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externalLinks/externalLink6.xml" ContentType="application/vnd.openxmlformats-officedocument.spreadsheetml.externalLink+xml"/>
  <Override PartName="/xl/externalLinks/externalLink7.xml" ContentType="application/vnd.openxmlformats-officedocument.spreadsheetml.externalLink+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calcChain.xml" ContentType="application/vnd.openxmlformats-officedocument.spreadsheetml.calcChain+xml"/>
  <Override PartName="/xl/worksheets/sheet19.xml" ContentType="application/vnd.openxmlformats-officedocument.spreadsheetml.worksheet+xml"/>
  <Override PartName="/xl/externalLinks/externalLink10.xml" ContentType="application/vnd.openxmlformats-officedocument.spreadsheetml.externalLink+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8280" yWindow="510" windowWidth="6900" windowHeight="7470" tabRatio="809" firstSheet="2" activeTab="2"/>
  </bookViews>
  <sheets>
    <sheet name="TEN HOC PHAN HKII" sheetId="50" r:id="rId1"/>
    <sheet name="LOP-MON" sheetId="49" state="hidden" r:id="rId2"/>
    <sheet name="Hướng dẫn" sheetId="52" r:id="rId3"/>
    <sheet name="DS LOP HKII" sheetId="34" r:id="rId4"/>
    <sheet name="TH-CANHBAO-KQHT-13-14" sheetId="66" state="hidden" r:id="rId5"/>
    <sheet name="HKI" sheetId="59" r:id="rId6"/>
    <sheet name="CA NAM" sheetId="63" r:id="rId7"/>
    <sheet name="HKII" sheetId="1" r:id="rId8"/>
    <sheet name="LT01" sheetId="36" r:id="rId9"/>
    <sheet name="LT02" sheetId="37" r:id="rId10"/>
    <sheet name="LT03" sheetId="38" r:id="rId11"/>
    <sheet name="LT04" sheetId="39" r:id="rId12"/>
    <sheet name="LT05" sheetId="40" r:id="rId13"/>
    <sheet name="LT06" sheetId="41" r:id="rId14"/>
    <sheet name="LT07" sheetId="42" r:id="rId15"/>
    <sheet name="DO AN" sheetId="65" r:id="rId16"/>
    <sheet name="TH01" sheetId="53" r:id="rId17"/>
    <sheet name="TH02" sheetId="55" r:id="rId18"/>
    <sheet name="TH03" sheetId="64" r:id="rId19"/>
    <sheet name="TK NỢ HP HKII" sheetId="51" r:id="rId20"/>
  </sheets>
  <externalReferences>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0" localSheetId="6">'[1]PNT-QUOT-#3'!#REF!</definedName>
    <definedName name="\0">'[1]PNT-QUOT-#3'!#REF!</definedName>
    <definedName name="\d">'[2]??-BLDG'!#REF!</definedName>
    <definedName name="\e">'[2]??-BLDG'!#REF!</definedName>
    <definedName name="\f">'[2]??-BLDG'!#REF!</definedName>
    <definedName name="\g">'[2]??-BLDG'!#REF!</definedName>
    <definedName name="\h">'[2]??-BLDG'!#REF!</definedName>
    <definedName name="\i">'[2]??-BLDG'!#REF!</definedName>
    <definedName name="\j">'[2]??-BLDG'!#REF!</definedName>
    <definedName name="\k">'[2]??-BLDG'!#REF!</definedName>
    <definedName name="\l">'[2]??-BLDG'!#REF!</definedName>
    <definedName name="\m">'[2]??-BLDG'!#REF!</definedName>
    <definedName name="\n">'[2]??-BLDG'!#REF!</definedName>
    <definedName name="\o">'[2]??-BLDG'!#REF!</definedName>
    <definedName name="\z" localSheetId="6">'[1]COAT&amp;WRAP-QIOT-#3'!#REF!</definedName>
    <definedName name="\z">'[1]COAT&amp;WRAP-QIOT-#3'!#REF!</definedName>
    <definedName name="_1">#N/A</definedName>
    <definedName name="_1000A01">#N/A</definedName>
    <definedName name="_2">#N/A</definedName>
    <definedName name="_A65700" localSheetId="6">'[3]MTO REV.2(ARMOR)'!#REF!</definedName>
    <definedName name="_A65700">'[3]MTO REV.2(ARMOR)'!#REF!</definedName>
    <definedName name="_A65800" localSheetId="6">'[3]MTO REV.2(ARMOR)'!#REF!</definedName>
    <definedName name="_A65800">'[3]MTO REV.2(ARMOR)'!#REF!</definedName>
    <definedName name="_A66000" localSheetId="6">'[3]MTO REV.2(ARMOR)'!#REF!</definedName>
    <definedName name="_A66000">'[3]MTO REV.2(ARMOR)'!#REF!</definedName>
    <definedName name="_A67000" localSheetId="6">'[3]MTO REV.2(ARMOR)'!#REF!</definedName>
    <definedName name="_A67000">'[3]MTO REV.2(ARMOR)'!#REF!</definedName>
    <definedName name="_A68000" localSheetId="6">'[3]MTO REV.2(ARMOR)'!#REF!</definedName>
    <definedName name="_A68000">'[3]MTO REV.2(ARMOR)'!#REF!</definedName>
    <definedName name="_A70000" localSheetId="6">'[3]MTO REV.2(ARMOR)'!#REF!</definedName>
    <definedName name="_A70000">'[3]MTO REV.2(ARMOR)'!#REF!</definedName>
    <definedName name="_A75000" localSheetId="6">'[3]MTO REV.2(ARMOR)'!#REF!</definedName>
    <definedName name="_A75000">'[3]MTO REV.2(ARMOR)'!#REF!</definedName>
    <definedName name="_A85000" localSheetId="6">'[3]MTO REV.2(ARMOR)'!#REF!</definedName>
    <definedName name="_A85000">'[3]MTO REV.2(ARMOR)'!#REF!</definedName>
    <definedName name="_CON1">#REF!</definedName>
    <definedName name="_CON2">#REF!</definedName>
    <definedName name="_Fill" hidden="1">#REF!</definedName>
    <definedName name="_xlnm._FilterDatabase" localSheetId="3" hidden="1">'DS LOP HKII'!$A$1:$I$936</definedName>
    <definedName name="_xlnm._FilterDatabase" localSheetId="8" hidden="1">'LT01'!$A$9:$N$10</definedName>
    <definedName name="_xlnm._FilterDatabase" localSheetId="9" hidden="1">'LT02'!$A$9:$N$10</definedName>
    <definedName name="_xlnm._FilterDatabase" localSheetId="4" hidden="1">'TH-CANHBAO-KQHT-13-14'!$A$1:$L$936</definedName>
    <definedName name="_Key1" hidden="1">#REF!</definedName>
    <definedName name="_Key2" hidden="1">#REF!</definedName>
    <definedName name="_NET2">#REF!</definedName>
    <definedName name="_Order1" hidden="1">255</definedName>
    <definedName name="_Order2" hidden="1">255</definedName>
    <definedName name="_Sort" hidden="1">#REF!</definedName>
    <definedName name="A" localSheetId="6">'[1]PNT-QUOT-#3'!#REF!</definedName>
    <definedName name="A">'[1]PNT-QUOT-#3'!#REF!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60000.">#REF!</definedName>
    <definedName name="AA">#REF!</definedName>
    <definedName name="AAA" localSheetId="6">'[4]MTL$-INTER'!#REF!</definedName>
    <definedName name="AAA">'[5]MTL$-INTER'!#REF!</definedName>
    <definedName name="All_Item">#REF!</definedName>
    <definedName name="ALPIN">#N/A</definedName>
    <definedName name="ALPJYOU">#N/A</definedName>
    <definedName name="ALPTOI">#N/A</definedName>
    <definedName name="B" localSheetId="6">'[1]PNT-QUOT-#3'!#REF!</definedName>
    <definedName name="B">'[1]PNT-QUOT-#3'!#REF!</definedName>
    <definedName name="BB">#REF!</definedName>
    <definedName name="BOQ">#REF!</definedName>
    <definedName name="BVCISUMMARY">#REF!</definedName>
    <definedName name="CABLE2" localSheetId="6">'[6]MTO REV.0'!$A$1:$Q$570</definedName>
    <definedName name="CABLE2">'[6]MTO REV.0'!$A$1:$Q$570</definedName>
    <definedName name="Category_All">#REF!</definedName>
    <definedName name="CATIN">#N/A</definedName>
    <definedName name="CATJYOU">#N/A</definedName>
    <definedName name="CATREC">#N/A</definedName>
    <definedName name="CATSYU">#N/A</definedName>
    <definedName name="COAT" localSheetId="6">'[1]PNT-QUOT-#3'!#REF!</definedName>
    <definedName name="COAT">'[1]PNT-QUOT-#3'!#REF!</definedName>
    <definedName name="COMMON" localSheetId="6">#REF!</definedName>
    <definedName name="COMMON">#REF!</definedName>
    <definedName name="CON_EQP_COS">#REF!</definedName>
    <definedName name="CON_EQP_COST">#REF!</definedName>
    <definedName name="CONST_EQ">#REF!</definedName>
    <definedName name="COVER">#REF!</definedName>
    <definedName name="_xlnm.Criteria">[7]SILICATE!#REF!</definedName>
    <definedName name="CRITINST">#REF!</definedName>
    <definedName name="CRITPURC">#REF!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URRENCY">#REF!</definedName>
    <definedName name="D_7101A_B">#REF!</definedName>
    <definedName name="danhsach">#REF!</definedName>
    <definedName name="_xlnm.Database">#REF!</definedName>
    <definedName name="DataFilter">[8]!DataFilter</definedName>
    <definedName name="DataSort">[8]!DataSort</definedName>
    <definedName name="DSUMDATA">#REF!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_xlnm.Extract">[7]SILICATE!#REF!</definedName>
    <definedName name="FACTOR">#REF!</definedName>
    <definedName name="FP" localSheetId="6">'[1]COAT&amp;WRAP-QIOT-#3'!#REF!</definedName>
    <definedName name="FP">'[1]COAT&amp;WRAP-QIOT-#3'!#REF!</definedName>
    <definedName name="GoBack">[8]Sheet1!GoBack</definedName>
    <definedName name="GPT_GROUNDING_PT" localSheetId="6">'[9]NEW-PANEL'!#REF!</definedName>
    <definedName name="GPT_GROUNDING_PT">'[9]NEW-PANEL'!#REF!</definedName>
    <definedName name="HOME_MANP" localSheetId="6">#REF!</definedName>
    <definedName name="HOME_MANP">#REF!</definedName>
    <definedName name="HOMEOFFICE_COST" localSheetId="6">#REF!</definedName>
    <definedName name="HOMEOFFICE_COST">#REF!</definedName>
    <definedName name="HTML_CodePage" hidden="1">950</definedName>
    <definedName name="HTML_Control" localSheetId="6" hidden="1">{"'Sheet1'!$L$16"}</definedName>
    <definedName name="HTML_Control" localSheetId="17" hidden="1">{"'Sheet1'!$L$16"}</definedName>
    <definedName name="HTML_Control" localSheetId="18" hidden="1">{"'Sheet1'!$L$16"}</definedName>
    <definedName name="HTML_Control" localSheetId="4"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IDLAB_COST">#REF!</definedName>
    <definedName name="IND_LAB">#REF!</definedName>
    <definedName name="INDMANP">#REF!</definedName>
    <definedName name="IO" localSheetId="6">'[1]COAT&amp;WRAP-QIOT-#3'!#REF!</definedName>
    <definedName name="IO">'[1]COAT&amp;WRAP-QIOT-#3'!#REF!</definedName>
    <definedName name="MAJ_CON_EQP">#REF!</definedName>
    <definedName name="MAT" localSheetId="6">'[1]COAT&amp;WRAP-QIOT-#3'!#REF!</definedName>
    <definedName name="MAT">'[1]COAT&amp;WRAP-QIOT-#3'!#REF!</definedName>
    <definedName name="MF" localSheetId="6">'[1]COAT&amp;WRAP-QIOT-#3'!#REF!</definedName>
    <definedName name="MF">'[1]COAT&amp;WRAP-QIOT-#3'!#REF!</definedName>
    <definedName name="MG_A">#REF!</definedName>
    <definedName name="NET">#REF!</definedName>
    <definedName name="NET_1">#REF!</definedName>
    <definedName name="NET_ANA">#REF!</definedName>
    <definedName name="NET_ANA_1">#REF!</definedName>
    <definedName name="NET_ANA_2">#REF!</definedName>
    <definedName name="OTHER_PANEL" localSheetId="6">'[9]NEW-PANEL'!#REF!</definedName>
    <definedName name="OTHER_PANEL">'[9]NEW-PANEL'!#REF!</definedName>
    <definedName name="P" localSheetId="6">'[1]PNT-QUOT-#3'!#REF!</definedName>
    <definedName name="P">'[1]PNT-QUOT-#3'!#REF!</definedName>
    <definedName name="PEJM" localSheetId="6">'[1]COAT&amp;WRAP-QIOT-#3'!#REF!</definedName>
    <definedName name="PEJM">'[1]COAT&amp;WRAP-QIOT-#3'!#REF!</definedName>
    <definedName name="PF" localSheetId="6">'[1]PNT-QUOT-#3'!#REF!</definedName>
    <definedName name="PF">'[1]PNT-QUOT-#3'!#REF!</definedName>
    <definedName name="PL_指示燈___P.B.___REST_P.B._壓扣開關" localSheetId="6">'[9]NEW-PANEL'!#REF!</definedName>
    <definedName name="PL_指示燈___P.B.___REST_P.B._壓扣開關">'[9]NEW-PANEL'!#REF!</definedName>
    <definedName name="PM">[10]IBASE!$AH$16:$AV$110</definedName>
    <definedName name="PRICE">#REF!</definedName>
    <definedName name="PRICE1">#REF!</definedName>
    <definedName name="_xlnm.Print_Area" localSheetId="6">#REF!</definedName>
    <definedName name="_xlnm.Print_Area">#REF!</definedName>
    <definedName name="Print_Area_MI" localSheetId="6">[11]ESTI.!$A$1:$U$52</definedName>
    <definedName name="Print_Area_MI">[12]ESTI.!$A$1:$U$52</definedName>
    <definedName name="_xlnm.Print_Titles" localSheetId="6">#REF!</definedName>
    <definedName name="_xlnm.Print_Titles" localSheetId="15">'DO AN'!$8:$10</definedName>
    <definedName name="_xlnm.Print_Titles" localSheetId="8">'LT01'!$8:$10</definedName>
    <definedName name="_xlnm.Print_Titles" localSheetId="16">'TH01'!$8:$10</definedName>
    <definedName name="_xlnm.Print_Titles" localSheetId="17">'TH02'!$8:$10</definedName>
    <definedName name="_xlnm.Print_Titles" localSheetId="18">'TH03'!$8:$10</definedName>
    <definedName name="_xlnm.Print_Titles">#REF!</definedName>
    <definedName name="Print_Titles_MI">#REF!</definedName>
    <definedName name="PRINTA" localSheetId="6">#REF!</definedName>
    <definedName name="PRINTA">#REF!</definedName>
    <definedName name="PRINTB" localSheetId="6">#REF!</definedName>
    <definedName name="PRINTB">#REF!</definedName>
    <definedName name="PRINTC" localSheetId="6">#REF!</definedName>
    <definedName name="PRINTC">#REF!</definedName>
    <definedName name="PROPOSAL">#REF!</definedName>
    <definedName name="RECOUT">#N/A</definedName>
    <definedName name="RFP003A">#REF!</definedName>
    <definedName name="RFP003B">#REF!</definedName>
    <definedName name="RFP003C">#REF!</definedName>
    <definedName name="RFP003D">#REF!</definedName>
    <definedName name="RFP003E">#REF!</definedName>
    <definedName name="RFP003F">#REF!</definedName>
    <definedName name="RT" localSheetId="6">'[1]COAT&amp;WRAP-QIOT-#3'!#REF!</definedName>
    <definedName name="RT">'[1]COAT&amp;WRAP-QIOT-#3'!#REF!</definedName>
    <definedName name="SB">[10]IBASE!$AH$7:$AL$14</definedName>
    <definedName name="SCH">#REF!</definedName>
    <definedName name="SIZE">#REF!</definedName>
    <definedName name="SORT">#REF!</definedName>
    <definedName name="SORT_AREA" localSheetId="6">'[11]DI-ESTI'!$A$8:$R$489</definedName>
    <definedName name="SORT_AREA">'[12]DI-ESTI'!$A$8:$R$489</definedName>
    <definedName name="SP" localSheetId="6">'[1]PNT-QUOT-#3'!#REF!</definedName>
    <definedName name="SP">'[1]PNT-QUOT-#3'!#REF!</definedName>
    <definedName name="SPEC">#REF!</definedName>
    <definedName name="SPECSUMMARY">#REF!</definedName>
    <definedName name="Start_1">#REF!</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UMMARY" localSheetId="6">#REF!</definedName>
    <definedName name="SUMMARY">#REF!</definedName>
    <definedName name="THI" localSheetId="6">#REF!</definedName>
    <definedName name="THI">#REF!</definedName>
    <definedName name="THK" localSheetId="6">'[1]COAT&amp;WRAP-QIOT-#3'!#REF!</definedName>
    <definedName name="THK">'[1]COAT&amp;WRAP-QIOT-#3'!#REF!</definedName>
    <definedName name="TITAN">#REF!</definedName>
    <definedName name="TPLRP">#REF!</definedName>
    <definedName name="TRADE2">#REF!</definedName>
    <definedName name="TRANSFORMER" localSheetId="6">'[9]NEW-PANEL'!#REF!</definedName>
    <definedName name="TRANSFORMER">'[9]NEW-PANEL'!#REF!</definedName>
    <definedName name="VARIINST">#REF!</definedName>
    <definedName name="VARIPURC">#REF!</definedName>
    <definedName name="W">#REF!</definedName>
    <definedName name="X">#REF!</definedName>
    <definedName name="ZYX">#REF!</definedName>
    <definedName name="ZZZ">#REF!</definedName>
  </definedNames>
  <calcPr calcId="124519"/>
</workbook>
</file>

<file path=xl/calcChain.xml><?xml version="1.0" encoding="utf-8"?>
<calcChain xmlns="http://schemas.openxmlformats.org/spreadsheetml/2006/main">
  <c r="D106" i="63"/>
  <c r="A83" i="1"/>
  <c r="BG73"/>
  <c r="BG74"/>
  <c r="BG75"/>
  <c r="BG76"/>
  <c r="BG77"/>
  <c r="BG78"/>
  <c r="BG79"/>
  <c r="BG80"/>
  <c r="H6" i="63"/>
  <c r="CQ6" s="1"/>
  <c r="J6"/>
  <c r="K41" s="1"/>
  <c r="L6"/>
  <c r="N6"/>
  <c r="P6"/>
  <c r="CU6" s="1"/>
  <c r="R6"/>
  <c r="S28" s="1"/>
  <c r="T6"/>
  <c r="CW6" s="1"/>
  <c r="V6"/>
  <c r="W17" s="1"/>
  <c r="X6"/>
  <c r="Z6"/>
  <c r="CC6" s="1"/>
  <c r="AB6"/>
  <c r="H7"/>
  <c r="CQ7" s="1"/>
  <c r="J7"/>
  <c r="L7"/>
  <c r="CS7" s="1"/>
  <c r="N7"/>
  <c r="FK7" s="1"/>
  <c r="P7"/>
  <c r="BX7" s="1"/>
  <c r="R7"/>
  <c r="BY7" s="1"/>
  <c r="T7"/>
  <c r="BZ7" s="1"/>
  <c r="V7"/>
  <c r="X7"/>
  <c r="CY7" s="1"/>
  <c r="Z7"/>
  <c r="FQ7" s="1"/>
  <c r="AB7"/>
  <c r="FR7" s="1"/>
  <c r="EK7"/>
  <c r="EL7"/>
  <c r="EM7"/>
  <c r="EN7"/>
  <c r="EO7"/>
  <c r="EP7"/>
  <c r="EQ7"/>
  <c r="ER7"/>
  <c r="ES7"/>
  <c r="ET7"/>
  <c r="EU7"/>
  <c r="EV7"/>
  <c r="EW7"/>
  <c r="EX7"/>
  <c r="EY7"/>
  <c r="EZ7"/>
  <c r="FA7"/>
  <c r="FB7"/>
  <c r="FC7"/>
  <c r="FD7"/>
  <c r="FE7"/>
  <c r="FF7"/>
  <c r="FG7"/>
  <c r="B11"/>
  <c r="EK11" s="1"/>
  <c r="B12"/>
  <c r="D12" s="1"/>
  <c r="B13"/>
  <c r="B14"/>
  <c r="T14" s="1"/>
  <c r="BZ14" s="1"/>
  <c r="CW14" s="1"/>
  <c r="B15"/>
  <c r="B16"/>
  <c r="B17"/>
  <c r="B18"/>
  <c r="F18" s="1"/>
  <c r="B19"/>
  <c r="B20"/>
  <c r="H20" s="1"/>
  <c r="BT20" s="1"/>
  <c r="CQ20" s="1"/>
  <c r="B21"/>
  <c r="FG21" s="1"/>
  <c r="B22"/>
  <c r="G22" s="1"/>
  <c r="B23"/>
  <c r="EQ23" s="1"/>
  <c r="B24"/>
  <c r="D24" s="1"/>
  <c r="B25"/>
  <c r="Q25" s="1"/>
  <c r="B26"/>
  <c r="T26" s="1"/>
  <c r="BZ26" s="1"/>
  <c r="CW26" s="1"/>
  <c r="B27"/>
  <c r="B28"/>
  <c r="FE28" s="1"/>
  <c r="B29"/>
  <c r="FD29" s="1"/>
  <c r="B30"/>
  <c r="G30" s="1"/>
  <c r="B31"/>
  <c r="B32"/>
  <c r="D32" s="1"/>
  <c r="B33"/>
  <c r="B34"/>
  <c r="D34" s="1"/>
  <c r="B35"/>
  <c r="B36"/>
  <c r="I36" s="1"/>
  <c r="B37"/>
  <c r="B38"/>
  <c r="C38" s="1"/>
  <c r="B39"/>
  <c r="B40"/>
  <c r="FD40" s="1"/>
  <c r="B41"/>
  <c r="B42"/>
  <c r="C42" s="1"/>
  <c r="B43"/>
  <c r="B44"/>
  <c r="G44" s="1"/>
  <c r="B45"/>
  <c r="B46"/>
  <c r="EP46" s="1"/>
  <c r="B47"/>
  <c r="B48"/>
  <c r="G48" s="1"/>
  <c r="B49"/>
  <c r="B50"/>
  <c r="EQ50" s="1"/>
  <c r="B51"/>
  <c r="B52"/>
  <c r="FD52" s="1"/>
  <c r="B53"/>
  <c r="FB53" s="1"/>
  <c r="B54"/>
  <c r="EM54" s="1"/>
  <c r="B55"/>
  <c r="B56"/>
  <c r="B57"/>
  <c r="EO57" s="1"/>
  <c r="B58"/>
  <c r="S58" s="1"/>
  <c r="B59"/>
  <c r="B60"/>
  <c r="FF60" s="1"/>
  <c r="B61"/>
  <c r="Q61" s="1"/>
  <c r="B62"/>
  <c r="Z62" s="1"/>
  <c r="CC62" s="1"/>
  <c r="CZ62" s="1"/>
  <c r="B63"/>
  <c r="B64"/>
  <c r="EK64" s="1"/>
  <c r="B65"/>
  <c r="B66"/>
  <c r="FA66" s="1"/>
  <c r="B67"/>
  <c r="B68"/>
  <c r="FG68" s="1"/>
  <c r="B69"/>
  <c r="B70"/>
  <c r="FC70" s="1"/>
  <c r="B71"/>
  <c r="B72"/>
  <c r="H72" s="1"/>
  <c r="BT72" s="1"/>
  <c r="CQ72" s="1"/>
  <c r="B73"/>
  <c r="H73" s="1"/>
  <c r="BT73" s="1"/>
  <c r="CQ73" s="1"/>
  <c r="B74"/>
  <c r="BR74" s="1"/>
  <c r="BP74" s="1"/>
  <c r="B75"/>
  <c r="B76"/>
  <c r="BI76" s="1"/>
  <c r="B77"/>
  <c r="A77" s="1"/>
  <c r="B78"/>
  <c r="FE78" s="1"/>
  <c r="B79"/>
  <c r="BO79" s="1"/>
  <c r="B80"/>
  <c r="G80" s="1"/>
  <c r="FL6"/>
  <c r="FH6"/>
  <c r="FG6"/>
  <c r="FF6"/>
  <c r="FE6"/>
  <c r="FD6"/>
  <c r="FC6"/>
  <c r="FB6"/>
  <c r="FA6"/>
  <c r="EZ6"/>
  <c r="EY6"/>
  <c r="EX6"/>
  <c r="EW6"/>
  <c r="EV6"/>
  <c r="EU6"/>
  <c r="ET6"/>
  <c r="ES6"/>
  <c r="ER6"/>
  <c r="EQ6"/>
  <c r="EP6"/>
  <c r="EO6"/>
  <c r="EN6"/>
  <c r="EM6"/>
  <c r="EL6"/>
  <c r="EK6"/>
  <c r="DR6"/>
  <c r="DN6"/>
  <c r="BX6"/>
  <c r="BT6"/>
  <c r="G12"/>
  <c r="G34"/>
  <c r="F67"/>
  <c r="F30"/>
  <c r="C20"/>
  <c r="C54"/>
  <c r="D59"/>
  <c r="C67"/>
  <c r="C71"/>
  <c r="D79"/>
  <c r="D3" i="1"/>
  <c r="M6" i="53" s="1"/>
  <c r="EN12" i="1"/>
  <c r="EN13"/>
  <c r="EN14"/>
  <c r="EN15"/>
  <c r="EN16"/>
  <c r="EN17"/>
  <c r="EN18"/>
  <c r="EN19"/>
  <c r="EN20"/>
  <c r="EN21"/>
  <c r="EN22"/>
  <c r="EN23"/>
  <c r="EN24"/>
  <c r="EN25"/>
  <c r="EN26"/>
  <c r="EN27"/>
  <c r="EN28"/>
  <c r="EN29"/>
  <c r="EN30"/>
  <c r="EN31"/>
  <c r="EN32"/>
  <c r="EN33"/>
  <c r="EN34"/>
  <c r="EN35"/>
  <c r="EN36"/>
  <c r="EN37"/>
  <c r="EN38"/>
  <c r="EN39"/>
  <c r="EN40"/>
  <c r="EN41"/>
  <c r="EN42"/>
  <c r="EN43"/>
  <c r="EN44"/>
  <c r="EN45"/>
  <c r="EN46"/>
  <c r="EN47"/>
  <c r="EN48"/>
  <c r="EN49"/>
  <c r="EN50"/>
  <c r="EN51"/>
  <c r="EN52"/>
  <c r="EN53"/>
  <c r="EN54"/>
  <c r="EN55"/>
  <c r="EN56"/>
  <c r="EN57"/>
  <c r="EN58"/>
  <c r="EN59"/>
  <c r="EN60"/>
  <c r="EN61"/>
  <c r="EN62"/>
  <c r="EN63"/>
  <c r="EN64"/>
  <c r="EN65"/>
  <c r="EN66"/>
  <c r="EN67"/>
  <c r="EN68"/>
  <c r="EN69"/>
  <c r="EN70"/>
  <c r="EN71"/>
  <c r="EN72"/>
  <c r="EO73"/>
  <c r="EN73"/>
  <c r="EO74"/>
  <c r="EN74"/>
  <c r="EO75"/>
  <c r="EN75"/>
  <c r="EO76"/>
  <c r="EN76"/>
  <c r="EO77"/>
  <c r="EN77"/>
  <c r="EO78"/>
  <c r="EN78"/>
  <c r="EO79"/>
  <c r="EN79"/>
  <c r="EO80"/>
  <c r="EN80"/>
  <c r="EM12"/>
  <c r="EL12"/>
  <c r="EM13"/>
  <c r="EL13"/>
  <c r="EM14"/>
  <c r="EL14"/>
  <c r="EM15"/>
  <c r="EL15"/>
  <c r="EM16"/>
  <c r="EL16"/>
  <c r="EM17"/>
  <c r="EL17"/>
  <c r="EM18"/>
  <c r="EL18"/>
  <c r="EM19"/>
  <c r="EL19"/>
  <c r="EM20"/>
  <c r="EL20"/>
  <c r="EM21"/>
  <c r="EL21"/>
  <c r="EM22"/>
  <c r="EL22"/>
  <c r="EM23"/>
  <c r="EL23"/>
  <c r="EM24"/>
  <c r="EL24"/>
  <c r="EM25"/>
  <c r="EL25"/>
  <c r="EM26"/>
  <c r="EL26"/>
  <c r="EM27"/>
  <c r="EL27"/>
  <c r="EM28"/>
  <c r="EL28"/>
  <c r="EM29"/>
  <c r="EL29"/>
  <c r="EM30"/>
  <c r="EL30"/>
  <c r="EM31"/>
  <c r="EL31"/>
  <c r="EM32"/>
  <c r="EL32"/>
  <c r="EM33"/>
  <c r="EL33"/>
  <c r="EM34"/>
  <c r="EL34"/>
  <c r="EM35"/>
  <c r="EL35"/>
  <c r="EM36"/>
  <c r="EL36"/>
  <c r="EM37"/>
  <c r="EL37"/>
  <c r="EM38"/>
  <c r="EL38"/>
  <c r="EM39"/>
  <c r="EL39"/>
  <c r="EM40"/>
  <c r="EL40"/>
  <c r="EM41"/>
  <c r="EL41"/>
  <c r="EM42"/>
  <c r="EL42"/>
  <c r="EM43"/>
  <c r="EL43"/>
  <c r="EM44"/>
  <c r="EL44"/>
  <c r="EM45"/>
  <c r="EL45"/>
  <c r="EM46"/>
  <c r="EL46"/>
  <c r="EM47"/>
  <c r="EL47"/>
  <c r="EM48"/>
  <c r="EL48"/>
  <c r="EM49"/>
  <c r="EL49"/>
  <c r="EM50"/>
  <c r="EL50"/>
  <c r="EM51"/>
  <c r="EL51"/>
  <c r="EM52"/>
  <c r="EL52"/>
  <c r="EM53"/>
  <c r="EL53"/>
  <c r="EM54"/>
  <c r="EL54"/>
  <c r="EM55"/>
  <c r="EL55"/>
  <c r="EM56"/>
  <c r="EL56"/>
  <c r="EM57"/>
  <c r="EL57"/>
  <c r="EM58"/>
  <c r="EL58"/>
  <c r="EM59"/>
  <c r="EL59"/>
  <c r="EM60"/>
  <c r="EL60"/>
  <c r="EM61"/>
  <c r="EL61"/>
  <c r="EM62"/>
  <c r="EL62"/>
  <c r="EM63"/>
  <c r="EL63"/>
  <c r="EM64"/>
  <c r="EL64"/>
  <c r="EM65"/>
  <c r="EL65"/>
  <c r="EM66"/>
  <c r="EL66"/>
  <c r="EM67"/>
  <c r="EL67"/>
  <c r="EM68"/>
  <c r="EL68"/>
  <c r="EM69"/>
  <c r="EL69"/>
  <c r="EM70"/>
  <c r="EL70"/>
  <c r="EM71"/>
  <c r="EL71"/>
  <c r="EM72"/>
  <c r="EL72"/>
  <c r="EM73"/>
  <c r="EL73"/>
  <c r="EM74"/>
  <c r="EL74"/>
  <c r="EM75"/>
  <c r="EL75"/>
  <c r="EM76"/>
  <c r="EL76"/>
  <c r="EM77"/>
  <c r="EL77"/>
  <c r="EM78"/>
  <c r="EL78"/>
  <c r="EM79"/>
  <c r="EL79"/>
  <c r="EM80"/>
  <c r="EL80"/>
  <c r="EM11"/>
  <c r="EL11"/>
  <c r="EN11"/>
  <c r="DI56"/>
  <c r="DJ56"/>
  <c r="DK56"/>
  <c r="DL56"/>
  <c r="DI57"/>
  <c r="DJ57"/>
  <c r="DK57"/>
  <c r="DL57"/>
  <c r="DI58"/>
  <c r="DJ58"/>
  <c r="DK58"/>
  <c r="DL58"/>
  <c r="DI59"/>
  <c r="DJ59"/>
  <c r="DK59"/>
  <c r="DL59"/>
  <c r="DI60"/>
  <c r="DJ60"/>
  <c r="DK60"/>
  <c r="DL60"/>
  <c r="DI61"/>
  <c r="DJ61"/>
  <c r="DK61"/>
  <c r="DL61"/>
  <c r="DI62"/>
  <c r="DJ62"/>
  <c r="DK62"/>
  <c r="DL62"/>
  <c r="DI63"/>
  <c r="DJ63"/>
  <c r="DK63"/>
  <c r="DL63"/>
  <c r="DI64"/>
  <c r="DJ64"/>
  <c r="DK64"/>
  <c r="DL64"/>
  <c r="DI65"/>
  <c r="DJ65"/>
  <c r="DK65"/>
  <c r="DL65"/>
  <c r="DI66"/>
  <c r="DJ66"/>
  <c r="DK66"/>
  <c r="DL66"/>
  <c r="DI67"/>
  <c r="DJ67"/>
  <c r="DK67"/>
  <c r="DL67"/>
  <c r="DI68"/>
  <c r="DJ68"/>
  <c r="DK68"/>
  <c r="DL68"/>
  <c r="DI69"/>
  <c r="DJ69"/>
  <c r="DK69"/>
  <c r="DL69"/>
  <c r="DI70"/>
  <c r="DJ70"/>
  <c r="DK70"/>
  <c r="DL70"/>
  <c r="DI71"/>
  <c r="DJ71"/>
  <c r="DK71"/>
  <c r="DL71"/>
  <c r="DI72"/>
  <c r="DJ72"/>
  <c r="DK72"/>
  <c r="DL72"/>
  <c r="DI73"/>
  <c r="DJ73"/>
  <c r="DK73"/>
  <c r="DL73"/>
  <c r="DI74"/>
  <c r="DJ74"/>
  <c r="DK74"/>
  <c r="DL74"/>
  <c r="DI75"/>
  <c r="DJ75"/>
  <c r="DK75"/>
  <c r="DL75"/>
  <c r="DI76"/>
  <c r="DJ76"/>
  <c r="DK76"/>
  <c r="DL76"/>
  <c r="DI77"/>
  <c r="DJ77"/>
  <c r="DK77"/>
  <c r="DL77"/>
  <c r="DI78"/>
  <c r="DJ78"/>
  <c r="DK78"/>
  <c r="DL78"/>
  <c r="DI79"/>
  <c r="DJ79"/>
  <c r="DK79"/>
  <c r="DL79"/>
  <c r="DI80"/>
  <c r="DJ80"/>
  <c r="DK80"/>
  <c r="DL80"/>
  <c r="BN73"/>
  <c r="BN74"/>
  <c r="BN75"/>
  <c r="BN76"/>
  <c r="BN77"/>
  <c r="BN78"/>
  <c r="BN79"/>
  <c r="BN80"/>
  <c r="EJ73"/>
  <c r="BM73" s="1"/>
  <c r="EJ74"/>
  <c r="BM74" s="1"/>
  <c r="EJ75"/>
  <c r="BM75" s="1"/>
  <c r="EJ76"/>
  <c r="BM76" s="1"/>
  <c r="EJ77"/>
  <c r="BM77" s="1"/>
  <c r="EJ78"/>
  <c r="BM78" s="1"/>
  <c r="EJ79"/>
  <c r="BM79" s="1"/>
  <c r="EJ80"/>
  <c r="BM80" s="1"/>
  <c r="BL73"/>
  <c r="BL74"/>
  <c r="BL75"/>
  <c r="BL76"/>
  <c r="BL77"/>
  <c r="BL78"/>
  <c r="BL79"/>
  <c r="BL80"/>
  <c r="DA73"/>
  <c r="BK73" s="1"/>
  <c r="DA74"/>
  <c r="BK74" s="1"/>
  <c r="DA75"/>
  <c r="BK75" s="1"/>
  <c r="DA76"/>
  <c r="BK76" s="1"/>
  <c r="DA77"/>
  <c r="BK77" s="1"/>
  <c r="DA78"/>
  <c r="BK78" s="1"/>
  <c r="DA79"/>
  <c r="BK79" s="1"/>
  <c r="DA80"/>
  <c r="BK80" s="1"/>
  <c r="DI12"/>
  <c r="DJ12"/>
  <c r="DK12"/>
  <c r="DL12"/>
  <c r="DI13"/>
  <c r="DJ13"/>
  <c r="DK13"/>
  <c r="DL13"/>
  <c r="DI14"/>
  <c r="DJ14"/>
  <c r="DK14"/>
  <c r="DL14"/>
  <c r="DI19"/>
  <c r="DJ19"/>
  <c r="DK19"/>
  <c r="DL19"/>
  <c r="DI20"/>
  <c r="DJ20"/>
  <c r="DK20"/>
  <c r="DL20"/>
  <c r="DI25"/>
  <c r="DJ25"/>
  <c r="DK25"/>
  <c r="DL25"/>
  <c r="DI26"/>
  <c r="DJ26"/>
  <c r="DK26"/>
  <c r="DL26"/>
  <c r="DI27"/>
  <c r="DJ27"/>
  <c r="DK27"/>
  <c r="DL27"/>
  <c r="DI32"/>
  <c r="DJ32"/>
  <c r="DK32"/>
  <c r="DL32"/>
  <c r="DI33"/>
  <c r="DJ33"/>
  <c r="DK33"/>
  <c r="DL33"/>
  <c r="DI34"/>
  <c r="DJ34"/>
  <c r="DK34"/>
  <c r="DL34"/>
  <c r="DI35"/>
  <c r="DJ35"/>
  <c r="DK35"/>
  <c r="DL35"/>
  <c r="DI36"/>
  <c r="DJ36"/>
  <c r="DK36"/>
  <c r="DL36"/>
  <c r="DI37"/>
  <c r="DJ37"/>
  <c r="DK37"/>
  <c r="DL37"/>
  <c r="DI38"/>
  <c r="DJ38"/>
  <c r="DK38"/>
  <c r="DL38"/>
  <c r="DI39"/>
  <c r="DJ39"/>
  <c r="DK39"/>
  <c r="DL39"/>
  <c r="DI41"/>
  <c r="DJ41"/>
  <c r="DK41"/>
  <c r="DL41"/>
  <c r="DI42"/>
  <c r="DJ42"/>
  <c r="DK42"/>
  <c r="DL42"/>
  <c r="DI43"/>
  <c r="DJ43"/>
  <c r="DK43"/>
  <c r="DL43"/>
  <c r="DI44"/>
  <c r="DJ44"/>
  <c r="DK44"/>
  <c r="DL44"/>
  <c r="DI45"/>
  <c r="DJ45"/>
  <c r="DK45"/>
  <c r="DL45"/>
  <c r="DI46"/>
  <c r="DJ46"/>
  <c r="DK46"/>
  <c r="DL46"/>
  <c r="DI48"/>
  <c r="DJ48"/>
  <c r="DK48"/>
  <c r="DL48"/>
  <c r="DI51"/>
  <c r="DJ51"/>
  <c r="DK51"/>
  <c r="DL51"/>
  <c r="DI52"/>
  <c r="DJ52"/>
  <c r="DK52"/>
  <c r="DL52"/>
  <c r="DI53"/>
  <c r="DJ53"/>
  <c r="DK53"/>
  <c r="DL53"/>
  <c r="DI54"/>
  <c r="DJ54"/>
  <c r="DK54"/>
  <c r="DL54"/>
  <c r="DI55"/>
  <c r="DJ55"/>
  <c r="DK55"/>
  <c r="DL55"/>
  <c r="DI11"/>
  <c r="DJ11"/>
  <c r="DK11"/>
  <c r="DL11"/>
  <c r="BH73"/>
  <c r="BH74"/>
  <c r="BH75"/>
  <c r="BH76"/>
  <c r="BH77"/>
  <c r="BH78"/>
  <c r="BH79"/>
  <c r="BH80"/>
  <c r="DI15"/>
  <c r="DJ15"/>
  <c r="DK15"/>
  <c r="DL15"/>
  <c r="DI16"/>
  <c r="DJ16"/>
  <c r="DK16"/>
  <c r="DL16"/>
  <c r="DI17"/>
  <c r="DJ17"/>
  <c r="DK17"/>
  <c r="DL17"/>
  <c r="DI18"/>
  <c r="DJ18"/>
  <c r="DK18"/>
  <c r="DL18"/>
  <c r="DI21"/>
  <c r="DJ21"/>
  <c r="DK21"/>
  <c r="DL21"/>
  <c r="DI22"/>
  <c r="DJ22"/>
  <c r="DK22"/>
  <c r="DL22"/>
  <c r="DI23"/>
  <c r="DJ23"/>
  <c r="DK23"/>
  <c r="DL23"/>
  <c r="DI24"/>
  <c r="DJ24"/>
  <c r="DK24"/>
  <c r="DL24"/>
  <c r="DI28"/>
  <c r="DJ28"/>
  <c r="DK28"/>
  <c r="DL28"/>
  <c r="DI29"/>
  <c r="DJ29"/>
  <c r="DK29"/>
  <c r="DL29"/>
  <c r="DI30"/>
  <c r="DJ30"/>
  <c r="DK30"/>
  <c r="DL30"/>
  <c r="DI31"/>
  <c r="DJ31"/>
  <c r="DK31"/>
  <c r="DL31"/>
  <c r="DI40"/>
  <c r="DJ40"/>
  <c r="DK40"/>
  <c r="DL40"/>
  <c r="DI47"/>
  <c r="DJ47"/>
  <c r="DK47"/>
  <c r="DL47"/>
  <c r="DI49"/>
  <c r="DJ49"/>
  <c r="DK49"/>
  <c r="DL49"/>
  <c r="DI50"/>
  <c r="DJ50"/>
  <c r="DK50"/>
  <c r="DL50"/>
  <c r="B8" i="51"/>
  <c r="C3" s="1"/>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A58" s="1"/>
  <c r="B59"/>
  <c r="A59" s="1"/>
  <c r="B60"/>
  <c r="A60" s="1"/>
  <c r="B61"/>
  <c r="A61" s="1"/>
  <c r="B62"/>
  <c r="A62" s="1"/>
  <c r="B63"/>
  <c r="A63" s="1"/>
  <c r="B64"/>
  <c r="A64" s="1"/>
  <c r="B65"/>
  <c r="A65" s="1"/>
  <c r="B66"/>
  <c r="A66" s="1"/>
  <c r="B67"/>
  <c r="A67" s="1"/>
  <c r="B68"/>
  <c r="A68" s="1"/>
  <c r="B69"/>
  <c r="A69" s="1"/>
  <c r="B74"/>
  <c r="A74" s="1"/>
  <c r="B75"/>
  <c r="A75" s="1"/>
  <c r="B77"/>
  <c r="A77" s="1"/>
  <c r="B87" i="55"/>
  <c r="B86"/>
  <c r="B87" i="53"/>
  <c r="B86"/>
  <c r="C12" i="1"/>
  <c r="D12"/>
  <c r="D9" i="51" s="1"/>
  <c r="C13" i="1"/>
  <c r="C10" i="51" s="1"/>
  <c r="D13" i="1"/>
  <c r="C14"/>
  <c r="C11" i="51" s="1"/>
  <c r="D14" i="1"/>
  <c r="D11" i="51" s="1"/>
  <c r="C15" i="1"/>
  <c r="C12" i="51" s="1"/>
  <c r="D15" i="1"/>
  <c r="D12" i="51" s="1"/>
  <c r="C16" i="1"/>
  <c r="C13" i="51" s="1"/>
  <c r="D16" i="1"/>
  <c r="C17"/>
  <c r="C14" i="51" s="1"/>
  <c r="D17" i="1"/>
  <c r="D14" i="51" s="1"/>
  <c r="C18" i="1"/>
  <c r="C15" i="51" s="1"/>
  <c r="D18" i="1"/>
  <c r="D15" i="51" s="1"/>
  <c r="C19" i="1"/>
  <c r="C16" i="51" s="1"/>
  <c r="D19" i="1"/>
  <c r="C20"/>
  <c r="C17" i="51" s="1"/>
  <c r="D20" i="1"/>
  <c r="D17" i="51" s="1"/>
  <c r="C21" i="1"/>
  <c r="C18" i="51" s="1"/>
  <c r="D21" i="1"/>
  <c r="D18" i="51" s="1"/>
  <c r="C22" i="1"/>
  <c r="C19" i="51" s="1"/>
  <c r="D22" i="1"/>
  <c r="D19" i="51" s="1"/>
  <c r="C23" i="1"/>
  <c r="D23"/>
  <c r="D20" i="51" s="1"/>
  <c r="C24" i="1"/>
  <c r="C21" i="51" s="1"/>
  <c r="D24" i="1"/>
  <c r="D21" i="51" s="1"/>
  <c r="C25" i="1"/>
  <c r="C22" i="51" s="1"/>
  <c r="D25" i="1"/>
  <c r="C26"/>
  <c r="C23" i="51" s="1"/>
  <c r="D26" i="1"/>
  <c r="D23" i="51" s="1"/>
  <c r="C27" i="1"/>
  <c r="C24" i="51" s="1"/>
  <c r="D27" i="1"/>
  <c r="D24" i="51" s="1"/>
  <c r="C28" i="1"/>
  <c r="D28"/>
  <c r="D25" i="51" s="1"/>
  <c r="C29" i="1"/>
  <c r="C26" i="51" s="1"/>
  <c r="D29" i="1"/>
  <c r="D26" i="51" s="1"/>
  <c r="C30" i="1"/>
  <c r="C27" i="51" s="1"/>
  <c r="D30" i="1"/>
  <c r="D27" i="51" s="1"/>
  <c r="C31" i="1"/>
  <c r="C28" i="51" s="1"/>
  <c r="D31" i="1"/>
  <c r="C32"/>
  <c r="D32"/>
  <c r="D29" i="51" s="1"/>
  <c r="C33" i="1"/>
  <c r="C30" i="51" s="1"/>
  <c r="D33" i="1"/>
  <c r="C34"/>
  <c r="C31" i="51" s="1"/>
  <c r="D34" i="1"/>
  <c r="D31" i="51" s="1"/>
  <c r="C35" i="1"/>
  <c r="C32" i="51" s="1"/>
  <c r="D35" i="1"/>
  <c r="D32" i="51" s="1"/>
  <c r="C36" i="1"/>
  <c r="C33" i="51" s="1"/>
  <c r="D36" i="1"/>
  <c r="D33" i="51" s="1"/>
  <c r="C37" i="1"/>
  <c r="C34" i="51" s="1"/>
  <c r="D37" i="1"/>
  <c r="C38"/>
  <c r="C35" i="51" s="1"/>
  <c r="D38" i="1"/>
  <c r="D35" i="51" s="1"/>
  <c r="C39" i="1"/>
  <c r="C36" i="51" s="1"/>
  <c r="D39" i="1"/>
  <c r="D36" i="51" s="1"/>
  <c r="C40" i="1"/>
  <c r="C37" i="51" s="1"/>
  <c r="D40" i="1"/>
  <c r="D37" i="51" s="1"/>
  <c r="C41" i="1"/>
  <c r="C38" i="51" s="1"/>
  <c r="D41" i="1"/>
  <c r="C42"/>
  <c r="C39" i="51" s="1"/>
  <c r="D42" i="1"/>
  <c r="D39" i="51" s="1"/>
  <c r="C43" i="1"/>
  <c r="C40" i="51" s="1"/>
  <c r="D43" i="1"/>
  <c r="D40" i="51" s="1"/>
  <c r="C44" i="1"/>
  <c r="C41" i="51" s="1"/>
  <c r="D44" i="1"/>
  <c r="D41" i="51" s="1"/>
  <c r="C45" i="1"/>
  <c r="C42" i="51" s="1"/>
  <c r="D45" i="1"/>
  <c r="C46"/>
  <c r="C43" i="51" s="1"/>
  <c r="D46" i="1"/>
  <c r="D43" i="51" s="1"/>
  <c r="C47" i="1"/>
  <c r="D47"/>
  <c r="C48"/>
  <c r="C45" i="51" s="1"/>
  <c r="D48" i="1"/>
  <c r="D45" i="51" s="1"/>
  <c r="C49" i="1"/>
  <c r="C46" i="51" s="1"/>
  <c r="D49" i="1"/>
  <c r="D46" i="51" s="1"/>
  <c r="C50" i="1"/>
  <c r="C47" i="51" s="1"/>
  <c r="D50" i="1"/>
  <c r="D47" i="51" s="1"/>
  <c r="C51" i="1"/>
  <c r="D51"/>
  <c r="D48" i="51" s="1"/>
  <c r="C52" i="1"/>
  <c r="C49" i="51" s="1"/>
  <c r="D52" i="1"/>
  <c r="D49" i="51" s="1"/>
  <c r="C53" i="1"/>
  <c r="C50" i="51" s="1"/>
  <c r="D53" i="1"/>
  <c r="C54"/>
  <c r="C51" i="51" s="1"/>
  <c r="D54" i="1"/>
  <c r="D51" i="51" s="1"/>
  <c r="C55" i="1"/>
  <c r="C52" i="51" s="1"/>
  <c r="D55" i="1"/>
  <c r="D52" i="51" s="1"/>
  <c r="C56" i="1"/>
  <c r="C53" i="51" s="1"/>
  <c r="D56" i="1"/>
  <c r="D53" i="51" s="1"/>
  <c r="C57" i="1"/>
  <c r="C54" i="51" s="1"/>
  <c r="D57" i="1"/>
  <c r="D54" i="51" s="1"/>
  <c r="C58" i="1"/>
  <c r="C55" i="51" s="1"/>
  <c r="D58" i="1"/>
  <c r="D55" i="51" s="1"/>
  <c r="C59" i="1"/>
  <c r="C56" i="51" s="1"/>
  <c r="D59" i="1"/>
  <c r="D56" i="51" s="1"/>
  <c r="C60" i="1"/>
  <c r="C57" i="51" s="1"/>
  <c r="D60" i="1"/>
  <c r="D57" i="51" s="1"/>
  <c r="C61" i="1"/>
  <c r="D61"/>
  <c r="C62"/>
  <c r="D62"/>
  <c r="C63"/>
  <c r="D63"/>
  <c r="C64"/>
  <c r="D64"/>
  <c r="C65"/>
  <c r="D65"/>
  <c r="C66"/>
  <c r="D66"/>
  <c r="C67"/>
  <c r="D67"/>
  <c r="C68"/>
  <c r="D68"/>
  <c r="C69"/>
  <c r="D69"/>
  <c r="C70"/>
  <c r="D70"/>
  <c r="C71"/>
  <c r="D71"/>
  <c r="C72"/>
  <c r="D72"/>
  <c r="C73"/>
  <c r="D73"/>
  <c r="C74"/>
  <c r="D74"/>
  <c r="C75"/>
  <c r="D75"/>
  <c r="D11"/>
  <c r="D8" i="51" s="1"/>
  <c r="C11" i="1"/>
  <c r="C8" i="51" s="1"/>
  <c r="C76" i="1"/>
  <c r="D76"/>
  <c r="C77"/>
  <c r="D77"/>
  <c r="C78"/>
  <c r="D78"/>
  <c r="C79"/>
  <c r="D79"/>
  <c r="C80"/>
  <c r="D80"/>
  <c r="B88" i="65"/>
  <c r="B87"/>
  <c r="B86"/>
  <c r="B85"/>
  <c r="B84"/>
  <c r="B83"/>
  <c r="B82"/>
  <c r="Q81" i="36"/>
  <c r="Q87"/>
  <c r="Q89"/>
  <c r="Q90"/>
  <c r="Q91"/>
  <c r="A73" i="1"/>
  <c r="A74"/>
  <c r="A75"/>
  <c r="A76"/>
  <c r="A77"/>
  <c r="A78"/>
  <c r="A79"/>
  <c r="A80"/>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11"/>
  <c r="E30" i="49"/>
  <c r="F50" i="50"/>
  <c r="E31" i="49"/>
  <c r="F26" i="50"/>
  <c r="C13" i="49"/>
  <c r="F27" i="50"/>
  <c r="F28"/>
  <c r="F29"/>
  <c r="F30"/>
  <c r="G13" i="49"/>
  <c r="F31" i="50"/>
  <c r="F89"/>
  <c r="F78"/>
  <c r="F67"/>
  <c r="F56"/>
  <c r="F45"/>
  <c r="F34"/>
  <c r="K13" i="49"/>
  <c r="F23" i="50"/>
  <c r="C12" i="49"/>
  <c r="L12"/>
  <c r="F35" i="50"/>
  <c r="B87" i="64"/>
  <c r="B86"/>
  <c r="B83"/>
  <c r="B84"/>
  <c r="B85"/>
  <c r="B88"/>
  <c r="B82"/>
  <c r="F12" i="50"/>
  <c r="M2" i="49"/>
  <c r="F14" i="50"/>
  <c r="M3" i="49"/>
  <c r="M4"/>
  <c r="M6"/>
  <c r="F25" i="50"/>
  <c r="M7" i="49"/>
  <c r="M8"/>
  <c r="M10"/>
  <c r="M12"/>
  <c r="F36" i="50"/>
  <c r="M14" i="49"/>
  <c r="M16"/>
  <c r="M18"/>
  <c r="M20"/>
  <c r="M22"/>
  <c r="F47" i="50"/>
  <c r="M23" i="49"/>
  <c r="M24"/>
  <c r="M26"/>
  <c r="M28"/>
  <c r="M30"/>
  <c r="F58" i="50"/>
  <c r="M31" i="49"/>
  <c r="M32"/>
  <c r="M33"/>
  <c r="M34"/>
  <c r="F69" i="50"/>
  <c r="M35" i="49" s="1"/>
  <c r="M36"/>
  <c r="M38"/>
  <c r="M40"/>
  <c r="M42"/>
  <c r="J12"/>
  <c r="I12"/>
  <c r="F32" i="50"/>
  <c r="I13" i="49" s="1"/>
  <c r="B88" i="42"/>
  <c r="B87"/>
  <c r="B86"/>
  <c r="B85"/>
  <c r="B84"/>
  <c r="B83"/>
  <c r="H12" i="49"/>
  <c r="H13"/>
  <c r="B88" i="41"/>
  <c r="B87"/>
  <c r="B86"/>
  <c r="B85"/>
  <c r="B84"/>
  <c r="B83"/>
  <c r="G12" i="49"/>
  <c r="B88" i="40"/>
  <c r="B87"/>
  <c r="B86"/>
  <c r="B85"/>
  <c r="B84"/>
  <c r="B83"/>
  <c r="F12" i="49"/>
  <c r="F13"/>
  <c r="B88" i="39"/>
  <c r="B87"/>
  <c r="B86"/>
  <c r="B85"/>
  <c r="B84"/>
  <c r="B83"/>
  <c r="E12" i="49"/>
  <c r="B88" i="38"/>
  <c r="B87"/>
  <c r="B86"/>
  <c r="B85"/>
  <c r="B84"/>
  <c r="B83"/>
  <c r="D12" i="49"/>
  <c r="D13"/>
  <c r="B88" i="37"/>
  <c r="B87"/>
  <c r="B86"/>
  <c r="B85"/>
  <c r="B84"/>
  <c r="B83"/>
  <c r="B86" i="36"/>
  <c r="Q86" s="1"/>
  <c r="B87"/>
  <c r="K12" i="49"/>
  <c r="A11" i="63"/>
  <c r="A63"/>
  <c r="A67"/>
  <c r="A72"/>
  <c r="A73"/>
  <c r="A99" i="1"/>
  <c r="A98"/>
  <c r="A97"/>
  <c r="A96"/>
  <c r="D95"/>
  <c r="A95"/>
  <c r="D94"/>
  <c r="A94"/>
  <c r="J92"/>
  <c r="A92"/>
  <c r="D98" i="63"/>
  <c r="D97"/>
  <c r="D88"/>
  <c r="D89"/>
  <c r="BH73"/>
  <c r="A90" i="1"/>
  <c r="A89"/>
  <c r="A88"/>
  <c r="A87"/>
  <c r="D86"/>
  <c r="A86"/>
  <c r="D85"/>
  <c r="A85"/>
  <c r="B10" i="63"/>
  <c r="A82"/>
  <c r="J82"/>
  <c r="B84"/>
  <c r="D84"/>
  <c r="B85"/>
  <c r="D85"/>
  <c r="B86"/>
  <c r="D86"/>
  <c r="B87"/>
  <c r="D87"/>
  <c r="B88"/>
  <c r="B89"/>
  <c r="B90"/>
  <c r="A92"/>
  <c r="J92"/>
  <c r="B93"/>
  <c r="D93"/>
  <c r="B94"/>
  <c r="D94"/>
  <c r="B95"/>
  <c r="D95"/>
  <c r="B96"/>
  <c r="D96"/>
  <c r="B97"/>
  <c r="B98"/>
  <c r="B99"/>
  <c r="F46" i="50"/>
  <c r="L25" i="49"/>
  <c r="L24"/>
  <c r="K25"/>
  <c r="K24"/>
  <c r="C24"/>
  <c r="F37" i="50"/>
  <c r="C25" i="49"/>
  <c r="J24"/>
  <c r="J2"/>
  <c r="F11" i="50"/>
  <c r="J5" i="49"/>
  <c r="J4"/>
  <c r="J6"/>
  <c r="F22" i="50"/>
  <c r="J8" i="49"/>
  <c r="J10"/>
  <c r="F33" i="50"/>
  <c r="J14" i="49"/>
  <c r="J16"/>
  <c r="J18"/>
  <c r="J20"/>
  <c r="J22"/>
  <c r="F44" i="50"/>
  <c r="J26" i="49"/>
  <c r="J28"/>
  <c r="J30"/>
  <c r="F55" i="50"/>
  <c r="J32" i="49"/>
  <c r="J34"/>
  <c r="F66" i="50"/>
  <c r="J35" i="49" s="1"/>
  <c r="J36"/>
  <c r="F77" i="50"/>
  <c r="J37" i="49"/>
  <c r="J38"/>
  <c r="J40"/>
  <c r="F88" i="50"/>
  <c r="J42" i="49"/>
  <c r="F73" i="50"/>
  <c r="F74"/>
  <c r="F75"/>
  <c r="F76"/>
  <c r="F72"/>
  <c r="E39" i="49"/>
  <c r="F87" i="50"/>
  <c r="F90"/>
  <c r="M41" i="49" s="1"/>
  <c r="F91" i="50"/>
  <c r="F65"/>
  <c r="I35" i="49" s="1"/>
  <c r="F4" i="50"/>
  <c r="C5" i="49" s="1"/>
  <c r="D24"/>
  <c r="F38" i="50"/>
  <c r="D25" i="49" s="1"/>
  <c r="E24"/>
  <c r="F39" i="50"/>
  <c r="E25" i="49"/>
  <c r="F24"/>
  <c r="F40" i="50"/>
  <c r="G24" i="49"/>
  <c r="F41" i="50"/>
  <c r="G25" i="49"/>
  <c r="H24"/>
  <c r="F42" i="50"/>
  <c r="H25" i="49" s="1"/>
  <c r="I24"/>
  <c r="F43" i="50"/>
  <c r="I25" i="49"/>
  <c r="J83" i="1"/>
  <c r="F15" i="50"/>
  <c r="C9" i="49"/>
  <c r="F16" i="50"/>
  <c r="F17"/>
  <c r="E9" i="49" s="1"/>
  <c r="F19" i="50"/>
  <c r="F18"/>
  <c r="F11" i="49"/>
  <c r="F20" i="50"/>
  <c r="F21"/>
  <c r="F24"/>
  <c r="L9" i="49" s="1"/>
  <c r="B82" i="55"/>
  <c r="B83"/>
  <c r="B84"/>
  <c r="B85"/>
  <c r="B88"/>
  <c r="L2" i="49"/>
  <c r="F13" i="50"/>
  <c r="L5" i="49"/>
  <c r="L4"/>
  <c r="L6"/>
  <c r="L8"/>
  <c r="L10"/>
  <c r="L14"/>
  <c r="L16"/>
  <c r="L18"/>
  <c r="L20"/>
  <c r="L22"/>
  <c r="L23"/>
  <c r="L26"/>
  <c r="L27"/>
  <c r="L28"/>
  <c r="L29"/>
  <c r="L30"/>
  <c r="L32"/>
  <c r="L34"/>
  <c r="F68" i="50"/>
  <c r="L35" i="49"/>
  <c r="L36"/>
  <c r="F80" i="50"/>
  <c r="L38" i="49"/>
  <c r="L40"/>
  <c r="L41"/>
  <c r="L42"/>
  <c r="L43"/>
  <c r="F86" i="50"/>
  <c r="F85"/>
  <c r="F84"/>
  <c r="F43" i="49"/>
  <c r="F83" i="50"/>
  <c r="E41" i="49"/>
  <c r="F82" i="50"/>
  <c r="D43" i="49"/>
  <c r="F81" i="50"/>
  <c r="F79"/>
  <c r="L39" i="49" s="1"/>
  <c r="K37"/>
  <c r="F71" i="50"/>
  <c r="D39" i="49"/>
  <c r="F70" i="50"/>
  <c r="K35" i="49"/>
  <c r="F64" i="50"/>
  <c r="F63"/>
  <c r="G35" i="49" s="1"/>
  <c r="F62" i="50"/>
  <c r="F61"/>
  <c r="E35" i="49"/>
  <c r="F60" i="50"/>
  <c r="D35" i="49" s="1"/>
  <c r="F59" i="50"/>
  <c r="C35" i="49" s="1"/>
  <c r="F57" i="50"/>
  <c r="K31" i="49"/>
  <c r="F54" i="50"/>
  <c r="F53"/>
  <c r="H33" i="49"/>
  <c r="F52" i="50"/>
  <c r="G33" i="49"/>
  <c r="F51" i="50"/>
  <c r="F33" i="49"/>
  <c r="F49" i="50"/>
  <c r="D33" i="49"/>
  <c r="F48" i="50"/>
  <c r="K5" i="49"/>
  <c r="F10" i="50"/>
  <c r="F9"/>
  <c r="F8"/>
  <c r="F7"/>
  <c r="F5" i="49"/>
  <c r="F6" i="50"/>
  <c r="F5"/>
  <c r="D3" i="49" s="1"/>
  <c r="C22"/>
  <c r="C23"/>
  <c r="I22"/>
  <c r="I23"/>
  <c r="H22"/>
  <c r="G22"/>
  <c r="G23"/>
  <c r="F22"/>
  <c r="E22"/>
  <c r="E23"/>
  <c r="D22"/>
  <c r="K22"/>
  <c r="K23"/>
  <c r="K40"/>
  <c r="K41"/>
  <c r="K42"/>
  <c r="K43"/>
  <c r="I43"/>
  <c r="I42"/>
  <c r="H42"/>
  <c r="G42"/>
  <c r="F42"/>
  <c r="E42"/>
  <c r="D42"/>
  <c r="C42"/>
  <c r="I41"/>
  <c r="I40"/>
  <c r="H40"/>
  <c r="G40"/>
  <c r="F40"/>
  <c r="E40"/>
  <c r="D40"/>
  <c r="C40"/>
  <c r="K36"/>
  <c r="K38"/>
  <c r="H39"/>
  <c r="G39"/>
  <c r="F39"/>
  <c r="I38"/>
  <c r="H38"/>
  <c r="G38"/>
  <c r="F38"/>
  <c r="E38"/>
  <c r="D38"/>
  <c r="C38"/>
  <c r="H37"/>
  <c r="G37"/>
  <c r="F37"/>
  <c r="D37"/>
  <c r="I36"/>
  <c r="H36"/>
  <c r="G36"/>
  <c r="F36"/>
  <c r="E36"/>
  <c r="D36"/>
  <c r="C36"/>
  <c r="K34"/>
  <c r="H35"/>
  <c r="F35"/>
  <c r="I34"/>
  <c r="H34"/>
  <c r="G34"/>
  <c r="F34"/>
  <c r="E34"/>
  <c r="D34"/>
  <c r="C34"/>
  <c r="K30"/>
  <c r="K32"/>
  <c r="I32"/>
  <c r="H32"/>
  <c r="G32"/>
  <c r="F32"/>
  <c r="E32"/>
  <c r="D32"/>
  <c r="C32"/>
  <c r="I30"/>
  <c r="H30"/>
  <c r="G30"/>
  <c r="F30"/>
  <c r="D30"/>
  <c r="C30"/>
  <c r="K26"/>
  <c r="K27"/>
  <c r="K28"/>
  <c r="K29"/>
  <c r="K14"/>
  <c r="K15"/>
  <c r="K16"/>
  <c r="K17"/>
  <c r="K18"/>
  <c r="K19"/>
  <c r="K20"/>
  <c r="K21"/>
  <c r="I21"/>
  <c r="H21"/>
  <c r="G21"/>
  <c r="F21"/>
  <c r="E21"/>
  <c r="D21"/>
  <c r="C21"/>
  <c r="I20"/>
  <c r="H20"/>
  <c r="G20"/>
  <c r="F20"/>
  <c r="E20"/>
  <c r="D20"/>
  <c r="C20"/>
  <c r="I19"/>
  <c r="H19"/>
  <c r="G19"/>
  <c r="F19"/>
  <c r="D19"/>
  <c r="C19"/>
  <c r="I18"/>
  <c r="H18"/>
  <c r="G18"/>
  <c r="F18"/>
  <c r="E18"/>
  <c r="D18"/>
  <c r="C18"/>
  <c r="I17"/>
  <c r="H17"/>
  <c r="G17"/>
  <c r="F17"/>
  <c r="E17"/>
  <c r="D17"/>
  <c r="C17"/>
  <c r="I16"/>
  <c r="H16"/>
  <c r="G16"/>
  <c r="F16"/>
  <c r="E16"/>
  <c r="D16"/>
  <c r="C16"/>
  <c r="I15"/>
  <c r="H15"/>
  <c r="G15"/>
  <c r="F15"/>
  <c r="D15"/>
  <c r="C15"/>
  <c r="I14"/>
  <c r="H14"/>
  <c r="G14"/>
  <c r="F14"/>
  <c r="E14"/>
  <c r="D14"/>
  <c r="C14"/>
  <c r="K6"/>
  <c r="K7"/>
  <c r="K8"/>
  <c r="K9"/>
  <c r="K10"/>
  <c r="K11"/>
  <c r="K4"/>
  <c r="K2"/>
  <c r="C2"/>
  <c r="B82" i="53"/>
  <c r="B83"/>
  <c r="B84"/>
  <c r="B85"/>
  <c r="B88"/>
  <c r="D77" i="51"/>
  <c r="C77"/>
  <c r="D75"/>
  <c r="C75"/>
  <c r="D74"/>
  <c r="C74"/>
  <c r="D69"/>
  <c r="C69"/>
  <c r="D68"/>
  <c r="C68"/>
  <c r="D67"/>
  <c r="C67"/>
  <c r="D66"/>
  <c r="C66"/>
  <c r="D65"/>
  <c r="C65"/>
  <c r="D64"/>
  <c r="C64"/>
  <c r="D63"/>
  <c r="C63"/>
  <c r="D62"/>
  <c r="C62"/>
  <c r="D61"/>
  <c r="C61"/>
  <c r="D60"/>
  <c r="C60"/>
  <c r="D59"/>
  <c r="C59"/>
  <c r="D58"/>
  <c r="C58"/>
  <c r="D50"/>
  <c r="C48"/>
  <c r="D44"/>
  <c r="C44"/>
  <c r="D42"/>
  <c r="D38"/>
  <c r="D34"/>
  <c r="D30"/>
  <c r="C29"/>
  <c r="D28"/>
  <c r="C25"/>
  <c r="D22"/>
  <c r="C20"/>
  <c r="D16"/>
  <c r="D13"/>
  <c r="D10"/>
  <c r="C9"/>
  <c r="B82" i="42"/>
  <c r="B82" i="41"/>
  <c r="B82" i="40"/>
  <c r="B82" i="39"/>
  <c r="B82" i="38"/>
  <c r="B82" i="37"/>
  <c r="H29" i="49"/>
  <c r="D29"/>
  <c r="I28"/>
  <c r="H28"/>
  <c r="G28"/>
  <c r="F28"/>
  <c r="E28"/>
  <c r="D28"/>
  <c r="C28"/>
  <c r="H27"/>
  <c r="D27"/>
  <c r="I26"/>
  <c r="H26"/>
  <c r="G26"/>
  <c r="F26"/>
  <c r="E26"/>
  <c r="D26"/>
  <c r="C26"/>
  <c r="H11"/>
  <c r="E11"/>
  <c r="D11"/>
  <c r="C11"/>
  <c r="I10"/>
  <c r="H10"/>
  <c r="G10"/>
  <c r="F10"/>
  <c r="E10"/>
  <c r="D10"/>
  <c r="C10"/>
  <c r="H9"/>
  <c r="F9"/>
  <c r="D9"/>
  <c r="I8"/>
  <c r="H8"/>
  <c r="G8"/>
  <c r="F8"/>
  <c r="E8"/>
  <c r="D8"/>
  <c r="C8"/>
  <c r="D7"/>
  <c r="E7"/>
  <c r="H7"/>
  <c r="C7"/>
  <c r="D6"/>
  <c r="E6"/>
  <c r="F6"/>
  <c r="G6"/>
  <c r="H6"/>
  <c r="I6"/>
  <c r="C6"/>
  <c r="D5"/>
  <c r="I4"/>
  <c r="H4"/>
  <c r="G4"/>
  <c r="F4"/>
  <c r="E4"/>
  <c r="D4"/>
  <c r="C4"/>
  <c r="F3"/>
  <c r="C3"/>
  <c r="D2"/>
  <c r="E2"/>
  <c r="F2"/>
  <c r="G2"/>
  <c r="H2"/>
  <c r="I2"/>
  <c r="B82" i="36"/>
  <c r="Q82"/>
  <c r="B83"/>
  <c r="Q83"/>
  <c r="B84"/>
  <c r="Q84"/>
  <c r="B85"/>
  <c r="Q85"/>
  <c r="B88"/>
  <c r="Q88"/>
  <c r="C33" i="49"/>
  <c r="C31"/>
  <c r="E33"/>
  <c r="G31"/>
  <c r="C43"/>
  <c r="C41"/>
  <c r="E43"/>
  <c r="G43"/>
  <c r="G41"/>
  <c r="L37"/>
  <c r="L31"/>
  <c r="L33"/>
  <c r="I3"/>
  <c r="G3"/>
  <c r="E3"/>
  <c r="E5"/>
  <c r="G5"/>
  <c r="I5"/>
  <c r="J13"/>
  <c r="J15"/>
  <c r="J17"/>
  <c r="J19"/>
  <c r="J21"/>
  <c r="J7"/>
  <c r="J9"/>
  <c r="J11"/>
  <c r="J41"/>
  <c r="J43"/>
  <c r="K3"/>
  <c r="D31"/>
  <c r="K33"/>
  <c r="K39"/>
  <c r="D41"/>
  <c r="L3"/>
  <c r="J39"/>
  <c r="J3"/>
  <c r="F31"/>
  <c r="H31"/>
  <c r="C37"/>
  <c r="C39"/>
  <c r="M37"/>
  <c r="M39"/>
  <c r="M43"/>
  <c r="M29"/>
  <c r="M27"/>
  <c r="M25"/>
  <c r="M11"/>
  <c r="M9"/>
  <c r="F7"/>
  <c r="C27"/>
  <c r="E27"/>
  <c r="G27"/>
  <c r="I27"/>
  <c r="C29"/>
  <c r="E29"/>
  <c r="G29"/>
  <c r="I29"/>
  <c r="E37"/>
  <c r="F41"/>
  <c r="M17"/>
  <c r="M5"/>
  <c r="BO80" i="63"/>
  <c r="I79"/>
  <c r="Q79"/>
  <c r="T79"/>
  <c r="BZ79" s="1"/>
  <c r="CW79" s="1"/>
  <c r="BM79"/>
  <c r="BC79"/>
  <c r="BI78"/>
  <c r="BS77"/>
  <c r="BF77" s="1"/>
  <c r="Z77"/>
  <c r="DW77" s="1"/>
  <c r="FQ77" s="1"/>
  <c r="T77"/>
  <c r="BZ77" s="1"/>
  <c r="CW77" s="1"/>
  <c r="BM77"/>
  <c r="AZ77"/>
  <c r="BC77"/>
  <c r="U75"/>
  <c r="H75"/>
  <c r="BT75" s="1"/>
  <c r="CQ75" s="1"/>
  <c r="BM75"/>
  <c r="EK75"/>
  <c r="BI75"/>
  <c r="BI74"/>
  <c r="FE74"/>
  <c r="BR73"/>
  <c r="BP73" s="1"/>
  <c r="I73"/>
  <c r="DN73" s="1"/>
  <c r="FH73" s="1"/>
  <c r="Q73"/>
  <c r="P73"/>
  <c r="GD73"/>
  <c r="BN73" s="1"/>
  <c r="BG73"/>
  <c r="EQ73"/>
  <c r="EU73"/>
  <c r="EY73"/>
  <c r="FG73"/>
  <c r="DM73"/>
  <c r="BL73" s="1"/>
  <c r="BI73"/>
  <c r="EW72"/>
  <c r="I71"/>
  <c r="P71"/>
  <c r="BX71" s="1"/>
  <c r="CU71" s="1"/>
  <c r="EK71"/>
  <c r="EW71"/>
  <c r="FA71"/>
  <c r="L70"/>
  <c r="BV70" s="1"/>
  <c r="CS70" s="1"/>
  <c r="EU70"/>
  <c r="U69"/>
  <c r="EK69"/>
  <c r="EO69"/>
  <c r="ES69"/>
  <c r="FA69"/>
  <c r="FE69"/>
  <c r="Q67"/>
  <c r="EO67"/>
  <c r="ES67"/>
  <c r="FE67"/>
  <c r="EK66"/>
  <c r="U65"/>
  <c r="EK65"/>
  <c r="EO65"/>
  <c r="ES65"/>
  <c r="FA65"/>
  <c r="FE65"/>
  <c r="J63"/>
  <c r="BU63" s="1"/>
  <c r="CR63" s="1"/>
  <c r="Q63"/>
  <c r="EK63"/>
  <c r="EW63"/>
  <c r="FA63"/>
  <c r="K62"/>
  <c r="EY62"/>
  <c r="H61"/>
  <c r="BT61" s="1"/>
  <c r="CQ61" s="1"/>
  <c r="EM61"/>
  <c r="EQ61"/>
  <c r="EY61"/>
  <c r="FC61"/>
  <c r="FG61"/>
  <c r="P59"/>
  <c r="BX59" s="1"/>
  <c r="CU59" s="1"/>
  <c r="I59"/>
  <c r="EQ59"/>
  <c r="EU59"/>
  <c r="FG59"/>
  <c r="Q58"/>
  <c r="ES58"/>
  <c r="H57"/>
  <c r="I57"/>
  <c r="EW57"/>
  <c r="FE57"/>
  <c r="H54"/>
  <c r="BT54" s="1"/>
  <c r="ES54"/>
  <c r="FA54"/>
  <c r="ET54"/>
  <c r="EU52"/>
  <c r="I51"/>
  <c r="Q51"/>
  <c r="ES51"/>
  <c r="EW51"/>
  <c r="EL51"/>
  <c r="EP51"/>
  <c r="FB51"/>
  <c r="FF51"/>
  <c r="ER50"/>
  <c r="H45"/>
  <c r="BT45" s="1"/>
  <c r="CQ45" s="1"/>
  <c r="Z45"/>
  <c r="CC45" s="1"/>
  <c r="CZ45" s="1"/>
  <c r="I45"/>
  <c r="Q45"/>
  <c r="EK45"/>
  <c r="EM45"/>
  <c r="EO45"/>
  <c r="ES45"/>
  <c r="EU45"/>
  <c r="EW45"/>
  <c r="FA45"/>
  <c r="FC45"/>
  <c r="FE45"/>
  <c r="EL45"/>
  <c r="EN45"/>
  <c r="EP45"/>
  <c r="ET45"/>
  <c r="EV45"/>
  <c r="EX45"/>
  <c r="FB45"/>
  <c r="FD45"/>
  <c r="FF45"/>
  <c r="I43"/>
  <c r="EQ43"/>
  <c r="EU43"/>
  <c r="FC43"/>
  <c r="EP43"/>
  <c r="ER43"/>
  <c r="EZ43"/>
  <c r="FE42"/>
  <c r="H41"/>
  <c r="BT41" s="1"/>
  <c r="CQ41" s="1"/>
  <c r="P41"/>
  <c r="BX41" s="1"/>
  <c r="CU41" s="1"/>
  <c r="I41"/>
  <c r="Q41"/>
  <c r="EK41"/>
  <c r="EM41"/>
  <c r="EO41"/>
  <c r="EQ41"/>
  <c r="ES41"/>
  <c r="EU41"/>
  <c r="EW41"/>
  <c r="EY41"/>
  <c r="FA41"/>
  <c r="FC41"/>
  <c r="FE41"/>
  <c r="FG41"/>
  <c r="EL41"/>
  <c r="EN41"/>
  <c r="EP41"/>
  <c r="ER41"/>
  <c r="ET41"/>
  <c r="EV41"/>
  <c r="EX41"/>
  <c r="EZ41"/>
  <c r="FB41"/>
  <c r="FD41"/>
  <c r="FF41"/>
  <c r="EK21"/>
  <c r="V20"/>
  <c r="CA20" s="1"/>
  <c r="CX20" s="1"/>
  <c r="EK20"/>
  <c r="EU20"/>
  <c r="EP20"/>
  <c r="FD20"/>
  <c r="FF19"/>
  <c r="H17"/>
  <c r="BT17" s="1"/>
  <c r="CQ17" s="1"/>
  <c r="R17"/>
  <c r="BY17" s="1"/>
  <c r="CV17" s="1"/>
  <c r="EM17"/>
  <c r="EU17"/>
  <c r="EY17"/>
  <c r="EL17"/>
  <c r="ET17"/>
  <c r="EV17"/>
  <c r="J12"/>
  <c r="BU12" s="1"/>
  <c r="CR12" s="1"/>
  <c r="V12"/>
  <c r="CA12" s="1"/>
  <c r="CX12" s="1"/>
  <c r="K12"/>
  <c r="U12"/>
  <c r="EL12"/>
  <c r="EP12"/>
  <c r="ET12"/>
  <c r="EX12"/>
  <c r="FB12"/>
  <c r="FF12"/>
  <c r="EM12"/>
  <c r="EQ12"/>
  <c r="EU12"/>
  <c r="EY12"/>
  <c r="FC12"/>
  <c r="FG12"/>
  <c r="GE79"/>
  <c r="GE75"/>
  <c r="EQ11"/>
  <c r="EW11"/>
  <c r="FA11"/>
  <c r="EM80"/>
  <c r="FG79"/>
  <c r="FC79"/>
  <c r="EQ79"/>
  <c r="EM79"/>
  <c r="FA78"/>
  <c r="ES78"/>
  <c r="EM78"/>
  <c r="FE77"/>
  <c r="FA77"/>
  <c r="EW77"/>
  <c r="ES77"/>
  <c r="EO77"/>
  <c r="EK77"/>
  <c r="EO76"/>
  <c r="FA75"/>
  <c r="EW75"/>
  <c r="ET74"/>
  <c r="EZ73"/>
  <c r="ER73"/>
  <c r="FF72"/>
  <c r="FD71"/>
  <c r="EV71"/>
  <c r="ET70"/>
  <c r="FD69"/>
  <c r="EV69"/>
  <c r="EN69"/>
  <c r="EZ67"/>
  <c r="EX66"/>
  <c r="FD65"/>
  <c r="EV65"/>
  <c r="EN65"/>
  <c r="EV63"/>
  <c r="EN63"/>
  <c r="FB62"/>
  <c r="EP62"/>
  <c r="FD61"/>
  <c r="EV61"/>
  <c r="EN61"/>
  <c r="EV59"/>
  <c r="EN59"/>
  <c r="FF58"/>
  <c r="EP58"/>
  <c r="FD57"/>
  <c r="EN57"/>
  <c r="FB56"/>
  <c r="H49"/>
  <c r="BT49" s="1"/>
  <c r="CQ49" s="1"/>
  <c r="EU49"/>
  <c r="FE49"/>
  <c r="ER49"/>
  <c r="FD49"/>
  <c r="H48"/>
  <c r="BT48" s="1"/>
  <c r="CQ48" s="1"/>
  <c r="Q48"/>
  <c r="EU48"/>
  <c r="FG48"/>
  <c r="ER48"/>
  <c r="FD48"/>
  <c r="H38"/>
  <c r="BT38" s="1"/>
  <c r="CQ38" s="1"/>
  <c r="I38"/>
  <c r="EM38"/>
  <c r="EQ38"/>
  <c r="EW38"/>
  <c r="FC38"/>
  <c r="FG38"/>
  <c r="EP38"/>
  <c r="EV38"/>
  <c r="EZ38"/>
  <c r="FF38"/>
  <c r="T36"/>
  <c r="BZ36" s="1"/>
  <c r="CW36" s="1"/>
  <c r="EQ36"/>
  <c r="EY36"/>
  <c r="EL36"/>
  <c r="EZ36"/>
  <c r="I35"/>
  <c r="EM35"/>
  <c r="FC35"/>
  <c r="EV35"/>
  <c r="P34"/>
  <c r="BX34" s="1"/>
  <c r="CU34" s="1"/>
  <c r="EK34"/>
  <c r="EU34"/>
  <c r="EN34"/>
  <c r="FD34"/>
  <c r="H32"/>
  <c r="BT32" s="1"/>
  <c r="CQ32" s="1"/>
  <c r="EW32"/>
  <c r="FF32"/>
  <c r="Z30"/>
  <c r="EW30"/>
  <c r="FE30"/>
  <c r="EX30"/>
  <c r="I28"/>
  <c r="ES28"/>
  <c r="EL28"/>
  <c r="FB28"/>
  <c r="EK27"/>
  <c r="ES27"/>
  <c r="EY27"/>
  <c r="FA27"/>
  <c r="EL27"/>
  <c r="ER27"/>
  <c r="ET27"/>
  <c r="FB27"/>
  <c r="I25"/>
  <c r="H25"/>
  <c r="P25"/>
  <c r="U25"/>
  <c r="EM25"/>
  <c r="EO25"/>
  <c r="EQ25"/>
  <c r="EU25"/>
  <c r="EW25"/>
  <c r="EY25"/>
  <c r="FC25"/>
  <c r="FE25"/>
  <c r="FG25"/>
  <c r="EN25"/>
  <c r="EP25"/>
  <c r="ER25"/>
  <c r="EV25"/>
  <c r="EX25"/>
  <c r="EZ25"/>
  <c r="FD25"/>
  <c r="FF25"/>
  <c r="H22"/>
  <c r="BT22" s="1"/>
  <c r="CQ22" s="1"/>
  <c r="EK22"/>
  <c r="ES22"/>
  <c r="FA22"/>
  <c r="FE22"/>
  <c r="EP22"/>
  <c r="EX22"/>
  <c r="FD22"/>
  <c r="T18"/>
  <c r="BZ18" s="1"/>
  <c r="CW18" s="1"/>
  <c r="U18"/>
  <c r="EO18"/>
  <c r="EY18"/>
  <c r="EL18"/>
  <c r="ER18"/>
  <c r="FB18"/>
  <c r="H14"/>
  <c r="BT14" s="1"/>
  <c r="CQ14" s="1"/>
  <c r="EK14"/>
  <c r="EU14"/>
  <c r="FE14"/>
  <c r="EP14"/>
  <c r="FB14"/>
  <c r="P13"/>
  <c r="BX13" s="1"/>
  <c r="CU13" s="1"/>
  <c r="I13"/>
  <c r="EK13"/>
  <c r="EM13"/>
  <c r="ES13"/>
  <c r="EU13"/>
  <c r="EW13"/>
  <c r="FC13"/>
  <c r="FE13"/>
  <c r="EL13"/>
  <c r="EP13"/>
  <c r="ET13"/>
  <c r="EV13"/>
  <c r="FB13"/>
  <c r="FD13"/>
  <c r="FF13"/>
  <c r="P11"/>
  <c r="BX11" s="1"/>
  <c r="CU11" s="1"/>
  <c r="S11"/>
  <c r="I11"/>
  <c r="R11"/>
  <c r="BY11" s="1"/>
  <c r="CV11" s="1"/>
  <c r="GE78"/>
  <c r="EL11"/>
  <c r="EN11"/>
  <c r="EP11"/>
  <c r="EV11"/>
  <c r="EX11"/>
  <c r="FB11"/>
  <c r="FF11"/>
  <c r="EV80"/>
  <c r="FD79"/>
  <c r="EZ79"/>
  <c r="ER79"/>
  <c r="EP79"/>
  <c r="FF78"/>
  <c r="EZ78"/>
  <c r="EV78"/>
  <c r="EP78"/>
  <c r="FD77"/>
  <c r="FB77"/>
  <c r="EZ77"/>
  <c r="EV77"/>
  <c r="ET77"/>
  <c r="ER77"/>
  <c r="EN77"/>
  <c r="EL77"/>
  <c r="FD76"/>
  <c r="FF75"/>
  <c r="EX75"/>
  <c r="EV75"/>
  <c r="EL75"/>
  <c r="FD74"/>
  <c r="ER74"/>
  <c r="FF73"/>
  <c r="FB73"/>
  <c r="EX73"/>
  <c r="EP73"/>
  <c r="EL73"/>
  <c r="FF71"/>
  <c r="EP71"/>
  <c r="EL71"/>
  <c r="EZ70"/>
  <c r="EN70"/>
  <c r="FB69"/>
  <c r="EX69"/>
  <c r="ET69"/>
  <c r="EL69"/>
  <c r="EN68"/>
  <c r="FB67"/>
  <c r="EL67"/>
  <c r="EZ66"/>
  <c r="EN66"/>
  <c r="FF65"/>
  <c r="EX65"/>
  <c r="ET65"/>
  <c r="EP65"/>
  <c r="FB63"/>
  <c r="ET63"/>
  <c r="FD62"/>
  <c r="ER62"/>
  <c r="FF61"/>
  <c r="FB61"/>
  <c r="EX61"/>
  <c r="EP61"/>
  <c r="EL61"/>
  <c r="EX59"/>
  <c r="ET59"/>
  <c r="EZ58"/>
  <c r="EN58"/>
  <c r="FF57"/>
  <c r="ET57"/>
  <c r="EP57"/>
  <c r="BS63"/>
  <c r="BF63" s="1"/>
  <c r="BS62"/>
  <c r="BF62" s="1"/>
  <c r="BS69"/>
  <c r="BF69" s="1"/>
  <c r="BS65"/>
  <c r="BF65" s="1"/>
  <c r="BS61"/>
  <c r="BF61" s="1"/>
  <c r="F11"/>
  <c r="BW7"/>
  <c r="BU7"/>
  <c r="CU7"/>
  <c r="FI7"/>
  <c r="C6" i="53"/>
  <c r="EJ71" i="1"/>
  <c r="BM71" s="1"/>
  <c r="BN71"/>
  <c r="EJ61"/>
  <c r="BM61" s="1"/>
  <c r="BN61"/>
  <c r="EJ64"/>
  <c r="BM64" s="1"/>
  <c r="BN64"/>
  <c r="BH70"/>
  <c r="BG70"/>
  <c r="EJ69"/>
  <c r="BM69" s="1"/>
  <c r="BN69"/>
  <c r="BG64"/>
  <c r="BH64"/>
  <c r="BH72"/>
  <c r="BG72"/>
  <c r="BG63"/>
  <c r="BH63"/>
  <c r="BG71"/>
  <c r="BH71"/>
  <c r="EJ68"/>
  <c r="BM68" s="1"/>
  <c r="BN68"/>
  <c r="BG66"/>
  <c r="BH66"/>
  <c r="EJ65"/>
  <c r="BM65" s="1"/>
  <c r="BN65"/>
  <c r="BH69"/>
  <c r="BG69"/>
  <c r="BG68"/>
  <c r="BH68"/>
  <c r="BG67"/>
  <c r="BH67"/>
  <c r="EJ72"/>
  <c r="BM72" s="1"/>
  <c r="BN72"/>
  <c r="BG62"/>
  <c r="BH62"/>
  <c r="BG65"/>
  <c r="BH65"/>
  <c r="EJ66"/>
  <c r="BM66" s="1"/>
  <c r="BN66"/>
  <c r="EJ63"/>
  <c r="BM63" s="1"/>
  <c r="BN63"/>
  <c r="BG61"/>
  <c r="BH61"/>
  <c r="EJ62"/>
  <c r="BM62" s="1"/>
  <c r="BN62"/>
  <c r="EJ70"/>
  <c r="BM70" s="1"/>
  <c r="BN70"/>
  <c r="EJ67"/>
  <c r="BM67" s="1"/>
  <c r="BN67"/>
  <c r="DA65"/>
  <c r="BK65" s="1"/>
  <c r="BL65"/>
  <c r="DA63"/>
  <c r="BK63" s="1"/>
  <c r="BL63"/>
  <c r="DA71"/>
  <c r="BK71" s="1"/>
  <c r="BL71"/>
  <c r="DA66"/>
  <c r="BK66" s="1"/>
  <c r="BL66"/>
  <c r="DA69"/>
  <c r="BK69" s="1"/>
  <c r="BL69"/>
  <c r="DA68"/>
  <c r="BK68" s="1"/>
  <c r="BL68"/>
  <c r="DA62"/>
  <c r="BK62" s="1"/>
  <c r="BL62"/>
  <c r="DA67"/>
  <c r="BK67" s="1"/>
  <c r="BL67"/>
  <c r="DA70"/>
  <c r="BK70" s="1"/>
  <c r="BL70"/>
  <c r="DA64"/>
  <c r="BK64" s="1"/>
  <c r="BL64"/>
  <c r="DA72"/>
  <c r="BK72" s="1"/>
  <c r="BL72"/>
  <c r="DA61"/>
  <c r="BK61" s="1"/>
  <c r="BL61"/>
  <c r="BR71" i="63"/>
  <c r="BP71" s="1"/>
  <c r="BR65"/>
  <c r="BP65" s="1"/>
  <c r="EO64" i="1"/>
  <c r="EO67"/>
  <c r="EO62"/>
  <c r="EO71"/>
  <c r="EO63"/>
  <c r="EO61"/>
  <c r="EO72"/>
  <c r="EO70"/>
  <c r="BO70" s="1"/>
  <c r="EO68"/>
  <c r="EO69"/>
  <c r="EO66"/>
  <c r="BR61" i="63"/>
  <c r="BP61" s="1"/>
  <c r="EO65" i="1"/>
  <c r="BH62" i="63"/>
  <c r="BG62"/>
  <c r="BM62"/>
  <c r="GE62"/>
  <c r="BO62"/>
  <c r="BI67"/>
  <c r="BC62"/>
  <c r="AZ67"/>
  <c r="BK67" s="1"/>
  <c r="GD67"/>
  <c r="BN67" s="1"/>
  <c r="BI64"/>
  <c r="BM72"/>
  <c r="BH61"/>
  <c r="BG61"/>
  <c r="BG65"/>
  <c r="BI65"/>
  <c r="BH65"/>
  <c r="BG63"/>
  <c r="GE64"/>
  <c r="BO72"/>
  <c r="BG69"/>
  <c r="BI69"/>
  <c r="AZ69"/>
  <c r="BK69" s="1"/>
  <c r="DM69"/>
  <c r="BL69" s="1"/>
  <c r="DM61"/>
  <c r="BL61" s="1"/>
  <c r="BM61"/>
  <c r="AZ61"/>
  <c r="BK61" s="1"/>
  <c r="DM65"/>
  <c r="BL65" s="1"/>
  <c r="BM65"/>
  <c r="BC65"/>
  <c r="GE65"/>
  <c r="BO65"/>
  <c r="GD63"/>
  <c r="BN63" s="1"/>
  <c r="GE63"/>
  <c r="BC61"/>
  <c r="BG70"/>
  <c r="BO69"/>
  <c r="GE69"/>
  <c r="GE61"/>
  <c r="GD61"/>
  <c r="BN61" s="1"/>
  <c r="BO61"/>
  <c r="BH66"/>
  <c r="AZ70"/>
  <c r="BK70" s="1"/>
  <c r="BM70"/>
  <c r="DM66"/>
  <c r="BL66" s="1"/>
  <c r="BI71"/>
  <c r="BG71"/>
  <c r="GE68"/>
  <c r="GE66"/>
  <c r="BO66"/>
  <c r="GE70"/>
  <c r="BO70"/>
  <c r="DM71"/>
  <c r="BL71" s="1"/>
  <c r="BM71"/>
  <c r="GD71"/>
  <c r="BN71" s="1"/>
  <c r="BO71"/>
  <c r="FG11"/>
  <c r="BC70" l="1"/>
  <c r="BC66"/>
  <c r="BM66"/>
  <c r="DM70"/>
  <c r="BL70" s="1"/>
  <c r="BI66"/>
  <c r="BI70"/>
  <c r="BH68"/>
  <c r="DM72"/>
  <c r="BL72" s="1"/>
  <c r="GD62"/>
  <c r="BN62" s="1"/>
  <c r="DM62"/>
  <c r="BL62" s="1"/>
  <c r="BR70"/>
  <c r="BP70" s="1"/>
  <c r="BS66"/>
  <c r="BF66" s="1"/>
  <c r="FD58"/>
  <c r="EN62"/>
  <c r="ER66"/>
  <c r="EV70"/>
  <c r="EN74"/>
  <c r="EN76"/>
  <c r="ER78"/>
  <c r="FD78"/>
  <c r="GE80"/>
  <c r="S13"/>
  <c r="EV14"/>
  <c r="EW14"/>
  <c r="W14"/>
  <c r="EZ18"/>
  <c r="FA18"/>
  <c r="V18"/>
  <c r="P18"/>
  <c r="BX18" s="1"/>
  <c r="CU18" s="1"/>
  <c r="ET22"/>
  <c r="FC22"/>
  <c r="EO22"/>
  <c r="I22"/>
  <c r="EX28"/>
  <c r="EO28"/>
  <c r="EV30"/>
  <c r="EM30"/>
  <c r="EP32"/>
  <c r="J32"/>
  <c r="BU32" s="1"/>
  <c r="CR32" s="1"/>
  <c r="EL34"/>
  <c r="Z34"/>
  <c r="CC34" s="1"/>
  <c r="CZ34" s="1"/>
  <c r="ER36"/>
  <c r="ES36"/>
  <c r="P36"/>
  <c r="BX36" s="1"/>
  <c r="CU36" s="1"/>
  <c r="EX38"/>
  <c r="EN38"/>
  <c r="EY38"/>
  <c r="EO38"/>
  <c r="S38"/>
  <c r="EZ48"/>
  <c r="EY48"/>
  <c r="P48"/>
  <c r="BX48" s="1"/>
  <c r="CU48" s="1"/>
  <c r="FB58"/>
  <c r="EX62"/>
  <c r="EL64"/>
  <c r="EL66"/>
  <c r="ET68"/>
  <c r="EP70"/>
  <c r="EL74"/>
  <c r="EW78"/>
  <c r="FA12"/>
  <c r="ES12"/>
  <c r="EK12"/>
  <c r="EZ12"/>
  <c r="ER12"/>
  <c r="Z12"/>
  <c r="I12"/>
  <c r="H12"/>
  <c r="BT12" s="1"/>
  <c r="CQ12" s="1"/>
  <c r="ET20"/>
  <c r="ES20"/>
  <c r="M20"/>
  <c r="Z42"/>
  <c r="I44"/>
  <c r="V50"/>
  <c r="CA50" s="1"/>
  <c r="CX50" s="1"/>
  <c r="EN54"/>
  <c r="T54"/>
  <c r="BZ54" s="1"/>
  <c r="CW54" s="1"/>
  <c r="EK58"/>
  <c r="Z61"/>
  <c r="CC61" s="1"/>
  <c r="CZ61" s="1"/>
  <c r="EQ62"/>
  <c r="U64"/>
  <c r="ES66"/>
  <c r="Z68"/>
  <c r="EM70"/>
  <c r="AZ74"/>
  <c r="BJ74" s="1"/>
  <c r="W74"/>
  <c r="BC80"/>
  <c r="F12"/>
  <c r="G20"/>
  <c r="FL7"/>
  <c r="GD70"/>
  <c r="BN70" s="1"/>
  <c r="GD66"/>
  <c r="BN66" s="1"/>
  <c r="AZ66"/>
  <c r="BK66" s="1"/>
  <c r="BG66"/>
  <c r="BH70"/>
  <c r="BO64"/>
  <c r="DM64"/>
  <c r="BL64" s="1"/>
  <c r="BH72"/>
  <c r="AZ62"/>
  <c r="BI62"/>
  <c r="BR66"/>
  <c r="BP66" s="1"/>
  <c r="BR62"/>
  <c r="BP62" s="1"/>
  <c r="BS70"/>
  <c r="BF70" s="1"/>
  <c r="ER58"/>
  <c r="EZ62"/>
  <c r="EV64"/>
  <c r="FD66"/>
  <c r="ER68"/>
  <c r="FD70"/>
  <c r="EV72"/>
  <c r="EV74"/>
  <c r="EN78"/>
  <c r="EX78"/>
  <c r="ET80"/>
  <c r="FD14"/>
  <c r="EL14"/>
  <c r="ES14"/>
  <c r="I14"/>
  <c r="EP18"/>
  <c r="ES18"/>
  <c r="W18"/>
  <c r="FB22"/>
  <c r="EN22"/>
  <c r="EU22"/>
  <c r="K22"/>
  <c r="FF30"/>
  <c r="FC30"/>
  <c r="I30"/>
  <c r="X32"/>
  <c r="CB32" s="1"/>
  <c r="CY32" s="1"/>
  <c r="ET34"/>
  <c r="ES34"/>
  <c r="FB36"/>
  <c r="FG36"/>
  <c r="Z36"/>
  <c r="DW36" s="1"/>
  <c r="FQ36" s="1"/>
  <c r="FD38"/>
  <c r="ER38"/>
  <c r="FE38"/>
  <c r="EU38"/>
  <c r="Q38"/>
  <c r="EN48"/>
  <c r="EQ48"/>
  <c r="EL58"/>
  <c r="FB66"/>
  <c r="FB70"/>
  <c r="FB74"/>
  <c r="EW76"/>
  <c r="EO78"/>
  <c r="FC78"/>
  <c r="FE12"/>
  <c r="EW12"/>
  <c r="EO12"/>
  <c r="FD12"/>
  <c r="EV12"/>
  <c r="EN12"/>
  <c r="Q12"/>
  <c r="P12"/>
  <c r="BX12" s="1"/>
  <c r="CU12" s="1"/>
  <c r="FE20"/>
  <c r="K24"/>
  <c r="EX42"/>
  <c r="FB54"/>
  <c r="EU54"/>
  <c r="Q54"/>
  <c r="FG62"/>
  <c r="I62"/>
  <c r="K65"/>
  <c r="I66"/>
  <c r="K67"/>
  <c r="EO74"/>
  <c r="BS76"/>
  <c r="BF76" s="1"/>
  <c r="Q78"/>
  <c r="BS80"/>
  <c r="BF80" s="1"/>
  <c r="D78"/>
  <c r="D22"/>
  <c r="F22"/>
  <c r="G54"/>
  <c r="S67"/>
  <c r="M49"/>
  <c r="D66"/>
  <c r="EV58"/>
  <c r="EV62"/>
  <c r="EV66"/>
  <c r="ER70"/>
  <c r="EZ74"/>
  <c r="EL78"/>
  <c r="ET78"/>
  <c r="FB78"/>
  <c r="GE74"/>
  <c r="FF14"/>
  <c r="ET14"/>
  <c r="FC14"/>
  <c r="EM14"/>
  <c r="R14"/>
  <c r="BY14" s="1"/>
  <c r="CV14" s="1"/>
  <c r="EX18"/>
  <c r="FE18"/>
  <c r="EQ18"/>
  <c r="Q18"/>
  <c r="DR18" s="1"/>
  <c r="FL18" s="1"/>
  <c r="FF22"/>
  <c r="EV22"/>
  <c r="EL22"/>
  <c r="EW22"/>
  <c r="EM22"/>
  <c r="Q22"/>
  <c r="R27"/>
  <c r="BY27" s="1"/>
  <c r="CV27" s="1"/>
  <c r="EP30"/>
  <c r="EO30"/>
  <c r="H30"/>
  <c r="BT30" s="1"/>
  <c r="CQ30" s="1"/>
  <c r="FB34"/>
  <c r="FA34"/>
  <c r="Q34"/>
  <c r="FB38"/>
  <c r="ET38"/>
  <c r="EL38"/>
  <c r="FA38"/>
  <c r="ES38"/>
  <c r="EK38"/>
  <c r="P38"/>
  <c r="BX38" s="1"/>
  <c r="CU38" s="1"/>
  <c r="ET58"/>
  <c r="EL62"/>
  <c r="FF62"/>
  <c r="ET66"/>
  <c r="EL70"/>
  <c r="FF70"/>
  <c r="EX74"/>
  <c r="EK78"/>
  <c r="EU78"/>
  <c r="K21"/>
  <c r="EO42"/>
  <c r="FD54"/>
  <c r="EL54"/>
  <c r="EK54"/>
  <c r="FA58"/>
  <c r="EW74"/>
  <c r="A9" i="51"/>
  <c r="D38" i="63"/>
  <c r="D14"/>
  <c r="F48"/>
  <c r="K69"/>
  <c r="S65"/>
  <c r="DN38"/>
  <c r="FH38" s="1"/>
  <c r="CC77"/>
  <c r="CZ77" s="1"/>
  <c r="DR48"/>
  <c r="FL48" s="1"/>
  <c r="DN45"/>
  <c r="FH45" s="1"/>
  <c r="DN41"/>
  <c r="FH41" s="1"/>
  <c r="D48"/>
  <c r="D18"/>
  <c r="G64"/>
  <c r="G18"/>
  <c r="BB22"/>
  <c r="N64"/>
  <c r="BW64" s="1"/>
  <c r="CT64" s="1"/>
  <c r="GD68"/>
  <c r="BN68" s="1"/>
  <c r="BC68"/>
  <c r="DM68"/>
  <c r="BL68" s="1"/>
  <c r="GE72"/>
  <c r="BG64"/>
  <c r="BR64"/>
  <c r="BP64" s="1"/>
  <c r="DW62"/>
  <c r="FQ62" s="1"/>
  <c r="EN60"/>
  <c r="EZ72"/>
  <c r="ET76"/>
  <c r="FD11"/>
  <c r="ET11"/>
  <c r="Q11"/>
  <c r="DR11" s="1"/>
  <c r="FL11" s="1"/>
  <c r="EX14"/>
  <c r="EN14"/>
  <c r="FA14"/>
  <c r="EO14"/>
  <c r="FF18"/>
  <c r="ET18"/>
  <c r="FG18"/>
  <c r="EW18"/>
  <c r="EK18"/>
  <c r="J18"/>
  <c r="H18"/>
  <c r="BT18" s="1"/>
  <c r="CQ18" s="1"/>
  <c r="EZ22"/>
  <c r="ER22"/>
  <c r="FG22"/>
  <c r="EY22"/>
  <c r="EQ22"/>
  <c r="P22"/>
  <c r="M22"/>
  <c r="FB25"/>
  <c r="ET25"/>
  <c r="EL25"/>
  <c r="FA25"/>
  <c r="ES25"/>
  <c r="EK25"/>
  <c r="EV48"/>
  <c r="FC48"/>
  <c r="EM48"/>
  <c r="EP68"/>
  <c r="FB72"/>
  <c r="EU80"/>
  <c r="U43"/>
  <c r="EU61"/>
  <c r="EW65"/>
  <c r="EW69"/>
  <c r="FC73"/>
  <c r="EM73"/>
  <c r="BO77"/>
  <c r="K77"/>
  <c r="BH77"/>
  <c r="C12"/>
  <c r="F38"/>
  <c r="G38"/>
  <c r="DT6"/>
  <c r="BB38"/>
  <c r="A19"/>
  <c r="BB12"/>
  <c r="DR73"/>
  <c r="FL73" s="1"/>
  <c r="C22"/>
  <c r="K66"/>
  <c r="H35"/>
  <c r="BT35" s="1"/>
  <c r="CQ35" s="1"/>
  <c r="Z35"/>
  <c r="CC35" s="1"/>
  <c r="CZ35" s="1"/>
  <c r="P35"/>
  <c r="BX35" s="1"/>
  <c r="CU35" s="1"/>
  <c r="EK35"/>
  <c r="ES35"/>
  <c r="FA35"/>
  <c r="EL35"/>
  <c r="ET35"/>
  <c r="FB35"/>
  <c r="Q35"/>
  <c r="J35"/>
  <c r="BU35" s="1"/>
  <c r="V35"/>
  <c r="CA35" s="1"/>
  <c r="CX35" s="1"/>
  <c r="EO35"/>
  <c r="EW35"/>
  <c r="FE35"/>
  <c r="EP35"/>
  <c r="EX35"/>
  <c r="FF35"/>
  <c r="BA75"/>
  <c r="BH75"/>
  <c r="I75"/>
  <c r="DN75" s="1"/>
  <c r="FH75" s="1"/>
  <c r="Z75"/>
  <c r="P75"/>
  <c r="BX75" s="1"/>
  <c r="CU75" s="1"/>
  <c r="BG75"/>
  <c r="BO75"/>
  <c r="BC75"/>
  <c r="FC75"/>
  <c r="EU75"/>
  <c r="FB75"/>
  <c r="ET75"/>
  <c r="D75"/>
  <c r="A75"/>
  <c r="BR75"/>
  <c r="BP75" s="1"/>
  <c r="Q75"/>
  <c r="J75"/>
  <c r="BU75" s="1"/>
  <c r="CR75" s="1"/>
  <c r="GD75"/>
  <c r="BN75" s="1"/>
  <c r="EM75"/>
  <c r="AZ75"/>
  <c r="BJ75" s="1"/>
  <c r="FG75"/>
  <c r="EY75"/>
  <c r="EQ75"/>
  <c r="BA71"/>
  <c r="F71"/>
  <c r="D71"/>
  <c r="Z71"/>
  <c r="R71"/>
  <c r="BY71" s="1"/>
  <c r="CV71" s="1"/>
  <c r="EQ71"/>
  <c r="EY71"/>
  <c r="FG71"/>
  <c r="EZ71"/>
  <c r="ET71"/>
  <c r="J71"/>
  <c r="BU71" s="1"/>
  <c r="CR71" s="1"/>
  <c r="K71"/>
  <c r="EM71"/>
  <c r="EU71"/>
  <c r="FC71"/>
  <c r="ER71"/>
  <c r="BA63"/>
  <c r="G63"/>
  <c r="P63"/>
  <c r="BX63" s="1"/>
  <c r="CU63" s="1"/>
  <c r="K63"/>
  <c r="DO63" s="1"/>
  <c r="FI63" s="1"/>
  <c r="EM63"/>
  <c r="EU63"/>
  <c r="FC63"/>
  <c r="EZ63"/>
  <c r="EX63"/>
  <c r="BH63"/>
  <c r="BM63"/>
  <c r="BO63"/>
  <c r="F63"/>
  <c r="C63"/>
  <c r="I63"/>
  <c r="V63"/>
  <c r="CA63" s="1"/>
  <c r="CX63" s="1"/>
  <c r="Z63"/>
  <c r="EQ63"/>
  <c r="EY63"/>
  <c r="FG63"/>
  <c r="ER63"/>
  <c r="J28"/>
  <c r="BU28" s="1"/>
  <c r="CR28" s="1"/>
  <c r="EM28"/>
  <c r="EU28"/>
  <c r="FC28"/>
  <c r="EN28"/>
  <c r="EV28"/>
  <c r="FD28"/>
  <c r="BB28"/>
  <c r="F28"/>
  <c r="C28"/>
  <c r="K28"/>
  <c r="Z28"/>
  <c r="DW28" s="1"/>
  <c r="FQ28" s="1"/>
  <c r="R28"/>
  <c r="BY28" s="1"/>
  <c r="CV28" s="1"/>
  <c r="EQ28"/>
  <c r="EY28"/>
  <c r="FG28"/>
  <c r="ER28"/>
  <c r="EZ28"/>
  <c r="EW24"/>
  <c r="G24"/>
  <c r="P24"/>
  <c r="BX24" s="1"/>
  <c r="CU24" s="1"/>
  <c r="ET24"/>
  <c r="FQ6"/>
  <c r="Z58"/>
  <c r="Z41"/>
  <c r="CC41" s="1"/>
  <c r="CZ41" s="1"/>
  <c r="Z38"/>
  <c r="CC38" s="1"/>
  <c r="CZ38" s="1"/>
  <c r="Z25"/>
  <c r="S66"/>
  <c r="R62"/>
  <c r="BY62" s="1"/>
  <c r="CV62" s="1"/>
  <c r="S45"/>
  <c r="S34"/>
  <c r="S30"/>
  <c r="S27"/>
  <c r="DS27" s="1"/>
  <c r="FM27" s="1"/>
  <c r="S25"/>
  <c r="S22"/>
  <c r="R74"/>
  <c r="BY74" s="1"/>
  <c r="CV74" s="1"/>
  <c r="R66"/>
  <c r="BY66" s="1"/>
  <c r="CV66" s="1"/>
  <c r="S62"/>
  <c r="R36"/>
  <c r="BY36" s="1"/>
  <c r="CV36" s="1"/>
  <c r="K48"/>
  <c r="I48"/>
  <c r="DN48" s="1"/>
  <c r="FH48" s="1"/>
  <c r="EK48"/>
  <c r="ES48"/>
  <c r="FA48"/>
  <c r="EL48"/>
  <c r="ET48"/>
  <c r="FB48"/>
  <c r="S48"/>
  <c r="EO48"/>
  <c r="EW48"/>
  <c r="FE48"/>
  <c r="EP48"/>
  <c r="EX48"/>
  <c r="FF48"/>
  <c r="C18"/>
  <c r="S18"/>
  <c r="I18"/>
  <c r="Y18"/>
  <c r="EM18"/>
  <c r="EU18"/>
  <c r="FC18"/>
  <c r="EN18"/>
  <c r="EV18"/>
  <c r="FD18"/>
  <c r="BB18"/>
  <c r="F14"/>
  <c r="Q14"/>
  <c r="P14"/>
  <c r="BX14" s="1"/>
  <c r="CU14" s="1"/>
  <c r="Z14"/>
  <c r="CC14" s="1"/>
  <c r="CZ14" s="1"/>
  <c r="EQ14"/>
  <c r="EY14"/>
  <c r="FG14"/>
  <c r="ER14"/>
  <c r="EZ14"/>
  <c r="A12"/>
  <c r="ES11"/>
  <c r="FE11"/>
  <c r="H11"/>
  <c r="BT11" s="1"/>
  <c r="CQ11" s="1"/>
  <c r="V11"/>
  <c r="CA11" s="1"/>
  <c r="CX11" s="1"/>
  <c r="Z11"/>
  <c r="DW11" s="1"/>
  <c r="FQ11" s="1"/>
  <c r="ER11"/>
  <c r="EZ11"/>
  <c r="EO11"/>
  <c r="EY11"/>
  <c r="BO62" i="1"/>
  <c r="FM7" i="63"/>
  <c r="EZ35"/>
  <c r="FG35"/>
  <c r="EQ35"/>
  <c r="M35"/>
  <c r="FB42"/>
  <c r="EL42"/>
  <c r="ES42"/>
  <c r="J42"/>
  <c r="BU42" s="1"/>
  <c r="FF46"/>
  <c r="EZ50"/>
  <c r="DW45"/>
  <c r="FQ45" s="1"/>
  <c r="EP63"/>
  <c r="EX67"/>
  <c r="ER75"/>
  <c r="FD75"/>
  <c r="EN79"/>
  <c r="J11"/>
  <c r="BU11" s="1"/>
  <c r="CR11" s="1"/>
  <c r="K11"/>
  <c r="DN14"/>
  <c r="FH14" s="1"/>
  <c r="R22"/>
  <c r="BY22" s="1"/>
  <c r="CV22" s="1"/>
  <c r="FF28"/>
  <c r="EP28"/>
  <c r="EW28"/>
  <c r="Q28"/>
  <c r="H28"/>
  <c r="BT28" s="1"/>
  <c r="CQ28" s="1"/>
  <c r="R34"/>
  <c r="BY34" s="1"/>
  <c r="CV34" s="1"/>
  <c r="FD35"/>
  <c r="EN35"/>
  <c r="EU35"/>
  <c r="S35"/>
  <c r="K35"/>
  <c r="DO35" s="1"/>
  <c r="K38"/>
  <c r="Z48"/>
  <c r="DW48" s="1"/>
  <c r="FQ48" s="1"/>
  <c r="EO24"/>
  <c r="S41"/>
  <c r="FF42"/>
  <c r="EP42"/>
  <c r="EW42"/>
  <c r="U42"/>
  <c r="FE63"/>
  <c r="EO63"/>
  <c r="U63"/>
  <c r="EW67"/>
  <c r="EO71"/>
  <c r="EO75"/>
  <c r="L75"/>
  <c r="BV75" s="1"/>
  <c r="CS75" s="1"/>
  <c r="BS75"/>
  <c r="BF75" s="1"/>
  <c r="C75"/>
  <c r="D63"/>
  <c r="D28"/>
  <c r="F75"/>
  <c r="I50"/>
  <c r="EO50"/>
  <c r="FE50"/>
  <c r="EX50"/>
  <c r="BB50"/>
  <c r="G50"/>
  <c r="F50"/>
  <c r="D50"/>
  <c r="P50"/>
  <c r="BX50" s="1"/>
  <c r="CU50" s="1"/>
  <c r="U50"/>
  <c r="EW50"/>
  <c r="EP50"/>
  <c r="FF50"/>
  <c r="EQ46"/>
  <c r="EZ46"/>
  <c r="FG46"/>
  <c r="BB42"/>
  <c r="F42"/>
  <c r="D42"/>
  <c r="H42"/>
  <c r="BT42" s="1"/>
  <c r="CQ42" s="1"/>
  <c r="I42"/>
  <c r="V42"/>
  <c r="CA42" s="1"/>
  <c r="EQ42"/>
  <c r="EY42"/>
  <c r="FG42"/>
  <c r="ER42"/>
  <c r="EZ42"/>
  <c r="P42"/>
  <c r="BX42" s="1"/>
  <c r="CU42" s="1"/>
  <c r="Q42"/>
  <c r="EM42"/>
  <c r="EU42"/>
  <c r="FC42"/>
  <c r="EN42"/>
  <c r="EV42"/>
  <c r="FD42"/>
  <c r="CC36"/>
  <c r="CZ36" s="1"/>
  <c r="BA79"/>
  <c r="G79"/>
  <c r="C79"/>
  <c r="A79"/>
  <c r="K79"/>
  <c r="H79"/>
  <c r="BT79" s="1"/>
  <c r="CQ79" s="1"/>
  <c r="GD79"/>
  <c r="BN79" s="1"/>
  <c r="DM79"/>
  <c r="BL79" s="1"/>
  <c r="FE79"/>
  <c r="EW79"/>
  <c r="EO79"/>
  <c r="FB79"/>
  <c r="ET79"/>
  <c r="EL79"/>
  <c r="BH79"/>
  <c r="BS79"/>
  <c r="BF79" s="1"/>
  <c r="S79"/>
  <c r="P79"/>
  <c r="DR79" s="1"/>
  <c r="FL79" s="1"/>
  <c r="BG79"/>
  <c r="BI79"/>
  <c r="FA79"/>
  <c r="ES79"/>
  <c r="EK79"/>
  <c r="BA67"/>
  <c r="H67"/>
  <c r="BT67" s="1"/>
  <c r="CQ67" s="1"/>
  <c r="Z67"/>
  <c r="EQ67"/>
  <c r="EY67"/>
  <c r="FG67"/>
  <c r="FD67"/>
  <c r="EN67"/>
  <c r="FF67"/>
  <c r="EP67"/>
  <c r="BS67"/>
  <c r="BF67" s="1"/>
  <c r="BR67"/>
  <c r="BP67" s="1"/>
  <c r="BC67"/>
  <c r="G67"/>
  <c r="D67"/>
  <c r="J67"/>
  <c r="BU67" s="1"/>
  <c r="CR67" s="1"/>
  <c r="P67"/>
  <c r="BX67" s="1"/>
  <c r="CU67" s="1"/>
  <c r="EM67"/>
  <c r="EU67"/>
  <c r="FC67"/>
  <c r="EV67"/>
  <c r="G59"/>
  <c r="C59"/>
  <c r="K59"/>
  <c r="J59"/>
  <c r="BU59" s="1"/>
  <c r="CR59" s="1"/>
  <c r="EO59"/>
  <c r="EW59"/>
  <c r="FE59"/>
  <c r="EZ59"/>
  <c r="FF59"/>
  <c r="EP59"/>
  <c r="Z59"/>
  <c r="EK59"/>
  <c r="ES59"/>
  <c r="FA59"/>
  <c r="ER59"/>
  <c r="K51"/>
  <c r="J51"/>
  <c r="BU51" s="1"/>
  <c r="EM51"/>
  <c r="EU51"/>
  <c r="FC51"/>
  <c r="EN51"/>
  <c r="EV51"/>
  <c r="FD51"/>
  <c r="Z51"/>
  <c r="V51"/>
  <c r="CA51" s="1"/>
  <c r="CX51" s="1"/>
  <c r="EQ51"/>
  <c r="EY51"/>
  <c r="FG51"/>
  <c r="ER51"/>
  <c r="EZ51"/>
  <c r="P21"/>
  <c r="BX21" s="1"/>
  <c r="CU21" s="1"/>
  <c r="ER21"/>
  <c r="ES21"/>
  <c r="FJ7"/>
  <c r="DP7"/>
  <c r="J17"/>
  <c r="BU17" s="1"/>
  <c r="CR17" s="1"/>
  <c r="J22"/>
  <c r="BU22" s="1"/>
  <c r="CR22" s="1"/>
  <c r="K13"/>
  <c r="J13"/>
  <c r="BU13" s="1"/>
  <c r="CR13" s="1"/>
  <c r="CR6"/>
  <c r="K60"/>
  <c r="K58"/>
  <c r="J41"/>
  <c r="BU41" s="1"/>
  <c r="CR41" s="1"/>
  <c r="J38"/>
  <c r="BU38" s="1"/>
  <c r="J30"/>
  <c r="BU30" s="1"/>
  <c r="CR30" s="1"/>
  <c r="K27"/>
  <c r="J25"/>
  <c r="BU25" s="1"/>
  <c r="CR25" s="1"/>
  <c r="K25"/>
  <c r="BB77"/>
  <c r="I77"/>
  <c r="H77"/>
  <c r="BT77" s="1"/>
  <c r="CQ77" s="1"/>
  <c r="GD77"/>
  <c r="BN77" s="1"/>
  <c r="DM77"/>
  <c r="BL77" s="1"/>
  <c r="FG77"/>
  <c r="EY77"/>
  <c r="EQ77"/>
  <c r="FF77"/>
  <c r="EX77"/>
  <c r="EP77"/>
  <c r="BR77"/>
  <c r="BP77" s="1"/>
  <c r="Q77"/>
  <c r="P77"/>
  <c r="BX77" s="1"/>
  <c r="CU77" s="1"/>
  <c r="BG77"/>
  <c r="BI77"/>
  <c r="GE77"/>
  <c r="FC77"/>
  <c r="EU77"/>
  <c r="EM77"/>
  <c r="BB73"/>
  <c r="K73"/>
  <c r="J73"/>
  <c r="BU73" s="1"/>
  <c r="CR73" s="1"/>
  <c r="BM73"/>
  <c r="EO73"/>
  <c r="EW73"/>
  <c r="FE73"/>
  <c r="AZ73"/>
  <c r="BK73" s="1"/>
  <c r="GE73"/>
  <c r="FD73"/>
  <c r="EN73"/>
  <c r="ET73"/>
  <c r="BS73"/>
  <c r="BF73" s="1"/>
  <c r="Z73"/>
  <c r="CC73" s="1"/>
  <c r="CZ73" s="1"/>
  <c r="R73"/>
  <c r="BY73" s="1"/>
  <c r="CV73" s="1"/>
  <c r="EK73"/>
  <c r="ES73"/>
  <c r="FA73"/>
  <c r="BO73"/>
  <c r="BC73"/>
  <c r="EV73"/>
  <c r="BB69"/>
  <c r="Q69"/>
  <c r="P69"/>
  <c r="BX69" s="1"/>
  <c r="CU69" s="1"/>
  <c r="EM69"/>
  <c r="EU69"/>
  <c r="FC69"/>
  <c r="ER69"/>
  <c r="FF69"/>
  <c r="EP69"/>
  <c r="BR69"/>
  <c r="BP69" s="1"/>
  <c r="BH69"/>
  <c r="BM69"/>
  <c r="BC69"/>
  <c r="GD69"/>
  <c r="BN69" s="1"/>
  <c r="A69"/>
  <c r="I69"/>
  <c r="H69"/>
  <c r="BT69" s="1"/>
  <c r="CQ69" s="1"/>
  <c r="Z69"/>
  <c r="EQ69"/>
  <c r="EY69"/>
  <c r="FG69"/>
  <c r="EZ69"/>
  <c r="BB65"/>
  <c r="A65"/>
  <c r="I65"/>
  <c r="H65"/>
  <c r="BT65" s="1"/>
  <c r="CQ65" s="1"/>
  <c r="Z65"/>
  <c r="EQ65"/>
  <c r="EY65"/>
  <c r="FG65"/>
  <c r="ER65"/>
  <c r="FB65"/>
  <c r="EL65"/>
  <c r="AZ65"/>
  <c r="BJ65" s="1"/>
  <c r="GD65"/>
  <c r="BN65" s="1"/>
  <c r="Q65"/>
  <c r="P65"/>
  <c r="BX65" s="1"/>
  <c r="CU65" s="1"/>
  <c r="EM65"/>
  <c r="EU65"/>
  <c r="FC65"/>
  <c r="EZ65"/>
  <c r="BB61"/>
  <c r="K61"/>
  <c r="P61"/>
  <c r="BX61" s="1"/>
  <c r="CU61" s="1"/>
  <c r="EO61"/>
  <c r="EW61"/>
  <c r="FE61"/>
  <c r="ER61"/>
  <c r="ET61"/>
  <c r="BI61"/>
  <c r="A61"/>
  <c r="I61"/>
  <c r="DN61" s="1"/>
  <c r="FH61" s="1"/>
  <c r="EK61"/>
  <c r="ES61"/>
  <c r="FA61"/>
  <c r="EZ61"/>
  <c r="J57"/>
  <c r="BU57" s="1"/>
  <c r="CR57" s="1"/>
  <c r="EY57"/>
  <c r="EX57"/>
  <c r="K57"/>
  <c r="EQ57"/>
  <c r="FG57"/>
  <c r="EZ57"/>
  <c r="EX26"/>
  <c r="H26"/>
  <c r="BT26" s="1"/>
  <c r="CQ26" s="1"/>
  <c r="W61"/>
  <c r="W12"/>
  <c r="DU12" s="1"/>
  <c r="FO12" s="1"/>
  <c r="V22"/>
  <c r="CA22" s="1"/>
  <c r="CX22" s="1"/>
  <c r="W70"/>
  <c r="V25"/>
  <c r="CA25" s="1"/>
  <c r="CX25" s="1"/>
  <c r="DR67"/>
  <c r="FL67" s="1"/>
  <c r="GE71"/>
  <c r="AZ71"/>
  <c r="BK71" s="1"/>
  <c r="BC63"/>
  <c r="DM63"/>
  <c r="BL63" s="1"/>
  <c r="BO67"/>
  <c r="DM67"/>
  <c r="BL67" s="1"/>
  <c r="BH67"/>
  <c r="CC7"/>
  <c r="EL59"/>
  <c r="FB71"/>
  <c r="EX79"/>
  <c r="K14"/>
  <c r="R18"/>
  <c r="BY18" s="1"/>
  <c r="CV18" s="1"/>
  <c r="Z22"/>
  <c r="CC22" s="1"/>
  <c r="CZ22" s="1"/>
  <c r="K36"/>
  <c r="ER67"/>
  <c r="EN71"/>
  <c r="ES75"/>
  <c r="EY79"/>
  <c r="J45"/>
  <c r="BU45" s="1"/>
  <c r="CR45" s="1"/>
  <c r="Z46"/>
  <c r="EY50"/>
  <c r="S50"/>
  <c r="ET51"/>
  <c r="FA51"/>
  <c r="EK51"/>
  <c r="H51"/>
  <c r="BT51" s="1"/>
  <c r="CQ51" s="1"/>
  <c r="EY59"/>
  <c r="Q59"/>
  <c r="DR59" s="1"/>
  <c r="FL59" s="1"/>
  <c r="J65"/>
  <c r="S69"/>
  <c r="FE71"/>
  <c r="Q71"/>
  <c r="DR71" s="1"/>
  <c r="FL71" s="1"/>
  <c r="J77"/>
  <c r="BU77" s="1"/>
  <c r="CR77" s="1"/>
  <c r="Z79"/>
  <c r="DW79" s="1"/>
  <c r="FQ79" s="1"/>
  <c r="A71"/>
  <c r="DW6"/>
  <c r="BC71"/>
  <c r="BH71"/>
  <c r="AZ63"/>
  <c r="BJ63" s="1"/>
  <c r="BI63"/>
  <c r="GE67"/>
  <c r="BM67"/>
  <c r="BG67"/>
  <c r="BR63"/>
  <c r="BP63" s="1"/>
  <c r="BS71"/>
  <c r="BF71" s="1"/>
  <c r="DW34"/>
  <c r="FQ34" s="1"/>
  <c r="FB59"/>
  <c r="EL63"/>
  <c r="FF63"/>
  <c r="ET67"/>
  <c r="EX71"/>
  <c r="EP75"/>
  <c r="EZ75"/>
  <c r="EV79"/>
  <c r="FF79"/>
  <c r="Z13"/>
  <c r="CC13" s="1"/>
  <c r="CZ13" s="1"/>
  <c r="S14"/>
  <c r="J14"/>
  <c r="BU14" s="1"/>
  <c r="CR14" s="1"/>
  <c r="DT18"/>
  <c r="FN18" s="1"/>
  <c r="Z18"/>
  <c r="CC18" s="1"/>
  <c r="CZ18" s="1"/>
  <c r="K18"/>
  <c r="R25"/>
  <c r="BY25" s="1"/>
  <c r="CV25" s="1"/>
  <c r="Z27"/>
  <c r="CC27" s="1"/>
  <c r="CZ27" s="1"/>
  <c r="ET28"/>
  <c r="FA28"/>
  <c r="EK28"/>
  <c r="P28"/>
  <c r="BX28" s="1"/>
  <c r="CU28" s="1"/>
  <c r="DN30"/>
  <c r="FH30" s="1"/>
  <c r="ER35"/>
  <c r="EY35"/>
  <c r="R35"/>
  <c r="BY35" s="1"/>
  <c r="CV35" s="1"/>
  <c r="W35"/>
  <c r="J48"/>
  <c r="BU48" s="1"/>
  <c r="CR48" s="1"/>
  <c r="FD59"/>
  <c r="FD63"/>
  <c r="EN75"/>
  <c r="FE75"/>
  <c r="EU79"/>
  <c r="FF21"/>
  <c r="EL24"/>
  <c r="ET42"/>
  <c r="FA42"/>
  <c r="EK42"/>
  <c r="K42"/>
  <c r="K45"/>
  <c r="EW46"/>
  <c r="FG50"/>
  <c r="J50"/>
  <c r="BU50" s="1"/>
  <c r="CR50" s="1"/>
  <c r="EX51"/>
  <c r="FE51"/>
  <c r="EO51"/>
  <c r="P51"/>
  <c r="BX51" s="1"/>
  <c r="CU51" s="1"/>
  <c r="J54"/>
  <c r="BU54" s="1"/>
  <c r="CR54" s="1"/>
  <c r="FC59"/>
  <c r="EM59"/>
  <c r="H59"/>
  <c r="BT59" s="1"/>
  <c r="CQ59" s="1"/>
  <c r="J61"/>
  <c r="BU61" s="1"/>
  <c r="CR61" s="1"/>
  <c r="ES63"/>
  <c r="H63"/>
  <c r="BT63" s="1"/>
  <c r="CQ63" s="1"/>
  <c r="FA67"/>
  <c r="EK67"/>
  <c r="I67"/>
  <c r="J69"/>
  <c r="DO69" s="1"/>
  <c r="ES71"/>
  <c r="H71"/>
  <c r="BT71" s="1"/>
  <c r="CQ71" s="1"/>
  <c r="DM75"/>
  <c r="BL75" s="1"/>
  <c r="R75"/>
  <c r="BY75" s="1"/>
  <c r="CV75" s="1"/>
  <c r="K75"/>
  <c r="AZ79"/>
  <c r="BJ79" s="1"/>
  <c r="J79"/>
  <c r="BU79" s="1"/>
  <c r="CR79" s="1"/>
  <c r="BR79"/>
  <c r="BP79" s="1"/>
  <c r="A22" i="51"/>
  <c r="A10"/>
  <c r="F59" i="63"/>
  <c r="G71"/>
  <c r="G42"/>
  <c r="G28"/>
  <c r="CZ6"/>
  <c r="K19"/>
  <c r="DR34"/>
  <c r="FL34" s="1"/>
  <c r="A26" i="51"/>
  <c r="A19"/>
  <c r="J6" i="53"/>
  <c r="O7" i="51" s="1"/>
  <c r="K43" i="63"/>
  <c r="BO66" i="1"/>
  <c r="DR41" i="63"/>
  <c r="FL41" s="1"/>
  <c r="A13" i="51"/>
  <c r="Z76" i="63"/>
  <c r="DW76" s="1"/>
  <c r="FQ76" s="1"/>
  <c r="L78"/>
  <c r="BV78" s="1"/>
  <c r="CS78" s="1"/>
  <c r="CW7"/>
  <c r="T11"/>
  <c r="BZ11" s="1"/>
  <c r="CW11" s="1"/>
  <c r="U14"/>
  <c r="DT14" s="1"/>
  <c r="FN14" s="1"/>
  <c r="T25"/>
  <c r="DT25" s="1"/>
  <c r="FN25" s="1"/>
  <c r="U28"/>
  <c r="T28"/>
  <c r="BZ28" s="1"/>
  <c r="CW28" s="1"/>
  <c r="U41"/>
  <c r="L46"/>
  <c r="BV46" s="1"/>
  <c r="T51"/>
  <c r="BZ51" s="1"/>
  <c r="CW51" s="1"/>
  <c r="U57"/>
  <c r="T65"/>
  <c r="DT65" s="1"/>
  <c r="FN65" s="1"/>
  <c r="U67"/>
  <c r="T69"/>
  <c r="BZ69" s="1"/>
  <c r="CW69" s="1"/>
  <c r="T71"/>
  <c r="BZ71" s="1"/>
  <c r="CW71" s="1"/>
  <c r="DW61"/>
  <c r="FQ61" s="1"/>
  <c r="W11"/>
  <c r="V14"/>
  <c r="CA14" s="1"/>
  <c r="CX14" s="1"/>
  <c r="W22"/>
  <c r="DN22"/>
  <c r="FH22" s="1"/>
  <c r="W25"/>
  <c r="V28"/>
  <c r="CA28" s="1"/>
  <c r="CX28" s="1"/>
  <c r="M28"/>
  <c r="W28"/>
  <c r="V38"/>
  <c r="CA38" s="1"/>
  <c r="CX38" s="1"/>
  <c r="T38"/>
  <c r="BZ38" s="1"/>
  <c r="CW38" s="1"/>
  <c r="T48"/>
  <c r="BZ48" s="1"/>
  <c r="CW48" s="1"/>
  <c r="T16"/>
  <c r="BZ16" s="1"/>
  <c r="CW16" s="1"/>
  <c r="V41"/>
  <c r="CA41" s="1"/>
  <c r="CX41" s="1"/>
  <c r="T41"/>
  <c r="BZ41" s="1"/>
  <c r="CW41" s="1"/>
  <c r="T42"/>
  <c r="BZ42" s="1"/>
  <c r="CW42" s="1"/>
  <c r="W43"/>
  <c r="U45"/>
  <c r="W51"/>
  <c r="V57"/>
  <c r="CA57" s="1"/>
  <c r="CX57" s="1"/>
  <c r="T61"/>
  <c r="BZ61" s="1"/>
  <c r="CW61" s="1"/>
  <c r="U61"/>
  <c r="U71"/>
  <c r="V74"/>
  <c r="CA74" s="1"/>
  <c r="CX74" s="1"/>
  <c r="L77"/>
  <c r="BV77" s="1"/>
  <c r="CS77" s="1"/>
  <c r="W77"/>
  <c r="BO80" i="1"/>
  <c r="CA6" i="63"/>
  <c r="FN6"/>
  <c r="FN7"/>
  <c r="L14"/>
  <c r="BV14" s="1"/>
  <c r="CS14" s="1"/>
  <c r="T22"/>
  <c r="BZ22" s="1"/>
  <c r="CW22" s="1"/>
  <c r="U38"/>
  <c r="U48"/>
  <c r="T45"/>
  <c r="BZ45" s="1"/>
  <c r="CW45" s="1"/>
  <c r="T57"/>
  <c r="BZ57" s="1"/>
  <c r="CW57" s="1"/>
  <c r="T59"/>
  <c r="BZ59" s="1"/>
  <c r="CW59" s="1"/>
  <c r="T63"/>
  <c r="BZ63" s="1"/>
  <c r="CW63" s="1"/>
  <c r="BX73"/>
  <c r="CU73" s="1"/>
  <c r="U77"/>
  <c r="DT77" s="1"/>
  <c r="FN77" s="1"/>
  <c r="L49"/>
  <c r="BV49" s="1"/>
  <c r="CS49" s="1"/>
  <c r="DA7"/>
  <c r="M11"/>
  <c r="U11"/>
  <c r="T13"/>
  <c r="BZ13" s="1"/>
  <c r="CW13" s="1"/>
  <c r="U22"/>
  <c r="W27"/>
  <c r="W33"/>
  <c r="U35"/>
  <c r="T35"/>
  <c r="BZ35" s="1"/>
  <c r="CW35" s="1"/>
  <c r="M38"/>
  <c r="W38"/>
  <c r="W48"/>
  <c r="L48"/>
  <c r="BV48" s="1"/>
  <c r="CS48" s="1"/>
  <c r="T49"/>
  <c r="BZ49" s="1"/>
  <c r="T12"/>
  <c r="BZ12" s="1"/>
  <c r="CW12" s="1"/>
  <c r="W41"/>
  <c r="DU41" s="1"/>
  <c r="FO41" s="1"/>
  <c r="L41"/>
  <c r="BV41" s="1"/>
  <c r="W42"/>
  <c r="U46"/>
  <c r="U51"/>
  <c r="T52"/>
  <c r="BZ52" s="1"/>
  <c r="CW52" s="1"/>
  <c r="U59"/>
  <c r="T67"/>
  <c r="BZ67" s="1"/>
  <c r="CW67" s="1"/>
  <c r="T73"/>
  <c r="BZ73" s="1"/>
  <c r="CW73" s="1"/>
  <c r="U73"/>
  <c r="M74"/>
  <c r="T75"/>
  <c r="BZ75" s="1"/>
  <c r="CW75" s="1"/>
  <c r="U79"/>
  <c r="DT79" s="1"/>
  <c r="FN79" s="1"/>
  <c r="BZ6"/>
  <c r="BK74"/>
  <c r="BO79" i="1"/>
  <c r="BJ67" i="63"/>
  <c r="L44"/>
  <c r="BV44" s="1"/>
  <c r="CS44" s="1"/>
  <c r="Z44"/>
  <c r="CC44" s="1"/>
  <c r="CZ44" s="1"/>
  <c r="M44"/>
  <c r="EM44"/>
  <c r="EU44"/>
  <c r="FC44"/>
  <c r="EN44"/>
  <c r="EV44"/>
  <c r="FD44"/>
  <c r="BB44"/>
  <c r="K44"/>
  <c r="W44"/>
  <c r="EK44"/>
  <c r="ES44"/>
  <c r="FA44"/>
  <c r="EL44"/>
  <c r="ET44"/>
  <c r="FB44"/>
  <c r="T44"/>
  <c r="BZ44" s="1"/>
  <c r="CW44" s="1"/>
  <c r="U44"/>
  <c r="EY44"/>
  <c r="ER44"/>
  <c r="F44"/>
  <c r="D44"/>
  <c r="A44"/>
  <c r="P44"/>
  <c r="BX44" s="1"/>
  <c r="CU44" s="1"/>
  <c r="Q44"/>
  <c r="EW44"/>
  <c r="EP44"/>
  <c r="FF44"/>
  <c r="EO44"/>
  <c r="EX44"/>
  <c r="J44"/>
  <c r="BU44" s="1"/>
  <c r="CR44" s="1"/>
  <c r="FG44"/>
  <c r="K40"/>
  <c r="Z40"/>
  <c r="CC40" s="1"/>
  <c r="CZ40" s="1"/>
  <c r="R40"/>
  <c r="BY40" s="1"/>
  <c r="CV40" s="1"/>
  <c r="EO40"/>
  <c r="FA40"/>
  <c r="EN40"/>
  <c r="EX40"/>
  <c r="A40"/>
  <c r="H40"/>
  <c r="BT40" s="1"/>
  <c r="CQ40" s="1"/>
  <c r="T40"/>
  <c r="BZ40" s="1"/>
  <c r="CW40" s="1"/>
  <c r="Q40"/>
  <c r="EM40"/>
  <c r="EW40"/>
  <c r="EL40"/>
  <c r="EV40"/>
  <c r="FF40"/>
  <c r="J40"/>
  <c r="BU40" s="1"/>
  <c r="CR40" s="1"/>
  <c r="EU40"/>
  <c r="ET40"/>
  <c r="I40"/>
  <c r="ES40"/>
  <c r="EP40"/>
  <c r="S40"/>
  <c r="DS40" s="1"/>
  <c r="FM40" s="1"/>
  <c r="FE40"/>
  <c r="P40"/>
  <c r="FC40"/>
  <c r="T37"/>
  <c r="BZ37" s="1"/>
  <c r="S37"/>
  <c r="EM37"/>
  <c r="EY37"/>
  <c r="EL37"/>
  <c r="EV37"/>
  <c r="Q37"/>
  <c r="K37"/>
  <c r="EK37"/>
  <c r="EU37"/>
  <c r="FG37"/>
  <c r="ET37"/>
  <c r="FD37"/>
  <c r="J37"/>
  <c r="BU37" s="1"/>
  <c r="CR37" s="1"/>
  <c r="R37"/>
  <c r="BY37" s="1"/>
  <c r="CV37" s="1"/>
  <c r="FC37"/>
  <c r="FB37"/>
  <c r="I37"/>
  <c r="U37"/>
  <c r="FA37"/>
  <c r="EZ37"/>
  <c r="H37"/>
  <c r="BT37" s="1"/>
  <c r="CQ37" s="1"/>
  <c r="ER37"/>
  <c r="W37"/>
  <c r="EN37"/>
  <c r="I33"/>
  <c r="T33"/>
  <c r="BZ33" s="1"/>
  <c r="CW33" s="1"/>
  <c r="K33"/>
  <c r="V33"/>
  <c r="CA33" s="1"/>
  <c r="CX33" s="1"/>
  <c r="EQ33"/>
  <c r="EY33"/>
  <c r="FG33"/>
  <c r="ER33"/>
  <c r="EZ33"/>
  <c r="S33"/>
  <c r="H33"/>
  <c r="BT33" s="1"/>
  <c r="CQ33" s="1"/>
  <c r="U33"/>
  <c r="EO33"/>
  <c r="EW33"/>
  <c r="FE33"/>
  <c r="EP33"/>
  <c r="EX33"/>
  <c r="FF33"/>
  <c r="P33"/>
  <c r="BX33" s="1"/>
  <c r="CU33" s="1"/>
  <c r="R33"/>
  <c r="BY33" s="1"/>
  <c r="CV33" s="1"/>
  <c r="EU33"/>
  <c r="EN33"/>
  <c r="FD33"/>
  <c r="J33"/>
  <c r="BU33" s="1"/>
  <c r="Q33"/>
  <c r="ES33"/>
  <c r="EL33"/>
  <c r="FB33"/>
  <c r="EK33"/>
  <c r="ET33"/>
  <c r="Z33"/>
  <c r="CC33" s="1"/>
  <c r="CZ33" s="1"/>
  <c r="FC33"/>
  <c r="EK29"/>
  <c r="K29"/>
  <c r="FG29"/>
  <c r="P26"/>
  <c r="BX26" s="1"/>
  <c r="CU26" s="1"/>
  <c r="Z26"/>
  <c r="R26"/>
  <c r="BY26" s="1"/>
  <c r="CV26" s="1"/>
  <c r="EM26"/>
  <c r="EU26"/>
  <c r="FC26"/>
  <c r="EN26"/>
  <c r="EV26"/>
  <c r="FD26"/>
  <c r="L26"/>
  <c r="BV26" s="1"/>
  <c r="CS26" s="1"/>
  <c r="W26"/>
  <c r="Q26"/>
  <c r="EK26"/>
  <c r="ES26"/>
  <c r="FA26"/>
  <c r="EL26"/>
  <c r="ET26"/>
  <c r="FB26"/>
  <c r="S26"/>
  <c r="DS26" s="1"/>
  <c r="FM26" s="1"/>
  <c r="U26"/>
  <c r="DT26" s="1"/>
  <c r="FN26" s="1"/>
  <c r="EW26"/>
  <c r="EP26"/>
  <c r="FF26"/>
  <c r="K26"/>
  <c r="J26"/>
  <c r="BU26" s="1"/>
  <c r="EQ26"/>
  <c r="FG26"/>
  <c r="EZ26"/>
  <c r="V26"/>
  <c r="CA26" s="1"/>
  <c r="CX26" s="1"/>
  <c r="ER26"/>
  <c r="I26"/>
  <c r="FE26"/>
  <c r="H19"/>
  <c r="BT19" s="1"/>
  <c r="CQ19" s="1"/>
  <c r="Q19"/>
  <c r="T19"/>
  <c r="BZ19" s="1"/>
  <c r="CW19" s="1"/>
  <c r="EM19"/>
  <c r="EU19"/>
  <c r="FC19"/>
  <c r="EN19"/>
  <c r="EV19"/>
  <c r="FD19"/>
  <c r="J19"/>
  <c r="BU19" s="1"/>
  <c r="CR19" s="1"/>
  <c r="P19"/>
  <c r="BX19" s="1"/>
  <c r="CU19" s="1"/>
  <c r="EK19"/>
  <c r="ES19"/>
  <c r="FA19"/>
  <c r="EL19"/>
  <c r="ET19"/>
  <c r="FB19"/>
  <c r="R19"/>
  <c r="BY19" s="1"/>
  <c r="CV19" s="1"/>
  <c r="EO19"/>
  <c r="FE19"/>
  <c r="EX19"/>
  <c r="I19"/>
  <c r="Z19"/>
  <c r="EY19"/>
  <c r="ER19"/>
  <c r="W19"/>
  <c r="EP19"/>
  <c r="U19"/>
  <c r="FG19"/>
  <c r="P16"/>
  <c r="BX16" s="1"/>
  <c r="CU16" s="1"/>
  <c r="Z16"/>
  <c r="EK16"/>
  <c r="EU16"/>
  <c r="FE16"/>
  <c r="ET16"/>
  <c r="FD16"/>
  <c r="G16"/>
  <c r="K16"/>
  <c r="X16"/>
  <c r="CB16" s="1"/>
  <c r="CY16" s="1"/>
  <c r="U16"/>
  <c r="ES16"/>
  <c r="FC16"/>
  <c r="EP16"/>
  <c r="FB16"/>
  <c r="J16"/>
  <c r="BU16" s="1"/>
  <c r="CR16" s="1"/>
  <c r="EW16"/>
  <c r="EV16"/>
  <c r="D16"/>
  <c r="A30"/>
  <c r="A59"/>
  <c r="W16"/>
  <c r="EO16"/>
  <c r="EN16"/>
  <c r="A38"/>
  <c r="EM16"/>
  <c r="FF16"/>
  <c r="A22"/>
  <c r="A54"/>
  <c r="EX16"/>
  <c r="CQ54"/>
  <c r="EO26"/>
  <c r="EM33"/>
  <c r="EQ37"/>
  <c r="U40"/>
  <c r="FA16"/>
  <c r="EQ19"/>
  <c r="EQ44"/>
  <c r="A39"/>
  <c r="A46" i="51"/>
  <c r="A42"/>
  <c r="A39"/>
  <c r="C44" i="63"/>
  <c r="EY26"/>
  <c r="FA33"/>
  <c r="ES37"/>
  <c r="EK40"/>
  <c r="EL16"/>
  <c r="EW19"/>
  <c r="FE44"/>
  <c r="A52"/>
  <c r="EV33"/>
  <c r="FB40"/>
  <c r="H16"/>
  <c r="BT16" s="1"/>
  <c r="EZ19"/>
  <c r="EZ44"/>
  <c r="H44"/>
  <c r="BT44" s="1"/>
  <c r="A54" i="51"/>
  <c r="H92" i="1"/>
  <c r="I3"/>
  <c r="A51" i="51"/>
  <c r="A36"/>
  <c r="A32"/>
  <c r="DW30" i="63"/>
  <c r="FQ30" s="1"/>
  <c r="CC30"/>
  <c r="CZ30" s="1"/>
  <c r="DW42"/>
  <c r="FQ42" s="1"/>
  <c r="CC42"/>
  <c r="CZ42" s="1"/>
  <c r="BK77"/>
  <c r="BJ77"/>
  <c r="A14" i="51"/>
  <c r="A38"/>
  <c r="A33"/>
  <c r="A29"/>
  <c r="D60" i="63"/>
  <c r="FG60"/>
  <c r="D56"/>
  <c r="A56"/>
  <c r="EW56"/>
  <c r="EX56"/>
  <c r="L34"/>
  <c r="BV34" s="1"/>
  <c r="CS34" s="1"/>
  <c r="W34"/>
  <c r="M34"/>
  <c r="V34"/>
  <c r="CA34" s="1"/>
  <c r="CX34" s="1"/>
  <c r="EQ34"/>
  <c r="EY34"/>
  <c r="FG34"/>
  <c r="ER34"/>
  <c r="EZ34"/>
  <c r="BB34"/>
  <c r="F34"/>
  <c r="K34"/>
  <c r="T34"/>
  <c r="BZ34" s="1"/>
  <c r="CW34" s="1"/>
  <c r="J34"/>
  <c r="BU34" s="1"/>
  <c r="CR34" s="1"/>
  <c r="U34"/>
  <c r="EO34"/>
  <c r="EW34"/>
  <c r="FE34"/>
  <c r="EP34"/>
  <c r="EX34"/>
  <c r="FF34"/>
  <c r="BB30"/>
  <c r="D30"/>
  <c r="O30"/>
  <c r="V30"/>
  <c r="CA30" s="1"/>
  <c r="CX30" s="1"/>
  <c r="T30"/>
  <c r="BZ30" s="1"/>
  <c r="CW30" s="1"/>
  <c r="EK30"/>
  <c r="ES30"/>
  <c r="FA30"/>
  <c r="EL30"/>
  <c r="ET30"/>
  <c r="FB30"/>
  <c r="C30"/>
  <c r="K30"/>
  <c r="U30"/>
  <c r="Q30"/>
  <c r="R30"/>
  <c r="BY30" s="1"/>
  <c r="CV30" s="1"/>
  <c r="EQ30"/>
  <c r="EY30"/>
  <c r="FG30"/>
  <c r="ER30"/>
  <c r="EZ30"/>
  <c r="T27"/>
  <c r="BZ27" s="1"/>
  <c r="CW27" s="1"/>
  <c r="J27"/>
  <c r="V27"/>
  <c r="CA27" s="1"/>
  <c r="CX27" s="1"/>
  <c r="EO27"/>
  <c r="EW27"/>
  <c r="FE27"/>
  <c r="EP27"/>
  <c r="EX27"/>
  <c r="FF27"/>
  <c r="A27"/>
  <c r="Q27"/>
  <c r="I27"/>
  <c r="U27"/>
  <c r="DT27" s="1"/>
  <c r="FN27" s="1"/>
  <c r="EM27"/>
  <c r="EU27"/>
  <c r="FC27"/>
  <c r="EN27"/>
  <c r="EV27"/>
  <c r="FD27"/>
  <c r="U20"/>
  <c r="T20"/>
  <c r="EO20"/>
  <c r="FA20"/>
  <c r="EN20"/>
  <c r="EX20"/>
  <c r="F20"/>
  <c r="Q20"/>
  <c r="P20"/>
  <c r="BX20" s="1"/>
  <c r="CU20" s="1"/>
  <c r="EM20"/>
  <c r="EW20"/>
  <c r="EL20"/>
  <c r="EV20"/>
  <c r="FF20"/>
  <c r="I17"/>
  <c r="DN17" s="1"/>
  <c r="FH17" s="1"/>
  <c r="V17"/>
  <c r="ES17"/>
  <c r="FC17"/>
  <c r="ER17"/>
  <c r="FB17"/>
  <c r="P17"/>
  <c r="BX17" s="1"/>
  <c r="CU17" s="1"/>
  <c r="X17"/>
  <c r="CB17" s="1"/>
  <c r="CY17" s="1"/>
  <c r="EQ17"/>
  <c r="FA17"/>
  <c r="EN17"/>
  <c r="EZ17"/>
  <c r="A13"/>
  <c r="A18"/>
  <c r="A28"/>
  <c r="A42"/>
  <c r="A51"/>
  <c r="A35"/>
  <c r="H13"/>
  <c r="BT13" s="1"/>
  <c r="U13"/>
  <c r="Q13"/>
  <c r="DR13" s="1"/>
  <c r="FL13" s="1"/>
  <c r="R13"/>
  <c r="EQ13"/>
  <c r="EY13"/>
  <c r="FG13"/>
  <c r="ER13"/>
  <c r="EZ13"/>
  <c r="A18" i="51"/>
  <c r="A34"/>
  <c r="A50"/>
  <c r="BB57" i="63"/>
  <c r="A57"/>
  <c r="Z57"/>
  <c r="Q57"/>
  <c r="EM57"/>
  <c r="EU57"/>
  <c r="FC57"/>
  <c r="ER57"/>
  <c r="P57"/>
  <c r="BX57" s="1"/>
  <c r="CU57" s="1"/>
  <c r="W57"/>
  <c r="M57"/>
  <c r="EK57"/>
  <c r="ES57"/>
  <c r="FA57"/>
  <c r="EV57"/>
  <c r="FB57"/>
  <c r="EL57"/>
  <c r="K53"/>
  <c r="I53"/>
  <c r="C50"/>
  <c r="K50"/>
  <c r="Z50"/>
  <c r="CC50" s="1"/>
  <c r="CZ50" s="1"/>
  <c r="Q50"/>
  <c r="DR50" s="1"/>
  <c r="FL50" s="1"/>
  <c r="EM50"/>
  <c r="EU50"/>
  <c r="FC50"/>
  <c r="EN50"/>
  <c r="EV50"/>
  <c r="FD50"/>
  <c r="A50"/>
  <c r="H50"/>
  <c r="BT50" s="1"/>
  <c r="T50"/>
  <c r="BZ50" s="1"/>
  <c r="CW50" s="1"/>
  <c r="EK50"/>
  <c r="ES50"/>
  <c r="FA50"/>
  <c r="EL50"/>
  <c r="ET50"/>
  <c r="FB50"/>
  <c r="W46"/>
  <c r="EO46"/>
  <c r="FE46"/>
  <c r="EX46"/>
  <c r="G46"/>
  <c r="F46"/>
  <c r="P46"/>
  <c r="BX46" s="1"/>
  <c r="CU46" s="1"/>
  <c r="V46"/>
  <c r="CA46" s="1"/>
  <c r="CX46" s="1"/>
  <c r="EY46"/>
  <c r="ER46"/>
  <c r="A55" i="51"/>
  <c r="A52"/>
  <c r="A48"/>
  <c r="A30"/>
  <c r="A23"/>
  <c r="A20"/>
  <c r="A16"/>
  <c r="DN12" i="63"/>
  <c r="FH12" s="1"/>
  <c r="EX13"/>
  <c r="EN13"/>
  <c r="FA13"/>
  <c r="EO13"/>
  <c r="W13"/>
  <c r="V13"/>
  <c r="CA13" s="1"/>
  <c r="CX13" s="1"/>
  <c r="EZ27"/>
  <c r="FG27"/>
  <c r="EQ27"/>
  <c r="P27"/>
  <c r="BX27" s="1"/>
  <c r="CU27" s="1"/>
  <c r="H27"/>
  <c r="BT27" s="1"/>
  <c r="FD30"/>
  <c r="EN30"/>
  <c r="EU30"/>
  <c r="W30"/>
  <c r="P30"/>
  <c r="BX30" s="1"/>
  <c r="CU30" s="1"/>
  <c r="EV34"/>
  <c r="FC34"/>
  <c r="EM34"/>
  <c r="I34"/>
  <c r="H34"/>
  <c r="BT34" s="1"/>
  <c r="ET36"/>
  <c r="FA36"/>
  <c r="EK36"/>
  <c r="FD17"/>
  <c r="FG17"/>
  <c r="EK17"/>
  <c r="T17"/>
  <c r="BZ17" s="1"/>
  <c r="CW17" s="1"/>
  <c r="FB20"/>
  <c r="FC20"/>
  <c r="W20"/>
  <c r="DU20" s="1"/>
  <c r="FO20" s="1"/>
  <c r="J20"/>
  <c r="BU20" s="1"/>
  <c r="FD43"/>
  <c r="FE43"/>
  <c r="V43"/>
  <c r="EV54"/>
  <c r="FC54"/>
  <c r="A45"/>
  <c r="A34"/>
  <c r="A49" i="51"/>
  <c r="A45"/>
  <c r="A35"/>
  <c r="A17"/>
  <c r="C34" i="63"/>
  <c r="I54"/>
  <c r="DN54" s="1"/>
  <c r="FH54" s="1"/>
  <c r="U54"/>
  <c r="DT54" s="1"/>
  <c r="FN54" s="1"/>
  <c r="P54"/>
  <c r="Z54"/>
  <c r="EQ54"/>
  <c r="EY54"/>
  <c r="FG54"/>
  <c r="ER54"/>
  <c r="EZ54"/>
  <c r="BB54"/>
  <c r="F54"/>
  <c r="D54"/>
  <c r="R54"/>
  <c r="BY54" s="1"/>
  <c r="CV54" s="1"/>
  <c r="K54"/>
  <c r="W54"/>
  <c r="EO54"/>
  <c r="EW54"/>
  <c r="FE54"/>
  <c r="EP54"/>
  <c r="EX54"/>
  <c r="FF54"/>
  <c r="T43"/>
  <c r="BZ43" s="1"/>
  <c r="CW43" s="1"/>
  <c r="R43"/>
  <c r="BY43" s="1"/>
  <c r="CV43" s="1"/>
  <c r="EO43"/>
  <c r="EY43"/>
  <c r="EN43"/>
  <c r="EX43"/>
  <c r="S43"/>
  <c r="DS43" s="1"/>
  <c r="FM43" s="1"/>
  <c r="J43"/>
  <c r="BU43" s="1"/>
  <c r="CR43" s="1"/>
  <c r="EM43"/>
  <c r="EW43"/>
  <c r="FG43"/>
  <c r="EV43"/>
  <c r="FF43"/>
  <c r="BB36"/>
  <c r="F36"/>
  <c r="D36"/>
  <c r="A36"/>
  <c r="H36"/>
  <c r="BT36" s="1"/>
  <c r="S36"/>
  <c r="Q36"/>
  <c r="DR36" s="1"/>
  <c r="FL36" s="1"/>
  <c r="V36"/>
  <c r="CA36" s="1"/>
  <c r="CX36" s="1"/>
  <c r="EO36"/>
  <c r="EW36"/>
  <c r="FE36"/>
  <c r="EP36"/>
  <c r="EX36"/>
  <c r="FF36"/>
  <c r="G36"/>
  <c r="C36"/>
  <c r="J36"/>
  <c r="BU36" s="1"/>
  <c r="CR36" s="1"/>
  <c r="U36"/>
  <c r="DT36" s="1"/>
  <c r="FN36" s="1"/>
  <c r="EM36"/>
  <c r="EU36"/>
  <c r="FC36"/>
  <c r="EN36"/>
  <c r="EV36"/>
  <c r="FD36"/>
  <c r="A56" i="51"/>
  <c r="A53"/>
  <c r="A43"/>
  <c r="A40"/>
  <c r="A37"/>
  <c r="A27"/>
  <c r="A24"/>
  <c r="A21"/>
  <c r="A11"/>
  <c r="BO76" i="1"/>
  <c r="A57" i="51"/>
  <c r="A47"/>
  <c r="A44"/>
  <c r="A41"/>
  <c r="A31"/>
  <c r="A28"/>
  <c r="A25"/>
  <c r="A15"/>
  <c r="A12"/>
  <c r="J25" i="49"/>
  <c r="J29"/>
  <c r="J23"/>
  <c r="G52" i="63"/>
  <c r="C52"/>
  <c r="H52"/>
  <c r="BT52" s="1"/>
  <c r="CQ52" s="1"/>
  <c r="S52"/>
  <c r="I52"/>
  <c r="R52"/>
  <c r="BY52" s="1"/>
  <c r="CV52" s="1"/>
  <c r="EK52"/>
  <c r="ES52"/>
  <c r="FA52"/>
  <c r="EL52"/>
  <c r="ET52"/>
  <c r="FB52"/>
  <c r="F52"/>
  <c r="P52"/>
  <c r="BX52" s="1"/>
  <c r="CU52" s="1"/>
  <c r="Z52"/>
  <c r="Q52"/>
  <c r="EQ52"/>
  <c r="EY52"/>
  <c r="FG52"/>
  <c r="ER52"/>
  <c r="EZ52"/>
  <c r="BB52"/>
  <c r="L52"/>
  <c r="BV52" s="1"/>
  <c r="CS52" s="1"/>
  <c r="W52"/>
  <c r="M52"/>
  <c r="V52"/>
  <c r="CA52" s="1"/>
  <c r="CX52" s="1"/>
  <c r="EO52"/>
  <c r="EW52"/>
  <c r="FE52"/>
  <c r="EP52"/>
  <c r="EX52"/>
  <c r="FF52"/>
  <c r="F27" i="49"/>
  <c r="F25"/>
  <c r="F23"/>
  <c r="F29"/>
  <c r="J31"/>
  <c r="J33"/>
  <c r="M19"/>
  <c r="M21"/>
  <c r="M13"/>
  <c r="M15"/>
  <c r="D46" i="63"/>
  <c r="C46"/>
  <c r="K46"/>
  <c r="T46"/>
  <c r="J46"/>
  <c r="BU46" s="1"/>
  <c r="CR46" s="1"/>
  <c r="R46"/>
  <c r="BY46" s="1"/>
  <c r="CV46" s="1"/>
  <c r="EM46"/>
  <c r="EU46"/>
  <c r="FC46"/>
  <c r="EN46"/>
  <c r="EV46"/>
  <c r="FD46"/>
  <c r="BB46"/>
  <c r="A46"/>
  <c r="H46"/>
  <c r="BT46" s="1"/>
  <c r="S46"/>
  <c r="I46"/>
  <c r="Q46"/>
  <c r="DR46" s="1"/>
  <c r="FL46" s="1"/>
  <c r="EK46"/>
  <c r="ES46"/>
  <c r="FA46"/>
  <c r="EL46"/>
  <c r="ET46"/>
  <c r="FB46"/>
  <c r="A43"/>
  <c r="H43"/>
  <c r="BT43" s="1"/>
  <c r="P43"/>
  <c r="BX43" s="1"/>
  <c r="CU43" s="1"/>
  <c r="Z43"/>
  <c r="CC43" s="1"/>
  <c r="CZ43" s="1"/>
  <c r="Q43"/>
  <c r="EK43"/>
  <c r="ES43"/>
  <c r="FA43"/>
  <c r="EL43"/>
  <c r="ET43"/>
  <c r="FB43"/>
  <c r="G26"/>
  <c r="A26"/>
  <c r="F26"/>
  <c r="D26"/>
  <c r="BB26"/>
  <c r="C26"/>
  <c r="FO6"/>
  <c r="W75"/>
  <c r="W73"/>
  <c r="V65"/>
  <c r="CA65" s="1"/>
  <c r="CX65" s="1"/>
  <c r="W79"/>
  <c r="V77"/>
  <c r="CA77" s="1"/>
  <c r="CX77" s="1"/>
  <c r="V73"/>
  <c r="CA73" s="1"/>
  <c r="W71"/>
  <c r="V69"/>
  <c r="CA69" s="1"/>
  <c r="CX69" s="1"/>
  <c r="W69"/>
  <c r="V67"/>
  <c r="CA67" s="1"/>
  <c r="CX67" s="1"/>
  <c r="W67"/>
  <c r="W65"/>
  <c r="V59"/>
  <c r="CA59" s="1"/>
  <c r="CX59" s="1"/>
  <c r="V54"/>
  <c r="W50"/>
  <c r="DU50" s="1"/>
  <c r="FO50" s="1"/>
  <c r="DU6"/>
  <c r="V79"/>
  <c r="CA79" s="1"/>
  <c r="CX79" s="1"/>
  <c r="V75"/>
  <c r="CA75" s="1"/>
  <c r="V71"/>
  <c r="CA71" s="1"/>
  <c r="CX71" s="1"/>
  <c r="W63"/>
  <c r="V61"/>
  <c r="CA61" s="1"/>
  <c r="CX61" s="1"/>
  <c r="W59"/>
  <c r="W56"/>
  <c r="W45"/>
  <c r="V45"/>
  <c r="CA45" s="1"/>
  <c r="CX45" s="1"/>
  <c r="V44"/>
  <c r="W29"/>
  <c r="V19"/>
  <c r="CA19" s="1"/>
  <c r="CX19" s="1"/>
  <c r="V48"/>
  <c r="CA48" s="1"/>
  <c r="CX48" s="1"/>
  <c r="W36"/>
  <c r="BO65" i="1"/>
  <c r="BO68"/>
  <c r="BO72"/>
  <c r="L11" i="63"/>
  <c r="BV11" s="1"/>
  <c r="L22"/>
  <c r="BV22" s="1"/>
  <c r="M48"/>
  <c r="FF49"/>
  <c r="EV49"/>
  <c r="FG49"/>
  <c r="EW49"/>
  <c r="EM49"/>
  <c r="Q49"/>
  <c r="W49"/>
  <c r="M12"/>
  <c r="M17"/>
  <c r="L19"/>
  <c r="L20"/>
  <c r="BV20" s="1"/>
  <c r="CS20" s="1"/>
  <c r="M41"/>
  <c r="L43"/>
  <c r="BV43" s="1"/>
  <c r="CS43" s="1"/>
  <c r="M46"/>
  <c r="FC52"/>
  <c r="J52"/>
  <c r="BU52" s="1"/>
  <c r="CR52" s="1"/>
  <c r="M63"/>
  <c r="L74"/>
  <c r="BV74" s="1"/>
  <c r="CS74" s="1"/>
  <c r="M77"/>
  <c r="K49"/>
  <c r="S49"/>
  <c r="I49"/>
  <c r="DN49" s="1"/>
  <c r="FH49" s="1"/>
  <c r="R49"/>
  <c r="BY49" s="1"/>
  <c r="CV49" s="1"/>
  <c r="EK49"/>
  <c r="ES49"/>
  <c r="FA49"/>
  <c r="EL49"/>
  <c r="ET49"/>
  <c r="FB49"/>
  <c r="FJ6"/>
  <c r="M75"/>
  <c r="M73"/>
  <c r="L71"/>
  <c r="BV71" s="1"/>
  <c r="CS71" s="1"/>
  <c r="M65"/>
  <c r="L61"/>
  <c r="BV61" s="1"/>
  <c r="CS61" s="1"/>
  <c r="M61"/>
  <c r="L59"/>
  <c r="BV59" s="1"/>
  <c r="M50"/>
  <c r="M79"/>
  <c r="L79"/>
  <c r="BV79" s="1"/>
  <c r="CS79" s="1"/>
  <c r="M71"/>
  <c r="DP71" s="1"/>
  <c r="FJ71" s="1"/>
  <c r="L67"/>
  <c r="BV67" s="1"/>
  <c r="CS67" s="1"/>
  <c r="L65"/>
  <c r="BV65" s="1"/>
  <c r="CS65" s="1"/>
  <c r="L57"/>
  <c r="BV57" s="1"/>
  <c r="CS57" s="1"/>
  <c r="M54"/>
  <c r="L54"/>
  <c r="BV54" s="1"/>
  <c r="L50"/>
  <c r="BV50" s="1"/>
  <c r="CS50" s="1"/>
  <c r="L45"/>
  <c r="BV45" s="1"/>
  <c r="M45"/>
  <c r="M69"/>
  <c r="L69"/>
  <c r="BV69" s="1"/>
  <c r="CS69" s="1"/>
  <c r="M67"/>
  <c r="L63"/>
  <c r="BV63" s="1"/>
  <c r="CS63" s="1"/>
  <c r="M59"/>
  <c r="M24"/>
  <c r="M21"/>
  <c r="M19"/>
  <c r="L12"/>
  <c r="BV12" s="1"/>
  <c r="M36"/>
  <c r="H3" i="49"/>
  <c r="H5"/>
  <c r="I31"/>
  <c r="I33"/>
  <c r="H41"/>
  <c r="H43"/>
  <c r="I9"/>
  <c r="I7"/>
  <c r="I11"/>
  <c r="G11"/>
  <c r="G9"/>
  <c r="G7"/>
  <c r="L15"/>
  <c r="L19"/>
  <c r="L13"/>
  <c r="L17"/>
  <c r="L21"/>
  <c r="G40" i="63"/>
  <c r="F40"/>
  <c r="D40"/>
  <c r="L40"/>
  <c r="BV40" s="1"/>
  <c r="W40"/>
  <c r="M40"/>
  <c r="V40"/>
  <c r="CA40" s="1"/>
  <c r="CX40" s="1"/>
  <c r="EQ40"/>
  <c r="EY40"/>
  <c r="FG40"/>
  <c r="ER40"/>
  <c r="EZ40"/>
  <c r="A37"/>
  <c r="M37"/>
  <c r="Z37"/>
  <c r="DW37" s="1"/>
  <c r="FQ37" s="1"/>
  <c r="P37"/>
  <c r="BX37" s="1"/>
  <c r="CU37" s="1"/>
  <c r="V37"/>
  <c r="EO37"/>
  <c r="EW37"/>
  <c r="FE37"/>
  <c r="EP37"/>
  <c r="EX37"/>
  <c r="FF37"/>
  <c r="BB20"/>
  <c r="D20"/>
  <c r="A20"/>
  <c r="I20"/>
  <c r="DN20" s="1"/>
  <c r="FH20" s="1"/>
  <c r="R20"/>
  <c r="BY20" s="1"/>
  <c r="CV20" s="1"/>
  <c r="K20"/>
  <c r="S20"/>
  <c r="Z20"/>
  <c r="EQ20"/>
  <c r="EY20"/>
  <c r="FG20"/>
  <c r="ER20"/>
  <c r="EZ20"/>
  <c r="K17"/>
  <c r="S17"/>
  <c r="DS17" s="1"/>
  <c r="FM17" s="1"/>
  <c r="Z17"/>
  <c r="Q17"/>
  <c r="U17"/>
  <c r="EO17"/>
  <c r="EW17"/>
  <c r="FE17"/>
  <c r="EP17"/>
  <c r="EX17"/>
  <c r="FF17"/>
  <c r="DV7"/>
  <c r="FP7"/>
  <c r="BJ69"/>
  <c r="M13"/>
  <c r="L18"/>
  <c r="BV18" s="1"/>
  <c r="CS18" s="1"/>
  <c r="M26"/>
  <c r="L27"/>
  <c r="BV27" s="1"/>
  <c r="CS27" s="1"/>
  <c r="L28"/>
  <c r="BV28" s="1"/>
  <c r="L33"/>
  <c r="BV33" s="1"/>
  <c r="CS33" s="1"/>
  <c r="M33"/>
  <c r="L35"/>
  <c r="L36"/>
  <c r="BV36" s="1"/>
  <c r="CS36" s="1"/>
  <c r="L37"/>
  <c r="BV37" s="1"/>
  <c r="CS37" s="1"/>
  <c r="L38"/>
  <c r="BV38" s="1"/>
  <c r="CS38" s="1"/>
  <c r="EX49"/>
  <c r="EN49"/>
  <c r="EY49"/>
  <c r="EO49"/>
  <c r="U49"/>
  <c r="Z49"/>
  <c r="M16"/>
  <c r="L17"/>
  <c r="BV17" s="1"/>
  <c r="M42"/>
  <c r="L42"/>
  <c r="BV42" s="1"/>
  <c r="CS42" s="1"/>
  <c r="M51"/>
  <c r="EN52"/>
  <c r="U52"/>
  <c r="J27" i="49"/>
  <c r="D52" i="63"/>
  <c r="I39" i="49"/>
  <c r="I37"/>
  <c r="E19"/>
  <c r="E15"/>
  <c r="E13"/>
  <c r="J78" i="63"/>
  <c r="BU78" s="1"/>
  <c r="CR78" s="1"/>
  <c r="K78"/>
  <c r="BO78"/>
  <c r="BR78"/>
  <c r="BP78" s="1"/>
  <c r="T78"/>
  <c r="BZ78" s="1"/>
  <c r="CW78" s="1"/>
  <c r="Z78"/>
  <c r="AZ78"/>
  <c r="R78"/>
  <c r="BY78" s="1"/>
  <c r="CV78" s="1"/>
  <c r="S78"/>
  <c r="BC78"/>
  <c r="FG78"/>
  <c r="EY78"/>
  <c r="EQ78"/>
  <c r="BS74"/>
  <c r="BF74" s="1"/>
  <c r="P74"/>
  <c r="BX74" s="1"/>
  <c r="CU74" s="1"/>
  <c r="T74"/>
  <c r="BZ74" s="1"/>
  <c r="CW74" s="1"/>
  <c r="K74"/>
  <c r="S74"/>
  <c r="GD74"/>
  <c r="BN74" s="1"/>
  <c r="EM74"/>
  <c r="EU74"/>
  <c r="FC74"/>
  <c r="DM74"/>
  <c r="BL74" s="1"/>
  <c r="J74"/>
  <c r="BU74" s="1"/>
  <c r="CR74" s="1"/>
  <c r="Q74"/>
  <c r="BO74"/>
  <c r="EK74"/>
  <c r="ES74"/>
  <c r="FA74"/>
  <c r="BM74"/>
  <c r="H74"/>
  <c r="BT74" s="1"/>
  <c r="CQ74" s="1"/>
  <c r="I74"/>
  <c r="U74"/>
  <c r="Z74"/>
  <c r="BC74"/>
  <c r="EQ74"/>
  <c r="EY74"/>
  <c r="FG74"/>
  <c r="BG74"/>
  <c r="FF74"/>
  <c r="EP74"/>
  <c r="J70"/>
  <c r="BU70" s="1"/>
  <c r="CR70" s="1"/>
  <c r="R70"/>
  <c r="BY70" s="1"/>
  <c r="CV70" s="1"/>
  <c r="V70"/>
  <c r="CA70" s="1"/>
  <c r="CX70" s="1"/>
  <c r="K70"/>
  <c r="T70"/>
  <c r="BZ70" s="1"/>
  <c r="CW70" s="1"/>
  <c r="EK70"/>
  <c r="ES70"/>
  <c r="FA70"/>
  <c r="I70"/>
  <c r="Q70"/>
  <c r="U70"/>
  <c r="H70"/>
  <c r="BT70" s="1"/>
  <c r="CQ70" s="1"/>
  <c r="S70"/>
  <c r="Z70"/>
  <c r="EQ70"/>
  <c r="EY70"/>
  <c r="FG70"/>
  <c r="M70"/>
  <c r="DP70" s="1"/>
  <c r="FJ70" s="1"/>
  <c r="P70"/>
  <c r="BX70" s="1"/>
  <c r="CU70" s="1"/>
  <c r="EO70"/>
  <c r="EW70"/>
  <c r="FE70"/>
  <c r="EX70"/>
  <c r="Q66"/>
  <c r="H66"/>
  <c r="P66"/>
  <c r="BX66" s="1"/>
  <c r="CU66" s="1"/>
  <c r="Z66"/>
  <c r="EQ66"/>
  <c r="EY66"/>
  <c r="FG66"/>
  <c r="M66"/>
  <c r="V66"/>
  <c r="CA66" s="1"/>
  <c r="CX66" s="1"/>
  <c r="W66"/>
  <c r="EO66"/>
  <c r="EW66"/>
  <c r="FE66"/>
  <c r="J66"/>
  <c r="U66"/>
  <c r="L66"/>
  <c r="BV66" s="1"/>
  <c r="CS66" s="1"/>
  <c r="T66"/>
  <c r="BZ66" s="1"/>
  <c r="CW66" s="1"/>
  <c r="EM66"/>
  <c r="EU66"/>
  <c r="FC66"/>
  <c r="FF66"/>
  <c r="EP66"/>
  <c r="D62"/>
  <c r="Q62"/>
  <c r="H62"/>
  <c r="W62"/>
  <c r="EO62"/>
  <c r="EW62"/>
  <c r="FE62"/>
  <c r="M62"/>
  <c r="V62"/>
  <c r="CA62" s="1"/>
  <c r="CX62" s="1"/>
  <c r="P62"/>
  <c r="BX62" s="1"/>
  <c r="CU62" s="1"/>
  <c r="EM62"/>
  <c r="EU62"/>
  <c r="FC62"/>
  <c r="J62"/>
  <c r="U62"/>
  <c r="L62"/>
  <c r="BV62" s="1"/>
  <c r="CS62" s="1"/>
  <c r="T62"/>
  <c r="BZ62" s="1"/>
  <c r="CW62" s="1"/>
  <c r="EK62"/>
  <c r="ES62"/>
  <c r="FA62"/>
  <c r="ET62"/>
  <c r="H58"/>
  <c r="BT58" s="1"/>
  <c r="W58"/>
  <c r="M58"/>
  <c r="V58"/>
  <c r="CA58" s="1"/>
  <c r="CX58" s="1"/>
  <c r="EQ58"/>
  <c r="EY58"/>
  <c r="FG58"/>
  <c r="P58"/>
  <c r="BX58" s="1"/>
  <c r="CU58" s="1"/>
  <c r="J58"/>
  <c r="BU58" s="1"/>
  <c r="CR58" s="1"/>
  <c r="U58"/>
  <c r="EO58"/>
  <c r="EW58"/>
  <c r="FE58"/>
  <c r="L58"/>
  <c r="BV58" s="1"/>
  <c r="CS58" s="1"/>
  <c r="T58"/>
  <c r="BZ58" s="1"/>
  <c r="CW58" s="1"/>
  <c r="I58"/>
  <c r="R58"/>
  <c r="EM58"/>
  <c r="EU58"/>
  <c r="FC58"/>
  <c r="EX58"/>
  <c r="C14"/>
  <c r="A14"/>
  <c r="BB14"/>
  <c r="G14"/>
  <c r="EM11"/>
  <c r="EU11"/>
  <c r="FC11"/>
  <c r="DS6"/>
  <c r="R77"/>
  <c r="BY77" s="1"/>
  <c r="CV77" s="1"/>
  <c r="S71"/>
  <c r="R69"/>
  <c r="BY69" s="1"/>
  <c r="CV69" s="1"/>
  <c r="R67"/>
  <c r="BY67" s="1"/>
  <c r="CV67" s="1"/>
  <c r="R63"/>
  <c r="BY63" s="1"/>
  <c r="CV63" s="1"/>
  <c r="S60"/>
  <c r="R59"/>
  <c r="BY59" s="1"/>
  <c r="CV59" s="1"/>
  <c r="S77"/>
  <c r="S63"/>
  <c r="DS63" s="1"/>
  <c r="FM63" s="1"/>
  <c r="R61"/>
  <c r="BY61" s="1"/>
  <c r="CV61" s="1"/>
  <c r="S61"/>
  <c r="S59"/>
  <c r="R57"/>
  <c r="BY57" s="1"/>
  <c r="CV57" s="1"/>
  <c r="S51"/>
  <c r="R51"/>
  <c r="BY51" s="1"/>
  <c r="CV51" s="1"/>
  <c r="R44"/>
  <c r="BY44" s="1"/>
  <c r="CV44" s="1"/>
  <c r="FM6"/>
  <c r="R79"/>
  <c r="S75"/>
  <c r="S73"/>
  <c r="R65"/>
  <c r="S57"/>
  <c r="S54"/>
  <c r="R50"/>
  <c r="S44"/>
  <c r="S42"/>
  <c r="R42"/>
  <c r="BY42" s="1"/>
  <c r="CV42" s="1"/>
  <c r="R41"/>
  <c r="BY41" s="1"/>
  <c r="CV41" s="1"/>
  <c r="S19"/>
  <c r="S16"/>
  <c r="R16"/>
  <c r="BY16" s="1"/>
  <c r="CV16" s="1"/>
  <c r="R12"/>
  <c r="BY12" s="1"/>
  <c r="CV12" s="1"/>
  <c r="S12"/>
  <c r="R48"/>
  <c r="R38"/>
  <c r="DS38" s="1"/>
  <c r="FM38" s="1"/>
  <c r="BO71" i="1"/>
  <c r="BJ66" i="63"/>
  <c r="BO64" i="1"/>
  <c r="DS11" i="63"/>
  <c r="FM11" s="1"/>
  <c r="L13"/>
  <c r="BV13" s="1"/>
  <c r="CS13" s="1"/>
  <c r="M14"/>
  <c r="M18"/>
  <c r="L25"/>
  <c r="BV25" s="1"/>
  <c r="CS25" s="1"/>
  <c r="M25"/>
  <c r="M27"/>
  <c r="M30"/>
  <c r="L30"/>
  <c r="BV30" s="1"/>
  <c r="EZ49"/>
  <c r="EP49"/>
  <c r="FC49"/>
  <c r="EQ49"/>
  <c r="V49"/>
  <c r="CA49" s="1"/>
  <c r="CX49" s="1"/>
  <c r="J49"/>
  <c r="BU49" s="1"/>
  <c r="CR49" s="1"/>
  <c r="P49"/>
  <c r="BX49" s="1"/>
  <c r="CU49" s="1"/>
  <c r="M43"/>
  <c r="L51"/>
  <c r="BV51" s="1"/>
  <c r="CS51" s="1"/>
  <c r="EV52"/>
  <c r="EM52"/>
  <c r="K52"/>
  <c r="L73"/>
  <c r="BV73" s="1"/>
  <c r="CS73" s="1"/>
  <c r="CB7"/>
  <c r="D23" i="49"/>
  <c r="H23"/>
  <c r="L11"/>
  <c r="L7"/>
  <c r="G56" i="63"/>
  <c r="V29"/>
  <c r="O73"/>
  <c r="V21"/>
  <c r="CA21" s="1"/>
  <c r="CX21" s="1"/>
  <c r="DT7"/>
  <c r="A8" i="51"/>
  <c r="BO77" i="1"/>
  <c r="BO73"/>
  <c r="BO67"/>
  <c r="BO78"/>
  <c r="C76" i="63"/>
  <c r="DX7"/>
  <c r="DR7"/>
  <c r="BT57"/>
  <c r="DN57"/>
  <c r="FH57" s="1"/>
  <c r="DW68"/>
  <c r="FQ68" s="1"/>
  <c r="CC68"/>
  <c r="CZ68" s="1"/>
  <c r="Y74"/>
  <c r="Y19"/>
  <c r="Y17"/>
  <c r="Y12"/>
  <c r="X74"/>
  <c r="CB74" s="1"/>
  <c r="CY74" s="1"/>
  <c r="X63"/>
  <c r="CB63" s="1"/>
  <c r="CY63" s="1"/>
  <c r="X57"/>
  <c r="CB57" s="1"/>
  <c r="CY57" s="1"/>
  <c r="Y65"/>
  <c r="X61"/>
  <c r="CB61" s="1"/>
  <c r="CY61" s="1"/>
  <c r="Y66"/>
  <c r="X51"/>
  <c r="CB51" s="1"/>
  <c r="CY51" s="1"/>
  <c r="X49"/>
  <c r="CB49" s="1"/>
  <c r="CY49" s="1"/>
  <c r="Y48"/>
  <c r="X40"/>
  <c r="CB40" s="1"/>
  <c r="CY40" s="1"/>
  <c r="X30"/>
  <c r="CB30" s="1"/>
  <c r="CY30" s="1"/>
  <c r="Y26"/>
  <c r="X14"/>
  <c r="CB14" s="1"/>
  <c r="CY14" s="1"/>
  <c r="X43"/>
  <c r="CB43" s="1"/>
  <c r="CY43" s="1"/>
  <c r="Y49"/>
  <c r="X48"/>
  <c r="CB48" s="1"/>
  <c r="CY48" s="1"/>
  <c r="X37"/>
  <c r="CB37" s="1"/>
  <c r="CY37" s="1"/>
  <c r="Y35"/>
  <c r="Y13"/>
  <c r="BD80"/>
  <c r="D80"/>
  <c r="A80"/>
  <c r="BH80"/>
  <c r="BR80"/>
  <c r="BP80" s="1"/>
  <c r="L80"/>
  <c r="BV80" s="1"/>
  <c r="CS80" s="1"/>
  <c r="V80"/>
  <c r="CA80" s="1"/>
  <c r="CX80" s="1"/>
  <c r="S80"/>
  <c r="DM80"/>
  <c r="BL80" s="1"/>
  <c r="FG80"/>
  <c r="EY80"/>
  <c r="EQ80"/>
  <c r="C80"/>
  <c r="J80"/>
  <c r="BU80" s="1"/>
  <c r="CR80" s="1"/>
  <c r="I80"/>
  <c r="Q80"/>
  <c r="GD80"/>
  <c r="BN80" s="1"/>
  <c r="BM80"/>
  <c r="H80"/>
  <c r="BT80" s="1"/>
  <c r="CQ80" s="1"/>
  <c r="R80"/>
  <c r="BY80" s="1"/>
  <c r="CV80" s="1"/>
  <c r="K80"/>
  <c r="U80"/>
  <c r="Z80"/>
  <c r="BI80"/>
  <c r="AZ80"/>
  <c r="M80"/>
  <c r="DP80" s="1"/>
  <c r="FJ80" s="1"/>
  <c r="BG80"/>
  <c r="FC80"/>
  <c r="ES80"/>
  <c r="EZ80"/>
  <c r="ER80"/>
  <c r="P80"/>
  <c r="BX80" s="1"/>
  <c r="CU80" s="1"/>
  <c r="W80"/>
  <c r="FA80"/>
  <c r="EO80"/>
  <c r="FF80"/>
  <c r="EX80"/>
  <c r="EP80"/>
  <c r="BD72"/>
  <c r="L72"/>
  <c r="BV72" s="1"/>
  <c r="T72"/>
  <c r="Z72"/>
  <c r="R72"/>
  <c r="BY72" s="1"/>
  <c r="CV72" s="1"/>
  <c r="EK72"/>
  <c r="ES72"/>
  <c r="FA72"/>
  <c r="ET72"/>
  <c r="D72"/>
  <c r="K72"/>
  <c r="S72"/>
  <c r="X72"/>
  <c r="CB72" s="1"/>
  <c r="CY72" s="1"/>
  <c r="U72"/>
  <c r="EQ72"/>
  <c r="EY72"/>
  <c r="FG72"/>
  <c r="P72"/>
  <c r="BX72" s="1"/>
  <c r="CU72" s="1"/>
  <c r="I72"/>
  <c r="DN72" s="1"/>
  <c r="FH72" s="1"/>
  <c r="M72"/>
  <c r="V72"/>
  <c r="CA72" s="1"/>
  <c r="CX72" s="1"/>
  <c r="EM72"/>
  <c r="EU72"/>
  <c r="FC72"/>
  <c r="C72"/>
  <c r="W72"/>
  <c r="Y72"/>
  <c r="EX72"/>
  <c r="ER72"/>
  <c r="G72"/>
  <c r="J72"/>
  <c r="BU72" s="1"/>
  <c r="CR72" s="1"/>
  <c r="EO72"/>
  <c r="EP72"/>
  <c r="FD72"/>
  <c r="EN72"/>
  <c r="BS72"/>
  <c r="BF72" s="1"/>
  <c r="BD68"/>
  <c r="G68"/>
  <c r="I68"/>
  <c r="M68"/>
  <c r="V68"/>
  <c r="CA68" s="1"/>
  <c r="CX68" s="1"/>
  <c r="L68"/>
  <c r="EM68"/>
  <c r="EU68"/>
  <c r="FC68"/>
  <c r="D68"/>
  <c r="A68"/>
  <c r="U68"/>
  <c r="K68"/>
  <c r="EK68"/>
  <c r="ES68"/>
  <c r="FA68"/>
  <c r="J68"/>
  <c r="BU68" s="1"/>
  <c r="CR68" s="1"/>
  <c r="Q68"/>
  <c r="Y68"/>
  <c r="O68"/>
  <c r="S68"/>
  <c r="W68"/>
  <c r="EO68"/>
  <c r="EW68"/>
  <c r="FE68"/>
  <c r="H68"/>
  <c r="BT68" s="1"/>
  <c r="CQ68" s="1"/>
  <c r="EQ68"/>
  <c r="FB68"/>
  <c r="EL68"/>
  <c r="EZ68"/>
  <c r="C68"/>
  <c r="P68"/>
  <c r="BX68" s="1"/>
  <c r="CU68" s="1"/>
  <c r="EY68"/>
  <c r="EX68"/>
  <c r="EV68"/>
  <c r="BS68"/>
  <c r="BF68" s="1"/>
  <c r="K56"/>
  <c r="S56"/>
  <c r="Z56"/>
  <c r="EK56"/>
  <c r="ES56"/>
  <c r="FA56"/>
  <c r="F56"/>
  <c r="P56"/>
  <c r="BX56" s="1"/>
  <c r="CU56" s="1"/>
  <c r="X56"/>
  <c r="CB56" s="1"/>
  <c r="CY56" s="1"/>
  <c r="R56"/>
  <c r="BY56" s="1"/>
  <c r="CV56" s="1"/>
  <c r="EQ56"/>
  <c r="EY56"/>
  <c r="FG56"/>
  <c r="C56"/>
  <c r="L56"/>
  <c r="BV56" s="1"/>
  <c r="CS56" s="1"/>
  <c r="T56"/>
  <c r="BZ56" s="1"/>
  <c r="CW56" s="1"/>
  <c r="I56"/>
  <c r="M56"/>
  <c r="U56"/>
  <c r="EM56"/>
  <c r="EU56"/>
  <c r="FC56"/>
  <c r="H56"/>
  <c r="BT56" s="1"/>
  <c r="Q56"/>
  <c r="DR56" s="1"/>
  <c r="FL56" s="1"/>
  <c r="FE56"/>
  <c r="ET56"/>
  <c r="ER56"/>
  <c r="O56"/>
  <c r="V56"/>
  <c r="CA56" s="1"/>
  <c r="CX56" s="1"/>
  <c r="FF56"/>
  <c r="EP56"/>
  <c r="FD56"/>
  <c r="EN56"/>
  <c r="F24"/>
  <c r="Q24"/>
  <c r="V24"/>
  <c r="CA24" s="1"/>
  <c r="CX24" s="1"/>
  <c r="T24"/>
  <c r="BZ24" s="1"/>
  <c r="CW24" s="1"/>
  <c r="EM24"/>
  <c r="EU24"/>
  <c r="FC24"/>
  <c r="EN24"/>
  <c r="EV24"/>
  <c r="FD24"/>
  <c r="BB24"/>
  <c r="C24"/>
  <c r="A24"/>
  <c r="I24"/>
  <c r="L24"/>
  <c r="BV24" s="1"/>
  <c r="CS24" s="1"/>
  <c r="W24"/>
  <c r="EQ24"/>
  <c r="FA24"/>
  <c r="EP24"/>
  <c r="EZ24"/>
  <c r="J24"/>
  <c r="BU24" s="1"/>
  <c r="CR24" s="1"/>
  <c r="U24"/>
  <c r="O24"/>
  <c r="Z24"/>
  <c r="ES24"/>
  <c r="FE24"/>
  <c r="ER24"/>
  <c r="FB24"/>
  <c r="BT25"/>
  <c r="DN25"/>
  <c r="FH25" s="1"/>
  <c r="BV19"/>
  <c r="CS19" s="1"/>
  <c r="X11"/>
  <c r="CB11" s="1"/>
  <c r="CY11" s="1"/>
  <c r="O11"/>
  <c r="N28"/>
  <c r="BW28" s="1"/>
  <c r="CT28" s="1"/>
  <c r="EV32"/>
  <c r="FC32"/>
  <c r="EM32"/>
  <c r="O32"/>
  <c r="Q32"/>
  <c r="O35"/>
  <c r="Y37"/>
  <c r="ER29"/>
  <c r="ES29"/>
  <c r="G32"/>
  <c r="AZ68"/>
  <c r="BI68"/>
  <c r="BC64"/>
  <c r="AZ72"/>
  <c r="BK72" s="1"/>
  <c r="BG72"/>
  <c r="BR68"/>
  <c r="BP68" s="1"/>
  <c r="BO61" i="1"/>
  <c r="EV56" i="63"/>
  <c r="ER60"/>
  <c r="EZ64"/>
  <c r="FD68"/>
  <c r="EV76"/>
  <c r="EL80"/>
  <c r="FB80"/>
  <c r="O25"/>
  <c r="FD32"/>
  <c r="EN32"/>
  <c r="EU32"/>
  <c r="W32"/>
  <c r="Y32"/>
  <c r="DV32" s="1"/>
  <c r="FP32" s="1"/>
  <c r="I32"/>
  <c r="DN32" s="1"/>
  <c r="FH32" s="1"/>
  <c r="N33"/>
  <c r="BW33" s="1"/>
  <c r="CT33" s="1"/>
  <c r="X33"/>
  <c r="CB33" s="1"/>
  <c r="CY33" s="1"/>
  <c r="N34"/>
  <c r="BW34" s="1"/>
  <c r="CT34" s="1"/>
  <c r="O40"/>
  <c r="N49"/>
  <c r="BW49" s="1"/>
  <c r="CT49" s="1"/>
  <c r="EP60"/>
  <c r="EX64"/>
  <c r="FF68"/>
  <c r="FA76"/>
  <c r="EW80"/>
  <c r="FB21"/>
  <c r="FE21"/>
  <c r="Z21"/>
  <c r="FF24"/>
  <c r="FG24"/>
  <c r="EK24"/>
  <c r="H24"/>
  <c r="BT24" s="1"/>
  <c r="FB29"/>
  <c r="FC29"/>
  <c r="O51"/>
  <c r="FA53"/>
  <c r="EO56"/>
  <c r="T68"/>
  <c r="BZ68" s="1"/>
  <c r="CW68" s="1"/>
  <c r="Q72"/>
  <c r="BX25"/>
  <c r="CU25" s="1"/>
  <c r="DR25"/>
  <c r="FL25" s="1"/>
  <c r="BB32"/>
  <c r="A32"/>
  <c r="F32"/>
  <c r="C32"/>
  <c r="M32"/>
  <c r="U32"/>
  <c r="K32"/>
  <c r="S32"/>
  <c r="Z32"/>
  <c r="CC32" s="1"/>
  <c r="CZ32" s="1"/>
  <c r="EQ32"/>
  <c r="EY32"/>
  <c r="FG32"/>
  <c r="ER32"/>
  <c r="EZ32"/>
  <c r="N32"/>
  <c r="BW32" s="1"/>
  <c r="CT32" s="1"/>
  <c r="V32"/>
  <c r="CA32" s="1"/>
  <c r="CX32" s="1"/>
  <c r="L32"/>
  <c r="BV32" s="1"/>
  <c r="T32"/>
  <c r="BZ32" s="1"/>
  <c r="CW32" s="1"/>
  <c r="EK32"/>
  <c r="ES32"/>
  <c r="FA32"/>
  <c r="EL32"/>
  <c r="ET32"/>
  <c r="FB32"/>
  <c r="H29"/>
  <c r="BT29" s="1"/>
  <c r="CQ29" s="1"/>
  <c r="P29"/>
  <c r="BX29" s="1"/>
  <c r="CU29" s="1"/>
  <c r="T29"/>
  <c r="BZ29" s="1"/>
  <c r="CW29" s="1"/>
  <c r="Z29"/>
  <c r="M29"/>
  <c r="U29"/>
  <c r="EO29"/>
  <c r="EW29"/>
  <c r="FE29"/>
  <c r="EP29"/>
  <c r="EX29"/>
  <c r="FF29"/>
  <c r="A29"/>
  <c r="L29"/>
  <c r="BV29" s="1"/>
  <c r="CS29" s="1"/>
  <c r="S29"/>
  <c r="I29"/>
  <c r="R29"/>
  <c r="BY29" s="1"/>
  <c r="CV29" s="1"/>
  <c r="EM29"/>
  <c r="EY29"/>
  <c r="EL29"/>
  <c r="EV29"/>
  <c r="J29"/>
  <c r="EQ29"/>
  <c r="FA29"/>
  <c r="EN29"/>
  <c r="EZ29"/>
  <c r="DN7"/>
  <c r="FH7"/>
  <c r="BT7"/>
  <c r="O69"/>
  <c r="O43"/>
  <c r="N19"/>
  <c r="BW19" s="1"/>
  <c r="CT19" s="1"/>
  <c r="O17"/>
  <c r="N75"/>
  <c r="BW75" s="1"/>
  <c r="CT75" s="1"/>
  <c r="N61"/>
  <c r="BW61" s="1"/>
  <c r="CT61" s="1"/>
  <c r="O65"/>
  <c r="N63"/>
  <c r="BW63" s="1"/>
  <c r="CT63" s="1"/>
  <c r="N58"/>
  <c r="BW58" s="1"/>
  <c r="CT58" s="1"/>
  <c r="N59"/>
  <c r="BW59" s="1"/>
  <c r="CT59" s="1"/>
  <c r="O45"/>
  <c r="N16"/>
  <c r="BW16" s="1"/>
  <c r="CT16" s="1"/>
  <c r="N30"/>
  <c r="BW30" s="1"/>
  <c r="CT30" s="1"/>
  <c r="O27"/>
  <c r="N26"/>
  <c r="BW26" s="1"/>
  <c r="CT26" s="1"/>
  <c r="N18"/>
  <c r="BW18" s="1"/>
  <c r="CT18" s="1"/>
  <c r="N73"/>
  <c r="BW73" s="1"/>
  <c r="CT73" s="1"/>
  <c r="N42"/>
  <c r="BW42" s="1"/>
  <c r="CT42" s="1"/>
  <c r="N38"/>
  <c r="BW38" s="1"/>
  <c r="CT38" s="1"/>
  <c r="N37"/>
  <c r="BW37" s="1"/>
  <c r="CT37" s="1"/>
  <c r="O33"/>
  <c r="O28"/>
  <c r="BD76"/>
  <c r="G76"/>
  <c r="BR76"/>
  <c r="BP76" s="1"/>
  <c r="L76"/>
  <c r="BV76" s="1"/>
  <c r="R76"/>
  <c r="BY76" s="1"/>
  <c r="CV76" s="1"/>
  <c r="K76"/>
  <c r="S76"/>
  <c r="W76"/>
  <c r="GD76"/>
  <c r="BN76" s="1"/>
  <c r="BM76"/>
  <c r="BG76"/>
  <c r="FG76"/>
  <c r="EY76"/>
  <c r="EQ76"/>
  <c r="D76"/>
  <c r="J76"/>
  <c r="BU76" s="1"/>
  <c r="CR76" s="1"/>
  <c r="V76"/>
  <c r="CA76" s="1"/>
  <c r="CX76" s="1"/>
  <c r="BO76"/>
  <c r="BC76"/>
  <c r="AZ76"/>
  <c r="A76"/>
  <c r="BH76"/>
  <c r="H76"/>
  <c r="BT76" s="1"/>
  <c r="CQ76" s="1"/>
  <c r="P76"/>
  <c r="BX76" s="1"/>
  <c r="CU76" s="1"/>
  <c r="T76"/>
  <c r="BZ76" s="1"/>
  <c r="CW76" s="1"/>
  <c r="M76"/>
  <c r="DM76"/>
  <c r="BL76" s="1"/>
  <c r="Q76"/>
  <c r="DR76" s="1"/>
  <c r="FL76" s="1"/>
  <c r="FE76"/>
  <c r="EU76"/>
  <c r="EK76"/>
  <c r="GE76"/>
  <c r="EZ76"/>
  <c r="ER76"/>
  <c r="U76"/>
  <c r="FC76"/>
  <c r="ES76"/>
  <c r="FF76"/>
  <c r="EX76"/>
  <c r="EP76"/>
  <c r="BD64"/>
  <c r="A64"/>
  <c r="J64"/>
  <c r="BU64" s="1"/>
  <c r="CR64" s="1"/>
  <c r="R64"/>
  <c r="BY64" s="1"/>
  <c r="CV64" s="1"/>
  <c r="S64"/>
  <c r="W64"/>
  <c r="EO64"/>
  <c r="EW64"/>
  <c r="FE64"/>
  <c r="I64"/>
  <c r="Q64"/>
  <c r="V64"/>
  <c r="CA64" s="1"/>
  <c r="CX64" s="1"/>
  <c r="L64"/>
  <c r="BV64" s="1"/>
  <c r="CS64" s="1"/>
  <c r="EM64"/>
  <c r="EU64"/>
  <c r="FC64"/>
  <c r="C64"/>
  <c r="M64"/>
  <c r="H64"/>
  <c r="BT64" s="1"/>
  <c r="P64"/>
  <c r="BX64" s="1"/>
  <c r="CU64" s="1"/>
  <c r="T64"/>
  <c r="BZ64" s="1"/>
  <c r="CW64" s="1"/>
  <c r="Z64"/>
  <c r="EQ64"/>
  <c r="EY64"/>
  <c r="FG64"/>
  <c r="K64"/>
  <c r="ES64"/>
  <c r="ET64"/>
  <c r="ER64"/>
  <c r="D64"/>
  <c r="FA64"/>
  <c r="FF64"/>
  <c r="EP64"/>
  <c r="FD64"/>
  <c r="EN64"/>
  <c r="G60"/>
  <c r="H60"/>
  <c r="BT60" s="1"/>
  <c r="O60"/>
  <c r="W60"/>
  <c r="R60"/>
  <c r="V60"/>
  <c r="CA60" s="1"/>
  <c r="CX60" s="1"/>
  <c r="EM60"/>
  <c r="EU60"/>
  <c r="FC60"/>
  <c r="L60"/>
  <c r="BV60" s="1"/>
  <c r="CS60" s="1"/>
  <c r="T60"/>
  <c r="BZ60" s="1"/>
  <c r="CW60" s="1"/>
  <c r="J60"/>
  <c r="BU60" s="1"/>
  <c r="CR60" s="1"/>
  <c r="Q60"/>
  <c r="U60"/>
  <c r="EK60"/>
  <c r="ES60"/>
  <c r="FA60"/>
  <c r="F60"/>
  <c r="C60"/>
  <c r="A60"/>
  <c r="P60"/>
  <c r="BX60" s="1"/>
  <c r="CU60" s="1"/>
  <c r="Z60"/>
  <c r="EO60"/>
  <c r="EW60"/>
  <c r="FE60"/>
  <c r="I60"/>
  <c r="DN60" s="1"/>
  <c r="FH60" s="1"/>
  <c r="EQ60"/>
  <c r="FB60"/>
  <c r="EL60"/>
  <c r="EZ60"/>
  <c r="M60"/>
  <c r="EY60"/>
  <c r="EX60"/>
  <c r="EV60"/>
  <c r="A53"/>
  <c r="H53"/>
  <c r="BT53" s="1"/>
  <c r="M53"/>
  <c r="T53"/>
  <c r="BZ53" s="1"/>
  <c r="CW53" s="1"/>
  <c r="EO53"/>
  <c r="EW53"/>
  <c r="FE53"/>
  <c r="EP53"/>
  <c r="EX53"/>
  <c r="FF53"/>
  <c r="L53"/>
  <c r="BV53" s="1"/>
  <c r="CS53" s="1"/>
  <c r="R53"/>
  <c r="BY53" s="1"/>
  <c r="CV53" s="1"/>
  <c r="V53"/>
  <c r="CA53" s="1"/>
  <c r="CX53" s="1"/>
  <c r="J53"/>
  <c r="BU53" s="1"/>
  <c r="CR53" s="1"/>
  <c r="S53"/>
  <c r="EM53"/>
  <c r="EU53"/>
  <c r="FC53"/>
  <c r="EN53"/>
  <c r="EV53"/>
  <c r="FD53"/>
  <c r="P53"/>
  <c r="BX53" s="1"/>
  <c r="CU53" s="1"/>
  <c r="Z53"/>
  <c r="EQ53"/>
  <c r="EY53"/>
  <c r="FG53"/>
  <c r="ER53"/>
  <c r="EZ53"/>
  <c r="Q53"/>
  <c r="W53"/>
  <c r="EL53"/>
  <c r="U53"/>
  <c r="DT53" s="1"/>
  <c r="FN53" s="1"/>
  <c r="EK53"/>
  <c r="ET53"/>
  <c r="J21"/>
  <c r="BU21" s="1"/>
  <c r="CR21" s="1"/>
  <c r="R21"/>
  <c r="BY21" s="1"/>
  <c r="CV21" s="1"/>
  <c r="H21"/>
  <c r="O21"/>
  <c r="EM21"/>
  <c r="EU21"/>
  <c r="FC21"/>
  <c r="EN21"/>
  <c r="EV21"/>
  <c r="FD21"/>
  <c r="A21"/>
  <c r="I21"/>
  <c r="L21"/>
  <c r="BV21" s="1"/>
  <c r="CS21" s="1"/>
  <c r="T21"/>
  <c r="BZ21" s="1"/>
  <c r="CW21" s="1"/>
  <c r="EO21"/>
  <c r="EY21"/>
  <c r="EL21"/>
  <c r="EX21"/>
  <c r="U21"/>
  <c r="W21"/>
  <c r="EQ21"/>
  <c r="FA21"/>
  <c r="EP21"/>
  <c r="EZ21"/>
  <c r="BJ70"/>
  <c r="O26"/>
  <c r="N43"/>
  <c r="BW43" s="1"/>
  <c r="CT43" s="1"/>
  <c r="BO68"/>
  <c r="BM68"/>
  <c r="BG68"/>
  <c r="GD72"/>
  <c r="BN72" s="1"/>
  <c r="GD64"/>
  <c r="BN64" s="1"/>
  <c r="BC72"/>
  <c r="BM64"/>
  <c r="AZ64"/>
  <c r="BH64"/>
  <c r="BI72"/>
  <c r="BR72"/>
  <c r="BP72" s="1"/>
  <c r="BO69" i="1"/>
  <c r="BO63"/>
  <c r="BS64" i="63"/>
  <c r="BF64" s="1"/>
  <c r="EZ56"/>
  <c r="FD60"/>
  <c r="EL76"/>
  <c r="FB76"/>
  <c r="EN80"/>
  <c r="FD80"/>
  <c r="Y11"/>
  <c r="O13"/>
  <c r="Y27"/>
  <c r="EX32"/>
  <c r="FE32"/>
  <c r="EO32"/>
  <c r="P32"/>
  <c r="BX32" s="1"/>
  <c r="CU32" s="1"/>
  <c r="R32"/>
  <c r="BY32" s="1"/>
  <c r="CV32" s="1"/>
  <c r="O34"/>
  <c r="Y38"/>
  <c r="EL56"/>
  <c r="ET60"/>
  <c r="FB64"/>
  <c r="EL72"/>
  <c r="EM76"/>
  <c r="EK80"/>
  <c r="FE80"/>
  <c r="O12"/>
  <c r="ET21"/>
  <c r="EW21"/>
  <c r="S21"/>
  <c r="Q21"/>
  <c r="EX24"/>
  <c r="EY24"/>
  <c r="S24"/>
  <c r="R24"/>
  <c r="BY24" s="1"/>
  <c r="CV24" s="1"/>
  <c r="ET29"/>
  <c r="EU29"/>
  <c r="Q29"/>
  <c r="O42"/>
  <c r="ES53"/>
  <c r="J56"/>
  <c r="BU56" s="1"/>
  <c r="CR56" s="1"/>
  <c r="R68"/>
  <c r="BY68" s="1"/>
  <c r="CV68" s="1"/>
  <c r="N69"/>
  <c r="BW69" s="1"/>
  <c r="CT69" s="1"/>
  <c r="FE72"/>
  <c r="I76"/>
  <c r="T80"/>
  <c r="BZ80" s="1"/>
  <c r="CW80" s="1"/>
  <c r="BB40"/>
  <c r="C40"/>
  <c r="A48"/>
  <c r="BB48"/>
  <c r="C48"/>
  <c r="P45"/>
  <c r="X45"/>
  <c r="CB45" s="1"/>
  <c r="CY45" s="1"/>
  <c r="R45"/>
  <c r="EQ45"/>
  <c r="EY45"/>
  <c r="FG45"/>
  <c r="ER45"/>
  <c r="EZ45"/>
  <c r="F16"/>
  <c r="L16"/>
  <c r="BV16" s="1"/>
  <c r="I16"/>
  <c r="Q16"/>
  <c r="Y16"/>
  <c r="V16"/>
  <c r="EQ16"/>
  <c r="EY16"/>
  <c r="FG16"/>
  <c r="ER16"/>
  <c r="EZ16"/>
  <c r="BB16"/>
  <c r="A16"/>
  <c r="C16"/>
  <c r="BO75" i="1"/>
  <c r="F79" i="63"/>
  <c r="G75"/>
  <c r="CD7"/>
  <c r="H83" i="1"/>
  <c r="BV7" i="63"/>
  <c r="BK62"/>
  <c r="BJ62"/>
  <c r="BJ61"/>
  <c r="B39" i="53"/>
  <c r="C15"/>
  <c r="D29"/>
  <c r="B13"/>
  <c r="C71"/>
  <c r="D80"/>
  <c r="D44"/>
  <c r="AN6" i="1"/>
  <c r="B20" i="53"/>
  <c r="B58"/>
  <c r="C25"/>
  <c r="C26"/>
  <c r="D31"/>
  <c r="D62"/>
  <c r="B17"/>
  <c r="B61"/>
  <c r="C67"/>
  <c r="C68"/>
  <c r="O6" i="51"/>
  <c r="D25" i="53"/>
  <c r="D40"/>
  <c r="L6" i="36"/>
  <c r="L6" i="37"/>
  <c r="L6" i="65"/>
  <c r="L6" i="39"/>
  <c r="M6" i="55"/>
  <c r="L6" i="41"/>
  <c r="M6" i="64"/>
  <c r="L6" i="38"/>
  <c r="L6" i="42"/>
  <c r="L6" i="40"/>
  <c r="D55" i="63"/>
  <c r="BB55"/>
  <c r="C55"/>
  <c r="G55"/>
  <c r="F55"/>
  <c r="I55"/>
  <c r="M55"/>
  <c r="S55"/>
  <c r="K55"/>
  <c r="O55"/>
  <c r="EQ55"/>
  <c r="EY55"/>
  <c r="FG55"/>
  <c r="A55"/>
  <c r="R55"/>
  <c r="BY55" s="1"/>
  <c r="CV55" s="1"/>
  <c r="EO55"/>
  <c r="EW55"/>
  <c r="FE55"/>
  <c r="J55"/>
  <c r="BU55" s="1"/>
  <c r="CR55" s="1"/>
  <c r="U55"/>
  <c r="L55"/>
  <c r="BV55" s="1"/>
  <c r="CS55" s="1"/>
  <c r="W55"/>
  <c r="ES55"/>
  <c r="EL55"/>
  <c r="FD55"/>
  <c r="H55"/>
  <c r="BT55" s="1"/>
  <c r="T55"/>
  <c r="BZ55" s="1"/>
  <c r="CW55" s="1"/>
  <c r="AB55"/>
  <c r="EM55"/>
  <c r="FC55"/>
  <c r="ER55"/>
  <c r="FF55"/>
  <c r="EP55"/>
  <c r="P55"/>
  <c r="BX55" s="1"/>
  <c r="CU55" s="1"/>
  <c r="Q55"/>
  <c r="EK55"/>
  <c r="EV55"/>
  <c r="Y55"/>
  <c r="Z55"/>
  <c r="FA55"/>
  <c r="FB55"/>
  <c r="N55"/>
  <c r="BW55" s="1"/>
  <c r="CT55" s="1"/>
  <c r="EN55"/>
  <c r="EZ55"/>
  <c r="ET55"/>
  <c r="EU55"/>
  <c r="EX55"/>
  <c r="X55"/>
  <c r="CB55" s="1"/>
  <c r="CY55" s="1"/>
  <c r="D47"/>
  <c r="BB47"/>
  <c r="F47"/>
  <c r="C47"/>
  <c r="G47"/>
  <c r="A47"/>
  <c r="J47"/>
  <c r="BU47" s="1"/>
  <c r="CR47" s="1"/>
  <c r="N47"/>
  <c r="BW47" s="1"/>
  <c r="CT47" s="1"/>
  <c r="R47"/>
  <c r="BY47" s="1"/>
  <c r="CV47" s="1"/>
  <c r="V47"/>
  <c r="CA47" s="1"/>
  <c r="CX47" s="1"/>
  <c r="EK47"/>
  <c r="ES47"/>
  <c r="FA47"/>
  <c r="EL47"/>
  <c r="ET47"/>
  <c r="FB47"/>
  <c r="H47"/>
  <c r="BT47" s="1"/>
  <c r="I47"/>
  <c r="M47"/>
  <c r="Q47"/>
  <c r="U47"/>
  <c r="Y47"/>
  <c r="EQ47"/>
  <c r="EY47"/>
  <c r="FG47"/>
  <c r="ER47"/>
  <c r="EZ47"/>
  <c r="P47"/>
  <c r="BX47" s="1"/>
  <c r="CU47" s="1"/>
  <c r="X47"/>
  <c r="CB47" s="1"/>
  <c r="CY47" s="1"/>
  <c r="EO47"/>
  <c r="FE47"/>
  <c r="EX47"/>
  <c r="O47"/>
  <c r="W47"/>
  <c r="DU47" s="1"/>
  <c r="FO47" s="1"/>
  <c r="EM47"/>
  <c r="FC47"/>
  <c r="EV47"/>
  <c r="K47"/>
  <c r="Z47"/>
  <c r="EN47"/>
  <c r="S47"/>
  <c r="DS47" s="1"/>
  <c r="FM47" s="1"/>
  <c r="EU47"/>
  <c r="FD47"/>
  <c r="L47"/>
  <c r="BV47" s="1"/>
  <c r="CS47" s="1"/>
  <c r="AB47"/>
  <c r="EP47"/>
  <c r="T47"/>
  <c r="BZ47" s="1"/>
  <c r="CW47" s="1"/>
  <c r="EW47"/>
  <c r="FF47"/>
  <c r="D39"/>
  <c r="BB39"/>
  <c r="F39"/>
  <c r="C39"/>
  <c r="G39"/>
  <c r="I39"/>
  <c r="M39"/>
  <c r="Q39"/>
  <c r="U39"/>
  <c r="Y39"/>
  <c r="EQ39"/>
  <c r="EY39"/>
  <c r="FG39"/>
  <c r="ER39"/>
  <c r="EZ39"/>
  <c r="H39"/>
  <c r="BT39" s="1"/>
  <c r="L39"/>
  <c r="BV39" s="1"/>
  <c r="CS39" s="1"/>
  <c r="P39"/>
  <c r="BX39" s="1"/>
  <c r="CU39" s="1"/>
  <c r="T39"/>
  <c r="BZ39" s="1"/>
  <c r="CW39" s="1"/>
  <c r="X39"/>
  <c r="CB39" s="1"/>
  <c r="CY39" s="1"/>
  <c r="AB39"/>
  <c r="EO39"/>
  <c r="EW39"/>
  <c r="FE39"/>
  <c r="EP39"/>
  <c r="EX39"/>
  <c r="FF39"/>
  <c r="N39"/>
  <c r="BW39" s="1"/>
  <c r="CT39" s="1"/>
  <c r="V39"/>
  <c r="CA39" s="1"/>
  <c r="CX39" s="1"/>
  <c r="ES39"/>
  <c r="EL39"/>
  <c r="FB39"/>
  <c r="J39"/>
  <c r="BU39" s="1"/>
  <c r="CR39" s="1"/>
  <c r="R39"/>
  <c r="BY39" s="1"/>
  <c r="CV39" s="1"/>
  <c r="EK39"/>
  <c r="FA39"/>
  <c r="ET39"/>
  <c r="K39"/>
  <c r="Z39"/>
  <c r="EN39"/>
  <c r="S39"/>
  <c r="EU39"/>
  <c r="FD39"/>
  <c r="W39"/>
  <c r="FC39"/>
  <c r="O39"/>
  <c r="EM39"/>
  <c r="EV39"/>
  <c r="D31"/>
  <c r="BB31"/>
  <c r="C31"/>
  <c r="G31"/>
  <c r="F31"/>
  <c r="I31"/>
  <c r="M31"/>
  <c r="R31"/>
  <c r="BY31" s="1"/>
  <c r="CV31" s="1"/>
  <c r="EM31"/>
  <c r="EU31"/>
  <c r="FC31"/>
  <c r="EN31"/>
  <c r="EV31"/>
  <c r="FD31"/>
  <c r="S31"/>
  <c r="Y31"/>
  <c r="W31"/>
  <c r="AB31"/>
  <c r="EK31"/>
  <c r="EW31"/>
  <c r="FG31"/>
  <c r="ET31"/>
  <c r="FF31"/>
  <c r="A31"/>
  <c r="N31"/>
  <c r="BW31" s="1"/>
  <c r="CT31" s="1"/>
  <c r="Z31"/>
  <c r="ES31"/>
  <c r="FE31"/>
  <c r="ER31"/>
  <c r="FB31"/>
  <c r="J31"/>
  <c r="BU31" s="1"/>
  <c r="CR31" s="1"/>
  <c r="V31"/>
  <c r="CA31" s="1"/>
  <c r="CX31" s="1"/>
  <c r="T31"/>
  <c r="BZ31" s="1"/>
  <c r="CW31" s="1"/>
  <c r="FA31"/>
  <c r="EZ31"/>
  <c r="P31"/>
  <c r="BX31" s="1"/>
  <c r="CU31" s="1"/>
  <c r="K31"/>
  <c r="EQ31"/>
  <c r="EP31"/>
  <c r="O31"/>
  <c r="X31"/>
  <c r="CB31" s="1"/>
  <c r="CY31" s="1"/>
  <c r="EL31"/>
  <c r="H31"/>
  <c r="BT31" s="1"/>
  <c r="EO31"/>
  <c r="U31"/>
  <c r="DT31" s="1"/>
  <c r="FN31" s="1"/>
  <c r="EX31"/>
  <c r="EY31"/>
  <c r="Q31"/>
  <c r="L31"/>
  <c r="BV31" s="1"/>
  <c r="CS31" s="1"/>
  <c r="D23"/>
  <c r="BB23"/>
  <c r="F23"/>
  <c r="C23"/>
  <c r="G23"/>
  <c r="A23"/>
  <c r="EM23"/>
  <c r="EU23"/>
  <c r="FC23"/>
  <c r="EN23"/>
  <c r="EV23"/>
  <c r="FD23"/>
  <c r="J23"/>
  <c r="BU23" s="1"/>
  <c r="CR23" s="1"/>
  <c r="U23"/>
  <c r="H23"/>
  <c r="BT23" s="1"/>
  <c r="O23"/>
  <c r="T23"/>
  <c r="BZ23" s="1"/>
  <c r="CW23" s="1"/>
  <c r="EO23"/>
  <c r="EY23"/>
  <c r="EL23"/>
  <c r="EX23"/>
  <c r="I23"/>
  <c r="N23"/>
  <c r="BW23" s="1"/>
  <c r="CT23" s="1"/>
  <c r="Y23"/>
  <c r="S23"/>
  <c r="X23"/>
  <c r="CB23" s="1"/>
  <c r="CY23" s="1"/>
  <c r="EK23"/>
  <c r="EW23"/>
  <c r="FG23"/>
  <c r="ET23"/>
  <c r="FF23"/>
  <c r="M23"/>
  <c r="AB23"/>
  <c r="FE23"/>
  <c r="FB23"/>
  <c r="R23"/>
  <c r="BY23" s="1"/>
  <c r="CV23" s="1"/>
  <c r="L23"/>
  <c r="BV23" s="1"/>
  <c r="CS23" s="1"/>
  <c r="W23"/>
  <c r="ES23"/>
  <c r="ER23"/>
  <c r="V23"/>
  <c r="CA23" s="1"/>
  <c r="CX23" s="1"/>
  <c r="Z23"/>
  <c r="EZ23"/>
  <c r="P23"/>
  <c r="BX23" s="1"/>
  <c r="CU23" s="1"/>
  <c r="FA23"/>
  <c r="K23"/>
  <c r="Q23"/>
  <c r="EP23"/>
  <c r="D15"/>
  <c r="BB15"/>
  <c r="F15"/>
  <c r="C15"/>
  <c r="G15"/>
  <c r="A15"/>
  <c r="J15"/>
  <c r="BU15" s="1"/>
  <c r="CR15" s="1"/>
  <c r="N15"/>
  <c r="BW15" s="1"/>
  <c r="CT15" s="1"/>
  <c r="R15"/>
  <c r="BY15" s="1"/>
  <c r="CV15" s="1"/>
  <c r="V15"/>
  <c r="CA15" s="1"/>
  <c r="CX15" s="1"/>
  <c r="H15"/>
  <c r="BT15" s="1"/>
  <c r="EK15"/>
  <c r="ES15"/>
  <c r="FA15"/>
  <c r="EL15"/>
  <c r="ET15"/>
  <c r="FB15"/>
  <c r="I15"/>
  <c r="M15"/>
  <c r="Q15"/>
  <c r="U15"/>
  <c r="Y15"/>
  <c r="L15"/>
  <c r="BV15" s="1"/>
  <c r="CS15" s="1"/>
  <c r="P15"/>
  <c r="BX15" s="1"/>
  <c r="CU15" s="1"/>
  <c r="T15"/>
  <c r="BZ15" s="1"/>
  <c r="CW15" s="1"/>
  <c r="X15"/>
  <c r="CB15" s="1"/>
  <c r="CY15" s="1"/>
  <c r="AB15"/>
  <c r="EQ15"/>
  <c r="EY15"/>
  <c r="FG15"/>
  <c r="ER15"/>
  <c r="EZ15"/>
  <c r="EM15"/>
  <c r="FC15"/>
  <c r="EV15"/>
  <c r="S15"/>
  <c r="EO15"/>
  <c r="EN15"/>
  <c r="FF15"/>
  <c r="O15"/>
  <c r="DQ15" s="1"/>
  <c r="FK15" s="1"/>
  <c r="EW15"/>
  <c r="EX15"/>
  <c r="K15"/>
  <c r="EU15"/>
  <c r="Z15"/>
  <c r="FD15"/>
  <c r="W15"/>
  <c r="EP15"/>
  <c r="FE15"/>
  <c r="DU7"/>
  <c r="CX7"/>
  <c r="FO7"/>
  <c r="CA7"/>
  <c r="DX6"/>
  <c r="DA6"/>
  <c r="CD6"/>
  <c r="FR6"/>
  <c r="AB75"/>
  <c r="AB74"/>
  <c r="AB67"/>
  <c r="AB64"/>
  <c r="AB62"/>
  <c r="AB58"/>
  <c r="AB54"/>
  <c r="AB76"/>
  <c r="AB73"/>
  <c r="AB71"/>
  <c r="AB70"/>
  <c r="AB68"/>
  <c r="AB65"/>
  <c r="AB59"/>
  <c r="AB53"/>
  <c r="AB79"/>
  <c r="AB78"/>
  <c r="AB63"/>
  <c r="AB61"/>
  <c r="AB56"/>
  <c r="AB51"/>
  <c r="AB45"/>
  <c r="AB43"/>
  <c r="AB17"/>
  <c r="AB38"/>
  <c r="AB35"/>
  <c r="AB27"/>
  <c r="AB22"/>
  <c r="AB18"/>
  <c r="AB66"/>
  <c r="AB42"/>
  <c r="AB29"/>
  <c r="AB24"/>
  <c r="AB21"/>
  <c r="AB34"/>
  <c r="AB28"/>
  <c r="AB26"/>
  <c r="AB25"/>
  <c r="AB13"/>
  <c r="AB11"/>
  <c r="AB69"/>
  <c r="AB16"/>
  <c r="AB48"/>
  <c r="AB33"/>
  <c r="AB30"/>
  <c r="AB72"/>
  <c r="AB57"/>
  <c r="AB50"/>
  <c r="AB44"/>
  <c r="AB14"/>
  <c r="AB60"/>
  <c r="AB52"/>
  <c r="AB41"/>
  <c r="AB20"/>
  <c r="AB12"/>
  <c r="AB49"/>
  <c r="AB40"/>
  <c r="AB36"/>
  <c r="AB32"/>
  <c r="AB19"/>
  <c r="AB46"/>
  <c r="AB80"/>
  <c r="AB37"/>
  <c r="D19" i="53"/>
  <c r="C22"/>
  <c r="C53"/>
  <c r="B15"/>
  <c r="V55" i="63"/>
  <c r="CA55" s="1"/>
  <c r="CX55" s="1"/>
  <c r="AB77"/>
  <c r="D34" i="53"/>
  <c r="C14"/>
  <c r="C45"/>
  <c r="B47"/>
  <c r="CA18" i="63"/>
  <c r="CX18" s="1"/>
  <c r="DU18"/>
  <c r="FO18" s="1"/>
  <c r="DS7"/>
  <c r="CV7"/>
  <c r="CY6"/>
  <c r="DV6"/>
  <c r="CB6"/>
  <c r="FP6"/>
  <c r="Y77"/>
  <c r="X80"/>
  <c r="CB80" s="1"/>
  <c r="CY80" s="1"/>
  <c r="Y80"/>
  <c r="X76"/>
  <c r="CB76" s="1"/>
  <c r="CY76" s="1"/>
  <c r="Y79"/>
  <c r="X77"/>
  <c r="CB77" s="1"/>
  <c r="CY77" s="1"/>
  <c r="Y75"/>
  <c r="X73"/>
  <c r="CB73" s="1"/>
  <c r="CY73" s="1"/>
  <c r="Y69"/>
  <c r="Y67"/>
  <c r="X67"/>
  <c r="CB67" s="1"/>
  <c r="CY67" s="1"/>
  <c r="Y64"/>
  <c r="X64"/>
  <c r="CB64" s="1"/>
  <c r="CY64" s="1"/>
  <c r="Y62"/>
  <c r="X62"/>
  <c r="CB62" s="1"/>
  <c r="CY62" s="1"/>
  <c r="Y61"/>
  <c r="Y59"/>
  <c r="X58"/>
  <c r="CB58" s="1"/>
  <c r="X54"/>
  <c r="CB54" s="1"/>
  <c r="CY54" s="1"/>
  <c r="Y76"/>
  <c r="DV76" s="1"/>
  <c r="FP76" s="1"/>
  <c r="Y73"/>
  <c r="X71"/>
  <c r="CB71" s="1"/>
  <c r="CY71" s="1"/>
  <c r="Y71"/>
  <c r="Y70"/>
  <c r="X70"/>
  <c r="CB70" s="1"/>
  <c r="CY70" s="1"/>
  <c r="X68"/>
  <c r="X65"/>
  <c r="Y60"/>
  <c r="X59"/>
  <c r="CB59" s="1"/>
  <c r="Y56"/>
  <c r="Y54"/>
  <c r="DV54" s="1"/>
  <c r="FP54" s="1"/>
  <c r="Y53"/>
  <c r="X53"/>
  <c r="CB53" s="1"/>
  <c r="CY53" s="1"/>
  <c r="Y52"/>
  <c r="Y51"/>
  <c r="Y50"/>
  <c r="Y46"/>
  <c r="Y45"/>
  <c r="Y44"/>
  <c r="Y43"/>
  <c r="Y42"/>
  <c r="Y41"/>
  <c r="Y78"/>
  <c r="X66"/>
  <c r="Y57"/>
  <c r="X52"/>
  <c r="CB52" s="1"/>
  <c r="CY52" s="1"/>
  <c r="X50"/>
  <c r="CB50" s="1"/>
  <c r="CY50" s="1"/>
  <c r="X46"/>
  <c r="CB46" s="1"/>
  <c r="CY46" s="1"/>
  <c r="X44"/>
  <c r="CB44" s="1"/>
  <c r="CY44" s="1"/>
  <c r="X42"/>
  <c r="CB42" s="1"/>
  <c r="CY42" s="1"/>
  <c r="Y29"/>
  <c r="Y24"/>
  <c r="X24"/>
  <c r="CB24" s="1"/>
  <c r="CY24" s="1"/>
  <c r="Y21"/>
  <c r="X21"/>
  <c r="CB21" s="1"/>
  <c r="CY21" s="1"/>
  <c r="X38"/>
  <c r="CB38" s="1"/>
  <c r="CY38" s="1"/>
  <c r="X36"/>
  <c r="CB36" s="1"/>
  <c r="CY36" s="1"/>
  <c r="X35"/>
  <c r="Y34"/>
  <c r="Y33"/>
  <c r="Y30"/>
  <c r="Y28"/>
  <c r="X27"/>
  <c r="CB27" s="1"/>
  <c r="CY27" s="1"/>
  <c r="Y25"/>
  <c r="X22"/>
  <c r="CB22" s="1"/>
  <c r="CY22" s="1"/>
  <c r="X18"/>
  <c r="X79"/>
  <c r="CB79" s="1"/>
  <c r="CY79" s="1"/>
  <c r="X75"/>
  <c r="CB75" s="1"/>
  <c r="CY75" s="1"/>
  <c r="X69"/>
  <c r="CB69" s="1"/>
  <c r="CY69" s="1"/>
  <c r="Y63"/>
  <c r="X60"/>
  <c r="CB60" s="1"/>
  <c r="CY60" s="1"/>
  <c r="Y58"/>
  <c r="X41"/>
  <c r="CB41" s="1"/>
  <c r="CY41" s="1"/>
  <c r="X29"/>
  <c r="CB29" s="1"/>
  <c r="CY29" s="1"/>
  <c r="Y20"/>
  <c r="X20"/>
  <c r="CB20" s="1"/>
  <c r="CY20" s="1"/>
  <c r="X19"/>
  <c r="X12"/>
  <c r="Y40"/>
  <c r="Y36"/>
  <c r="X34"/>
  <c r="CB34" s="1"/>
  <c r="X28"/>
  <c r="CB28" s="1"/>
  <c r="X26"/>
  <c r="CB26" s="1"/>
  <c r="CY26" s="1"/>
  <c r="X25"/>
  <c r="CB25" s="1"/>
  <c r="CY25" s="1"/>
  <c r="Y22"/>
  <c r="DV22" s="1"/>
  <c r="FP22" s="1"/>
  <c r="Y14"/>
  <c r="X13"/>
  <c r="CT6"/>
  <c r="N80"/>
  <c r="BW80" s="1"/>
  <c r="O80"/>
  <c r="O79"/>
  <c r="N76"/>
  <c r="BW76" s="1"/>
  <c r="CT76" s="1"/>
  <c r="FK6"/>
  <c r="DQ6"/>
  <c r="BW6"/>
  <c r="N79"/>
  <c r="BW79" s="1"/>
  <c r="O77"/>
  <c r="N77"/>
  <c r="BW77" s="1"/>
  <c r="O76"/>
  <c r="O72"/>
  <c r="N71"/>
  <c r="BW71" s="1"/>
  <c r="N70"/>
  <c r="BW70" s="1"/>
  <c r="O70"/>
  <c r="O66"/>
  <c r="N60"/>
  <c r="O57"/>
  <c r="N56"/>
  <c r="N54"/>
  <c r="BW54" s="1"/>
  <c r="N53"/>
  <c r="BW53" s="1"/>
  <c r="N52"/>
  <c r="BW52" s="1"/>
  <c r="N51"/>
  <c r="N50"/>
  <c r="BW50" s="1"/>
  <c r="N46"/>
  <c r="BW46" s="1"/>
  <c r="CT46" s="1"/>
  <c r="N45"/>
  <c r="BW45" s="1"/>
  <c r="N44"/>
  <c r="BW44" s="1"/>
  <c r="O75"/>
  <c r="O67"/>
  <c r="N65"/>
  <c r="O64"/>
  <c r="O62"/>
  <c r="O61"/>
  <c r="O58"/>
  <c r="N57"/>
  <c r="BW57" s="1"/>
  <c r="O54"/>
  <c r="DQ54" s="1"/>
  <c r="O29"/>
  <c r="N74"/>
  <c r="BW74" s="1"/>
  <c r="O74"/>
  <c r="N72"/>
  <c r="BW72" s="1"/>
  <c r="CT72" s="1"/>
  <c r="N68"/>
  <c r="N67"/>
  <c r="BW67" s="1"/>
  <c r="N66"/>
  <c r="BW66" s="1"/>
  <c r="O63"/>
  <c r="N62"/>
  <c r="BW62" s="1"/>
  <c r="O53"/>
  <c r="DQ53" s="1"/>
  <c r="O41"/>
  <c r="N41"/>
  <c r="BW41" s="1"/>
  <c r="CT41" s="1"/>
  <c r="N29"/>
  <c r="BW29" s="1"/>
  <c r="N24"/>
  <c r="N21"/>
  <c r="BW21" s="1"/>
  <c r="CT21" s="1"/>
  <c r="O20"/>
  <c r="O19"/>
  <c r="O16"/>
  <c r="N12"/>
  <c r="BW12" s="1"/>
  <c r="CT12" s="1"/>
  <c r="O49"/>
  <c r="O48"/>
  <c r="N40"/>
  <c r="O37"/>
  <c r="N36"/>
  <c r="BW36" s="1"/>
  <c r="N35"/>
  <c r="BW35" s="1"/>
  <c r="CT35" s="1"/>
  <c r="N27"/>
  <c r="BW27" s="1"/>
  <c r="CT27" s="1"/>
  <c r="N22"/>
  <c r="BW22" s="1"/>
  <c r="N14"/>
  <c r="BW14" s="1"/>
  <c r="O71"/>
  <c r="DQ71" s="1"/>
  <c r="O59"/>
  <c r="O52"/>
  <c r="O50"/>
  <c r="DQ50" s="1"/>
  <c r="O46"/>
  <c r="DQ46" s="1"/>
  <c r="FK46" s="1"/>
  <c r="O44"/>
  <c r="N20"/>
  <c r="BW20" s="1"/>
  <c r="N17"/>
  <c r="N48"/>
  <c r="BW48" s="1"/>
  <c r="O38"/>
  <c r="O36"/>
  <c r="N25"/>
  <c r="O22"/>
  <c r="O18"/>
  <c r="O14"/>
  <c r="N13"/>
  <c r="N11"/>
  <c r="DO12"/>
  <c r="G78"/>
  <c r="BA78"/>
  <c r="BD78"/>
  <c r="BB78"/>
  <c r="F78"/>
  <c r="C78"/>
  <c r="A78"/>
  <c r="BH78"/>
  <c r="BS78"/>
  <c r="BF78" s="1"/>
  <c r="H78"/>
  <c r="BT78" s="1"/>
  <c r="N78"/>
  <c r="BW78" s="1"/>
  <c r="CT78" s="1"/>
  <c r="V78"/>
  <c r="CA78" s="1"/>
  <c r="CX78" s="1"/>
  <c r="M78"/>
  <c r="U78"/>
  <c r="DM78"/>
  <c r="BL78" s="1"/>
  <c r="P78"/>
  <c r="BX78" s="1"/>
  <c r="CU78" s="1"/>
  <c r="X78"/>
  <c r="CB78" s="1"/>
  <c r="CY78" s="1"/>
  <c r="I78"/>
  <c r="O78"/>
  <c r="W78"/>
  <c r="DU78" s="1"/>
  <c r="FO78" s="1"/>
  <c r="GD78"/>
  <c r="BN78" s="1"/>
  <c r="BM78"/>
  <c r="BG78"/>
  <c r="G74"/>
  <c r="BA74"/>
  <c r="BD74"/>
  <c r="BB74"/>
  <c r="F74"/>
  <c r="C74"/>
  <c r="A74"/>
  <c r="D74"/>
  <c r="BH74"/>
  <c r="G70"/>
  <c r="BA70"/>
  <c r="BD70"/>
  <c r="BB70"/>
  <c r="F70"/>
  <c r="C70"/>
  <c r="A70"/>
  <c r="D70"/>
  <c r="G66"/>
  <c r="BA66"/>
  <c r="BD66"/>
  <c r="BB66"/>
  <c r="F66"/>
  <c r="C66"/>
  <c r="A66"/>
  <c r="G62"/>
  <c r="BA62"/>
  <c r="BD62"/>
  <c r="BB62"/>
  <c r="F62"/>
  <c r="C62"/>
  <c r="A62"/>
  <c r="G58"/>
  <c r="F58"/>
  <c r="BB58"/>
  <c r="C58"/>
  <c r="A58"/>
  <c r="D58"/>
  <c r="D49"/>
  <c r="BB49"/>
  <c r="G49"/>
  <c r="C49"/>
  <c r="F49"/>
  <c r="A49"/>
  <c r="D41"/>
  <c r="BB41"/>
  <c r="G41"/>
  <c r="C41"/>
  <c r="F41"/>
  <c r="A41"/>
  <c r="D33"/>
  <c r="BB33"/>
  <c r="G33"/>
  <c r="F33"/>
  <c r="C33"/>
  <c r="A33"/>
  <c r="D25"/>
  <c r="BB25"/>
  <c r="G25"/>
  <c r="C25"/>
  <c r="F25"/>
  <c r="A25"/>
  <c r="D17"/>
  <c r="BB17"/>
  <c r="G17"/>
  <c r="C17"/>
  <c r="F17"/>
  <c r="A17"/>
  <c r="D53"/>
  <c r="BB53"/>
  <c r="G53"/>
  <c r="F53"/>
  <c r="C53"/>
  <c r="D45"/>
  <c r="BB45"/>
  <c r="G45"/>
  <c r="C45"/>
  <c r="F45"/>
  <c r="D37"/>
  <c r="BB37"/>
  <c r="G37"/>
  <c r="F37"/>
  <c r="C37"/>
  <c r="D29"/>
  <c r="BB29"/>
  <c r="G29"/>
  <c r="F29"/>
  <c r="C29"/>
  <c r="D21"/>
  <c r="BB21"/>
  <c r="G21"/>
  <c r="C21"/>
  <c r="F21"/>
  <c r="D13"/>
  <c r="BB13"/>
  <c r="G13"/>
  <c r="C13"/>
  <c r="F13"/>
  <c r="DQ7"/>
  <c r="CT7"/>
  <c r="BO74" i="1"/>
  <c r="D51" i="63"/>
  <c r="BB51"/>
  <c r="C51"/>
  <c r="G51"/>
  <c r="F51"/>
  <c r="D43"/>
  <c r="BB43"/>
  <c r="F43"/>
  <c r="C43"/>
  <c r="G43"/>
  <c r="D35"/>
  <c r="BB35"/>
  <c r="C35"/>
  <c r="G35"/>
  <c r="F35"/>
  <c r="D27"/>
  <c r="BB27"/>
  <c r="F27"/>
  <c r="C27"/>
  <c r="G27"/>
  <c r="D19"/>
  <c r="BB19"/>
  <c r="F19"/>
  <c r="C19"/>
  <c r="G19"/>
  <c r="C11"/>
  <c r="BB11"/>
  <c r="G11"/>
  <c r="D11"/>
  <c r="D3"/>
  <c r="CZ7"/>
  <c r="DW7"/>
  <c r="CR7"/>
  <c r="DO7"/>
  <c r="DO6"/>
  <c r="BU6"/>
  <c r="FI6"/>
  <c r="CS6"/>
  <c r="BA80"/>
  <c r="BA76"/>
  <c r="BA72"/>
  <c r="BA68"/>
  <c r="BA64"/>
  <c r="BD77"/>
  <c r="BD73"/>
  <c r="BD69"/>
  <c r="BD65"/>
  <c r="BD61"/>
  <c r="BA77"/>
  <c r="BA73"/>
  <c r="BA69"/>
  <c r="BA65"/>
  <c r="BA61"/>
  <c r="BB79"/>
  <c r="BB75"/>
  <c r="BB71"/>
  <c r="BB67"/>
  <c r="BB63"/>
  <c r="BB59"/>
  <c r="C77"/>
  <c r="C73"/>
  <c r="C69"/>
  <c r="C65"/>
  <c r="C61"/>
  <c r="C57"/>
  <c r="F57"/>
  <c r="F80"/>
  <c r="F76"/>
  <c r="F72"/>
  <c r="F68"/>
  <c r="F64"/>
  <c r="G77"/>
  <c r="G73"/>
  <c r="G69"/>
  <c r="G65"/>
  <c r="G61"/>
  <c r="G57"/>
  <c r="BV6"/>
  <c r="CX6"/>
  <c r="DP6"/>
  <c r="BD79"/>
  <c r="BD75"/>
  <c r="BD71"/>
  <c r="BD67"/>
  <c r="BD63"/>
  <c r="BB80"/>
  <c r="BB76"/>
  <c r="BB72"/>
  <c r="BB68"/>
  <c r="BB64"/>
  <c r="BB60"/>
  <c r="BB56"/>
  <c r="D77"/>
  <c r="D73"/>
  <c r="D69"/>
  <c r="D65"/>
  <c r="D61"/>
  <c r="D57"/>
  <c r="F77"/>
  <c r="F73"/>
  <c r="F69"/>
  <c r="F65"/>
  <c r="F61"/>
  <c r="BY6"/>
  <c r="CV6"/>
  <c r="CC12" l="1"/>
  <c r="CZ12" s="1"/>
  <c r="DW12"/>
  <c r="FQ12" s="1"/>
  <c r="DR12"/>
  <c r="FL12" s="1"/>
  <c r="DR22"/>
  <c r="FL22" s="1"/>
  <c r="DO32"/>
  <c r="FI32" s="1"/>
  <c r="DR54"/>
  <c r="FL54" s="1"/>
  <c r="DR38"/>
  <c r="FL38" s="1"/>
  <c r="DS14"/>
  <c r="FM14" s="1"/>
  <c r="DW22"/>
  <c r="FQ22" s="1"/>
  <c r="BZ25"/>
  <c r="CW25" s="1"/>
  <c r="DN71"/>
  <c r="FH71" s="1"/>
  <c r="DO54"/>
  <c r="FI54" s="1"/>
  <c r="DO42"/>
  <c r="FI42" s="1"/>
  <c r="DU35"/>
  <c r="FO35" s="1"/>
  <c r="DP46"/>
  <c r="FJ46" s="1"/>
  <c r="BK79"/>
  <c r="DO38"/>
  <c r="FI38" s="1"/>
  <c r="DU16"/>
  <c r="FO16" s="1"/>
  <c r="DQ59"/>
  <c r="FK59" s="1"/>
  <c r="CC11"/>
  <c r="CZ11" s="1"/>
  <c r="BJ73"/>
  <c r="DV30"/>
  <c r="FP30" s="1"/>
  <c r="DV57"/>
  <c r="FP57" s="1"/>
  <c r="BX22"/>
  <c r="CU22" s="1"/>
  <c r="DO14"/>
  <c r="FI14" s="1"/>
  <c r="DS22"/>
  <c r="FM22" s="1"/>
  <c r="DS34"/>
  <c r="FM34" s="1"/>
  <c r="DO71"/>
  <c r="FI71" s="1"/>
  <c r="DN16"/>
  <c r="FH16" s="1"/>
  <c r="DN51"/>
  <c r="FH51" s="1"/>
  <c r="DN79"/>
  <c r="FH79" s="1"/>
  <c r="DW38"/>
  <c r="FQ38" s="1"/>
  <c r="DO77"/>
  <c r="FI77" s="1"/>
  <c r="DO18"/>
  <c r="FI18" s="1"/>
  <c r="DS62"/>
  <c r="FM62" s="1"/>
  <c r="DW41"/>
  <c r="FQ41" s="1"/>
  <c r="DN65"/>
  <c r="FH65" s="1"/>
  <c r="DP78"/>
  <c r="FJ78" s="1"/>
  <c r="DU36"/>
  <c r="FO36" s="1"/>
  <c r="DR57"/>
  <c r="FL57" s="1"/>
  <c r="DU74"/>
  <c r="FO74" s="1"/>
  <c r="DQ42"/>
  <c r="FK42" s="1"/>
  <c r="BX79"/>
  <c r="CU79" s="1"/>
  <c r="DU14"/>
  <c r="FO14" s="1"/>
  <c r="DO27"/>
  <c r="FI27" s="1"/>
  <c r="DT37"/>
  <c r="FN37" s="1"/>
  <c r="DR40"/>
  <c r="FL40" s="1"/>
  <c r="DP44"/>
  <c r="FJ44" s="1"/>
  <c r="DU28"/>
  <c r="FO28" s="1"/>
  <c r="DO11"/>
  <c r="FI11" s="1"/>
  <c r="DQ61"/>
  <c r="FK61" s="1"/>
  <c r="BU18"/>
  <c r="CR18" s="1"/>
  <c r="DP14"/>
  <c r="FJ14" s="1"/>
  <c r="DW18"/>
  <c r="FQ18" s="1"/>
  <c r="DT45"/>
  <c r="FN45" s="1"/>
  <c r="DN28"/>
  <c r="FH28" s="1"/>
  <c r="DU11"/>
  <c r="FO11" s="1"/>
  <c r="DQ64"/>
  <c r="FK64" s="1"/>
  <c r="DV51"/>
  <c r="FP51" s="1"/>
  <c r="DP34"/>
  <c r="FJ34" s="1"/>
  <c r="DU63"/>
  <c r="FO63" s="1"/>
  <c r="DT11"/>
  <c r="FN11" s="1"/>
  <c r="DU43"/>
  <c r="FO43" s="1"/>
  <c r="DU30"/>
  <c r="FO30" s="1"/>
  <c r="DO30"/>
  <c r="FI30" s="1"/>
  <c r="DN26"/>
  <c r="FH26" s="1"/>
  <c r="DW73"/>
  <c r="FQ73" s="1"/>
  <c r="DR69"/>
  <c r="FL69" s="1"/>
  <c r="DO59"/>
  <c r="FI59" s="1"/>
  <c r="DN18"/>
  <c r="FH18" s="1"/>
  <c r="BK63"/>
  <c r="DO78"/>
  <c r="FI78" s="1"/>
  <c r="DP36"/>
  <c r="FJ36" s="1"/>
  <c r="DP75"/>
  <c r="FJ75" s="1"/>
  <c r="DP77"/>
  <c r="FJ77" s="1"/>
  <c r="DU49"/>
  <c r="FO49" s="1"/>
  <c r="DT34"/>
  <c r="FN34" s="1"/>
  <c r="DT16"/>
  <c r="FN16" s="1"/>
  <c r="DU42"/>
  <c r="FO42" s="1"/>
  <c r="DU22"/>
  <c r="FO22" s="1"/>
  <c r="DT42"/>
  <c r="FN42" s="1"/>
  <c r="DV26"/>
  <c r="FP26" s="1"/>
  <c r="DQ58"/>
  <c r="FK58" s="1"/>
  <c r="DS36"/>
  <c r="FM36" s="1"/>
  <c r="DO50"/>
  <c r="FI50" s="1"/>
  <c r="DW14"/>
  <c r="FQ14" s="1"/>
  <c r="DU27"/>
  <c r="FO27" s="1"/>
  <c r="DO51"/>
  <c r="FI51" s="1"/>
  <c r="DN42"/>
  <c r="FH42" s="1"/>
  <c r="DS25"/>
  <c r="FM25" s="1"/>
  <c r="DN63"/>
  <c r="FH63" s="1"/>
  <c r="DU38"/>
  <c r="FO38" s="1"/>
  <c r="DU33"/>
  <c r="FO33" s="1"/>
  <c r="DU75"/>
  <c r="FO75" s="1"/>
  <c r="CC48"/>
  <c r="CZ48" s="1"/>
  <c r="DN35"/>
  <c r="FH35" s="1"/>
  <c r="DP58"/>
  <c r="FJ58" s="1"/>
  <c r="DP48"/>
  <c r="FJ48" s="1"/>
  <c r="DO26"/>
  <c r="FI26" s="1"/>
  <c r="DR33"/>
  <c r="FL33" s="1"/>
  <c r="DN37"/>
  <c r="FH37" s="1"/>
  <c r="DO67"/>
  <c r="FI67" s="1"/>
  <c r="B57" i="53"/>
  <c r="O57" s="1"/>
  <c r="C61"/>
  <c r="C46"/>
  <c r="D50"/>
  <c r="B60"/>
  <c r="O60" s="1"/>
  <c r="P60" s="1"/>
  <c r="C69"/>
  <c r="C54"/>
  <c r="D35"/>
  <c r="D26"/>
  <c r="DS75" i="63"/>
  <c r="FM75" s="1"/>
  <c r="DO36"/>
  <c r="FI36" s="1"/>
  <c r="DR44"/>
  <c r="FL44" s="1"/>
  <c r="DO28"/>
  <c r="FI28" s="1"/>
  <c r="DV63"/>
  <c r="FP63" s="1"/>
  <c r="BU69"/>
  <c r="CR69" s="1"/>
  <c r="DW44"/>
  <c r="FQ44" s="1"/>
  <c r="B11" i="53"/>
  <c r="B71"/>
  <c r="A71" s="1"/>
  <c r="C62"/>
  <c r="D59"/>
  <c r="D66"/>
  <c r="B27"/>
  <c r="B54"/>
  <c r="O54" s="1"/>
  <c r="C70"/>
  <c r="D67"/>
  <c r="D42"/>
  <c r="B74"/>
  <c r="A74" s="1"/>
  <c r="D72"/>
  <c r="D57"/>
  <c r="C36"/>
  <c r="C35"/>
  <c r="B30"/>
  <c r="O30" s="1"/>
  <c r="B16"/>
  <c r="D30"/>
  <c r="B75"/>
  <c r="O75" s="1"/>
  <c r="D63"/>
  <c r="C58"/>
  <c r="C57"/>
  <c r="B65"/>
  <c r="A65" s="1"/>
  <c r="D21"/>
  <c r="C72"/>
  <c r="B56"/>
  <c r="O56" s="1"/>
  <c r="P56" s="1"/>
  <c r="D52"/>
  <c r="C16"/>
  <c r="B67"/>
  <c r="A67" s="1"/>
  <c r="B33"/>
  <c r="BK65" i="63"/>
  <c r="DR35"/>
  <c r="FL35" s="1"/>
  <c r="DS28"/>
  <c r="FM28" s="1"/>
  <c r="DO73"/>
  <c r="FI73" s="1"/>
  <c r="CC76"/>
  <c r="CZ76" s="1"/>
  <c r="DS73"/>
  <c r="FM73" s="1"/>
  <c r="DS77"/>
  <c r="FM77" s="1"/>
  <c r="DT70"/>
  <c r="FN70" s="1"/>
  <c r="DO17"/>
  <c r="FI17" s="1"/>
  <c r="DT35"/>
  <c r="FN35" s="1"/>
  <c r="DT48"/>
  <c r="FN48" s="1"/>
  <c r="DT61"/>
  <c r="FN61" s="1"/>
  <c r="DR51"/>
  <c r="FL51" s="1"/>
  <c r="DO57"/>
  <c r="FI57" s="1"/>
  <c r="DR65"/>
  <c r="FL65" s="1"/>
  <c r="DN69"/>
  <c r="FH69" s="1"/>
  <c r="DR77"/>
  <c r="FL77" s="1"/>
  <c r="DO79"/>
  <c r="FI79" s="1"/>
  <c r="D27" i="53"/>
  <c r="D32"/>
  <c r="D17"/>
  <c r="D78"/>
  <c r="C60"/>
  <c r="C59"/>
  <c r="B23"/>
  <c r="O23" s="1"/>
  <c r="P23" s="1"/>
  <c r="B25"/>
  <c r="O25" s="1"/>
  <c r="D54"/>
  <c r="D23"/>
  <c r="C18"/>
  <c r="C17"/>
  <c r="B63"/>
  <c r="P63" s="1"/>
  <c r="B36"/>
  <c r="O36" s="1"/>
  <c r="D28"/>
  <c r="D69"/>
  <c r="C55"/>
  <c r="B41"/>
  <c r="D13"/>
  <c r="C64"/>
  <c r="B18"/>
  <c r="AN7" i="1"/>
  <c r="AO72" s="1"/>
  <c r="DO13" i="63"/>
  <c r="FI13" s="1"/>
  <c r="DO25"/>
  <c r="FI25" s="1"/>
  <c r="DP41"/>
  <c r="FJ41" s="1"/>
  <c r="DT22"/>
  <c r="FN22" s="1"/>
  <c r="DO75"/>
  <c r="FI75" s="1"/>
  <c r="DR74"/>
  <c r="FL74" s="1"/>
  <c r="B49" i="53"/>
  <c r="O49" s="1"/>
  <c r="P49" s="1"/>
  <c r="B34"/>
  <c r="C13"/>
  <c r="D75"/>
  <c r="B73"/>
  <c r="A73" s="1"/>
  <c r="B78"/>
  <c r="A78" s="1"/>
  <c r="B29"/>
  <c r="O29" s="1"/>
  <c r="P29" s="1"/>
  <c r="B14"/>
  <c r="C21"/>
  <c r="D79"/>
  <c r="D74"/>
  <c r="B80"/>
  <c r="A80" s="1"/>
  <c r="D64"/>
  <c r="D49"/>
  <c r="C28"/>
  <c r="C27"/>
  <c r="B70"/>
  <c r="A70" s="1"/>
  <c r="B32"/>
  <c r="D22"/>
  <c r="C11"/>
  <c r="D55"/>
  <c r="C50"/>
  <c r="C49"/>
  <c r="B31"/>
  <c r="B45"/>
  <c r="O45" s="1"/>
  <c r="P45" s="1"/>
  <c r="B77"/>
  <c r="A77" s="1"/>
  <c r="C56"/>
  <c r="B69"/>
  <c r="A69" s="1"/>
  <c r="D36"/>
  <c r="D76"/>
  <c r="C63"/>
  <c r="B51"/>
  <c r="O51" s="1"/>
  <c r="DR21" i="63"/>
  <c r="FL21" s="1"/>
  <c r="DR24"/>
  <c r="FL24" s="1"/>
  <c r="DO45"/>
  <c r="FI45" s="1"/>
  <c r="DO52"/>
  <c r="FI52" s="1"/>
  <c r="DW13"/>
  <c r="FQ13" s="1"/>
  <c r="DR26"/>
  <c r="FL26" s="1"/>
  <c r="DT28"/>
  <c r="FN28" s="1"/>
  <c r="DN59"/>
  <c r="FH59" s="1"/>
  <c r="DS18"/>
  <c r="FM18" s="1"/>
  <c r="DO48"/>
  <c r="FI48" s="1"/>
  <c r="DS30"/>
  <c r="FM30" s="1"/>
  <c r="DS66"/>
  <c r="FM66" s="1"/>
  <c r="DR75"/>
  <c r="FL75" s="1"/>
  <c r="BU65"/>
  <c r="CR65" s="1"/>
  <c r="DO65"/>
  <c r="FI65" s="1"/>
  <c r="CA43"/>
  <c r="CX43" s="1"/>
  <c r="BX54"/>
  <c r="CU54" s="1"/>
  <c r="D16" i="53"/>
  <c r="D48"/>
  <c r="C78"/>
  <c r="D33"/>
  <c r="D65"/>
  <c r="C12"/>
  <c r="C44"/>
  <c r="D11"/>
  <c r="C43"/>
  <c r="C75"/>
  <c r="B22"/>
  <c r="B64"/>
  <c r="A64" s="1"/>
  <c r="B35"/>
  <c r="A61"/>
  <c r="D38"/>
  <c r="D70"/>
  <c r="D39"/>
  <c r="D71"/>
  <c r="C34"/>
  <c r="C66"/>
  <c r="C33"/>
  <c r="C65"/>
  <c r="B50"/>
  <c r="B68"/>
  <c r="A68" s="1"/>
  <c r="B43"/>
  <c r="O43" s="1"/>
  <c r="D60"/>
  <c r="D37"/>
  <c r="C24"/>
  <c r="C23"/>
  <c r="B55"/>
  <c r="B24"/>
  <c r="B76"/>
  <c r="A76" s="1"/>
  <c r="D68"/>
  <c r="D45"/>
  <c r="C32"/>
  <c r="C31"/>
  <c r="B62"/>
  <c r="A62" s="1"/>
  <c r="B72"/>
  <c r="A72" s="1"/>
  <c r="B21"/>
  <c r="DR14" i="63"/>
  <c r="FL14" s="1"/>
  <c r="DN21"/>
  <c r="FH21" s="1"/>
  <c r="DN24"/>
  <c r="FH24" s="1"/>
  <c r="DV72"/>
  <c r="FP72" s="1"/>
  <c r="DU80"/>
  <c r="FO80" s="1"/>
  <c r="DO80"/>
  <c r="FI80" s="1"/>
  <c r="CC28"/>
  <c r="CZ28" s="1"/>
  <c r="DU29"/>
  <c r="FO29" s="1"/>
  <c r="DP43"/>
  <c r="FJ43" s="1"/>
  <c r="DP18"/>
  <c r="FJ18" s="1"/>
  <c r="DS71"/>
  <c r="FM71" s="1"/>
  <c r="DS74"/>
  <c r="FM74" s="1"/>
  <c r="DO46"/>
  <c r="FI46" s="1"/>
  <c r="DP52"/>
  <c r="FJ52" s="1"/>
  <c r="DN52"/>
  <c r="FH52" s="1"/>
  <c r="DN77"/>
  <c r="FH77" s="1"/>
  <c r="DO41"/>
  <c r="FI41" s="1"/>
  <c r="CC67"/>
  <c r="CZ67" s="1"/>
  <c r="DW67"/>
  <c r="FQ67" s="1"/>
  <c r="CC25"/>
  <c r="CZ25" s="1"/>
  <c r="DW25"/>
  <c r="FQ25" s="1"/>
  <c r="CC71"/>
  <c r="CZ71" s="1"/>
  <c r="DW71"/>
  <c r="FQ71" s="1"/>
  <c r="DU25"/>
  <c r="FO25" s="1"/>
  <c r="DN67"/>
  <c r="FH67" s="1"/>
  <c r="DS35"/>
  <c r="FM35" s="1"/>
  <c r="DR61"/>
  <c r="FL61" s="1"/>
  <c r="DU73"/>
  <c r="FO73" s="1"/>
  <c r="H82"/>
  <c r="CC69"/>
  <c r="CZ69" s="1"/>
  <c r="DW69"/>
  <c r="FQ69" s="1"/>
  <c r="CC59"/>
  <c r="CZ59" s="1"/>
  <c r="DW59"/>
  <c r="FQ59" s="1"/>
  <c r="CC58"/>
  <c r="CZ58" s="1"/>
  <c r="DW58"/>
  <c r="FQ58" s="1"/>
  <c r="CC63"/>
  <c r="CZ63" s="1"/>
  <c r="DW63"/>
  <c r="FQ63" s="1"/>
  <c r="CC75"/>
  <c r="CZ75" s="1"/>
  <c r="DW75"/>
  <c r="FQ75" s="1"/>
  <c r="CC46"/>
  <c r="CZ46" s="1"/>
  <c r="DW46"/>
  <c r="FQ46" s="1"/>
  <c r="DW65"/>
  <c r="FQ65" s="1"/>
  <c r="CC65"/>
  <c r="CZ65" s="1"/>
  <c r="CC51"/>
  <c r="CZ51" s="1"/>
  <c r="DW51"/>
  <c r="FQ51" s="1"/>
  <c r="B44" i="53"/>
  <c r="B66"/>
  <c r="A66" s="1"/>
  <c r="C29"/>
  <c r="C30"/>
  <c r="D43"/>
  <c r="C79"/>
  <c r="D18"/>
  <c r="B28"/>
  <c r="B42"/>
  <c r="O42" s="1"/>
  <c r="P42" s="1"/>
  <c r="C37"/>
  <c r="C38"/>
  <c r="D51"/>
  <c r="D58"/>
  <c r="A11"/>
  <c r="DQ47" i="63"/>
  <c r="FK47" s="1"/>
  <c r="D24" i="53"/>
  <c r="D56"/>
  <c r="B79"/>
  <c r="A79" s="1"/>
  <c r="D41"/>
  <c r="D73"/>
  <c r="C20"/>
  <c r="C52"/>
  <c r="C19"/>
  <c r="C51"/>
  <c r="B59"/>
  <c r="O59" s="1"/>
  <c r="B53"/>
  <c r="B48"/>
  <c r="B37"/>
  <c r="D14"/>
  <c r="D46"/>
  <c r="C77"/>
  <c r="D15"/>
  <c r="D47"/>
  <c r="D77"/>
  <c r="C42"/>
  <c r="C74"/>
  <c r="C41"/>
  <c r="C73"/>
  <c r="B38"/>
  <c r="B52"/>
  <c r="B12"/>
  <c r="A44" s="1"/>
  <c r="D12"/>
  <c r="C76"/>
  <c r="D53"/>
  <c r="C40"/>
  <c r="C39"/>
  <c r="B26"/>
  <c r="B19"/>
  <c r="D20"/>
  <c r="C80"/>
  <c r="D61"/>
  <c r="C48"/>
  <c r="C47"/>
  <c r="B46"/>
  <c r="B40"/>
  <c r="DS69" i="63"/>
  <c r="FM69" s="1"/>
  <c r="DW35"/>
  <c r="FQ35" s="1"/>
  <c r="DS64"/>
  <c r="FM64" s="1"/>
  <c r="DP38"/>
  <c r="FJ38" s="1"/>
  <c r="DR42"/>
  <c r="FL42" s="1"/>
  <c r="DS12"/>
  <c r="FM12" s="1"/>
  <c r="DT58"/>
  <c r="FN58" s="1"/>
  <c r="DO70"/>
  <c r="FI70" s="1"/>
  <c r="DT52"/>
  <c r="FN52" s="1"/>
  <c r="DT49"/>
  <c r="FN49" s="1"/>
  <c r="DP37"/>
  <c r="FJ37" s="1"/>
  <c r="DP69"/>
  <c r="FJ69" s="1"/>
  <c r="DP65"/>
  <c r="FJ65" s="1"/>
  <c r="DU13"/>
  <c r="FO13" s="1"/>
  <c r="BJ71"/>
  <c r="DT44"/>
  <c r="FN44" s="1"/>
  <c r="BK75"/>
  <c r="DT51"/>
  <c r="FN51" s="1"/>
  <c r="DT71"/>
  <c r="FN71" s="1"/>
  <c r="DU51"/>
  <c r="FO51" s="1"/>
  <c r="DO22"/>
  <c r="FI22" s="1"/>
  <c r="DW27"/>
  <c r="FQ27" s="1"/>
  <c r="CC79"/>
  <c r="CZ79" s="1"/>
  <c r="DO61"/>
  <c r="FI61" s="1"/>
  <c r="DR28"/>
  <c r="FL28" s="1"/>
  <c r="DN11"/>
  <c r="FH11" s="1"/>
  <c r="DR63"/>
  <c r="FL63" s="1"/>
  <c r="DS41"/>
  <c r="FM41" s="1"/>
  <c r="DU61"/>
  <c r="FO61" s="1"/>
  <c r="DO34"/>
  <c r="FI34" s="1"/>
  <c r="DT67"/>
  <c r="FN67" s="1"/>
  <c r="DS78"/>
  <c r="FM78" s="1"/>
  <c r="DP24"/>
  <c r="FJ24" s="1"/>
  <c r="DT13"/>
  <c r="FN13" s="1"/>
  <c r="DT30"/>
  <c r="FN30" s="1"/>
  <c r="DO40"/>
  <c r="FI40" s="1"/>
  <c r="DT75"/>
  <c r="FN75" s="1"/>
  <c r="DV16"/>
  <c r="FP16" s="1"/>
  <c r="BZ65"/>
  <c r="CW65" s="1"/>
  <c r="DW33"/>
  <c r="FQ33" s="1"/>
  <c r="DU24"/>
  <c r="FO24" s="1"/>
  <c r="DN56"/>
  <c r="FH56" s="1"/>
  <c r="DT12"/>
  <c r="FN12" s="1"/>
  <c r="DR17"/>
  <c r="FL17" s="1"/>
  <c r="DP67"/>
  <c r="FJ67" s="1"/>
  <c r="DP61"/>
  <c r="FJ61" s="1"/>
  <c r="DO49"/>
  <c r="FI49" s="1"/>
  <c r="DR30"/>
  <c r="FL30" s="1"/>
  <c r="DT50"/>
  <c r="FN50" s="1"/>
  <c r="DS33"/>
  <c r="FM33" s="1"/>
  <c r="DO37"/>
  <c r="FI37" s="1"/>
  <c r="DT40"/>
  <c r="FN40" s="1"/>
  <c r="DT73"/>
  <c r="FN73" s="1"/>
  <c r="DT69"/>
  <c r="FN69" s="1"/>
  <c r="DT41"/>
  <c r="FN41" s="1"/>
  <c r="DT74"/>
  <c r="FN74" s="1"/>
  <c r="DO74"/>
  <c r="FI74" s="1"/>
  <c r="DR20"/>
  <c r="FL20" s="1"/>
  <c r="DT20"/>
  <c r="FN20" s="1"/>
  <c r="DT78"/>
  <c r="FN78" s="1"/>
  <c r="DQ63"/>
  <c r="FK63" s="1"/>
  <c r="DV36"/>
  <c r="FP36" s="1"/>
  <c r="DV24"/>
  <c r="FP24" s="1"/>
  <c r="DV43"/>
  <c r="FP43" s="1"/>
  <c r="DV53"/>
  <c r="FP53" s="1"/>
  <c r="DV70"/>
  <c r="FP70" s="1"/>
  <c r="DV64"/>
  <c r="FP64" s="1"/>
  <c r="DP16"/>
  <c r="FJ16" s="1"/>
  <c r="DQ26"/>
  <c r="FK26" s="1"/>
  <c r="DP56"/>
  <c r="FJ56" s="1"/>
  <c r="DU68"/>
  <c r="FO68" s="1"/>
  <c r="DR68"/>
  <c r="FL68" s="1"/>
  <c r="DU72"/>
  <c r="FO72" s="1"/>
  <c r="DP45"/>
  <c r="FJ45" s="1"/>
  <c r="DT63"/>
  <c r="FN63" s="1"/>
  <c r="DS54"/>
  <c r="FM54" s="1"/>
  <c r="DT66"/>
  <c r="FN66" s="1"/>
  <c r="DR70"/>
  <c r="FL70" s="1"/>
  <c r="DT17"/>
  <c r="FN17" s="1"/>
  <c r="DO20"/>
  <c r="FI20" s="1"/>
  <c r="DP54"/>
  <c r="FJ54" s="1"/>
  <c r="DP63"/>
  <c r="FJ63" s="1"/>
  <c r="DP19"/>
  <c r="FJ19" s="1"/>
  <c r="DU65"/>
  <c r="FO65" s="1"/>
  <c r="DU79"/>
  <c r="FO79" s="1"/>
  <c r="DN50"/>
  <c r="FH50" s="1"/>
  <c r="DU57"/>
  <c r="FO57" s="1"/>
  <c r="DN19"/>
  <c r="FH19" s="1"/>
  <c r="DR19"/>
  <c r="FL19" s="1"/>
  <c r="DU26"/>
  <c r="FO26" s="1"/>
  <c r="DO33"/>
  <c r="FI33" s="1"/>
  <c r="DT59"/>
  <c r="FN59" s="1"/>
  <c r="DT38"/>
  <c r="FN38" s="1"/>
  <c r="DT57"/>
  <c r="FN57" s="1"/>
  <c r="DP49"/>
  <c r="FJ49" s="1"/>
  <c r="CR33"/>
  <c r="CS30"/>
  <c r="CQ58"/>
  <c r="CS11"/>
  <c r="CQ46"/>
  <c r="CC57"/>
  <c r="CZ57" s="1"/>
  <c r="DW57"/>
  <c r="FQ57" s="1"/>
  <c r="CS28"/>
  <c r="CS45"/>
  <c r="CS22"/>
  <c r="CC19"/>
  <c r="CZ19" s="1"/>
  <c r="DW19"/>
  <c r="FQ19" s="1"/>
  <c r="CR51"/>
  <c r="CQ56"/>
  <c r="CS59"/>
  <c r="CQ36"/>
  <c r="CQ27"/>
  <c r="BY13"/>
  <c r="CV13" s="1"/>
  <c r="DS13"/>
  <c r="FM13" s="1"/>
  <c r="CA17"/>
  <c r="CX17" s="1"/>
  <c r="DU17"/>
  <c r="FO17" s="1"/>
  <c r="CQ44"/>
  <c r="CC16"/>
  <c r="CZ16" s="1"/>
  <c r="DW16"/>
  <c r="FQ16" s="1"/>
  <c r="DO58"/>
  <c r="FI58" s="1"/>
  <c r="DO19"/>
  <c r="FI19" s="1"/>
  <c r="DS59"/>
  <c r="FM59" s="1"/>
  <c r="I3"/>
  <c r="DO16"/>
  <c r="FI16" s="1"/>
  <c r="DQ19"/>
  <c r="FK19" s="1"/>
  <c r="CA29"/>
  <c r="CX29" s="1"/>
  <c r="DW50"/>
  <c r="FQ50" s="1"/>
  <c r="BX40"/>
  <c r="CU40" s="1"/>
  <c r="BY38"/>
  <c r="CV38" s="1"/>
  <c r="BU27"/>
  <c r="DP22"/>
  <c r="FJ22" s="1"/>
  <c r="DP50"/>
  <c r="FJ50" s="1"/>
  <c r="CC37"/>
  <c r="CZ37" s="1"/>
  <c r="DW43"/>
  <c r="FQ43" s="1"/>
  <c r="DO21"/>
  <c r="FI21" s="1"/>
  <c r="DU34"/>
  <c r="FO34" s="1"/>
  <c r="DS19"/>
  <c r="FM19" s="1"/>
  <c r="DP26"/>
  <c r="FJ26" s="1"/>
  <c r="DW40"/>
  <c r="FQ40" s="1"/>
  <c r="DU40"/>
  <c r="FO40" s="1"/>
  <c r="DS49"/>
  <c r="FM49" s="1"/>
  <c r="BZ20"/>
  <c r="CW20" s="1"/>
  <c r="DR27"/>
  <c r="FL27" s="1"/>
  <c r="DN44"/>
  <c r="FH44" s="1"/>
  <c r="DT33"/>
  <c r="FN33" s="1"/>
  <c r="CR42"/>
  <c r="CQ34"/>
  <c r="DW26"/>
  <c r="FQ26" s="1"/>
  <c r="CC26"/>
  <c r="CZ26" s="1"/>
  <c r="CQ60"/>
  <c r="CS32"/>
  <c r="CQ25"/>
  <c r="CQ50"/>
  <c r="CQ53"/>
  <c r="CQ57"/>
  <c r="CS17"/>
  <c r="CS54"/>
  <c r="CQ43"/>
  <c r="CC54"/>
  <c r="CZ54" s="1"/>
  <c r="DW54"/>
  <c r="FQ54" s="1"/>
  <c r="CR20"/>
  <c r="CQ13"/>
  <c r="CQ16"/>
  <c r="BJ72"/>
  <c r="DU46"/>
  <c r="FO46" s="1"/>
  <c r="DU59"/>
  <c r="FO59" s="1"/>
  <c r="H92"/>
  <c r="DO43"/>
  <c r="FI43" s="1"/>
  <c r="DW32"/>
  <c r="FQ32" s="1"/>
  <c r="DQ18"/>
  <c r="FK18" s="1"/>
  <c r="DQ38"/>
  <c r="FK38" s="1"/>
  <c r="DQ16"/>
  <c r="FK16" s="1"/>
  <c r="DV14"/>
  <c r="FP14" s="1"/>
  <c r="DV45"/>
  <c r="FP45" s="1"/>
  <c r="DV56"/>
  <c r="FP56" s="1"/>
  <c r="DP40"/>
  <c r="FJ40" s="1"/>
  <c r="DS31"/>
  <c r="FM31" s="1"/>
  <c r="DS39"/>
  <c r="FM39" s="1"/>
  <c r="DR16"/>
  <c r="FL16" s="1"/>
  <c r="DS24"/>
  <c r="FM24" s="1"/>
  <c r="DU21"/>
  <c r="FO21" s="1"/>
  <c r="DQ28"/>
  <c r="FK28" s="1"/>
  <c r="DV17"/>
  <c r="FP17" s="1"/>
  <c r="G3" i="51"/>
  <c r="DS16" i="63"/>
  <c r="FM16" s="1"/>
  <c r="DS42"/>
  <c r="FM42" s="1"/>
  <c r="DS57"/>
  <c r="FM57" s="1"/>
  <c r="DS51"/>
  <c r="FM51" s="1"/>
  <c r="DN58"/>
  <c r="FH58" s="1"/>
  <c r="DP59"/>
  <c r="FJ59" s="1"/>
  <c r="DP12"/>
  <c r="FJ12" s="1"/>
  <c r="DU45"/>
  <c r="FO45" s="1"/>
  <c r="DU52"/>
  <c r="FO52" s="1"/>
  <c r="DR52"/>
  <c r="FL52" s="1"/>
  <c r="DS52"/>
  <c r="FM52" s="1"/>
  <c r="DU48"/>
  <c r="FO48" s="1"/>
  <c r="DN34"/>
  <c r="FH34" s="1"/>
  <c r="DN27"/>
  <c r="FH27" s="1"/>
  <c r="DN36"/>
  <c r="FH36" s="1"/>
  <c r="DT43"/>
  <c r="FN43" s="1"/>
  <c r="DN13"/>
  <c r="FH13" s="1"/>
  <c r="DT19"/>
  <c r="FN19" s="1"/>
  <c r="DN33"/>
  <c r="FH33" s="1"/>
  <c r="DS37"/>
  <c r="FM37" s="1"/>
  <c r="DN40"/>
  <c r="FH40" s="1"/>
  <c r="DO44"/>
  <c r="FI44" s="1"/>
  <c r="BJ78"/>
  <c r="BK78"/>
  <c r="BY58"/>
  <c r="CV58" s="1"/>
  <c r="DS58"/>
  <c r="FM58" s="1"/>
  <c r="BU62"/>
  <c r="CR62" s="1"/>
  <c r="DO62"/>
  <c r="FI62" s="1"/>
  <c r="DW66"/>
  <c r="FQ66" s="1"/>
  <c r="CC66"/>
  <c r="CZ66" s="1"/>
  <c r="DW49"/>
  <c r="FQ49" s="1"/>
  <c r="CC49"/>
  <c r="CZ49" s="1"/>
  <c r="CA37"/>
  <c r="CX37" s="1"/>
  <c r="DU37"/>
  <c r="FO37" s="1"/>
  <c r="DO15"/>
  <c r="FI15" s="1"/>
  <c r="DQ23"/>
  <c r="FK23" s="1"/>
  <c r="DP31"/>
  <c r="FJ31" s="1"/>
  <c r="DN76"/>
  <c r="FH76" s="1"/>
  <c r="DR29"/>
  <c r="FL29" s="1"/>
  <c r="DU53"/>
  <c r="FO53" s="1"/>
  <c r="DQ43"/>
  <c r="FK43" s="1"/>
  <c r="DV37"/>
  <c r="FP37" s="1"/>
  <c r="DN68"/>
  <c r="FH68" s="1"/>
  <c r="DN53"/>
  <c r="FH53" s="1"/>
  <c r="DU56"/>
  <c r="FO56" s="1"/>
  <c r="DP27"/>
  <c r="FJ27" s="1"/>
  <c r="DS61"/>
  <c r="FM61" s="1"/>
  <c r="DR62"/>
  <c r="FL62" s="1"/>
  <c r="DP66"/>
  <c r="FJ66" s="1"/>
  <c r="DN74"/>
  <c r="FH74" s="1"/>
  <c r="DP42"/>
  <c r="FJ42" s="1"/>
  <c r="DU70"/>
  <c r="FO70" s="1"/>
  <c r="DP17"/>
  <c r="FJ17" s="1"/>
  <c r="DP20"/>
  <c r="FJ20" s="1"/>
  <c r="DU69"/>
  <c r="FO69" s="1"/>
  <c r="DU77"/>
  <c r="FO77" s="1"/>
  <c r="DU19"/>
  <c r="FO19" s="1"/>
  <c r="BY79"/>
  <c r="CV79" s="1"/>
  <c r="DS79"/>
  <c r="FM79" s="1"/>
  <c r="BY50"/>
  <c r="CV50" s="1"/>
  <c r="DS50"/>
  <c r="FM50" s="1"/>
  <c r="BT62"/>
  <c r="CQ62" s="1"/>
  <c r="DN62"/>
  <c r="FH62" s="1"/>
  <c r="CA44"/>
  <c r="CX44" s="1"/>
  <c r="DU44"/>
  <c r="FO44" s="1"/>
  <c r="CA54"/>
  <c r="CX54" s="1"/>
  <c r="DU54"/>
  <c r="FO54" s="1"/>
  <c r="BZ46"/>
  <c r="CW46" s="1"/>
  <c r="DT46"/>
  <c r="FN46" s="1"/>
  <c r="DV61"/>
  <c r="FP61" s="1"/>
  <c r="DP25"/>
  <c r="FJ25" s="1"/>
  <c r="DU58"/>
  <c r="FO58" s="1"/>
  <c r="DT62"/>
  <c r="FN62" s="1"/>
  <c r="DR66"/>
  <c r="FL66" s="1"/>
  <c r="DR58"/>
  <c r="FL58" s="1"/>
  <c r="DP28"/>
  <c r="FJ28" s="1"/>
  <c r="DS20"/>
  <c r="FM20" s="1"/>
  <c r="DR49"/>
  <c r="FL49" s="1"/>
  <c r="DP74"/>
  <c r="FJ74" s="1"/>
  <c r="DP57"/>
  <c r="FJ57" s="1"/>
  <c r="BY48"/>
  <c r="DS48"/>
  <c r="FM48" s="1"/>
  <c r="CC70"/>
  <c r="CZ70" s="1"/>
  <c r="DW70"/>
  <c r="FQ70" s="1"/>
  <c r="BV35"/>
  <c r="CS35" s="1"/>
  <c r="DP35"/>
  <c r="FJ35" s="1"/>
  <c r="BY65"/>
  <c r="CV65" s="1"/>
  <c r="DS65"/>
  <c r="FM65" s="1"/>
  <c r="BU66"/>
  <c r="CR66" s="1"/>
  <c r="DO66"/>
  <c r="FI66" s="1"/>
  <c r="BT66"/>
  <c r="CQ66" s="1"/>
  <c r="DN66"/>
  <c r="FH66" s="1"/>
  <c r="CC74"/>
  <c r="CZ74" s="1"/>
  <c r="DW74"/>
  <c r="FQ74" s="1"/>
  <c r="DW78"/>
  <c r="FQ78" s="1"/>
  <c r="CC78"/>
  <c r="CZ78" s="1"/>
  <c r="CC17"/>
  <c r="CZ17" s="1"/>
  <c r="DW17"/>
  <c r="FQ17" s="1"/>
  <c r="CC20"/>
  <c r="CZ20" s="1"/>
  <c r="DW20"/>
  <c r="FQ20" s="1"/>
  <c r="CC52"/>
  <c r="DW52"/>
  <c r="FQ52" s="1"/>
  <c r="DP73"/>
  <c r="FJ73" s="1"/>
  <c r="DN78"/>
  <c r="FH78" s="1"/>
  <c r="DQ78"/>
  <c r="FK78" s="1"/>
  <c r="DQ49"/>
  <c r="FK49" s="1"/>
  <c r="DQ75"/>
  <c r="FK75" s="1"/>
  <c r="DV33"/>
  <c r="FP33" s="1"/>
  <c r="DP72"/>
  <c r="FJ72" s="1"/>
  <c r="BT21"/>
  <c r="CQ21" s="1"/>
  <c r="DN15"/>
  <c r="FH15" s="1"/>
  <c r="DR31"/>
  <c r="FL31" s="1"/>
  <c r="DO47"/>
  <c r="FI47" s="1"/>
  <c r="DV47"/>
  <c r="FP47" s="1"/>
  <c r="DN47"/>
  <c r="FH47" s="1"/>
  <c r="DV55"/>
  <c r="FP55" s="1"/>
  <c r="DU55"/>
  <c r="FO55" s="1"/>
  <c r="DQ34"/>
  <c r="FK34" s="1"/>
  <c r="DV11"/>
  <c r="FP11" s="1"/>
  <c r="DT60"/>
  <c r="FN60" s="1"/>
  <c r="DO64"/>
  <c r="FI64" s="1"/>
  <c r="DP64"/>
  <c r="FJ64" s="1"/>
  <c r="DN64"/>
  <c r="FH64" s="1"/>
  <c r="DU64"/>
  <c r="FO64" s="1"/>
  <c r="DP76"/>
  <c r="FJ76" s="1"/>
  <c r="DO76"/>
  <c r="FI76" s="1"/>
  <c r="DP29"/>
  <c r="FJ29" s="1"/>
  <c r="DT32"/>
  <c r="FN32" s="1"/>
  <c r="DR72"/>
  <c r="FL72" s="1"/>
  <c r="DS46"/>
  <c r="FM46" s="1"/>
  <c r="DQ30"/>
  <c r="FK30" s="1"/>
  <c r="DP30"/>
  <c r="FJ30" s="1"/>
  <c r="DS44"/>
  <c r="FM44" s="1"/>
  <c r="DP62"/>
  <c r="FJ62" s="1"/>
  <c r="DU62"/>
  <c r="FO62" s="1"/>
  <c r="DU66"/>
  <c r="FO66" s="1"/>
  <c r="DS70"/>
  <c r="FM70" s="1"/>
  <c r="DN70"/>
  <c r="FH70" s="1"/>
  <c r="DP51"/>
  <c r="FJ51" s="1"/>
  <c r="DP33"/>
  <c r="FJ33" s="1"/>
  <c r="DP13"/>
  <c r="FJ13" s="1"/>
  <c r="DP79"/>
  <c r="FJ79" s="1"/>
  <c r="DN43"/>
  <c r="FH43" s="1"/>
  <c r="DR37"/>
  <c r="FL37" s="1"/>
  <c r="DP11"/>
  <c r="FJ11" s="1"/>
  <c r="DU67"/>
  <c r="FO67" s="1"/>
  <c r="DU71"/>
  <c r="FO71" s="1"/>
  <c r="DR43"/>
  <c r="FL43" s="1"/>
  <c r="DN46"/>
  <c r="FH46" s="1"/>
  <c r="DS67"/>
  <c r="FM67" s="1"/>
  <c r="CC60"/>
  <c r="CZ60" s="1"/>
  <c r="DW60"/>
  <c r="FQ60" s="1"/>
  <c r="DW64"/>
  <c r="FQ64" s="1"/>
  <c r="CC64"/>
  <c r="CZ64" s="1"/>
  <c r="DT72"/>
  <c r="FN72" s="1"/>
  <c r="BZ72"/>
  <c r="CW72" s="1"/>
  <c r="BJ80"/>
  <c r="BK80"/>
  <c r="DS45"/>
  <c r="FM45" s="1"/>
  <c r="BY45"/>
  <c r="CV45" s="1"/>
  <c r="BU29"/>
  <c r="DO29"/>
  <c r="FI29" s="1"/>
  <c r="CC21"/>
  <c r="CZ21" s="1"/>
  <c r="DW21"/>
  <c r="FQ21" s="1"/>
  <c r="BK68"/>
  <c r="BJ68"/>
  <c r="CC56"/>
  <c r="CZ56" s="1"/>
  <c r="DW56"/>
  <c r="FQ56" s="1"/>
  <c r="DW72"/>
  <c r="FQ72" s="1"/>
  <c r="CC72"/>
  <c r="CZ72" s="1"/>
  <c r="DS56"/>
  <c r="FM56" s="1"/>
  <c r="DO72"/>
  <c r="FI72" s="1"/>
  <c r="DQ14"/>
  <c r="FK14" s="1"/>
  <c r="DQ36"/>
  <c r="DQ52"/>
  <c r="FK52" s="1"/>
  <c r="DQ37"/>
  <c r="FK37" s="1"/>
  <c r="DQ41"/>
  <c r="FK41" s="1"/>
  <c r="DQ74"/>
  <c r="FK74" s="1"/>
  <c r="DQ70"/>
  <c r="FK70" s="1"/>
  <c r="DQ76"/>
  <c r="FK76" s="1"/>
  <c r="DQ79"/>
  <c r="FK79" s="1"/>
  <c r="DV40"/>
  <c r="FP40" s="1"/>
  <c r="DV20"/>
  <c r="FP20" s="1"/>
  <c r="DV34"/>
  <c r="FP34" s="1"/>
  <c r="DV29"/>
  <c r="FP29" s="1"/>
  <c r="DV78"/>
  <c r="FP78" s="1"/>
  <c r="DV44"/>
  <c r="FP44" s="1"/>
  <c r="DV71"/>
  <c r="FP71" s="1"/>
  <c r="DV75"/>
  <c r="FP75" s="1"/>
  <c r="DV80"/>
  <c r="FP80" s="1"/>
  <c r="CA16"/>
  <c r="CX16" s="1"/>
  <c r="DQ69"/>
  <c r="FK69" s="1"/>
  <c r="DN31"/>
  <c r="FH31" s="1"/>
  <c r="DU39"/>
  <c r="FO39" s="1"/>
  <c r="DR39"/>
  <c r="FL39" s="1"/>
  <c r="DP47"/>
  <c r="FJ47" s="1"/>
  <c r="DP55"/>
  <c r="FJ55" s="1"/>
  <c r="DT21"/>
  <c r="FN21" s="1"/>
  <c r="DR53"/>
  <c r="FL53" s="1"/>
  <c r="DP60"/>
  <c r="FJ60" s="1"/>
  <c r="DR64"/>
  <c r="FL64" s="1"/>
  <c r="DT76"/>
  <c r="FN76" s="1"/>
  <c r="DS76"/>
  <c r="FM76" s="1"/>
  <c r="DQ33"/>
  <c r="FK33" s="1"/>
  <c r="DT29"/>
  <c r="FN29" s="1"/>
  <c r="DU32"/>
  <c r="FO32" s="1"/>
  <c r="DT64"/>
  <c r="FN64" s="1"/>
  <c r="DP21"/>
  <c r="FJ21" s="1"/>
  <c r="DQ32"/>
  <c r="FK32" s="1"/>
  <c r="DT24"/>
  <c r="FN24" s="1"/>
  <c r="DT56"/>
  <c r="FN56" s="1"/>
  <c r="DT68"/>
  <c r="FN68" s="1"/>
  <c r="DS72"/>
  <c r="FM72" s="1"/>
  <c r="DT80"/>
  <c r="FN80" s="1"/>
  <c r="DV49"/>
  <c r="FP49" s="1"/>
  <c r="DO24"/>
  <c r="FI24" s="1"/>
  <c r="BK64"/>
  <c r="BJ64"/>
  <c r="BJ76"/>
  <c r="BK76"/>
  <c r="DW80"/>
  <c r="FQ80" s="1"/>
  <c r="CC80"/>
  <c r="CZ80" s="1"/>
  <c r="DQ62"/>
  <c r="FK62" s="1"/>
  <c r="DV58"/>
  <c r="FP58" s="1"/>
  <c r="DQ27"/>
  <c r="FK27" s="1"/>
  <c r="DP23"/>
  <c r="FJ23" s="1"/>
  <c r="DV23"/>
  <c r="FP23" s="1"/>
  <c r="DT39"/>
  <c r="FN39" s="1"/>
  <c r="DS21"/>
  <c r="FM21" s="1"/>
  <c r="DU60"/>
  <c r="FO60" s="1"/>
  <c r="DU76"/>
  <c r="FO76" s="1"/>
  <c r="DS29"/>
  <c r="FM29" s="1"/>
  <c r="DS32"/>
  <c r="FM32" s="1"/>
  <c r="DR32"/>
  <c r="FL32" s="1"/>
  <c r="DS68"/>
  <c r="FM68" s="1"/>
  <c r="DO68"/>
  <c r="FI68" s="1"/>
  <c r="DN80"/>
  <c r="FH80" s="1"/>
  <c r="DO60"/>
  <c r="FI60" s="1"/>
  <c r="BX45"/>
  <c r="CU45" s="1"/>
  <c r="DR45"/>
  <c r="FL45" s="1"/>
  <c r="CC53"/>
  <c r="CZ53" s="1"/>
  <c r="DW53"/>
  <c r="FQ53" s="1"/>
  <c r="BY60"/>
  <c r="CV60" s="1"/>
  <c r="DS60"/>
  <c r="FM60" s="1"/>
  <c r="CC29"/>
  <c r="CZ29" s="1"/>
  <c r="DW29"/>
  <c r="FQ29" s="1"/>
  <c r="DW24"/>
  <c r="FQ24" s="1"/>
  <c r="CC24"/>
  <c r="CZ24" s="1"/>
  <c r="DP68"/>
  <c r="FJ68" s="1"/>
  <c r="BV68"/>
  <c r="CS68" s="1"/>
  <c r="DQ77"/>
  <c r="FK77" s="1"/>
  <c r="DU15"/>
  <c r="FO15" s="1"/>
  <c r="DQ31"/>
  <c r="FK31" s="1"/>
  <c r="DS53"/>
  <c r="FM53" s="1"/>
  <c r="DP53"/>
  <c r="FJ53" s="1"/>
  <c r="DR60"/>
  <c r="FL60" s="1"/>
  <c r="DN29"/>
  <c r="FH29" s="1"/>
  <c r="DP32"/>
  <c r="FJ32" s="1"/>
  <c r="DO56"/>
  <c r="FI56" s="1"/>
  <c r="DR80"/>
  <c r="FL80" s="1"/>
  <c r="DS80"/>
  <c r="FM80" s="1"/>
  <c r="DV48"/>
  <c r="FP48" s="1"/>
  <c r="DV74"/>
  <c r="FP74" s="1"/>
  <c r="DO53"/>
  <c r="FI53" s="1"/>
  <c r="DQ73"/>
  <c r="FK73" s="1"/>
  <c r="FK36"/>
  <c r="DQ51"/>
  <c r="BW51"/>
  <c r="CB13"/>
  <c r="CY13" s="1"/>
  <c r="DV13"/>
  <c r="FP13" s="1"/>
  <c r="CS40"/>
  <c r="CD19"/>
  <c r="DA19" s="1"/>
  <c r="DX19"/>
  <c r="FR19" s="1"/>
  <c r="CD52"/>
  <c r="DA52" s="1"/>
  <c r="DX52"/>
  <c r="FR52" s="1"/>
  <c r="DX33"/>
  <c r="FR33" s="1"/>
  <c r="CD33"/>
  <c r="CD28"/>
  <c r="DA28" s="1"/>
  <c r="DX28"/>
  <c r="FR28" s="1"/>
  <c r="DX29"/>
  <c r="FR29" s="1"/>
  <c r="CD29"/>
  <c r="DA29" s="1"/>
  <c r="CD17"/>
  <c r="DA17" s="1"/>
  <c r="DX17"/>
  <c r="FR17" s="1"/>
  <c r="DX79"/>
  <c r="FR79" s="1"/>
  <c r="CD79"/>
  <c r="DA79" s="1"/>
  <c r="CD64"/>
  <c r="DA64" s="1"/>
  <c r="DX64"/>
  <c r="FR64" s="1"/>
  <c r="DW31"/>
  <c r="FQ31" s="1"/>
  <c r="CC31"/>
  <c r="CZ31" s="1"/>
  <c r="CQ39"/>
  <c r="CQ55"/>
  <c r="I6" i="38"/>
  <c r="C6"/>
  <c r="O67" i="53"/>
  <c r="O33"/>
  <c r="P33" s="1"/>
  <c r="BW25" i="63"/>
  <c r="DQ25"/>
  <c r="FK50"/>
  <c r="CT36"/>
  <c r="FK54"/>
  <c r="CT54"/>
  <c r="CX75"/>
  <c r="O47" i="53"/>
  <c r="O14"/>
  <c r="P14" s="1"/>
  <c r="CD40" i="63"/>
  <c r="DA40" s="1"/>
  <c r="DX40"/>
  <c r="FR40" s="1"/>
  <c r="DX44"/>
  <c r="FR44" s="1"/>
  <c r="CD44"/>
  <c r="DA44" s="1"/>
  <c r="DX69"/>
  <c r="FR69" s="1"/>
  <c r="CD69"/>
  <c r="DA69" s="1"/>
  <c r="DX24"/>
  <c r="FR24" s="1"/>
  <c r="CD24"/>
  <c r="DA24" s="1"/>
  <c r="DX38"/>
  <c r="FR38" s="1"/>
  <c r="CD38"/>
  <c r="DA38" s="1"/>
  <c r="CD78"/>
  <c r="DA78" s="1"/>
  <c r="DX78"/>
  <c r="FR78" s="1"/>
  <c r="CD73"/>
  <c r="DA73" s="1"/>
  <c r="DX73"/>
  <c r="FR73" s="1"/>
  <c r="CD75"/>
  <c r="DA75" s="1"/>
  <c r="DX75"/>
  <c r="FR75" s="1"/>
  <c r="CD23"/>
  <c r="DA23" s="1"/>
  <c r="DX23"/>
  <c r="FR23" s="1"/>
  <c r="DX39"/>
  <c r="FR39" s="1"/>
  <c r="CD39"/>
  <c r="DA39" s="1"/>
  <c r="DW55"/>
  <c r="FQ55" s="1"/>
  <c r="CC55"/>
  <c r="CZ55" s="1"/>
  <c r="I6" i="42"/>
  <c r="C6"/>
  <c r="C6" i="36"/>
  <c r="I6"/>
  <c r="O64" i="53"/>
  <c r="O58"/>
  <c r="P58" s="1"/>
  <c r="O20"/>
  <c r="P20" s="1"/>
  <c r="AO74" i="1"/>
  <c r="AO70"/>
  <c r="AO62"/>
  <c r="AO79"/>
  <c r="AT6" i="63"/>
  <c r="O41" i="53"/>
  <c r="AO41" i="1" s="1"/>
  <c r="O18" i="53"/>
  <c r="AT7" i="63"/>
  <c r="CQ78"/>
  <c r="BW11"/>
  <c r="DQ11"/>
  <c r="CT48"/>
  <c r="FK71"/>
  <c r="CT29"/>
  <c r="CT62"/>
  <c r="BW68"/>
  <c r="DQ68"/>
  <c r="CT53"/>
  <c r="BW60"/>
  <c r="DQ60"/>
  <c r="CT71"/>
  <c r="CT80"/>
  <c r="CY34"/>
  <c r="CB19"/>
  <c r="DV19"/>
  <c r="FP19" s="1"/>
  <c r="CY59"/>
  <c r="CS41"/>
  <c r="CX42"/>
  <c r="FI35"/>
  <c r="CS46"/>
  <c r="CW49"/>
  <c r="O15" i="53"/>
  <c r="DX80" i="63"/>
  <c r="FR80" s="1"/>
  <c r="CD80"/>
  <c r="DA80" s="1"/>
  <c r="CD36"/>
  <c r="DA36" s="1"/>
  <c r="DX36"/>
  <c r="FR36" s="1"/>
  <c r="DX20"/>
  <c r="FR20" s="1"/>
  <c r="CD20"/>
  <c r="DA20" s="1"/>
  <c r="DX14"/>
  <c r="FR14" s="1"/>
  <c r="CD14"/>
  <c r="DX72"/>
  <c r="FR72" s="1"/>
  <c r="CD72"/>
  <c r="DA72" s="1"/>
  <c r="CD16"/>
  <c r="DA16" s="1"/>
  <c r="DX16"/>
  <c r="FR16" s="1"/>
  <c r="DX25"/>
  <c r="FR25" s="1"/>
  <c r="CD25"/>
  <c r="DA25" s="1"/>
  <c r="CD21"/>
  <c r="DA21" s="1"/>
  <c r="DX21"/>
  <c r="FR21" s="1"/>
  <c r="DX66"/>
  <c r="FR66" s="1"/>
  <c r="CD66"/>
  <c r="DA66" s="1"/>
  <c r="DX35"/>
  <c r="FR35" s="1"/>
  <c r="CD35"/>
  <c r="DA35" s="1"/>
  <c r="DX45"/>
  <c r="FR45" s="1"/>
  <c r="CD45"/>
  <c r="DA45" s="1"/>
  <c r="DX63"/>
  <c r="FR63" s="1"/>
  <c r="CD63"/>
  <c r="CD59"/>
  <c r="DA59" s="1"/>
  <c r="DX59"/>
  <c r="FR59" s="1"/>
  <c r="DX71"/>
  <c r="FR71" s="1"/>
  <c r="CD71"/>
  <c r="DA71" s="1"/>
  <c r="DX58"/>
  <c r="FR58" s="1"/>
  <c r="CD58"/>
  <c r="DA58" s="1"/>
  <c r="CD74"/>
  <c r="DA74" s="1"/>
  <c r="DX74"/>
  <c r="FR74" s="1"/>
  <c r="CC15"/>
  <c r="CZ15" s="1"/>
  <c r="DW15"/>
  <c r="FQ15" s="1"/>
  <c r="CD15"/>
  <c r="DA15" s="1"/>
  <c r="DX15"/>
  <c r="FR15" s="1"/>
  <c r="CQ15"/>
  <c r="CC23"/>
  <c r="CZ23" s="1"/>
  <c r="DW23"/>
  <c r="FQ23" s="1"/>
  <c r="DX55"/>
  <c r="FR55" s="1"/>
  <c r="CD55"/>
  <c r="DA55" s="1"/>
  <c r="I6" i="40"/>
  <c r="C6"/>
  <c r="I6" i="41"/>
  <c r="C6"/>
  <c r="C6" i="37"/>
  <c r="I6"/>
  <c r="P74" i="53"/>
  <c r="P61"/>
  <c r="O61"/>
  <c r="O17"/>
  <c r="P17" s="1"/>
  <c r="O31"/>
  <c r="P31" s="1"/>
  <c r="O26"/>
  <c r="DQ21" i="63"/>
  <c r="FK21" s="1"/>
  <c r="DN55"/>
  <c r="DR78"/>
  <c r="FL78" s="1"/>
  <c r="DQ20"/>
  <c r="DQ72"/>
  <c r="FK72" s="1"/>
  <c r="DV25"/>
  <c r="FP25" s="1"/>
  <c r="DV27"/>
  <c r="FP27" s="1"/>
  <c r="DV15"/>
  <c r="FP15" s="1"/>
  <c r="E106"/>
  <c r="DV38"/>
  <c r="FP38" s="1"/>
  <c r="DQ12"/>
  <c r="FK12" s="1"/>
  <c r="DQ22"/>
  <c r="DQ48"/>
  <c r="DQ29"/>
  <c r="DQ67"/>
  <c r="DV42"/>
  <c r="FP42" s="1"/>
  <c r="DV46"/>
  <c r="FP46" s="1"/>
  <c r="DV73"/>
  <c r="FP73" s="1"/>
  <c r="DV59"/>
  <c r="FP59" s="1"/>
  <c r="DV69"/>
  <c r="FP69" s="1"/>
  <c r="DV79"/>
  <c r="FP79" s="1"/>
  <c r="DV77"/>
  <c r="FP77" s="1"/>
  <c r="DQ35"/>
  <c r="FK35" s="1"/>
  <c r="DP15"/>
  <c r="FJ15" s="1"/>
  <c r="DO23"/>
  <c r="FI23" s="1"/>
  <c r="DU23"/>
  <c r="FO23" s="1"/>
  <c r="DN23"/>
  <c r="DT23"/>
  <c r="FN23" s="1"/>
  <c r="DV31"/>
  <c r="FP31" s="1"/>
  <c r="DO39"/>
  <c r="FI39" s="1"/>
  <c r="DV39"/>
  <c r="FP39" s="1"/>
  <c r="DN39"/>
  <c r="DR47"/>
  <c r="FL47" s="1"/>
  <c r="DT55"/>
  <c r="FN55" s="1"/>
  <c r="DS55"/>
  <c r="FM55" s="1"/>
  <c r="CT20"/>
  <c r="CT22"/>
  <c r="CT66"/>
  <c r="CT57"/>
  <c r="CT44"/>
  <c r="BW56"/>
  <c r="DQ56"/>
  <c r="CB65"/>
  <c r="CY65" s="1"/>
  <c r="DV65"/>
  <c r="FP65" s="1"/>
  <c r="FI69"/>
  <c r="CQ64"/>
  <c r="O34" i="53"/>
  <c r="CS76" i="63"/>
  <c r="DX49"/>
  <c r="FR49" s="1"/>
  <c r="CD49"/>
  <c r="DA49" s="1"/>
  <c r="CD50"/>
  <c r="DA50" s="1"/>
  <c r="DX50"/>
  <c r="FR50" s="1"/>
  <c r="CD11"/>
  <c r="DA11" s="1"/>
  <c r="DX11"/>
  <c r="FR11" s="1"/>
  <c r="CD22"/>
  <c r="DA22" s="1"/>
  <c r="DX22"/>
  <c r="FR22" s="1"/>
  <c r="DX56"/>
  <c r="FR56" s="1"/>
  <c r="CD56"/>
  <c r="DA56" s="1"/>
  <c r="CD68"/>
  <c r="DA68" s="1"/>
  <c r="DX68"/>
  <c r="FR68" s="1"/>
  <c r="DX76"/>
  <c r="FR76" s="1"/>
  <c r="CD76"/>
  <c r="DA76" s="1"/>
  <c r="CD31"/>
  <c r="DA31" s="1"/>
  <c r="DX31"/>
  <c r="FR31" s="1"/>
  <c r="I6" i="39"/>
  <c r="C6"/>
  <c r="O37" i="53"/>
  <c r="O68"/>
  <c r="O77"/>
  <c r="O13"/>
  <c r="O39"/>
  <c r="P39" s="1"/>
  <c r="BW13" i="63"/>
  <c r="DQ13"/>
  <c r="BW17"/>
  <c r="DQ17"/>
  <c r="CT14"/>
  <c r="CT50"/>
  <c r="CT79"/>
  <c r="CB66"/>
  <c r="CY66" s="1"/>
  <c r="DV66"/>
  <c r="FP66" s="1"/>
  <c r="CS12"/>
  <c r="CR35"/>
  <c r="O27" i="53"/>
  <c r="P27" s="1"/>
  <c r="DX46" i="63"/>
  <c r="FR46" s="1"/>
  <c r="CD46"/>
  <c r="DA46" s="1"/>
  <c r="CD41"/>
  <c r="DA41" s="1"/>
  <c r="DX41"/>
  <c r="FR41" s="1"/>
  <c r="CD30"/>
  <c r="DX30"/>
  <c r="FR30" s="1"/>
  <c r="DX26"/>
  <c r="FR26" s="1"/>
  <c r="CD26"/>
  <c r="DA26" s="1"/>
  <c r="CD18"/>
  <c r="DA18" s="1"/>
  <c r="DX18"/>
  <c r="FR18" s="1"/>
  <c r="CD51"/>
  <c r="DA51" s="1"/>
  <c r="DX51"/>
  <c r="FR51" s="1"/>
  <c r="DX65"/>
  <c r="FR65" s="1"/>
  <c r="CD65"/>
  <c r="DA65" s="1"/>
  <c r="CD62"/>
  <c r="DA62" s="1"/>
  <c r="DX62"/>
  <c r="FR62" s="1"/>
  <c r="CQ31"/>
  <c r="CC47"/>
  <c r="DW47"/>
  <c r="FQ47" s="1"/>
  <c r="C6" i="55"/>
  <c r="J6"/>
  <c r="O22" i="53"/>
  <c r="CQ24" i="63"/>
  <c r="FI12"/>
  <c r="BW40"/>
  <c r="DQ40"/>
  <c r="FK40" s="1"/>
  <c r="BW24"/>
  <c r="DQ24"/>
  <c r="FK24" s="1"/>
  <c r="FK53"/>
  <c r="CT67"/>
  <c r="CT74"/>
  <c r="BW65"/>
  <c r="DQ65"/>
  <c r="CT45"/>
  <c r="CT52"/>
  <c r="CT70"/>
  <c r="CT77"/>
  <c r="CY28"/>
  <c r="CB12"/>
  <c r="CY12" s="1"/>
  <c r="DV12"/>
  <c r="FP12" s="1"/>
  <c r="DV18"/>
  <c r="FP18" s="1"/>
  <c r="CB18"/>
  <c r="CY18" s="1"/>
  <c r="CB35"/>
  <c r="CY35" s="1"/>
  <c r="DV35"/>
  <c r="FP35" s="1"/>
  <c r="CB68"/>
  <c r="CY68" s="1"/>
  <c r="DV68"/>
  <c r="FP68" s="1"/>
  <c r="CY58"/>
  <c r="CS72"/>
  <c r="CS16"/>
  <c r="CX73"/>
  <c r="CR38"/>
  <c r="CW37"/>
  <c r="CR26"/>
  <c r="O44" i="53"/>
  <c r="P44" s="1"/>
  <c r="CD77" i="63"/>
  <c r="DA77" s="1"/>
  <c r="DX77"/>
  <c r="FR77" s="1"/>
  <c r="DX37"/>
  <c r="FR37" s="1"/>
  <c r="CD37"/>
  <c r="DA37" s="1"/>
  <c r="DX32"/>
  <c r="FR32" s="1"/>
  <c r="CD32"/>
  <c r="DX12"/>
  <c r="FR12" s="1"/>
  <c r="CD12"/>
  <c r="DA12" s="1"/>
  <c r="DX60"/>
  <c r="FR60" s="1"/>
  <c r="CD60"/>
  <c r="DA60" s="1"/>
  <c r="DX57"/>
  <c r="FR57" s="1"/>
  <c r="CD57"/>
  <c r="DA57" s="1"/>
  <c r="CD48"/>
  <c r="DA48" s="1"/>
  <c r="DX48"/>
  <c r="FR48" s="1"/>
  <c r="DX13"/>
  <c r="FR13" s="1"/>
  <c r="CD13"/>
  <c r="DA13" s="1"/>
  <c r="DX34"/>
  <c r="FR34" s="1"/>
  <c r="CD34"/>
  <c r="DA34" s="1"/>
  <c r="CD42"/>
  <c r="DA42" s="1"/>
  <c r="DX42"/>
  <c r="FR42" s="1"/>
  <c r="CD27"/>
  <c r="DA27" s="1"/>
  <c r="DX27"/>
  <c r="FR27" s="1"/>
  <c r="CD43"/>
  <c r="DX43"/>
  <c r="FR43" s="1"/>
  <c r="CD61"/>
  <c r="DX61"/>
  <c r="FR61" s="1"/>
  <c r="DX53"/>
  <c r="FR53" s="1"/>
  <c r="CD53"/>
  <c r="DA53" s="1"/>
  <c r="CD70"/>
  <c r="DA70" s="1"/>
  <c r="DX70"/>
  <c r="FR70" s="1"/>
  <c r="CD54"/>
  <c r="DA54" s="1"/>
  <c r="DX54"/>
  <c r="FR54" s="1"/>
  <c r="CD67"/>
  <c r="DA67" s="1"/>
  <c r="DX67"/>
  <c r="FR67" s="1"/>
  <c r="CQ23"/>
  <c r="DW39"/>
  <c r="FQ39" s="1"/>
  <c r="CC39"/>
  <c r="CZ39" s="1"/>
  <c r="DX47"/>
  <c r="FR47" s="1"/>
  <c r="CD47"/>
  <c r="DA47" s="1"/>
  <c r="CQ47"/>
  <c r="C6" i="64"/>
  <c r="J6"/>
  <c r="C6" i="65"/>
  <c r="J6"/>
  <c r="O70" i="53"/>
  <c r="P70"/>
  <c r="O32"/>
  <c r="AO32" i="1" s="1"/>
  <c r="O38" i="53"/>
  <c r="P38" s="1"/>
  <c r="P76"/>
  <c r="O21"/>
  <c r="DT15" i="63"/>
  <c r="FN15" s="1"/>
  <c r="DQ55"/>
  <c r="FK55" s="1"/>
  <c r="DQ66"/>
  <c r="DV50"/>
  <c r="FP50" s="1"/>
  <c r="DV60"/>
  <c r="FP60" s="1"/>
  <c r="DS23"/>
  <c r="FM23" s="1"/>
  <c r="DR55"/>
  <c r="FL55" s="1"/>
  <c r="DQ44"/>
  <c r="DQ57"/>
  <c r="DQ80"/>
  <c r="DV28"/>
  <c r="FP28" s="1"/>
  <c r="DV21"/>
  <c r="FP21" s="1"/>
  <c r="DV41"/>
  <c r="FP41" s="1"/>
  <c r="DV52"/>
  <c r="FP52" s="1"/>
  <c r="DV62"/>
  <c r="FP62" s="1"/>
  <c r="DV67"/>
  <c r="FP67" s="1"/>
  <c r="DQ45"/>
  <c r="DS15"/>
  <c r="FM15" s="1"/>
  <c r="DR15"/>
  <c r="FL15" s="1"/>
  <c r="DR23"/>
  <c r="FL23" s="1"/>
  <c r="DO31"/>
  <c r="FI31" s="1"/>
  <c r="DU31"/>
  <c r="FO31" s="1"/>
  <c r="DQ39"/>
  <c r="FK39" s="1"/>
  <c r="DP39"/>
  <c r="FJ39" s="1"/>
  <c r="DT47"/>
  <c r="FN47" s="1"/>
  <c r="DO55"/>
  <c r="FI55" s="1"/>
  <c r="O65" i="53" l="1"/>
  <c r="P75"/>
  <c r="A18"/>
  <c r="A75"/>
  <c r="P65"/>
  <c r="O72"/>
  <c r="P66"/>
  <c r="O74"/>
  <c r="A39"/>
  <c r="O52"/>
  <c r="P52" s="1"/>
  <c r="P78"/>
  <c r="P71"/>
  <c r="CL7" i="1"/>
  <c r="AO64"/>
  <c r="BZ64" s="1"/>
  <c r="AO78"/>
  <c r="AO69"/>
  <c r="AO61"/>
  <c r="DU61" s="1"/>
  <c r="EG61" s="1"/>
  <c r="AO67"/>
  <c r="DU67" s="1"/>
  <c r="EG67" s="1"/>
  <c r="AO77"/>
  <c r="A16" i="53"/>
  <c r="A41"/>
  <c r="AO43" i="1"/>
  <c r="BZ43" s="1"/>
  <c r="A33" i="53"/>
  <c r="O19"/>
  <c r="AO19" i="1" s="1"/>
  <c r="EG7"/>
  <c r="AO66"/>
  <c r="CL66" s="1"/>
  <c r="CX66" s="1"/>
  <c r="AO71"/>
  <c r="AO65"/>
  <c r="AO75"/>
  <c r="CL75" s="1"/>
  <c r="CX75" s="1"/>
  <c r="AO63"/>
  <c r="DU63" s="1"/>
  <c r="EG63" s="1"/>
  <c r="A49" i="53"/>
  <c r="P59"/>
  <c r="P77"/>
  <c r="O78"/>
  <c r="O71"/>
  <c r="CX7" i="1"/>
  <c r="DU7"/>
  <c r="AO76"/>
  <c r="BZ76" s="1"/>
  <c r="AO73"/>
  <c r="AO68"/>
  <c r="AO80"/>
  <c r="BZ80" s="1"/>
  <c r="A35" i="53"/>
  <c r="O66"/>
  <c r="AO39" i="1"/>
  <c r="BZ39" s="1"/>
  <c r="AO37"/>
  <c r="DU37" s="1"/>
  <c r="EG37" s="1"/>
  <c r="AO15"/>
  <c r="CL15" s="1"/>
  <c r="CX15" s="1"/>
  <c r="A56" i="53"/>
  <c r="A26"/>
  <c r="A19"/>
  <c r="A63"/>
  <c r="O63"/>
  <c r="O16"/>
  <c r="AO16" i="1" s="1"/>
  <c r="DU16" s="1"/>
  <c r="EG16" s="1"/>
  <c r="O73" i="53"/>
  <c r="P51"/>
  <c r="O69"/>
  <c r="P67"/>
  <c r="P43"/>
  <c r="A29"/>
  <c r="A20"/>
  <c r="A34"/>
  <c r="A40"/>
  <c r="A36"/>
  <c r="A38"/>
  <c r="A48"/>
  <c r="A25"/>
  <c r="A17"/>
  <c r="AO21" i="1"/>
  <c r="O76" i="53"/>
  <c r="AO36" i="1"/>
  <c r="CL36" s="1"/>
  <c r="CX36" s="1"/>
  <c r="AO18"/>
  <c r="BZ18" s="1"/>
  <c r="P69" i="53"/>
  <c r="A46"/>
  <c r="O62"/>
  <c r="O80"/>
  <c r="P62"/>
  <c r="O12"/>
  <c r="P12" s="1"/>
  <c r="P32"/>
  <c r="P80"/>
  <c r="AO54" i="1"/>
  <c r="AO13"/>
  <c r="BZ13" s="1"/>
  <c r="AO26"/>
  <c r="CL26" s="1"/>
  <c r="CX26" s="1"/>
  <c r="P73" i="53"/>
  <c r="P41"/>
  <c r="AO45" i="1"/>
  <c r="BZ45" s="1"/>
  <c r="O11" i="53"/>
  <c r="P11" s="1"/>
  <c r="A12"/>
  <c r="A21"/>
  <c r="A24"/>
  <c r="A50"/>
  <c r="A53"/>
  <c r="A55"/>
  <c r="O79"/>
  <c r="A47"/>
  <c r="O24"/>
  <c r="AO24" i="1" s="1"/>
  <c r="DU24" s="1"/>
  <c r="EG24" s="1"/>
  <c r="AO22"/>
  <c r="AO34"/>
  <c r="CL34" s="1"/>
  <c r="CX34" s="1"/>
  <c r="O46" i="53"/>
  <c r="AO46" i="1" s="1"/>
  <c r="AT46" i="63" s="1"/>
  <c r="P79" i="53"/>
  <c r="AO56" i="1"/>
  <c r="AO59"/>
  <c r="AO33"/>
  <c r="DU33" s="1"/>
  <c r="EG33" s="1"/>
  <c r="O48" i="53"/>
  <c r="A59"/>
  <c r="A31"/>
  <c r="A23"/>
  <c r="A58"/>
  <c r="A52"/>
  <c r="A37"/>
  <c r="A42"/>
  <c r="A57"/>
  <c r="A15"/>
  <c r="A43"/>
  <c r="A27"/>
  <c r="A32"/>
  <c r="AO44" i="1"/>
  <c r="CL44" s="1"/>
  <c r="CX44" s="1"/>
  <c r="O55" i="53"/>
  <c r="AO55" i="1" s="1"/>
  <c r="AO57"/>
  <c r="BZ57" s="1"/>
  <c r="A28" i="53"/>
  <c r="A51"/>
  <c r="AO25" i="1"/>
  <c r="BZ25" s="1"/>
  <c r="P72" i="53"/>
  <c r="AO52" i="1"/>
  <c r="AT52" i="63" s="1"/>
  <c r="O35" i="53"/>
  <c r="P35" s="1"/>
  <c r="P68"/>
  <c r="O53"/>
  <c r="P53" s="1"/>
  <c r="O28"/>
  <c r="O40"/>
  <c r="AO40" i="1" s="1"/>
  <c r="CL40" s="1"/>
  <c r="CX40" s="1"/>
  <c r="AO30"/>
  <c r="CL30" s="1"/>
  <c r="CX30" s="1"/>
  <c r="P18" i="53"/>
  <c r="AO51" i="1"/>
  <c r="AT51" i="63" s="1"/>
  <c r="P64" i="53"/>
  <c r="AO47" i="1"/>
  <c r="CL47" s="1"/>
  <c r="CX47" s="1"/>
  <c r="O50" i="53"/>
  <c r="P50" s="1"/>
  <c r="AO42" i="1"/>
  <c r="BZ42" s="1"/>
  <c r="A60" i="53"/>
  <c r="A54"/>
  <c r="A30"/>
  <c r="A22"/>
  <c r="A14"/>
  <c r="A45"/>
  <c r="A13"/>
  <c r="P25"/>
  <c r="P13"/>
  <c r="P37"/>
  <c r="AO49" i="1"/>
  <c r="AT49" i="63" s="1"/>
  <c r="P54" i="53"/>
  <c r="P40"/>
  <c r="AO27" i="1"/>
  <c r="AO60"/>
  <c r="DU60" s="1"/>
  <c r="EG60" s="1"/>
  <c r="AO29"/>
  <c r="BZ29" s="1"/>
  <c r="P47" i="53"/>
  <c r="P21"/>
  <c r="P46"/>
  <c r="P16"/>
  <c r="P30"/>
  <c r="AO14" i="1"/>
  <c r="BZ14" s="1"/>
  <c r="AO31"/>
  <c r="BZ31" s="1"/>
  <c r="CR29" i="63"/>
  <c r="P34" i="53"/>
  <c r="P26"/>
  <c r="P15"/>
  <c r="P57"/>
  <c r="AO38" i="1"/>
  <c r="CL38" s="1"/>
  <c r="CX38" s="1"/>
  <c r="AO35"/>
  <c r="BZ35" s="1"/>
  <c r="AO17"/>
  <c r="AO12"/>
  <c r="BZ12" s="1"/>
  <c r="AO23"/>
  <c r="AT23" i="63" s="1"/>
  <c r="P55" i="53"/>
  <c r="P22"/>
  <c r="P19"/>
  <c r="AO20" i="1"/>
  <c r="CL20" s="1"/>
  <c r="CX20" s="1"/>
  <c r="CR27" i="63"/>
  <c r="CT24"/>
  <c r="CZ47"/>
  <c r="CZ52"/>
  <c r="CV48"/>
  <c r="CT40"/>
  <c r="DA14"/>
  <c r="P36" i="53"/>
  <c r="AO58" i="1"/>
  <c r="CL58" s="1"/>
  <c r="CX58" s="1"/>
  <c r="D19" i="65"/>
  <c r="D27"/>
  <c r="D35"/>
  <c r="D43"/>
  <c r="D51"/>
  <c r="D59"/>
  <c r="D67"/>
  <c r="D75"/>
  <c r="B18"/>
  <c r="M18" s="1"/>
  <c r="B38"/>
  <c r="M38" s="1"/>
  <c r="B50"/>
  <c r="B23"/>
  <c r="M23" s="1"/>
  <c r="B35"/>
  <c r="M35" s="1"/>
  <c r="B55"/>
  <c r="M55" s="1"/>
  <c r="B63"/>
  <c r="B70"/>
  <c r="M70" s="1"/>
  <c r="D21"/>
  <c r="D31"/>
  <c r="D41"/>
  <c r="D53"/>
  <c r="D63"/>
  <c r="D73"/>
  <c r="C13"/>
  <c r="C17"/>
  <c r="C21"/>
  <c r="C25"/>
  <c r="C29"/>
  <c r="C33"/>
  <c r="C37"/>
  <c r="C41"/>
  <c r="C45"/>
  <c r="C49"/>
  <c r="C53"/>
  <c r="C57"/>
  <c r="C61"/>
  <c r="C65"/>
  <c r="C69"/>
  <c r="C73"/>
  <c r="C77"/>
  <c r="D11"/>
  <c r="B22"/>
  <c r="M22" s="1"/>
  <c r="B34"/>
  <c r="M34" s="1"/>
  <c r="B54"/>
  <c r="M54" s="1"/>
  <c r="B19"/>
  <c r="M19" s="1"/>
  <c r="B39"/>
  <c r="M39" s="1"/>
  <c r="B51"/>
  <c r="M51" s="1"/>
  <c r="B67"/>
  <c r="M67" s="1"/>
  <c r="B66"/>
  <c r="M66" s="1"/>
  <c r="D15"/>
  <c r="D25"/>
  <c r="D37"/>
  <c r="D47"/>
  <c r="D57"/>
  <c r="D69"/>
  <c r="D79"/>
  <c r="C15"/>
  <c r="C19"/>
  <c r="C23"/>
  <c r="C27"/>
  <c r="C31"/>
  <c r="C35"/>
  <c r="C39"/>
  <c r="C43"/>
  <c r="C47"/>
  <c r="C51"/>
  <c r="C55"/>
  <c r="C59"/>
  <c r="C63"/>
  <c r="C67"/>
  <c r="C71"/>
  <c r="C75"/>
  <c r="C79"/>
  <c r="B30"/>
  <c r="M30" s="1"/>
  <c r="B27"/>
  <c r="M27" s="1"/>
  <c r="B47"/>
  <c r="D23"/>
  <c r="D45"/>
  <c r="D65"/>
  <c r="B74"/>
  <c r="M74" s="1"/>
  <c r="B78"/>
  <c r="C14"/>
  <c r="C22"/>
  <c r="C30"/>
  <c r="C38"/>
  <c r="C46"/>
  <c r="C54"/>
  <c r="C62"/>
  <c r="C70"/>
  <c r="C78"/>
  <c r="B26"/>
  <c r="B46"/>
  <c r="M46" s="1"/>
  <c r="B43"/>
  <c r="M43" s="1"/>
  <c r="B59"/>
  <c r="M59" s="1"/>
  <c r="D17"/>
  <c r="D39"/>
  <c r="D61"/>
  <c r="C11"/>
  <c r="B73"/>
  <c r="M73" s="1"/>
  <c r="B77"/>
  <c r="M77" s="1"/>
  <c r="C12"/>
  <c r="C20"/>
  <c r="C28"/>
  <c r="C36"/>
  <c r="C44"/>
  <c r="C52"/>
  <c r="C60"/>
  <c r="C68"/>
  <c r="C76"/>
  <c r="B15"/>
  <c r="B56"/>
  <c r="M56" s="1"/>
  <c r="D33"/>
  <c r="D77"/>
  <c r="B76"/>
  <c r="C18"/>
  <c r="C34"/>
  <c r="C50"/>
  <c r="C66"/>
  <c r="B13"/>
  <c r="M13" s="1"/>
  <c r="B21"/>
  <c r="B29"/>
  <c r="M29" s="1"/>
  <c r="B37"/>
  <c r="B45"/>
  <c r="M45" s="1"/>
  <c r="B53"/>
  <c r="B58"/>
  <c r="M58" s="1"/>
  <c r="B65"/>
  <c r="B60"/>
  <c r="M60" s="1"/>
  <c r="B68"/>
  <c r="M68" s="1"/>
  <c r="D14"/>
  <c r="D22"/>
  <c r="D30"/>
  <c r="D38"/>
  <c r="D46"/>
  <c r="D54"/>
  <c r="D62"/>
  <c r="D70"/>
  <c r="D78"/>
  <c r="B42"/>
  <c r="B62"/>
  <c r="M62" s="1"/>
  <c r="D13"/>
  <c r="D55"/>
  <c r="B80"/>
  <c r="C26"/>
  <c r="C42"/>
  <c r="C58"/>
  <c r="C74"/>
  <c r="B11"/>
  <c r="A11" s="1"/>
  <c r="B17"/>
  <c r="M17" s="1"/>
  <c r="B25"/>
  <c r="M25" s="1"/>
  <c r="B33"/>
  <c r="B41"/>
  <c r="M41" s="1"/>
  <c r="B49"/>
  <c r="B57"/>
  <c r="M57" s="1"/>
  <c r="B61"/>
  <c r="B69"/>
  <c r="M69" s="1"/>
  <c r="B64"/>
  <c r="B72"/>
  <c r="M72" s="1"/>
  <c r="D18"/>
  <c r="D26"/>
  <c r="D34"/>
  <c r="D42"/>
  <c r="D50"/>
  <c r="D58"/>
  <c r="D66"/>
  <c r="D74"/>
  <c r="N6" i="51"/>
  <c r="B12" i="65"/>
  <c r="M12" s="1"/>
  <c r="D71"/>
  <c r="B75"/>
  <c r="M75" s="1"/>
  <c r="C32"/>
  <c r="C64"/>
  <c r="B24"/>
  <c r="B40"/>
  <c r="M40" s="1"/>
  <c r="AJ6" i="1"/>
  <c r="D12" i="65"/>
  <c r="D28"/>
  <c r="D44"/>
  <c r="D60"/>
  <c r="D76"/>
  <c r="B71"/>
  <c r="M71" s="1"/>
  <c r="D49"/>
  <c r="C24"/>
  <c r="C56"/>
  <c r="B20"/>
  <c r="M20" s="1"/>
  <c r="B36"/>
  <c r="M36" s="1"/>
  <c r="B52"/>
  <c r="M52" s="1"/>
  <c r="D24"/>
  <c r="D40"/>
  <c r="D56"/>
  <c r="D72"/>
  <c r="B31"/>
  <c r="C40"/>
  <c r="B16"/>
  <c r="M16" s="1"/>
  <c r="B48"/>
  <c r="D20"/>
  <c r="D52"/>
  <c r="B14"/>
  <c r="M14" s="1"/>
  <c r="D29"/>
  <c r="C16"/>
  <c r="C80"/>
  <c r="B44"/>
  <c r="M44" s="1"/>
  <c r="D16"/>
  <c r="D48"/>
  <c r="D80"/>
  <c r="B79"/>
  <c r="B32"/>
  <c r="M32" s="1"/>
  <c r="D68"/>
  <c r="B28"/>
  <c r="D64"/>
  <c r="C72"/>
  <c r="D36"/>
  <c r="C48"/>
  <c r="D32"/>
  <c r="DA43" i="63"/>
  <c r="DA30"/>
  <c r="FK56"/>
  <c r="FK22"/>
  <c r="H7" i="51"/>
  <c r="L7" i="1"/>
  <c r="X6"/>
  <c r="B26" i="40"/>
  <c r="B42"/>
  <c r="B13"/>
  <c r="B29"/>
  <c r="B45"/>
  <c r="B61"/>
  <c r="B60"/>
  <c r="B12"/>
  <c r="B28"/>
  <c r="B44"/>
  <c r="B27"/>
  <c r="B59"/>
  <c r="B52"/>
  <c r="B39"/>
  <c r="B63"/>
  <c r="A63" s="1"/>
  <c r="C11"/>
  <c r="D73"/>
  <c r="D65"/>
  <c r="D57"/>
  <c r="D49"/>
  <c r="D41"/>
  <c r="D33"/>
  <c r="D25"/>
  <c r="D17"/>
  <c r="B79"/>
  <c r="A79" s="1"/>
  <c r="D74"/>
  <c r="D66"/>
  <c r="D58"/>
  <c r="D50"/>
  <c r="D42"/>
  <c r="D34"/>
  <c r="D26"/>
  <c r="D18"/>
  <c r="B74"/>
  <c r="A74" s="1"/>
  <c r="B80"/>
  <c r="C74"/>
  <c r="C66"/>
  <c r="C58"/>
  <c r="C50"/>
  <c r="C42"/>
  <c r="C34"/>
  <c r="C26"/>
  <c r="C18"/>
  <c r="D11"/>
  <c r="C73"/>
  <c r="C65"/>
  <c r="C57"/>
  <c r="C49"/>
  <c r="C41"/>
  <c r="C33"/>
  <c r="C25"/>
  <c r="C17"/>
  <c r="B22"/>
  <c r="B38"/>
  <c r="B54"/>
  <c r="B25"/>
  <c r="B41"/>
  <c r="B57"/>
  <c r="B56"/>
  <c r="B72"/>
  <c r="A72" s="1"/>
  <c r="B24"/>
  <c r="B40"/>
  <c r="B19"/>
  <c r="B51"/>
  <c r="B66"/>
  <c r="A66" s="1"/>
  <c r="B31"/>
  <c r="B70"/>
  <c r="D75"/>
  <c r="D67"/>
  <c r="D59"/>
  <c r="D51"/>
  <c r="D43"/>
  <c r="D35"/>
  <c r="D27"/>
  <c r="D19"/>
  <c r="B73"/>
  <c r="A73" s="1"/>
  <c r="D76"/>
  <c r="D68"/>
  <c r="D60"/>
  <c r="D52"/>
  <c r="D44"/>
  <c r="D36"/>
  <c r="D28"/>
  <c r="D20"/>
  <c r="D12"/>
  <c r="B78"/>
  <c r="K6" i="51"/>
  <c r="C76" i="40"/>
  <c r="C68"/>
  <c r="C60"/>
  <c r="C52"/>
  <c r="C44"/>
  <c r="C36"/>
  <c r="C28"/>
  <c r="C20"/>
  <c r="C12"/>
  <c r="C75"/>
  <c r="C67"/>
  <c r="C59"/>
  <c r="C51"/>
  <c r="C43"/>
  <c r="C35"/>
  <c r="C27"/>
  <c r="C19"/>
  <c r="A78"/>
  <c r="B18"/>
  <c r="B50"/>
  <c r="B37"/>
  <c r="B69"/>
  <c r="A69" s="1"/>
  <c r="B20"/>
  <c r="B11"/>
  <c r="B58"/>
  <c r="B55"/>
  <c r="D77"/>
  <c r="D61"/>
  <c r="D45"/>
  <c r="D29"/>
  <c r="D13"/>
  <c r="D78"/>
  <c r="D62"/>
  <c r="D46"/>
  <c r="D30"/>
  <c r="D14"/>
  <c r="C70"/>
  <c r="C54"/>
  <c r="C38"/>
  <c r="C22"/>
  <c r="C77"/>
  <c r="C61"/>
  <c r="C45"/>
  <c r="C29"/>
  <c r="C13"/>
  <c r="B14"/>
  <c r="B46"/>
  <c r="B33"/>
  <c r="B65"/>
  <c r="A65" s="1"/>
  <c r="B16"/>
  <c r="B48"/>
  <c r="B67"/>
  <c r="A67" s="1"/>
  <c r="B47"/>
  <c r="D79"/>
  <c r="D63"/>
  <c r="D47"/>
  <c r="D31"/>
  <c r="D15"/>
  <c r="D80"/>
  <c r="D64"/>
  <c r="D48"/>
  <c r="D32"/>
  <c r="D16"/>
  <c r="A80"/>
  <c r="C72"/>
  <c r="C56"/>
  <c r="C40"/>
  <c r="C24"/>
  <c r="C79"/>
  <c r="C63"/>
  <c r="C47"/>
  <c r="C31"/>
  <c r="C15"/>
  <c r="B34"/>
  <c r="B21"/>
  <c r="B53"/>
  <c r="B68"/>
  <c r="A68" s="1"/>
  <c r="B36"/>
  <c r="B43"/>
  <c r="B23"/>
  <c r="B62"/>
  <c r="A62" s="1"/>
  <c r="D69"/>
  <c r="D53"/>
  <c r="D37"/>
  <c r="D21"/>
  <c r="B77"/>
  <c r="A77" s="1"/>
  <c r="D70"/>
  <c r="D54"/>
  <c r="D38"/>
  <c r="D22"/>
  <c r="C78"/>
  <c r="C62"/>
  <c r="C46"/>
  <c r="C30"/>
  <c r="C14"/>
  <c r="C69"/>
  <c r="C53"/>
  <c r="C37"/>
  <c r="C21"/>
  <c r="A70"/>
  <c r="B30"/>
  <c r="B17"/>
  <c r="B49"/>
  <c r="B64"/>
  <c r="A64" s="1"/>
  <c r="B32"/>
  <c r="B35"/>
  <c r="B15"/>
  <c r="B71"/>
  <c r="A71" s="1"/>
  <c r="D71"/>
  <c r="D55"/>
  <c r="D39"/>
  <c r="D23"/>
  <c r="B75"/>
  <c r="A75" s="1"/>
  <c r="D72"/>
  <c r="D56"/>
  <c r="D40"/>
  <c r="D24"/>
  <c r="B76"/>
  <c r="A76" s="1"/>
  <c r="C80"/>
  <c r="C64"/>
  <c r="C48"/>
  <c r="C32"/>
  <c r="C16"/>
  <c r="C71"/>
  <c r="C55"/>
  <c r="C39"/>
  <c r="C23"/>
  <c r="A61"/>
  <c r="BZ15" i="1"/>
  <c r="BZ22"/>
  <c r="CL22"/>
  <c r="CX22" s="1"/>
  <c r="DU22"/>
  <c r="EG22" s="1"/>
  <c r="CL78"/>
  <c r="CX78" s="1"/>
  <c r="DU78"/>
  <c r="EG78" s="1"/>
  <c r="BZ78"/>
  <c r="CL42"/>
  <c r="CX42" s="1"/>
  <c r="DU69"/>
  <c r="EG69" s="1"/>
  <c r="BZ69"/>
  <c r="CL69"/>
  <c r="CX69" s="1"/>
  <c r="BZ68"/>
  <c r="DU68"/>
  <c r="EG68" s="1"/>
  <c r="CL68"/>
  <c r="CX68" s="1"/>
  <c r="DU70"/>
  <c r="EG70" s="1"/>
  <c r="BZ70"/>
  <c r="CL70"/>
  <c r="CX70" s="1"/>
  <c r="BZ77"/>
  <c r="CL77"/>
  <c r="CX77" s="1"/>
  <c r="DU77"/>
  <c r="EG77" s="1"/>
  <c r="FK44" i="63"/>
  <c r="FK66"/>
  <c r="FK68"/>
  <c r="CL51" i="1"/>
  <c r="CX51" s="1"/>
  <c r="CL56"/>
  <c r="CX56" s="1"/>
  <c r="BZ56"/>
  <c r="DU56"/>
  <c r="EG56" s="1"/>
  <c r="CL71"/>
  <c r="CX71" s="1"/>
  <c r="DU71"/>
  <c r="EG71" s="1"/>
  <c r="BZ71"/>
  <c r="CL80"/>
  <c r="CX80" s="1"/>
  <c r="DU45"/>
  <c r="EG45" s="1"/>
  <c r="H7"/>
  <c r="G7" i="51"/>
  <c r="FK45" i="63"/>
  <c r="FK57"/>
  <c r="C80" i="64"/>
  <c r="A75"/>
  <c r="D69"/>
  <c r="C64"/>
  <c r="A59"/>
  <c r="D53"/>
  <c r="C48"/>
  <c r="A43"/>
  <c r="D37"/>
  <c r="C32"/>
  <c r="A27"/>
  <c r="D21"/>
  <c r="C16"/>
  <c r="B79"/>
  <c r="B71"/>
  <c r="B63"/>
  <c r="B55"/>
  <c r="B47"/>
  <c r="B39"/>
  <c r="B31"/>
  <c r="B23"/>
  <c r="B15"/>
  <c r="C78"/>
  <c r="A73"/>
  <c r="D67"/>
  <c r="C62"/>
  <c r="A57"/>
  <c r="D51"/>
  <c r="C46"/>
  <c r="A41"/>
  <c r="D35"/>
  <c r="C30"/>
  <c r="A25"/>
  <c r="D19"/>
  <c r="C14"/>
  <c r="B76"/>
  <c r="B68"/>
  <c r="B60"/>
  <c r="B52"/>
  <c r="B44"/>
  <c r="B36"/>
  <c r="B28"/>
  <c r="B20"/>
  <c r="B12"/>
  <c r="A78"/>
  <c r="D72"/>
  <c r="C67"/>
  <c r="A62"/>
  <c r="D56"/>
  <c r="C51"/>
  <c r="A46"/>
  <c r="D40"/>
  <c r="C35"/>
  <c r="A30"/>
  <c r="D24"/>
  <c r="C19"/>
  <c r="A14"/>
  <c r="A80"/>
  <c r="D74"/>
  <c r="C69"/>
  <c r="A64"/>
  <c r="D58"/>
  <c r="C53"/>
  <c r="A48"/>
  <c r="D42"/>
  <c r="C37"/>
  <c r="A32"/>
  <c r="D26"/>
  <c r="C21"/>
  <c r="A16"/>
  <c r="A11"/>
  <c r="C76"/>
  <c r="A71"/>
  <c r="D65"/>
  <c r="C60"/>
  <c r="A55"/>
  <c r="D49"/>
  <c r="C44"/>
  <c r="A39"/>
  <c r="D33"/>
  <c r="C28"/>
  <c r="A23"/>
  <c r="D17"/>
  <c r="C12"/>
  <c r="B73"/>
  <c r="B65"/>
  <c r="B57"/>
  <c r="B49"/>
  <c r="B41"/>
  <c r="B33"/>
  <c r="B25"/>
  <c r="B17"/>
  <c r="D79"/>
  <c r="C74"/>
  <c r="A69"/>
  <c r="D63"/>
  <c r="C58"/>
  <c r="A53"/>
  <c r="D47"/>
  <c r="C42"/>
  <c r="A37"/>
  <c r="D31"/>
  <c r="C26"/>
  <c r="A21"/>
  <c r="D15"/>
  <c r="B78"/>
  <c r="B70"/>
  <c r="B62"/>
  <c r="B54"/>
  <c r="B46"/>
  <c r="B38"/>
  <c r="B30"/>
  <c r="B22"/>
  <c r="B14"/>
  <c r="C79"/>
  <c r="A74"/>
  <c r="D68"/>
  <c r="C63"/>
  <c r="A58"/>
  <c r="D52"/>
  <c r="C47"/>
  <c r="A42"/>
  <c r="D36"/>
  <c r="C31"/>
  <c r="A26"/>
  <c r="D20"/>
  <c r="C15"/>
  <c r="C11"/>
  <c r="A76"/>
  <c r="D70"/>
  <c r="C65"/>
  <c r="A60"/>
  <c r="D54"/>
  <c r="C49"/>
  <c r="A44"/>
  <c r="D38"/>
  <c r="C33"/>
  <c r="A28"/>
  <c r="D22"/>
  <c r="C17"/>
  <c r="A12"/>
  <c r="D77"/>
  <c r="A67"/>
  <c r="C56"/>
  <c r="D45"/>
  <c r="A35"/>
  <c r="C24"/>
  <c r="D13"/>
  <c r="B67"/>
  <c r="B51"/>
  <c r="B35"/>
  <c r="B19"/>
  <c r="D75"/>
  <c r="A65"/>
  <c r="C54"/>
  <c r="D43"/>
  <c r="A33"/>
  <c r="C22"/>
  <c r="B80"/>
  <c r="B64"/>
  <c r="B48"/>
  <c r="B32"/>
  <c r="B16"/>
  <c r="C75"/>
  <c r="D64"/>
  <c r="A54"/>
  <c r="C43"/>
  <c r="D32"/>
  <c r="A22"/>
  <c r="B11"/>
  <c r="A72"/>
  <c r="C61"/>
  <c r="D50"/>
  <c r="A40"/>
  <c r="C29"/>
  <c r="D18"/>
  <c r="A79"/>
  <c r="C68"/>
  <c r="D57"/>
  <c r="A47"/>
  <c r="C36"/>
  <c r="D25"/>
  <c r="A15"/>
  <c r="B69"/>
  <c r="B53"/>
  <c r="B37"/>
  <c r="B21"/>
  <c r="A77"/>
  <c r="C66"/>
  <c r="D55"/>
  <c r="A45"/>
  <c r="C34"/>
  <c r="D23"/>
  <c r="A13"/>
  <c r="B66"/>
  <c r="B50"/>
  <c r="B34"/>
  <c r="B18"/>
  <c r="D76"/>
  <c r="A66"/>
  <c r="C55"/>
  <c r="D44"/>
  <c r="A34"/>
  <c r="C23"/>
  <c r="D12"/>
  <c r="C73"/>
  <c r="D62"/>
  <c r="A52"/>
  <c r="C41"/>
  <c r="D30"/>
  <c r="A20"/>
  <c r="AV6" i="1"/>
  <c r="C72" i="64"/>
  <c r="D61"/>
  <c r="A51"/>
  <c r="C40"/>
  <c r="D29"/>
  <c r="A19"/>
  <c r="B75"/>
  <c r="B59"/>
  <c r="B43"/>
  <c r="B27"/>
  <c r="D11"/>
  <c r="C70"/>
  <c r="D59"/>
  <c r="A49"/>
  <c r="C38"/>
  <c r="D27"/>
  <c r="A17"/>
  <c r="B72"/>
  <c r="B56"/>
  <c r="B40"/>
  <c r="B24"/>
  <c r="D80"/>
  <c r="A70"/>
  <c r="C59"/>
  <c r="D48"/>
  <c r="A38"/>
  <c r="C27"/>
  <c r="D16"/>
  <c r="C77"/>
  <c r="D66"/>
  <c r="A56"/>
  <c r="C45"/>
  <c r="D34"/>
  <c r="A24"/>
  <c r="C13"/>
  <c r="D73"/>
  <c r="A63"/>
  <c r="C52"/>
  <c r="D41"/>
  <c r="A31"/>
  <c r="C20"/>
  <c r="B77"/>
  <c r="B61"/>
  <c r="B45"/>
  <c r="B29"/>
  <c r="B13"/>
  <c r="D71"/>
  <c r="A61"/>
  <c r="C50"/>
  <c r="D39"/>
  <c r="A29"/>
  <c r="C18"/>
  <c r="B74"/>
  <c r="B58"/>
  <c r="B42"/>
  <c r="B26"/>
  <c r="Q6" i="51"/>
  <c r="C71" i="64"/>
  <c r="D60"/>
  <c r="A50"/>
  <c r="C39"/>
  <c r="D28"/>
  <c r="A18"/>
  <c r="D78"/>
  <c r="A68"/>
  <c r="C57"/>
  <c r="D46"/>
  <c r="A36"/>
  <c r="C25"/>
  <c r="D14"/>
  <c r="DA61" i="63"/>
  <c r="CT65"/>
  <c r="B15" i="55"/>
  <c r="B23"/>
  <c r="B31"/>
  <c r="B39"/>
  <c r="B47"/>
  <c r="B11"/>
  <c r="B18"/>
  <c r="B24"/>
  <c r="B30"/>
  <c r="B36"/>
  <c r="B48"/>
  <c r="B58"/>
  <c r="B66"/>
  <c r="A66" s="1"/>
  <c r="B55"/>
  <c r="B63"/>
  <c r="A63" s="1"/>
  <c r="B71"/>
  <c r="A71" s="1"/>
  <c r="B13"/>
  <c r="B25"/>
  <c r="B35"/>
  <c r="B45"/>
  <c r="B14"/>
  <c r="B28"/>
  <c r="B44"/>
  <c r="B52"/>
  <c r="B60"/>
  <c r="B70"/>
  <c r="A70" s="1"/>
  <c r="B61"/>
  <c r="A61" s="1"/>
  <c r="C11"/>
  <c r="D74"/>
  <c r="D72"/>
  <c r="D70"/>
  <c r="D68"/>
  <c r="D66"/>
  <c r="D64"/>
  <c r="D62"/>
  <c r="D60"/>
  <c r="D58"/>
  <c r="D56"/>
  <c r="D54"/>
  <c r="D52"/>
  <c r="D50"/>
  <c r="D48"/>
  <c r="D46"/>
  <c r="D44"/>
  <c r="D42"/>
  <c r="D40"/>
  <c r="D38"/>
  <c r="D36"/>
  <c r="D34"/>
  <c r="D32"/>
  <c r="D30"/>
  <c r="D28"/>
  <c r="D26"/>
  <c r="D24"/>
  <c r="D22"/>
  <c r="D20"/>
  <c r="D18"/>
  <c r="D16"/>
  <c r="D14"/>
  <c r="D12"/>
  <c r="B74"/>
  <c r="A74" s="1"/>
  <c r="B77"/>
  <c r="B12"/>
  <c r="B21"/>
  <c r="B33"/>
  <c r="B43"/>
  <c r="B53"/>
  <c r="B20"/>
  <c r="B26"/>
  <c r="B34"/>
  <c r="B42"/>
  <c r="B50"/>
  <c r="B68"/>
  <c r="A68" s="1"/>
  <c r="B59"/>
  <c r="B69"/>
  <c r="A69" s="1"/>
  <c r="C75"/>
  <c r="C73"/>
  <c r="C71"/>
  <c r="C69"/>
  <c r="C67"/>
  <c r="C65"/>
  <c r="C63"/>
  <c r="C61"/>
  <c r="C59"/>
  <c r="C57"/>
  <c r="C55"/>
  <c r="C53"/>
  <c r="C51"/>
  <c r="C49"/>
  <c r="C47"/>
  <c r="C45"/>
  <c r="C43"/>
  <c r="C41"/>
  <c r="C39"/>
  <c r="C37"/>
  <c r="C35"/>
  <c r="C33"/>
  <c r="C31"/>
  <c r="C29"/>
  <c r="C27"/>
  <c r="C25"/>
  <c r="C23"/>
  <c r="C21"/>
  <c r="C19"/>
  <c r="C17"/>
  <c r="C15"/>
  <c r="C13"/>
  <c r="B73"/>
  <c r="A73" s="1"/>
  <c r="B76"/>
  <c r="B80"/>
  <c r="B27"/>
  <c r="B49"/>
  <c r="B22"/>
  <c r="B38"/>
  <c r="B54"/>
  <c r="B72"/>
  <c r="A72" s="1"/>
  <c r="C74"/>
  <c r="C70"/>
  <c r="C66"/>
  <c r="C62"/>
  <c r="C58"/>
  <c r="C54"/>
  <c r="C50"/>
  <c r="C46"/>
  <c r="C42"/>
  <c r="C38"/>
  <c r="C34"/>
  <c r="C30"/>
  <c r="C26"/>
  <c r="C22"/>
  <c r="C18"/>
  <c r="C14"/>
  <c r="B75"/>
  <c r="A75" s="1"/>
  <c r="B19"/>
  <c r="B41"/>
  <c r="B64"/>
  <c r="A64" s="1"/>
  <c r="B67"/>
  <c r="A67" s="1"/>
  <c r="D75"/>
  <c r="D71"/>
  <c r="D67"/>
  <c r="D63"/>
  <c r="D59"/>
  <c r="D55"/>
  <c r="D51"/>
  <c r="D47"/>
  <c r="D43"/>
  <c r="D39"/>
  <c r="D35"/>
  <c r="D31"/>
  <c r="D27"/>
  <c r="D23"/>
  <c r="D19"/>
  <c r="D15"/>
  <c r="B79"/>
  <c r="AR6" i="1"/>
  <c r="B51" i="55"/>
  <c r="B40"/>
  <c r="B57"/>
  <c r="C72"/>
  <c r="C64"/>
  <c r="C56"/>
  <c r="C48"/>
  <c r="C40"/>
  <c r="C32"/>
  <c r="C24"/>
  <c r="C16"/>
  <c r="B78"/>
  <c r="B37"/>
  <c r="B32"/>
  <c r="B62"/>
  <c r="A62" s="1"/>
  <c r="D73"/>
  <c r="D65"/>
  <c r="D57"/>
  <c r="D49"/>
  <c r="D41"/>
  <c r="D33"/>
  <c r="D25"/>
  <c r="D17"/>
  <c r="P6" i="51"/>
  <c r="B16" i="55"/>
  <c r="B65"/>
  <c r="A65" s="1"/>
  <c r="D61"/>
  <c r="D45"/>
  <c r="D29"/>
  <c r="D13"/>
  <c r="B17"/>
  <c r="B46"/>
  <c r="D69"/>
  <c r="D53"/>
  <c r="D37"/>
  <c r="D21"/>
  <c r="C60"/>
  <c r="C28"/>
  <c r="D11"/>
  <c r="C44"/>
  <c r="C12"/>
  <c r="C52"/>
  <c r="C68"/>
  <c r="B29"/>
  <c r="C20"/>
  <c r="B56"/>
  <c r="C36"/>
  <c r="CT13" i="63"/>
  <c r="FH39"/>
  <c r="FK29"/>
  <c r="L6" i="51"/>
  <c r="D78" i="41"/>
  <c r="D74"/>
  <c r="D70"/>
  <c r="D66"/>
  <c r="D62"/>
  <c r="D58"/>
  <c r="D54"/>
  <c r="D50"/>
  <c r="D46"/>
  <c r="D42"/>
  <c r="D38"/>
  <c r="D34"/>
  <c r="D30"/>
  <c r="D26"/>
  <c r="D22"/>
  <c r="D18"/>
  <c r="D14"/>
  <c r="B74"/>
  <c r="A74" s="1"/>
  <c r="B78"/>
  <c r="A78" s="1"/>
  <c r="B12"/>
  <c r="B20"/>
  <c r="B28"/>
  <c r="B36"/>
  <c r="B44"/>
  <c r="B52"/>
  <c r="B15"/>
  <c r="B23"/>
  <c r="B31"/>
  <c r="B39"/>
  <c r="B47"/>
  <c r="B55"/>
  <c r="B63"/>
  <c r="A63" s="1"/>
  <c r="B71"/>
  <c r="B60"/>
  <c r="B66"/>
  <c r="A66" s="1"/>
  <c r="B72"/>
  <c r="A72" s="1"/>
  <c r="C80"/>
  <c r="D77"/>
  <c r="C72"/>
  <c r="D69"/>
  <c r="C64"/>
  <c r="D61"/>
  <c r="C56"/>
  <c r="D53"/>
  <c r="C48"/>
  <c r="D45"/>
  <c r="C40"/>
  <c r="D37"/>
  <c r="C79"/>
  <c r="C73"/>
  <c r="D68"/>
  <c r="C63"/>
  <c r="C57"/>
  <c r="D52"/>
  <c r="C47"/>
  <c r="C41"/>
  <c r="D36"/>
  <c r="C31"/>
  <c r="C25"/>
  <c r="D20"/>
  <c r="C15"/>
  <c r="B77"/>
  <c r="A77" s="1"/>
  <c r="B18"/>
  <c r="B30"/>
  <c r="B40"/>
  <c r="B50"/>
  <c r="B17"/>
  <c r="B27"/>
  <c r="B37"/>
  <c r="B49"/>
  <c r="B59"/>
  <c r="B69"/>
  <c r="A69" s="1"/>
  <c r="B62"/>
  <c r="A62" s="1"/>
  <c r="D75"/>
  <c r="D71"/>
  <c r="C68"/>
  <c r="D57"/>
  <c r="C54"/>
  <c r="C50"/>
  <c r="D43"/>
  <c r="D39"/>
  <c r="C36"/>
  <c r="C30"/>
  <c r="D27"/>
  <c r="C22"/>
  <c r="D19"/>
  <c r="C14"/>
  <c r="D80"/>
  <c r="C75"/>
  <c r="C69"/>
  <c r="D64"/>
  <c r="C59"/>
  <c r="C53"/>
  <c r="D48"/>
  <c r="C43"/>
  <c r="C37"/>
  <c r="D32"/>
  <c r="C27"/>
  <c r="C21"/>
  <c r="D16"/>
  <c r="B76"/>
  <c r="A76" s="1"/>
  <c r="B16"/>
  <c r="B26"/>
  <c r="B38"/>
  <c r="B48"/>
  <c r="B13"/>
  <c r="B25"/>
  <c r="B35"/>
  <c r="B45"/>
  <c r="B57"/>
  <c r="B67"/>
  <c r="A67" s="1"/>
  <c r="B58"/>
  <c r="B68"/>
  <c r="A68" s="1"/>
  <c r="D79"/>
  <c r="C76"/>
  <c r="D65"/>
  <c r="C62"/>
  <c r="C58"/>
  <c r="D51"/>
  <c r="D47"/>
  <c r="C44"/>
  <c r="D33"/>
  <c r="C28"/>
  <c r="D25"/>
  <c r="C20"/>
  <c r="D17"/>
  <c r="C12"/>
  <c r="C11"/>
  <c r="C71"/>
  <c r="D60"/>
  <c r="C49"/>
  <c r="C39"/>
  <c r="D28"/>
  <c r="C17"/>
  <c r="B14"/>
  <c r="B34"/>
  <c r="B11"/>
  <c r="B33"/>
  <c r="B53"/>
  <c r="C78"/>
  <c r="A71"/>
  <c r="D63"/>
  <c r="D49"/>
  <c r="C42"/>
  <c r="D35"/>
  <c r="D29"/>
  <c r="C24"/>
  <c r="D13"/>
  <c r="D72"/>
  <c r="C61"/>
  <c r="C51"/>
  <c r="D40"/>
  <c r="C29"/>
  <c r="C19"/>
  <c r="B79"/>
  <c r="A79" s="1"/>
  <c r="AB6" i="1"/>
  <c r="B32" i="41"/>
  <c r="B54"/>
  <c r="B29"/>
  <c r="B51"/>
  <c r="B56"/>
  <c r="B70"/>
  <c r="D11"/>
  <c r="D73"/>
  <c r="C66"/>
  <c r="D59"/>
  <c r="C52"/>
  <c r="C38"/>
  <c r="D31"/>
  <c r="C26"/>
  <c r="D15"/>
  <c r="C67"/>
  <c r="C45"/>
  <c r="D24"/>
  <c r="B73"/>
  <c r="A73" s="1"/>
  <c r="B22"/>
  <c r="B19"/>
  <c r="B61"/>
  <c r="A61" s="1"/>
  <c r="D67"/>
  <c r="C16"/>
  <c r="D76"/>
  <c r="C55"/>
  <c r="C33"/>
  <c r="D12"/>
  <c r="B46"/>
  <c r="B43"/>
  <c r="C70"/>
  <c r="D55"/>
  <c r="D41"/>
  <c r="C18"/>
  <c r="C65"/>
  <c r="C23"/>
  <c r="B24"/>
  <c r="B65"/>
  <c r="A65" s="1"/>
  <c r="C34"/>
  <c r="D44"/>
  <c r="B75"/>
  <c r="A75" s="1"/>
  <c r="B21"/>
  <c r="D23"/>
  <c r="D56"/>
  <c r="B42"/>
  <c r="C32"/>
  <c r="C13"/>
  <c r="B64"/>
  <c r="A64" s="1"/>
  <c r="C60"/>
  <c r="C74"/>
  <c r="C35"/>
  <c r="A70"/>
  <c r="D21"/>
  <c r="B80"/>
  <c r="A80" s="1"/>
  <c r="C77"/>
  <c r="C46"/>
  <c r="B41"/>
  <c r="CT60" i="63"/>
  <c r="CL27" i="1"/>
  <c r="CX27" s="1"/>
  <c r="BZ27"/>
  <c r="DU27"/>
  <c r="EG27" s="1"/>
  <c r="DU54"/>
  <c r="EG54" s="1"/>
  <c r="CL54"/>
  <c r="CX54" s="1"/>
  <c r="BZ54"/>
  <c r="CL73"/>
  <c r="CX73" s="1"/>
  <c r="DU73"/>
  <c r="BZ73"/>
  <c r="CL13"/>
  <c r="CX13" s="1"/>
  <c r="CL17"/>
  <c r="CX17" s="1"/>
  <c r="DU17"/>
  <c r="EG17" s="1"/>
  <c r="BZ17"/>
  <c r="BZ36"/>
  <c r="CL41"/>
  <c r="CX41" s="1"/>
  <c r="BZ41"/>
  <c r="DU41"/>
  <c r="EG41" s="1"/>
  <c r="AF7"/>
  <c r="M7" i="51"/>
  <c r="I7"/>
  <c r="P7" i="1"/>
  <c r="FK51" i="63"/>
  <c r="CT17"/>
  <c r="J7" i="51"/>
  <c r="T7" i="1"/>
  <c r="FH55" i="63"/>
  <c r="CY19"/>
  <c r="CT68"/>
  <c r="CT11"/>
  <c r="DU47" i="1"/>
  <c r="EG47" s="1"/>
  <c r="BZ66"/>
  <c r="CL16"/>
  <c r="CX16" s="1"/>
  <c r="DU55"/>
  <c r="EG55" s="1"/>
  <c r="BZ55"/>
  <c r="CL55"/>
  <c r="CX55" s="1"/>
  <c r="DU59"/>
  <c r="EG59" s="1"/>
  <c r="BZ59"/>
  <c r="CL59"/>
  <c r="CX59" s="1"/>
  <c r="BZ30"/>
  <c r="CL63"/>
  <c r="CX63" s="1"/>
  <c r="DU40"/>
  <c r="EG40" s="1"/>
  <c r="D11" i="36"/>
  <c r="C65"/>
  <c r="C49"/>
  <c r="C33"/>
  <c r="C22"/>
  <c r="C14"/>
  <c r="B75"/>
  <c r="B78"/>
  <c r="H6" i="1"/>
  <c r="B18" i="36"/>
  <c r="B26"/>
  <c r="B34"/>
  <c r="B42"/>
  <c r="B50"/>
  <c r="B13"/>
  <c r="B21"/>
  <c r="B29"/>
  <c r="B37"/>
  <c r="B45"/>
  <c r="B53"/>
  <c r="B61"/>
  <c r="A61" s="1"/>
  <c r="B69"/>
  <c r="A69" s="1"/>
  <c r="B60"/>
  <c r="B68"/>
  <c r="A68" s="1"/>
  <c r="D80"/>
  <c r="D76"/>
  <c r="D72"/>
  <c r="D68"/>
  <c r="D64"/>
  <c r="D60"/>
  <c r="D56"/>
  <c r="D52"/>
  <c r="D48"/>
  <c r="D44"/>
  <c r="D40"/>
  <c r="D36"/>
  <c r="D32"/>
  <c r="D28"/>
  <c r="D24"/>
  <c r="D20"/>
  <c r="D16"/>
  <c r="D12"/>
  <c r="C77"/>
  <c r="C57"/>
  <c r="C37"/>
  <c r="C20"/>
  <c r="A75"/>
  <c r="B20"/>
  <c r="B30"/>
  <c r="B40"/>
  <c r="B52"/>
  <c r="B17"/>
  <c r="B27"/>
  <c r="B39"/>
  <c r="B49"/>
  <c r="B59"/>
  <c r="B71"/>
  <c r="A71" s="1"/>
  <c r="B64"/>
  <c r="A64" s="1"/>
  <c r="D78"/>
  <c r="D73"/>
  <c r="D67"/>
  <c r="D62"/>
  <c r="D57"/>
  <c r="D51"/>
  <c r="D46"/>
  <c r="D41"/>
  <c r="D35"/>
  <c r="D30"/>
  <c r="D25"/>
  <c r="D19"/>
  <c r="D14"/>
  <c r="C61"/>
  <c r="C41"/>
  <c r="C24"/>
  <c r="C12"/>
  <c r="B74"/>
  <c r="A74" s="1"/>
  <c r="B79"/>
  <c r="A79" s="1"/>
  <c r="B16"/>
  <c r="B28"/>
  <c r="B38"/>
  <c r="B48"/>
  <c r="B15"/>
  <c r="B25"/>
  <c r="B35"/>
  <c r="B47"/>
  <c r="B57"/>
  <c r="B67"/>
  <c r="A67" s="1"/>
  <c r="B62"/>
  <c r="A62" s="1"/>
  <c r="B72"/>
  <c r="A72" s="1"/>
  <c r="D79"/>
  <c r="D74"/>
  <c r="D69"/>
  <c r="D63"/>
  <c r="D58"/>
  <c r="D53"/>
  <c r="D47"/>
  <c r="D42"/>
  <c r="D37"/>
  <c r="D31"/>
  <c r="D26"/>
  <c r="D21"/>
  <c r="D15"/>
  <c r="C69"/>
  <c r="C26"/>
  <c r="B73"/>
  <c r="B14"/>
  <c r="B36"/>
  <c r="B11"/>
  <c r="B33"/>
  <c r="B55"/>
  <c r="B58"/>
  <c r="D71"/>
  <c r="D61"/>
  <c r="D50"/>
  <c r="D39"/>
  <c r="D29"/>
  <c r="D18"/>
  <c r="C73"/>
  <c r="C29"/>
  <c r="B12"/>
  <c r="A12" s="1"/>
  <c r="B32"/>
  <c r="B54"/>
  <c r="B31"/>
  <c r="B51"/>
  <c r="B56"/>
  <c r="D75"/>
  <c r="D65"/>
  <c r="D54"/>
  <c r="D43"/>
  <c r="D33"/>
  <c r="D22"/>
  <c r="A78"/>
  <c r="C53"/>
  <c r="B44"/>
  <c r="B41"/>
  <c r="B66"/>
  <c r="A66" s="1"/>
  <c r="D77"/>
  <c r="D55"/>
  <c r="D34"/>
  <c r="D13"/>
  <c r="G6" i="51"/>
  <c r="C16" i="36"/>
  <c r="B77"/>
  <c r="A77" s="1"/>
  <c r="B24"/>
  <c r="B23"/>
  <c r="B65"/>
  <c r="A65" s="1"/>
  <c r="C11"/>
  <c r="D59"/>
  <c r="D38"/>
  <c r="D17"/>
  <c r="B19"/>
  <c r="D49"/>
  <c r="C45"/>
  <c r="B22"/>
  <c r="B63"/>
  <c r="A63" s="1"/>
  <c r="D70"/>
  <c r="D27"/>
  <c r="B46"/>
  <c r="B70"/>
  <c r="A70" s="1"/>
  <c r="D45"/>
  <c r="B76"/>
  <c r="A76" s="1"/>
  <c r="D66"/>
  <c r="A73"/>
  <c r="C15"/>
  <c r="C23"/>
  <c r="C35"/>
  <c r="C51"/>
  <c r="C67"/>
  <c r="C32"/>
  <c r="C40"/>
  <c r="C48"/>
  <c r="C56"/>
  <c r="C64"/>
  <c r="C72"/>
  <c r="C80"/>
  <c r="C19"/>
  <c r="C27"/>
  <c r="C43"/>
  <c r="C59"/>
  <c r="C75"/>
  <c r="C28"/>
  <c r="C36"/>
  <c r="C44"/>
  <c r="C52"/>
  <c r="C60"/>
  <c r="C68"/>
  <c r="C76"/>
  <c r="C21"/>
  <c r="C47"/>
  <c r="C79"/>
  <c r="C38"/>
  <c r="C54"/>
  <c r="C70"/>
  <c r="C17"/>
  <c r="C39"/>
  <c r="C71"/>
  <c r="C34"/>
  <c r="C50"/>
  <c r="C66"/>
  <c r="C25"/>
  <c r="C42"/>
  <c r="C74"/>
  <c r="C13"/>
  <c r="C63"/>
  <c r="C30"/>
  <c r="C62"/>
  <c r="C58"/>
  <c r="C46"/>
  <c r="B80"/>
  <c r="A80" s="1"/>
  <c r="C55"/>
  <c r="C18"/>
  <c r="B43"/>
  <c r="D23"/>
  <c r="C31"/>
  <c r="C78"/>
  <c r="CT25" i="63"/>
  <c r="AJ7" i="1"/>
  <c r="N7" i="51"/>
  <c r="FK17" i="63"/>
  <c r="D68" i="39"/>
  <c r="D60"/>
  <c r="D52"/>
  <c r="D44"/>
  <c r="D36"/>
  <c r="D28"/>
  <c r="D20"/>
  <c r="D12"/>
  <c r="C73"/>
  <c r="B74"/>
  <c r="A74" s="1"/>
  <c r="B77"/>
  <c r="A77" s="1"/>
  <c r="B14"/>
  <c r="B22"/>
  <c r="B30"/>
  <c r="B38"/>
  <c r="B46"/>
  <c r="B54"/>
  <c r="B15"/>
  <c r="B23"/>
  <c r="B31"/>
  <c r="B39"/>
  <c r="B47"/>
  <c r="B55"/>
  <c r="B63"/>
  <c r="A63" s="1"/>
  <c r="B71"/>
  <c r="A71" s="1"/>
  <c r="B62"/>
  <c r="A62" s="1"/>
  <c r="B70"/>
  <c r="A70" s="1"/>
  <c r="D71"/>
  <c r="C66"/>
  <c r="D63"/>
  <c r="C58"/>
  <c r="D55"/>
  <c r="C50"/>
  <c r="D47"/>
  <c r="C42"/>
  <c r="D39"/>
  <c r="C34"/>
  <c r="D31"/>
  <c r="C26"/>
  <c r="D23"/>
  <c r="C18"/>
  <c r="D15"/>
  <c r="C76"/>
  <c r="D73"/>
  <c r="J6" i="51"/>
  <c r="D72" i="39"/>
  <c r="D62"/>
  <c r="D50"/>
  <c r="D40"/>
  <c r="D30"/>
  <c r="D18"/>
  <c r="C77"/>
  <c r="B75"/>
  <c r="A75" s="1"/>
  <c r="B79"/>
  <c r="A79" s="1"/>
  <c r="B12"/>
  <c r="B24"/>
  <c r="B34"/>
  <c r="B44"/>
  <c r="B11"/>
  <c r="B19"/>
  <c r="B29"/>
  <c r="B41"/>
  <c r="B51"/>
  <c r="B61"/>
  <c r="A61" s="1"/>
  <c r="B56"/>
  <c r="B66"/>
  <c r="A66" s="1"/>
  <c r="C72"/>
  <c r="C68"/>
  <c r="D61"/>
  <c r="D57"/>
  <c r="C54"/>
  <c r="D43"/>
  <c r="C40"/>
  <c r="C36"/>
  <c r="D29"/>
  <c r="D25"/>
  <c r="C22"/>
  <c r="C80"/>
  <c r="D64"/>
  <c r="D54"/>
  <c r="D42"/>
  <c r="D32"/>
  <c r="D22"/>
  <c r="C79"/>
  <c r="B73"/>
  <c r="A73" s="1"/>
  <c r="B78"/>
  <c r="A78" s="1"/>
  <c r="T6" i="1"/>
  <c r="B20" i="39"/>
  <c r="B32"/>
  <c r="B42"/>
  <c r="B52"/>
  <c r="B17"/>
  <c r="B27"/>
  <c r="B37"/>
  <c r="B49"/>
  <c r="B59"/>
  <c r="B69"/>
  <c r="A69" s="1"/>
  <c r="B64"/>
  <c r="A64" s="1"/>
  <c r="D11"/>
  <c r="D69"/>
  <c r="D65"/>
  <c r="C62"/>
  <c r="D51"/>
  <c r="C48"/>
  <c r="C44"/>
  <c r="D37"/>
  <c r="D33"/>
  <c r="C30"/>
  <c r="D19"/>
  <c r="C16"/>
  <c r="C12"/>
  <c r="D77"/>
  <c r="C74"/>
  <c r="D66"/>
  <c r="D46"/>
  <c r="D24"/>
  <c r="B28"/>
  <c r="B50"/>
  <c r="B25"/>
  <c r="B45"/>
  <c r="B67"/>
  <c r="B72"/>
  <c r="A72" s="1"/>
  <c r="C64"/>
  <c r="D49"/>
  <c r="D35"/>
  <c r="C28"/>
  <c r="D21"/>
  <c r="C14"/>
  <c r="D75"/>
  <c r="D70"/>
  <c r="D48"/>
  <c r="D26"/>
  <c r="C75"/>
  <c r="B76"/>
  <c r="A76" s="1"/>
  <c r="B26"/>
  <c r="B48"/>
  <c r="B21"/>
  <c r="B43"/>
  <c r="B65"/>
  <c r="A65" s="1"/>
  <c r="B68"/>
  <c r="A68" s="1"/>
  <c r="A67"/>
  <c r="D59"/>
  <c r="C52"/>
  <c r="D45"/>
  <c r="C38"/>
  <c r="C24"/>
  <c r="C78"/>
  <c r="D58"/>
  <c r="D16"/>
  <c r="B16"/>
  <c r="B53"/>
  <c r="C60"/>
  <c r="C46"/>
  <c r="C32"/>
  <c r="D17"/>
  <c r="D34"/>
  <c r="B40"/>
  <c r="B35"/>
  <c r="B60"/>
  <c r="C20"/>
  <c r="D56"/>
  <c r="B13"/>
  <c r="C70"/>
  <c r="D41"/>
  <c r="D13"/>
  <c r="D14"/>
  <c r="B18"/>
  <c r="B57"/>
  <c r="C56"/>
  <c r="D27"/>
  <c r="B33"/>
  <c r="D67"/>
  <c r="D79"/>
  <c r="D38"/>
  <c r="B58"/>
  <c r="B36"/>
  <c r="D74"/>
  <c r="C13"/>
  <c r="C21"/>
  <c r="C29"/>
  <c r="C37"/>
  <c r="C45"/>
  <c r="C53"/>
  <c r="C61"/>
  <c r="C69"/>
  <c r="D53"/>
  <c r="D78"/>
  <c r="C17"/>
  <c r="C25"/>
  <c r="C33"/>
  <c r="C41"/>
  <c r="C49"/>
  <c r="C57"/>
  <c r="C65"/>
  <c r="C11"/>
  <c r="C19"/>
  <c r="C35"/>
  <c r="C51"/>
  <c r="C67"/>
  <c r="C15"/>
  <c r="C31"/>
  <c r="C47"/>
  <c r="C63"/>
  <c r="B80"/>
  <c r="A80" s="1"/>
  <c r="C23"/>
  <c r="C55"/>
  <c r="D80"/>
  <c r="C43"/>
  <c r="D76"/>
  <c r="C71"/>
  <c r="C59"/>
  <c r="C39"/>
  <c r="C27"/>
  <c r="FH23" i="63"/>
  <c r="FK48"/>
  <c r="FK20"/>
  <c r="AB7" i="1"/>
  <c r="L7" i="51"/>
  <c r="FK11" i="63"/>
  <c r="GA7"/>
  <c r="DJ7"/>
  <c r="CM7"/>
  <c r="EG7"/>
  <c r="DU44" i="1"/>
  <c r="EG44" s="1"/>
  <c r="DU25"/>
  <c r="EG25" s="1"/>
  <c r="CL25"/>
  <c r="CX25" s="1"/>
  <c r="CL32"/>
  <c r="CX32" s="1"/>
  <c r="DU32"/>
  <c r="EG32" s="1"/>
  <c r="BZ32"/>
  <c r="DU14"/>
  <c r="EG14" s="1"/>
  <c r="CL62"/>
  <c r="CX62" s="1"/>
  <c r="DU62"/>
  <c r="EG62" s="1"/>
  <c r="BZ62"/>
  <c r="BZ75"/>
  <c r="DU72"/>
  <c r="EG72" s="1"/>
  <c r="CL72"/>
  <c r="CX72" s="1"/>
  <c r="BZ72"/>
  <c r="FK25" i="63"/>
  <c r="DA33"/>
  <c r="FK80"/>
  <c r="AV7" i="1"/>
  <c r="Q7" i="51"/>
  <c r="DA32" i="63"/>
  <c r="FK65"/>
  <c r="P7" i="51"/>
  <c r="AR7" i="1"/>
  <c r="FK13" i="63"/>
  <c r="CT56"/>
  <c r="FK67"/>
  <c r="B24" i="37"/>
  <c r="B34"/>
  <c r="B40"/>
  <c r="B50"/>
  <c r="L6" i="1"/>
  <c r="B15" i="37"/>
  <c r="B23"/>
  <c r="B31"/>
  <c r="B39"/>
  <c r="B47"/>
  <c r="B55"/>
  <c r="B63"/>
  <c r="A63" s="1"/>
  <c r="B71"/>
  <c r="A71" s="1"/>
  <c r="B62"/>
  <c r="A62" s="1"/>
  <c r="B70"/>
  <c r="A70" s="1"/>
  <c r="D15"/>
  <c r="D19"/>
  <c r="D23"/>
  <c r="D27"/>
  <c r="D31"/>
  <c r="D35"/>
  <c r="D39"/>
  <c r="D43"/>
  <c r="D47"/>
  <c r="D51"/>
  <c r="D55"/>
  <c r="D59"/>
  <c r="D63"/>
  <c r="D67"/>
  <c r="D71"/>
  <c r="D75"/>
  <c r="D79"/>
  <c r="B80"/>
  <c r="A80" s="1"/>
  <c r="B74"/>
  <c r="A74" s="1"/>
  <c r="C15"/>
  <c r="C19"/>
  <c r="C23"/>
  <c r="C27"/>
  <c r="C31"/>
  <c r="C35"/>
  <c r="C39"/>
  <c r="C43"/>
  <c r="C47"/>
  <c r="C51"/>
  <c r="C55"/>
  <c r="C59"/>
  <c r="C63"/>
  <c r="C67"/>
  <c r="C71"/>
  <c r="C75"/>
  <c r="C79"/>
  <c r="B14"/>
  <c r="B20"/>
  <c r="B26"/>
  <c r="B32"/>
  <c r="B42"/>
  <c r="B48"/>
  <c r="B19"/>
  <c r="B27"/>
  <c r="B35"/>
  <c r="B43"/>
  <c r="B51"/>
  <c r="B59"/>
  <c r="B67"/>
  <c r="A67" s="1"/>
  <c r="B58"/>
  <c r="B66"/>
  <c r="A66" s="1"/>
  <c r="D13"/>
  <c r="D17"/>
  <c r="D21"/>
  <c r="D25"/>
  <c r="D29"/>
  <c r="D33"/>
  <c r="D37"/>
  <c r="D41"/>
  <c r="D45"/>
  <c r="D49"/>
  <c r="D53"/>
  <c r="D57"/>
  <c r="D61"/>
  <c r="D65"/>
  <c r="D69"/>
  <c r="D73"/>
  <c r="D77"/>
  <c r="C11"/>
  <c r="B76"/>
  <c r="A76" s="1"/>
  <c r="B73"/>
  <c r="A73" s="1"/>
  <c r="C13"/>
  <c r="C17"/>
  <c r="C21"/>
  <c r="C25"/>
  <c r="C29"/>
  <c r="C33"/>
  <c r="C37"/>
  <c r="C41"/>
  <c r="C45"/>
  <c r="C49"/>
  <c r="C53"/>
  <c r="C57"/>
  <c r="C61"/>
  <c r="C65"/>
  <c r="C69"/>
  <c r="C73"/>
  <c r="C77"/>
  <c r="D11"/>
  <c r="B18"/>
  <c r="B30"/>
  <c r="B52"/>
  <c r="B17"/>
  <c r="B33"/>
  <c r="B49"/>
  <c r="B65"/>
  <c r="A65" s="1"/>
  <c r="B64"/>
  <c r="A64" s="1"/>
  <c r="D12"/>
  <c r="D20"/>
  <c r="D28"/>
  <c r="D36"/>
  <c r="D44"/>
  <c r="D52"/>
  <c r="D60"/>
  <c r="D68"/>
  <c r="D76"/>
  <c r="B79"/>
  <c r="A79" s="1"/>
  <c r="C16"/>
  <c r="C24"/>
  <c r="C32"/>
  <c r="C40"/>
  <c r="C48"/>
  <c r="C56"/>
  <c r="C64"/>
  <c r="C72"/>
  <c r="C80"/>
  <c r="B16"/>
  <c r="B28"/>
  <c r="B38"/>
  <c r="B13"/>
  <c r="B29"/>
  <c r="B45"/>
  <c r="B61"/>
  <c r="A61" s="1"/>
  <c r="B60"/>
  <c r="D18"/>
  <c r="D26"/>
  <c r="D34"/>
  <c r="D42"/>
  <c r="D50"/>
  <c r="D58"/>
  <c r="D66"/>
  <c r="D74"/>
  <c r="H6" i="51"/>
  <c r="B75" i="37"/>
  <c r="A75" s="1"/>
  <c r="C14"/>
  <c r="C22"/>
  <c r="C30"/>
  <c r="C38"/>
  <c r="C46"/>
  <c r="C54"/>
  <c r="C62"/>
  <c r="C70"/>
  <c r="C78"/>
  <c r="B11"/>
  <c r="A11" s="1"/>
  <c r="B36"/>
  <c r="B12"/>
  <c r="B41"/>
  <c r="B56"/>
  <c r="D16"/>
  <c r="D32"/>
  <c r="D48"/>
  <c r="D64"/>
  <c r="D80"/>
  <c r="C12"/>
  <c r="C28"/>
  <c r="C44"/>
  <c r="C60"/>
  <c r="C76"/>
  <c r="B46"/>
  <c r="B25"/>
  <c r="B57"/>
  <c r="B72"/>
  <c r="A72" s="1"/>
  <c r="D24"/>
  <c r="D40"/>
  <c r="D56"/>
  <c r="D72"/>
  <c r="B77"/>
  <c r="A77" s="1"/>
  <c r="C20"/>
  <c r="C36"/>
  <c r="C52"/>
  <c r="C68"/>
  <c r="B37"/>
  <c r="D30"/>
  <c r="D62"/>
  <c r="C42"/>
  <c r="C74"/>
  <c r="B22"/>
  <c r="B21"/>
  <c r="B68"/>
  <c r="A68" s="1"/>
  <c r="D22"/>
  <c r="D54"/>
  <c r="B78"/>
  <c r="A78" s="1"/>
  <c r="C34"/>
  <c r="C66"/>
  <c r="B44"/>
  <c r="D70"/>
  <c r="C18"/>
  <c r="B69"/>
  <c r="A69" s="1"/>
  <c r="D46"/>
  <c r="C58"/>
  <c r="B53"/>
  <c r="A53" s="1"/>
  <c r="B54"/>
  <c r="D78"/>
  <c r="D38"/>
  <c r="C50"/>
  <c r="D14"/>
  <c r="C26"/>
  <c r="K7" i="51"/>
  <c r="X7" i="1"/>
  <c r="DA63" i="63"/>
  <c r="FK60"/>
  <c r="CL19" i="1"/>
  <c r="CX19" s="1"/>
  <c r="BZ19"/>
  <c r="DU19"/>
  <c r="EG19" s="1"/>
  <c r="BZ21"/>
  <c r="CL21"/>
  <c r="CX21" s="1"/>
  <c r="DU21"/>
  <c r="EG21" s="1"/>
  <c r="AT13" i="63"/>
  <c r="AT25"/>
  <c r="DJ6"/>
  <c r="AT78"/>
  <c r="AT66"/>
  <c r="AT62"/>
  <c r="CM6"/>
  <c r="AT77"/>
  <c r="AT73"/>
  <c r="AT69"/>
  <c r="AT65"/>
  <c r="AT61"/>
  <c r="AT41"/>
  <c r="AT18"/>
  <c r="AT72"/>
  <c r="AT68"/>
  <c r="AT56"/>
  <c r="EG6"/>
  <c r="AT17"/>
  <c r="AT29"/>
  <c r="AT76"/>
  <c r="AT64"/>
  <c r="AT75"/>
  <c r="AT67"/>
  <c r="AT59"/>
  <c r="AT32"/>
  <c r="AT80"/>
  <c r="AT79"/>
  <c r="AT71"/>
  <c r="AT63"/>
  <c r="AT27"/>
  <c r="AT21"/>
  <c r="AT19"/>
  <c r="AT37"/>
  <c r="AT74"/>
  <c r="AT22"/>
  <c r="AT70"/>
  <c r="AT54"/>
  <c r="GA6"/>
  <c r="AT55"/>
  <c r="BZ79" i="1"/>
  <c r="DU79"/>
  <c r="CL79"/>
  <c r="CX79" s="1"/>
  <c r="CL37"/>
  <c r="CX37" s="1"/>
  <c r="CL65"/>
  <c r="CX65" s="1"/>
  <c r="BZ65"/>
  <c r="DU65"/>
  <c r="EG65" s="1"/>
  <c r="CL39"/>
  <c r="CX39" s="1"/>
  <c r="DU39"/>
  <c r="EG39" s="1"/>
  <c r="DU26"/>
  <c r="EG26" s="1"/>
  <c r="CL74"/>
  <c r="CX74" s="1"/>
  <c r="DU74"/>
  <c r="BZ74"/>
  <c r="BZ46"/>
  <c r="B15" i="42"/>
  <c r="B19"/>
  <c r="B23"/>
  <c r="B27"/>
  <c r="B31"/>
  <c r="B35"/>
  <c r="B39"/>
  <c r="B43"/>
  <c r="B47"/>
  <c r="B51"/>
  <c r="B55"/>
  <c r="B59"/>
  <c r="B63"/>
  <c r="B67"/>
  <c r="B71"/>
  <c r="B75"/>
  <c r="B79"/>
  <c r="B14"/>
  <c r="B18"/>
  <c r="B22"/>
  <c r="B26"/>
  <c r="B30"/>
  <c r="B34"/>
  <c r="B38"/>
  <c r="B42"/>
  <c r="B46"/>
  <c r="B50"/>
  <c r="B54"/>
  <c r="B58"/>
  <c r="B62"/>
  <c r="B66"/>
  <c r="B70"/>
  <c r="B74"/>
  <c r="B78"/>
  <c r="B13"/>
  <c r="B17"/>
  <c r="B21"/>
  <c r="B25"/>
  <c r="B29"/>
  <c r="B33"/>
  <c r="B37"/>
  <c r="B41"/>
  <c r="B45"/>
  <c r="B49"/>
  <c r="B53"/>
  <c r="B57"/>
  <c r="B61"/>
  <c r="B65"/>
  <c r="B69"/>
  <c r="B73"/>
  <c r="B77"/>
  <c r="B11"/>
  <c r="B12"/>
  <c r="B16"/>
  <c r="B20"/>
  <c r="B24"/>
  <c r="B28"/>
  <c r="B32"/>
  <c r="B36"/>
  <c r="B40"/>
  <c r="B44"/>
  <c r="B48"/>
  <c r="B52"/>
  <c r="B56"/>
  <c r="B60"/>
  <c r="B64"/>
  <c r="B68"/>
  <c r="B72"/>
  <c r="B76"/>
  <c r="B80"/>
  <c r="D67"/>
  <c r="C62"/>
  <c r="A57"/>
  <c r="D51"/>
  <c r="C46"/>
  <c r="A41"/>
  <c r="D35"/>
  <c r="C30"/>
  <c r="A25"/>
  <c r="D19"/>
  <c r="C14"/>
  <c r="A78"/>
  <c r="D72"/>
  <c r="C11"/>
  <c r="A63"/>
  <c r="D57"/>
  <c r="C52"/>
  <c r="A47"/>
  <c r="D41"/>
  <c r="C36"/>
  <c r="A31"/>
  <c r="D25"/>
  <c r="C20"/>
  <c r="A15"/>
  <c r="D78"/>
  <c r="C73"/>
  <c r="A68"/>
  <c r="D64"/>
  <c r="C59"/>
  <c r="A54"/>
  <c r="D48"/>
  <c r="C43"/>
  <c r="A38"/>
  <c r="D32"/>
  <c r="C27"/>
  <c r="A22"/>
  <c r="D16"/>
  <c r="C80"/>
  <c r="A75"/>
  <c r="D69"/>
  <c r="C65"/>
  <c r="A60"/>
  <c r="D54"/>
  <c r="C49"/>
  <c r="A44"/>
  <c r="D38"/>
  <c r="C33"/>
  <c r="A28"/>
  <c r="D22"/>
  <c r="C17"/>
  <c r="A12"/>
  <c r="D75"/>
  <c r="C70"/>
  <c r="M6" i="51"/>
  <c r="D63" i="42"/>
  <c r="C58"/>
  <c r="A53"/>
  <c r="D47"/>
  <c r="C42"/>
  <c r="A37"/>
  <c r="D31"/>
  <c r="C26"/>
  <c r="A21"/>
  <c r="D15"/>
  <c r="C79"/>
  <c r="A74"/>
  <c r="D68"/>
  <c r="C64"/>
  <c r="A59"/>
  <c r="D53"/>
  <c r="C48"/>
  <c r="A43"/>
  <c r="D37"/>
  <c r="C32"/>
  <c r="A27"/>
  <c r="D21"/>
  <c r="C16"/>
  <c r="A80"/>
  <c r="D74"/>
  <c r="C69"/>
  <c r="A66"/>
  <c r="D60"/>
  <c r="C55"/>
  <c r="A50"/>
  <c r="D44"/>
  <c r="C39"/>
  <c r="A34"/>
  <c r="D28"/>
  <c r="C23"/>
  <c r="A18"/>
  <c r="D12"/>
  <c r="C76"/>
  <c r="A71"/>
  <c r="D66"/>
  <c r="C61"/>
  <c r="A56"/>
  <c r="D50"/>
  <c r="C45"/>
  <c r="A40"/>
  <c r="D34"/>
  <c r="C29"/>
  <c r="A24"/>
  <c r="D18"/>
  <c r="C13"/>
  <c r="A77"/>
  <c r="D71"/>
  <c r="AF6" i="1"/>
  <c r="D59" i="42"/>
  <c r="A49"/>
  <c r="C38"/>
  <c r="D27"/>
  <c r="A17"/>
  <c r="C75"/>
  <c r="D65"/>
  <c r="A55"/>
  <c r="C44"/>
  <c r="D33"/>
  <c r="A23"/>
  <c r="C12"/>
  <c r="D70"/>
  <c r="A62"/>
  <c r="C51"/>
  <c r="D40"/>
  <c r="A30"/>
  <c r="C19"/>
  <c r="D77"/>
  <c r="D11"/>
  <c r="C57"/>
  <c r="D46"/>
  <c r="A36"/>
  <c r="C25"/>
  <c r="D14"/>
  <c r="A73"/>
  <c r="A61"/>
  <c r="C50"/>
  <c r="D39"/>
  <c r="A29"/>
  <c r="C18"/>
  <c r="D76"/>
  <c r="A67"/>
  <c r="C56"/>
  <c r="D45"/>
  <c r="A35"/>
  <c r="C24"/>
  <c r="D13"/>
  <c r="A72"/>
  <c r="C63"/>
  <c r="D52"/>
  <c r="A42"/>
  <c r="C31"/>
  <c r="D20"/>
  <c r="A79"/>
  <c r="C68"/>
  <c r="D58"/>
  <c r="A48"/>
  <c r="C37"/>
  <c r="D26"/>
  <c r="A16"/>
  <c r="C74"/>
  <c r="C54"/>
  <c r="A33"/>
  <c r="D80"/>
  <c r="C60"/>
  <c r="A39"/>
  <c r="D17"/>
  <c r="C67"/>
  <c r="A46"/>
  <c r="D24"/>
  <c r="C72"/>
  <c r="A52"/>
  <c r="D30"/>
  <c r="C78"/>
  <c r="D55"/>
  <c r="C34"/>
  <c r="A13"/>
  <c r="D61"/>
  <c r="C40"/>
  <c r="A19"/>
  <c r="A11"/>
  <c r="C47"/>
  <c r="A26"/>
  <c r="D73"/>
  <c r="C53"/>
  <c r="A32"/>
  <c r="D79"/>
  <c r="A65"/>
  <c r="D43"/>
  <c r="C22"/>
  <c r="A70"/>
  <c r="D49"/>
  <c r="C28"/>
  <c r="A76"/>
  <c r="D56"/>
  <c r="C35"/>
  <c r="A14"/>
  <c r="D62"/>
  <c r="C41"/>
  <c r="A20"/>
  <c r="C66"/>
  <c r="A45"/>
  <c r="D23"/>
  <c r="C71"/>
  <c r="A51"/>
  <c r="D29"/>
  <c r="C77"/>
  <c r="A58"/>
  <c r="D36"/>
  <c r="C15"/>
  <c r="A64"/>
  <c r="D42"/>
  <c r="C21"/>
  <c r="A69"/>
  <c r="B20" i="38"/>
  <c r="B36"/>
  <c r="B52"/>
  <c r="B23"/>
  <c r="B39"/>
  <c r="B55"/>
  <c r="B71"/>
  <c r="A71" s="1"/>
  <c r="B70"/>
  <c r="B26"/>
  <c r="B13"/>
  <c r="B45"/>
  <c r="B60"/>
  <c r="D76"/>
  <c r="D68"/>
  <c r="D60"/>
  <c r="D52"/>
  <c r="D44"/>
  <c r="D36"/>
  <c r="D28"/>
  <c r="D20"/>
  <c r="B30"/>
  <c r="B17"/>
  <c r="B56"/>
  <c r="C11"/>
  <c r="D73"/>
  <c r="D65"/>
  <c r="D57"/>
  <c r="D49"/>
  <c r="D41"/>
  <c r="D33"/>
  <c r="D25"/>
  <c r="D17"/>
  <c r="D14"/>
  <c r="C79"/>
  <c r="B16"/>
  <c r="B32"/>
  <c r="B48"/>
  <c r="B19"/>
  <c r="B35"/>
  <c r="B51"/>
  <c r="B67"/>
  <c r="A67" s="1"/>
  <c r="B66"/>
  <c r="A66" s="1"/>
  <c r="B18"/>
  <c r="B50"/>
  <c r="B37"/>
  <c r="B69"/>
  <c r="A69" s="1"/>
  <c r="D78"/>
  <c r="D70"/>
  <c r="D62"/>
  <c r="D54"/>
  <c r="D46"/>
  <c r="D38"/>
  <c r="D30"/>
  <c r="D22"/>
  <c r="B22"/>
  <c r="B54"/>
  <c r="B41"/>
  <c r="B65"/>
  <c r="A65" s="1"/>
  <c r="B72"/>
  <c r="D75"/>
  <c r="D67"/>
  <c r="D59"/>
  <c r="D51"/>
  <c r="D43"/>
  <c r="D35"/>
  <c r="D27"/>
  <c r="D19"/>
  <c r="D16"/>
  <c r="B76"/>
  <c r="A76" s="1"/>
  <c r="D11"/>
  <c r="B28"/>
  <c r="B15"/>
  <c r="B47"/>
  <c r="B62"/>
  <c r="B42"/>
  <c r="B61"/>
  <c r="A61" s="1"/>
  <c r="D72"/>
  <c r="D56"/>
  <c r="D40"/>
  <c r="D24"/>
  <c r="B46"/>
  <c r="B57"/>
  <c r="D77"/>
  <c r="D61"/>
  <c r="D45"/>
  <c r="D29"/>
  <c r="D13"/>
  <c r="B74"/>
  <c r="C75"/>
  <c r="C67"/>
  <c r="C59"/>
  <c r="C51"/>
  <c r="C43"/>
  <c r="C35"/>
  <c r="C27"/>
  <c r="C80"/>
  <c r="C72"/>
  <c r="C64"/>
  <c r="C56"/>
  <c r="C48"/>
  <c r="C40"/>
  <c r="C32"/>
  <c r="C24"/>
  <c r="C16"/>
  <c r="C17"/>
  <c r="A62"/>
  <c r="B24"/>
  <c r="B11"/>
  <c r="A11" s="1"/>
  <c r="B43"/>
  <c r="B58"/>
  <c r="B34"/>
  <c r="B53"/>
  <c r="D74"/>
  <c r="D58"/>
  <c r="D42"/>
  <c r="D26"/>
  <c r="B38"/>
  <c r="B49"/>
  <c r="D79"/>
  <c r="D63"/>
  <c r="D47"/>
  <c r="D31"/>
  <c r="D15"/>
  <c r="D12"/>
  <c r="C77"/>
  <c r="C69"/>
  <c r="C61"/>
  <c r="C53"/>
  <c r="C45"/>
  <c r="C37"/>
  <c r="C29"/>
  <c r="B73"/>
  <c r="A73" s="1"/>
  <c r="B79"/>
  <c r="A79" s="1"/>
  <c r="C74"/>
  <c r="C66"/>
  <c r="C58"/>
  <c r="C50"/>
  <c r="C42"/>
  <c r="C34"/>
  <c r="C26"/>
  <c r="C18"/>
  <c r="C21"/>
  <c r="A72"/>
  <c r="C15"/>
  <c r="B44"/>
  <c r="B63"/>
  <c r="A63" s="1"/>
  <c r="B29"/>
  <c r="D64"/>
  <c r="D32"/>
  <c r="B33"/>
  <c r="D69"/>
  <c r="D37"/>
  <c r="B80"/>
  <c r="A80" s="1"/>
  <c r="C63"/>
  <c r="C47"/>
  <c r="C31"/>
  <c r="C76"/>
  <c r="C60"/>
  <c r="C44"/>
  <c r="C28"/>
  <c r="C12"/>
  <c r="A70"/>
  <c r="B40"/>
  <c r="B59"/>
  <c r="B21"/>
  <c r="D66"/>
  <c r="D34"/>
  <c r="B25"/>
  <c r="D71"/>
  <c r="D39"/>
  <c r="B78"/>
  <c r="A78" s="1"/>
  <c r="C65"/>
  <c r="C49"/>
  <c r="C33"/>
  <c r="C78"/>
  <c r="C62"/>
  <c r="C46"/>
  <c r="C30"/>
  <c r="C14"/>
  <c r="A74"/>
  <c r="B12"/>
  <c r="A12" s="1"/>
  <c r="B31"/>
  <c r="P6" i="1"/>
  <c r="D80" i="38"/>
  <c r="D48"/>
  <c r="B14"/>
  <c r="B64"/>
  <c r="A64" s="1"/>
  <c r="D53"/>
  <c r="D21"/>
  <c r="C71"/>
  <c r="C55"/>
  <c r="C39"/>
  <c r="C23"/>
  <c r="B77"/>
  <c r="A77" s="1"/>
  <c r="C68"/>
  <c r="C52"/>
  <c r="C36"/>
  <c r="C20"/>
  <c r="C19"/>
  <c r="B27"/>
  <c r="I6" i="51"/>
  <c r="B68" i="38"/>
  <c r="A68" s="1"/>
  <c r="D50"/>
  <c r="D18"/>
  <c r="D55"/>
  <c r="D23"/>
  <c r="C73"/>
  <c r="C57"/>
  <c r="C41"/>
  <c r="C25"/>
  <c r="B75"/>
  <c r="A75" s="1"/>
  <c r="C70"/>
  <c r="C54"/>
  <c r="C38"/>
  <c r="C22"/>
  <c r="C13"/>
  <c r="CT51" i="63"/>
  <c r="CL46" i="1" l="1"/>
  <c r="CX46" s="1"/>
  <c r="BZ26"/>
  <c r="BZ37"/>
  <c r="DU75"/>
  <c r="DU80"/>
  <c r="EG80" s="1"/>
  <c r="BZ33"/>
  <c r="AT43" i="63"/>
  <c r="AT33"/>
  <c r="AT26"/>
  <c r="CM26" s="1"/>
  <c r="DJ26" s="1"/>
  <c r="BZ61" i="1"/>
  <c r="DU36"/>
  <c r="EG36" s="1"/>
  <c r="CL49"/>
  <c r="CX49" s="1"/>
  <c r="A18" i="41"/>
  <c r="A15" i="55"/>
  <c r="A70" i="65"/>
  <c r="AT36" i="63"/>
  <c r="A17" i="36"/>
  <c r="CL61" i="1"/>
  <c r="CX61" s="1"/>
  <c r="AO11"/>
  <c r="DU46"/>
  <c r="EG46" s="1"/>
  <c r="CL67"/>
  <c r="CX67" s="1"/>
  <c r="AT57" i="63"/>
  <c r="CM57" s="1"/>
  <c r="DJ57" s="1"/>
  <c r="A15" i="37"/>
  <c r="DU52" i="1"/>
  <c r="EG52" s="1"/>
  <c r="AO53"/>
  <c r="DU53" s="1"/>
  <c r="EG53" s="1"/>
  <c r="DU18"/>
  <c r="EG18" s="1"/>
  <c r="AT38" i="63"/>
  <c r="EG38" s="1"/>
  <c r="GA38" s="1"/>
  <c r="DU64" i="1"/>
  <c r="EG64" s="1"/>
  <c r="BZ63"/>
  <c r="DU66"/>
  <c r="EG66" s="1"/>
  <c r="DU43"/>
  <c r="EG43" s="1"/>
  <c r="DU76"/>
  <c r="A13" i="41"/>
  <c r="DU42" i="1"/>
  <c r="EG42" s="1"/>
  <c r="A77" i="65"/>
  <c r="P24" i="53"/>
  <c r="A43" i="39"/>
  <c r="BZ67" i="1"/>
  <c r="DU29"/>
  <c r="EG29" s="1"/>
  <c r="CL43"/>
  <c r="CX43" s="1"/>
  <c r="CL76"/>
  <c r="CX76" s="1"/>
  <c r="DU38"/>
  <c r="EG38" s="1"/>
  <c r="A21" i="41"/>
  <c r="BZ52" i="1"/>
  <c r="BZ51"/>
  <c r="A74" i="65"/>
  <c r="CL64" i="1"/>
  <c r="CX64" s="1"/>
  <c r="BZ20"/>
  <c r="AT15" i="63"/>
  <c r="EG15" s="1"/>
  <c r="GA15" s="1"/>
  <c r="AT20"/>
  <c r="AT42"/>
  <c r="CM42" s="1"/>
  <c r="DJ42" s="1"/>
  <c r="A12" i="37"/>
  <c r="BZ24" i="1"/>
  <c r="A14" i="39"/>
  <c r="A29" i="36"/>
  <c r="DU23" i="1"/>
  <c r="EG23" s="1"/>
  <c r="A25" i="38"/>
  <c r="A22" i="37"/>
  <c r="A12" i="39"/>
  <c r="A16" i="40"/>
  <c r="A72" i="65"/>
  <c r="F82" i="53"/>
  <c r="A17" i="38"/>
  <c r="CL18" i="1"/>
  <c r="CX18" s="1"/>
  <c r="AT39" i="63"/>
  <c r="CM39" s="1"/>
  <c r="DJ39" s="1"/>
  <c r="AT16"/>
  <c r="EG16" s="1"/>
  <c r="GA16" s="1"/>
  <c r="AT40"/>
  <c r="EG40" s="1"/>
  <c r="GA40" s="1"/>
  <c r="CL24" i="1"/>
  <c r="CX24" s="1"/>
  <c r="A35" i="36"/>
  <c r="BZ40" i="1"/>
  <c r="BZ16"/>
  <c r="DU34"/>
  <c r="EG34" s="1"/>
  <c r="DU49"/>
  <c r="EG49" s="1"/>
  <c r="DU13"/>
  <c r="EG13" s="1"/>
  <c r="CL45"/>
  <c r="CX45" s="1"/>
  <c r="O52" i="51"/>
  <c r="O71"/>
  <c r="O9"/>
  <c r="BZ11" i="1"/>
  <c r="CL60"/>
  <c r="CX60" s="1"/>
  <c r="DU15"/>
  <c r="EG15" s="1"/>
  <c r="A18" i="65"/>
  <c r="A20"/>
  <c r="A22"/>
  <c r="A73"/>
  <c r="A71"/>
  <c r="A53" i="39"/>
  <c r="A29"/>
  <c r="A28" i="40"/>
  <c r="AO50" i="1"/>
  <c r="AT24" i="63"/>
  <c r="EG24" s="1"/>
  <c r="GA24" s="1"/>
  <c r="AT34"/>
  <c r="AT45"/>
  <c r="EG45" s="1"/>
  <c r="GA45" s="1"/>
  <c r="CL14" i="1"/>
  <c r="CX14" s="1"/>
  <c r="BZ44"/>
  <c r="A18" i="39"/>
  <c r="A48"/>
  <c r="A32"/>
  <c r="A23"/>
  <c r="DU57" i="1"/>
  <c r="EG57" s="1"/>
  <c r="CL12"/>
  <c r="CX12" s="1"/>
  <c r="A48" i="41"/>
  <c r="O29" i="51"/>
  <c r="O30"/>
  <c r="O21"/>
  <c r="O18"/>
  <c r="O27"/>
  <c r="A13" i="65"/>
  <c r="A67"/>
  <c r="J83" i="53"/>
  <c r="AO48" i="1"/>
  <c r="P48" i="53"/>
  <c r="A33" i="38"/>
  <c r="A23"/>
  <c r="A18"/>
  <c r="A14"/>
  <c r="A46"/>
  <c r="A19"/>
  <c r="A43" i="37"/>
  <c r="A59"/>
  <c r="A16"/>
  <c r="A51"/>
  <c r="A19"/>
  <c r="A34" i="36"/>
  <c r="A25" i="41"/>
  <c r="A16" i="55"/>
  <c r="A24"/>
  <c r="A34" i="40"/>
  <c r="A17" i="65"/>
  <c r="A31" i="38"/>
  <c r="CL33" i="1"/>
  <c r="CX33" s="1"/>
  <c r="AT47" i="63"/>
  <c r="CM47" s="1"/>
  <c r="DJ47" s="1"/>
  <c r="AT60"/>
  <c r="CM60" s="1"/>
  <c r="DJ60" s="1"/>
  <c r="AT11"/>
  <c r="EG11" s="1"/>
  <c r="GA11" s="1"/>
  <c r="AT14"/>
  <c r="EG14" s="1"/>
  <c r="GA14" s="1"/>
  <c r="A25" i="37"/>
  <c r="A30"/>
  <c r="A57" i="39"/>
  <c r="A15"/>
  <c r="A21" i="36"/>
  <c r="A48"/>
  <c r="A18"/>
  <c r="DU30" i="1"/>
  <c r="EG30" s="1"/>
  <c r="CL57"/>
  <c r="CX57" s="1"/>
  <c r="BZ47"/>
  <c r="BZ34"/>
  <c r="DU12"/>
  <c r="EG12" s="1"/>
  <c r="BZ49"/>
  <c r="CL35"/>
  <c r="CX35" s="1"/>
  <c r="A41" i="41"/>
  <c r="A29" i="55"/>
  <c r="O8" i="51"/>
  <c r="O22"/>
  <c r="O51"/>
  <c r="O23"/>
  <c r="O48"/>
  <c r="O44"/>
  <c r="O32"/>
  <c r="O45"/>
  <c r="O33"/>
  <c r="CL52" i="1"/>
  <c r="CX52" s="1"/>
  <c r="BZ60"/>
  <c r="DU51"/>
  <c r="EG51" s="1"/>
  <c r="A32" i="40"/>
  <c r="A30"/>
  <c r="A60"/>
  <c r="A13"/>
  <c r="A44" i="65"/>
  <c r="J86" i="53"/>
  <c r="P28"/>
  <c r="F87" s="1"/>
  <c r="AO28" i="1"/>
  <c r="A32" i="38"/>
  <c r="A36" i="41"/>
  <c r="A50" i="55"/>
  <c r="A20"/>
  <c r="A21"/>
  <c r="A25"/>
  <c r="A36"/>
  <c r="A43" i="40"/>
  <c r="A55"/>
  <c r="A26" i="38"/>
  <c r="A45"/>
  <c r="A43"/>
  <c r="AT44" i="63"/>
  <c r="CM44" s="1"/>
  <c r="DJ44" s="1"/>
  <c r="AT12"/>
  <c r="EG12" s="1"/>
  <c r="GA12" s="1"/>
  <c r="AT30"/>
  <c r="EG30" s="1"/>
  <c r="GA30" s="1"/>
  <c r="A37" i="37"/>
  <c r="A41"/>
  <c r="A60"/>
  <c r="A34"/>
  <c r="A24" i="39"/>
  <c r="A21"/>
  <c r="A25"/>
  <c r="A13"/>
  <c r="A11" i="36"/>
  <c r="A24"/>
  <c r="A32"/>
  <c r="A44"/>
  <c r="A59" i="41"/>
  <c r="A17"/>
  <c r="A46" i="55"/>
  <c r="A48"/>
  <c r="O43" i="51"/>
  <c r="O66"/>
  <c r="CL11" i="1"/>
  <c r="CX11" s="1"/>
  <c r="O60" i="51"/>
  <c r="O58"/>
  <c r="O46"/>
  <c r="O59"/>
  <c r="O47"/>
  <c r="DU11" i="1"/>
  <c r="EG11" s="1"/>
  <c r="DU58"/>
  <c r="EG58" s="1"/>
  <c r="A49" i="40"/>
  <c r="A23"/>
  <c r="A24"/>
  <c r="A22"/>
  <c r="A62" i="65"/>
  <c r="BZ23" i="1"/>
  <c r="DU20"/>
  <c r="EG20" s="1"/>
  <c r="AT58" i="63"/>
  <c r="EG58" s="1"/>
  <c r="GA58" s="1"/>
  <c r="AT35"/>
  <c r="EG35" s="1"/>
  <c r="GA35" s="1"/>
  <c r="F84" i="53"/>
  <c r="CL23" i="1"/>
  <c r="CX23" s="1"/>
  <c r="CL31"/>
  <c r="CX31" s="1"/>
  <c r="DU35"/>
  <c r="EG35" s="1"/>
  <c r="BZ38"/>
  <c r="O20" i="51"/>
  <c r="O11"/>
  <c r="O72"/>
  <c r="O49"/>
  <c r="O40"/>
  <c r="O28"/>
  <c r="O16"/>
  <c r="O69"/>
  <c r="O57"/>
  <c r="O26"/>
  <c r="O12"/>
  <c r="O14"/>
  <c r="O73"/>
  <c r="O39"/>
  <c r="O13"/>
  <c r="O68"/>
  <c r="O70"/>
  <c r="O56"/>
  <c r="AT31" i="63"/>
  <c r="EG31" s="1"/>
  <c r="GA31" s="1"/>
  <c r="CL29" i="1"/>
  <c r="CX29" s="1"/>
  <c r="DU31"/>
  <c r="EG31" s="1"/>
  <c r="O34" i="51"/>
  <c r="O63"/>
  <c r="O17"/>
  <c r="O75"/>
  <c r="O54"/>
  <c r="O37"/>
  <c r="O25"/>
  <c r="O74"/>
  <c r="O62"/>
  <c r="O67"/>
  <c r="O53"/>
  <c r="O55"/>
  <c r="O41"/>
  <c r="O35"/>
  <c r="O50"/>
  <c r="O36"/>
  <c r="O38"/>
  <c r="O24"/>
  <c r="A33" i="55"/>
  <c r="A59"/>
  <c r="A35"/>
  <c r="A51"/>
  <c r="A30"/>
  <c r="A26"/>
  <c r="A18"/>
  <c r="A28"/>
  <c r="A12"/>
  <c r="A27"/>
  <c r="A60"/>
  <c r="A54"/>
  <c r="M33" i="65"/>
  <c r="A33"/>
  <c r="M37"/>
  <c r="A37"/>
  <c r="A47" i="41"/>
  <c r="A31"/>
  <c r="A22"/>
  <c r="A44"/>
  <c r="A15"/>
  <c r="A49"/>
  <c r="A16"/>
  <c r="A58"/>
  <c r="A54"/>
  <c r="A30"/>
  <c r="A50"/>
  <c r="M26" i="65"/>
  <c r="A26"/>
  <c r="M63"/>
  <c r="A63"/>
  <c r="M50"/>
  <c r="A50"/>
  <c r="A19" i="39"/>
  <c r="A11"/>
  <c r="A17"/>
  <c r="A40"/>
  <c r="A36"/>
  <c r="A38"/>
  <c r="A55"/>
  <c r="A41"/>
  <c r="A39"/>
  <c r="A42"/>
  <c r="A50"/>
  <c r="A20"/>
  <c r="A22"/>
  <c r="M48" i="65"/>
  <c r="A48"/>
  <c r="M24"/>
  <c r="A24"/>
  <c r="M64"/>
  <c r="A64"/>
  <c r="M49"/>
  <c r="A49"/>
  <c r="M42"/>
  <c r="A42"/>
  <c r="M53"/>
  <c r="A53"/>
  <c r="M15"/>
  <c r="A15"/>
  <c r="A40"/>
  <c r="A38" i="37"/>
  <c r="A49"/>
  <c r="A28"/>
  <c r="A51" i="39"/>
  <c r="A34"/>
  <c r="A42" i="41"/>
  <c r="A56"/>
  <c r="A57"/>
  <c r="A55"/>
  <c r="A35"/>
  <c r="A53" i="55"/>
  <c r="A55"/>
  <c r="A53" i="40"/>
  <c r="A32" i="65"/>
  <c r="A52"/>
  <c r="A27" i="38"/>
  <c r="A56"/>
  <c r="A37"/>
  <c r="A51"/>
  <c r="A47"/>
  <c r="A30"/>
  <c r="A20"/>
  <c r="A55" i="37"/>
  <c r="A21"/>
  <c r="A47"/>
  <c r="A26" i="39"/>
  <c r="A30"/>
  <c r="A46" i="36"/>
  <c r="A30"/>
  <c r="A37"/>
  <c r="A28" i="41"/>
  <c r="A40"/>
  <c r="A29"/>
  <c r="A45"/>
  <c r="A44" i="55"/>
  <c r="A42"/>
  <c r="A43"/>
  <c r="A38"/>
  <c r="A41"/>
  <c r="A48" i="40"/>
  <c r="A47"/>
  <c r="A17"/>
  <c r="A51"/>
  <c r="A20"/>
  <c r="A15"/>
  <c r="A58" i="65"/>
  <c r="A54"/>
  <c r="A59"/>
  <c r="A59" i="38"/>
  <c r="A34"/>
  <c r="A24"/>
  <c r="A24" i="37"/>
  <c r="A46"/>
  <c r="A36"/>
  <c r="A54"/>
  <c r="A29"/>
  <c r="A17"/>
  <c r="A42"/>
  <c r="A40"/>
  <c r="A60" i="39"/>
  <c r="A16"/>
  <c r="A44"/>
  <c r="A58"/>
  <c r="A35"/>
  <c r="A28"/>
  <c r="A59"/>
  <c r="A49"/>
  <c r="A52"/>
  <c r="A31" i="36"/>
  <c r="A57"/>
  <c r="A19"/>
  <c r="A23"/>
  <c r="A14"/>
  <c r="A28"/>
  <c r="A20" i="41"/>
  <c r="A46"/>
  <c r="A11"/>
  <c r="A19"/>
  <c r="A33"/>
  <c r="A37"/>
  <c r="A22" i="55"/>
  <c r="A34"/>
  <c r="A19"/>
  <c r="A37"/>
  <c r="A40"/>
  <c r="A11"/>
  <c r="A47"/>
  <c r="A45"/>
  <c r="A58"/>
  <c r="A39"/>
  <c r="A42" i="40"/>
  <c r="A59"/>
  <c r="A50"/>
  <c r="A18"/>
  <c r="A26"/>
  <c r="A19"/>
  <c r="A56"/>
  <c r="A35"/>
  <c r="A45"/>
  <c r="A34" i="65"/>
  <c r="A75"/>
  <c r="A27"/>
  <c r="A21"/>
  <c r="A55"/>
  <c r="A51"/>
  <c r="A36"/>
  <c r="A25"/>
  <c r="M28"/>
  <c r="A28"/>
  <c r="M61"/>
  <c r="A61"/>
  <c r="M65"/>
  <c r="A65"/>
  <c r="A13" i="37"/>
  <c r="A18"/>
  <c r="A27"/>
  <c r="A42" i="36"/>
  <c r="A45"/>
  <c r="A15"/>
  <c r="A41"/>
  <c r="A33"/>
  <c r="A26"/>
  <c r="A20"/>
  <c r="A16"/>
  <c r="A39"/>
  <c r="A13"/>
  <c r="A59"/>
  <c r="A57" i="38"/>
  <c r="A35"/>
  <c r="A15"/>
  <c r="A44"/>
  <c r="A29"/>
  <c r="A49"/>
  <c r="A22"/>
  <c r="A58"/>
  <c r="A11" i="40"/>
  <c r="A44"/>
  <c r="A12"/>
  <c r="A25"/>
  <c r="A14"/>
  <c r="A38"/>
  <c r="A39"/>
  <c r="A37"/>
  <c r="A36"/>
  <c r="A40"/>
  <c r="M79" i="65"/>
  <c r="A79"/>
  <c r="M31"/>
  <c r="A31"/>
  <c r="M80"/>
  <c r="A80"/>
  <c r="M76"/>
  <c r="A76"/>
  <c r="M78"/>
  <c r="A78"/>
  <c r="M47"/>
  <c r="A47"/>
  <c r="A38" i="38"/>
  <c r="A52" i="37"/>
  <c r="A56"/>
  <c r="A27" i="39"/>
  <c r="A56"/>
  <c r="A56" i="36"/>
  <c r="A40"/>
  <c r="A58"/>
  <c r="A36"/>
  <c r="A60"/>
  <c r="A52" i="41"/>
  <c r="A53"/>
  <c r="A32"/>
  <c r="A23"/>
  <c r="A57" i="55"/>
  <c r="A52"/>
  <c r="A23"/>
  <c r="A41" i="40"/>
  <c r="A29"/>
  <c r="A27"/>
  <c r="A40" i="38"/>
  <c r="A36"/>
  <c r="A39"/>
  <c r="A32" i="37"/>
  <c r="A46" i="39"/>
  <c r="A37"/>
  <c r="A47"/>
  <c r="A25" i="36"/>
  <c r="A54"/>
  <c r="A47"/>
  <c r="A50"/>
  <c r="A27"/>
  <c r="A38" i="41"/>
  <c r="A24"/>
  <c r="A27"/>
  <c r="A56" i="55"/>
  <c r="A14"/>
  <c r="A52" i="40"/>
  <c r="A54" i="38"/>
  <c r="A60"/>
  <c r="A21"/>
  <c r="A13"/>
  <c r="A50"/>
  <c r="A53"/>
  <c r="A55"/>
  <c r="A42"/>
  <c r="A28"/>
  <c r="A41"/>
  <c r="A52"/>
  <c r="A44" i="37"/>
  <c r="A45"/>
  <c r="A39"/>
  <c r="A33"/>
  <c r="A57"/>
  <c r="A35"/>
  <c r="A20"/>
  <c r="A26"/>
  <c r="A31"/>
  <c r="A50"/>
  <c r="A54" i="39"/>
  <c r="A33"/>
  <c r="A45"/>
  <c r="A31"/>
  <c r="A43" i="36"/>
  <c r="A53"/>
  <c r="A55"/>
  <c r="A22"/>
  <c r="A38"/>
  <c r="A51"/>
  <c r="A49"/>
  <c r="A52"/>
  <c r="A34" i="41"/>
  <c r="A60"/>
  <c r="A12"/>
  <c r="A51"/>
  <c r="A14"/>
  <c r="A26"/>
  <c r="A43"/>
  <c r="A39"/>
  <c r="A13" i="55"/>
  <c r="A17"/>
  <c r="A32"/>
  <c r="A49"/>
  <c r="A31"/>
  <c r="A54" i="40"/>
  <c r="A21"/>
  <c r="A57"/>
  <c r="A46"/>
  <c r="A58"/>
  <c r="A31"/>
  <c r="A33"/>
  <c r="A43" i="65"/>
  <c r="A30"/>
  <c r="A68"/>
  <c r="A16" i="38"/>
  <c r="A48" i="37"/>
  <c r="A23"/>
  <c r="A58"/>
  <c r="A14"/>
  <c r="BZ58" i="1"/>
  <c r="A23" i="65"/>
  <c r="A38"/>
  <c r="A69"/>
  <c r="A46"/>
  <c r="A39"/>
  <c r="A19"/>
  <c r="A60"/>
  <c r="A35"/>
  <c r="A29"/>
  <c r="A56"/>
  <c r="A48" i="38"/>
  <c r="A66" i="65"/>
  <c r="A14"/>
  <c r="A12"/>
  <c r="A41"/>
  <c r="A16"/>
  <c r="A57"/>
  <c r="A45"/>
  <c r="P68" i="38"/>
  <c r="Q68" s="1"/>
  <c r="O68"/>
  <c r="N68"/>
  <c r="P33"/>
  <c r="Q33" s="1"/>
  <c r="S33" i="1" s="1"/>
  <c r="DD33" s="1"/>
  <c r="N33" i="38"/>
  <c r="Q33" i="1" s="1"/>
  <c r="P24" i="38"/>
  <c r="Q24" s="1"/>
  <c r="S24" i="1" s="1"/>
  <c r="DD24" s="1"/>
  <c r="N24" i="38"/>
  <c r="O24" s="1"/>
  <c r="O74"/>
  <c r="P74"/>
  <c r="Q74" s="1"/>
  <c r="N74"/>
  <c r="N46"/>
  <c r="O46" s="1"/>
  <c r="P46"/>
  <c r="Q46" s="1"/>
  <c r="S46" i="1" s="1"/>
  <c r="DD46" s="1"/>
  <c r="P76" i="38"/>
  <c r="Q76" s="1"/>
  <c r="N76"/>
  <c r="O76"/>
  <c r="N54"/>
  <c r="Q54" i="1" s="1"/>
  <c r="P54" i="38"/>
  <c r="Q54" s="1"/>
  <c r="N51"/>
  <c r="O51" s="1"/>
  <c r="P51"/>
  <c r="Q51" s="1"/>
  <c r="S51" i="1" s="1"/>
  <c r="DD51" s="1"/>
  <c r="P32" i="38"/>
  <c r="Q32" s="1"/>
  <c r="S32" i="1" s="1"/>
  <c r="DD32" s="1"/>
  <c r="N32" i="38"/>
  <c r="O32" s="1"/>
  <c r="N30"/>
  <c r="Q30" i="1" s="1"/>
  <c r="P30" i="38"/>
  <c r="Q30" s="1"/>
  <c r="S30" i="1" s="1"/>
  <c r="DD30" s="1"/>
  <c r="N39" i="38"/>
  <c r="O39" s="1"/>
  <c r="P39"/>
  <c r="Q39" s="1"/>
  <c r="S39" i="1" s="1"/>
  <c r="DD39" s="1"/>
  <c r="O68" i="42"/>
  <c r="N68"/>
  <c r="P68"/>
  <c r="Q68" s="1"/>
  <c r="O52"/>
  <c r="N52"/>
  <c r="P52"/>
  <c r="Q52" s="1"/>
  <c r="O20"/>
  <c r="N20"/>
  <c r="P20"/>
  <c r="Q20" s="1"/>
  <c r="N61"/>
  <c r="O61"/>
  <c r="P61"/>
  <c r="Q61" s="1"/>
  <c r="N29"/>
  <c r="O29"/>
  <c r="P29"/>
  <c r="Q29" s="1"/>
  <c r="N66"/>
  <c r="P66"/>
  <c r="Q66" s="1"/>
  <c r="O66"/>
  <c r="N34"/>
  <c r="P34"/>
  <c r="Q34" s="1"/>
  <c r="O34"/>
  <c r="N18"/>
  <c r="P18"/>
  <c r="Q18" s="1"/>
  <c r="O18"/>
  <c r="N55"/>
  <c r="O55"/>
  <c r="P55"/>
  <c r="Q55" s="1"/>
  <c r="N23"/>
  <c r="O23"/>
  <c r="P23"/>
  <c r="Q23" s="1"/>
  <c r="CM55" i="63"/>
  <c r="DJ55" s="1"/>
  <c r="EG55"/>
  <c r="GA55" s="1"/>
  <c r="EG47"/>
  <c r="GA47" s="1"/>
  <c r="CM40"/>
  <c r="DJ40" s="1"/>
  <c r="CM11"/>
  <c r="DJ11" s="1"/>
  <c r="N27" i="38"/>
  <c r="O27" s="1"/>
  <c r="P27"/>
  <c r="Q27" s="1"/>
  <c r="S27" i="1" s="1"/>
  <c r="DD27" s="1"/>
  <c r="P77" i="38"/>
  <c r="Q77" s="1"/>
  <c r="O77"/>
  <c r="N77"/>
  <c r="P64"/>
  <c r="Q64" s="1"/>
  <c r="O64"/>
  <c r="N64"/>
  <c r="S74" i="1"/>
  <c r="DD74" s="1"/>
  <c r="S76"/>
  <c r="DD76" s="1"/>
  <c r="Q79"/>
  <c r="P30"/>
  <c r="P47"/>
  <c r="P56"/>
  <c r="P72"/>
  <c r="P15"/>
  <c r="P27"/>
  <c r="P37"/>
  <c r="P65"/>
  <c r="P78"/>
  <c r="S64"/>
  <c r="DD64" s="1"/>
  <c r="Q75"/>
  <c r="S78"/>
  <c r="DD78" s="1"/>
  <c r="S80"/>
  <c r="DD80" s="1"/>
  <c r="P20"/>
  <c r="P44"/>
  <c r="P53"/>
  <c r="P66"/>
  <c r="Q64"/>
  <c r="P21"/>
  <c r="P28"/>
  <c r="P36"/>
  <c r="P63"/>
  <c r="P80"/>
  <c r="Q70"/>
  <c r="Q71"/>
  <c r="Q72"/>
  <c r="S69"/>
  <c r="DD69" s="1"/>
  <c r="S66"/>
  <c r="DD66" s="1"/>
  <c r="Q78"/>
  <c r="P22"/>
  <c r="P45"/>
  <c r="P54"/>
  <c r="P68"/>
  <c r="P13"/>
  <c r="P25"/>
  <c r="P35"/>
  <c r="P61"/>
  <c r="P74"/>
  <c r="Q74"/>
  <c r="P42"/>
  <c r="P51"/>
  <c r="P62"/>
  <c r="P16"/>
  <c r="P59"/>
  <c r="P76"/>
  <c r="S70"/>
  <c r="DD70" s="1"/>
  <c r="S63"/>
  <c r="DD63" s="1"/>
  <c r="S72"/>
  <c r="DD72" s="1"/>
  <c r="S54"/>
  <c r="DD54" s="1"/>
  <c r="S67"/>
  <c r="DD67" s="1"/>
  <c r="Q61"/>
  <c r="S65"/>
  <c r="DD65" s="1"/>
  <c r="S61"/>
  <c r="DD61" s="1"/>
  <c r="S75"/>
  <c r="DD75" s="1"/>
  <c r="P19"/>
  <c r="P52"/>
  <c r="P77"/>
  <c r="P33"/>
  <c r="P11"/>
  <c r="Q73"/>
  <c r="S79"/>
  <c r="DD79" s="1"/>
  <c r="P40"/>
  <c r="P58"/>
  <c r="P14"/>
  <c r="P34"/>
  <c r="P71"/>
  <c r="S68"/>
  <c r="DD68" s="1"/>
  <c r="Q80"/>
  <c r="P49"/>
  <c r="P73"/>
  <c r="P31"/>
  <c r="P69"/>
  <c r="P29"/>
  <c r="P55"/>
  <c r="P12"/>
  <c r="P32"/>
  <c r="P67"/>
  <c r="S62"/>
  <c r="DD62" s="1"/>
  <c r="S73"/>
  <c r="DD73" s="1"/>
  <c r="Q77"/>
  <c r="P43"/>
  <c r="P64"/>
  <c r="P23"/>
  <c r="P57"/>
  <c r="S77"/>
  <c r="DD77" s="1"/>
  <c r="P18"/>
  <c r="P48"/>
  <c r="P75"/>
  <c r="P26"/>
  <c r="P50"/>
  <c r="Q62"/>
  <c r="Q63"/>
  <c r="Q69"/>
  <c r="Q27"/>
  <c r="AH6" i="63"/>
  <c r="P41" i="1"/>
  <c r="P60"/>
  <c r="P17"/>
  <c r="P39"/>
  <c r="P79"/>
  <c r="Q65"/>
  <c r="Q76"/>
  <c r="P46"/>
  <c r="P70"/>
  <c r="P24"/>
  <c r="P38"/>
  <c r="S71"/>
  <c r="DD71" s="1"/>
  <c r="Q39"/>
  <c r="Q66"/>
  <c r="Q67"/>
  <c r="Q68"/>
  <c r="O78" i="38"/>
  <c r="P78"/>
  <c r="Q78" s="1"/>
  <c r="N78"/>
  <c r="P25"/>
  <c r="Q25" s="1"/>
  <c r="S25" i="1" s="1"/>
  <c r="DD25" s="1"/>
  <c r="N25" i="38"/>
  <c r="O25" s="1"/>
  <c r="P59"/>
  <c r="Q59" s="1"/>
  <c r="S59" i="1" s="1"/>
  <c r="DD59" s="1"/>
  <c r="N59" i="38"/>
  <c r="Q59" i="1" s="1"/>
  <c r="N38" i="38"/>
  <c r="O38" s="1"/>
  <c r="P38"/>
  <c r="Q38" s="1"/>
  <c r="S38" i="1" s="1"/>
  <c r="DD38" s="1"/>
  <c r="P43" i="38"/>
  <c r="Q43" s="1"/>
  <c r="S43" i="1" s="1"/>
  <c r="DD43" s="1"/>
  <c r="N43" i="38"/>
  <c r="Q43" i="1" s="1"/>
  <c r="N42" i="38"/>
  <c r="O42" s="1"/>
  <c r="P42"/>
  <c r="Q42" s="1"/>
  <c r="S42" i="1" s="1"/>
  <c r="DD42" s="1"/>
  <c r="P28" i="38"/>
  <c r="Q28" s="1"/>
  <c r="S28" i="1" s="1"/>
  <c r="DD28" s="1"/>
  <c r="N28" i="38"/>
  <c r="O28" s="1"/>
  <c r="P65"/>
  <c r="Q65" s="1"/>
  <c r="O65"/>
  <c r="N65"/>
  <c r="N69"/>
  <c r="P69"/>
  <c r="Q69" s="1"/>
  <c r="O69"/>
  <c r="N66"/>
  <c r="P66"/>
  <c r="Q66" s="1"/>
  <c r="O66"/>
  <c r="P19"/>
  <c r="Q19" s="1"/>
  <c r="S19" i="1" s="1"/>
  <c r="DD19" s="1"/>
  <c r="N19" i="38"/>
  <c r="Q19" i="1" s="1"/>
  <c r="N45" i="38"/>
  <c r="Q45" i="1" s="1"/>
  <c r="P45" i="38"/>
  <c r="Q45" s="1"/>
  <c r="S45" i="1" s="1"/>
  <c r="DD45" s="1"/>
  <c r="O71" i="38"/>
  <c r="P71"/>
  <c r="Q71" s="1"/>
  <c r="N71"/>
  <c r="N52"/>
  <c r="O52" s="1"/>
  <c r="P52"/>
  <c r="Q52" s="1"/>
  <c r="S52" i="1" s="1"/>
  <c r="DD52" s="1"/>
  <c r="AG20"/>
  <c r="CJ20" s="1"/>
  <c r="CV20" s="1"/>
  <c r="AG32"/>
  <c r="CJ32" s="1"/>
  <c r="CV32" s="1"/>
  <c r="AG49"/>
  <c r="CJ49" s="1"/>
  <c r="CV49" s="1"/>
  <c r="AI58"/>
  <c r="DH58" s="1"/>
  <c r="AI62"/>
  <c r="DH62" s="1"/>
  <c r="AI66"/>
  <c r="DH66" s="1"/>
  <c r="AI70"/>
  <c r="DH70" s="1"/>
  <c r="AI74"/>
  <c r="DH74" s="1"/>
  <c r="AI76"/>
  <c r="DH76" s="1"/>
  <c r="AG79"/>
  <c r="CJ79" s="1"/>
  <c r="CV79" s="1"/>
  <c r="AF46"/>
  <c r="AF68"/>
  <c r="AG72"/>
  <c r="CJ72" s="1"/>
  <c r="CV72" s="1"/>
  <c r="AF24"/>
  <c r="AF63"/>
  <c r="AG23"/>
  <c r="CJ23" s="1"/>
  <c r="CV23" s="1"/>
  <c r="AI73"/>
  <c r="DH73" s="1"/>
  <c r="AF43"/>
  <c r="AI23"/>
  <c r="DH23" s="1"/>
  <c r="AI44"/>
  <c r="DH44" s="1"/>
  <c r="AI52"/>
  <c r="DH52" s="1"/>
  <c r="AG66"/>
  <c r="CJ66" s="1"/>
  <c r="CV66" s="1"/>
  <c r="AF25"/>
  <c r="AG46"/>
  <c r="CJ46" s="1"/>
  <c r="CV46" s="1"/>
  <c r="AI79"/>
  <c r="DH79" s="1"/>
  <c r="AF53"/>
  <c r="AI43"/>
  <c r="DH43" s="1"/>
  <c r="AG62"/>
  <c r="CJ62" s="1"/>
  <c r="CV62" s="1"/>
  <c r="AF27"/>
  <c r="AF79"/>
  <c r="AP6" i="63"/>
  <c r="AG15" i="1"/>
  <c r="CJ15" s="1"/>
  <c r="CV15" s="1"/>
  <c r="AG77"/>
  <c r="CJ77" s="1"/>
  <c r="CV77" s="1"/>
  <c r="AF23"/>
  <c r="AF52"/>
  <c r="AG56"/>
  <c r="CJ56" s="1"/>
  <c r="CV56" s="1"/>
  <c r="AF26"/>
  <c r="AF67"/>
  <c r="AI15"/>
  <c r="DH15" s="1"/>
  <c r="AI24"/>
  <c r="DH24" s="1"/>
  <c r="AG53"/>
  <c r="CJ53" s="1"/>
  <c r="CV53" s="1"/>
  <c r="AF55"/>
  <c r="AF11"/>
  <c r="AG57"/>
  <c r="CJ57" s="1"/>
  <c r="CV57" s="1"/>
  <c r="AF58"/>
  <c r="AI45"/>
  <c r="DH45" s="1"/>
  <c r="AG70"/>
  <c r="CJ70" s="1"/>
  <c r="CV70" s="1"/>
  <c r="AF34"/>
  <c r="AI31"/>
  <c r="DH31" s="1"/>
  <c r="AI35"/>
  <c r="DH35" s="1"/>
  <c r="AI39"/>
  <c r="DH39" s="1"/>
  <c r="AG71"/>
  <c r="CJ71" s="1"/>
  <c r="CV71" s="1"/>
  <c r="AG27"/>
  <c r="CJ27" s="1"/>
  <c r="CV27" s="1"/>
  <c r="AI20"/>
  <c r="DH20" s="1"/>
  <c r="AG21"/>
  <c r="CJ21" s="1"/>
  <c r="CV21" s="1"/>
  <c r="AG13"/>
  <c r="CJ13" s="1"/>
  <c r="CV13" s="1"/>
  <c r="AG16"/>
  <c r="CJ16" s="1"/>
  <c r="CV16" s="1"/>
  <c r="AG33"/>
  <c r="CJ33" s="1"/>
  <c r="CV33" s="1"/>
  <c r="AG59"/>
  <c r="CJ59" s="1"/>
  <c r="CV59" s="1"/>
  <c r="AI80"/>
  <c r="DH80" s="1"/>
  <c r="AF42"/>
  <c r="AF60"/>
  <c r="AF15"/>
  <c r="AF39"/>
  <c r="AG54"/>
  <c r="CJ54" s="1"/>
  <c r="CV54" s="1"/>
  <c r="AF22"/>
  <c r="AI19"/>
  <c r="DH19" s="1"/>
  <c r="AI42"/>
  <c r="DH42" s="1"/>
  <c r="AI50"/>
  <c r="DH50" s="1"/>
  <c r="AF77"/>
  <c r="AF12"/>
  <c r="AG14"/>
  <c r="CJ14" s="1"/>
  <c r="CV14" s="1"/>
  <c r="AF45"/>
  <c r="AI30"/>
  <c r="DH30" s="1"/>
  <c r="AI55"/>
  <c r="DH55" s="1"/>
  <c r="AF14"/>
  <c r="AF80"/>
  <c r="AG40"/>
  <c r="CJ40" s="1"/>
  <c r="CV40" s="1"/>
  <c r="AG26"/>
  <c r="CJ26" s="1"/>
  <c r="CV26" s="1"/>
  <c r="AI59"/>
  <c r="DH59" s="1"/>
  <c r="AI63"/>
  <c r="DH63" s="1"/>
  <c r="AI67"/>
  <c r="DH67" s="1"/>
  <c r="AI71"/>
  <c r="DH71" s="1"/>
  <c r="AF18"/>
  <c r="AF48"/>
  <c r="AF72"/>
  <c r="AG68"/>
  <c r="CJ68" s="1"/>
  <c r="CV68" s="1"/>
  <c r="AF17"/>
  <c r="AF59"/>
  <c r="AI14"/>
  <c r="DH14" s="1"/>
  <c r="AI21"/>
  <c r="DH21" s="1"/>
  <c r="AG39"/>
  <c r="CJ39" s="1"/>
  <c r="CV39" s="1"/>
  <c r="AG80"/>
  <c r="CJ80" s="1"/>
  <c r="CV80" s="1"/>
  <c r="AF47"/>
  <c r="AF57"/>
  <c r="AG31"/>
  <c r="CJ31" s="1"/>
  <c r="CV31" s="1"/>
  <c r="AG74"/>
  <c r="CJ74" s="1"/>
  <c r="CV74" s="1"/>
  <c r="AF49"/>
  <c r="AI41"/>
  <c r="DH41" s="1"/>
  <c r="AF73"/>
  <c r="AF21"/>
  <c r="AI26"/>
  <c r="DH26" s="1"/>
  <c r="AI34"/>
  <c r="DH34" s="1"/>
  <c r="AI38"/>
  <c r="DH38" s="1"/>
  <c r="AF76"/>
  <c r="AG55"/>
  <c r="CJ55" s="1"/>
  <c r="CV55" s="1"/>
  <c r="AG29"/>
  <c r="CJ29" s="1"/>
  <c r="CV29" s="1"/>
  <c r="AG63"/>
  <c r="CJ63" s="1"/>
  <c r="CV63" s="1"/>
  <c r="AG18"/>
  <c r="CJ18" s="1"/>
  <c r="CV18" s="1"/>
  <c r="AG37"/>
  <c r="CJ37" s="1"/>
  <c r="CV37" s="1"/>
  <c r="AG35"/>
  <c r="CJ35" s="1"/>
  <c r="CV35" s="1"/>
  <c r="AI60"/>
  <c r="DH60" s="1"/>
  <c r="AI68"/>
  <c r="DH68" s="1"/>
  <c r="AG75"/>
  <c r="CJ75" s="1"/>
  <c r="CV75" s="1"/>
  <c r="AF54"/>
  <c r="AF35"/>
  <c r="AI40"/>
  <c r="DH40" s="1"/>
  <c r="AI11"/>
  <c r="DH11" s="1"/>
  <c r="AF65"/>
  <c r="AI75"/>
  <c r="DH75" s="1"/>
  <c r="AI22"/>
  <c r="DH22" s="1"/>
  <c r="AG24"/>
  <c r="CJ24" s="1"/>
  <c r="CV24" s="1"/>
  <c r="AG67"/>
  <c r="CJ67" s="1"/>
  <c r="CV67" s="1"/>
  <c r="AF64"/>
  <c r="AF13"/>
  <c r="AI13"/>
  <c r="DH13" s="1"/>
  <c r="AG19"/>
  <c r="CJ19" s="1"/>
  <c r="CV19" s="1"/>
  <c r="AF30"/>
  <c r="AF32"/>
  <c r="AF41"/>
  <c r="AI53"/>
  <c r="DH53" s="1"/>
  <c r="AI25"/>
  <c r="DH25" s="1"/>
  <c r="AI37"/>
  <c r="DH37" s="1"/>
  <c r="AG36"/>
  <c r="CJ36" s="1"/>
  <c r="CV36" s="1"/>
  <c r="AG50"/>
  <c r="CJ50" s="1"/>
  <c r="CV50" s="1"/>
  <c r="AG17"/>
  <c r="CJ17" s="1"/>
  <c r="CV17" s="1"/>
  <c r="AI56"/>
  <c r="DH56" s="1"/>
  <c r="AI64"/>
  <c r="DH64" s="1"/>
  <c r="AI72"/>
  <c r="DH72" s="1"/>
  <c r="AI78"/>
  <c r="DH78" s="1"/>
  <c r="AF29"/>
  <c r="AG60"/>
  <c r="CJ60" s="1"/>
  <c r="CV60" s="1"/>
  <c r="AG38"/>
  <c r="CJ38" s="1"/>
  <c r="CV38" s="1"/>
  <c r="AG76"/>
  <c r="CJ76" s="1"/>
  <c r="CV76" s="1"/>
  <c r="AF62"/>
  <c r="AI48"/>
  <c r="DH48" s="1"/>
  <c r="AG65"/>
  <c r="CJ65" s="1"/>
  <c r="CV65" s="1"/>
  <c r="AF28"/>
  <c r="AI51"/>
  <c r="DH51" s="1"/>
  <c r="AF69"/>
  <c r="AG41"/>
  <c r="CJ41" s="1"/>
  <c r="CV41" s="1"/>
  <c r="AF44"/>
  <c r="AF37"/>
  <c r="AI17"/>
  <c r="DH17" s="1"/>
  <c r="AG58"/>
  <c r="CJ58" s="1"/>
  <c r="CV58" s="1"/>
  <c r="AG12"/>
  <c r="CJ12" s="1"/>
  <c r="CV12" s="1"/>
  <c r="AG78"/>
  <c r="CJ78" s="1"/>
  <c r="CV78" s="1"/>
  <c r="AI28"/>
  <c r="DH28" s="1"/>
  <c r="AI33"/>
  <c r="DH33" s="1"/>
  <c r="AI27"/>
  <c r="DH27" s="1"/>
  <c r="AG45"/>
  <c r="CJ45" s="1"/>
  <c r="CV45" s="1"/>
  <c r="AG43"/>
  <c r="CJ43" s="1"/>
  <c r="CV43" s="1"/>
  <c r="AG42"/>
  <c r="CJ42" s="1"/>
  <c r="CV42" s="1"/>
  <c r="AG64"/>
  <c r="CJ64" s="1"/>
  <c r="CV64" s="1"/>
  <c r="AG61"/>
  <c r="CJ61" s="1"/>
  <c r="CV61" s="1"/>
  <c r="AI29"/>
  <c r="DH29" s="1"/>
  <c r="AF36"/>
  <c r="AF66"/>
  <c r="AF78"/>
  <c r="AI61"/>
  <c r="DH61" s="1"/>
  <c r="AG22"/>
  <c r="CJ22" s="1"/>
  <c r="CV22" s="1"/>
  <c r="AF16"/>
  <c r="AF19"/>
  <c r="AF61"/>
  <c r="AG44"/>
  <c r="CJ44" s="1"/>
  <c r="CV44" s="1"/>
  <c r="AF50"/>
  <c r="AI77"/>
  <c r="DH77" s="1"/>
  <c r="AG11"/>
  <c r="AG51"/>
  <c r="CJ51" s="1"/>
  <c r="CV51" s="1"/>
  <c r="AF56"/>
  <c r="AI49"/>
  <c r="DH49" s="1"/>
  <c r="AG52"/>
  <c r="CJ52" s="1"/>
  <c r="CV52" s="1"/>
  <c r="AI65"/>
  <c r="DH65" s="1"/>
  <c r="AG30"/>
  <c r="CJ30" s="1"/>
  <c r="CV30" s="1"/>
  <c r="AG34"/>
  <c r="CJ34" s="1"/>
  <c r="CV34" s="1"/>
  <c r="AG48"/>
  <c r="CJ48" s="1"/>
  <c r="CV48" s="1"/>
  <c r="AF75"/>
  <c r="AF71"/>
  <c r="AF51"/>
  <c r="AF38"/>
  <c r="AI57"/>
  <c r="DH57" s="1"/>
  <c r="AG73"/>
  <c r="CJ73" s="1"/>
  <c r="CV73" s="1"/>
  <c r="AI16"/>
  <c r="DH16" s="1"/>
  <c r="AF70"/>
  <c r="AF74"/>
  <c r="AF31"/>
  <c r="AI54"/>
  <c r="DH54" s="1"/>
  <c r="AI69"/>
  <c r="DH69" s="1"/>
  <c r="AI12"/>
  <c r="DH12" s="1"/>
  <c r="AI36"/>
  <c r="DH36" s="1"/>
  <c r="AF20"/>
  <c r="AI46"/>
  <c r="DH46" s="1"/>
  <c r="AG47"/>
  <c r="CJ47" s="1"/>
  <c r="CV47" s="1"/>
  <c r="AI47"/>
  <c r="DH47" s="1"/>
  <c r="AG25"/>
  <c r="CJ25" s="1"/>
  <c r="CV25" s="1"/>
  <c r="AF40"/>
  <c r="AF33"/>
  <c r="AG69"/>
  <c r="CJ69" s="1"/>
  <c r="CV69" s="1"/>
  <c r="AI18"/>
  <c r="DH18" s="1"/>
  <c r="AI32"/>
  <c r="DH32" s="1"/>
  <c r="AG28"/>
  <c r="CJ28" s="1"/>
  <c r="CV28" s="1"/>
  <c r="O76" i="42"/>
  <c r="N76"/>
  <c r="P76"/>
  <c r="Q76" s="1"/>
  <c r="O60"/>
  <c r="N60"/>
  <c r="P60"/>
  <c r="Q60" s="1"/>
  <c r="O44"/>
  <c r="N44"/>
  <c r="P44"/>
  <c r="Q44" s="1"/>
  <c r="O28"/>
  <c r="N28"/>
  <c r="P28"/>
  <c r="Q28" s="1"/>
  <c r="O12"/>
  <c r="N12"/>
  <c r="P12"/>
  <c r="Q12" s="1"/>
  <c r="N69"/>
  <c r="O69"/>
  <c r="P69"/>
  <c r="Q69" s="1"/>
  <c r="N53"/>
  <c r="O53"/>
  <c r="P53"/>
  <c r="Q53" s="1"/>
  <c r="N37"/>
  <c r="O37"/>
  <c r="P37"/>
  <c r="Q37" s="1"/>
  <c r="N21"/>
  <c r="O21"/>
  <c r="P21"/>
  <c r="Q21" s="1"/>
  <c r="N74"/>
  <c r="P74"/>
  <c r="Q74" s="1"/>
  <c r="O74"/>
  <c r="N58"/>
  <c r="P58"/>
  <c r="Q58" s="1"/>
  <c r="O58"/>
  <c r="N42"/>
  <c r="P42"/>
  <c r="Q42" s="1"/>
  <c r="O42"/>
  <c r="N26"/>
  <c r="P26"/>
  <c r="Q26" s="1"/>
  <c r="O26"/>
  <c r="N79"/>
  <c r="O79"/>
  <c r="P79"/>
  <c r="Q79" s="1"/>
  <c r="N63"/>
  <c r="O63"/>
  <c r="P63"/>
  <c r="Q63" s="1"/>
  <c r="N47"/>
  <c r="O47"/>
  <c r="P47"/>
  <c r="Q47" s="1"/>
  <c r="N31"/>
  <c r="O31"/>
  <c r="P31"/>
  <c r="Q31" s="1"/>
  <c r="N15"/>
  <c r="O15"/>
  <c r="P15"/>
  <c r="Q15" s="1"/>
  <c r="CM22" i="63"/>
  <c r="DJ22" s="1"/>
  <c r="EG22"/>
  <c r="GA22" s="1"/>
  <c r="CM21"/>
  <c r="DJ21" s="1"/>
  <c r="EG21"/>
  <c r="GA21" s="1"/>
  <c r="CM12"/>
  <c r="DJ12" s="1"/>
  <c r="CM71"/>
  <c r="DJ71" s="1"/>
  <c r="EG71"/>
  <c r="GA71" s="1"/>
  <c r="EG52"/>
  <c r="GA52" s="1"/>
  <c r="CM52"/>
  <c r="DJ52" s="1"/>
  <c r="EG64"/>
  <c r="GA64" s="1"/>
  <c r="CM64"/>
  <c r="DJ64" s="1"/>
  <c r="CM17"/>
  <c r="DJ17" s="1"/>
  <c r="EG17"/>
  <c r="GA17" s="1"/>
  <c r="CM56"/>
  <c r="DJ56" s="1"/>
  <c r="EG56"/>
  <c r="GA56" s="1"/>
  <c r="EG41"/>
  <c r="GA41" s="1"/>
  <c r="CM41"/>
  <c r="DJ41" s="1"/>
  <c r="CM69"/>
  <c r="DJ69" s="1"/>
  <c r="EG69"/>
  <c r="GA69" s="1"/>
  <c r="CM62"/>
  <c r="DJ62" s="1"/>
  <c r="EG62"/>
  <c r="GA62" s="1"/>
  <c r="CM49"/>
  <c r="DJ49" s="1"/>
  <c r="EG49"/>
  <c r="GA49" s="1"/>
  <c r="EG26"/>
  <c r="GA26" s="1"/>
  <c r="N54" i="37"/>
  <c r="O54" s="1"/>
  <c r="P54"/>
  <c r="Q54" s="1"/>
  <c r="P22"/>
  <c r="Q22" s="1"/>
  <c r="O22" i="1" s="1"/>
  <c r="DC22" s="1"/>
  <c r="N22" i="37"/>
  <c r="O22" s="1"/>
  <c r="P37"/>
  <c r="Q37" s="1"/>
  <c r="N37"/>
  <c r="O37" s="1"/>
  <c r="N72"/>
  <c r="O72"/>
  <c r="P72"/>
  <c r="Q72" s="1"/>
  <c r="N41"/>
  <c r="O41" s="1"/>
  <c r="P41"/>
  <c r="Q41" s="1"/>
  <c r="O41" i="1" s="1"/>
  <c r="DC41" s="1"/>
  <c r="P45" i="37"/>
  <c r="Q45" s="1"/>
  <c r="O45" i="1" s="1"/>
  <c r="DC45" s="1"/>
  <c r="N45" i="37"/>
  <c r="O45" s="1"/>
  <c r="P38"/>
  <c r="Q38" s="1"/>
  <c r="O38" i="1" s="1"/>
  <c r="DC38" s="1"/>
  <c r="N38" i="37"/>
  <c r="O38" s="1"/>
  <c r="N33"/>
  <c r="O33" s="1"/>
  <c r="P33"/>
  <c r="Q33" s="1"/>
  <c r="O33" i="1" s="1"/>
  <c r="DC33" s="1"/>
  <c r="P30" i="37"/>
  <c r="Q30" s="1"/>
  <c r="O30" i="1" s="1"/>
  <c r="DC30" s="1"/>
  <c r="N30" i="37"/>
  <c r="O30" s="1"/>
  <c r="N73"/>
  <c r="O73"/>
  <c r="P73"/>
  <c r="Q73" s="1"/>
  <c r="N67"/>
  <c r="O67"/>
  <c r="P67"/>
  <c r="Q67" s="1"/>
  <c r="P35"/>
  <c r="Q35" s="1"/>
  <c r="O35" i="1" s="1"/>
  <c r="DC35" s="1"/>
  <c r="N35" i="37"/>
  <c r="O35" s="1"/>
  <c r="N32"/>
  <c r="O32" s="1"/>
  <c r="P32"/>
  <c r="Q32" s="1"/>
  <c r="O32" i="1" s="1"/>
  <c r="DC32" s="1"/>
  <c r="O80" i="37"/>
  <c r="P80"/>
  <c r="Q80" s="1"/>
  <c r="N80"/>
  <c r="O62"/>
  <c r="P62"/>
  <c r="Q62" s="1"/>
  <c r="N62"/>
  <c r="N47"/>
  <c r="O47" s="1"/>
  <c r="P47"/>
  <c r="Q47" s="1"/>
  <c r="O47" i="1" s="1"/>
  <c r="DC47" s="1"/>
  <c r="P15" i="37"/>
  <c r="Q15" s="1"/>
  <c r="O15" i="1" s="1"/>
  <c r="DC15" s="1"/>
  <c r="N15" i="37"/>
  <c r="M15" i="1" s="1"/>
  <c r="N40" i="37"/>
  <c r="O40" s="1"/>
  <c r="P40"/>
  <c r="Q40" s="1"/>
  <c r="O40" i="1" s="1"/>
  <c r="DC40" s="1"/>
  <c r="O80" i="39"/>
  <c r="N80"/>
  <c r="P80"/>
  <c r="Q80" s="1"/>
  <c r="P58"/>
  <c r="Q58" s="1"/>
  <c r="W58" i="1" s="1"/>
  <c r="DE58" s="1"/>
  <c r="N58" i="39"/>
  <c r="U58" i="1" s="1"/>
  <c r="N13" i="39"/>
  <c r="O13" s="1"/>
  <c r="P13"/>
  <c r="Q13" s="1"/>
  <c r="W13" i="1" s="1"/>
  <c r="DE13" s="1"/>
  <c r="P35" i="39"/>
  <c r="Q35" s="1"/>
  <c r="W35" i="1" s="1"/>
  <c r="DE35" s="1"/>
  <c r="N35" i="39"/>
  <c r="U35" i="1" s="1"/>
  <c r="P43" i="39"/>
  <c r="Q43" s="1"/>
  <c r="W43" i="1" s="1"/>
  <c r="DE43" s="1"/>
  <c r="N43" i="39"/>
  <c r="O43" s="1"/>
  <c r="N76"/>
  <c r="O76"/>
  <c r="P76"/>
  <c r="Q76" s="1"/>
  <c r="N67"/>
  <c r="P67"/>
  <c r="Q67" s="1"/>
  <c r="O67"/>
  <c r="P28"/>
  <c r="Q28" s="1"/>
  <c r="W28" i="1" s="1"/>
  <c r="DE28" s="1"/>
  <c r="N28" i="39"/>
  <c r="U28" i="1" s="1"/>
  <c r="P49" i="39"/>
  <c r="Q49" s="1"/>
  <c r="W49" i="1" s="1"/>
  <c r="DE49" s="1"/>
  <c r="N49" i="39"/>
  <c r="O49" s="1"/>
  <c r="P52"/>
  <c r="Q52" s="1"/>
  <c r="W52" i="1" s="1"/>
  <c r="DE52" s="1"/>
  <c r="N52" i="39"/>
  <c r="O52" s="1"/>
  <c r="AJ6" i="63"/>
  <c r="T31" i="1"/>
  <c r="T40"/>
  <c r="T66"/>
  <c r="T74"/>
  <c r="T44"/>
  <c r="T61"/>
  <c r="T76"/>
  <c r="T49"/>
  <c r="T32"/>
  <c r="W76"/>
  <c r="DE76" s="1"/>
  <c r="U65"/>
  <c r="T18"/>
  <c r="T37"/>
  <c r="T15"/>
  <c r="U74"/>
  <c r="W71"/>
  <c r="DE71" s="1"/>
  <c r="T56"/>
  <c r="T30"/>
  <c r="T59"/>
  <c r="T24"/>
  <c r="U77"/>
  <c r="W68"/>
  <c r="DE68" s="1"/>
  <c r="W79"/>
  <c r="DE79" s="1"/>
  <c r="T69"/>
  <c r="T53"/>
  <c r="U62"/>
  <c r="T79"/>
  <c r="T55"/>
  <c r="T75"/>
  <c r="U63"/>
  <c r="T60"/>
  <c r="T41"/>
  <c r="T71"/>
  <c r="W80"/>
  <c r="DE80" s="1"/>
  <c r="U69"/>
  <c r="W69"/>
  <c r="DE69" s="1"/>
  <c r="T42"/>
  <c r="T65"/>
  <c r="T27"/>
  <c r="U78"/>
  <c r="W63"/>
  <c r="DE63" s="1"/>
  <c r="T72"/>
  <c r="T47"/>
  <c r="U64"/>
  <c r="T73"/>
  <c r="T34"/>
  <c r="T12"/>
  <c r="W73"/>
  <c r="DE73" s="1"/>
  <c r="W72"/>
  <c r="DE72" s="1"/>
  <c r="T51"/>
  <c r="T25"/>
  <c r="T50"/>
  <c r="T29"/>
  <c r="T57"/>
  <c r="U76"/>
  <c r="T64"/>
  <c r="T67"/>
  <c r="U79"/>
  <c r="U73"/>
  <c r="T54"/>
  <c r="W66"/>
  <c r="DE66" s="1"/>
  <c r="T62"/>
  <c r="T35"/>
  <c r="U61"/>
  <c r="T46"/>
  <c r="T11"/>
  <c r="U80"/>
  <c r="T78"/>
  <c r="T19"/>
  <c r="T16"/>
  <c r="W64"/>
  <c r="DE64" s="1"/>
  <c r="W65"/>
  <c r="DE65" s="1"/>
  <c r="T13"/>
  <c r="T33"/>
  <c r="T52"/>
  <c r="T38"/>
  <c r="W67"/>
  <c r="DE67" s="1"/>
  <c r="W62"/>
  <c r="DE62" s="1"/>
  <c r="T63"/>
  <c r="T28"/>
  <c r="T39"/>
  <c r="T45"/>
  <c r="T36"/>
  <c r="W77"/>
  <c r="DE77" s="1"/>
  <c r="W61"/>
  <c r="DE61" s="1"/>
  <c r="T20"/>
  <c r="T21"/>
  <c r="T23"/>
  <c r="T43"/>
  <c r="U70"/>
  <c r="T48"/>
  <c r="W75"/>
  <c r="DE75" s="1"/>
  <c r="W78"/>
  <c r="DE78" s="1"/>
  <c r="T70"/>
  <c r="U72"/>
  <c r="U66"/>
  <c r="U75"/>
  <c r="T80"/>
  <c r="T26"/>
  <c r="U67"/>
  <c r="T17"/>
  <c r="T77"/>
  <c r="W74"/>
  <c r="DE74" s="1"/>
  <c r="U68"/>
  <c r="T68"/>
  <c r="W70"/>
  <c r="DE70" s="1"/>
  <c r="T14"/>
  <c r="T58"/>
  <c r="U71"/>
  <c r="T22"/>
  <c r="P51" i="39"/>
  <c r="Q51" s="1"/>
  <c r="W51" i="1" s="1"/>
  <c r="DE51" s="1"/>
  <c r="N51" i="39"/>
  <c r="O51" s="1"/>
  <c r="N11"/>
  <c r="O11" s="1"/>
  <c r="P11"/>
  <c r="Q11" s="1"/>
  <c r="W11" i="1" s="1"/>
  <c r="DE11" s="1"/>
  <c r="P12" i="39"/>
  <c r="Q12" s="1"/>
  <c r="W12" i="1" s="1"/>
  <c r="DE12" s="1"/>
  <c r="N12" i="39"/>
  <c r="U12" i="1" s="1"/>
  <c r="P63" i="39"/>
  <c r="Q63" s="1"/>
  <c r="N63"/>
  <c r="O63"/>
  <c r="P31"/>
  <c r="Q31" s="1"/>
  <c r="W31" i="1" s="1"/>
  <c r="DE31" s="1"/>
  <c r="N31" i="39"/>
  <c r="O31" s="1"/>
  <c r="P46"/>
  <c r="Q46" s="1"/>
  <c r="W46" i="1" s="1"/>
  <c r="DE46" s="1"/>
  <c r="N46" i="39"/>
  <c r="U46" i="1" s="1"/>
  <c r="P14" i="39"/>
  <c r="Q14" s="1"/>
  <c r="W14" i="1" s="1"/>
  <c r="DE14" s="1"/>
  <c r="N14" i="39"/>
  <c r="U14" i="1" s="1"/>
  <c r="P70" i="36"/>
  <c r="Q70" s="1"/>
  <c r="N70"/>
  <c r="O70"/>
  <c r="N24"/>
  <c r="I24" i="1" s="1"/>
  <c r="P24" i="36"/>
  <c r="Q24" s="1"/>
  <c r="K24" i="1" s="1"/>
  <c r="DB24" s="1"/>
  <c r="P44" i="36"/>
  <c r="Q44" s="1"/>
  <c r="K44" i="1" s="1"/>
  <c r="DB44" s="1"/>
  <c r="N44" i="36"/>
  <c r="O44" s="1"/>
  <c r="N54"/>
  <c r="O54" s="1"/>
  <c r="P54"/>
  <c r="Q54" s="1"/>
  <c r="K54" i="1" s="1"/>
  <c r="DB54" s="1"/>
  <c r="P55" i="36"/>
  <c r="Q55" s="1"/>
  <c r="K55" i="1" s="1"/>
  <c r="DB55" s="1"/>
  <c r="N55" i="36"/>
  <c r="O55" s="1"/>
  <c r="N14"/>
  <c r="I14" i="1" s="1"/>
  <c r="P14" i="36"/>
  <c r="Q14" s="1"/>
  <c r="K14" i="1" s="1"/>
  <c r="DB14" s="1"/>
  <c r="P67" i="36"/>
  <c r="Q67" s="1"/>
  <c r="O67"/>
  <c r="N67"/>
  <c r="N25"/>
  <c r="O25" s="1"/>
  <c r="P25"/>
  <c r="Q25" s="1"/>
  <c r="K25" i="1" s="1"/>
  <c r="DB25" s="1"/>
  <c r="P28" i="36"/>
  <c r="Q28" s="1"/>
  <c r="K28" i="1" s="1"/>
  <c r="DB28" s="1"/>
  <c r="N28" i="36"/>
  <c r="O28" s="1"/>
  <c r="N49"/>
  <c r="I49" i="1" s="1"/>
  <c r="P49" i="36"/>
  <c r="Q49" s="1"/>
  <c r="K49" i="1" s="1"/>
  <c r="DB49" s="1"/>
  <c r="P52" i="36"/>
  <c r="Q52" s="1"/>
  <c r="K52" i="1" s="1"/>
  <c r="DB52" s="1"/>
  <c r="N52" i="36"/>
  <c r="O52" s="1"/>
  <c r="N68"/>
  <c r="P68"/>
  <c r="Q68" s="1"/>
  <c r="O68"/>
  <c r="N53"/>
  <c r="O53" s="1"/>
  <c r="P53"/>
  <c r="Q53" s="1"/>
  <c r="K53" i="1" s="1"/>
  <c r="DB53" s="1"/>
  <c r="N21" i="36"/>
  <c r="I21" i="1" s="1"/>
  <c r="P21" i="36"/>
  <c r="Q21" s="1"/>
  <c r="K21" i="1" s="1"/>
  <c r="DB21" s="1"/>
  <c r="N34" i="36"/>
  <c r="I34" i="1" s="1"/>
  <c r="P34" i="36"/>
  <c r="Q34" s="1"/>
  <c r="K34" i="1" s="1"/>
  <c r="DB34" s="1"/>
  <c r="O78" i="36"/>
  <c r="P78"/>
  <c r="Q78" s="1"/>
  <c r="N78"/>
  <c r="F82" i="42"/>
  <c r="N12" i="38"/>
  <c r="Q12" i="1" s="1"/>
  <c r="P12" i="38"/>
  <c r="Q12" s="1"/>
  <c r="S12" i="1" s="1"/>
  <c r="DD12" s="1"/>
  <c r="P80" i="38"/>
  <c r="Q80" s="1"/>
  <c r="N80"/>
  <c r="O80"/>
  <c r="O63"/>
  <c r="P63"/>
  <c r="Q63" s="1"/>
  <c r="N63"/>
  <c r="P79"/>
  <c r="Q79" s="1"/>
  <c r="N79"/>
  <c r="O79"/>
  <c r="P34"/>
  <c r="Q34" s="1"/>
  <c r="S34" i="1" s="1"/>
  <c r="DD34" s="1"/>
  <c r="N34" i="38"/>
  <c r="O34" s="1"/>
  <c r="N47"/>
  <c r="Q47" i="1" s="1"/>
  <c r="P47" i="38"/>
  <c r="Q47" s="1"/>
  <c r="S47" i="1" s="1"/>
  <c r="DD47" s="1"/>
  <c r="P50" i="38"/>
  <c r="Q50" s="1"/>
  <c r="S50" i="1" s="1"/>
  <c r="DD50" s="1"/>
  <c r="N50" i="38"/>
  <c r="Q50" i="1" s="1"/>
  <c r="N26" i="38"/>
  <c r="Q26" i="1" s="1"/>
  <c r="P26" i="38"/>
  <c r="Q26" s="1"/>
  <c r="S26" i="1" s="1"/>
  <c r="DD26" s="1"/>
  <c r="N20" i="38"/>
  <c r="Q20" i="1" s="1"/>
  <c r="P20" i="38"/>
  <c r="Q20" s="1"/>
  <c r="S20" i="1" s="1"/>
  <c r="DD20" s="1"/>
  <c r="O36" i="42"/>
  <c r="N36"/>
  <c r="P36"/>
  <c r="Q36" s="1"/>
  <c r="N77"/>
  <c r="O77"/>
  <c r="P77"/>
  <c r="Q77" s="1"/>
  <c r="N45"/>
  <c r="O45"/>
  <c r="P45"/>
  <c r="Q45" s="1"/>
  <c r="N13"/>
  <c r="O13"/>
  <c r="P13"/>
  <c r="Q13" s="1"/>
  <c r="N50"/>
  <c r="P50"/>
  <c r="Q50" s="1"/>
  <c r="O50"/>
  <c r="N71"/>
  <c r="O71"/>
  <c r="P71"/>
  <c r="Q71" s="1"/>
  <c r="N39"/>
  <c r="O39"/>
  <c r="P39"/>
  <c r="Q39" s="1"/>
  <c r="CM16" i="63"/>
  <c r="DJ16" s="1"/>
  <c r="EG37"/>
  <c r="GA37" s="1"/>
  <c r="CM37"/>
  <c r="DJ37" s="1"/>
  <c r="EG20"/>
  <c r="GA20" s="1"/>
  <c r="CM20"/>
  <c r="DJ20" s="1"/>
  <c r="EG67"/>
  <c r="GA67" s="1"/>
  <c r="CM67"/>
  <c r="DJ67" s="1"/>
  <c r="CM29"/>
  <c r="DJ29" s="1"/>
  <c r="EG29"/>
  <c r="GA29" s="1"/>
  <c r="CM72"/>
  <c r="DJ72" s="1"/>
  <c r="EG72"/>
  <c r="GA72" s="1"/>
  <c r="CM61"/>
  <c r="DJ61" s="1"/>
  <c r="EG61"/>
  <c r="GA61" s="1"/>
  <c r="EG77"/>
  <c r="GA77" s="1"/>
  <c r="CM77"/>
  <c r="DJ77" s="1"/>
  <c r="EG78"/>
  <c r="GA78" s="1"/>
  <c r="CM78"/>
  <c r="DJ78" s="1"/>
  <c r="P53" i="37"/>
  <c r="Q53" s="1"/>
  <c r="O53" i="1" s="1"/>
  <c r="DC53" s="1"/>
  <c r="N53" i="37"/>
  <c r="O53" s="1"/>
  <c r="O69"/>
  <c r="P69"/>
  <c r="Q69" s="1"/>
  <c r="N69"/>
  <c r="P44"/>
  <c r="Q44" s="1"/>
  <c r="O44" i="1" s="1"/>
  <c r="DC44" s="1"/>
  <c r="N44" i="37"/>
  <c r="M44" i="1" s="1"/>
  <c r="P68" i="37"/>
  <c r="Q68" s="1"/>
  <c r="O68"/>
  <c r="N68"/>
  <c r="N77"/>
  <c r="O77"/>
  <c r="P77"/>
  <c r="Q77" s="1"/>
  <c r="N25"/>
  <c r="O25" s="1"/>
  <c r="P25"/>
  <c r="Q25" s="1"/>
  <c r="O25" i="1" s="1"/>
  <c r="DC25" s="1"/>
  <c r="P36" i="37"/>
  <c r="Q36" s="1"/>
  <c r="O36" i="1" s="1"/>
  <c r="DC36" s="1"/>
  <c r="N36" i="37"/>
  <c r="O36" s="1"/>
  <c r="P60"/>
  <c r="Q60" s="1"/>
  <c r="O60" i="1" s="1"/>
  <c r="DC60" s="1"/>
  <c r="N60" i="37"/>
  <c r="M60" i="1" s="1"/>
  <c r="P13" i="37"/>
  <c r="Q13" s="1"/>
  <c r="O13" i="1" s="1"/>
  <c r="DC13" s="1"/>
  <c r="N13" i="37"/>
  <c r="O13" s="1"/>
  <c r="P16"/>
  <c r="Q16" s="1"/>
  <c r="O16" i="1" s="1"/>
  <c r="DC16" s="1"/>
  <c r="N16" i="37"/>
  <c r="M16" i="1" s="1"/>
  <c r="P65" i="37"/>
  <c r="Q65" s="1"/>
  <c r="O65"/>
  <c r="N65"/>
  <c r="P52"/>
  <c r="Q52" s="1"/>
  <c r="O52" i="1" s="1"/>
  <c r="DC52" s="1"/>
  <c r="N52" i="37"/>
  <c r="M52" i="1" s="1"/>
  <c r="O66" i="37"/>
  <c r="P66"/>
  <c r="Q66" s="1"/>
  <c r="N66"/>
  <c r="P51"/>
  <c r="Q51" s="1"/>
  <c r="O51" i="1" s="1"/>
  <c r="DC51" s="1"/>
  <c r="N51" i="37"/>
  <c r="O51" s="1"/>
  <c r="P19"/>
  <c r="Q19" s="1"/>
  <c r="O19" i="1" s="1"/>
  <c r="DC19" s="1"/>
  <c r="N19" i="37"/>
  <c r="O19" s="1"/>
  <c r="P42"/>
  <c r="Q42" s="1"/>
  <c r="O42" i="1" s="1"/>
  <c r="DC42" s="1"/>
  <c r="N42" i="37"/>
  <c r="O42" s="1"/>
  <c r="P20"/>
  <c r="Q20" s="1"/>
  <c r="O20" i="1" s="1"/>
  <c r="DC20" s="1"/>
  <c r="N20" i="37"/>
  <c r="M20" i="1" s="1"/>
  <c r="O74" i="37"/>
  <c r="P74"/>
  <c r="Q74" s="1"/>
  <c r="N74"/>
  <c r="O63"/>
  <c r="N63"/>
  <c r="P63"/>
  <c r="Q63" s="1"/>
  <c r="N31"/>
  <c r="O31" s="1"/>
  <c r="P31"/>
  <c r="Q31" s="1"/>
  <c r="P50"/>
  <c r="Q50" s="1"/>
  <c r="O50" i="1" s="1"/>
  <c r="DC50" s="1"/>
  <c r="N50" i="37"/>
  <c r="O50" s="1"/>
  <c r="N57" i="39"/>
  <c r="U57" i="1" s="1"/>
  <c r="P57" i="39"/>
  <c r="Q57" s="1"/>
  <c r="W57" i="1" s="1"/>
  <c r="DE57" s="1"/>
  <c r="O68" i="39"/>
  <c r="P68"/>
  <c r="Q68" s="1"/>
  <c r="N68"/>
  <c r="P48"/>
  <c r="Q48" s="1"/>
  <c r="W48" i="1" s="1"/>
  <c r="DE48" s="1"/>
  <c r="N48" i="39"/>
  <c r="O48" s="1"/>
  <c r="N25"/>
  <c r="U25" i="1" s="1"/>
  <c r="P25" i="39"/>
  <c r="Q25" s="1"/>
  <c r="W25" i="1" s="1"/>
  <c r="DE25" s="1"/>
  <c r="N69" i="39"/>
  <c r="O69"/>
  <c r="P69"/>
  <c r="Q69" s="1"/>
  <c r="N27"/>
  <c r="U27" i="1" s="1"/>
  <c r="P27" i="39"/>
  <c r="Q27" s="1"/>
  <c r="W27" i="1" s="1"/>
  <c r="DE27" s="1"/>
  <c r="P32" i="39"/>
  <c r="Q32" s="1"/>
  <c r="W32" i="1" s="1"/>
  <c r="DE32" s="1"/>
  <c r="N32" i="39"/>
  <c r="U32" i="1" s="1"/>
  <c r="O73" i="39"/>
  <c r="P73"/>
  <c r="Q73" s="1"/>
  <c r="N73"/>
  <c r="P56"/>
  <c r="Q56" s="1"/>
  <c r="W56" i="1" s="1"/>
  <c r="DE56" s="1"/>
  <c r="N56" i="39"/>
  <c r="O56" s="1"/>
  <c r="N29"/>
  <c r="U29" i="1" s="1"/>
  <c r="P29" i="39"/>
  <c r="Q29" s="1"/>
  <c r="W29" i="1" s="1"/>
  <c r="DE29" s="1"/>
  <c r="P34" i="39"/>
  <c r="Q34" s="1"/>
  <c r="W34" i="1" s="1"/>
  <c r="DE34" s="1"/>
  <c r="N34" i="39"/>
  <c r="O34" s="1"/>
  <c r="P75"/>
  <c r="Q75" s="1"/>
  <c r="N75"/>
  <c r="O75"/>
  <c r="P62"/>
  <c r="Q62" s="1"/>
  <c r="N62"/>
  <c r="O62"/>
  <c r="P47"/>
  <c r="Q47" s="1"/>
  <c r="W47" i="1" s="1"/>
  <c r="DE47" s="1"/>
  <c r="N47" i="39"/>
  <c r="U47" i="1" s="1"/>
  <c r="N15" i="39"/>
  <c r="U15" i="1" s="1"/>
  <c r="P15" i="39"/>
  <c r="Q15" s="1"/>
  <c r="W15" i="1" s="1"/>
  <c r="DE15" s="1"/>
  <c r="P30" i="39"/>
  <c r="Q30" s="1"/>
  <c r="W30" i="1" s="1"/>
  <c r="DE30" s="1"/>
  <c r="N30" i="39"/>
  <c r="U30" i="1" s="1"/>
  <c r="N74" i="39"/>
  <c r="O74"/>
  <c r="P74"/>
  <c r="Q74" s="1"/>
  <c r="CV7" i="1"/>
  <c r="DS7"/>
  <c r="CJ7"/>
  <c r="AP7" i="63"/>
  <c r="EE7" i="1"/>
  <c r="P80" i="41"/>
  <c r="Q80" s="1"/>
  <c r="O80"/>
  <c r="N80"/>
  <c r="P64"/>
  <c r="Q64" s="1"/>
  <c r="N64"/>
  <c r="O64"/>
  <c r="P21"/>
  <c r="Q21" s="1"/>
  <c r="AE21" i="1" s="1"/>
  <c r="DG21" s="1"/>
  <c r="N21" i="41"/>
  <c r="O21" s="1"/>
  <c r="P43"/>
  <c r="Q43" s="1"/>
  <c r="AE43" i="1" s="1"/>
  <c r="DG43" s="1"/>
  <c r="N43" i="41"/>
  <c r="O43" s="1"/>
  <c r="N61"/>
  <c r="P61"/>
  <c r="Q61" s="1"/>
  <c r="O61"/>
  <c r="P51"/>
  <c r="Q51" s="1"/>
  <c r="AE51" i="1" s="1"/>
  <c r="DG51" s="1"/>
  <c r="N51" i="41"/>
  <c r="O51" s="1"/>
  <c r="AN6" i="63"/>
  <c r="AB64" i="1"/>
  <c r="AC74"/>
  <c r="CI74" s="1"/>
  <c r="CU74" s="1"/>
  <c r="AB61"/>
  <c r="AE80"/>
  <c r="DG80" s="1"/>
  <c r="AE71"/>
  <c r="DG71" s="1"/>
  <c r="AB54"/>
  <c r="AB29"/>
  <c r="AB33"/>
  <c r="AE79"/>
  <c r="DG79" s="1"/>
  <c r="AE75"/>
  <c r="DG75" s="1"/>
  <c r="AC69"/>
  <c r="CI69" s="1"/>
  <c r="CU69" s="1"/>
  <c r="AC61"/>
  <c r="CI61" s="1"/>
  <c r="CU61" s="1"/>
  <c r="AE68"/>
  <c r="DG68" s="1"/>
  <c r="AB66"/>
  <c r="AB45"/>
  <c r="AC68"/>
  <c r="CI68" s="1"/>
  <c r="CU68" s="1"/>
  <c r="AB65"/>
  <c r="AB25"/>
  <c r="AC73"/>
  <c r="CI73" s="1"/>
  <c r="CU73" s="1"/>
  <c r="AE67"/>
  <c r="DG67" s="1"/>
  <c r="AC67"/>
  <c r="CI67" s="1"/>
  <c r="CU67" s="1"/>
  <c r="AB62"/>
  <c r="AB44"/>
  <c r="AB71"/>
  <c r="AB80"/>
  <c r="AB75"/>
  <c r="AB34"/>
  <c r="AE76"/>
  <c r="DG76" s="1"/>
  <c r="AE66"/>
  <c r="DG66" s="1"/>
  <c r="AB68"/>
  <c r="AB46"/>
  <c r="AC70"/>
  <c r="CI70" s="1"/>
  <c r="CU70" s="1"/>
  <c r="AC62"/>
  <c r="CI62" s="1"/>
  <c r="CU62" s="1"/>
  <c r="AB73"/>
  <c r="AB59"/>
  <c r="AB17"/>
  <c r="AE77"/>
  <c r="DG77" s="1"/>
  <c r="AE73"/>
  <c r="DG73" s="1"/>
  <c r="AB74"/>
  <c r="AB53"/>
  <c r="AB28"/>
  <c r="AB36"/>
  <c r="AB12"/>
  <c r="AC77"/>
  <c r="CI77" s="1"/>
  <c r="CU77" s="1"/>
  <c r="AE65"/>
  <c r="DG65" s="1"/>
  <c r="AB23"/>
  <c r="AB39"/>
  <c r="AB30"/>
  <c r="AB21"/>
  <c r="AE61"/>
  <c r="DG61" s="1"/>
  <c r="AB42"/>
  <c r="AB13"/>
  <c r="AB49"/>
  <c r="AB11"/>
  <c r="AC79"/>
  <c r="CI79" s="1"/>
  <c r="CU79" s="1"/>
  <c r="AE70"/>
  <c r="DG70" s="1"/>
  <c r="AB77"/>
  <c r="AB52"/>
  <c r="AC78"/>
  <c r="CI78" s="1"/>
  <c r="CU78" s="1"/>
  <c r="AE64"/>
  <c r="DG64" s="1"/>
  <c r="AB47"/>
  <c r="AB50"/>
  <c r="AB26"/>
  <c r="AB79"/>
  <c r="AB58"/>
  <c r="AB16"/>
  <c r="AC66"/>
  <c r="CI66" s="1"/>
  <c r="CU66" s="1"/>
  <c r="AB70"/>
  <c r="AB20"/>
  <c r="AB67"/>
  <c r="AB57"/>
  <c r="AB78"/>
  <c r="AB15"/>
  <c r="AB60"/>
  <c r="AB19"/>
  <c r="AC75"/>
  <c r="CI75" s="1"/>
  <c r="CU75" s="1"/>
  <c r="AB14"/>
  <c r="AC71"/>
  <c r="CI71" s="1"/>
  <c r="CU71" s="1"/>
  <c r="AB37"/>
  <c r="AB32"/>
  <c r="AB63"/>
  <c r="AB51"/>
  <c r="AE69"/>
  <c r="DG69" s="1"/>
  <c r="AE74"/>
  <c r="DG74" s="1"/>
  <c r="AC65"/>
  <c r="CI65" s="1"/>
  <c r="CU65" s="1"/>
  <c r="AB41"/>
  <c r="AB31"/>
  <c r="AC72"/>
  <c r="CI72" s="1"/>
  <c r="CU72" s="1"/>
  <c r="AE62"/>
  <c r="DG62" s="1"/>
  <c r="AB24"/>
  <c r="AB69"/>
  <c r="AC63"/>
  <c r="CI63" s="1"/>
  <c r="CU63" s="1"/>
  <c r="AB55"/>
  <c r="AB76"/>
  <c r="AC76"/>
  <c r="CI76" s="1"/>
  <c r="CU76" s="1"/>
  <c r="AE78"/>
  <c r="DG78" s="1"/>
  <c r="AB72"/>
  <c r="AC80"/>
  <c r="CI80" s="1"/>
  <c r="CU80" s="1"/>
  <c r="AB43"/>
  <c r="AB27"/>
  <c r="AB35"/>
  <c r="AB48"/>
  <c r="AC64"/>
  <c r="CI64" s="1"/>
  <c r="CU64" s="1"/>
  <c r="AB18"/>
  <c r="AB40"/>
  <c r="AE63"/>
  <c r="DG63" s="1"/>
  <c r="AB22"/>
  <c r="AB56"/>
  <c r="AE72"/>
  <c r="DG72" s="1"/>
  <c r="AB38"/>
  <c r="P34" i="41"/>
  <c r="Q34" s="1"/>
  <c r="AE34" i="1" s="1"/>
  <c r="DG34" s="1"/>
  <c r="N34" i="41"/>
  <c r="AC34" i="1" s="1"/>
  <c r="CI34" s="1"/>
  <c r="CU34" s="1"/>
  <c r="EI7"/>
  <c r="CZ7"/>
  <c r="DW7"/>
  <c r="AX7" i="63"/>
  <c r="CN7" i="1"/>
  <c r="P43" i="36"/>
  <c r="Q43" s="1"/>
  <c r="K43" i="1" s="1"/>
  <c r="DB43" s="1"/>
  <c r="N43" i="36"/>
  <c r="O43" s="1"/>
  <c r="O80"/>
  <c r="P80"/>
  <c r="Q80" s="1"/>
  <c r="N80"/>
  <c r="O76"/>
  <c r="N76"/>
  <c r="P76"/>
  <c r="Q76" s="1"/>
  <c r="N46"/>
  <c r="O46" s="1"/>
  <c r="P46"/>
  <c r="Q46" s="1"/>
  <c r="K46" i="1" s="1"/>
  <c r="DB46" s="1"/>
  <c r="P63" i="36"/>
  <c r="Q63" s="1"/>
  <c r="O63"/>
  <c r="N63"/>
  <c r="P65"/>
  <c r="Q65" s="1"/>
  <c r="O65"/>
  <c r="N65"/>
  <c r="P66"/>
  <c r="Q66" s="1"/>
  <c r="N66"/>
  <c r="O66"/>
  <c r="P51"/>
  <c r="Q51" s="1"/>
  <c r="K51" i="1" s="1"/>
  <c r="DB51" s="1"/>
  <c r="N51" i="36"/>
  <c r="O51" s="1"/>
  <c r="N12"/>
  <c r="O12" s="1"/>
  <c r="P12"/>
  <c r="Q12" s="1"/>
  <c r="N11"/>
  <c r="O11" s="1"/>
  <c r="P11"/>
  <c r="Q11" s="1"/>
  <c r="K11" i="1" s="1"/>
  <c r="DB11" s="1"/>
  <c r="N72" i="36"/>
  <c r="P72"/>
  <c r="Q72" s="1"/>
  <c r="O72"/>
  <c r="P47"/>
  <c r="Q47" s="1"/>
  <c r="K47" i="1" s="1"/>
  <c r="DB47" s="1"/>
  <c r="N47" i="36"/>
  <c r="O47" s="1"/>
  <c r="N48"/>
  <c r="O48" s="1"/>
  <c r="P48"/>
  <c r="Q48" s="1"/>
  <c r="K48" i="1" s="1"/>
  <c r="DB48" s="1"/>
  <c r="N79" i="36"/>
  <c r="O79"/>
  <c r="P79"/>
  <c r="Q79" s="1"/>
  <c r="P71"/>
  <c r="Q71" s="1"/>
  <c r="O71"/>
  <c r="N71"/>
  <c r="P27"/>
  <c r="Q27" s="1"/>
  <c r="N27"/>
  <c r="O27" s="1"/>
  <c r="N30"/>
  <c r="O30" s="1"/>
  <c r="P30"/>
  <c r="Q30" s="1"/>
  <c r="K30" i="1" s="1"/>
  <c r="DB30" s="1"/>
  <c r="P69" i="36"/>
  <c r="Q69" s="1"/>
  <c r="O69"/>
  <c r="N69"/>
  <c r="N37"/>
  <c r="I37" i="1" s="1"/>
  <c r="P37" i="36"/>
  <c r="Q37" s="1"/>
  <c r="K37" i="1" s="1"/>
  <c r="DB37" s="1"/>
  <c r="N50" i="36"/>
  <c r="O50" s="1"/>
  <c r="P50"/>
  <c r="Q50" s="1"/>
  <c r="K50" i="1" s="1"/>
  <c r="DB50" s="1"/>
  <c r="N18" i="36"/>
  <c r="O18" s="1"/>
  <c r="P18"/>
  <c r="Q18" s="1"/>
  <c r="K18" i="1" s="1"/>
  <c r="DB18" s="1"/>
  <c r="N65" i="41"/>
  <c r="P65"/>
  <c r="Q65" s="1"/>
  <c r="O65"/>
  <c r="P22"/>
  <c r="Q22" s="1"/>
  <c r="AE22" i="1" s="1"/>
  <c r="DG22" s="1"/>
  <c r="N22" i="41"/>
  <c r="AC22" i="1" s="1"/>
  <c r="CI22" s="1"/>
  <c r="CU22" s="1"/>
  <c r="P70" i="41"/>
  <c r="Q70" s="1"/>
  <c r="O70"/>
  <c r="N70"/>
  <c r="P54"/>
  <c r="Q54" s="1"/>
  <c r="AE54" i="1" s="1"/>
  <c r="DG54" s="1"/>
  <c r="N54" i="41"/>
  <c r="O54" s="1"/>
  <c r="P33"/>
  <c r="Q33" s="1"/>
  <c r="AE33" i="1" s="1"/>
  <c r="DG33" s="1"/>
  <c r="N33" i="41"/>
  <c r="O33" s="1"/>
  <c r="N57"/>
  <c r="O57" s="1"/>
  <c r="P57"/>
  <c r="Q57" s="1"/>
  <c r="AE57" i="1" s="1"/>
  <c r="DG57" s="1"/>
  <c r="P13" i="41"/>
  <c r="Q13" s="1"/>
  <c r="AE13" i="1" s="1"/>
  <c r="DG13" s="1"/>
  <c r="N13" i="41"/>
  <c r="AC13" i="1" s="1"/>
  <c r="CI13" s="1"/>
  <c r="CU13" s="1"/>
  <c r="P16" i="41"/>
  <c r="Q16" s="1"/>
  <c r="AE16" i="1" s="1"/>
  <c r="DG16" s="1"/>
  <c r="N16" i="41"/>
  <c r="AC16" i="1" s="1"/>
  <c r="CI16" s="1"/>
  <c r="CU16" s="1"/>
  <c r="P49" i="41"/>
  <c r="Q49" s="1"/>
  <c r="AE49" i="1" s="1"/>
  <c r="DG49" s="1"/>
  <c r="N49" i="41"/>
  <c r="AC49" i="1" s="1"/>
  <c r="CI49" s="1"/>
  <c r="CU49" s="1"/>
  <c r="P50" i="41"/>
  <c r="Q50" s="1"/>
  <c r="AE50" i="1" s="1"/>
  <c r="DG50" s="1"/>
  <c r="N50" i="41"/>
  <c r="O50" s="1"/>
  <c r="P77"/>
  <c r="Q77" s="1"/>
  <c r="O77"/>
  <c r="N77"/>
  <c r="P72"/>
  <c r="Q72" s="1"/>
  <c r="N72"/>
  <c r="O72"/>
  <c r="N63"/>
  <c r="P63"/>
  <c r="Q63" s="1"/>
  <c r="O63"/>
  <c r="P31"/>
  <c r="Q31" s="1"/>
  <c r="AE31" i="1" s="1"/>
  <c r="DG31" s="1"/>
  <c r="N31" i="41"/>
  <c r="AC31" i="1" s="1"/>
  <c r="CI31" s="1"/>
  <c r="CU31" s="1"/>
  <c r="P44" i="41"/>
  <c r="Q44" s="1"/>
  <c r="AE44" i="1" s="1"/>
  <c r="DG44" s="1"/>
  <c r="N44" i="41"/>
  <c r="AC44" i="1" s="1"/>
  <c r="CI44" s="1"/>
  <c r="CU44" s="1"/>
  <c r="P12" i="41"/>
  <c r="Q12" s="1"/>
  <c r="AE12" i="1" s="1"/>
  <c r="DG12" s="1"/>
  <c r="N12" i="41"/>
  <c r="AC12" i="1" s="1"/>
  <c r="CI12" s="1"/>
  <c r="CU12" s="1"/>
  <c r="O65" i="55"/>
  <c r="P65"/>
  <c r="O37"/>
  <c r="P37" s="1"/>
  <c r="O57"/>
  <c r="P57" s="1"/>
  <c r="O79"/>
  <c r="P79"/>
  <c r="O75"/>
  <c r="P75"/>
  <c r="O22"/>
  <c r="P22" s="1"/>
  <c r="O76"/>
  <c r="P76"/>
  <c r="O26"/>
  <c r="P26" s="1"/>
  <c r="O33"/>
  <c r="P33" s="1"/>
  <c r="O74"/>
  <c r="P74"/>
  <c r="O60"/>
  <c r="AS60" i="1" s="1"/>
  <c r="O28" i="55"/>
  <c r="P28" s="1"/>
  <c r="O35"/>
  <c r="P35" s="1"/>
  <c r="P63"/>
  <c r="O63"/>
  <c r="O30"/>
  <c r="P30" s="1"/>
  <c r="O47"/>
  <c r="AS47" i="1" s="1"/>
  <c r="O15" i="55"/>
  <c r="P15" s="1"/>
  <c r="O74" i="64"/>
  <c r="P74"/>
  <c r="P29"/>
  <c r="O29"/>
  <c r="P24"/>
  <c r="O24"/>
  <c r="O43"/>
  <c r="P43"/>
  <c r="O34"/>
  <c r="P34"/>
  <c r="P53"/>
  <c r="O53"/>
  <c r="P48"/>
  <c r="O48"/>
  <c r="O67"/>
  <c r="P67"/>
  <c r="O22"/>
  <c r="P22"/>
  <c r="O54"/>
  <c r="P54"/>
  <c r="P41"/>
  <c r="O41"/>
  <c r="P73"/>
  <c r="O73"/>
  <c r="O36"/>
  <c r="P36"/>
  <c r="O68"/>
  <c r="P68"/>
  <c r="P23"/>
  <c r="O23"/>
  <c r="P55"/>
  <c r="O55"/>
  <c r="P15" i="40"/>
  <c r="Q15" s="1"/>
  <c r="AA15" i="1" s="1"/>
  <c r="DF15" s="1"/>
  <c r="N15" i="40"/>
  <c r="O15" s="1"/>
  <c r="N49"/>
  <c r="O49" s="1"/>
  <c r="P49"/>
  <c r="Q49" s="1"/>
  <c r="AA49" i="1" s="1"/>
  <c r="DF49" s="1"/>
  <c r="P43" i="40"/>
  <c r="Q43" s="1"/>
  <c r="AA43" i="1" s="1"/>
  <c r="DF43" s="1"/>
  <c r="N43" i="40"/>
  <c r="O43" s="1"/>
  <c r="P21"/>
  <c r="Q21" s="1"/>
  <c r="N21"/>
  <c r="Y21" i="1" s="1"/>
  <c r="N47" i="40"/>
  <c r="Y47" i="1" s="1"/>
  <c r="P47" i="40"/>
  <c r="Q47" s="1"/>
  <c r="AA47" i="1" s="1"/>
  <c r="DF47" s="1"/>
  <c r="N65" i="40"/>
  <c r="P65"/>
  <c r="Q65" s="1"/>
  <c r="O65"/>
  <c r="P55"/>
  <c r="Q55" s="1"/>
  <c r="AA55" i="1" s="1"/>
  <c r="DF55" s="1"/>
  <c r="N55" i="40"/>
  <c r="Y55" i="1" s="1"/>
  <c r="P69" i="40"/>
  <c r="Q69" s="1"/>
  <c r="O69"/>
  <c r="N69"/>
  <c r="P19"/>
  <c r="Q19" s="1"/>
  <c r="AA19" i="1" s="1"/>
  <c r="DF19" s="1"/>
  <c r="N19" i="40"/>
  <c r="O19" s="1"/>
  <c r="P56"/>
  <c r="Q56" s="1"/>
  <c r="AA56" i="1" s="1"/>
  <c r="DF56" s="1"/>
  <c r="N56" i="40"/>
  <c r="O56" s="1"/>
  <c r="P54"/>
  <c r="Q54" s="1"/>
  <c r="AA54" i="1" s="1"/>
  <c r="DF54" s="1"/>
  <c r="N54" i="40"/>
  <c r="Y54" i="1" s="1"/>
  <c r="N52" i="40"/>
  <c r="Y52" i="1" s="1"/>
  <c r="P52" i="40"/>
  <c r="Q52" s="1"/>
  <c r="AA52" i="1" s="1"/>
  <c r="DF52" s="1"/>
  <c r="N28" i="40"/>
  <c r="O28" s="1"/>
  <c r="P28"/>
  <c r="Q28" s="1"/>
  <c r="AA28" i="1" s="1"/>
  <c r="DF28" s="1"/>
  <c r="N45" i="40"/>
  <c r="O45" s="1"/>
  <c r="P45"/>
  <c r="Q45" s="1"/>
  <c r="AA45" i="1" s="1"/>
  <c r="DF45" s="1"/>
  <c r="P26" i="40"/>
  <c r="Q26" s="1"/>
  <c r="AA26" i="1" s="1"/>
  <c r="DF26" s="1"/>
  <c r="N26" i="40"/>
  <c r="O26" s="1"/>
  <c r="P14" i="38"/>
  <c r="Q14" s="1"/>
  <c r="S14" i="1" s="1"/>
  <c r="DD14" s="1"/>
  <c r="N14" i="38"/>
  <c r="Q14" i="1" s="1"/>
  <c r="N31" i="38"/>
  <c r="O31" s="1"/>
  <c r="P31"/>
  <c r="Q31" s="1"/>
  <c r="S31" i="1" s="1"/>
  <c r="DD31" s="1"/>
  <c r="N40" i="38"/>
  <c r="Q40" i="1" s="1"/>
  <c r="P40" i="38"/>
  <c r="Q40" s="1"/>
  <c r="S40" i="1" s="1"/>
  <c r="DD40" s="1"/>
  <c r="P29" i="38"/>
  <c r="Q29" s="1"/>
  <c r="S29" i="1" s="1"/>
  <c r="DD29" s="1"/>
  <c r="N29" i="38"/>
  <c r="O29" s="1"/>
  <c r="P53"/>
  <c r="Q53" s="1"/>
  <c r="S53" i="1" s="1"/>
  <c r="DD53" s="1"/>
  <c r="N53" i="38"/>
  <c r="Q53" i="1" s="1"/>
  <c r="P11" i="38"/>
  <c r="Q11" s="1"/>
  <c r="S11" i="1" s="1"/>
  <c r="DD11" s="1"/>
  <c r="N11" i="38"/>
  <c r="Q11" i="1" s="1"/>
  <c r="N57" i="38"/>
  <c r="O57" s="1"/>
  <c r="P57"/>
  <c r="Q57" s="1"/>
  <c r="S57" i="1" s="1"/>
  <c r="DD57" s="1"/>
  <c r="P62" i="38"/>
  <c r="Q62" s="1"/>
  <c r="N62"/>
  <c r="O62"/>
  <c r="P41"/>
  <c r="Q41" s="1"/>
  <c r="S41" i="1" s="1"/>
  <c r="DD41" s="1"/>
  <c r="N41" i="38"/>
  <c r="Q41" i="1" s="1"/>
  <c r="N37" i="38"/>
  <c r="Q37" i="1" s="1"/>
  <c r="P37" i="38"/>
  <c r="Q37" s="1"/>
  <c r="S37" i="1" s="1"/>
  <c r="DD37" s="1"/>
  <c r="O67" i="38"/>
  <c r="N67"/>
  <c r="P67"/>
  <c r="Q67" s="1"/>
  <c r="N48"/>
  <c r="Q48" i="1" s="1"/>
  <c r="P48" i="38"/>
  <c r="Q48" s="1"/>
  <c r="S48" i="1" s="1"/>
  <c r="DD48" s="1"/>
  <c r="P17" i="38"/>
  <c r="Q17" s="1"/>
  <c r="S17" i="1" s="1"/>
  <c r="DD17" s="1"/>
  <c r="N17" i="38"/>
  <c r="O17" s="1"/>
  <c r="P13"/>
  <c r="Q13" s="1"/>
  <c r="S13" i="1" s="1"/>
  <c r="DD13" s="1"/>
  <c r="N13" i="38"/>
  <c r="Q13" i="1" s="1"/>
  <c r="N55" i="38"/>
  <c r="Q55" i="1" s="1"/>
  <c r="P55" i="38"/>
  <c r="Q55" s="1"/>
  <c r="S55" i="1" s="1"/>
  <c r="DD55" s="1"/>
  <c r="P36" i="38"/>
  <c r="Q36" s="1"/>
  <c r="S36" i="1" s="1"/>
  <c r="DD36" s="1"/>
  <c r="N36" i="38"/>
  <c r="Q36" i="1" s="1"/>
  <c r="O72" i="42"/>
  <c r="N72"/>
  <c r="P72"/>
  <c r="Q72" s="1"/>
  <c r="O56"/>
  <c r="N56"/>
  <c r="P56"/>
  <c r="Q56" s="1"/>
  <c r="O40"/>
  <c r="N40"/>
  <c r="P40"/>
  <c r="Q40" s="1"/>
  <c r="O24"/>
  <c r="N24"/>
  <c r="P24"/>
  <c r="Q24" s="1"/>
  <c r="H85"/>
  <c r="H88"/>
  <c r="O11"/>
  <c r="N11"/>
  <c r="H84"/>
  <c r="P11"/>
  <c r="Q11" s="1"/>
  <c r="H86"/>
  <c r="H87"/>
  <c r="K83"/>
  <c r="H83"/>
  <c r="K86"/>
  <c r="O65"/>
  <c r="N65"/>
  <c r="P65"/>
  <c r="Q65" s="1"/>
  <c r="O49"/>
  <c r="N49"/>
  <c r="P49"/>
  <c r="Q49" s="1"/>
  <c r="O33"/>
  <c r="N33"/>
  <c r="P33"/>
  <c r="Q33" s="1"/>
  <c r="O17"/>
  <c r="N17"/>
  <c r="P17"/>
  <c r="Q17" s="1"/>
  <c r="N70"/>
  <c r="P70"/>
  <c r="Q70" s="1"/>
  <c r="O70"/>
  <c r="N54"/>
  <c r="P54"/>
  <c r="Q54" s="1"/>
  <c r="O54"/>
  <c r="N38"/>
  <c r="P38"/>
  <c r="Q38" s="1"/>
  <c r="O38"/>
  <c r="N22"/>
  <c r="P22"/>
  <c r="Q22" s="1"/>
  <c r="O22"/>
  <c r="N75"/>
  <c r="O75"/>
  <c r="P75"/>
  <c r="Q75" s="1"/>
  <c r="N59"/>
  <c r="O59"/>
  <c r="P59"/>
  <c r="Q59" s="1"/>
  <c r="N43"/>
  <c r="O43"/>
  <c r="P43"/>
  <c r="Q43" s="1"/>
  <c r="N27"/>
  <c r="O27"/>
  <c r="P27"/>
  <c r="Q27" s="1"/>
  <c r="EG54" i="63"/>
  <c r="GA54" s="1"/>
  <c r="CM54"/>
  <c r="DJ54" s="1"/>
  <c r="EG74"/>
  <c r="GA74" s="1"/>
  <c r="CM74"/>
  <c r="DJ74" s="1"/>
  <c r="CM24"/>
  <c r="DJ24" s="1"/>
  <c r="CM36"/>
  <c r="DJ36" s="1"/>
  <c r="EG36"/>
  <c r="GA36" s="1"/>
  <c r="CM27"/>
  <c r="DJ27" s="1"/>
  <c r="EG27"/>
  <c r="GA27" s="1"/>
  <c r="EG79"/>
  <c r="GA79" s="1"/>
  <c r="CM79"/>
  <c r="DJ79" s="1"/>
  <c r="EG59"/>
  <c r="GA59" s="1"/>
  <c r="CM59"/>
  <c r="DJ59" s="1"/>
  <c r="CM76"/>
  <c r="DJ76" s="1"/>
  <c r="EG76"/>
  <c r="GA76" s="1"/>
  <c r="EG68"/>
  <c r="GA68" s="1"/>
  <c r="CM68"/>
  <c r="DJ68" s="1"/>
  <c r="EG18"/>
  <c r="GA18" s="1"/>
  <c r="CM18"/>
  <c r="DJ18" s="1"/>
  <c r="EG57"/>
  <c r="GA57" s="1"/>
  <c r="EG73"/>
  <c r="GA73" s="1"/>
  <c r="CM73"/>
  <c r="DJ73" s="1"/>
  <c r="CM66"/>
  <c r="DJ66" s="1"/>
  <c r="EG66"/>
  <c r="GA66" s="1"/>
  <c r="EG25"/>
  <c r="GA25" s="1"/>
  <c r="CM25"/>
  <c r="DJ25" s="1"/>
  <c r="CM13"/>
  <c r="DJ13" s="1"/>
  <c r="EG13"/>
  <c r="GA13" s="1"/>
  <c r="O78" i="37"/>
  <c r="P78"/>
  <c r="Q78" s="1"/>
  <c r="N78"/>
  <c r="P21"/>
  <c r="Q21" s="1"/>
  <c r="O21" i="1" s="1"/>
  <c r="DC21" s="1"/>
  <c r="N21" i="37"/>
  <c r="O21" s="1"/>
  <c r="N46"/>
  <c r="O46" s="1"/>
  <c r="P46"/>
  <c r="Q46" s="1"/>
  <c r="O46" i="1" s="1"/>
  <c r="DC46" s="1"/>
  <c r="O56" i="37"/>
  <c r="N56"/>
  <c r="M56" i="1" s="1"/>
  <c r="P56" i="37"/>
  <c r="Q56" s="1"/>
  <c r="P11"/>
  <c r="Q11" s="1"/>
  <c r="O11" i="1" s="1"/>
  <c r="DC11" s="1"/>
  <c r="N11" i="37"/>
  <c r="M11" i="1" s="1"/>
  <c r="N61" i="37"/>
  <c r="P61"/>
  <c r="Q61" s="1"/>
  <c r="O61"/>
  <c r="N49"/>
  <c r="O49" s="1"/>
  <c r="P49"/>
  <c r="Q49" s="1"/>
  <c r="O49" i="1" s="1"/>
  <c r="DC49" s="1"/>
  <c r="P58" i="37"/>
  <c r="Q58" s="1"/>
  <c r="O58" i="1" s="1"/>
  <c r="DC58" s="1"/>
  <c r="N58" i="37"/>
  <c r="M58" i="1" s="1"/>
  <c r="P43" i="37"/>
  <c r="Q43" s="1"/>
  <c r="O43" i="1" s="1"/>
  <c r="DC43" s="1"/>
  <c r="N43" i="37"/>
  <c r="O43" s="1"/>
  <c r="P14"/>
  <c r="Q14" s="1"/>
  <c r="O14" i="1" s="1"/>
  <c r="DC14" s="1"/>
  <c r="N14" i="37"/>
  <c r="O14" s="1"/>
  <c r="O70"/>
  <c r="N70"/>
  <c r="P70"/>
  <c r="Q70" s="1"/>
  <c r="P55"/>
  <c r="Q55" s="1"/>
  <c r="O55" i="1" s="1"/>
  <c r="DC55" s="1"/>
  <c r="N55" i="37"/>
  <c r="M55" i="1" s="1"/>
  <c r="P23" i="37"/>
  <c r="Q23" s="1"/>
  <c r="O23" i="1" s="1"/>
  <c r="DC23" s="1"/>
  <c r="N23" i="37"/>
  <c r="O23" s="1"/>
  <c r="N24"/>
  <c r="O24" s="1"/>
  <c r="P24"/>
  <c r="Q24" s="1"/>
  <c r="O24" i="1" s="1"/>
  <c r="DC24" s="1"/>
  <c r="AV7" i="63"/>
  <c r="CM7" i="1"/>
  <c r="EH7"/>
  <c r="CY7"/>
  <c r="DV7"/>
  <c r="AN7" i="63"/>
  <c r="CI7" i="1"/>
  <c r="CU7"/>
  <c r="ED7"/>
  <c r="DR7"/>
  <c r="P36" i="39"/>
  <c r="Q36" s="1"/>
  <c r="W36" i="1" s="1"/>
  <c r="DE36" s="1"/>
  <c r="N36" i="39"/>
  <c r="U36" i="1" s="1"/>
  <c r="P40" i="39"/>
  <c r="Q40" s="1"/>
  <c r="W40" i="1" s="1"/>
  <c r="DE40" s="1"/>
  <c r="N40" i="39"/>
  <c r="U40" i="1" s="1"/>
  <c r="P16" i="39"/>
  <c r="Q16" s="1"/>
  <c r="W16" i="1" s="1"/>
  <c r="DE16" s="1"/>
  <c r="N16" i="39"/>
  <c r="O16" s="1"/>
  <c r="P21"/>
  <c r="Q21" s="1"/>
  <c r="W21" i="1" s="1"/>
  <c r="DE21" s="1"/>
  <c r="N21" i="39"/>
  <c r="O21" s="1"/>
  <c r="P45"/>
  <c r="Q45" s="1"/>
  <c r="W45" i="1" s="1"/>
  <c r="DE45" s="1"/>
  <c r="N45" i="39"/>
  <c r="U45" i="1" s="1"/>
  <c r="O64" i="39"/>
  <c r="P64"/>
  <c r="Q64" s="1"/>
  <c r="N64"/>
  <c r="P37"/>
  <c r="Q37" s="1"/>
  <c r="W37" i="1" s="1"/>
  <c r="DE37" s="1"/>
  <c r="N37" i="39"/>
  <c r="U37" i="1" s="1"/>
  <c r="N42" i="39"/>
  <c r="U42" i="1" s="1"/>
  <c r="P42" i="39"/>
  <c r="Q42" s="1"/>
  <c r="W42" i="1" s="1"/>
  <c r="DE42" s="1"/>
  <c r="N78" i="39"/>
  <c r="O78"/>
  <c r="P78"/>
  <c r="Q78" s="1"/>
  <c r="P66"/>
  <c r="Q66" s="1"/>
  <c r="N66"/>
  <c r="O66"/>
  <c r="N41"/>
  <c r="O41" s="1"/>
  <c r="P41"/>
  <c r="Q41" s="1"/>
  <c r="W41" i="1" s="1"/>
  <c r="DE41" s="1"/>
  <c r="P44" i="39"/>
  <c r="Q44" s="1"/>
  <c r="W44" i="1" s="1"/>
  <c r="DE44" s="1"/>
  <c r="N44" i="39"/>
  <c r="U44" i="1" s="1"/>
  <c r="N79" i="39"/>
  <c r="O79"/>
  <c r="P79"/>
  <c r="Q79" s="1"/>
  <c r="P70"/>
  <c r="Q70" s="1"/>
  <c r="N70"/>
  <c r="O70"/>
  <c r="P55"/>
  <c r="Q55" s="1"/>
  <c r="W55" i="1" s="1"/>
  <c r="DE55" s="1"/>
  <c r="N55" i="39"/>
  <c r="U55" i="1" s="1"/>
  <c r="N23" i="39"/>
  <c r="O23" s="1"/>
  <c r="P23"/>
  <c r="Q23" s="1"/>
  <c r="W23" i="1" s="1"/>
  <c r="DE23" s="1"/>
  <c r="P38" i="39"/>
  <c r="Q38" s="1"/>
  <c r="W38" i="1" s="1"/>
  <c r="DE38" s="1"/>
  <c r="N38" i="39"/>
  <c r="U38" i="1" s="1"/>
  <c r="P77" i="39"/>
  <c r="Q77" s="1"/>
  <c r="N77"/>
  <c r="O77"/>
  <c r="N22" i="36"/>
  <c r="O22" s="1"/>
  <c r="P22"/>
  <c r="Q22" s="1"/>
  <c r="K22" i="1" s="1"/>
  <c r="DB22" s="1"/>
  <c r="N19" i="36"/>
  <c r="O19" s="1"/>
  <c r="P19"/>
  <c r="Q19" s="1"/>
  <c r="K19" i="1" s="1"/>
  <c r="DB19" s="1"/>
  <c r="P23" i="36"/>
  <c r="Q23" s="1"/>
  <c r="N23"/>
  <c r="O23" s="1"/>
  <c r="N41"/>
  <c r="O41" s="1"/>
  <c r="P41"/>
  <c r="Q41" s="1"/>
  <c r="K41" i="1" s="1"/>
  <c r="DB41" s="1"/>
  <c r="P31" i="36"/>
  <c r="Q31" s="1"/>
  <c r="K31" i="1" s="1"/>
  <c r="DB31" s="1"/>
  <c r="N31" i="36"/>
  <c r="O31" s="1"/>
  <c r="P58"/>
  <c r="Q58" s="1"/>
  <c r="K58" i="1" s="1"/>
  <c r="DB58" s="1"/>
  <c r="N58" i="36"/>
  <c r="I58" i="1" s="1"/>
  <c r="P36" i="36"/>
  <c r="Q36" s="1"/>
  <c r="K36" i="1" s="1"/>
  <c r="DB36" s="1"/>
  <c r="N36" i="36"/>
  <c r="I36" i="1" s="1"/>
  <c r="P62" i="36"/>
  <c r="Q62" s="1"/>
  <c r="N62"/>
  <c r="O62"/>
  <c r="P35"/>
  <c r="Q35" s="1"/>
  <c r="K35" i="1" s="1"/>
  <c r="DB35" s="1"/>
  <c r="N35" i="36"/>
  <c r="O35" s="1"/>
  <c r="N38"/>
  <c r="O38" s="1"/>
  <c r="P38"/>
  <c r="Q38" s="1"/>
  <c r="K38" i="1" s="1"/>
  <c r="DB38" s="1"/>
  <c r="O74" i="36"/>
  <c r="P74"/>
  <c r="Q74" s="1"/>
  <c r="N74"/>
  <c r="P59"/>
  <c r="Q59" s="1"/>
  <c r="K59" i="1" s="1"/>
  <c r="DB59" s="1"/>
  <c r="N59" i="36"/>
  <c r="O59" s="1"/>
  <c r="N17"/>
  <c r="O17" s="1"/>
  <c r="P17"/>
  <c r="Q17" s="1"/>
  <c r="K17" i="1" s="1"/>
  <c r="DB17" s="1"/>
  <c r="P20" i="36"/>
  <c r="Q20" s="1"/>
  <c r="K20" i="1" s="1"/>
  <c r="DB20" s="1"/>
  <c r="N20" i="36"/>
  <c r="O20" s="1"/>
  <c r="P61"/>
  <c r="Q61" s="1"/>
  <c r="N61"/>
  <c r="O61"/>
  <c r="N29"/>
  <c r="O29" s="1"/>
  <c r="P29"/>
  <c r="Q29" s="1"/>
  <c r="K29" i="1" s="1"/>
  <c r="DB29" s="1"/>
  <c r="N42" i="36"/>
  <c r="O42" s="1"/>
  <c r="P42"/>
  <c r="Q42" s="1"/>
  <c r="AD6" i="63"/>
  <c r="K79" i="1"/>
  <c r="DB79" s="1"/>
  <c r="H15"/>
  <c r="H22"/>
  <c r="H28"/>
  <c r="H35"/>
  <c r="H39"/>
  <c r="K73"/>
  <c r="DB73" s="1"/>
  <c r="I79"/>
  <c r="H12"/>
  <c r="H17"/>
  <c r="H27"/>
  <c r="H36"/>
  <c r="H57"/>
  <c r="H65"/>
  <c r="H11"/>
  <c r="I68"/>
  <c r="H20"/>
  <c r="H29"/>
  <c r="H42"/>
  <c r="H46"/>
  <c r="H49"/>
  <c r="H52"/>
  <c r="H58"/>
  <c r="H64"/>
  <c r="H79"/>
  <c r="K75"/>
  <c r="DB75" s="1"/>
  <c r="I78"/>
  <c r="K80"/>
  <c r="DB80" s="1"/>
  <c r="H16"/>
  <c r="H26"/>
  <c r="H34"/>
  <c r="H40"/>
  <c r="H63"/>
  <c r="H71"/>
  <c r="H78"/>
  <c r="I66"/>
  <c r="H19"/>
  <c r="H24"/>
  <c r="H41"/>
  <c r="H45"/>
  <c r="H51"/>
  <c r="H54"/>
  <c r="H62"/>
  <c r="H68"/>
  <c r="H77"/>
  <c r="K76"/>
  <c r="DB76" s="1"/>
  <c r="H13"/>
  <c r="H32"/>
  <c r="H59"/>
  <c r="I62"/>
  <c r="H21"/>
  <c r="H43"/>
  <c r="H50"/>
  <c r="H55"/>
  <c r="H73"/>
  <c r="K23"/>
  <c r="DB23" s="1"/>
  <c r="H18"/>
  <c r="H37"/>
  <c r="H67"/>
  <c r="H74"/>
  <c r="I70"/>
  <c r="H30"/>
  <c r="H47"/>
  <c r="H60"/>
  <c r="H70"/>
  <c r="I80"/>
  <c r="H38"/>
  <c r="H76"/>
  <c r="H31"/>
  <c r="H53"/>
  <c r="H72"/>
  <c r="I77"/>
  <c r="H33"/>
  <c r="H23"/>
  <c r="H66"/>
  <c r="H61"/>
  <c r="I64"/>
  <c r="H56"/>
  <c r="H25"/>
  <c r="H48"/>
  <c r="H80"/>
  <c r="K74"/>
  <c r="DB74" s="1"/>
  <c r="I72"/>
  <c r="H75"/>
  <c r="H69"/>
  <c r="K12"/>
  <c r="DB12" s="1"/>
  <c r="I65"/>
  <c r="I38"/>
  <c r="I71"/>
  <c r="K62"/>
  <c r="DB62" s="1"/>
  <c r="K63"/>
  <c r="DB63" s="1"/>
  <c r="K70"/>
  <c r="DB70" s="1"/>
  <c r="I75"/>
  <c r="K78"/>
  <c r="DB78" s="1"/>
  <c r="H14"/>
  <c r="H44"/>
  <c r="K68"/>
  <c r="DB68" s="1"/>
  <c r="K65"/>
  <c r="DB65" s="1"/>
  <c r="K69"/>
  <c r="DB69" s="1"/>
  <c r="K71"/>
  <c r="DB71" s="1"/>
  <c r="I74"/>
  <c r="I48"/>
  <c r="K64"/>
  <c r="DB64" s="1"/>
  <c r="K42"/>
  <c r="DB42" s="1"/>
  <c r="I63"/>
  <c r="K77"/>
  <c r="DB77" s="1"/>
  <c r="K72"/>
  <c r="DB72" s="1"/>
  <c r="I76"/>
  <c r="K27"/>
  <c r="DB27" s="1"/>
  <c r="I50"/>
  <c r="I67"/>
  <c r="K66"/>
  <c r="DB66" s="1"/>
  <c r="I73"/>
  <c r="I69"/>
  <c r="K67"/>
  <c r="DB67" s="1"/>
  <c r="I61"/>
  <c r="K61"/>
  <c r="DB61" s="1"/>
  <c r="CS7"/>
  <c r="AJ7" i="63"/>
  <c r="DP7" i="1"/>
  <c r="CG7"/>
  <c r="EB7"/>
  <c r="P41" i="41"/>
  <c r="Q41" s="1"/>
  <c r="AE41" i="1" s="1"/>
  <c r="DG41" s="1"/>
  <c r="N41" i="41"/>
  <c r="O41" s="1"/>
  <c r="P75"/>
  <c r="Q75" s="1"/>
  <c r="O75"/>
  <c r="N75"/>
  <c r="P46"/>
  <c r="Q46" s="1"/>
  <c r="AE46" i="1" s="1"/>
  <c r="DG46" s="1"/>
  <c r="N46" i="41"/>
  <c r="AC46" i="1" s="1"/>
  <c r="CI46" s="1"/>
  <c r="CU46" s="1"/>
  <c r="P19" i="41"/>
  <c r="Q19" s="1"/>
  <c r="AE19" i="1" s="1"/>
  <c r="DG19" s="1"/>
  <c r="N19" i="41"/>
  <c r="AC19" i="1" s="1"/>
  <c r="CI19" s="1"/>
  <c r="CU19" s="1"/>
  <c r="P29" i="41"/>
  <c r="Q29" s="1"/>
  <c r="AE29" i="1" s="1"/>
  <c r="DG29" s="1"/>
  <c r="N29" i="41"/>
  <c r="AC29" i="1" s="1"/>
  <c r="CI29" s="1"/>
  <c r="CU29" s="1"/>
  <c r="P79" i="41"/>
  <c r="Q79" s="1"/>
  <c r="O79"/>
  <c r="N79"/>
  <c r="P53"/>
  <c r="Q53" s="1"/>
  <c r="AE53" i="1" s="1"/>
  <c r="DG53" s="1"/>
  <c r="N53" i="41"/>
  <c r="AC53" i="1" s="1"/>
  <c r="CI53" s="1"/>
  <c r="CU53" s="1"/>
  <c r="P14" i="41"/>
  <c r="Q14" s="1"/>
  <c r="AE14" i="1" s="1"/>
  <c r="DG14" s="1"/>
  <c r="N14" i="41"/>
  <c r="O14" s="1"/>
  <c r="P67"/>
  <c r="Q67" s="1"/>
  <c r="O67"/>
  <c r="N67"/>
  <c r="P25"/>
  <c r="Q25" s="1"/>
  <c r="AE25" i="1" s="1"/>
  <c r="DG25" s="1"/>
  <c r="N25" i="41"/>
  <c r="AC25" i="1" s="1"/>
  <c r="CI25" s="1"/>
  <c r="CU25" s="1"/>
  <c r="P26" i="41"/>
  <c r="Q26" s="1"/>
  <c r="AE26" i="1" s="1"/>
  <c r="DG26" s="1"/>
  <c r="N26" i="41"/>
  <c r="O26" s="1"/>
  <c r="N59"/>
  <c r="AC59" i="1" s="1"/>
  <c r="CI59" s="1"/>
  <c r="CU59" s="1"/>
  <c r="P59" i="41"/>
  <c r="Q59" s="1"/>
  <c r="AE59" i="1" s="1"/>
  <c r="DG59" s="1"/>
  <c r="P17" i="41"/>
  <c r="Q17" s="1"/>
  <c r="AE17" i="1" s="1"/>
  <c r="DG17" s="1"/>
  <c r="N17" i="41"/>
  <c r="AC17" i="1" s="1"/>
  <c r="CI17" s="1"/>
  <c r="CU17" s="1"/>
  <c r="P18" i="41"/>
  <c r="Q18" s="1"/>
  <c r="AE18" i="1" s="1"/>
  <c r="DG18" s="1"/>
  <c r="N18" i="41"/>
  <c r="AC18" i="1" s="1"/>
  <c r="CI18" s="1"/>
  <c r="CU18" s="1"/>
  <c r="O71" i="41"/>
  <c r="N71"/>
  <c r="P71"/>
  <c r="Q71" s="1"/>
  <c r="P39"/>
  <c r="Q39" s="1"/>
  <c r="AE39" i="1" s="1"/>
  <c r="DG39" s="1"/>
  <c r="N39" i="41"/>
  <c r="O39" s="1"/>
  <c r="P52"/>
  <c r="Q52" s="1"/>
  <c r="AE52" i="1" s="1"/>
  <c r="DG52" s="1"/>
  <c r="N52" i="41"/>
  <c r="O52" s="1"/>
  <c r="P20"/>
  <c r="Q20" s="1"/>
  <c r="AE20" i="1" s="1"/>
  <c r="DG20" s="1"/>
  <c r="N20" i="41"/>
  <c r="AC20" i="1" s="1"/>
  <c r="CI20" s="1"/>
  <c r="CU20" s="1"/>
  <c r="O56" i="55"/>
  <c r="AS56" i="1" s="1"/>
  <c r="O32" i="55"/>
  <c r="P32" s="1"/>
  <c r="AV6" i="63"/>
  <c r="AS66" i="1"/>
  <c r="AS75"/>
  <c r="AS79"/>
  <c r="AS67"/>
  <c r="AS73"/>
  <c r="AS77"/>
  <c r="AS68"/>
  <c r="AS70"/>
  <c r="AS80"/>
  <c r="AS62"/>
  <c r="AS78"/>
  <c r="AS65"/>
  <c r="AS76"/>
  <c r="AS69"/>
  <c r="AS72"/>
  <c r="AS71"/>
  <c r="AS61"/>
  <c r="AS64"/>
  <c r="AS74"/>
  <c r="AS63"/>
  <c r="O19" i="55"/>
  <c r="P19" s="1"/>
  <c r="P38"/>
  <c r="O38"/>
  <c r="AS38" i="1" s="1"/>
  <c r="O80" i="55"/>
  <c r="P80"/>
  <c r="O68"/>
  <c r="P68"/>
  <c r="O34"/>
  <c r="P34" s="1"/>
  <c r="O43"/>
  <c r="AS43" i="1" s="1"/>
  <c r="P77" i="55"/>
  <c r="O77"/>
  <c r="P70"/>
  <c r="O70"/>
  <c r="O45"/>
  <c r="AS45" i="1" s="1"/>
  <c r="P71" i="55"/>
  <c r="O71"/>
  <c r="O58"/>
  <c r="AS58" i="1" s="1"/>
  <c r="O36" i="55"/>
  <c r="AS36" i="1" s="1"/>
  <c r="O11" i="55"/>
  <c r="AS11" i="1" s="1"/>
  <c r="O23" i="55"/>
  <c r="AS23" i="1" s="1"/>
  <c r="O58" i="64"/>
  <c r="P58"/>
  <c r="P13"/>
  <c r="O13"/>
  <c r="P77"/>
  <c r="O77"/>
  <c r="P72"/>
  <c r="O72"/>
  <c r="O27"/>
  <c r="P27"/>
  <c r="O18"/>
  <c r="P18"/>
  <c r="P37"/>
  <c r="O37"/>
  <c r="H88"/>
  <c r="H86"/>
  <c r="H83"/>
  <c r="O11"/>
  <c r="H85"/>
  <c r="H84"/>
  <c r="H87"/>
  <c r="P11"/>
  <c r="P32"/>
  <c r="O32"/>
  <c r="O51"/>
  <c r="P51"/>
  <c r="O14"/>
  <c r="P14"/>
  <c r="O46"/>
  <c r="P46"/>
  <c r="O78"/>
  <c r="P78"/>
  <c r="P33"/>
  <c r="O33"/>
  <c r="P65"/>
  <c r="O65"/>
  <c r="O28"/>
  <c r="P28"/>
  <c r="O60"/>
  <c r="P60"/>
  <c r="P15"/>
  <c r="O15"/>
  <c r="P47"/>
  <c r="O47"/>
  <c r="P79"/>
  <c r="O79"/>
  <c r="P71" i="40"/>
  <c r="Q71" s="1"/>
  <c r="N71"/>
  <c r="O71"/>
  <c r="N64"/>
  <c r="O64"/>
  <c r="P64"/>
  <c r="Q64" s="1"/>
  <c r="P23"/>
  <c r="Q23" s="1"/>
  <c r="AA23" i="1" s="1"/>
  <c r="DF23" s="1"/>
  <c r="N23" i="40"/>
  <c r="Y23" i="1" s="1"/>
  <c r="P53" i="40"/>
  <c r="Q53" s="1"/>
  <c r="AA53" i="1" s="1"/>
  <c r="DF53" s="1"/>
  <c r="N53" i="40"/>
  <c r="O53" s="1"/>
  <c r="P16"/>
  <c r="Q16" s="1"/>
  <c r="AA16" i="1" s="1"/>
  <c r="DF16" s="1"/>
  <c r="N16" i="40"/>
  <c r="O16" s="1"/>
  <c r="P14"/>
  <c r="Q14" s="1"/>
  <c r="AA14" i="1" s="1"/>
  <c r="DF14" s="1"/>
  <c r="N14" i="40"/>
  <c r="O14" s="1"/>
  <c r="N20"/>
  <c r="O20" s="1"/>
  <c r="P20"/>
  <c r="Q20" s="1"/>
  <c r="AA20" i="1" s="1"/>
  <c r="DF20" s="1"/>
  <c r="N18" i="40"/>
  <c r="Y18" i="1" s="1"/>
  <c r="P18" i="40"/>
  <c r="Q18" s="1"/>
  <c r="AA18" i="1" s="1"/>
  <c r="DF18" s="1"/>
  <c r="P78" i="40"/>
  <c r="Q78" s="1"/>
  <c r="N78"/>
  <c r="O78"/>
  <c r="P70"/>
  <c r="Q70" s="1"/>
  <c r="N70"/>
  <c r="O70"/>
  <c r="P51"/>
  <c r="Q51" s="1"/>
  <c r="AA51" i="1" s="1"/>
  <c r="DF51" s="1"/>
  <c r="N51" i="40"/>
  <c r="O51" s="1"/>
  <c r="N72"/>
  <c r="P72"/>
  <c r="Q72" s="1"/>
  <c r="O72"/>
  <c r="P25"/>
  <c r="Q25" s="1"/>
  <c r="AA25" i="1" s="1"/>
  <c r="DF25" s="1"/>
  <c r="N25" i="40"/>
  <c r="O25" s="1"/>
  <c r="N79"/>
  <c r="O79"/>
  <c r="P79"/>
  <c r="Q79" s="1"/>
  <c r="P39"/>
  <c r="Q39" s="1"/>
  <c r="AA39" i="1" s="1"/>
  <c r="DF39" s="1"/>
  <c r="N39" i="40"/>
  <c r="O39" s="1"/>
  <c r="N44"/>
  <c r="O44" s="1"/>
  <c r="P44"/>
  <c r="Q44" s="1"/>
  <c r="AA44" i="1" s="1"/>
  <c r="DF44" s="1"/>
  <c r="P61" i="40"/>
  <c r="Q61" s="1"/>
  <c r="O61"/>
  <c r="N61"/>
  <c r="P42"/>
  <c r="Q42" s="1"/>
  <c r="AA42" i="1" s="1"/>
  <c r="DF42" s="1"/>
  <c r="N42" i="40"/>
  <c r="O42" s="1"/>
  <c r="P58" i="41"/>
  <c r="Q58" s="1"/>
  <c r="AE58" i="1" s="1"/>
  <c r="DG58" s="1"/>
  <c r="N58" i="41"/>
  <c r="AC58" i="1" s="1"/>
  <c r="CI58" s="1"/>
  <c r="CU58" s="1"/>
  <c r="P35" i="41"/>
  <c r="Q35" s="1"/>
  <c r="AE35" i="1" s="1"/>
  <c r="DG35" s="1"/>
  <c r="N35" i="41"/>
  <c r="AC35" i="1" s="1"/>
  <c r="CI35" s="1"/>
  <c r="CU35" s="1"/>
  <c r="P38" i="41"/>
  <c r="Q38" s="1"/>
  <c r="AE38" i="1" s="1"/>
  <c r="DG38" s="1"/>
  <c r="N38" i="41"/>
  <c r="AC38" i="1" s="1"/>
  <c r="CI38" s="1"/>
  <c r="CU38" s="1"/>
  <c r="N69" i="41"/>
  <c r="P69"/>
  <c r="Q69" s="1"/>
  <c r="O69"/>
  <c r="P27"/>
  <c r="Q27" s="1"/>
  <c r="AE27" i="1" s="1"/>
  <c r="DG27" s="1"/>
  <c r="N27" i="41"/>
  <c r="O27" s="1"/>
  <c r="P30"/>
  <c r="Q30" s="1"/>
  <c r="AE30" i="1" s="1"/>
  <c r="DG30" s="1"/>
  <c r="N30" i="41"/>
  <c r="O30" s="1"/>
  <c r="P60"/>
  <c r="Q60" s="1"/>
  <c r="AE60" i="1" s="1"/>
  <c r="DG60" s="1"/>
  <c r="N60" i="41"/>
  <c r="AC60" i="1" s="1"/>
  <c r="CI60" s="1"/>
  <c r="CU60" s="1"/>
  <c r="P47" i="41"/>
  <c r="Q47" s="1"/>
  <c r="AE47" i="1" s="1"/>
  <c r="DG47" s="1"/>
  <c r="N47" i="41"/>
  <c r="O47" s="1"/>
  <c r="P15"/>
  <c r="Q15" s="1"/>
  <c r="AE15" i="1" s="1"/>
  <c r="DG15" s="1"/>
  <c r="N15" i="41"/>
  <c r="AC15" i="1" s="1"/>
  <c r="CI15" s="1"/>
  <c r="CU15" s="1"/>
  <c r="P28" i="41"/>
  <c r="Q28" s="1"/>
  <c r="AE28" i="1" s="1"/>
  <c r="DG28" s="1"/>
  <c r="N28" i="41"/>
  <c r="AC28" i="1" s="1"/>
  <c r="CI28" s="1"/>
  <c r="CU28" s="1"/>
  <c r="N74" i="41"/>
  <c r="O74"/>
  <c r="P74"/>
  <c r="Q74" s="1"/>
  <c r="O17" i="55"/>
  <c r="AS17" i="1" s="1"/>
  <c r="P62" i="55"/>
  <c r="O62"/>
  <c r="O51"/>
  <c r="P51" s="1"/>
  <c r="O64"/>
  <c r="P64"/>
  <c r="O41"/>
  <c r="AS41" i="1" s="1"/>
  <c r="O54" i="55"/>
  <c r="P54" s="1"/>
  <c r="O27"/>
  <c r="AS27" i="1" s="1"/>
  <c r="O59" i="55"/>
  <c r="P59" s="1"/>
  <c r="O42"/>
  <c r="P42" s="1"/>
  <c r="O53"/>
  <c r="AS53" i="1" s="1"/>
  <c r="O12" i="55"/>
  <c r="AS12" i="1" s="1"/>
  <c r="P61" i="55"/>
  <c r="O61"/>
  <c r="O44"/>
  <c r="AS44" i="1" s="1"/>
  <c r="O14" i="55"/>
  <c r="P14" s="1"/>
  <c r="O13"/>
  <c r="AS13" i="1" s="1"/>
  <c r="P66" i="55"/>
  <c r="O66"/>
  <c r="O18"/>
  <c r="AS18" i="1" s="1"/>
  <c r="O31" i="55"/>
  <c r="AS31" i="1" s="1"/>
  <c r="O42" i="64"/>
  <c r="P42"/>
  <c r="P61"/>
  <c r="O61"/>
  <c r="P56"/>
  <c r="O56"/>
  <c r="O75"/>
  <c r="P75"/>
  <c r="O66"/>
  <c r="P66"/>
  <c r="P21"/>
  <c r="O21"/>
  <c r="P16"/>
  <c r="O16"/>
  <c r="P80"/>
  <c r="O80"/>
  <c r="O35"/>
  <c r="P35"/>
  <c r="O38"/>
  <c r="P38"/>
  <c r="O70"/>
  <c r="P70"/>
  <c r="P25"/>
  <c r="O25"/>
  <c r="P57"/>
  <c r="O57"/>
  <c r="O20"/>
  <c r="P20"/>
  <c r="O52"/>
  <c r="P52"/>
  <c r="P39"/>
  <c r="O39"/>
  <c r="P71"/>
  <c r="O71"/>
  <c r="CD7" i="1"/>
  <c r="CP7"/>
  <c r="DM7"/>
  <c r="DY7"/>
  <c r="AD7" i="63"/>
  <c r="AZ7" i="1"/>
  <c r="P75" i="40"/>
  <c r="Q75" s="1"/>
  <c r="N75"/>
  <c r="O75"/>
  <c r="P32"/>
  <c r="Q32" s="1"/>
  <c r="AA32" i="1" s="1"/>
  <c r="DF32" s="1"/>
  <c r="N32" i="40"/>
  <c r="O32" s="1"/>
  <c r="P30"/>
  <c r="Q30" s="1"/>
  <c r="AA30" i="1" s="1"/>
  <c r="DF30" s="1"/>
  <c r="N30" i="40"/>
  <c r="Y30" i="1" s="1"/>
  <c r="P62" i="40"/>
  <c r="Q62" s="1"/>
  <c r="N62"/>
  <c r="O62"/>
  <c r="O68"/>
  <c r="N68"/>
  <c r="P68"/>
  <c r="Q68" s="1"/>
  <c r="N48"/>
  <c r="Y48" i="1" s="1"/>
  <c r="P48" i="40"/>
  <c r="Q48" s="1"/>
  <c r="AA48" i="1" s="1"/>
  <c r="DF48" s="1"/>
  <c r="P46" i="40"/>
  <c r="Q46" s="1"/>
  <c r="AA46" i="1" s="1"/>
  <c r="DF46" s="1"/>
  <c r="N46" i="40"/>
  <c r="Y46" i="1" s="1"/>
  <c r="N11" i="40"/>
  <c r="O11" s="1"/>
  <c r="P11"/>
  <c r="Q11" s="1"/>
  <c r="AA11" i="1" s="1"/>
  <c r="DF11" s="1"/>
  <c r="N50" i="40"/>
  <c r="O50" s="1"/>
  <c r="P50"/>
  <c r="Q50" s="1"/>
  <c r="AA50" i="1" s="1"/>
  <c r="DF50" s="1"/>
  <c r="N73" i="40"/>
  <c r="P73"/>
  <c r="Q73" s="1"/>
  <c r="O73"/>
  <c r="P66"/>
  <c r="Q66" s="1"/>
  <c r="N66"/>
  <c r="O66"/>
  <c r="N24"/>
  <c r="O24" s="1"/>
  <c r="P24"/>
  <c r="Q24" s="1"/>
  <c r="AA24" i="1" s="1"/>
  <c r="DF24" s="1"/>
  <c r="N41" i="40"/>
  <c r="O41" s="1"/>
  <c r="P41"/>
  <c r="Q41" s="1"/>
  <c r="AA41" i="1" s="1"/>
  <c r="DF41" s="1"/>
  <c r="P22" i="40"/>
  <c r="Q22" s="1"/>
  <c r="AA22" i="1" s="1"/>
  <c r="DF22" s="1"/>
  <c r="N22" i="40"/>
  <c r="O22" s="1"/>
  <c r="N74"/>
  <c r="O74"/>
  <c r="P74"/>
  <c r="Q74" s="1"/>
  <c r="P63"/>
  <c r="Q63" s="1"/>
  <c r="N63"/>
  <c r="O63"/>
  <c r="P27"/>
  <c r="Q27" s="1"/>
  <c r="AA27" i="1" s="1"/>
  <c r="DF27" s="1"/>
  <c r="N27" i="40"/>
  <c r="Y27" i="1" s="1"/>
  <c r="P60" i="40"/>
  <c r="Q60" s="1"/>
  <c r="AA60" i="1" s="1"/>
  <c r="DF60" s="1"/>
  <c r="N60" i="40"/>
  <c r="O60" s="1"/>
  <c r="P13"/>
  <c r="Q13" s="1"/>
  <c r="AA13" i="1" s="1"/>
  <c r="DF13" s="1"/>
  <c r="N13" i="40"/>
  <c r="O13" s="1"/>
  <c r="DZ7" i="1"/>
  <c r="CE7"/>
  <c r="DN7"/>
  <c r="CQ7"/>
  <c r="AF7" i="63"/>
  <c r="M11" i="65"/>
  <c r="P75" i="38"/>
  <c r="Q75" s="1"/>
  <c r="O75"/>
  <c r="N75"/>
  <c r="N21"/>
  <c r="O21" s="1"/>
  <c r="P21"/>
  <c r="Q21" s="1"/>
  <c r="S21" i="1" s="1"/>
  <c r="DD21" s="1"/>
  <c r="P44" i="38"/>
  <c r="Q44" s="1"/>
  <c r="S44" i="1" s="1"/>
  <c r="DD44" s="1"/>
  <c r="N44" i="38"/>
  <c r="Q44" i="1" s="1"/>
  <c r="N73" i="38"/>
  <c r="O73"/>
  <c r="P73"/>
  <c r="Q73" s="1"/>
  <c r="N49"/>
  <c r="O49" s="1"/>
  <c r="P49"/>
  <c r="Q49" s="1"/>
  <c r="S49" i="1" s="1"/>
  <c r="DD49" s="1"/>
  <c r="N58" i="38"/>
  <c r="O58" s="1"/>
  <c r="P58"/>
  <c r="Q58" s="1"/>
  <c r="S58" i="1" s="1"/>
  <c r="DD58" s="1"/>
  <c r="P61" i="38"/>
  <c r="Q61" s="1"/>
  <c r="O61"/>
  <c r="N61"/>
  <c r="P15"/>
  <c r="Q15" s="1"/>
  <c r="S15" i="1" s="1"/>
  <c r="DD15" s="1"/>
  <c r="N15" i="38"/>
  <c r="O15" s="1"/>
  <c r="N72"/>
  <c r="P72"/>
  <c r="Q72" s="1"/>
  <c r="O72"/>
  <c r="P22"/>
  <c r="Q22" s="1"/>
  <c r="S22" i="1" s="1"/>
  <c r="DD22" s="1"/>
  <c r="N22" i="38"/>
  <c r="O22" s="1"/>
  <c r="N18"/>
  <c r="Q18" i="1" s="1"/>
  <c r="P18" i="38"/>
  <c r="Q18" s="1"/>
  <c r="S18" i="1" s="1"/>
  <c r="DD18" s="1"/>
  <c r="N35" i="38"/>
  <c r="Q35" i="1" s="1"/>
  <c r="P35" i="38"/>
  <c r="Q35" s="1"/>
  <c r="S35" i="1" s="1"/>
  <c r="DD35" s="1"/>
  <c r="N16" i="38"/>
  <c r="Q16" i="1" s="1"/>
  <c r="P16" i="38"/>
  <c r="Q16" s="1"/>
  <c r="S16" i="1" s="1"/>
  <c r="DD16" s="1"/>
  <c r="P56" i="38"/>
  <c r="Q56" s="1"/>
  <c r="S56" i="1" s="1"/>
  <c r="DD56" s="1"/>
  <c r="N56" i="38"/>
  <c r="O56" s="1"/>
  <c r="P60"/>
  <c r="Q60" s="1"/>
  <c r="S60" i="1" s="1"/>
  <c r="DD60" s="1"/>
  <c r="N60" i="38"/>
  <c r="Q60" i="1" s="1"/>
  <c r="N70" i="38"/>
  <c r="P70"/>
  <c r="Q70" s="1"/>
  <c r="O70"/>
  <c r="P23"/>
  <c r="Q23" s="1"/>
  <c r="S23" i="1" s="1"/>
  <c r="DD23" s="1"/>
  <c r="N23" i="38"/>
  <c r="Q23" i="1" s="1"/>
  <c r="O80" i="42"/>
  <c r="N80"/>
  <c r="P80"/>
  <c r="Q80" s="1"/>
  <c r="O64"/>
  <c r="N64"/>
  <c r="P64"/>
  <c r="Q64" s="1"/>
  <c r="N48"/>
  <c r="O48"/>
  <c r="P48"/>
  <c r="Q48" s="1"/>
  <c r="O32"/>
  <c r="N32"/>
  <c r="P32"/>
  <c r="Q32" s="1"/>
  <c r="O16"/>
  <c r="N16"/>
  <c r="P16"/>
  <c r="Q16" s="1"/>
  <c r="O73"/>
  <c r="N73"/>
  <c r="P73"/>
  <c r="Q73" s="1"/>
  <c r="O57"/>
  <c r="N57"/>
  <c r="P57"/>
  <c r="Q57" s="1"/>
  <c r="O41"/>
  <c r="N41"/>
  <c r="P41"/>
  <c r="Q41" s="1"/>
  <c r="O25"/>
  <c r="N25"/>
  <c r="P25"/>
  <c r="Q25" s="1"/>
  <c r="N78"/>
  <c r="P78"/>
  <c r="Q78" s="1"/>
  <c r="O78"/>
  <c r="N62"/>
  <c r="P62"/>
  <c r="Q62" s="1"/>
  <c r="O62"/>
  <c r="N46"/>
  <c r="P46"/>
  <c r="Q46" s="1"/>
  <c r="O46"/>
  <c r="N30"/>
  <c r="P30"/>
  <c r="Q30" s="1"/>
  <c r="O30"/>
  <c r="N14"/>
  <c r="P14"/>
  <c r="Q14" s="1"/>
  <c r="O14"/>
  <c r="N67"/>
  <c r="O67"/>
  <c r="P67"/>
  <c r="Q67" s="1"/>
  <c r="N51"/>
  <c r="O51"/>
  <c r="P51"/>
  <c r="Q51" s="1"/>
  <c r="N35"/>
  <c r="O35"/>
  <c r="P35"/>
  <c r="Q35" s="1"/>
  <c r="N19"/>
  <c r="O19"/>
  <c r="P19"/>
  <c r="Q19" s="1"/>
  <c r="EG23" i="63"/>
  <c r="GA23" s="1"/>
  <c r="CM23"/>
  <c r="DJ23" s="1"/>
  <c r="CM70"/>
  <c r="DJ70" s="1"/>
  <c r="EG70"/>
  <c r="GA70" s="1"/>
  <c r="CM43"/>
  <c r="DJ43" s="1"/>
  <c r="EG43"/>
  <c r="GA43" s="1"/>
  <c r="CM51"/>
  <c r="DJ51" s="1"/>
  <c r="EG51"/>
  <c r="GA51" s="1"/>
  <c r="EG19"/>
  <c r="GA19" s="1"/>
  <c r="CM19"/>
  <c r="DJ19" s="1"/>
  <c r="CM63"/>
  <c r="DJ63" s="1"/>
  <c r="EG63"/>
  <c r="GA63" s="1"/>
  <c r="CM80"/>
  <c r="DJ80" s="1"/>
  <c r="EG80"/>
  <c r="GA80" s="1"/>
  <c r="EG32"/>
  <c r="GA32" s="1"/>
  <c r="CM32"/>
  <c r="DJ32" s="1"/>
  <c r="EG75"/>
  <c r="GA75" s="1"/>
  <c r="CM75"/>
  <c r="DJ75" s="1"/>
  <c r="CM34"/>
  <c r="DJ34" s="1"/>
  <c r="EG34"/>
  <c r="GA34" s="1"/>
  <c r="EG33"/>
  <c r="GA33" s="1"/>
  <c r="CM33"/>
  <c r="DJ33" s="1"/>
  <c r="CM65"/>
  <c r="DJ65" s="1"/>
  <c r="EG65"/>
  <c r="GA65" s="1"/>
  <c r="CM46"/>
  <c r="DJ46" s="1"/>
  <c r="EG46"/>
  <c r="GA46" s="1"/>
  <c r="AL7"/>
  <c r="CH7" i="1"/>
  <c r="CT7"/>
  <c r="EC7"/>
  <c r="DQ7"/>
  <c r="N57" i="37"/>
  <c r="O57" s="1"/>
  <c r="P57"/>
  <c r="Q57" s="1"/>
  <c r="O57" i="1" s="1"/>
  <c r="DC57" s="1"/>
  <c r="P12" i="37"/>
  <c r="Q12" s="1"/>
  <c r="O12" i="1" s="1"/>
  <c r="DC12" s="1"/>
  <c r="N12" i="37"/>
  <c r="O12" s="1"/>
  <c r="N75"/>
  <c r="O75"/>
  <c r="P75"/>
  <c r="Q75" s="1"/>
  <c r="P29"/>
  <c r="Q29" s="1"/>
  <c r="O29" i="1" s="1"/>
  <c r="DC29" s="1"/>
  <c r="N29" i="37"/>
  <c r="O29" s="1"/>
  <c r="P28"/>
  <c r="Q28" s="1"/>
  <c r="O28" i="1" s="1"/>
  <c r="DC28" s="1"/>
  <c r="N28" i="37"/>
  <c r="O28" s="1"/>
  <c r="N79"/>
  <c r="O79"/>
  <c r="P79"/>
  <c r="Q79" s="1"/>
  <c r="O64"/>
  <c r="N64"/>
  <c r="P64"/>
  <c r="Q64" s="1"/>
  <c r="N17"/>
  <c r="O17" s="1"/>
  <c r="P17"/>
  <c r="Q17" s="1"/>
  <c r="O17" i="1" s="1"/>
  <c r="DC17" s="1"/>
  <c r="N18" i="37"/>
  <c r="O18" s="1"/>
  <c r="P18"/>
  <c r="Q18" s="1"/>
  <c r="O18" i="1" s="1"/>
  <c r="DC18" s="1"/>
  <c r="O76" i="37"/>
  <c r="P76"/>
  <c r="Q76" s="1"/>
  <c r="N76"/>
  <c r="N59"/>
  <c r="O59" s="1"/>
  <c r="P59"/>
  <c r="Q59" s="1"/>
  <c r="O59" i="1" s="1"/>
  <c r="DC59" s="1"/>
  <c r="P27" i="37"/>
  <c r="Q27" s="1"/>
  <c r="O27" i="1" s="1"/>
  <c r="DC27" s="1"/>
  <c r="N27" i="37"/>
  <c r="O27" s="1"/>
  <c r="N48"/>
  <c r="M48" i="1" s="1"/>
  <c r="P48" i="37"/>
  <c r="Q48" s="1"/>
  <c r="N26"/>
  <c r="O26" s="1"/>
  <c r="P26"/>
  <c r="Q26" s="1"/>
  <c r="O26" i="1" s="1"/>
  <c r="DC26" s="1"/>
  <c r="P71" i="37"/>
  <c r="Q71" s="1"/>
  <c r="O71"/>
  <c r="N71"/>
  <c r="N39"/>
  <c r="O39" s="1"/>
  <c r="P39"/>
  <c r="Q39" s="1"/>
  <c r="O39" i="1" s="1"/>
  <c r="DC39" s="1"/>
  <c r="O72"/>
  <c r="DC72" s="1"/>
  <c r="O65"/>
  <c r="DC65" s="1"/>
  <c r="O64"/>
  <c r="DC64" s="1"/>
  <c r="O56"/>
  <c r="DC56" s="1"/>
  <c r="AF6" i="63"/>
  <c r="M65" i="1"/>
  <c r="O69"/>
  <c r="DC69" s="1"/>
  <c r="M75"/>
  <c r="O76"/>
  <c r="DC76" s="1"/>
  <c r="M79"/>
  <c r="O80"/>
  <c r="DC80" s="1"/>
  <c r="L14"/>
  <c r="L25"/>
  <c r="L32"/>
  <c r="L36"/>
  <c r="L40"/>
  <c r="L61"/>
  <c r="L69"/>
  <c r="L75"/>
  <c r="M68"/>
  <c r="L20"/>
  <c r="L30"/>
  <c r="L43"/>
  <c r="L47"/>
  <c r="L52"/>
  <c r="L56"/>
  <c r="L64"/>
  <c r="L72"/>
  <c r="L78"/>
  <c r="M29"/>
  <c r="M61"/>
  <c r="O74"/>
  <c r="DC74" s="1"/>
  <c r="M76"/>
  <c r="M78"/>
  <c r="L13"/>
  <c r="L27"/>
  <c r="L35"/>
  <c r="L50"/>
  <c r="L65"/>
  <c r="L73"/>
  <c r="M72"/>
  <c r="L24"/>
  <c r="L42"/>
  <c r="L48"/>
  <c r="L54"/>
  <c r="L62"/>
  <c r="L74"/>
  <c r="O48"/>
  <c r="DC48" s="1"/>
  <c r="M70"/>
  <c r="M62"/>
  <c r="M63"/>
  <c r="O31"/>
  <c r="DC31" s="1"/>
  <c r="O54"/>
  <c r="DC54" s="1"/>
  <c r="M45"/>
  <c r="M57"/>
  <c r="O61"/>
  <c r="DC61" s="1"/>
  <c r="O73"/>
  <c r="DC73" s="1"/>
  <c r="O75"/>
  <c r="DC75" s="1"/>
  <c r="M77"/>
  <c r="L16"/>
  <c r="L23"/>
  <c r="L33"/>
  <c r="L38"/>
  <c r="L59"/>
  <c r="L71"/>
  <c r="L19"/>
  <c r="L31"/>
  <c r="L45"/>
  <c r="L51"/>
  <c r="L58"/>
  <c r="L68"/>
  <c r="L80"/>
  <c r="M66"/>
  <c r="M71"/>
  <c r="M43"/>
  <c r="O68"/>
  <c r="DC68" s="1"/>
  <c r="O37"/>
  <c r="DC37" s="1"/>
  <c r="M69"/>
  <c r="O78"/>
  <c r="DC78" s="1"/>
  <c r="L15"/>
  <c r="L28"/>
  <c r="L57"/>
  <c r="L77"/>
  <c r="L29"/>
  <c r="L49"/>
  <c r="L66"/>
  <c r="M40"/>
  <c r="O62"/>
  <c r="DC62" s="1"/>
  <c r="O67"/>
  <c r="DC67" s="1"/>
  <c r="M74"/>
  <c r="O77"/>
  <c r="DC77" s="1"/>
  <c r="L12"/>
  <c r="L26"/>
  <c r="L39"/>
  <c r="L11"/>
  <c r="L21"/>
  <c r="L46"/>
  <c r="L60"/>
  <c r="L79"/>
  <c r="M53"/>
  <c r="L22"/>
  <c r="L67"/>
  <c r="L44"/>
  <c r="L76"/>
  <c r="O70"/>
  <c r="DC70" s="1"/>
  <c r="L17"/>
  <c r="L63"/>
  <c r="L41"/>
  <c r="L70"/>
  <c r="M67"/>
  <c r="L34"/>
  <c r="L53"/>
  <c r="O66"/>
  <c r="DC66" s="1"/>
  <c r="O63"/>
  <c r="DC63" s="1"/>
  <c r="M80"/>
  <c r="L18"/>
  <c r="O71"/>
  <c r="DC71" s="1"/>
  <c r="O79"/>
  <c r="DC79" s="1"/>
  <c r="M64"/>
  <c r="M73"/>
  <c r="L37"/>
  <c r="L55"/>
  <c r="M46"/>
  <c r="M42"/>
  <c r="P34" i="37"/>
  <c r="Q34" s="1"/>
  <c r="O34" i="1" s="1"/>
  <c r="DC34" s="1"/>
  <c r="N34" i="37"/>
  <c r="M34" i="1" s="1"/>
  <c r="P33" i="39"/>
  <c r="Q33" s="1"/>
  <c r="W33" i="1" s="1"/>
  <c r="DE33" s="1"/>
  <c r="N33" i="39"/>
  <c r="U33" i="1" s="1"/>
  <c r="P18" i="39"/>
  <c r="Q18" s="1"/>
  <c r="W18" i="1" s="1"/>
  <c r="DE18" s="1"/>
  <c r="N18" i="39"/>
  <c r="O18" s="1"/>
  <c r="P60"/>
  <c r="Q60" s="1"/>
  <c r="W60" i="1" s="1"/>
  <c r="DE60" s="1"/>
  <c r="N60" i="39"/>
  <c r="U60" i="1" s="1"/>
  <c r="P53" i="39"/>
  <c r="Q53" s="1"/>
  <c r="W53" i="1" s="1"/>
  <c r="DE53" s="1"/>
  <c r="N53" i="39"/>
  <c r="O53" s="1"/>
  <c r="N65"/>
  <c r="O65"/>
  <c r="P65"/>
  <c r="Q65" s="1"/>
  <c r="N26"/>
  <c r="U26" i="1" s="1"/>
  <c r="P26" i="39"/>
  <c r="Q26" s="1"/>
  <c r="W26" i="1" s="1"/>
  <c r="DE26" s="1"/>
  <c r="O72" i="39"/>
  <c r="P72"/>
  <c r="Q72" s="1"/>
  <c r="N72"/>
  <c r="P50"/>
  <c r="Q50" s="1"/>
  <c r="W50" i="1" s="1"/>
  <c r="DE50" s="1"/>
  <c r="N50" i="39"/>
  <c r="U50" i="1" s="1"/>
  <c r="N59" i="39"/>
  <c r="U59" i="1" s="1"/>
  <c r="P59" i="39"/>
  <c r="Q59" s="1"/>
  <c r="W59" i="1" s="1"/>
  <c r="DE59" s="1"/>
  <c r="P17" i="39"/>
  <c r="Q17" s="1"/>
  <c r="W17" i="1" s="1"/>
  <c r="DE17" s="1"/>
  <c r="N17" i="39"/>
  <c r="O17" s="1"/>
  <c r="P20"/>
  <c r="Q20" s="1"/>
  <c r="W20" i="1" s="1"/>
  <c r="DE20" s="1"/>
  <c r="N20" i="39"/>
  <c r="U20" i="1" s="1"/>
  <c r="N61" i="39"/>
  <c r="O61"/>
  <c r="P61"/>
  <c r="Q61" s="1"/>
  <c r="N19"/>
  <c r="O19" s="1"/>
  <c r="P19"/>
  <c r="Q19" s="1"/>
  <c r="W19" i="1" s="1"/>
  <c r="DE19" s="1"/>
  <c r="P24" i="39"/>
  <c r="Q24" s="1"/>
  <c r="W24" i="1" s="1"/>
  <c r="DE24" s="1"/>
  <c r="N24" i="39"/>
  <c r="U24" i="1" s="1"/>
  <c r="P71" i="39"/>
  <c r="Q71" s="1"/>
  <c r="N71"/>
  <c r="O71"/>
  <c r="P39"/>
  <c r="Q39" s="1"/>
  <c r="W39" i="1" s="1"/>
  <c r="DE39" s="1"/>
  <c r="N39" i="39"/>
  <c r="U39" i="1" s="1"/>
  <c r="N54" i="39"/>
  <c r="O54" s="1"/>
  <c r="P54"/>
  <c r="Q54" s="1"/>
  <c r="W54" i="1" s="1"/>
  <c r="DE54" s="1"/>
  <c r="N22" i="39"/>
  <c r="U22" i="1" s="1"/>
  <c r="P22" i="39"/>
  <c r="Q22" s="1"/>
  <c r="W22" i="1" s="1"/>
  <c r="DE22" s="1"/>
  <c r="EF7"/>
  <c r="CW7"/>
  <c r="AR7" i="63"/>
  <c r="DT7" i="1"/>
  <c r="CK7"/>
  <c r="N77" i="36"/>
  <c r="O77"/>
  <c r="P77"/>
  <c r="Q77" s="1"/>
  <c r="N56"/>
  <c r="O56" s="1"/>
  <c r="P56"/>
  <c r="Q56" s="1"/>
  <c r="K56" i="1" s="1"/>
  <c r="DB56" s="1"/>
  <c r="N32" i="36"/>
  <c r="I32" i="1" s="1"/>
  <c r="P32" i="36"/>
  <c r="Q32" s="1"/>
  <c r="K32" i="1" s="1"/>
  <c r="DB32" s="1"/>
  <c r="N33" i="36"/>
  <c r="I33" i="1" s="1"/>
  <c r="P33" i="36"/>
  <c r="Q33" s="1"/>
  <c r="K33" i="1" s="1"/>
  <c r="DB33" s="1"/>
  <c r="N73" i="36"/>
  <c r="O73"/>
  <c r="P73"/>
  <c r="Q73" s="1"/>
  <c r="P57"/>
  <c r="Q57" s="1"/>
  <c r="K57" i="1" s="1"/>
  <c r="DB57" s="1"/>
  <c r="N57" i="36"/>
  <c r="I57" i="1" s="1"/>
  <c r="P15" i="36"/>
  <c r="Q15" s="1"/>
  <c r="K15" i="1" s="1"/>
  <c r="DB15" s="1"/>
  <c r="N15" i="36"/>
  <c r="I15" i="1" s="1"/>
  <c r="N16" i="36"/>
  <c r="I16" i="1" s="1"/>
  <c r="P16" i="36"/>
  <c r="Q16" s="1"/>
  <c r="K16" i="1" s="1"/>
  <c r="DB16" s="1"/>
  <c r="N64" i="36"/>
  <c r="O64"/>
  <c r="P64"/>
  <c r="Q64" s="1"/>
  <c r="P39"/>
  <c r="Q39" s="1"/>
  <c r="K39" i="1" s="1"/>
  <c r="DB39" s="1"/>
  <c r="N39" i="36"/>
  <c r="O39" s="1"/>
  <c r="N40"/>
  <c r="I40" i="1" s="1"/>
  <c r="P40" i="36"/>
  <c r="Q40" s="1"/>
  <c r="K40" i="1" s="1"/>
  <c r="DB40" s="1"/>
  <c r="N60" i="36"/>
  <c r="I60" i="1" s="1"/>
  <c r="P60" i="36"/>
  <c r="Q60" s="1"/>
  <c r="K60" i="1" s="1"/>
  <c r="DB60" s="1"/>
  <c r="N45" i="36"/>
  <c r="O45" s="1"/>
  <c r="P45"/>
  <c r="Q45" s="1"/>
  <c r="K45" i="1" s="1"/>
  <c r="DB45" s="1"/>
  <c r="N13" i="36"/>
  <c r="O13" s="1"/>
  <c r="P13"/>
  <c r="Q13" s="1"/>
  <c r="K13" i="1" s="1"/>
  <c r="DB13" s="1"/>
  <c r="N26" i="36"/>
  <c r="O26" s="1"/>
  <c r="P26"/>
  <c r="Q26" s="1"/>
  <c r="K26" i="1" s="1"/>
  <c r="DB26" s="1"/>
  <c r="N75" i="36"/>
  <c r="O75"/>
  <c r="P75"/>
  <c r="Q75" s="1"/>
  <c r="EA7" i="1"/>
  <c r="CR7"/>
  <c r="CF7"/>
  <c r="DO7"/>
  <c r="AH7" i="63"/>
  <c r="P42" i="41"/>
  <c r="Q42" s="1"/>
  <c r="AE42" i="1" s="1"/>
  <c r="DG42" s="1"/>
  <c r="N42" i="41"/>
  <c r="O42" s="1"/>
  <c r="P24"/>
  <c r="Q24" s="1"/>
  <c r="AE24" i="1" s="1"/>
  <c r="DG24" s="1"/>
  <c r="N24" i="41"/>
  <c r="O24" s="1"/>
  <c r="P73"/>
  <c r="Q73" s="1"/>
  <c r="O73"/>
  <c r="N73"/>
  <c r="P56"/>
  <c r="Q56" s="1"/>
  <c r="AE56" i="1" s="1"/>
  <c r="DG56" s="1"/>
  <c r="N56" i="41"/>
  <c r="AC56" i="1" s="1"/>
  <c r="CI56" s="1"/>
  <c r="CU56" s="1"/>
  <c r="P32" i="41"/>
  <c r="Q32" s="1"/>
  <c r="AE32" i="1" s="1"/>
  <c r="DG32" s="1"/>
  <c r="N32" i="41"/>
  <c r="AC32" i="1" s="1"/>
  <c r="CI32" s="1"/>
  <c r="CU32" s="1"/>
  <c r="N11" i="41"/>
  <c r="AC11" i="1" s="1"/>
  <c r="P11" i="41"/>
  <c r="Q11" s="1"/>
  <c r="AE11" i="1" s="1"/>
  <c r="DG11" s="1"/>
  <c r="P68" i="41"/>
  <c r="Q68" s="1"/>
  <c r="N68"/>
  <c r="O68"/>
  <c r="P45"/>
  <c r="Q45" s="1"/>
  <c r="AE45" i="1" s="1"/>
  <c r="DG45" s="1"/>
  <c r="N45" i="41"/>
  <c r="AC45" i="1" s="1"/>
  <c r="CI45" s="1"/>
  <c r="CU45" s="1"/>
  <c r="P48" i="41"/>
  <c r="Q48" s="1"/>
  <c r="AE48" i="1" s="1"/>
  <c r="DG48" s="1"/>
  <c r="N48" i="41"/>
  <c r="AC48" i="1" s="1"/>
  <c r="CI48" s="1"/>
  <c r="CU48" s="1"/>
  <c r="N76" i="41"/>
  <c r="P76"/>
  <c r="Q76" s="1"/>
  <c r="O76"/>
  <c r="P62"/>
  <c r="Q62" s="1"/>
  <c r="O62"/>
  <c r="N62"/>
  <c r="P37"/>
  <c r="Q37" s="1"/>
  <c r="AE37" i="1" s="1"/>
  <c r="DG37" s="1"/>
  <c r="N37" i="41"/>
  <c r="AC37" i="1" s="1"/>
  <c r="CI37" s="1"/>
  <c r="CU37" s="1"/>
  <c r="P40" i="41"/>
  <c r="Q40" s="1"/>
  <c r="AE40" i="1" s="1"/>
  <c r="DG40" s="1"/>
  <c r="N40" i="41"/>
  <c r="AC40" i="1" s="1"/>
  <c r="CI40" s="1"/>
  <c r="CU40" s="1"/>
  <c r="P66" i="41"/>
  <c r="Q66" s="1"/>
  <c r="N66"/>
  <c r="O66"/>
  <c r="N55"/>
  <c r="AC55" i="1" s="1"/>
  <c r="CI55" s="1"/>
  <c r="CU55" s="1"/>
  <c r="P55" i="41"/>
  <c r="Q55" s="1"/>
  <c r="AE55" i="1" s="1"/>
  <c r="DG55" s="1"/>
  <c r="P23" i="41"/>
  <c r="Q23" s="1"/>
  <c r="AE23" i="1" s="1"/>
  <c r="DG23" s="1"/>
  <c r="N23" i="41"/>
  <c r="AC23" i="1" s="1"/>
  <c r="CI23" s="1"/>
  <c r="CU23" s="1"/>
  <c r="P36" i="41"/>
  <c r="Q36" s="1"/>
  <c r="AE36" i="1" s="1"/>
  <c r="DG36" s="1"/>
  <c r="N36" i="41"/>
  <c r="AC36" i="1" s="1"/>
  <c r="CI36" s="1"/>
  <c r="CU36" s="1"/>
  <c r="N78" i="41"/>
  <c r="P78"/>
  <c r="Q78" s="1"/>
  <c r="O78"/>
  <c r="P29" i="55"/>
  <c r="O29"/>
  <c r="AS29" i="1" s="1"/>
  <c r="O46" i="55"/>
  <c r="P46" s="1"/>
  <c r="O16"/>
  <c r="AS16" i="1" s="1"/>
  <c r="O78" i="55"/>
  <c r="P78"/>
  <c r="O40"/>
  <c r="AS40" i="1" s="1"/>
  <c r="P67" i="55"/>
  <c r="O67"/>
  <c r="O72"/>
  <c r="P72"/>
  <c r="O49"/>
  <c r="P49" s="1"/>
  <c r="P73"/>
  <c r="O73"/>
  <c r="O69"/>
  <c r="P69"/>
  <c r="O50"/>
  <c r="AS50" i="1" s="1"/>
  <c r="O20" i="55"/>
  <c r="AS20" i="1" s="1"/>
  <c r="O21" i="55"/>
  <c r="AS21" i="1" s="1"/>
  <c r="O52" i="55"/>
  <c r="P52" s="1"/>
  <c r="O25"/>
  <c r="AS25" i="1" s="1"/>
  <c r="O55" i="55"/>
  <c r="AS55" i="1" s="1"/>
  <c r="O48" i="55"/>
  <c r="AS48" i="1" s="1"/>
  <c r="O24" i="55"/>
  <c r="AS24" i="1" s="1"/>
  <c r="O39" i="55"/>
  <c r="P39" s="1"/>
  <c r="O26" i="64"/>
  <c r="P26"/>
  <c r="P45"/>
  <c r="O45"/>
  <c r="P40"/>
  <c r="O40"/>
  <c r="O59"/>
  <c r="P59"/>
  <c r="AX6" i="63"/>
  <c r="AW43" i="1"/>
  <c r="AW32"/>
  <c r="AW64"/>
  <c r="AW59"/>
  <c r="AW29"/>
  <c r="AW18"/>
  <c r="AW50"/>
  <c r="AW76"/>
  <c r="AW55"/>
  <c r="AW38"/>
  <c r="AW15"/>
  <c r="AX15" i="63" s="1"/>
  <c r="AW47" i="1"/>
  <c r="AW36"/>
  <c r="AW68"/>
  <c r="AW71"/>
  <c r="AW14"/>
  <c r="AX14" i="63" s="1"/>
  <c r="AW70" i="1"/>
  <c r="AW35"/>
  <c r="AW24"/>
  <c r="AW56"/>
  <c r="AW79"/>
  <c r="AW21"/>
  <c r="AW53"/>
  <c r="AW42"/>
  <c r="AW11"/>
  <c r="AW69"/>
  <c r="AW22"/>
  <c r="AW57"/>
  <c r="AW39"/>
  <c r="AW28"/>
  <c r="AW60"/>
  <c r="AW63"/>
  <c r="AW41"/>
  <c r="AW54"/>
  <c r="AW16"/>
  <c r="AW75"/>
  <c r="AW45"/>
  <c r="AW66"/>
  <c r="AW49"/>
  <c r="AW31"/>
  <c r="AW52"/>
  <c r="AW33"/>
  <c r="AW65"/>
  <c r="AW51"/>
  <c r="AW72"/>
  <c r="AW37"/>
  <c r="AW58"/>
  <c r="AW25"/>
  <c r="AW23"/>
  <c r="AW44"/>
  <c r="AW17"/>
  <c r="AW78"/>
  <c r="AW27"/>
  <c r="AW48"/>
  <c r="AW13"/>
  <c r="AX13" i="63" s="1"/>
  <c r="AW34" i="1"/>
  <c r="AW61"/>
  <c r="AW74"/>
  <c r="AW20"/>
  <c r="AW77"/>
  <c r="AW46"/>
  <c r="AW19"/>
  <c r="AW40"/>
  <c r="AW67"/>
  <c r="AW26"/>
  <c r="AW80"/>
  <c r="AW62"/>
  <c r="AW12"/>
  <c r="AW73"/>
  <c r="AW30"/>
  <c r="O50" i="64"/>
  <c r="P50"/>
  <c r="P69"/>
  <c r="O69"/>
  <c r="P64"/>
  <c r="O64"/>
  <c r="O19"/>
  <c r="P19"/>
  <c r="O30"/>
  <c r="P30"/>
  <c r="O62"/>
  <c r="P62"/>
  <c r="P17"/>
  <c r="O17"/>
  <c r="P49"/>
  <c r="O49"/>
  <c r="O12"/>
  <c r="P12"/>
  <c r="O44"/>
  <c r="P44"/>
  <c r="O76"/>
  <c r="P76"/>
  <c r="P31"/>
  <c r="O31"/>
  <c r="P63"/>
  <c r="O63"/>
  <c r="O76" i="40"/>
  <c r="P76"/>
  <c r="Q76" s="1"/>
  <c r="N76"/>
  <c r="P35"/>
  <c r="Q35" s="1"/>
  <c r="N35"/>
  <c r="O35" s="1"/>
  <c r="N17"/>
  <c r="Y17" i="1" s="1"/>
  <c r="P17" i="40"/>
  <c r="Q17" s="1"/>
  <c r="AA17" i="1" s="1"/>
  <c r="DF17" s="1"/>
  <c r="O77" i="40"/>
  <c r="P77"/>
  <c r="Q77" s="1"/>
  <c r="N77"/>
  <c r="P36"/>
  <c r="Q36" s="1"/>
  <c r="AA36" i="1" s="1"/>
  <c r="DF36" s="1"/>
  <c r="N36" i="40"/>
  <c r="O36" s="1"/>
  <c r="P34"/>
  <c r="Q34" s="1"/>
  <c r="AA34" i="1" s="1"/>
  <c r="DF34" s="1"/>
  <c r="N34" i="40"/>
  <c r="O34" s="1"/>
  <c r="N67"/>
  <c r="O67"/>
  <c r="P67"/>
  <c r="Q67" s="1"/>
  <c r="N33"/>
  <c r="Y33" i="1" s="1"/>
  <c r="P33" i="40"/>
  <c r="Q33" s="1"/>
  <c r="AA33" i="1" s="1"/>
  <c r="DF33" s="1"/>
  <c r="P58" i="40"/>
  <c r="Q58" s="1"/>
  <c r="N58"/>
  <c r="O58" s="1"/>
  <c r="P37"/>
  <c r="Q37" s="1"/>
  <c r="AA37" i="1" s="1"/>
  <c r="DF37" s="1"/>
  <c r="N37" i="40"/>
  <c r="O37" s="1"/>
  <c r="P31"/>
  <c r="Q31" s="1"/>
  <c r="AA31" i="1" s="1"/>
  <c r="DF31" s="1"/>
  <c r="N31" i="40"/>
  <c r="Y31" i="1" s="1"/>
  <c r="P40" i="40"/>
  <c r="Q40" s="1"/>
  <c r="AA40" i="1" s="1"/>
  <c r="DF40" s="1"/>
  <c r="N40" i="40"/>
  <c r="O40" s="1"/>
  <c r="N57"/>
  <c r="O57" s="1"/>
  <c r="P57"/>
  <c r="Q57" s="1"/>
  <c r="AA57" i="1" s="1"/>
  <c r="DF57" s="1"/>
  <c r="P38" i="40"/>
  <c r="Q38" s="1"/>
  <c r="AA38" i="1" s="1"/>
  <c r="DF38" s="1"/>
  <c r="N38" i="40"/>
  <c r="O38" s="1"/>
  <c r="O80"/>
  <c r="P80"/>
  <c r="Q80" s="1"/>
  <c r="N80"/>
  <c r="N59"/>
  <c r="O59" s="1"/>
  <c r="P59"/>
  <c r="Q59" s="1"/>
  <c r="AA59" i="1" s="1"/>
  <c r="DF59" s="1"/>
  <c r="N12" i="40"/>
  <c r="O12" s="1"/>
  <c r="P12"/>
  <c r="Q12" s="1"/>
  <c r="AA12" i="1" s="1"/>
  <c r="DF12" s="1"/>
  <c r="P29" i="40"/>
  <c r="Q29" s="1"/>
  <c r="AA29" i="1" s="1"/>
  <c r="DF29" s="1"/>
  <c r="N29" i="40"/>
  <c r="Y29" i="1" s="1"/>
  <c r="AA21"/>
  <c r="DF21" s="1"/>
  <c r="X20"/>
  <c r="X42"/>
  <c r="X50"/>
  <c r="X54"/>
  <c r="X68"/>
  <c r="X15"/>
  <c r="X31"/>
  <c r="X39"/>
  <c r="X71"/>
  <c r="X76"/>
  <c r="AA65"/>
  <c r="DF65" s="1"/>
  <c r="AA73"/>
  <c r="DF73" s="1"/>
  <c r="AA75"/>
  <c r="DF75" s="1"/>
  <c r="AA77"/>
  <c r="DF77" s="1"/>
  <c r="AA79"/>
  <c r="DF79" s="1"/>
  <c r="X19"/>
  <c r="X41"/>
  <c r="X47"/>
  <c r="X51"/>
  <c r="X62"/>
  <c r="X73"/>
  <c r="X14"/>
  <c r="X25"/>
  <c r="X34"/>
  <c r="X38"/>
  <c r="X65"/>
  <c r="X11"/>
  <c r="X74"/>
  <c r="Y62"/>
  <c r="AA68"/>
  <c r="DF68" s="1"/>
  <c r="Y56"/>
  <c r="Y69"/>
  <c r="AA64"/>
  <c r="DF64" s="1"/>
  <c r="Y74"/>
  <c r="Y75"/>
  <c r="Y77"/>
  <c r="Y79"/>
  <c r="X18"/>
  <c r="X40"/>
  <c r="X48"/>
  <c r="X52"/>
  <c r="X64"/>
  <c r="Y60"/>
  <c r="Y64"/>
  <c r="X13"/>
  <c r="X26"/>
  <c r="X37"/>
  <c r="X67"/>
  <c r="X30"/>
  <c r="X45"/>
  <c r="X58"/>
  <c r="Y68"/>
  <c r="X12"/>
  <c r="X21"/>
  <c r="X32"/>
  <c r="X36"/>
  <c r="X61"/>
  <c r="X79"/>
  <c r="AA70"/>
  <c r="DF70" s="1"/>
  <c r="AA66"/>
  <c r="DF66" s="1"/>
  <c r="AA71"/>
  <c r="DF71" s="1"/>
  <c r="Y63"/>
  <c r="AA35"/>
  <c r="DF35" s="1"/>
  <c r="AA72"/>
  <c r="DF72" s="1"/>
  <c r="X46"/>
  <c r="X60"/>
  <c r="X24"/>
  <c r="X63"/>
  <c r="AA69"/>
  <c r="DF69" s="1"/>
  <c r="AA76"/>
  <c r="DF76" s="1"/>
  <c r="AA80"/>
  <c r="DF80" s="1"/>
  <c r="X43"/>
  <c r="X55"/>
  <c r="X77"/>
  <c r="X16"/>
  <c r="X78"/>
  <c r="Y71"/>
  <c r="AL6" i="63"/>
  <c r="X29" i="1"/>
  <c r="X75"/>
  <c r="X35"/>
  <c r="AA61"/>
  <c r="DF61" s="1"/>
  <c r="AA74"/>
  <c r="DF74" s="1"/>
  <c r="AA78"/>
  <c r="DF78" s="1"/>
  <c r="X28"/>
  <c r="X70"/>
  <c r="X57"/>
  <c r="Y36"/>
  <c r="AA62"/>
  <c r="DF62" s="1"/>
  <c r="Y37"/>
  <c r="Y73"/>
  <c r="Y80"/>
  <c r="X56"/>
  <c r="X17"/>
  <c r="X80"/>
  <c r="X53"/>
  <c r="X69"/>
  <c r="Y66"/>
  <c r="X44"/>
  <c r="X59"/>
  <c r="X72"/>
  <c r="X27"/>
  <c r="AA67"/>
  <c r="DF67" s="1"/>
  <c r="Y78"/>
  <c r="Y72"/>
  <c r="X49"/>
  <c r="Y70"/>
  <c r="AA63"/>
  <c r="DF63" s="1"/>
  <c r="Y65"/>
  <c r="Y76"/>
  <c r="Y61"/>
  <c r="Y67"/>
  <c r="X23"/>
  <c r="X33"/>
  <c r="X22"/>
  <c r="X66"/>
  <c r="AA58"/>
  <c r="DF58" s="1"/>
  <c r="AK21"/>
  <c r="AK37"/>
  <c r="AK53"/>
  <c r="AK26"/>
  <c r="AK42"/>
  <c r="AK58"/>
  <c r="AK13"/>
  <c r="AK29"/>
  <c r="AK45"/>
  <c r="AK18"/>
  <c r="AK34"/>
  <c r="AK50"/>
  <c r="AK41"/>
  <c r="AK30"/>
  <c r="AK57"/>
  <c r="AK11"/>
  <c r="AK80"/>
  <c r="AK12"/>
  <c r="AK27"/>
  <c r="AK43"/>
  <c r="AK16"/>
  <c r="AK32"/>
  <c r="AK48"/>
  <c r="AK60"/>
  <c r="AK73"/>
  <c r="AK59"/>
  <c r="AK33"/>
  <c r="AK22"/>
  <c r="AK54"/>
  <c r="AK70"/>
  <c r="AK78"/>
  <c r="AK69"/>
  <c r="AK23"/>
  <c r="AK39"/>
  <c r="AR6" i="63"/>
  <c r="AK28" i="1"/>
  <c r="AK44"/>
  <c r="AK55"/>
  <c r="AK72"/>
  <c r="AK79"/>
  <c r="AK71"/>
  <c r="AK17"/>
  <c r="AK38"/>
  <c r="AK74"/>
  <c r="AK15"/>
  <c r="AK47"/>
  <c r="AK36"/>
  <c r="AK64"/>
  <c r="AK63"/>
  <c r="AK14"/>
  <c r="AK66"/>
  <c r="AK65"/>
  <c r="AK35"/>
  <c r="AK24"/>
  <c r="AK56"/>
  <c r="AK77"/>
  <c r="AK62"/>
  <c r="AK31"/>
  <c r="AK52"/>
  <c r="AK46"/>
  <c r="AK19"/>
  <c r="AK40"/>
  <c r="AK67"/>
  <c r="AK49"/>
  <c r="AK61"/>
  <c r="AK20"/>
  <c r="AK75"/>
  <c r="AK25"/>
  <c r="AK76"/>
  <c r="AK51"/>
  <c r="AK68"/>
  <c r="M21" i="65"/>
  <c r="F82" i="64"/>
  <c r="O31" i="51" l="1"/>
  <c r="O65"/>
  <c r="O19"/>
  <c r="O61"/>
  <c r="O77"/>
  <c r="O76"/>
  <c r="O15"/>
  <c r="O64"/>
  <c r="O42"/>
  <c r="O10"/>
  <c r="O78" s="1"/>
  <c r="Y14" i="1"/>
  <c r="Y26"/>
  <c r="U13"/>
  <c r="CG13" s="1"/>
  <c r="CS13" s="1"/>
  <c r="M30"/>
  <c r="CE30" s="1"/>
  <c r="CQ30" s="1"/>
  <c r="P11" i="55"/>
  <c r="O21" i="40"/>
  <c r="CM15" i="63"/>
  <c r="DJ15" s="1"/>
  <c r="CL53" i="1"/>
  <c r="CX53" s="1"/>
  <c r="AT53" i="63"/>
  <c r="BZ53" i="1"/>
  <c r="AS42"/>
  <c r="AV42" i="63" s="1"/>
  <c r="M49" i="1"/>
  <c r="AF49" i="63" s="1"/>
  <c r="CF49" s="1"/>
  <c r="DC49" s="1"/>
  <c r="Y35" i="1"/>
  <c r="P40" i="55"/>
  <c r="P16"/>
  <c r="O60" i="39"/>
  <c r="O33"/>
  <c r="O34" i="37"/>
  <c r="M38" i="1"/>
  <c r="CE38" s="1"/>
  <c r="CQ38" s="1"/>
  <c r="AS30"/>
  <c r="AV30" i="63" s="1"/>
  <c r="I17" i="1"/>
  <c r="O55" i="37"/>
  <c r="CM45" i="63"/>
  <c r="DJ45" s="1"/>
  <c r="P17" i="55"/>
  <c r="P43"/>
  <c r="AS35" i="1"/>
  <c r="I47"/>
  <c r="AD47" i="63" s="1"/>
  <c r="CE47" s="1"/>
  <c r="O54" i="40"/>
  <c r="O47"/>
  <c r="CM14" i="63"/>
  <c r="DJ14" s="1"/>
  <c r="CM30"/>
  <c r="DJ30" s="1"/>
  <c r="CM38"/>
  <c r="DJ38" s="1"/>
  <c r="H87" i="53"/>
  <c r="H88"/>
  <c r="Y38" i="1"/>
  <c r="AL38" i="63" s="1"/>
  <c r="CI38" s="1"/>
  <c r="DF38" s="1"/>
  <c r="P56" i="55"/>
  <c r="I23" i="1"/>
  <c r="DM23" s="1"/>
  <c r="DY23" s="1"/>
  <c r="EG42" i="63"/>
  <c r="GA42" s="1"/>
  <c r="Q17" i="1"/>
  <c r="AH17" i="63" s="1"/>
  <c r="CG17" s="1"/>
  <c r="DD17" s="1"/>
  <c r="H86" i="53"/>
  <c r="F83"/>
  <c r="F82" i="36"/>
  <c r="Y59" i="1"/>
  <c r="CH59" s="1"/>
  <c r="CT59" s="1"/>
  <c r="Y51"/>
  <c r="DQ51" s="1"/>
  <c r="EC51" s="1"/>
  <c r="O29" i="40"/>
  <c r="O33"/>
  <c r="M24" i="1"/>
  <c r="AF24" i="63" s="1"/>
  <c r="CF24" s="1"/>
  <c r="DC24" s="1"/>
  <c r="M17" i="1"/>
  <c r="CE17" s="1"/>
  <c r="CQ17" s="1"/>
  <c r="O25" i="41"/>
  <c r="O53"/>
  <c r="I55" i="1"/>
  <c r="AD55" i="63" s="1"/>
  <c r="CE55" s="1"/>
  <c r="I18" i="1"/>
  <c r="AD18" i="63" s="1"/>
  <c r="CE18" s="1"/>
  <c r="O46" i="39"/>
  <c r="U41" i="1"/>
  <c r="Q46"/>
  <c r="I43" i="51" s="1"/>
  <c r="H85" i="53"/>
  <c r="F86"/>
  <c r="Y34" i="1"/>
  <c r="DQ34" s="1"/>
  <c r="EC34" s="1"/>
  <c r="AT50" i="63"/>
  <c r="CL50" i="1"/>
  <c r="CX50" s="1"/>
  <c r="BZ50"/>
  <c r="M41"/>
  <c r="AF41" i="63" s="1"/>
  <c r="CF41" s="1"/>
  <c r="DC41" s="1"/>
  <c r="EG39"/>
  <c r="GA39" s="1"/>
  <c r="P47" i="55"/>
  <c r="AC21" i="1"/>
  <c r="CI21" s="1"/>
  <c r="CU21" s="1"/>
  <c r="P24" i="55"/>
  <c r="M37" i="1"/>
  <c r="H34" i="51" s="1"/>
  <c r="O60" i="38"/>
  <c r="O38" i="41"/>
  <c r="I25" i="1"/>
  <c r="AD25" i="63" s="1"/>
  <c r="CE25" s="1"/>
  <c r="I53" i="1"/>
  <c r="CD53" s="1"/>
  <c r="O11" i="38"/>
  <c r="O29" i="39"/>
  <c r="O27"/>
  <c r="O57"/>
  <c r="U21" i="1"/>
  <c r="DP21" s="1"/>
  <c r="EB21" s="1"/>
  <c r="Q42"/>
  <c r="CF42" s="1"/>
  <c r="CR42" s="1"/>
  <c r="M50"/>
  <c r="AF50" i="63" s="1"/>
  <c r="CF50" s="1"/>
  <c r="DC50" s="1"/>
  <c r="I54" i="1"/>
  <c r="CD54" s="1"/>
  <c r="AC50"/>
  <c r="CI50" s="1"/>
  <c r="CU50" s="1"/>
  <c r="U52"/>
  <c r="DP52" s="1"/>
  <c r="EB52" s="1"/>
  <c r="U48"/>
  <c r="AJ48" i="63" s="1"/>
  <c r="CH48" s="1"/>
  <c r="DE48" s="1"/>
  <c r="Q56" i="1"/>
  <c r="DO56" s="1"/>
  <c r="EA56" s="1"/>
  <c r="Y13"/>
  <c r="AL13" i="63" s="1"/>
  <c r="CI13" s="1"/>
  <c r="DF13" s="1"/>
  <c r="Y50" i="1"/>
  <c r="DQ50" s="1"/>
  <c r="EC50" s="1"/>
  <c r="M28"/>
  <c r="H25" i="51" s="1"/>
  <c r="M23" i="1"/>
  <c r="AF23" i="63" s="1"/>
  <c r="CF23" s="1"/>
  <c r="DC23" s="1"/>
  <c r="AS57" i="1"/>
  <c r="CA57" s="1"/>
  <c r="I28"/>
  <c r="CD28" s="1"/>
  <c r="I42"/>
  <c r="G39" i="51" s="1"/>
  <c r="O31" i="41"/>
  <c r="O24" i="36"/>
  <c r="H86" i="65"/>
  <c r="DU50" i="1"/>
  <c r="EG50" s="1"/>
  <c r="H83" i="53"/>
  <c r="DU48" i="1"/>
  <c r="EG48" s="1"/>
  <c r="CL48"/>
  <c r="CX48" s="1"/>
  <c r="AT48" i="63"/>
  <c r="BZ48" i="1"/>
  <c r="F82" i="39"/>
  <c r="Y32" i="1"/>
  <c r="CH32" s="1"/>
  <c r="CT32" s="1"/>
  <c r="AS32"/>
  <c r="CM32" s="1"/>
  <c r="CY32" s="1"/>
  <c r="O28" i="39"/>
  <c r="O15" i="37"/>
  <c r="Q51" i="1"/>
  <c r="CF51" s="1"/>
  <c r="CR51" s="1"/>
  <c r="EG44" i="63"/>
  <c r="GA44" s="1"/>
  <c r="F82" i="41"/>
  <c r="Y53" i="1"/>
  <c r="AL53" i="63" s="1"/>
  <c r="CI53" s="1"/>
  <c r="DF53" s="1"/>
  <c r="Y11" i="1"/>
  <c r="AL11" i="63" s="1"/>
  <c r="CI11" s="1"/>
  <c r="DF11" s="1"/>
  <c r="Y25" i="1"/>
  <c r="CH25" s="1"/>
  <c r="CT25" s="1"/>
  <c r="Y57"/>
  <c r="DQ57" s="1"/>
  <c r="EC57" s="1"/>
  <c r="P55" i="55"/>
  <c r="P21"/>
  <c r="O23" i="41"/>
  <c r="O55"/>
  <c r="O60" i="36"/>
  <c r="O40"/>
  <c r="M26" i="1"/>
  <c r="AF26" i="63" s="1"/>
  <c r="CF26" s="1"/>
  <c r="DC26" s="1"/>
  <c r="M39" i="1"/>
  <c r="CE39" s="1"/>
  <c r="CQ39" s="1"/>
  <c r="M36"/>
  <c r="H33" i="51" s="1"/>
  <c r="M21" i="1"/>
  <c r="CE21" s="1"/>
  <c r="CQ21" s="1"/>
  <c r="M12"/>
  <c r="AF12" i="63" s="1"/>
  <c r="CF12" s="1"/>
  <c r="DC12" s="1"/>
  <c r="M33" i="1"/>
  <c r="H30" i="51" s="1"/>
  <c r="O27" i="40"/>
  <c r="O58" i="41"/>
  <c r="O46"/>
  <c r="I11" i="1"/>
  <c r="G8" i="51" s="1"/>
  <c r="I59" i="1"/>
  <c r="G56" i="51" s="1"/>
  <c r="I30" i="1"/>
  <c r="G27" i="51" s="1"/>
  <c r="O40" i="38"/>
  <c r="O16" i="41"/>
  <c r="AC54" i="1"/>
  <c r="CI54" s="1"/>
  <c r="CU54" s="1"/>
  <c r="EG60" i="63"/>
  <c r="GA60" s="1"/>
  <c r="O20" i="38"/>
  <c r="U49" i="1"/>
  <c r="J46" i="51" s="1"/>
  <c r="O35" i="39"/>
  <c r="Q32" i="1"/>
  <c r="I29" i="51" s="1"/>
  <c r="K86" i="65"/>
  <c r="H84" i="53"/>
  <c r="F82" i="38"/>
  <c r="F85" i="53"/>
  <c r="F88"/>
  <c r="CL28" i="1"/>
  <c r="CX28" s="1"/>
  <c r="BZ28"/>
  <c r="DU28"/>
  <c r="EG28" s="1"/>
  <c r="AT28" i="63"/>
  <c r="F82" i="37"/>
  <c r="Y58" i="1"/>
  <c r="AL58" i="63" s="1"/>
  <c r="CI58" s="1"/>
  <c r="DF58" s="1"/>
  <c r="M22" i="1"/>
  <c r="H19" i="51" s="1"/>
  <c r="I29" i="1"/>
  <c r="DM29" s="1"/>
  <c r="DY29" s="1"/>
  <c r="U43"/>
  <c r="J40" i="51" s="1"/>
  <c r="F82" i="40"/>
  <c r="Y15" i="1"/>
  <c r="K12" i="51" s="1"/>
  <c r="Y39" i="1"/>
  <c r="K36" i="51" s="1"/>
  <c r="Y20" i="1"/>
  <c r="CH20" s="1"/>
  <c r="CT20" s="1"/>
  <c r="P50" i="55"/>
  <c r="O22" i="39"/>
  <c r="O24"/>
  <c r="O59"/>
  <c r="O50"/>
  <c r="M14" i="1"/>
  <c r="H11" i="51" s="1"/>
  <c r="M54" i="1"/>
  <c r="CE54" s="1"/>
  <c r="CQ54" s="1"/>
  <c r="P44" i="55"/>
  <c r="P12"/>
  <c r="P41"/>
  <c r="O28" i="41"/>
  <c r="AS39" i="1"/>
  <c r="AV39" i="63" s="1"/>
  <c r="O20" i="41"/>
  <c r="O59"/>
  <c r="I43" i="1"/>
  <c r="DM43" s="1"/>
  <c r="DY43" s="1"/>
  <c r="I12"/>
  <c r="DM12" s="1"/>
  <c r="DY12" s="1"/>
  <c r="O19" i="38"/>
  <c r="O43"/>
  <c r="H83" i="65"/>
  <c r="F82" i="55"/>
  <c r="AX20" i="63"/>
  <c r="EI20" s="1"/>
  <c r="GC20" s="1"/>
  <c r="CM31"/>
  <c r="DJ31" s="1"/>
  <c r="CM35"/>
  <c r="DJ35" s="1"/>
  <c r="CM58"/>
  <c r="DJ58" s="1"/>
  <c r="AS49" i="1"/>
  <c r="CM49" s="1"/>
  <c r="CY49" s="1"/>
  <c r="AS46"/>
  <c r="DV46" s="1"/>
  <c r="EH46" s="1"/>
  <c r="P31" i="55"/>
  <c r="P23"/>
  <c r="AS51" i="1"/>
  <c r="AV51" i="63" s="1"/>
  <c r="AS33" i="1"/>
  <c r="AV33" i="63" s="1"/>
  <c r="AS34" i="1"/>
  <c r="AV34" i="63" s="1"/>
  <c r="AS19" i="1"/>
  <c r="DV19" s="1"/>
  <c r="EH19" s="1"/>
  <c r="P25" i="55"/>
  <c r="P18"/>
  <c r="P13"/>
  <c r="AS15" i="1"/>
  <c r="CM15" s="1"/>
  <c r="CY15" s="1"/>
  <c r="AS37"/>
  <c r="CA37" s="1"/>
  <c r="AC26"/>
  <c r="CI26" s="1"/>
  <c r="CU26" s="1"/>
  <c r="AC14"/>
  <c r="CI14" s="1"/>
  <c r="CU14" s="1"/>
  <c r="AC27"/>
  <c r="CI27" s="1"/>
  <c r="CU27" s="1"/>
  <c r="O36" i="41"/>
  <c r="O40"/>
  <c r="O12"/>
  <c r="O44"/>
  <c r="O49"/>
  <c r="O34"/>
  <c r="AC47" i="1"/>
  <c r="CI47" s="1"/>
  <c r="CU47" s="1"/>
  <c r="AC52"/>
  <c r="CI52" s="1"/>
  <c r="CU52" s="1"/>
  <c r="AC33"/>
  <c r="CI33" s="1"/>
  <c r="CU33" s="1"/>
  <c r="O11" i="41"/>
  <c r="O15"/>
  <c r="O60"/>
  <c r="Y49" i="1"/>
  <c r="CH49" s="1"/>
  <c r="CT49" s="1"/>
  <c r="Y24"/>
  <c r="K21" i="51" s="1"/>
  <c r="Y43" i="1"/>
  <c r="CH43" s="1"/>
  <c r="CT43" s="1"/>
  <c r="O17" i="40"/>
  <c r="O52"/>
  <c r="Y19" i="1"/>
  <c r="CH19" s="1"/>
  <c r="CT19" s="1"/>
  <c r="Y12"/>
  <c r="CH12" s="1"/>
  <c r="CT12" s="1"/>
  <c r="Y28"/>
  <c r="K25" i="51" s="1"/>
  <c r="O31" i="40"/>
  <c r="O30"/>
  <c r="O23"/>
  <c r="O55"/>
  <c r="U16" i="1"/>
  <c r="DP16" s="1"/>
  <c r="EB16" s="1"/>
  <c r="U51"/>
  <c r="J48" i="51" s="1"/>
  <c r="O47" i="39"/>
  <c r="U34" i="1"/>
  <c r="DP34" s="1"/>
  <c r="EB34" s="1"/>
  <c r="U53"/>
  <c r="AJ53" i="63" s="1"/>
  <c r="CH53" s="1"/>
  <c r="DE53" s="1"/>
  <c r="O42" i="39"/>
  <c r="O37"/>
  <c r="O30"/>
  <c r="O15"/>
  <c r="O12"/>
  <c r="U56" i="1"/>
  <c r="AJ56" i="63" s="1"/>
  <c r="CH56" s="1"/>
  <c r="DE56" s="1"/>
  <c r="U31" i="1"/>
  <c r="O26" i="39"/>
  <c r="O25"/>
  <c r="Q25" i="1"/>
  <c r="AH25" i="63" s="1"/>
  <c r="CG25" s="1"/>
  <c r="DD25" s="1"/>
  <c r="O18" i="38"/>
  <c r="O53"/>
  <c r="O14"/>
  <c r="O26"/>
  <c r="O50"/>
  <c r="O59"/>
  <c r="Q21" i="1"/>
  <c r="I18" i="51" s="1"/>
  <c r="Q34" i="1"/>
  <c r="I31" i="51" s="1"/>
  <c r="O30" i="38"/>
  <c r="O54"/>
  <c r="Q22" i="1"/>
  <c r="AH22" i="63" s="1"/>
  <c r="CG22" s="1"/>
  <c r="DD22" s="1"/>
  <c r="O23" i="38"/>
  <c r="O13"/>
  <c r="O33"/>
  <c r="O58" i="37"/>
  <c r="K86"/>
  <c r="AX18" i="63"/>
  <c r="CO18" s="1"/>
  <c r="DL18" s="1"/>
  <c r="M32" i="1"/>
  <c r="DN32" s="1"/>
  <c r="DZ32" s="1"/>
  <c r="M19"/>
  <c r="CE19" s="1"/>
  <c r="CQ19" s="1"/>
  <c r="O20" i="37"/>
  <c r="M25" i="1"/>
  <c r="H22" i="51" s="1"/>
  <c r="O15" i="36"/>
  <c r="I13" i="1"/>
  <c r="DM13" s="1"/>
  <c r="DY13" s="1"/>
  <c r="O34" i="36"/>
  <c r="O33"/>
  <c r="O32"/>
  <c r="I27" i="1"/>
  <c r="CD27" s="1"/>
  <c r="I39"/>
  <c r="CD39" s="1"/>
  <c r="I35"/>
  <c r="G32" i="51" s="1"/>
  <c r="I44" i="1"/>
  <c r="CD44" s="1"/>
  <c r="I46"/>
  <c r="AD46" i="63" s="1"/>
  <c r="CE46" s="1"/>
  <c r="I52" i="1"/>
  <c r="CD52" s="1"/>
  <c r="I41"/>
  <c r="AD41" i="63" s="1"/>
  <c r="CE41" s="1"/>
  <c r="I56" i="1"/>
  <c r="AD56" i="63" s="1"/>
  <c r="CE56" s="1"/>
  <c r="EI14"/>
  <c r="GC14" s="1"/>
  <c r="CO14"/>
  <c r="AS52" i="1"/>
  <c r="AV52" i="63" s="1"/>
  <c r="I26" i="1"/>
  <c r="DM26" s="1"/>
  <c r="DY26" s="1"/>
  <c r="K86" i="38"/>
  <c r="K86" i="36"/>
  <c r="AC42" i="1"/>
  <c r="CI42" s="1"/>
  <c r="CU42" s="1"/>
  <c r="AC57"/>
  <c r="CI57" s="1"/>
  <c r="CU57" s="1"/>
  <c r="K86" i="39"/>
  <c r="Q38" i="1"/>
  <c r="DO38" s="1"/>
  <c r="EA38" s="1"/>
  <c r="Q57"/>
  <c r="DO57" s="1"/>
  <c r="EA57" s="1"/>
  <c r="Q58"/>
  <c r="CF58" s="1"/>
  <c r="CR58" s="1"/>
  <c r="H84" i="65"/>
  <c r="Y44" i="1"/>
  <c r="CH44" s="1"/>
  <c r="CT44" s="1"/>
  <c r="P20" i="55"/>
  <c r="K83" i="41"/>
  <c r="K83" i="40"/>
  <c r="O46"/>
  <c r="O18"/>
  <c r="P36" i="55"/>
  <c r="O29" i="41"/>
  <c r="I51" i="1"/>
  <c r="CD51" s="1"/>
  <c r="O58" i="36"/>
  <c r="O44" i="39"/>
  <c r="O40"/>
  <c r="O13" i="41"/>
  <c r="K83" i="36"/>
  <c r="O49"/>
  <c r="U11" i="1"/>
  <c r="J8" i="51" s="1"/>
  <c r="Q49" i="1"/>
  <c r="I46" i="51" s="1"/>
  <c r="H85" i="65"/>
  <c r="H88"/>
  <c r="Y22" i="1"/>
  <c r="CH22" s="1"/>
  <c r="CT22" s="1"/>
  <c r="Y16"/>
  <c r="CH16" s="1"/>
  <c r="CT16" s="1"/>
  <c r="Y40"/>
  <c r="CH40" s="1"/>
  <c r="CT40" s="1"/>
  <c r="AX19" i="63"/>
  <c r="O48" i="41"/>
  <c r="O45"/>
  <c r="K86"/>
  <c r="O56"/>
  <c r="O39" i="39"/>
  <c r="M31" i="1"/>
  <c r="CE31" s="1"/>
  <c r="CQ31" s="1"/>
  <c r="M27"/>
  <c r="H24" i="51" s="1"/>
  <c r="M35" i="1"/>
  <c r="DN35" s="1"/>
  <c r="DZ35" s="1"/>
  <c r="O48" i="37"/>
  <c r="O16" i="38"/>
  <c r="K83" i="65"/>
  <c r="K86" i="40"/>
  <c r="O48"/>
  <c r="P27" i="55"/>
  <c r="F82" i="65"/>
  <c r="P58" i="55"/>
  <c r="P45"/>
  <c r="AS14" i="1"/>
  <c r="CA14" s="1"/>
  <c r="AS28"/>
  <c r="AV28" i="63" s="1"/>
  <c r="O18" i="41"/>
  <c r="O17"/>
  <c r="O19"/>
  <c r="I31" i="1"/>
  <c r="DM31" s="1"/>
  <c r="DY31" s="1"/>
  <c r="I45"/>
  <c r="CD45" s="1"/>
  <c r="I20"/>
  <c r="DM20" s="1"/>
  <c r="DY20" s="1"/>
  <c r="I19"/>
  <c r="G16" i="51" s="1"/>
  <c r="I22" i="1"/>
  <c r="DM22" s="1"/>
  <c r="DY22" s="1"/>
  <c r="O36" i="36"/>
  <c r="O38" i="39"/>
  <c r="O55"/>
  <c r="O45"/>
  <c r="O36"/>
  <c r="K83" i="37"/>
  <c r="O48" i="38"/>
  <c r="O37"/>
  <c r="O41"/>
  <c r="P60" i="55"/>
  <c r="O22" i="41"/>
  <c r="AC24" i="1"/>
  <c r="CI24" s="1"/>
  <c r="CU24" s="1"/>
  <c r="AC43"/>
  <c r="CI43" s="1"/>
  <c r="CU43" s="1"/>
  <c r="AC51"/>
  <c r="CI51" s="1"/>
  <c r="CU51" s="1"/>
  <c r="AC39"/>
  <c r="CI39" s="1"/>
  <c r="CU39" s="1"/>
  <c r="O52" i="37"/>
  <c r="O16"/>
  <c r="O60"/>
  <c r="O44"/>
  <c r="O47" i="38"/>
  <c r="O21" i="36"/>
  <c r="U18" i="1"/>
  <c r="DP18" s="1"/>
  <c r="EB18" s="1"/>
  <c r="U19"/>
  <c r="AJ19" i="63" s="1"/>
  <c r="CH19" s="1"/>
  <c r="DE19" s="1"/>
  <c r="U17" i="1"/>
  <c r="DP17" s="1"/>
  <c r="EB17" s="1"/>
  <c r="U23"/>
  <c r="J20" i="51" s="1"/>
  <c r="O58" i="39"/>
  <c r="O45" i="38"/>
  <c r="Q29" i="1"/>
  <c r="DO29" s="1"/>
  <c r="EA29" s="1"/>
  <c r="Q52"/>
  <c r="AH52" i="63" s="1"/>
  <c r="CG52" s="1"/>
  <c r="DD52" s="1"/>
  <c r="Q28" i="1"/>
  <c r="AH28" i="63" s="1"/>
  <c r="CG28" s="1"/>
  <c r="DD28" s="1"/>
  <c r="CO13"/>
  <c r="DL13" s="1"/>
  <c r="EI13"/>
  <c r="GC13" s="1"/>
  <c r="CO15"/>
  <c r="DL15" s="1"/>
  <c r="EI15"/>
  <c r="GC15" s="1"/>
  <c r="AS59" i="1"/>
  <c r="CM59" s="1"/>
  <c r="CY59" s="1"/>
  <c r="AC30"/>
  <c r="CI30" s="1"/>
  <c r="CU30" s="1"/>
  <c r="AC41"/>
  <c r="CI41" s="1"/>
  <c r="CU41" s="1"/>
  <c r="U54"/>
  <c r="CG54" s="1"/>
  <c r="CS54" s="1"/>
  <c r="Q15"/>
  <c r="AH15" i="63" s="1"/>
  <c r="CG15" s="1"/>
  <c r="DD15" s="1"/>
  <c r="O32" i="41"/>
  <c r="M13" i="1"/>
  <c r="CE13" s="1"/>
  <c r="CQ13" s="1"/>
  <c r="M59"/>
  <c r="H56" i="51" s="1"/>
  <c r="M47" i="1"/>
  <c r="H44" i="51" s="1"/>
  <c r="O44" i="38"/>
  <c r="O35" i="41"/>
  <c r="AS54" i="1"/>
  <c r="DV54" s="1"/>
  <c r="EH54" s="1"/>
  <c r="O11" i="37"/>
  <c r="O37" i="36"/>
  <c r="O14"/>
  <c r="K83" i="39"/>
  <c r="Q31" i="1"/>
  <c r="I28" i="51" s="1"/>
  <c r="H87" i="65"/>
  <c r="Y42" i="1"/>
  <c r="AL42" i="63" s="1"/>
  <c r="CI42" s="1"/>
  <c r="DF42" s="1"/>
  <c r="Y45" i="1"/>
  <c r="AL45" i="63" s="1"/>
  <c r="CI45" s="1"/>
  <c r="DF45" s="1"/>
  <c r="Y41" i="1"/>
  <c r="K38" i="51" s="1"/>
  <c r="P48" i="55"/>
  <c r="O37" i="41"/>
  <c r="O16" i="36"/>
  <c r="O57"/>
  <c r="O20" i="39"/>
  <c r="M18" i="1"/>
  <c r="DN18" s="1"/>
  <c r="DZ18" s="1"/>
  <c r="M51"/>
  <c r="H48" i="51" s="1"/>
  <c r="O35" i="38"/>
  <c r="P53" i="55"/>
  <c r="AS26" i="1"/>
  <c r="CA26" s="1"/>
  <c r="AS22"/>
  <c r="CA22" s="1"/>
  <c r="O36" i="38"/>
  <c r="O55"/>
  <c r="K83"/>
  <c r="O32" i="39"/>
  <c r="O12" i="38"/>
  <c r="O14" i="39"/>
  <c r="Q24" i="1"/>
  <c r="DO24" s="1"/>
  <c r="EA24" s="1"/>
  <c r="J86" i="55"/>
  <c r="DX27" i="1"/>
  <c r="BA27" s="1"/>
  <c r="DX59"/>
  <c r="BA59" s="1"/>
  <c r="DX30"/>
  <c r="BA30" s="1"/>
  <c r="DX69"/>
  <c r="BA69" s="1"/>
  <c r="DX50"/>
  <c r="BA50" s="1"/>
  <c r="DX32"/>
  <c r="BA32" s="1"/>
  <c r="DX24"/>
  <c r="BA24" s="1"/>
  <c r="DX75"/>
  <c r="BA75" s="1"/>
  <c r="J83" i="55"/>
  <c r="DT49" i="1"/>
  <c r="EF49" s="1"/>
  <c r="BY49"/>
  <c r="CK49"/>
  <c r="CW49" s="1"/>
  <c r="BY77"/>
  <c r="CK77"/>
  <c r="CW77" s="1"/>
  <c r="DT77"/>
  <c r="EF77" s="1"/>
  <c r="CK64"/>
  <c r="CW64" s="1"/>
  <c r="DT64"/>
  <c r="EF64" s="1"/>
  <c r="BY64"/>
  <c r="BY79"/>
  <c r="DT79"/>
  <c r="CK79"/>
  <c r="CW79" s="1"/>
  <c r="DT28"/>
  <c r="EF28" s="1"/>
  <c r="BY28"/>
  <c r="CK28"/>
  <c r="CW28" s="1"/>
  <c r="CK22"/>
  <c r="CW22" s="1"/>
  <c r="DT22"/>
  <c r="EF22" s="1"/>
  <c r="BY22"/>
  <c r="DT43"/>
  <c r="EF43" s="1"/>
  <c r="BY43"/>
  <c r="CK43"/>
  <c r="CW43" s="1"/>
  <c r="BY29"/>
  <c r="CK29"/>
  <c r="CW29" s="1"/>
  <c r="DT29"/>
  <c r="EF29" s="1"/>
  <c r="K67" i="51"/>
  <c r="CH70" i="1"/>
  <c r="CT70" s="1"/>
  <c r="BV59"/>
  <c r="DQ59"/>
  <c r="EC59" s="1"/>
  <c r="BV80"/>
  <c r="DQ80"/>
  <c r="EC80" s="1"/>
  <c r="K49" i="51"/>
  <c r="CH52" i="1"/>
  <c r="CT52" s="1"/>
  <c r="BV28"/>
  <c r="BV75"/>
  <c r="DQ75"/>
  <c r="K65" i="51"/>
  <c r="CH68" i="1"/>
  <c r="CT68" s="1"/>
  <c r="DQ67"/>
  <c r="EC67" s="1"/>
  <c r="BV67"/>
  <c r="DQ48"/>
  <c r="EC48" s="1"/>
  <c r="BV48"/>
  <c r="K66" i="51"/>
  <c r="CH69" i="1"/>
  <c r="CT69" s="1"/>
  <c r="BV65"/>
  <c r="DQ65"/>
  <c r="EC65" s="1"/>
  <c r="DQ47"/>
  <c r="EC47" s="1"/>
  <c r="BV47"/>
  <c r="DQ76"/>
  <c r="BV76"/>
  <c r="BV42"/>
  <c r="CE28"/>
  <c r="CQ28" s="1"/>
  <c r="H77" i="51"/>
  <c r="CE80" i="1"/>
  <c r="CQ80" s="1"/>
  <c r="CE67"/>
  <c r="CQ67" s="1"/>
  <c r="H64" i="51"/>
  <c r="DN67" i="1"/>
  <c r="DZ67" s="1"/>
  <c r="BS67"/>
  <c r="BS21"/>
  <c r="DN21"/>
  <c r="DZ21" s="1"/>
  <c r="CE59"/>
  <c r="CQ59" s="1"/>
  <c r="DN49"/>
  <c r="DZ49" s="1"/>
  <c r="BS49"/>
  <c r="BS28"/>
  <c r="DN28"/>
  <c r="DZ28" s="1"/>
  <c r="CE43"/>
  <c r="CQ43" s="1"/>
  <c r="H40" i="51"/>
  <c r="BS31" i="1"/>
  <c r="DN31"/>
  <c r="DZ31" s="1"/>
  <c r="BS16"/>
  <c r="DN16"/>
  <c r="DZ16" s="1"/>
  <c r="H69" i="51"/>
  <c r="CE72" i="1"/>
  <c r="CQ72" s="1"/>
  <c r="CE76"/>
  <c r="CQ76" s="1"/>
  <c r="H73" i="51"/>
  <c r="BS78" i="1"/>
  <c r="DN78"/>
  <c r="DZ78" s="1"/>
  <c r="BS20"/>
  <c r="DN20"/>
  <c r="DZ20" s="1"/>
  <c r="BS25"/>
  <c r="DN25"/>
  <c r="DZ25" s="1"/>
  <c r="H76" i="51"/>
  <c r="CE79" i="1"/>
  <c r="CQ79" s="1"/>
  <c r="DT51"/>
  <c r="EF51" s="1"/>
  <c r="CK51"/>
  <c r="CW51" s="1"/>
  <c r="BY51"/>
  <c r="DT20"/>
  <c r="EF20" s="1"/>
  <c r="CK20"/>
  <c r="CW20" s="1"/>
  <c r="BY20"/>
  <c r="CK40"/>
  <c r="CW40" s="1"/>
  <c r="BY40"/>
  <c r="DT40"/>
  <c r="EF40" s="1"/>
  <c r="DT31"/>
  <c r="EF31" s="1"/>
  <c r="BY31"/>
  <c r="CK31"/>
  <c r="CW31" s="1"/>
  <c r="CK24"/>
  <c r="CW24" s="1"/>
  <c r="DT24"/>
  <c r="EF24" s="1"/>
  <c r="BY24"/>
  <c r="DT14"/>
  <c r="EF14" s="1"/>
  <c r="BY14"/>
  <c r="CK14"/>
  <c r="CW14" s="1"/>
  <c r="CK47"/>
  <c r="CW47" s="1"/>
  <c r="DT47"/>
  <c r="EF47" s="1"/>
  <c r="BY47"/>
  <c r="DT17"/>
  <c r="EF17" s="1"/>
  <c r="BY17"/>
  <c r="CK17"/>
  <c r="CW17" s="1"/>
  <c r="DT55"/>
  <c r="EF55" s="1"/>
  <c r="BY55"/>
  <c r="CK55"/>
  <c r="CW55" s="1"/>
  <c r="CK39"/>
  <c r="CW39" s="1"/>
  <c r="DT39"/>
  <c r="EF39" s="1"/>
  <c r="BY39"/>
  <c r="CK70"/>
  <c r="CW70" s="1"/>
  <c r="DT70"/>
  <c r="EF70" s="1"/>
  <c r="BY70"/>
  <c r="DT59"/>
  <c r="EF59" s="1"/>
  <c r="BY59"/>
  <c r="CK59"/>
  <c r="CW59" s="1"/>
  <c r="CK32"/>
  <c r="CW32" s="1"/>
  <c r="BY32"/>
  <c r="DT32"/>
  <c r="EF32" s="1"/>
  <c r="CK12"/>
  <c r="CW12" s="1"/>
  <c r="DT12"/>
  <c r="EF12" s="1"/>
  <c r="BY12"/>
  <c r="CK30"/>
  <c r="CW30" s="1"/>
  <c r="BY30"/>
  <c r="DT30"/>
  <c r="EF30" s="1"/>
  <c r="BY18"/>
  <c r="DT18"/>
  <c r="EF18" s="1"/>
  <c r="CK18"/>
  <c r="CW18" s="1"/>
  <c r="DT58"/>
  <c r="EF58" s="1"/>
  <c r="BY58"/>
  <c r="CK58"/>
  <c r="CW58" s="1"/>
  <c r="DT37"/>
  <c r="EF37" s="1"/>
  <c r="BY37"/>
  <c r="CK37"/>
  <c r="CW37" s="1"/>
  <c r="BV66"/>
  <c r="DQ66"/>
  <c r="EC66" s="1"/>
  <c r="DQ23"/>
  <c r="EC23" s="1"/>
  <c r="BV23"/>
  <c r="CH61"/>
  <c r="CT61" s="1"/>
  <c r="K58" i="51"/>
  <c r="CH55" i="1"/>
  <c r="CT55" s="1"/>
  <c r="K52" i="51"/>
  <c r="DW30" i="1"/>
  <c r="EI30" s="1"/>
  <c r="CB30"/>
  <c r="CN30"/>
  <c r="CZ30" s="1"/>
  <c r="CN80"/>
  <c r="CZ80" s="1"/>
  <c r="CB80"/>
  <c r="DW80"/>
  <c r="EI80" s="1"/>
  <c r="DW19"/>
  <c r="EI19" s="1"/>
  <c r="CN19"/>
  <c r="CZ19" s="1"/>
  <c r="CB19"/>
  <c r="CB74"/>
  <c r="DW74"/>
  <c r="CN74"/>
  <c r="CZ74" s="1"/>
  <c r="CN48"/>
  <c r="CZ48" s="1"/>
  <c r="DW48"/>
  <c r="EI48" s="1"/>
  <c r="CB48"/>
  <c r="CN44"/>
  <c r="CZ44" s="1"/>
  <c r="DW44"/>
  <c r="EI44" s="1"/>
  <c r="CB44"/>
  <c r="CN37"/>
  <c r="CZ37" s="1"/>
  <c r="CB37"/>
  <c r="DW37"/>
  <c r="EI37" s="1"/>
  <c r="CB33"/>
  <c r="DW33"/>
  <c r="EI33" s="1"/>
  <c r="CN33"/>
  <c r="CZ33" s="1"/>
  <c r="DW66"/>
  <c r="EI66" s="1"/>
  <c r="CB66"/>
  <c r="CN66"/>
  <c r="CZ66" s="1"/>
  <c r="DW54"/>
  <c r="EI54" s="1"/>
  <c r="CB54"/>
  <c r="CN54"/>
  <c r="CZ54" s="1"/>
  <c r="DW28"/>
  <c r="EI28" s="1"/>
  <c r="CB28"/>
  <c r="CN28"/>
  <c r="CZ28" s="1"/>
  <c r="CN69"/>
  <c r="CZ69" s="1"/>
  <c r="DW69"/>
  <c r="EI69" s="1"/>
  <c r="CB69"/>
  <c r="CN21"/>
  <c r="CZ21" s="1"/>
  <c r="DW21"/>
  <c r="EI21" s="1"/>
  <c r="CB21"/>
  <c r="DW35"/>
  <c r="EI35" s="1"/>
  <c r="CB35"/>
  <c r="CN35"/>
  <c r="CZ35" s="1"/>
  <c r="CN68"/>
  <c r="CZ68" s="1"/>
  <c r="DW68"/>
  <c r="EI68" s="1"/>
  <c r="CB68"/>
  <c r="DW38"/>
  <c r="EI38" s="1"/>
  <c r="CB38"/>
  <c r="CN38"/>
  <c r="CZ38" s="1"/>
  <c r="CN18"/>
  <c r="CZ18" s="1"/>
  <c r="CB18"/>
  <c r="DW18"/>
  <c r="EI18" s="1"/>
  <c r="CN32"/>
  <c r="CZ32" s="1"/>
  <c r="DW32"/>
  <c r="EI32" s="1"/>
  <c r="CB32"/>
  <c r="DY7" i="63"/>
  <c r="CE7"/>
  <c r="FS7"/>
  <c r="DB7"/>
  <c r="AZ7"/>
  <c r="J86" i="64"/>
  <c r="J83"/>
  <c r="CD61" i="1"/>
  <c r="G58" i="51"/>
  <c r="CD69" i="1"/>
  <c r="G66" i="51"/>
  <c r="CD73" i="1"/>
  <c r="G70" i="51"/>
  <c r="G48"/>
  <c r="G37"/>
  <c r="CD40" i="1"/>
  <c r="G45" i="51"/>
  <c r="CD48" i="1"/>
  <c r="CD35"/>
  <c r="CD75"/>
  <c r="G72" i="51"/>
  <c r="CD71" i="1"/>
  <c r="G68" i="51"/>
  <c r="CD65" i="1"/>
  <c r="G62" i="51"/>
  <c r="BR80" i="1"/>
  <c r="DM80"/>
  <c r="DY80" s="1"/>
  <c r="BR56"/>
  <c r="BR23"/>
  <c r="BR53"/>
  <c r="G77" i="51"/>
  <c r="CD80" i="1"/>
  <c r="BR30"/>
  <c r="BR50"/>
  <c r="DM50"/>
  <c r="DY50" s="1"/>
  <c r="BR32"/>
  <c r="DM32"/>
  <c r="DY32" s="1"/>
  <c r="BR77"/>
  <c r="DM77"/>
  <c r="DY77" s="1"/>
  <c r="BR51"/>
  <c r="BR19"/>
  <c r="BR71"/>
  <c r="DM71"/>
  <c r="DY71" s="1"/>
  <c r="BR26"/>
  <c r="DM79"/>
  <c r="BR79"/>
  <c r="BR49"/>
  <c r="DM49"/>
  <c r="DY49" s="1"/>
  <c r="BR20"/>
  <c r="BR65"/>
  <c r="DM65"/>
  <c r="DY65" s="1"/>
  <c r="BR17"/>
  <c r="DM17"/>
  <c r="DY17" s="1"/>
  <c r="BR39"/>
  <c r="BR15"/>
  <c r="DM15"/>
  <c r="DY15" s="1"/>
  <c r="F83" i="42"/>
  <c r="F86"/>
  <c r="F84"/>
  <c r="F87"/>
  <c r="F85"/>
  <c r="F88"/>
  <c r="BW56" i="1"/>
  <c r="DR56"/>
  <c r="ED56" s="1"/>
  <c r="DR18"/>
  <c r="ED18" s="1"/>
  <c r="BW18"/>
  <c r="BW35"/>
  <c r="DR35"/>
  <c r="ED35" s="1"/>
  <c r="BW72"/>
  <c r="DR72"/>
  <c r="ED72" s="1"/>
  <c r="BW69"/>
  <c r="DR69"/>
  <c r="ED69" s="1"/>
  <c r="BW41"/>
  <c r="DR32"/>
  <c r="ED32" s="1"/>
  <c r="BW32"/>
  <c r="BW15"/>
  <c r="DR15"/>
  <c r="ED15" s="1"/>
  <c r="DR58"/>
  <c r="ED58" s="1"/>
  <c r="BW58"/>
  <c r="BW26"/>
  <c r="BW47"/>
  <c r="BW77"/>
  <c r="DR77"/>
  <c r="ED77" s="1"/>
  <c r="BW42"/>
  <c r="BW36"/>
  <c r="DR36"/>
  <c r="ED36" s="1"/>
  <c r="DR74"/>
  <c r="BW74"/>
  <c r="DR17"/>
  <c r="ED17" s="1"/>
  <c r="BW17"/>
  <c r="BW44"/>
  <c r="DR44"/>
  <c r="ED44" s="1"/>
  <c r="DR62"/>
  <c r="ED62" s="1"/>
  <c r="BW62"/>
  <c r="BX33"/>
  <c r="DS33"/>
  <c r="EE33" s="1"/>
  <c r="BX74"/>
  <c r="DS74"/>
  <c r="DS75"/>
  <c r="BX75"/>
  <c r="DS36"/>
  <c r="EE36" s="1"/>
  <c r="BX36"/>
  <c r="DS65"/>
  <c r="EE65" s="1"/>
  <c r="BX65"/>
  <c r="DS54"/>
  <c r="EE54" s="1"/>
  <c r="BX54"/>
  <c r="DS57"/>
  <c r="EE57" s="1"/>
  <c r="BX57"/>
  <c r="BX12"/>
  <c r="DS12"/>
  <c r="EE12" s="1"/>
  <c r="DS15"/>
  <c r="EE15" s="1"/>
  <c r="BX15"/>
  <c r="DS11"/>
  <c r="EE11" s="1"/>
  <c r="BX11"/>
  <c r="DS52"/>
  <c r="EE52" s="1"/>
  <c r="BX52"/>
  <c r="AP21" i="63"/>
  <c r="CK21" s="1"/>
  <c r="DH21" s="1"/>
  <c r="AP45"/>
  <c r="CK45" s="1"/>
  <c r="DH45" s="1"/>
  <c r="AQ35"/>
  <c r="AP12"/>
  <c r="CK12" s="1"/>
  <c r="DH12" s="1"/>
  <c r="AQ16"/>
  <c r="AQ12"/>
  <c r="AP26"/>
  <c r="CK26" s="1"/>
  <c r="DH26" s="1"/>
  <c r="AQ29"/>
  <c r="AP48"/>
  <c r="CK48" s="1"/>
  <c r="DH48" s="1"/>
  <c r="AP37"/>
  <c r="CK37" s="1"/>
  <c r="DH37" s="1"/>
  <c r="AP29"/>
  <c r="CK29" s="1"/>
  <c r="DH29" s="1"/>
  <c r="AQ38"/>
  <c r="AQ32"/>
  <c r="AQ41"/>
  <c r="AP30"/>
  <c r="CK30" s="1"/>
  <c r="DH30" s="1"/>
  <c r="AQ17"/>
  <c r="AQ13"/>
  <c r="AQ80"/>
  <c r="AQ64"/>
  <c r="AQ75"/>
  <c r="AQ59"/>
  <c r="AP64"/>
  <c r="CK64" s="1"/>
  <c r="DH64" s="1"/>
  <c r="AP75"/>
  <c r="CK75" s="1"/>
  <c r="DH75" s="1"/>
  <c r="AQ78"/>
  <c r="AQ62"/>
  <c r="AQ69"/>
  <c r="AP56"/>
  <c r="CK56" s="1"/>
  <c r="DH56" s="1"/>
  <c r="AP78"/>
  <c r="CK78" s="1"/>
  <c r="DH78" s="1"/>
  <c r="AP63"/>
  <c r="CK63" s="1"/>
  <c r="DH63" s="1"/>
  <c r="EE6"/>
  <c r="AP69"/>
  <c r="CK69" s="1"/>
  <c r="DH69" s="1"/>
  <c r="AQ11"/>
  <c r="AP32"/>
  <c r="CK32" s="1"/>
  <c r="DH32" s="1"/>
  <c r="AP50"/>
  <c r="CK50" s="1"/>
  <c r="DH50" s="1"/>
  <c r="AQ53"/>
  <c r="AQ28"/>
  <c r="AP51"/>
  <c r="CK51" s="1"/>
  <c r="DH51" s="1"/>
  <c r="AP14"/>
  <c r="CK14" s="1"/>
  <c r="DH14" s="1"/>
  <c r="AQ54"/>
  <c r="AQ46"/>
  <c r="AP54"/>
  <c r="CK54" s="1"/>
  <c r="DH54" s="1"/>
  <c r="AP33"/>
  <c r="CK33" s="1"/>
  <c r="DH33" s="1"/>
  <c r="AP28"/>
  <c r="CK28" s="1"/>
  <c r="DH28" s="1"/>
  <c r="AP52"/>
  <c r="CK52" s="1"/>
  <c r="DH52" s="1"/>
  <c r="AQ68"/>
  <c r="AQ79"/>
  <c r="AQ63"/>
  <c r="AP72"/>
  <c r="CK72" s="1"/>
  <c r="DH72" s="1"/>
  <c r="AP79"/>
  <c r="CK79" s="1"/>
  <c r="DH79" s="1"/>
  <c r="AP65"/>
  <c r="CK65" s="1"/>
  <c r="DH65" s="1"/>
  <c r="AQ66"/>
  <c r="AQ73"/>
  <c r="AQ57"/>
  <c r="AP68"/>
  <c r="CK68" s="1"/>
  <c r="DH68" s="1"/>
  <c r="AP80"/>
  <c r="CK80" s="1"/>
  <c r="DH80" s="1"/>
  <c r="FY6"/>
  <c r="AP67"/>
  <c r="CK67" s="1"/>
  <c r="DH67" s="1"/>
  <c r="AP57"/>
  <c r="CK57" s="1"/>
  <c r="DH57" s="1"/>
  <c r="AP46"/>
  <c r="CK46" s="1"/>
  <c r="DH46" s="1"/>
  <c r="AP38"/>
  <c r="CK38" s="1"/>
  <c r="DH38" s="1"/>
  <c r="AP17"/>
  <c r="CK17" s="1"/>
  <c r="DH17" s="1"/>
  <c r="AP13"/>
  <c r="CK13" s="1"/>
  <c r="DH13" s="1"/>
  <c r="AQ20"/>
  <c r="AQ37"/>
  <c r="AQ25"/>
  <c r="AP22"/>
  <c r="CK22" s="1"/>
  <c r="DH22" s="1"/>
  <c r="AQ14"/>
  <c r="AQ30"/>
  <c r="AQ50"/>
  <c r="AP42"/>
  <c r="CK42" s="1"/>
  <c r="DH42" s="1"/>
  <c r="AP20"/>
  <c r="CK20" s="1"/>
  <c r="DH20" s="1"/>
  <c r="AP18"/>
  <c r="CK18" s="1"/>
  <c r="DH18" s="1"/>
  <c r="AQ36"/>
  <c r="AQ26"/>
  <c r="AQ18"/>
  <c r="AQ24"/>
  <c r="AQ56"/>
  <c r="AP59"/>
  <c r="CK59" s="1"/>
  <c r="DH59" s="1"/>
  <c r="AP61"/>
  <c r="CK61" s="1"/>
  <c r="DH61" s="1"/>
  <c r="AQ70"/>
  <c r="AQ61"/>
  <c r="AP74"/>
  <c r="CK74" s="1"/>
  <c r="DH74" s="1"/>
  <c r="AQ27"/>
  <c r="AQ33"/>
  <c r="AQ21"/>
  <c r="EE21" s="1"/>
  <c r="FY21" s="1"/>
  <c r="AP40"/>
  <c r="CK40" s="1"/>
  <c r="DH40" s="1"/>
  <c r="AQ34"/>
  <c r="AQ49"/>
  <c r="AP19"/>
  <c r="CK19" s="1"/>
  <c r="DH19" s="1"/>
  <c r="AQ72"/>
  <c r="AQ67"/>
  <c r="CK6"/>
  <c r="AQ77"/>
  <c r="DH6"/>
  <c r="AP73"/>
  <c r="CK73" s="1"/>
  <c r="DH73" s="1"/>
  <c r="AP70"/>
  <c r="CK70" s="1"/>
  <c r="DH70" s="1"/>
  <c r="AP24"/>
  <c r="CK24" s="1"/>
  <c r="DH24" s="1"/>
  <c r="AP49"/>
  <c r="CK49" s="1"/>
  <c r="DH49" s="1"/>
  <c r="AQ45"/>
  <c r="AP25"/>
  <c r="CK25" s="1"/>
  <c r="DH25" s="1"/>
  <c r="AP11"/>
  <c r="CK11" s="1"/>
  <c r="DH11" s="1"/>
  <c r="AP16"/>
  <c r="CK16" s="1"/>
  <c r="DH16" s="1"/>
  <c r="AP44"/>
  <c r="CK44" s="1"/>
  <c r="DH44" s="1"/>
  <c r="AQ76"/>
  <c r="AQ58"/>
  <c r="AP76"/>
  <c r="CK76" s="1"/>
  <c r="DH76" s="1"/>
  <c r="AQ40"/>
  <c r="AP27"/>
  <c r="CK27" s="1"/>
  <c r="DH27" s="1"/>
  <c r="AQ71"/>
  <c r="AP62"/>
  <c r="CK62" s="1"/>
  <c r="DH62" s="1"/>
  <c r="AP66"/>
  <c r="CK66" s="1"/>
  <c r="DH66" s="1"/>
  <c r="AQ43"/>
  <c r="AQ48"/>
  <c r="EE48" s="1"/>
  <c r="FY48" s="1"/>
  <c r="AQ42"/>
  <c r="EE42" s="1"/>
  <c r="FY42" s="1"/>
  <c r="AQ60"/>
  <c r="AP58"/>
  <c r="CK58" s="1"/>
  <c r="DH58" s="1"/>
  <c r="AQ23"/>
  <c r="AP36"/>
  <c r="CK36" s="1"/>
  <c r="DH36" s="1"/>
  <c r="AP39"/>
  <c r="CK39" s="1"/>
  <c r="DH39" s="1"/>
  <c r="AP53"/>
  <c r="CK53" s="1"/>
  <c r="DH53" s="1"/>
  <c r="AP41"/>
  <c r="CK41" s="1"/>
  <c r="DH41" s="1"/>
  <c r="AP60"/>
  <c r="CK60" s="1"/>
  <c r="DH60" s="1"/>
  <c r="AQ74"/>
  <c r="AQ22"/>
  <c r="AQ44"/>
  <c r="AP35"/>
  <c r="CK35" s="1"/>
  <c r="DH35" s="1"/>
  <c r="AP43"/>
  <c r="CK43" s="1"/>
  <c r="DH43" s="1"/>
  <c r="AQ19"/>
  <c r="AP15"/>
  <c r="CK15" s="1"/>
  <c r="DH15" s="1"/>
  <c r="AP71"/>
  <c r="CK71" s="1"/>
  <c r="DH71" s="1"/>
  <c r="AP34"/>
  <c r="CK34" s="1"/>
  <c r="DH34" s="1"/>
  <c r="AQ65"/>
  <c r="AP77"/>
  <c r="CK77" s="1"/>
  <c r="DH77" s="1"/>
  <c r="AQ51"/>
  <c r="AQ52"/>
  <c r="AQ47"/>
  <c r="AQ55"/>
  <c r="AP23"/>
  <c r="CK23" s="1"/>
  <c r="DH23" s="1"/>
  <c r="AQ39"/>
  <c r="EE39" s="1"/>
  <c r="FY39" s="1"/>
  <c r="AP47"/>
  <c r="CK47" s="1"/>
  <c r="DH47" s="1"/>
  <c r="AQ31"/>
  <c r="AP55"/>
  <c r="CK55" s="1"/>
  <c r="DH55" s="1"/>
  <c r="AP31"/>
  <c r="CK31" s="1"/>
  <c r="DH31" s="1"/>
  <c r="AQ15"/>
  <c r="BX25" i="1"/>
  <c r="DS25"/>
  <c r="EE25" s="1"/>
  <c r="DS63"/>
  <c r="EE63" s="1"/>
  <c r="BX63"/>
  <c r="DS46"/>
  <c r="EE46" s="1"/>
  <c r="BX46"/>
  <c r="CK68"/>
  <c r="CW68" s="1"/>
  <c r="BY68"/>
  <c r="DT68"/>
  <c r="EF68" s="1"/>
  <c r="CK75"/>
  <c r="CW75" s="1"/>
  <c r="DT75"/>
  <c r="BY75"/>
  <c r="CK67"/>
  <c r="CW67" s="1"/>
  <c r="BY67"/>
  <c r="DT67"/>
  <c r="EF67" s="1"/>
  <c r="DT52"/>
  <c r="EF52" s="1"/>
  <c r="BY52"/>
  <c r="CK52"/>
  <c r="CW52" s="1"/>
  <c r="CK56"/>
  <c r="CW56" s="1"/>
  <c r="BY56"/>
  <c r="DT56"/>
  <c r="EF56" s="1"/>
  <c r="DT66"/>
  <c r="EF66" s="1"/>
  <c r="BY66"/>
  <c r="CK66"/>
  <c r="CW66" s="1"/>
  <c r="CK36"/>
  <c r="CW36" s="1"/>
  <c r="DT36"/>
  <c r="EF36" s="1"/>
  <c r="BY36"/>
  <c r="DT38"/>
  <c r="EF38" s="1"/>
  <c r="BY38"/>
  <c r="CK38"/>
  <c r="CW38" s="1"/>
  <c r="CK72"/>
  <c r="CW72" s="1"/>
  <c r="BY72"/>
  <c r="DT72"/>
  <c r="EF72" s="1"/>
  <c r="AR22" i="63"/>
  <c r="AR13"/>
  <c r="AR78"/>
  <c r="AR42"/>
  <c r="AR26"/>
  <c r="AR51"/>
  <c r="AR77"/>
  <c r="AR68"/>
  <c r="AR57"/>
  <c r="AR11"/>
  <c r="AR38"/>
  <c r="AR16"/>
  <c r="CL6"/>
  <c r="AR80"/>
  <c r="AR19"/>
  <c r="AR12"/>
  <c r="AR35"/>
  <c r="AR79"/>
  <c r="AR70"/>
  <c r="AR60"/>
  <c r="AR20"/>
  <c r="AR66"/>
  <c r="AR56"/>
  <c r="AR69"/>
  <c r="AR58"/>
  <c r="AR18"/>
  <c r="AR41"/>
  <c r="AR25"/>
  <c r="AR59"/>
  <c r="AR32"/>
  <c r="AR28"/>
  <c r="AR49"/>
  <c r="AR29"/>
  <c r="AR63"/>
  <c r="AR34"/>
  <c r="EF6"/>
  <c r="AR36"/>
  <c r="DI6"/>
  <c r="AR62"/>
  <c r="AR72"/>
  <c r="AR52"/>
  <c r="AR33"/>
  <c r="AR67"/>
  <c r="AR14"/>
  <c r="AR21"/>
  <c r="AR44"/>
  <c r="AR43"/>
  <c r="AR45"/>
  <c r="AR40"/>
  <c r="AR65"/>
  <c r="AR74"/>
  <c r="AR73"/>
  <c r="AR61"/>
  <c r="AR53"/>
  <c r="AR24"/>
  <c r="AR71"/>
  <c r="AR50"/>
  <c r="AR76"/>
  <c r="AR75"/>
  <c r="AR48"/>
  <c r="FZ6"/>
  <c r="AR46"/>
  <c r="AR64"/>
  <c r="AR17"/>
  <c r="AR37"/>
  <c r="AR27"/>
  <c r="AR30"/>
  <c r="AR54"/>
  <c r="AR55"/>
  <c r="AR47"/>
  <c r="AR23"/>
  <c r="AR31"/>
  <c r="AR15"/>
  <c r="AR39"/>
  <c r="BY78" i="1"/>
  <c r="DT78"/>
  <c r="EF78" s="1"/>
  <c r="CK78"/>
  <c r="CW78" s="1"/>
  <c r="CK33"/>
  <c r="CW33" s="1"/>
  <c r="BY33"/>
  <c r="DT33"/>
  <c r="EF33" s="1"/>
  <c r="CK48"/>
  <c r="CW48" s="1"/>
  <c r="DT48"/>
  <c r="EF48" s="1"/>
  <c r="BY48"/>
  <c r="CK27"/>
  <c r="CW27" s="1"/>
  <c r="DT27"/>
  <c r="EF27" s="1"/>
  <c r="BY27"/>
  <c r="DT57"/>
  <c r="EF57" s="1"/>
  <c r="BY57"/>
  <c r="CK57"/>
  <c r="CW57" s="1"/>
  <c r="CK34"/>
  <c r="CW34" s="1"/>
  <c r="DT34"/>
  <c r="EF34" s="1"/>
  <c r="BY34"/>
  <c r="CK13"/>
  <c r="CW13" s="1"/>
  <c r="DT13"/>
  <c r="EF13" s="1"/>
  <c r="BY13"/>
  <c r="CK53"/>
  <c r="CW53" s="1"/>
  <c r="DT53"/>
  <c r="EF53" s="1"/>
  <c r="BY53"/>
  <c r="DQ33"/>
  <c r="EC33" s="1"/>
  <c r="BV33"/>
  <c r="CH67"/>
  <c r="CT67" s="1"/>
  <c r="K64" i="51"/>
  <c r="CH14" i="1"/>
  <c r="CT14" s="1"/>
  <c r="K11" i="51"/>
  <c r="BV49" i="1"/>
  <c r="CH11"/>
  <c r="CT11" s="1"/>
  <c r="DD7" i="63"/>
  <c r="EA7"/>
  <c r="CG7"/>
  <c r="FU7"/>
  <c r="EF7"/>
  <c r="DI7"/>
  <c r="CL7"/>
  <c r="FZ7"/>
  <c r="DV53" i="1"/>
  <c r="EH53" s="1"/>
  <c r="CM53"/>
  <c r="CY53" s="1"/>
  <c r="CA53"/>
  <c r="DV43"/>
  <c r="EH43" s="1"/>
  <c r="CA43"/>
  <c r="CM43"/>
  <c r="CY43" s="1"/>
  <c r="CM25"/>
  <c r="CY25" s="1"/>
  <c r="DV25"/>
  <c r="EH25" s="1"/>
  <c r="CA25"/>
  <c r="DV27"/>
  <c r="EH27" s="1"/>
  <c r="CA27"/>
  <c r="CM27"/>
  <c r="CY27" s="1"/>
  <c r="DV48"/>
  <c r="EH48" s="1"/>
  <c r="CA48"/>
  <c r="CM48"/>
  <c r="CY48" s="1"/>
  <c r="CA58"/>
  <c r="CM58"/>
  <c r="CY58" s="1"/>
  <c r="DV58"/>
  <c r="EH58" s="1"/>
  <c r="DV76"/>
  <c r="CM76"/>
  <c r="CY76" s="1"/>
  <c r="CA76"/>
  <c r="DV60"/>
  <c r="EH60" s="1"/>
  <c r="CA60"/>
  <c r="CM60"/>
  <c r="CY60" s="1"/>
  <c r="CM62"/>
  <c r="CY62" s="1"/>
  <c r="CA62"/>
  <c r="DV62"/>
  <c r="EH62" s="1"/>
  <c r="DV20"/>
  <c r="EH20" s="1"/>
  <c r="CA20"/>
  <c r="CM20"/>
  <c r="CY20" s="1"/>
  <c r="CM80"/>
  <c r="CY80" s="1"/>
  <c r="CA80"/>
  <c r="DV80"/>
  <c r="EH80" s="1"/>
  <c r="DV23"/>
  <c r="EH23" s="1"/>
  <c r="CM23"/>
  <c r="CY23" s="1"/>
  <c r="CA23"/>
  <c r="CM44"/>
  <c r="CY44" s="1"/>
  <c r="CA44"/>
  <c r="DV44"/>
  <c r="EH44" s="1"/>
  <c r="CM77"/>
  <c r="CY77" s="1"/>
  <c r="CA77"/>
  <c r="DV77"/>
  <c r="EH77" s="1"/>
  <c r="DV22"/>
  <c r="EH22" s="1"/>
  <c r="CM75"/>
  <c r="CY75" s="1"/>
  <c r="DV75"/>
  <c r="CA75"/>
  <c r="AV11" i="63"/>
  <c r="AV44"/>
  <c r="CN6"/>
  <c r="AV38"/>
  <c r="AV79"/>
  <c r="AV75"/>
  <c r="AV71"/>
  <c r="AV67"/>
  <c r="AV62"/>
  <c r="AV57"/>
  <c r="AV53"/>
  <c r="AV24"/>
  <c r="DK6"/>
  <c r="AV36"/>
  <c r="AV80"/>
  <c r="AV76"/>
  <c r="AV72"/>
  <c r="AV68"/>
  <c r="AV63"/>
  <c r="AV58"/>
  <c r="AV19"/>
  <c r="AV40"/>
  <c r="AV78"/>
  <c r="AV70"/>
  <c r="AV60"/>
  <c r="AV13"/>
  <c r="AV64"/>
  <c r="AV45"/>
  <c r="AV35"/>
  <c r="AV74"/>
  <c r="AV66"/>
  <c r="AV56"/>
  <c r="AV17"/>
  <c r="AV27"/>
  <c r="AV16"/>
  <c r="AV48"/>
  <c r="AV69"/>
  <c r="AV50"/>
  <c r="AV73"/>
  <c r="AV12"/>
  <c r="AV21"/>
  <c r="AV43"/>
  <c r="AV77"/>
  <c r="AV61"/>
  <c r="AV29"/>
  <c r="AV20"/>
  <c r="AV41"/>
  <c r="AV65"/>
  <c r="GB6"/>
  <c r="EH6"/>
  <c r="AV18"/>
  <c r="AV25"/>
  <c r="AV31"/>
  <c r="AV47"/>
  <c r="AV23"/>
  <c r="AV15"/>
  <c r="AV55"/>
  <c r="BW19" i="1"/>
  <c r="DR19"/>
  <c r="ED19" s="1"/>
  <c r="BW57"/>
  <c r="DR20"/>
  <c r="ED20" s="1"/>
  <c r="BW20"/>
  <c r="BW30"/>
  <c r="DR30"/>
  <c r="ED30" s="1"/>
  <c r="BW23"/>
  <c r="DR23"/>
  <c r="ED23" s="1"/>
  <c r="BW12"/>
  <c r="DR12"/>
  <c r="ED12" s="1"/>
  <c r="BW73"/>
  <c r="DR73"/>
  <c r="DR68"/>
  <c r="ED68" s="1"/>
  <c r="BW68"/>
  <c r="BW80"/>
  <c r="DR80"/>
  <c r="ED80" s="1"/>
  <c r="BW65"/>
  <c r="DR65"/>
  <c r="ED65" s="1"/>
  <c r="BW61"/>
  <c r="DR61"/>
  <c r="ED61" s="1"/>
  <c r="DX61"/>
  <c r="DX67"/>
  <c r="DX14"/>
  <c r="DX53"/>
  <c r="DX46"/>
  <c r="DX28"/>
  <c r="DX43"/>
  <c r="DX23"/>
  <c r="DX55"/>
  <c r="DX52"/>
  <c r="DT25"/>
  <c r="EF25" s="1"/>
  <c r="BY25"/>
  <c r="CK25"/>
  <c r="CW25" s="1"/>
  <c r="CK46"/>
  <c r="CW46" s="1"/>
  <c r="DT46"/>
  <c r="EF46" s="1"/>
  <c r="BY46"/>
  <c r="CK65"/>
  <c r="CW65" s="1"/>
  <c r="DT65"/>
  <c r="EF65" s="1"/>
  <c r="BY65"/>
  <c r="CK74"/>
  <c r="CW74" s="1"/>
  <c r="DT74"/>
  <c r="BY74"/>
  <c r="CK69"/>
  <c r="CW69" s="1"/>
  <c r="DT69"/>
  <c r="EF69" s="1"/>
  <c r="BY69"/>
  <c r="DT60"/>
  <c r="EF60" s="1"/>
  <c r="CK60"/>
  <c r="CW60" s="1"/>
  <c r="BY60"/>
  <c r="CK11"/>
  <c r="CW11" s="1"/>
  <c r="N69" i="51"/>
  <c r="N53"/>
  <c r="N37"/>
  <c r="N21"/>
  <c r="N74"/>
  <c r="N58"/>
  <c r="N42"/>
  <c r="N26"/>
  <c r="N10"/>
  <c r="N75"/>
  <c r="N59"/>
  <c r="N43"/>
  <c r="N27"/>
  <c r="N11"/>
  <c r="N64"/>
  <c r="N48"/>
  <c r="N32"/>
  <c r="N16"/>
  <c r="N73"/>
  <c r="N57"/>
  <c r="N41"/>
  <c r="N25"/>
  <c r="N9"/>
  <c r="N62"/>
  <c r="N46"/>
  <c r="N30"/>
  <c r="N14"/>
  <c r="BY11" i="1"/>
  <c r="N63" i="51"/>
  <c r="N47"/>
  <c r="N31"/>
  <c r="N15"/>
  <c r="N68"/>
  <c r="N52"/>
  <c r="N36"/>
  <c r="N20"/>
  <c r="N77"/>
  <c r="N45"/>
  <c r="N13"/>
  <c r="N50"/>
  <c r="N18"/>
  <c r="N67"/>
  <c r="N35"/>
  <c r="N72"/>
  <c r="N40"/>
  <c r="N8"/>
  <c r="N49"/>
  <c r="N17"/>
  <c r="N54"/>
  <c r="N22"/>
  <c r="N71"/>
  <c r="N39"/>
  <c r="N76"/>
  <c r="N44"/>
  <c r="N12"/>
  <c r="N61"/>
  <c r="N66"/>
  <c r="N19"/>
  <c r="N24"/>
  <c r="N65"/>
  <c r="N70"/>
  <c r="DT11" i="1"/>
  <c r="EF11" s="1"/>
  <c r="N23" i="51"/>
  <c r="N28"/>
  <c r="N29"/>
  <c r="N34"/>
  <c r="N51"/>
  <c r="N56"/>
  <c r="N33"/>
  <c r="N38"/>
  <c r="N55"/>
  <c r="N60"/>
  <c r="DT50" i="1"/>
  <c r="EF50" s="1"/>
  <c r="BY50"/>
  <c r="CK50"/>
  <c r="CW50" s="1"/>
  <c r="DT26"/>
  <c r="EF26" s="1"/>
  <c r="BY26"/>
  <c r="CK26"/>
  <c r="CW26" s="1"/>
  <c r="K62" i="51"/>
  <c r="CH65" i="1"/>
  <c r="CT65" s="1"/>
  <c r="K75" i="51"/>
  <c r="CH78" i="1"/>
  <c r="CT78" s="1"/>
  <c r="K63" i="51"/>
  <c r="CH66" i="1"/>
  <c r="CT66" s="1"/>
  <c r="K70" i="51"/>
  <c r="CH73" i="1"/>
  <c r="CT73" s="1"/>
  <c r="K44" i="51"/>
  <c r="CH47" i="1"/>
  <c r="CT47" s="1"/>
  <c r="K22" i="51"/>
  <c r="DQ77" i="1"/>
  <c r="EC77" s="1"/>
  <c r="BV77"/>
  <c r="DQ24"/>
  <c r="EC24" s="1"/>
  <c r="BV24"/>
  <c r="DQ36"/>
  <c r="EC36" s="1"/>
  <c r="BV36"/>
  <c r="BV30"/>
  <c r="DQ30"/>
  <c r="EC30" s="1"/>
  <c r="K61" i="51"/>
  <c r="CH64" i="1"/>
  <c r="CT64" s="1"/>
  <c r="K74" i="51"/>
  <c r="CH77" i="1"/>
  <c r="CT77" s="1"/>
  <c r="K26" i="51"/>
  <c r="CH29" i="1"/>
  <c r="CT29" s="1"/>
  <c r="CH48"/>
  <c r="CT48" s="1"/>
  <c r="K45" i="51"/>
  <c r="DQ14" i="1"/>
  <c r="EC14" s="1"/>
  <c r="BV14"/>
  <c r="DQ15"/>
  <c r="EC15" s="1"/>
  <c r="BV15"/>
  <c r="CH18"/>
  <c r="CT18" s="1"/>
  <c r="K15" i="51"/>
  <c r="DN41" i="1"/>
  <c r="DZ41" s="1"/>
  <c r="BS41"/>
  <c r="DN12"/>
  <c r="DZ12" s="1"/>
  <c r="BS12"/>
  <c r="H21" i="51"/>
  <c r="H63"/>
  <c r="CE66" i="1"/>
  <c r="CQ66" s="1"/>
  <c r="BS68"/>
  <c r="DN68"/>
  <c r="DZ68" s="1"/>
  <c r="BS59"/>
  <c r="CE50"/>
  <c r="CQ50" s="1"/>
  <c r="CE62"/>
  <c r="CQ62" s="1"/>
  <c r="H59" i="51"/>
  <c r="BS54" i="1"/>
  <c r="BS35"/>
  <c r="CE25"/>
  <c r="CQ25" s="1"/>
  <c r="DN52"/>
  <c r="DZ52" s="1"/>
  <c r="BS52"/>
  <c r="DN61"/>
  <c r="DZ61" s="1"/>
  <c r="BS61"/>
  <c r="CE65"/>
  <c r="CQ65" s="1"/>
  <c r="H62" i="51"/>
  <c r="DV18" i="1"/>
  <c r="EH18" s="1"/>
  <c r="CM18"/>
  <c r="CY18" s="1"/>
  <c r="CA18"/>
  <c r="CA34"/>
  <c r="CM41"/>
  <c r="CY41" s="1"/>
  <c r="CA41"/>
  <c r="DV41"/>
  <c r="EH41" s="1"/>
  <c r="DV31"/>
  <c r="EH31" s="1"/>
  <c r="CM31"/>
  <c r="CY31" s="1"/>
  <c r="CA31"/>
  <c r="DV71"/>
  <c r="EH71" s="1"/>
  <c r="CA71"/>
  <c r="CM71"/>
  <c r="CY71" s="1"/>
  <c r="CM69"/>
  <c r="CY69" s="1"/>
  <c r="CA69"/>
  <c r="DV69"/>
  <c r="EH69" s="1"/>
  <c r="CM19"/>
  <c r="CY19" s="1"/>
  <c r="DV78"/>
  <c r="EH78" s="1"/>
  <c r="CM78"/>
  <c r="CY78" s="1"/>
  <c r="CA78"/>
  <c r="P77" i="51"/>
  <c r="P69"/>
  <c r="P61"/>
  <c r="P53"/>
  <c r="P45"/>
  <c r="P37"/>
  <c r="P29"/>
  <c r="P21"/>
  <c r="P13"/>
  <c r="P74"/>
  <c r="P66"/>
  <c r="P58"/>
  <c r="P50"/>
  <c r="P42"/>
  <c r="P34"/>
  <c r="P26"/>
  <c r="P18"/>
  <c r="P10"/>
  <c r="DV11" i="1"/>
  <c r="EH11" s="1"/>
  <c r="CA11"/>
  <c r="P71" i="51"/>
  <c r="P63"/>
  <c r="P55"/>
  <c r="P47"/>
  <c r="P39"/>
  <c r="P31"/>
  <c r="P23"/>
  <c r="P15"/>
  <c r="P76"/>
  <c r="P68"/>
  <c r="P60"/>
  <c r="P52"/>
  <c r="P44"/>
  <c r="P36"/>
  <c r="P28"/>
  <c r="P20"/>
  <c r="P12"/>
  <c r="CM11" i="1"/>
  <c r="CY11" s="1"/>
  <c r="P67" i="51"/>
  <c r="P51"/>
  <c r="P35"/>
  <c r="P19"/>
  <c r="P72"/>
  <c r="P56"/>
  <c r="P40"/>
  <c r="P24"/>
  <c r="P8"/>
  <c r="P75"/>
  <c r="P59"/>
  <c r="P43"/>
  <c r="P27"/>
  <c r="P11"/>
  <c r="P64"/>
  <c r="P48"/>
  <c r="P32"/>
  <c r="P16"/>
  <c r="P73"/>
  <c r="P41"/>
  <c r="P9"/>
  <c r="P46"/>
  <c r="P14"/>
  <c r="P49"/>
  <c r="P17"/>
  <c r="P54"/>
  <c r="P22"/>
  <c r="P33"/>
  <c r="P38"/>
  <c r="P57"/>
  <c r="P62"/>
  <c r="P30"/>
  <c r="P70"/>
  <c r="P25"/>
  <c r="P65"/>
  <c r="CM52" i="1"/>
  <c r="CY52" s="1"/>
  <c r="CA79"/>
  <c r="DV79"/>
  <c r="CM79"/>
  <c r="CY79" s="1"/>
  <c r="DV38"/>
  <c r="EH38" s="1"/>
  <c r="CM38"/>
  <c r="CY38" s="1"/>
  <c r="CA38"/>
  <c r="DG7" i="63"/>
  <c r="CJ7"/>
  <c r="ED7"/>
  <c r="FX7"/>
  <c r="DP22" i="1"/>
  <c r="EB22" s="1"/>
  <c r="BU22"/>
  <c r="DP58"/>
  <c r="EB58" s="1"/>
  <c r="BU58"/>
  <c r="CG12"/>
  <c r="CS12" s="1"/>
  <c r="J9" i="51"/>
  <c r="CG75" i="1"/>
  <c r="CS75" s="1"/>
  <c r="J72" i="51"/>
  <c r="BU70" i="1"/>
  <c r="DP70"/>
  <c r="EB70" s="1"/>
  <c r="J52" i="51"/>
  <c r="CG55" i="1"/>
  <c r="CS55" s="1"/>
  <c r="BU23"/>
  <c r="J35" i="51"/>
  <c r="CG38" i="1"/>
  <c r="CS38" s="1"/>
  <c r="DP39"/>
  <c r="EB39" s="1"/>
  <c r="BU39"/>
  <c r="CG40"/>
  <c r="CS40" s="1"/>
  <c r="J37" i="51"/>
  <c r="CG51" i="1"/>
  <c r="CS51" s="1"/>
  <c r="CG34"/>
  <c r="CS34" s="1"/>
  <c r="J31" i="51"/>
  <c r="BU52" i="1"/>
  <c r="BU13"/>
  <c r="DP13"/>
  <c r="EB13" s="1"/>
  <c r="J42" i="51"/>
  <c r="CG45" i="1"/>
  <c r="CS45" s="1"/>
  <c r="BU19"/>
  <c r="J77" i="51"/>
  <c r="CG80" i="1"/>
  <c r="CS80" s="1"/>
  <c r="CG73"/>
  <c r="CS73" s="1"/>
  <c r="J70" i="51"/>
  <c r="CG35" i="1"/>
  <c r="CS35" s="1"/>
  <c r="J32" i="51"/>
  <c r="CG22" i="1"/>
  <c r="CS22" s="1"/>
  <c r="J19" i="51"/>
  <c r="BU51" i="1"/>
  <c r="DP72"/>
  <c r="EB72" s="1"/>
  <c r="BU72"/>
  <c r="CG78"/>
  <c r="CS78" s="1"/>
  <c r="J75" i="51"/>
  <c r="J60"/>
  <c r="CG63" i="1"/>
  <c r="CS63" s="1"/>
  <c r="BU53"/>
  <c r="J43" i="51"/>
  <c r="CG46" i="1"/>
  <c r="CS46" s="1"/>
  <c r="J54" i="51"/>
  <c r="CG57" i="1"/>
  <c r="CS57" s="1"/>
  <c r="BU37"/>
  <c r="DP37"/>
  <c r="EB37" s="1"/>
  <c r="BU76"/>
  <c r="DP76"/>
  <c r="DP74"/>
  <c r="BU74"/>
  <c r="BU40"/>
  <c r="DP40"/>
  <c r="EB40" s="1"/>
  <c r="I48" i="51"/>
  <c r="CF39" i="1"/>
  <c r="CR39" s="1"/>
  <c r="I36" i="51"/>
  <c r="BT24" i="1"/>
  <c r="I62" i="51"/>
  <c r="CF65" i="1"/>
  <c r="CR65" s="1"/>
  <c r="DO60"/>
  <c r="EA60" s="1"/>
  <c r="BT60"/>
  <c r="CF69"/>
  <c r="CR69" s="1"/>
  <c r="I66" i="51"/>
  <c r="I60"/>
  <c r="CF63" i="1"/>
  <c r="CR63" s="1"/>
  <c r="BT26"/>
  <c r="DO26"/>
  <c r="EA26" s="1"/>
  <c r="BT23"/>
  <c r="DO23"/>
  <c r="EA23" s="1"/>
  <c r="DO67"/>
  <c r="EA67" s="1"/>
  <c r="BT67"/>
  <c r="BT29"/>
  <c r="DO73"/>
  <c r="BT73"/>
  <c r="I17" i="51"/>
  <c r="CF20" i="1"/>
  <c r="CR20" s="1"/>
  <c r="DO71"/>
  <c r="EA71" s="1"/>
  <c r="BT71"/>
  <c r="BT40"/>
  <c r="DO40"/>
  <c r="EA40" s="1"/>
  <c r="BT11"/>
  <c r="DO11"/>
  <c r="EA11" s="1"/>
  <c r="BT19"/>
  <c r="DO19"/>
  <c r="EA19" s="1"/>
  <c r="BT16"/>
  <c r="DO16"/>
  <c r="EA16" s="1"/>
  <c r="BT42"/>
  <c r="DO74"/>
  <c r="BT74"/>
  <c r="DO13"/>
  <c r="EA13" s="1"/>
  <c r="BT13"/>
  <c r="BT22"/>
  <c r="DO22"/>
  <c r="EA22" s="1"/>
  <c r="CF57"/>
  <c r="CR57" s="1"/>
  <c r="I34" i="51"/>
  <c r="CF37" i="1"/>
  <c r="CR37" s="1"/>
  <c r="CF72"/>
  <c r="CR72" s="1"/>
  <c r="I69" i="51"/>
  <c r="I67"/>
  <c r="CF70" i="1"/>
  <c r="CR70" s="1"/>
  <c r="BT28"/>
  <c r="BT53"/>
  <c r="DO53"/>
  <c r="EA53" s="1"/>
  <c r="BT27"/>
  <c r="DO27"/>
  <c r="EA27" s="1"/>
  <c r="BT47"/>
  <c r="DO47"/>
  <c r="EA47" s="1"/>
  <c r="CK76"/>
  <c r="CW76" s="1"/>
  <c r="DT76"/>
  <c r="BY76"/>
  <c r="DT61"/>
  <c r="EF61" s="1"/>
  <c r="BY61"/>
  <c r="CK61"/>
  <c r="CW61" s="1"/>
  <c r="DT19"/>
  <c r="EF19" s="1"/>
  <c r="CK19"/>
  <c r="CW19" s="1"/>
  <c r="BY19"/>
  <c r="CK62"/>
  <c r="CW62" s="1"/>
  <c r="DT62"/>
  <c r="EF62" s="1"/>
  <c r="BY62"/>
  <c r="CK35"/>
  <c r="CW35" s="1"/>
  <c r="BY35"/>
  <c r="DT35"/>
  <c r="EF35" s="1"/>
  <c r="CK63"/>
  <c r="CW63" s="1"/>
  <c r="DT63"/>
  <c r="EF63" s="1"/>
  <c r="BY63"/>
  <c r="DT15"/>
  <c r="EF15" s="1"/>
  <c r="BY15"/>
  <c r="CK15"/>
  <c r="CW15" s="1"/>
  <c r="CK71"/>
  <c r="CW71" s="1"/>
  <c r="BY71"/>
  <c r="DT71"/>
  <c r="EF71" s="1"/>
  <c r="CK44"/>
  <c r="CW44" s="1"/>
  <c r="DT44"/>
  <c r="EF44" s="1"/>
  <c r="BY44"/>
  <c r="BY23"/>
  <c r="CK23"/>
  <c r="CW23" s="1"/>
  <c r="DT23"/>
  <c r="EF23" s="1"/>
  <c r="CK54"/>
  <c r="CW54" s="1"/>
  <c r="BY54"/>
  <c r="DT54"/>
  <c r="EF54" s="1"/>
  <c r="BY73"/>
  <c r="DT73"/>
  <c r="CK73"/>
  <c r="CW73" s="1"/>
  <c r="CK16"/>
  <c r="CW16" s="1"/>
  <c r="BY16"/>
  <c r="DT16"/>
  <c r="EF16" s="1"/>
  <c r="CK80"/>
  <c r="CW80" s="1"/>
  <c r="BY80"/>
  <c r="DT80"/>
  <c r="EF80" s="1"/>
  <c r="CK41"/>
  <c r="CW41" s="1"/>
  <c r="DT41"/>
  <c r="EF41" s="1"/>
  <c r="BY41"/>
  <c r="CK45"/>
  <c r="CW45" s="1"/>
  <c r="DT45"/>
  <c r="EF45" s="1"/>
  <c r="BY45"/>
  <c r="BY42"/>
  <c r="DT42"/>
  <c r="EF42" s="1"/>
  <c r="CK42"/>
  <c r="CW42" s="1"/>
  <c r="CK21"/>
  <c r="CW21" s="1"/>
  <c r="DT21"/>
  <c r="EF21" s="1"/>
  <c r="BY21"/>
  <c r="BV22"/>
  <c r="K73" i="51"/>
  <c r="CH76" i="1"/>
  <c r="CT76" s="1"/>
  <c r="K69" i="51"/>
  <c r="CH72" i="1"/>
  <c r="CT72" s="1"/>
  <c r="BV72"/>
  <c r="DQ72"/>
  <c r="EC72" s="1"/>
  <c r="CH31"/>
  <c r="CT31" s="1"/>
  <c r="K28" i="51"/>
  <c r="CH33" i="1"/>
  <c r="CT33" s="1"/>
  <c r="K30" i="51"/>
  <c r="K77"/>
  <c r="CH80" i="1"/>
  <c r="CT80" s="1"/>
  <c r="DQ70"/>
  <c r="EC70" s="1"/>
  <c r="BV70"/>
  <c r="BV35"/>
  <c r="DQ35"/>
  <c r="EC35" s="1"/>
  <c r="K19" i="51"/>
  <c r="DQ16" i="1"/>
  <c r="EC16" s="1"/>
  <c r="BV16"/>
  <c r="DQ63"/>
  <c r="EC63" s="1"/>
  <c r="BV63"/>
  <c r="CH46"/>
  <c r="CT46" s="1"/>
  <c r="K43" i="51"/>
  <c r="K24"/>
  <c r="CH27" i="1"/>
  <c r="CT27" s="1"/>
  <c r="K60" i="51"/>
  <c r="CH63" i="1"/>
  <c r="CT63" s="1"/>
  <c r="BV61"/>
  <c r="DQ61"/>
  <c r="EC61" s="1"/>
  <c r="BV12"/>
  <c r="BV45"/>
  <c r="BV13"/>
  <c r="DQ13"/>
  <c r="EC13" s="1"/>
  <c r="BV52"/>
  <c r="DQ52"/>
  <c r="EC52" s="1"/>
  <c r="K76" i="51"/>
  <c r="CH79" i="1"/>
  <c r="CT79" s="1"/>
  <c r="K14" i="51"/>
  <c r="CH17" i="1"/>
  <c r="CT17" s="1"/>
  <c r="CH28"/>
  <c r="CT28" s="1"/>
  <c r="K59" i="51"/>
  <c r="CH62" i="1"/>
  <c r="CT62" s="1"/>
  <c r="K37" i="51"/>
  <c r="BV11" i="1"/>
  <c r="BV25"/>
  <c r="BV51"/>
  <c r="DQ31"/>
  <c r="EC31" s="1"/>
  <c r="BV31"/>
  <c r="BV50"/>
  <c r="CH30"/>
  <c r="CT30" s="1"/>
  <c r="K27" i="51"/>
  <c r="CB73" i="1"/>
  <c r="DW73"/>
  <c r="CN73"/>
  <c r="CZ73" s="1"/>
  <c r="CN26"/>
  <c r="CZ26" s="1"/>
  <c r="CB26"/>
  <c r="DW26"/>
  <c r="EI26" s="1"/>
  <c r="DW46"/>
  <c r="EI46" s="1"/>
  <c r="CB46"/>
  <c r="CN46"/>
  <c r="CZ46" s="1"/>
  <c r="CN61"/>
  <c r="CZ61" s="1"/>
  <c r="DW61"/>
  <c r="EI61" s="1"/>
  <c r="CB61"/>
  <c r="DW27"/>
  <c r="EI27" s="1"/>
  <c r="CB27"/>
  <c r="CN27"/>
  <c r="CZ27" s="1"/>
  <c r="CB23"/>
  <c r="DW23"/>
  <c r="EI23" s="1"/>
  <c r="CN23"/>
  <c r="CZ23" s="1"/>
  <c r="CN72"/>
  <c r="CZ72" s="1"/>
  <c r="DW72"/>
  <c r="EI72" s="1"/>
  <c r="CB72"/>
  <c r="CB52"/>
  <c r="DW52"/>
  <c r="EI52" s="1"/>
  <c r="CN52"/>
  <c r="CZ52" s="1"/>
  <c r="DW45"/>
  <c r="EI45" s="1"/>
  <c r="CB45"/>
  <c r="CN45"/>
  <c r="CZ45" s="1"/>
  <c r="DW41"/>
  <c r="EI41" s="1"/>
  <c r="CN41"/>
  <c r="CZ41" s="1"/>
  <c r="CB41"/>
  <c r="DW39"/>
  <c r="EI39" s="1"/>
  <c r="CB39"/>
  <c r="CN39"/>
  <c r="CZ39" s="1"/>
  <c r="Q72" i="51"/>
  <c r="Q40"/>
  <c r="Q8"/>
  <c r="Q49"/>
  <c r="Q17"/>
  <c r="Q54"/>
  <c r="Q22"/>
  <c r="Q63"/>
  <c r="Q31"/>
  <c r="Q76"/>
  <c r="Q44"/>
  <c r="Q12"/>
  <c r="Q53"/>
  <c r="Q21"/>
  <c r="Q58"/>
  <c r="Q26"/>
  <c r="Q67"/>
  <c r="Q35"/>
  <c r="CN11" i="1"/>
  <c r="CZ11" s="1"/>
  <c r="Q48" i="51"/>
  <c r="Q16"/>
  <c r="Q57"/>
  <c r="Q25"/>
  <c r="Q62"/>
  <c r="Q30"/>
  <c r="Q71"/>
  <c r="Q39"/>
  <c r="Q52"/>
  <c r="Q20"/>
  <c r="Q61"/>
  <c r="Q29"/>
  <c r="Q66"/>
  <c r="Q34"/>
  <c r="Q75"/>
  <c r="Q43"/>
  <c r="Q11"/>
  <c r="Q32"/>
  <c r="Q41"/>
  <c r="Q46"/>
  <c r="Q55"/>
  <c r="Q36"/>
  <c r="Q45"/>
  <c r="Q50"/>
  <c r="Q59"/>
  <c r="Q64"/>
  <c r="Q73"/>
  <c r="Q9"/>
  <c r="Q14"/>
  <c r="Q23"/>
  <c r="Q68"/>
  <c r="Q77"/>
  <c r="Q13"/>
  <c r="Q18"/>
  <c r="Q27"/>
  <c r="Q24"/>
  <c r="Q38"/>
  <c r="DW11" i="1"/>
  <c r="EI11" s="1"/>
  <c r="Q37" i="51"/>
  <c r="Q51"/>
  <c r="Q47"/>
  <c r="Q65"/>
  <c r="CB11" i="1"/>
  <c r="Q74" i="51"/>
  <c r="Q19"/>
  <c r="Q56"/>
  <c r="Q70"/>
  <c r="Q15"/>
  <c r="Q69"/>
  <c r="Q10"/>
  <c r="Q33"/>
  <c r="Q28"/>
  <c r="Q42"/>
  <c r="Q60"/>
  <c r="CB79" i="1"/>
  <c r="DW79"/>
  <c r="CN79"/>
  <c r="CZ79" s="1"/>
  <c r="CN70"/>
  <c r="CZ70" s="1"/>
  <c r="DW70"/>
  <c r="EI70" s="1"/>
  <c r="CB70"/>
  <c r="CN36"/>
  <c r="CZ36" s="1"/>
  <c r="CB36"/>
  <c r="DW36"/>
  <c r="EI36" s="1"/>
  <c r="DW55"/>
  <c r="EI55" s="1"/>
  <c r="CB55"/>
  <c r="CN55"/>
  <c r="CZ55" s="1"/>
  <c r="CB29"/>
  <c r="DW29"/>
  <c r="EI29" s="1"/>
  <c r="CN29"/>
  <c r="CZ29" s="1"/>
  <c r="CN43"/>
  <c r="CZ43" s="1"/>
  <c r="DW43"/>
  <c r="EI43" s="1"/>
  <c r="CB43"/>
  <c r="H43" i="51"/>
  <c r="CE46" i="1"/>
  <c r="CQ46" s="1"/>
  <c r="CE73"/>
  <c r="CQ73" s="1"/>
  <c r="H70" i="51"/>
  <c r="BS18" i="1"/>
  <c r="DN70"/>
  <c r="DZ70" s="1"/>
  <c r="BS70"/>
  <c r="BS44"/>
  <c r="DN44"/>
  <c r="DZ44" s="1"/>
  <c r="CE53"/>
  <c r="CQ53" s="1"/>
  <c r="H50" i="51"/>
  <c r="CE20" i="1"/>
  <c r="CQ20" s="1"/>
  <c r="H17" i="51"/>
  <c r="DN46" i="1"/>
  <c r="DZ46" s="1"/>
  <c r="BS46"/>
  <c r="BS26"/>
  <c r="H53" i="51"/>
  <c r="CE56" i="1"/>
  <c r="CQ56" s="1"/>
  <c r="BS66"/>
  <c r="DN66"/>
  <c r="DZ66" s="1"/>
  <c r="BS57"/>
  <c r="DN57"/>
  <c r="DZ57" s="1"/>
  <c r="H66" i="51"/>
  <c r="CE69" i="1"/>
  <c r="CQ69" s="1"/>
  <c r="H18" i="51"/>
  <c r="H55"/>
  <c r="CE58" i="1"/>
  <c r="CQ58" s="1"/>
  <c r="BS80"/>
  <c r="DN80"/>
  <c r="DZ80" s="1"/>
  <c r="BS45"/>
  <c r="DN45"/>
  <c r="DZ45" s="1"/>
  <c r="BS71"/>
  <c r="DN71"/>
  <c r="DZ71" s="1"/>
  <c r="BS23"/>
  <c r="CE45"/>
  <c r="CQ45" s="1"/>
  <c r="H42" i="51"/>
  <c r="CE63" i="1"/>
  <c r="CQ63" s="1"/>
  <c r="H60" i="51"/>
  <c r="DN62" i="1"/>
  <c r="DZ62" s="1"/>
  <c r="BS62"/>
  <c r="BS24"/>
  <c r="BS50"/>
  <c r="DN50"/>
  <c r="DZ50" s="1"/>
  <c r="H75" i="51"/>
  <c r="CE78" i="1"/>
  <c r="CQ78" s="1"/>
  <c r="DN56"/>
  <c r="DZ56" s="1"/>
  <c r="BS56"/>
  <c r="BS30"/>
  <c r="BS69"/>
  <c r="DN69"/>
  <c r="DZ69" s="1"/>
  <c r="BS32"/>
  <c r="CD17"/>
  <c r="G14" i="51"/>
  <c r="G20"/>
  <c r="CD29" i="1"/>
  <c r="G29" i="51"/>
  <c r="CD32" i="1"/>
  <c r="G60" i="51"/>
  <c r="CD63" i="1"/>
  <c r="CD33"/>
  <c r="G30" i="51"/>
  <c r="CD15" i="1"/>
  <c r="G12" i="51"/>
  <c r="BR44" i="1"/>
  <c r="CD38"/>
  <c r="G35" i="51"/>
  <c r="CD24" i="1"/>
  <c r="G21" i="51"/>
  <c r="BR69" i="1"/>
  <c r="DM69"/>
  <c r="DY69" s="1"/>
  <c r="BR48"/>
  <c r="DM48"/>
  <c r="DY48" s="1"/>
  <c r="CD64"/>
  <c r="G61" i="51"/>
  <c r="BR33" i="1"/>
  <c r="DM33"/>
  <c r="DY33" s="1"/>
  <c r="BR31"/>
  <c r="BR70"/>
  <c r="DM70"/>
  <c r="DY70" s="1"/>
  <c r="G67" i="51"/>
  <c r="CD70" i="1"/>
  <c r="BR67"/>
  <c r="DM67"/>
  <c r="DY67" s="1"/>
  <c r="BR43"/>
  <c r="BR13"/>
  <c r="BR68"/>
  <c r="DM68"/>
  <c r="DY68" s="1"/>
  <c r="BR45"/>
  <c r="CD66"/>
  <c r="G63" i="51"/>
  <c r="BR63" i="1"/>
  <c r="DM63"/>
  <c r="DY63" s="1"/>
  <c r="BR16"/>
  <c r="DM16"/>
  <c r="DY16" s="1"/>
  <c r="BR64"/>
  <c r="DM64"/>
  <c r="DY64" s="1"/>
  <c r="BR46"/>
  <c r="CD68"/>
  <c r="G65" i="51"/>
  <c r="BR57" i="1"/>
  <c r="DM57"/>
  <c r="DY57" s="1"/>
  <c r="BR12"/>
  <c r="BR35"/>
  <c r="DM35"/>
  <c r="DY35" s="1"/>
  <c r="CG68"/>
  <c r="CS68" s="1"/>
  <c r="J65" i="51"/>
  <c r="CG33" i="1"/>
  <c r="CS33" s="1"/>
  <c r="J30" i="51"/>
  <c r="CG67" i="1"/>
  <c r="CS67" s="1"/>
  <c r="J64" i="51"/>
  <c r="CG72" i="1"/>
  <c r="CS72" s="1"/>
  <c r="J69" i="51"/>
  <c r="J67"/>
  <c r="CG70" i="1"/>
  <c r="CS70" s="1"/>
  <c r="BU43"/>
  <c r="CG24"/>
  <c r="CS24" s="1"/>
  <c r="J21" i="51"/>
  <c r="J15"/>
  <c r="J12"/>
  <c r="CG15" i="1"/>
  <c r="CS15" s="1"/>
  <c r="CG44"/>
  <c r="CS44" s="1"/>
  <c r="J41" i="51"/>
  <c r="BU38" i="1"/>
  <c r="DP38"/>
  <c r="EB38" s="1"/>
  <c r="CG42"/>
  <c r="CS42" s="1"/>
  <c r="J39" i="51"/>
  <c r="J34"/>
  <c r="CG37" i="1"/>
  <c r="CS37" s="1"/>
  <c r="DP62"/>
  <c r="EB62" s="1"/>
  <c r="BU62"/>
  <c r="BU54"/>
  <c r="J10" i="51"/>
  <c r="DP64" i="1"/>
  <c r="EB64" s="1"/>
  <c r="BU64"/>
  <c r="DP29"/>
  <c r="EB29" s="1"/>
  <c r="BU29"/>
  <c r="BU25"/>
  <c r="DP25"/>
  <c r="EB25" s="1"/>
  <c r="CG29"/>
  <c r="CS29" s="1"/>
  <c r="J26" i="51"/>
  <c r="BU34" i="1"/>
  <c r="DP47"/>
  <c r="EB47" s="1"/>
  <c r="BU47"/>
  <c r="DP42"/>
  <c r="EB42" s="1"/>
  <c r="BU42"/>
  <c r="J66" i="51"/>
  <c r="CG69" i="1"/>
  <c r="CS69" s="1"/>
  <c r="BU60"/>
  <c r="DP60"/>
  <c r="EB60" s="1"/>
  <c r="BU55"/>
  <c r="DP55"/>
  <c r="EB55" s="1"/>
  <c r="CG62"/>
  <c r="CS62" s="1"/>
  <c r="J59" i="51"/>
  <c r="J22"/>
  <c r="CG25" i="1"/>
  <c r="CS25" s="1"/>
  <c r="BU59"/>
  <c r="DP59"/>
  <c r="EB59" s="1"/>
  <c r="BU15"/>
  <c r="DP15"/>
  <c r="EB15" s="1"/>
  <c r="CG65"/>
  <c r="CS65" s="1"/>
  <c r="J62" i="51"/>
  <c r="BU49" i="1"/>
  <c r="DP49"/>
  <c r="EB49" s="1"/>
  <c r="BU44"/>
  <c r="DP44"/>
  <c r="EB44" s="1"/>
  <c r="DP66"/>
  <c r="EB66" s="1"/>
  <c r="BU66"/>
  <c r="DS40"/>
  <c r="EE40" s="1"/>
  <c r="BX40"/>
  <c r="DS70"/>
  <c r="EE70" s="1"/>
  <c r="BX70"/>
  <c r="DS38"/>
  <c r="EE38" s="1"/>
  <c r="BX38"/>
  <c r="CJ11"/>
  <c r="CV11" s="1"/>
  <c r="M56" i="51"/>
  <c r="M24"/>
  <c r="M63"/>
  <c r="M31"/>
  <c r="M66"/>
  <c r="M34"/>
  <c r="M73"/>
  <c r="M41"/>
  <c r="M9"/>
  <c r="M28"/>
  <c r="M35"/>
  <c r="M38"/>
  <c r="M45"/>
  <c r="M52"/>
  <c r="M59"/>
  <c r="M62"/>
  <c r="M69"/>
  <c r="M64"/>
  <c r="M32"/>
  <c r="M71"/>
  <c r="M39"/>
  <c r="M74"/>
  <c r="M42"/>
  <c r="M10"/>
  <c r="M49"/>
  <c r="M17"/>
  <c r="M44"/>
  <c r="M51"/>
  <c r="M54"/>
  <c r="M61"/>
  <c r="M68"/>
  <c r="M75"/>
  <c r="M11"/>
  <c r="M14"/>
  <c r="M21"/>
  <c r="M40"/>
  <c r="M47"/>
  <c r="M50"/>
  <c r="M57"/>
  <c r="M60"/>
  <c r="M70"/>
  <c r="M13"/>
  <c r="M27"/>
  <c r="M37"/>
  <c r="M72"/>
  <c r="M8"/>
  <c r="M15"/>
  <c r="M18"/>
  <c r="M25"/>
  <c r="M67"/>
  <c r="M77"/>
  <c r="M20"/>
  <c r="M30"/>
  <c r="M55"/>
  <c r="M65"/>
  <c r="M19"/>
  <c r="M43"/>
  <c r="M58"/>
  <c r="M29"/>
  <c r="M33"/>
  <c r="M46"/>
  <c r="M16"/>
  <c r="M26"/>
  <c r="M12"/>
  <c r="M36"/>
  <c r="M48"/>
  <c r="M76"/>
  <c r="M53"/>
  <c r="M23"/>
  <c r="M22"/>
  <c r="BX61" i="1"/>
  <c r="DS61"/>
  <c r="EE61" s="1"/>
  <c r="DS69"/>
  <c r="EE69" s="1"/>
  <c r="BX69"/>
  <c r="DS41"/>
  <c r="EE41" s="1"/>
  <c r="BX41"/>
  <c r="DS49"/>
  <c r="EE49" s="1"/>
  <c r="BX49"/>
  <c r="DS47"/>
  <c r="EE47" s="1"/>
  <c r="BX47"/>
  <c r="DS72"/>
  <c r="EE72" s="1"/>
  <c r="BX72"/>
  <c r="DS77"/>
  <c r="EE77" s="1"/>
  <c r="BX77"/>
  <c r="BX22"/>
  <c r="DS22"/>
  <c r="EE22" s="1"/>
  <c r="DS60"/>
  <c r="EE60" s="1"/>
  <c r="BX60"/>
  <c r="DS55"/>
  <c r="EE55" s="1"/>
  <c r="BX55"/>
  <c r="DS67"/>
  <c r="EE67" s="1"/>
  <c r="BX67"/>
  <c r="BX23"/>
  <c r="DS23"/>
  <c r="EE23" s="1"/>
  <c r="BX79"/>
  <c r="DS79"/>
  <c r="DS53"/>
  <c r="EE53" s="1"/>
  <c r="BX53"/>
  <c r="DS43"/>
  <c r="EE43" s="1"/>
  <c r="BX43"/>
  <c r="BX24"/>
  <c r="DS24"/>
  <c r="EE24" s="1"/>
  <c r="CF21"/>
  <c r="CR21" s="1"/>
  <c r="I63" i="51"/>
  <c r="CF66" i="1"/>
  <c r="CR66" s="1"/>
  <c r="BT38"/>
  <c r="I73" i="51"/>
  <c r="CF76" i="1"/>
  <c r="CR76" s="1"/>
  <c r="DO17"/>
  <c r="EA17" s="1"/>
  <c r="BT17"/>
  <c r="I8" i="51"/>
  <c r="CF11" i="1"/>
  <c r="CR11" s="1"/>
  <c r="I41" i="51"/>
  <c r="CF44" i="1"/>
  <c r="CR44" s="1"/>
  <c r="DO50"/>
  <c r="EA50" s="1"/>
  <c r="BT50"/>
  <c r="BT18"/>
  <c r="DO18"/>
  <c r="EA18" s="1"/>
  <c r="BT57"/>
  <c r="I74" i="51"/>
  <c r="CF77" i="1"/>
  <c r="CR77" s="1"/>
  <c r="DO55"/>
  <c r="EA55" s="1"/>
  <c r="BT55"/>
  <c r="BT31"/>
  <c r="CF43"/>
  <c r="CR43" s="1"/>
  <c r="I40" i="51"/>
  <c r="CF22" i="1"/>
  <c r="CR22" s="1"/>
  <c r="BT58"/>
  <c r="CF17"/>
  <c r="CR17" s="1"/>
  <c r="BT52"/>
  <c r="I58" i="51"/>
  <c r="CF61" i="1"/>
  <c r="CR61" s="1"/>
  <c r="BT59"/>
  <c r="DO59"/>
  <c r="EA59" s="1"/>
  <c r="BT51"/>
  <c r="BT25"/>
  <c r="DO45"/>
  <c r="EA45" s="1"/>
  <c r="BT45"/>
  <c r="I56" i="51"/>
  <c r="CF59" i="1"/>
  <c r="CR59" s="1"/>
  <c r="CF54"/>
  <c r="CR54" s="1"/>
  <c r="I51" i="51"/>
  <c r="I68"/>
  <c r="CF71" i="1"/>
  <c r="CR71" s="1"/>
  <c r="DO36"/>
  <c r="EA36" s="1"/>
  <c r="BT36"/>
  <c r="BT66"/>
  <c r="DO66"/>
  <c r="EA66" s="1"/>
  <c r="DO37"/>
  <c r="EA37" s="1"/>
  <c r="BT37"/>
  <c r="BT56"/>
  <c r="DX66"/>
  <c r="DX22"/>
  <c r="DX36"/>
  <c r="DX41"/>
  <c r="DX42"/>
  <c r="DX39"/>
  <c r="DX65"/>
  <c r="DX70"/>
  <c r="DX25"/>
  <c r="DX40"/>
  <c r="DX47"/>
  <c r="DX48"/>
  <c r="DX16"/>
  <c r="DX79"/>
  <c r="DQ27"/>
  <c r="EC27" s="1"/>
  <c r="BV27"/>
  <c r="BV53"/>
  <c r="BV56"/>
  <c r="DQ56"/>
  <c r="EC56" s="1"/>
  <c r="BV57"/>
  <c r="AL27" i="63"/>
  <c r="CI27" s="1"/>
  <c r="DF27" s="1"/>
  <c r="AM45"/>
  <c r="AL37"/>
  <c r="CI37" s="1"/>
  <c r="DF37" s="1"/>
  <c r="AM20"/>
  <c r="AL16"/>
  <c r="CI16" s="1"/>
  <c r="DF16" s="1"/>
  <c r="AL35"/>
  <c r="CI35" s="1"/>
  <c r="DF35" s="1"/>
  <c r="AM25"/>
  <c r="FW6"/>
  <c r="AL59"/>
  <c r="CI59" s="1"/>
  <c r="DF59" s="1"/>
  <c r="AL67"/>
  <c r="CI67" s="1"/>
  <c r="DF67" s="1"/>
  <c r="AL75"/>
  <c r="CI75" s="1"/>
  <c r="DF75" s="1"/>
  <c r="AM77"/>
  <c r="AM70"/>
  <c r="AM62"/>
  <c r="AM57"/>
  <c r="AL61"/>
  <c r="CI61" s="1"/>
  <c r="DF61" s="1"/>
  <c r="AL69"/>
  <c r="CI69" s="1"/>
  <c r="DF69" s="1"/>
  <c r="AL77"/>
  <c r="CI77" s="1"/>
  <c r="DF77" s="1"/>
  <c r="AM76"/>
  <c r="AM71"/>
  <c r="AM63"/>
  <c r="AM60"/>
  <c r="AM16"/>
  <c r="AM30"/>
  <c r="AM41"/>
  <c r="AL18"/>
  <c r="CI18" s="1"/>
  <c r="DF18" s="1"/>
  <c r="AM18"/>
  <c r="AM37"/>
  <c r="AL21"/>
  <c r="CI21" s="1"/>
  <c r="DF21" s="1"/>
  <c r="AL60"/>
  <c r="CI60" s="1"/>
  <c r="DF60" s="1"/>
  <c r="AL68"/>
  <c r="CI68" s="1"/>
  <c r="DF68" s="1"/>
  <c r="AL76"/>
  <c r="CI76" s="1"/>
  <c r="DF76" s="1"/>
  <c r="AM80"/>
  <c r="AM72"/>
  <c r="AM64"/>
  <c r="AM59"/>
  <c r="AL63"/>
  <c r="CI63" s="1"/>
  <c r="DF63" s="1"/>
  <c r="AL71"/>
  <c r="CI71" s="1"/>
  <c r="DF71" s="1"/>
  <c r="AL79"/>
  <c r="CI79" s="1"/>
  <c r="DF79" s="1"/>
  <c r="AM78"/>
  <c r="AM74"/>
  <c r="AM66"/>
  <c r="AM61"/>
  <c r="AM58"/>
  <c r="AM19"/>
  <c r="AL48"/>
  <c r="CI48" s="1"/>
  <c r="DF48" s="1"/>
  <c r="AM34"/>
  <c r="AL70"/>
  <c r="CI70" s="1"/>
  <c r="DF70" s="1"/>
  <c r="CI6"/>
  <c r="AM65"/>
  <c r="AL56"/>
  <c r="CI56" s="1"/>
  <c r="DF56" s="1"/>
  <c r="AL72"/>
  <c r="CI72" s="1"/>
  <c r="DF72" s="1"/>
  <c r="AM79"/>
  <c r="AM68"/>
  <c r="AM26"/>
  <c r="AM42"/>
  <c r="AM50"/>
  <c r="AM43"/>
  <c r="AM46"/>
  <c r="AM32"/>
  <c r="AM13"/>
  <c r="AM21"/>
  <c r="AM36"/>
  <c r="AL36"/>
  <c r="CI36" s="1"/>
  <c r="DF36" s="1"/>
  <c r="AM11"/>
  <c r="AL30"/>
  <c r="CI30" s="1"/>
  <c r="DF30" s="1"/>
  <c r="AM12"/>
  <c r="AL33"/>
  <c r="CI33" s="1"/>
  <c r="DF33" s="1"/>
  <c r="AL62"/>
  <c r="CI62" s="1"/>
  <c r="DF62" s="1"/>
  <c r="AL78"/>
  <c r="CI78" s="1"/>
  <c r="DF78" s="1"/>
  <c r="AM73"/>
  <c r="AL64"/>
  <c r="CI64" s="1"/>
  <c r="DF64" s="1"/>
  <c r="AL80"/>
  <c r="CI80" s="1"/>
  <c r="DF80" s="1"/>
  <c r="AL46"/>
  <c r="CI46" s="1"/>
  <c r="DF46" s="1"/>
  <c r="AL29"/>
  <c r="CI29" s="1"/>
  <c r="DF29" s="1"/>
  <c r="AL52"/>
  <c r="CI52" s="1"/>
  <c r="DF52" s="1"/>
  <c r="AM54"/>
  <c r="AL26"/>
  <c r="CI26" s="1"/>
  <c r="DF26" s="1"/>
  <c r="AM53"/>
  <c r="AL20"/>
  <c r="CI20" s="1"/>
  <c r="DF20" s="1"/>
  <c r="AM35"/>
  <c r="AL54"/>
  <c r="CI54" s="1"/>
  <c r="DF54" s="1"/>
  <c r="AM27"/>
  <c r="AL14"/>
  <c r="CI14" s="1"/>
  <c r="DF14" s="1"/>
  <c r="AL55"/>
  <c r="CI55" s="1"/>
  <c r="DF55" s="1"/>
  <c r="AL73"/>
  <c r="CI73" s="1"/>
  <c r="DF73" s="1"/>
  <c r="AM75"/>
  <c r="AM52"/>
  <c r="AM48"/>
  <c r="AM40"/>
  <c r="AM44"/>
  <c r="AM38"/>
  <c r="AL40"/>
  <c r="CI40" s="1"/>
  <c r="DF40" s="1"/>
  <c r="AL74"/>
  <c r="CI74" s="1"/>
  <c r="DF74" s="1"/>
  <c r="AM29"/>
  <c r="AM67"/>
  <c r="AM51"/>
  <c r="AM33"/>
  <c r="AL17"/>
  <c r="CI17" s="1"/>
  <c r="DF17" s="1"/>
  <c r="EC6"/>
  <c r="AM56"/>
  <c r="AL66"/>
  <c r="CI66" s="1"/>
  <c r="DF66" s="1"/>
  <c r="AM69"/>
  <c r="AM24"/>
  <c r="AM47"/>
  <c r="AL51"/>
  <c r="CI51" s="1"/>
  <c r="DF51" s="1"/>
  <c r="AL65"/>
  <c r="CI65" s="1"/>
  <c r="DF65" s="1"/>
  <c r="DF6"/>
  <c r="AM49"/>
  <c r="AM28"/>
  <c r="AM22"/>
  <c r="AM17"/>
  <c r="AM14"/>
  <c r="AM23"/>
  <c r="AL47"/>
  <c r="CI47" s="1"/>
  <c r="DF47" s="1"/>
  <c r="AL23"/>
  <c r="CI23" s="1"/>
  <c r="DF23" s="1"/>
  <c r="AM31"/>
  <c r="AM55"/>
  <c r="AL31"/>
  <c r="CI31" s="1"/>
  <c r="DF31" s="1"/>
  <c r="AM15"/>
  <c r="AM39"/>
  <c r="CH23" i="1"/>
  <c r="CT23" s="1"/>
  <c r="K20" i="51"/>
  <c r="DQ78" i="1"/>
  <c r="EC78" s="1"/>
  <c r="BV78"/>
  <c r="BV43"/>
  <c r="CH50"/>
  <c r="CT50" s="1"/>
  <c r="BV46"/>
  <c r="DQ46"/>
  <c r="EC46" s="1"/>
  <c r="DQ21"/>
  <c r="EC21" s="1"/>
  <c r="BV21"/>
  <c r="BV58"/>
  <c r="DQ26"/>
  <c r="EC26" s="1"/>
  <c r="BV26"/>
  <c r="BV64"/>
  <c r="DQ64"/>
  <c r="EC64" s="1"/>
  <c r="DQ18"/>
  <c r="EC18" s="1"/>
  <c r="BV18"/>
  <c r="K71" i="51"/>
  <c r="CH74" i="1"/>
  <c r="CT74" s="1"/>
  <c r="DQ74"/>
  <c r="BV74"/>
  <c r="BV34"/>
  <c r="DQ62"/>
  <c r="EC62" s="1"/>
  <c r="BV62"/>
  <c r="BV19"/>
  <c r="BV39"/>
  <c r="DQ54"/>
  <c r="EC54" s="1"/>
  <c r="BV54"/>
  <c r="CH54"/>
  <c r="CT54" s="1"/>
  <c r="K51" i="51"/>
  <c r="CN62" i="1"/>
  <c r="CZ62" s="1"/>
  <c r="DW62"/>
  <c r="EI62" s="1"/>
  <c r="CB62"/>
  <c r="DW40"/>
  <c r="EI40" s="1"/>
  <c r="CN40"/>
  <c r="CZ40" s="1"/>
  <c r="CB40"/>
  <c r="CN20"/>
  <c r="CZ20" s="1"/>
  <c r="DW20"/>
  <c r="EI20" s="1"/>
  <c r="CB20"/>
  <c r="CN13"/>
  <c r="CZ13" s="1"/>
  <c r="DW13"/>
  <c r="EI13" s="1"/>
  <c r="CB13"/>
  <c r="DW17"/>
  <c r="EI17" s="1"/>
  <c r="CB17"/>
  <c r="CN17"/>
  <c r="CZ17" s="1"/>
  <c r="DW58"/>
  <c r="EI58" s="1"/>
  <c r="CB58"/>
  <c r="CN58"/>
  <c r="CZ58" s="1"/>
  <c r="CN65"/>
  <c r="CZ65" s="1"/>
  <c r="CB65"/>
  <c r="DW65"/>
  <c r="EI65" s="1"/>
  <c r="CN49"/>
  <c r="CZ49" s="1"/>
  <c r="DW49"/>
  <c r="EI49" s="1"/>
  <c r="CB49"/>
  <c r="CN16"/>
  <c r="CZ16" s="1"/>
  <c r="DW16"/>
  <c r="EI16" s="1"/>
  <c r="CB16"/>
  <c r="DW60"/>
  <c r="EI60" s="1"/>
  <c r="CN60"/>
  <c r="CZ60" s="1"/>
  <c r="CB60"/>
  <c r="CN22"/>
  <c r="CZ22" s="1"/>
  <c r="CB22"/>
  <c r="DW22"/>
  <c r="EI22" s="1"/>
  <c r="DW53"/>
  <c r="EI53" s="1"/>
  <c r="CB53"/>
  <c r="CN53"/>
  <c r="CZ53" s="1"/>
  <c r="DW24"/>
  <c r="EI24" s="1"/>
  <c r="CB24"/>
  <c r="CN24"/>
  <c r="CZ24" s="1"/>
  <c r="DW71"/>
  <c r="EI71" s="1"/>
  <c r="CB71"/>
  <c r="CN71"/>
  <c r="CZ71" s="1"/>
  <c r="DW15"/>
  <c r="EI15" s="1"/>
  <c r="CB15"/>
  <c r="CN15"/>
  <c r="CZ15" s="1"/>
  <c r="CB50"/>
  <c r="DW50"/>
  <c r="EI50" s="1"/>
  <c r="CN50"/>
  <c r="CZ50" s="1"/>
  <c r="CN64"/>
  <c r="CZ64" s="1"/>
  <c r="DW64"/>
  <c r="EI64" s="1"/>
  <c r="CB64"/>
  <c r="H39" i="51"/>
  <c r="CE42" i="1"/>
  <c r="CQ42" s="1"/>
  <c r="BS37"/>
  <c r="CE64"/>
  <c r="CQ64" s="1"/>
  <c r="H61" i="51"/>
  <c r="H45"/>
  <c r="CE48" i="1"/>
  <c r="CQ48" s="1"/>
  <c r="DN34"/>
  <c r="DZ34" s="1"/>
  <c r="BS34"/>
  <c r="CE44"/>
  <c r="CQ44" s="1"/>
  <c r="H41" i="51"/>
  <c r="BS17" i="1"/>
  <c r="DN17"/>
  <c r="DZ17" s="1"/>
  <c r="CE15"/>
  <c r="CQ15" s="1"/>
  <c r="H12" i="51"/>
  <c r="DN76" i="1"/>
  <c r="BS76"/>
  <c r="DN60"/>
  <c r="DZ60" s="1"/>
  <c r="BS60"/>
  <c r="BS39"/>
  <c r="CE74"/>
  <c r="CQ74" s="1"/>
  <c r="H71" i="51"/>
  <c r="H49"/>
  <c r="CE52" i="1"/>
  <c r="CQ52" s="1"/>
  <c r="DN77"/>
  <c r="DZ77" s="1"/>
  <c r="BS77"/>
  <c r="CE71"/>
  <c r="CQ71" s="1"/>
  <c r="H68" i="51"/>
  <c r="H13"/>
  <c r="CE16" i="1"/>
  <c r="CQ16" s="1"/>
  <c r="BS51"/>
  <c r="H57" i="51"/>
  <c r="CE60" i="1"/>
  <c r="CQ60" s="1"/>
  <c r="BS33"/>
  <c r="BS74"/>
  <c r="DN74"/>
  <c r="BS42"/>
  <c r="DN42"/>
  <c r="DZ42" s="1"/>
  <c r="DN65"/>
  <c r="DZ65" s="1"/>
  <c r="BS65"/>
  <c r="BS13"/>
  <c r="H58" i="51"/>
  <c r="CE61" i="1"/>
  <c r="CQ61" s="1"/>
  <c r="BS64"/>
  <c r="DN64"/>
  <c r="DZ64" s="1"/>
  <c r="BS43"/>
  <c r="DN43"/>
  <c r="DZ43" s="1"/>
  <c r="DN75"/>
  <c r="BS75"/>
  <c r="BS36"/>
  <c r="DN14"/>
  <c r="DZ14" s="1"/>
  <c r="BS14"/>
  <c r="H72" i="51"/>
  <c r="CE75" i="1"/>
  <c r="CQ75" s="1"/>
  <c r="AG32" i="63"/>
  <c r="CF6"/>
  <c r="AG20"/>
  <c r="AG60"/>
  <c r="AG65"/>
  <c r="AG73"/>
  <c r="AG77"/>
  <c r="FT6"/>
  <c r="AF79"/>
  <c r="CF79" s="1"/>
  <c r="DC79" s="1"/>
  <c r="AF75"/>
  <c r="CF75" s="1"/>
  <c r="DC75" s="1"/>
  <c r="AF69"/>
  <c r="CF69" s="1"/>
  <c r="DC69" s="1"/>
  <c r="AF64"/>
  <c r="CF64" s="1"/>
  <c r="DC64" s="1"/>
  <c r="AF56"/>
  <c r="CF56" s="1"/>
  <c r="DC56" s="1"/>
  <c r="AG68"/>
  <c r="AG58"/>
  <c r="AF29"/>
  <c r="CF29" s="1"/>
  <c r="DC29" s="1"/>
  <c r="AG67"/>
  <c r="AG18"/>
  <c r="AG35"/>
  <c r="AG42"/>
  <c r="AG14"/>
  <c r="AF46"/>
  <c r="CF46" s="1"/>
  <c r="DC46" s="1"/>
  <c r="AF20"/>
  <c r="CF20" s="1"/>
  <c r="DC20" s="1"/>
  <c r="AG40"/>
  <c r="AF44"/>
  <c r="CF44" s="1"/>
  <c r="DC44" s="1"/>
  <c r="DZ6"/>
  <c r="AG24"/>
  <c r="AG44"/>
  <c r="AG56"/>
  <c r="AG63"/>
  <c r="AG71"/>
  <c r="AG75"/>
  <c r="AG79"/>
  <c r="AF77"/>
  <c r="CF77" s="1"/>
  <c r="DC77" s="1"/>
  <c r="AF73"/>
  <c r="CF73" s="1"/>
  <c r="DC73" s="1"/>
  <c r="AF67"/>
  <c r="CF67" s="1"/>
  <c r="DC67" s="1"/>
  <c r="AF60"/>
  <c r="CF60" s="1"/>
  <c r="DC60" s="1"/>
  <c r="AF53"/>
  <c r="CF53" s="1"/>
  <c r="DC53" s="1"/>
  <c r="AG17"/>
  <c r="AF63"/>
  <c r="CF63" s="1"/>
  <c r="DC63" s="1"/>
  <c r="AG66"/>
  <c r="AF71"/>
  <c r="CF71" s="1"/>
  <c r="DC71" s="1"/>
  <c r="AG26"/>
  <c r="AG34"/>
  <c r="AG54"/>
  <c r="AG53"/>
  <c r="AG19"/>
  <c r="AG25"/>
  <c r="AG41"/>
  <c r="AG36"/>
  <c r="AG48"/>
  <c r="AG61"/>
  <c r="AG74"/>
  <c r="AF76"/>
  <c r="CF76" s="1"/>
  <c r="DC76" s="1"/>
  <c r="AF65"/>
  <c r="CF65" s="1"/>
  <c r="DC65" s="1"/>
  <c r="AF52"/>
  <c r="CF52" s="1"/>
  <c r="DC52" s="1"/>
  <c r="AF70"/>
  <c r="CF70" s="1"/>
  <c r="DC70" s="1"/>
  <c r="AG62"/>
  <c r="AF58"/>
  <c r="CF58" s="1"/>
  <c r="DC58" s="1"/>
  <c r="AG38"/>
  <c r="AG50"/>
  <c r="AG33"/>
  <c r="AG51"/>
  <c r="DC6"/>
  <c r="AG28"/>
  <c r="AF48"/>
  <c r="CF48" s="1"/>
  <c r="DC48" s="1"/>
  <c r="AG57"/>
  <c r="AG72"/>
  <c r="AG80"/>
  <c r="AF74"/>
  <c r="CF74" s="1"/>
  <c r="DC74" s="1"/>
  <c r="AF61"/>
  <c r="CF61" s="1"/>
  <c r="DC61" s="1"/>
  <c r="AF43"/>
  <c r="CF43" s="1"/>
  <c r="DC43" s="1"/>
  <c r="AG13"/>
  <c r="AG49"/>
  <c r="AG30"/>
  <c r="AG21"/>
  <c r="AG52"/>
  <c r="AG78"/>
  <c r="AF80"/>
  <c r="CF80" s="1"/>
  <c r="DC80" s="1"/>
  <c r="AF57"/>
  <c r="CF57" s="1"/>
  <c r="DC57" s="1"/>
  <c r="AG22"/>
  <c r="AG45"/>
  <c r="AG76"/>
  <c r="AF68"/>
  <c r="CF68" s="1"/>
  <c r="DC68" s="1"/>
  <c r="AF66"/>
  <c r="CF66" s="1"/>
  <c r="DC66" s="1"/>
  <c r="AG46"/>
  <c r="AG27"/>
  <c r="AG16"/>
  <c r="AG64"/>
  <c r="AF78"/>
  <c r="CF78" s="1"/>
  <c r="DC78" s="1"/>
  <c r="AF62"/>
  <c r="CF62" s="1"/>
  <c r="DC62" s="1"/>
  <c r="AF45"/>
  <c r="CF45" s="1"/>
  <c r="DC45" s="1"/>
  <c r="AG11"/>
  <c r="AF25"/>
  <c r="CF25" s="1"/>
  <c r="DC25" s="1"/>
  <c r="AF16"/>
  <c r="CF16" s="1"/>
  <c r="DC16" s="1"/>
  <c r="AG29"/>
  <c r="AG12"/>
  <c r="AF72"/>
  <c r="CF72" s="1"/>
  <c r="DC72" s="1"/>
  <c r="AG59"/>
  <c r="AG70"/>
  <c r="AF37"/>
  <c r="CF37" s="1"/>
  <c r="DC37" s="1"/>
  <c r="AF34"/>
  <c r="CF34" s="1"/>
  <c r="DC34" s="1"/>
  <c r="AF40"/>
  <c r="CF40" s="1"/>
  <c r="DC40" s="1"/>
  <c r="AG69"/>
  <c r="AG43"/>
  <c r="AG37"/>
  <c r="AG31"/>
  <c r="AF11"/>
  <c r="CF11" s="1"/>
  <c r="DC11" s="1"/>
  <c r="AF42"/>
  <c r="CF42" s="1"/>
  <c r="DC42" s="1"/>
  <c r="AG23"/>
  <c r="AF15"/>
  <c r="CF15" s="1"/>
  <c r="DC15" s="1"/>
  <c r="AF55"/>
  <c r="CF55" s="1"/>
  <c r="DC55" s="1"/>
  <c r="AG55"/>
  <c r="AG47"/>
  <c r="AG39"/>
  <c r="AG15"/>
  <c r="F88" i="65"/>
  <c r="F84"/>
  <c r="F87"/>
  <c r="F86"/>
  <c r="F85"/>
  <c r="F83"/>
  <c r="F85" i="64"/>
  <c r="F84"/>
  <c r="F83"/>
  <c r="F86"/>
  <c r="F88"/>
  <c r="F87"/>
  <c r="CA13" i="1"/>
  <c r="DV13"/>
  <c r="EH13" s="1"/>
  <c r="CM13"/>
  <c r="CY13" s="1"/>
  <c r="DV17"/>
  <c r="EH17" s="1"/>
  <c r="CM17"/>
  <c r="CY17" s="1"/>
  <c r="CA17"/>
  <c r="DV40"/>
  <c r="EH40" s="1"/>
  <c r="CA40"/>
  <c r="CM40"/>
  <c r="CY40" s="1"/>
  <c r="CA50"/>
  <c r="DV50"/>
  <c r="EH50" s="1"/>
  <c r="CM50"/>
  <c r="CY50" s="1"/>
  <c r="DV74"/>
  <c r="CM74"/>
  <c r="CY74" s="1"/>
  <c r="CA74"/>
  <c r="CA15"/>
  <c r="DV15"/>
  <c r="EH15" s="1"/>
  <c r="DV61"/>
  <c r="EH61" s="1"/>
  <c r="CA61"/>
  <c r="CM61"/>
  <c r="CY61" s="1"/>
  <c r="CM72"/>
  <c r="CY72" s="1"/>
  <c r="CA72"/>
  <c r="DV72"/>
  <c r="EH72" s="1"/>
  <c r="DV12"/>
  <c r="EH12" s="1"/>
  <c r="CM12"/>
  <c r="CY12" s="1"/>
  <c r="CA12"/>
  <c r="DV65"/>
  <c r="EH65" s="1"/>
  <c r="CM65"/>
  <c r="CY65" s="1"/>
  <c r="CA65"/>
  <c r="DV39"/>
  <c r="EH39" s="1"/>
  <c r="DV36"/>
  <c r="EH36" s="1"/>
  <c r="CM36"/>
  <c r="CY36" s="1"/>
  <c r="CA36"/>
  <c r="DV42"/>
  <c r="EH42" s="1"/>
  <c r="DV47"/>
  <c r="EH47" s="1"/>
  <c r="CA47"/>
  <c r="CM47"/>
  <c r="CY47" s="1"/>
  <c r="CM68"/>
  <c r="CY68" s="1"/>
  <c r="CA68"/>
  <c r="DV68"/>
  <c r="EH68" s="1"/>
  <c r="CM55"/>
  <c r="CY55" s="1"/>
  <c r="CA55"/>
  <c r="DV55"/>
  <c r="EH55" s="1"/>
  <c r="CM67"/>
  <c r="CY67" s="1"/>
  <c r="CA67"/>
  <c r="DV67"/>
  <c r="EH67" s="1"/>
  <c r="CM54"/>
  <c r="CY54" s="1"/>
  <c r="G64" i="51"/>
  <c r="CD67" i="1"/>
  <c r="G25" i="51"/>
  <c r="CD59" i="1"/>
  <c r="G42" i="51"/>
  <c r="G46"/>
  <c r="CD49" i="1"/>
  <c r="CD55"/>
  <c r="G55" i="51"/>
  <c r="CD58" i="1"/>
  <c r="G19" i="51"/>
  <c r="BR66" i="1"/>
  <c r="DM66"/>
  <c r="DY66" s="1"/>
  <c r="DM72"/>
  <c r="DY72" s="1"/>
  <c r="BR72"/>
  <c r="BR38"/>
  <c r="DM38"/>
  <c r="DY38" s="1"/>
  <c r="BR47"/>
  <c r="DM47"/>
  <c r="DY47" s="1"/>
  <c r="DM18"/>
  <c r="DY18" s="1"/>
  <c r="BR18"/>
  <c r="BR55"/>
  <c r="DM55"/>
  <c r="DY55" s="1"/>
  <c r="G59" i="51"/>
  <c r="CD62" i="1"/>
  <c r="BR59"/>
  <c r="DM59"/>
  <c r="DY59" s="1"/>
  <c r="CD18"/>
  <c r="BR54"/>
  <c r="BR24"/>
  <c r="DM24"/>
  <c r="DY24" s="1"/>
  <c r="BR34"/>
  <c r="DM34"/>
  <c r="DY34" s="1"/>
  <c r="G75" i="51"/>
  <c r="CD78" i="1"/>
  <c r="BR52"/>
  <c r="BR29"/>
  <c r="BR11"/>
  <c r="BR27"/>
  <c r="BR22"/>
  <c r="EI7" i="63"/>
  <c r="CO7"/>
  <c r="GC7"/>
  <c r="DL7"/>
  <c r="AX12"/>
  <c r="DR22" i="1"/>
  <c r="ED22" s="1"/>
  <c r="BW22"/>
  <c r="BW48"/>
  <c r="DR48"/>
  <c r="ED48" s="1"/>
  <c r="BW43"/>
  <c r="BW55"/>
  <c r="DR55"/>
  <c r="ED55" s="1"/>
  <c r="DR24"/>
  <c r="ED24" s="1"/>
  <c r="BW24"/>
  <c r="BW31"/>
  <c r="DR31"/>
  <c r="ED31" s="1"/>
  <c r="BW51"/>
  <c r="DR63"/>
  <c r="ED63" s="1"/>
  <c r="BW63"/>
  <c r="BW37"/>
  <c r="DR37"/>
  <c r="ED37" s="1"/>
  <c r="BW60"/>
  <c r="DR60"/>
  <c r="ED60" s="1"/>
  <c r="DR67"/>
  <c r="ED67" s="1"/>
  <c r="BW67"/>
  <c r="BW16"/>
  <c r="DR16"/>
  <c r="ED16" s="1"/>
  <c r="BW50"/>
  <c r="DR50"/>
  <c r="ED50" s="1"/>
  <c r="BW49"/>
  <c r="DR49"/>
  <c r="ED49" s="1"/>
  <c r="BW13"/>
  <c r="DR13"/>
  <c r="ED13" s="1"/>
  <c r="BW21"/>
  <c r="DR21"/>
  <c r="ED21" s="1"/>
  <c r="BW39"/>
  <c r="BW53"/>
  <c r="DR53"/>
  <c r="ED53" s="1"/>
  <c r="DR46"/>
  <c r="ED46" s="1"/>
  <c r="BW46"/>
  <c r="DR75"/>
  <c r="BW75"/>
  <c r="DR71"/>
  <c r="ED71" s="1"/>
  <c r="BW71"/>
  <c r="DR25"/>
  <c r="ED25" s="1"/>
  <c r="BW25"/>
  <c r="DR66"/>
  <c r="ED66" s="1"/>
  <c r="BW66"/>
  <c r="BW33"/>
  <c r="BW54"/>
  <c r="BW64"/>
  <c r="DR64"/>
  <c r="ED64" s="1"/>
  <c r="ED6" i="63"/>
  <c r="AO74"/>
  <c r="AO78"/>
  <c r="AN80"/>
  <c r="CJ80" s="1"/>
  <c r="DG80" s="1"/>
  <c r="AN76"/>
  <c r="CJ76" s="1"/>
  <c r="DG76" s="1"/>
  <c r="AO73"/>
  <c r="AO77"/>
  <c r="FX6"/>
  <c r="AN79"/>
  <c r="CJ79" s="1"/>
  <c r="DG79" s="1"/>
  <c r="AN75"/>
  <c r="CJ75" s="1"/>
  <c r="DG75" s="1"/>
  <c r="DG6"/>
  <c r="AO79"/>
  <c r="AN73"/>
  <c r="CJ73" s="1"/>
  <c r="DG73" s="1"/>
  <c r="AN35"/>
  <c r="CJ35" s="1"/>
  <c r="DG35" s="1"/>
  <c r="AO44"/>
  <c r="AO41"/>
  <c r="AN64"/>
  <c r="CJ64" s="1"/>
  <c r="DG64" s="1"/>
  <c r="AO69"/>
  <c r="AO75"/>
  <c r="AN77"/>
  <c r="CJ77" s="1"/>
  <c r="DG77" s="1"/>
  <c r="AN58"/>
  <c r="CJ58" s="1"/>
  <c r="DG58" s="1"/>
  <c r="AO72"/>
  <c r="AN63"/>
  <c r="CJ63" s="1"/>
  <c r="DG63" s="1"/>
  <c r="AO76"/>
  <c r="AO18"/>
  <c r="AN62"/>
  <c r="CJ62" s="1"/>
  <c r="DG62" s="1"/>
  <c r="AN56"/>
  <c r="CJ56" s="1"/>
  <c r="DG56" s="1"/>
  <c r="AO71"/>
  <c r="AO21"/>
  <c r="AN21"/>
  <c r="CJ21" s="1"/>
  <c r="DG21" s="1"/>
  <c r="AO35"/>
  <c r="AN60"/>
  <c r="CJ60" s="1"/>
  <c r="DG60" s="1"/>
  <c r="AN72"/>
  <c r="CJ72" s="1"/>
  <c r="DG72" s="1"/>
  <c r="AN66"/>
  <c r="CJ66" s="1"/>
  <c r="DG66" s="1"/>
  <c r="AO24"/>
  <c r="AO13"/>
  <c r="AO37"/>
  <c r="AO45"/>
  <c r="AO22"/>
  <c r="AO19"/>
  <c r="AO43"/>
  <c r="AO51"/>
  <c r="AO36"/>
  <c r="AO29"/>
  <c r="AO42"/>
  <c r="AO28"/>
  <c r="CJ6"/>
  <c r="AN78"/>
  <c r="CJ78" s="1"/>
  <c r="DG78" s="1"/>
  <c r="AN12"/>
  <c r="CJ12" s="1"/>
  <c r="DG12" s="1"/>
  <c r="AN61"/>
  <c r="CJ61" s="1"/>
  <c r="DG61" s="1"/>
  <c r="AO11"/>
  <c r="AN28"/>
  <c r="CJ28" s="1"/>
  <c r="DG28" s="1"/>
  <c r="AN67"/>
  <c r="CJ67" s="1"/>
  <c r="DG67" s="1"/>
  <c r="AO59"/>
  <c r="AO70"/>
  <c r="AO49"/>
  <c r="AN34"/>
  <c r="CJ34" s="1"/>
  <c r="DG34" s="1"/>
  <c r="AO40"/>
  <c r="AO20"/>
  <c r="AN59"/>
  <c r="CJ59" s="1"/>
  <c r="DG59" s="1"/>
  <c r="AO62"/>
  <c r="AO60"/>
  <c r="AO32"/>
  <c r="AO66"/>
  <c r="AO34"/>
  <c r="AO64"/>
  <c r="AO54"/>
  <c r="AO48"/>
  <c r="AO16"/>
  <c r="AO25"/>
  <c r="AN38"/>
  <c r="CJ38" s="1"/>
  <c r="DG38" s="1"/>
  <c r="AO12"/>
  <c r="AN16"/>
  <c r="CJ16" s="1"/>
  <c r="DG16" s="1"/>
  <c r="AN17"/>
  <c r="CJ17" s="1"/>
  <c r="DG17" s="1"/>
  <c r="AO80"/>
  <c r="AO52"/>
  <c r="AO26"/>
  <c r="AN69"/>
  <c r="CJ69" s="1"/>
  <c r="DG69" s="1"/>
  <c r="AO27"/>
  <c r="AO65"/>
  <c r="AO57"/>
  <c r="AN65"/>
  <c r="CJ65" s="1"/>
  <c r="DG65" s="1"/>
  <c r="AO50"/>
  <c r="AO53"/>
  <c r="AN46"/>
  <c r="CJ46" s="1"/>
  <c r="DG46" s="1"/>
  <c r="AN74"/>
  <c r="CJ74" s="1"/>
  <c r="DG74" s="1"/>
  <c r="AO56"/>
  <c r="AN19"/>
  <c r="CJ19" s="1"/>
  <c r="DG19" s="1"/>
  <c r="AN68"/>
  <c r="CJ68" s="1"/>
  <c r="DG68" s="1"/>
  <c r="AN36"/>
  <c r="CJ36" s="1"/>
  <c r="DG36" s="1"/>
  <c r="AO61"/>
  <c r="AN53"/>
  <c r="CJ53" s="1"/>
  <c r="DG53" s="1"/>
  <c r="AN20"/>
  <c r="CJ20" s="1"/>
  <c r="DG20" s="1"/>
  <c r="AN25"/>
  <c r="CJ25" s="1"/>
  <c r="DG25" s="1"/>
  <c r="AN48"/>
  <c r="CJ48" s="1"/>
  <c r="DG48" s="1"/>
  <c r="AN30"/>
  <c r="CJ30" s="1"/>
  <c r="DG30" s="1"/>
  <c r="AN71"/>
  <c r="CJ71" s="1"/>
  <c r="DG71" s="1"/>
  <c r="AN45"/>
  <c r="CJ45" s="1"/>
  <c r="DG45" s="1"/>
  <c r="AN29"/>
  <c r="CJ29" s="1"/>
  <c r="DG29" s="1"/>
  <c r="AO58"/>
  <c r="AO30"/>
  <c r="AN37"/>
  <c r="CJ37" s="1"/>
  <c r="DG37" s="1"/>
  <c r="AN49"/>
  <c r="CJ49" s="1"/>
  <c r="DG49" s="1"/>
  <c r="AN70"/>
  <c r="CJ70" s="1"/>
  <c r="DG70" s="1"/>
  <c r="AO67"/>
  <c r="AN52"/>
  <c r="CJ52" s="1"/>
  <c r="DG52" s="1"/>
  <c r="AN22"/>
  <c r="CJ22" s="1"/>
  <c r="DG22" s="1"/>
  <c r="AN32"/>
  <c r="CJ32" s="1"/>
  <c r="DG32" s="1"/>
  <c r="AO33"/>
  <c r="AN40"/>
  <c r="CJ40" s="1"/>
  <c r="DG40" s="1"/>
  <c r="AN13"/>
  <c r="CJ13" s="1"/>
  <c r="DG13" s="1"/>
  <c r="AO14"/>
  <c r="AO63"/>
  <c r="AO68"/>
  <c r="AN18"/>
  <c r="CJ18" s="1"/>
  <c r="DG18" s="1"/>
  <c r="AO17"/>
  <c r="AN11"/>
  <c r="CJ11" s="1"/>
  <c r="DG11" s="1"/>
  <c r="AN44"/>
  <c r="CJ44" s="1"/>
  <c r="DG44" s="1"/>
  <c r="AO46"/>
  <c r="AN31"/>
  <c r="CJ31" s="1"/>
  <c r="DG31" s="1"/>
  <c r="AO38"/>
  <c r="AO23"/>
  <c r="AO15"/>
  <c r="AO55"/>
  <c r="AO39"/>
  <c r="AO47"/>
  <c r="AO31"/>
  <c r="AN15"/>
  <c r="CJ15" s="1"/>
  <c r="DG15" s="1"/>
  <c r="AN23"/>
  <c r="CJ23" s="1"/>
  <c r="DG23" s="1"/>
  <c r="AN55"/>
  <c r="CJ55" s="1"/>
  <c r="DG55" s="1"/>
  <c r="CK7"/>
  <c r="DH7"/>
  <c r="EE7"/>
  <c r="FY7"/>
  <c r="BU14" i="1"/>
  <c r="DP14"/>
  <c r="EB14" s="1"/>
  <c r="BU68"/>
  <c r="DP68"/>
  <c r="EB68" s="1"/>
  <c r="BU17"/>
  <c r="DP80"/>
  <c r="EB80" s="1"/>
  <c r="BU80"/>
  <c r="CG60"/>
  <c r="CS60" s="1"/>
  <c r="J57" i="51"/>
  <c r="BU48" i="1"/>
  <c r="DP20"/>
  <c r="EB20" s="1"/>
  <c r="BU20"/>
  <c r="DP45"/>
  <c r="EB45" s="1"/>
  <c r="BU45"/>
  <c r="CG59"/>
  <c r="CS59" s="1"/>
  <c r="J56" i="51"/>
  <c r="DP28" i="1"/>
  <c r="EB28" s="1"/>
  <c r="BU28"/>
  <c r="BU63"/>
  <c r="DP63"/>
  <c r="EB63" s="1"/>
  <c r="CG26"/>
  <c r="CS26" s="1"/>
  <c r="J23" i="51"/>
  <c r="BU33" i="1"/>
  <c r="DP33"/>
  <c r="EB33" s="1"/>
  <c r="BU16"/>
  <c r="CG58"/>
  <c r="CS58" s="1"/>
  <c r="J55" i="51"/>
  <c r="DP46" i="1"/>
  <c r="EB46" s="1"/>
  <c r="BU46"/>
  <c r="BU35"/>
  <c r="DP35"/>
  <c r="EB35" s="1"/>
  <c r="CG20"/>
  <c r="CS20" s="1"/>
  <c r="J17" i="51"/>
  <c r="BU67" i="1"/>
  <c r="DP67"/>
  <c r="EB67" s="1"/>
  <c r="DP57"/>
  <c r="EB57" s="1"/>
  <c r="BU57"/>
  <c r="CG36"/>
  <c r="CS36" s="1"/>
  <c r="J33" i="51"/>
  <c r="CG14" i="1"/>
  <c r="CS14" s="1"/>
  <c r="J11" i="51"/>
  <c r="BU12" i="1"/>
  <c r="DP12"/>
  <c r="EB12" s="1"/>
  <c r="CG64"/>
  <c r="CS64" s="1"/>
  <c r="J61" i="51"/>
  <c r="CG27" i="1"/>
  <c r="CS27" s="1"/>
  <c r="J24" i="51"/>
  <c r="BU65" i="1"/>
  <c r="DP65"/>
  <c r="EB65" s="1"/>
  <c r="BU41"/>
  <c r="DP41"/>
  <c r="EB41" s="1"/>
  <c r="DP75"/>
  <c r="BU75"/>
  <c r="CG32"/>
  <c r="CS32" s="1"/>
  <c r="J29" i="51"/>
  <c r="DP24" i="1"/>
  <c r="EB24" s="1"/>
  <c r="BU24"/>
  <c r="BU56"/>
  <c r="CG74"/>
  <c r="CS74" s="1"/>
  <c r="J71" i="51"/>
  <c r="DP61" i="1"/>
  <c r="EB61" s="1"/>
  <c r="BU61"/>
  <c r="CG39"/>
  <c r="CS39" s="1"/>
  <c r="J36" i="51"/>
  <c r="EB6" i="63"/>
  <c r="AJ76"/>
  <c r="CH76" s="1"/>
  <c r="DE76" s="1"/>
  <c r="AJ80"/>
  <c r="CH80" s="1"/>
  <c r="DE80" s="1"/>
  <c r="AK80"/>
  <c r="AK50"/>
  <c r="CH6"/>
  <c r="AJ74"/>
  <c r="CH74" s="1"/>
  <c r="DE74" s="1"/>
  <c r="AJ78"/>
  <c r="CH78" s="1"/>
  <c r="DE78" s="1"/>
  <c r="AK76"/>
  <c r="AK79"/>
  <c r="AK75"/>
  <c r="AK25"/>
  <c r="AJ41"/>
  <c r="CH41" s="1"/>
  <c r="DE41" s="1"/>
  <c r="AK36"/>
  <c r="AJ67"/>
  <c r="CH67" s="1"/>
  <c r="DE67" s="1"/>
  <c r="AJ70"/>
  <c r="CH70" s="1"/>
  <c r="DE70" s="1"/>
  <c r="AJ71"/>
  <c r="CH71" s="1"/>
  <c r="DE71" s="1"/>
  <c r="AK57"/>
  <c r="AJ62"/>
  <c r="CH62" s="1"/>
  <c r="DE62" s="1"/>
  <c r="AJ60"/>
  <c r="CH60" s="1"/>
  <c r="DE60" s="1"/>
  <c r="AJ58"/>
  <c r="CH58" s="1"/>
  <c r="DE58" s="1"/>
  <c r="AJ66"/>
  <c r="CH66" s="1"/>
  <c r="DE66" s="1"/>
  <c r="AJ77"/>
  <c r="CH77" s="1"/>
  <c r="DE77" s="1"/>
  <c r="AK73"/>
  <c r="AK74"/>
  <c r="AK70"/>
  <c r="AJ68"/>
  <c r="CH68" s="1"/>
  <c r="DE68" s="1"/>
  <c r="AJ64"/>
  <c r="CH64" s="1"/>
  <c r="DE64" s="1"/>
  <c r="AK56"/>
  <c r="AJ22"/>
  <c r="CH22" s="1"/>
  <c r="DE22" s="1"/>
  <c r="AJ37"/>
  <c r="CH37" s="1"/>
  <c r="DE37" s="1"/>
  <c r="AJ63"/>
  <c r="CH63" s="1"/>
  <c r="DE63" s="1"/>
  <c r="AK35"/>
  <c r="AK68"/>
  <c r="AK71"/>
  <c r="AK69"/>
  <c r="AK54"/>
  <c r="AK48"/>
  <c r="AK20"/>
  <c r="AK21"/>
  <c r="AJ46"/>
  <c r="CH46" s="1"/>
  <c r="DE46" s="1"/>
  <c r="AJ26"/>
  <c r="CH26" s="1"/>
  <c r="DE26" s="1"/>
  <c r="AJ79"/>
  <c r="CH79" s="1"/>
  <c r="DE79" s="1"/>
  <c r="AK78"/>
  <c r="AK51"/>
  <c r="AK65"/>
  <c r="AJ59"/>
  <c r="CH59" s="1"/>
  <c r="DE59" s="1"/>
  <c r="AJ57"/>
  <c r="CH57" s="1"/>
  <c r="DE57" s="1"/>
  <c r="AK64"/>
  <c r="AK63"/>
  <c r="AJ42"/>
  <c r="CH42" s="1"/>
  <c r="DE42" s="1"/>
  <c r="AK45"/>
  <c r="AJ50"/>
  <c r="CH50" s="1"/>
  <c r="DE50" s="1"/>
  <c r="AK26"/>
  <c r="AJ44"/>
  <c r="CH44" s="1"/>
  <c r="DE44" s="1"/>
  <c r="AK38"/>
  <c r="AJ69"/>
  <c r="CH69" s="1"/>
  <c r="DE69" s="1"/>
  <c r="AK62"/>
  <c r="AK19"/>
  <c r="AJ28"/>
  <c r="CH28" s="1"/>
  <c r="DE28" s="1"/>
  <c r="AK12"/>
  <c r="AK53"/>
  <c r="AJ34"/>
  <c r="CH34" s="1"/>
  <c r="DE34" s="1"/>
  <c r="AK33"/>
  <c r="AK46"/>
  <c r="AJ27"/>
  <c r="CH27" s="1"/>
  <c r="DE27" s="1"/>
  <c r="AK18"/>
  <c r="AJ73"/>
  <c r="CH73" s="1"/>
  <c r="DE73" s="1"/>
  <c r="AK77"/>
  <c r="AJ20"/>
  <c r="CH20" s="1"/>
  <c r="DE20" s="1"/>
  <c r="AK60"/>
  <c r="AK22"/>
  <c r="AJ29"/>
  <c r="CH29" s="1"/>
  <c r="DE29" s="1"/>
  <c r="AJ45"/>
  <c r="CH45" s="1"/>
  <c r="DE45" s="1"/>
  <c r="DE6"/>
  <c r="AK59"/>
  <c r="AJ65"/>
  <c r="CH65" s="1"/>
  <c r="DE65" s="1"/>
  <c r="AJ61"/>
  <c r="CH61" s="1"/>
  <c r="DE61" s="1"/>
  <c r="AK66"/>
  <c r="AK42"/>
  <c r="AK13"/>
  <c r="AJ25"/>
  <c r="CH25" s="1"/>
  <c r="DE25" s="1"/>
  <c r="AK29"/>
  <c r="AJ75"/>
  <c r="CH75" s="1"/>
  <c r="DE75" s="1"/>
  <c r="AK44"/>
  <c r="AJ36"/>
  <c r="CH36" s="1"/>
  <c r="DE36" s="1"/>
  <c r="AK16"/>
  <c r="AJ35"/>
  <c r="CH35" s="1"/>
  <c r="DE35" s="1"/>
  <c r="AJ30"/>
  <c r="CH30" s="1"/>
  <c r="DE30" s="1"/>
  <c r="AK41"/>
  <c r="AK14"/>
  <c r="FV6"/>
  <c r="AK11"/>
  <c r="AK72"/>
  <c r="AJ24"/>
  <c r="CH24" s="1"/>
  <c r="DE24" s="1"/>
  <c r="AK67"/>
  <c r="AK37"/>
  <c r="AJ72"/>
  <c r="CH72" s="1"/>
  <c r="DE72" s="1"/>
  <c r="AJ32"/>
  <c r="CH32" s="1"/>
  <c r="DE32" s="1"/>
  <c r="AJ14"/>
  <c r="CH14" s="1"/>
  <c r="DE14" s="1"/>
  <c r="AJ33"/>
  <c r="CH33" s="1"/>
  <c r="DE33" s="1"/>
  <c r="AJ21"/>
  <c r="CH21" s="1"/>
  <c r="DE21" s="1"/>
  <c r="AK28"/>
  <c r="AK40"/>
  <c r="AJ40"/>
  <c r="CH40" s="1"/>
  <c r="DE40" s="1"/>
  <c r="AK24"/>
  <c r="EB24" s="1"/>
  <c r="FV24" s="1"/>
  <c r="AK61"/>
  <c r="AK58"/>
  <c r="AK15"/>
  <c r="AK17"/>
  <c r="AK30"/>
  <c r="AK27"/>
  <c r="AK49"/>
  <c r="AK34"/>
  <c r="AK43"/>
  <c r="AK23"/>
  <c r="AJ12"/>
  <c r="CH12" s="1"/>
  <c r="DE12" s="1"/>
  <c r="AJ52"/>
  <c r="CH52" s="1"/>
  <c r="DE52" s="1"/>
  <c r="AJ38"/>
  <c r="CH38" s="1"/>
  <c r="DE38" s="1"/>
  <c r="AK52"/>
  <c r="AK32"/>
  <c r="AJ31"/>
  <c r="CH31" s="1"/>
  <c r="DE31" s="1"/>
  <c r="AK31"/>
  <c r="AK47"/>
  <c r="AJ55"/>
  <c r="CH55" s="1"/>
  <c r="DE55" s="1"/>
  <c r="AJ47"/>
  <c r="CH47" s="1"/>
  <c r="DE47" s="1"/>
  <c r="AK55"/>
  <c r="AK39"/>
  <c r="AJ15"/>
  <c r="CH15" s="1"/>
  <c r="DE15" s="1"/>
  <c r="AJ39"/>
  <c r="CH39" s="1"/>
  <c r="DE39" s="1"/>
  <c r="BX31" i="1"/>
  <c r="DS31"/>
  <c r="EE31" s="1"/>
  <c r="DS71"/>
  <c r="EE71" s="1"/>
  <c r="BX71"/>
  <c r="BX56"/>
  <c r="DS56"/>
  <c r="EE56" s="1"/>
  <c r="DS50"/>
  <c r="EE50" s="1"/>
  <c r="BX50"/>
  <c r="BX16"/>
  <c r="DS16"/>
  <c r="EE16" s="1"/>
  <c r="DS66"/>
  <c r="EE66" s="1"/>
  <c r="BX66"/>
  <c r="DS44"/>
  <c r="EE44" s="1"/>
  <c r="BX44"/>
  <c r="DS28"/>
  <c r="EE28" s="1"/>
  <c r="BX28"/>
  <c r="DS30"/>
  <c r="EE30" s="1"/>
  <c r="BX30"/>
  <c r="DS64"/>
  <c r="EE64" s="1"/>
  <c r="BX64"/>
  <c r="BX35"/>
  <c r="DS35"/>
  <c r="EE35" s="1"/>
  <c r="BX73"/>
  <c r="DS73"/>
  <c r="DS17"/>
  <c r="EE17" s="1"/>
  <c r="BX17"/>
  <c r="DS18"/>
  <c r="EE18" s="1"/>
  <c r="BX18"/>
  <c r="BX14"/>
  <c r="DS14"/>
  <c r="EE14" s="1"/>
  <c r="DS39"/>
  <c r="EE39" s="1"/>
  <c r="BX39"/>
  <c r="DS34"/>
  <c r="EE34" s="1"/>
  <c r="BX34"/>
  <c r="DS68"/>
  <c r="EE68" s="1"/>
  <c r="BX68"/>
  <c r="I65" i="51"/>
  <c r="CF68" i="1"/>
  <c r="CR68" s="1"/>
  <c r="I64" i="51"/>
  <c r="CF67" i="1"/>
  <c r="CR67" s="1"/>
  <c r="I26" i="51"/>
  <c r="CF30" i="1"/>
  <c r="CR30" s="1"/>
  <c r="I27" i="51"/>
  <c r="BT46" i="1"/>
  <c r="DO39"/>
  <c r="EA39" s="1"/>
  <c r="BT39"/>
  <c r="AI42" i="63"/>
  <c r="AI33"/>
  <c r="AH30"/>
  <c r="CG30" s="1"/>
  <c r="DD30" s="1"/>
  <c r="AH63"/>
  <c r="CG63" s="1"/>
  <c r="DD63" s="1"/>
  <c r="AH71"/>
  <c r="CG71" s="1"/>
  <c r="DD71" s="1"/>
  <c r="AH79"/>
  <c r="CG79" s="1"/>
  <c r="DD79" s="1"/>
  <c r="AI77"/>
  <c r="AI66"/>
  <c r="AI61"/>
  <c r="AH65"/>
  <c r="CG65" s="1"/>
  <c r="DD65" s="1"/>
  <c r="AH73"/>
  <c r="CG73" s="1"/>
  <c r="DD73" s="1"/>
  <c r="EA6"/>
  <c r="AI72"/>
  <c r="AI64"/>
  <c r="AH42"/>
  <c r="CG42" s="1"/>
  <c r="DD42" s="1"/>
  <c r="AH14"/>
  <c r="CG14" s="1"/>
  <c r="DD14" s="1"/>
  <c r="AH64"/>
  <c r="CG64" s="1"/>
  <c r="DD64" s="1"/>
  <c r="AH72"/>
  <c r="CG72" s="1"/>
  <c r="DD72" s="1"/>
  <c r="AH80"/>
  <c r="CG80" s="1"/>
  <c r="DD80" s="1"/>
  <c r="AI79"/>
  <c r="AI71"/>
  <c r="AI68"/>
  <c r="FU6"/>
  <c r="AH59"/>
  <c r="CG59" s="1"/>
  <c r="DD59" s="1"/>
  <c r="AH67"/>
  <c r="CG67" s="1"/>
  <c r="DD67" s="1"/>
  <c r="AH75"/>
  <c r="CG75" s="1"/>
  <c r="DD75" s="1"/>
  <c r="AI78"/>
  <c r="AI73"/>
  <c r="AI65"/>
  <c r="AI57"/>
  <c r="AI20"/>
  <c r="AH13"/>
  <c r="CG13" s="1"/>
  <c r="DD13" s="1"/>
  <c r="AH48"/>
  <c r="CG48" s="1"/>
  <c r="DD48" s="1"/>
  <c r="AI14"/>
  <c r="AH58"/>
  <c r="CG58" s="1"/>
  <c r="DD58" s="1"/>
  <c r="AH74"/>
  <c r="CG74" s="1"/>
  <c r="DD74" s="1"/>
  <c r="AI74"/>
  <c r="AH68"/>
  <c r="CG68" s="1"/>
  <c r="DD68" s="1"/>
  <c r="AI75"/>
  <c r="AI59"/>
  <c r="AH11"/>
  <c r="CG11" s="1"/>
  <c r="DD11" s="1"/>
  <c r="AI32"/>
  <c r="AH35"/>
  <c r="CG35" s="1"/>
  <c r="DD35" s="1"/>
  <c r="AH50"/>
  <c r="CG50" s="1"/>
  <c r="DD50" s="1"/>
  <c r="AI27"/>
  <c r="AI34"/>
  <c r="AI41"/>
  <c r="AH40"/>
  <c r="CG40" s="1"/>
  <c r="DD40" s="1"/>
  <c r="AH53"/>
  <c r="CG53" s="1"/>
  <c r="DD53" s="1"/>
  <c r="AI29"/>
  <c r="AI45"/>
  <c r="AI46"/>
  <c r="AI17"/>
  <c r="AI49"/>
  <c r="AH46"/>
  <c r="CG46" s="1"/>
  <c r="DD46" s="1"/>
  <c r="AH66"/>
  <c r="CG66" s="1"/>
  <c r="DD66" s="1"/>
  <c r="DD6"/>
  <c r="AI69"/>
  <c r="AI58"/>
  <c r="AH60"/>
  <c r="CG60" s="1"/>
  <c r="DD60" s="1"/>
  <c r="AH76"/>
  <c r="CG76" s="1"/>
  <c r="DD76" s="1"/>
  <c r="AI80"/>
  <c r="AI67"/>
  <c r="AI56"/>
  <c r="AI52"/>
  <c r="AH26"/>
  <c r="CG26" s="1"/>
  <c r="DD26" s="1"/>
  <c r="AH51"/>
  <c r="CG51" s="1"/>
  <c r="DD51" s="1"/>
  <c r="AH20"/>
  <c r="CG20" s="1"/>
  <c r="DD20" s="1"/>
  <c r="AH43"/>
  <c r="CG43" s="1"/>
  <c r="DD43" s="1"/>
  <c r="AI21"/>
  <c r="AH32"/>
  <c r="CG32" s="1"/>
  <c r="DD32" s="1"/>
  <c r="AI19"/>
  <c r="AI38"/>
  <c r="AH41"/>
  <c r="CG41" s="1"/>
  <c r="DD41" s="1"/>
  <c r="AI16"/>
  <c r="AI48"/>
  <c r="AI18"/>
  <c r="AI50"/>
  <c r="AH12"/>
  <c r="CG12" s="1"/>
  <c r="DD12" s="1"/>
  <c r="AH44"/>
  <c r="CG44" s="1"/>
  <c r="DD44" s="1"/>
  <c r="AH18"/>
  <c r="CG18" s="1"/>
  <c r="DD18" s="1"/>
  <c r="AH54"/>
  <c r="CG54" s="1"/>
  <c r="DD54" s="1"/>
  <c r="AI12"/>
  <c r="AI28"/>
  <c r="AI36"/>
  <c r="AI44"/>
  <c r="AI26"/>
  <c r="AI13"/>
  <c r="AI76"/>
  <c r="AH78"/>
  <c r="CG78" s="1"/>
  <c r="DD78" s="1"/>
  <c r="AI62"/>
  <c r="AH21"/>
  <c r="CG21" s="1"/>
  <c r="DD21" s="1"/>
  <c r="AI40"/>
  <c r="AI35"/>
  <c r="AI53"/>
  <c r="AI25"/>
  <c r="AI24"/>
  <c r="AH19"/>
  <c r="CG19" s="1"/>
  <c r="DD19" s="1"/>
  <c r="AH33"/>
  <c r="CG33" s="1"/>
  <c r="DD33" s="1"/>
  <c r="AH77"/>
  <c r="CG77" s="1"/>
  <c r="DD77" s="1"/>
  <c r="CG6"/>
  <c r="AH45"/>
  <c r="CG45" s="1"/>
  <c r="DD45" s="1"/>
  <c r="AI51"/>
  <c r="AI22"/>
  <c r="AH61"/>
  <c r="CG61" s="1"/>
  <c r="DD61" s="1"/>
  <c r="AI60"/>
  <c r="AI70"/>
  <c r="AH27"/>
  <c r="CG27" s="1"/>
  <c r="DD27" s="1"/>
  <c r="AI43"/>
  <c r="AI11"/>
  <c r="AI37"/>
  <c r="AI54"/>
  <c r="AI47"/>
  <c r="AI30"/>
  <c r="AH69"/>
  <c r="CG69" s="1"/>
  <c r="DD69" s="1"/>
  <c r="AI63"/>
  <c r="AH62"/>
  <c r="CG62" s="1"/>
  <c r="DD62" s="1"/>
  <c r="AH36"/>
  <c r="CG36" s="1"/>
  <c r="DD36" s="1"/>
  <c r="AH16"/>
  <c r="CG16" s="1"/>
  <c r="DD16" s="1"/>
  <c r="AH37"/>
  <c r="CG37" s="1"/>
  <c r="DD37" s="1"/>
  <c r="AI55"/>
  <c r="AH70"/>
  <c r="CG70" s="1"/>
  <c r="DD70" s="1"/>
  <c r="AI15"/>
  <c r="AI39"/>
  <c r="AH23"/>
  <c r="CG23" s="1"/>
  <c r="DD23" s="1"/>
  <c r="AH39"/>
  <c r="CG39" s="1"/>
  <c r="DD39" s="1"/>
  <c r="AH55"/>
  <c r="CG55" s="1"/>
  <c r="DD55" s="1"/>
  <c r="AH47"/>
  <c r="CG47" s="1"/>
  <c r="DD47" s="1"/>
  <c r="AI23"/>
  <c r="AI31"/>
  <c r="I24" i="51"/>
  <c r="CF27" i="1"/>
  <c r="CR27" s="1"/>
  <c r="CF19"/>
  <c r="CR19" s="1"/>
  <c r="I16" i="51"/>
  <c r="CF14" i="1"/>
  <c r="CR14" s="1"/>
  <c r="I11" i="51"/>
  <c r="DO48" i="1"/>
  <c r="EA48" s="1"/>
  <c r="BT48"/>
  <c r="I23" i="51"/>
  <c r="CF26" i="1"/>
  <c r="CR26" s="1"/>
  <c r="DO43"/>
  <c r="EA43" s="1"/>
  <c r="BT43"/>
  <c r="BT12"/>
  <c r="DO12"/>
  <c r="EA12" s="1"/>
  <c r="BT69"/>
  <c r="DO69"/>
  <c r="EA69" s="1"/>
  <c r="I77" i="51"/>
  <c r="CF80" i="1"/>
  <c r="CR80" s="1"/>
  <c r="CF32"/>
  <c r="CR32" s="1"/>
  <c r="BT14"/>
  <c r="DO14"/>
  <c r="EA14" s="1"/>
  <c r="I70" i="51"/>
  <c r="CF73" i="1"/>
  <c r="CR73" s="1"/>
  <c r="DO77"/>
  <c r="EA77" s="1"/>
  <c r="BT77"/>
  <c r="CF48"/>
  <c r="CR48" s="1"/>
  <c r="I45" i="51"/>
  <c r="CF53" i="1"/>
  <c r="CR53" s="1"/>
  <c r="I50" i="51"/>
  <c r="BT76" i="1"/>
  <c r="DO76"/>
  <c r="DO62"/>
  <c r="EA62" s="1"/>
  <c r="BT62"/>
  <c r="CF33"/>
  <c r="CR33" s="1"/>
  <c r="I30" i="51"/>
  <c r="DO35" i="1"/>
  <c r="EA35" s="1"/>
  <c r="BT35"/>
  <c r="BT54"/>
  <c r="DO54"/>
  <c r="EA54" s="1"/>
  <c r="I13" i="51"/>
  <c r="CF16" i="1"/>
  <c r="CR16" s="1"/>
  <c r="I15" i="51"/>
  <c r="CF18" i="1"/>
  <c r="CR18" s="1"/>
  <c r="DO63"/>
  <c r="EA63" s="1"/>
  <c r="BT63"/>
  <c r="I61" i="51"/>
  <c r="CF64" i="1"/>
  <c r="CR64" s="1"/>
  <c r="BT20"/>
  <c r="DO20"/>
  <c r="EA20" s="1"/>
  <c r="DO65"/>
  <c r="EA65" s="1"/>
  <c r="BT65"/>
  <c r="DO72"/>
  <c r="EA72" s="1"/>
  <c r="BT72"/>
  <c r="I76" i="51"/>
  <c r="CF79" i="1"/>
  <c r="CR79" s="1"/>
  <c r="DX13"/>
  <c r="DX20"/>
  <c r="DX56"/>
  <c r="DX15"/>
  <c r="DX17"/>
  <c r="DX45"/>
  <c r="DX77"/>
  <c r="DX71"/>
  <c r="DX34"/>
  <c r="DX29"/>
  <c r="DX78"/>
  <c r="DX62"/>
  <c r="DX26"/>
  <c r="DX60"/>
  <c r="DX12"/>
  <c r="DX35"/>
  <c r="DX74"/>
  <c r="DX51"/>
  <c r="DX11"/>
  <c r="DX31"/>
  <c r="DX73"/>
  <c r="BV44"/>
  <c r="DQ69"/>
  <c r="EC69" s="1"/>
  <c r="BV69"/>
  <c r="DQ17"/>
  <c r="EC17" s="1"/>
  <c r="BV17"/>
  <c r="K34" i="51"/>
  <c r="CH37" i="1"/>
  <c r="CT37" s="1"/>
  <c r="CH13"/>
  <c r="CT13" s="1"/>
  <c r="CH36"/>
  <c r="CT36" s="1"/>
  <c r="K33" i="51"/>
  <c r="BV29" i="1"/>
  <c r="DQ29"/>
  <c r="EC29" s="1"/>
  <c r="CH71"/>
  <c r="CT71" s="1"/>
  <c r="K68" i="51"/>
  <c r="K32"/>
  <c r="CH35" i="1"/>
  <c r="CT35" s="1"/>
  <c r="BV55"/>
  <c r="DQ55"/>
  <c r="EC55" s="1"/>
  <c r="BV60"/>
  <c r="DQ60"/>
  <c r="EC60" s="1"/>
  <c r="K23" i="51"/>
  <c r="CH26" i="1"/>
  <c r="CT26" s="1"/>
  <c r="BV79"/>
  <c r="DQ79"/>
  <c r="BV32"/>
  <c r="DQ32"/>
  <c r="EC32" s="1"/>
  <c r="DQ37"/>
  <c r="EC37" s="1"/>
  <c r="BV37"/>
  <c r="K57" i="51"/>
  <c r="CH60" i="1"/>
  <c r="CT60" s="1"/>
  <c r="DQ40"/>
  <c r="EC40" s="1"/>
  <c r="BV40"/>
  <c r="K72" i="51"/>
  <c r="CH75" i="1"/>
  <c r="CT75" s="1"/>
  <c r="K53" i="51"/>
  <c r="CH56" i="1"/>
  <c r="CT56" s="1"/>
  <c r="DQ38"/>
  <c r="EC38" s="1"/>
  <c r="BV38"/>
  <c r="DQ73"/>
  <c r="BV73"/>
  <c r="BV41"/>
  <c r="K18" i="51"/>
  <c r="CH21" i="1"/>
  <c r="CT21" s="1"/>
  <c r="DQ71"/>
  <c r="EC71" s="1"/>
  <c r="BV71"/>
  <c r="BV68"/>
  <c r="DQ68"/>
  <c r="EC68" s="1"/>
  <c r="BV20"/>
  <c r="DQ20"/>
  <c r="EC20" s="1"/>
  <c r="K17" i="51"/>
  <c r="CN12" i="1"/>
  <c r="CZ12" s="1"/>
  <c r="DW12"/>
  <c r="EI12" s="1"/>
  <c r="CB12"/>
  <c r="DW67"/>
  <c r="EI67" s="1"/>
  <c r="CB67"/>
  <c r="CN67"/>
  <c r="CZ67" s="1"/>
  <c r="DW77"/>
  <c r="EI77" s="1"/>
  <c r="CB77"/>
  <c r="CN77"/>
  <c r="CZ77" s="1"/>
  <c r="CN34"/>
  <c r="CZ34" s="1"/>
  <c r="CB34"/>
  <c r="DW34"/>
  <c r="EI34" s="1"/>
  <c r="CB78"/>
  <c r="DW78"/>
  <c r="EI78" s="1"/>
  <c r="CN78"/>
  <c r="CZ78" s="1"/>
  <c r="CN25"/>
  <c r="CZ25" s="1"/>
  <c r="CB25"/>
  <c r="DW25"/>
  <c r="EI25" s="1"/>
  <c r="DW51"/>
  <c r="EI51" s="1"/>
  <c r="CB51"/>
  <c r="CN51"/>
  <c r="CZ51" s="1"/>
  <c r="CB31"/>
  <c r="DW31"/>
  <c r="EI31" s="1"/>
  <c r="CN31"/>
  <c r="CZ31" s="1"/>
  <c r="DW75"/>
  <c r="CB75"/>
  <c r="CN75"/>
  <c r="CZ75" s="1"/>
  <c r="DW63"/>
  <c r="EI63" s="1"/>
  <c r="CB63"/>
  <c r="CN63"/>
  <c r="CZ63" s="1"/>
  <c r="DW57"/>
  <c r="EI57" s="1"/>
  <c r="CB57"/>
  <c r="CN57"/>
  <c r="CZ57" s="1"/>
  <c r="DW42"/>
  <c r="EI42" s="1"/>
  <c r="CB42"/>
  <c r="CN42"/>
  <c r="CZ42" s="1"/>
  <c r="CN56"/>
  <c r="CZ56" s="1"/>
  <c r="CB56"/>
  <c r="DW56"/>
  <c r="EI56" s="1"/>
  <c r="DW14"/>
  <c r="EI14" s="1"/>
  <c r="CB14"/>
  <c r="CN14"/>
  <c r="CZ14" s="1"/>
  <c r="DW47"/>
  <c r="EI47" s="1"/>
  <c r="CB47"/>
  <c r="CN47"/>
  <c r="CZ47" s="1"/>
  <c r="CN76"/>
  <c r="CZ76" s="1"/>
  <c r="DW76"/>
  <c r="CB76"/>
  <c r="CB59"/>
  <c r="DW59"/>
  <c r="EI59" s="1"/>
  <c r="CN59"/>
  <c r="CZ59" s="1"/>
  <c r="EI6" i="63"/>
  <c r="DL6"/>
  <c r="AX11"/>
  <c r="CO6"/>
  <c r="GC6"/>
  <c r="DN55" i="1"/>
  <c r="DZ55" s="1"/>
  <c r="BS55"/>
  <c r="BS53"/>
  <c r="DN53"/>
  <c r="DZ53" s="1"/>
  <c r="H8" i="51"/>
  <c r="CE11" i="1"/>
  <c r="CQ11" s="1"/>
  <c r="BS63"/>
  <c r="DN63"/>
  <c r="DZ63" s="1"/>
  <c r="H31" i="51"/>
  <c r="CE34" i="1"/>
  <c r="CQ34" s="1"/>
  <c r="CE32"/>
  <c r="CQ32" s="1"/>
  <c r="DN22"/>
  <c r="DZ22" s="1"/>
  <c r="BS22"/>
  <c r="DN79"/>
  <c r="BS79"/>
  <c r="DN11"/>
  <c r="DZ11" s="1"/>
  <c r="BS11"/>
  <c r="H37" i="51"/>
  <c r="CE40" i="1"/>
  <c r="CQ40" s="1"/>
  <c r="DN29"/>
  <c r="DZ29" s="1"/>
  <c r="BS29"/>
  <c r="BS15"/>
  <c r="DN15"/>
  <c r="DZ15" s="1"/>
  <c r="H52" i="51"/>
  <c r="CE55" i="1"/>
  <c r="CQ55" s="1"/>
  <c r="BS58"/>
  <c r="DN58"/>
  <c r="DZ58" s="1"/>
  <c r="BS19"/>
  <c r="DN19"/>
  <c r="DZ19" s="1"/>
  <c r="DN38"/>
  <c r="DZ38" s="1"/>
  <c r="BS38"/>
  <c r="CE77"/>
  <c r="CQ77" s="1"/>
  <c r="H74" i="51"/>
  <c r="H54"/>
  <c r="CE57" i="1"/>
  <c r="CQ57" s="1"/>
  <c r="H16" i="51"/>
  <c r="H67"/>
  <c r="CE70" i="1"/>
  <c r="CQ70" s="1"/>
  <c r="BS48"/>
  <c r="DN48"/>
  <c r="DZ48" s="1"/>
  <c r="BS73"/>
  <c r="DN73"/>
  <c r="BS27"/>
  <c r="CE29"/>
  <c r="CQ29" s="1"/>
  <c r="H26" i="51"/>
  <c r="DN72" i="1"/>
  <c r="DZ72" s="1"/>
  <c r="BS72"/>
  <c r="BS47"/>
  <c r="H65" i="51"/>
  <c r="CE68" i="1"/>
  <c r="CQ68" s="1"/>
  <c r="BS40"/>
  <c r="DN40"/>
  <c r="DZ40" s="1"/>
  <c r="CE49"/>
  <c r="CQ49" s="1"/>
  <c r="FW7" i="63"/>
  <c r="EC7"/>
  <c r="DF7"/>
  <c r="CI7"/>
  <c r="DZ7"/>
  <c r="DC7"/>
  <c r="CF7"/>
  <c r="FT7"/>
  <c r="CM63" i="1"/>
  <c r="CY63" s="1"/>
  <c r="CA63"/>
  <c r="DV63"/>
  <c r="EH63" s="1"/>
  <c r="CM24"/>
  <c r="CY24" s="1"/>
  <c r="CA24"/>
  <c r="DV24"/>
  <c r="EH24" s="1"/>
  <c r="DV16"/>
  <c r="EH16" s="1"/>
  <c r="CA16"/>
  <c r="CM16"/>
  <c r="CY16" s="1"/>
  <c r="DV29"/>
  <c r="EH29" s="1"/>
  <c r="CA29"/>
  <c r="CM29"/>
  <c r="CY29" s="1"/>
  <c r="DV64"/>
  <c r="EH64" s="1"/>
  <c r="CA64"/>
  <c r="CM64"/>
  <c r="CY64" s="1"/>
  <c r="CM21"/>
  <c r="CY21" s="1"/>
  <c r="CA21"/>
  <c r="DV21"/>
  <c r="EH21" s="1"/>
  <c r="DV57"/>
  <c r="EH57" s="1"/>
  <c r="CM30"/>
  <c r="CY30" s="1"/>
  <c r="DV30"/>
  <c r="EH30" s="1"/>
  <c r="CA28"/>
  <c r="DV70"/>
  <c r="EH70" s="1"/>
  <c r="CM70"/>
  <c r="CY70" s="1"/>
  <c r="CA70"/>
  <c r="CM35"/>
  <c r="CY35" s="1"/>
  <c r="CA35"/>
  <c r="DV35"/>
  <c r="EH35" s="1"/>
  <c r="DV56"/>
  <c r="EH56" s="1"/>
  <c r="CA56"/>
  <c r="CM56"/>
  <c r="CY56" s="1"/>
  <c r="CM73"/>
  <c r="CY73" s="1"/>
  <c r="DV73"/>
  <c r="CA73"/>
  <c r="CA45"/>
  <c r="DV45"/>
  <c r="EH45" s="1"/>
  <c r="CM45"/>
  <c r="CY45" s="1"/>
  <c r="CM66"/>
  <c r="CY66" s="1"/>
  <c r="CA66"/>
  <c r="DV66"/>
  <c r="EH66" s="1"/>
  <c r="EB7" i="63"/>
  <c r="FV7"/>
  <c r="CH7"/>
  <c r="DE7"/>
  <c r="G13" i="51"/>
  <c r="CD16" i="1"/>
  <c r="CD50"/>
  <c r="G47" i="51"/>
  <c r="CD57" i="1"/>
  <c r="G54" i="51"/>
  <c r="G73"/>
  <c r="CD76" i="1"/>
  <c r="CD21"/>
  <c r="G18" i="51"/>
  <c r="CD74" i="1"/>
  <c r="G71" i="51"/>
  <c r="G31"/>
  <c r="CD34" i="1"/>
  <c r="CD36"/>
  <c r="G33" i="51"/>
  <c r="BR14" i="1"/>
  <c r="DM14"/>
  <c r="DY14" s="1"/>
  <c r="CD37"/>
  <c r="G34" i="51"/>
  <c r="BR75" i="1"/>
  <c r="DM75"/>
  <c r="CD72"/>
  <c r="G69" i="51"/>
  <c r="BR25" i="1"/>
  <c r="DM25"/>
  <c r="DY25" s="1"/>
  <c r="BR61"/>
  <c r="DM61"/>
  <c r="DY61" s="1"/>
  <c r="G74" i="51"/>
  <c r="CD77" i="1"/>
  <c r="BR76"/>
  <c r="DM76"/>
  <c r="DM60"/>
  <c r="DY60" s="1"/>
  <c r="BR60"/>
  <c r="BR74"/>
  <c r="DM74"/>
  <c r="BR37"/>
  <c r="DM37"/>
  <c r="DY37" s="1"/>
  <c r="BR73"/>
  <c r="DM73"/>
  <c r="BR21"/>
  <c r="DM21"/>
  <c r="DY21" s="1"/>
  <c r="DM62"/>
  <c r="DY62" s="1"/>
  <c r="BR62"/>
  <c r="BR41"/>
  <c r="DM78"/>
  <c r="DY78" s="1"/>
  <c r="BR78"/>
  <c r="BR40"/>
  <c r="DM40"/>
  <c r="DY40" s="1"/>
  <c r="G11" i="51"/>
  <c r="CD14" i="1"/>
  <c r="BR58"/>
  <c r="DM58"/>
  <c r="DY58" s="1"/>
  <c r="BR42"/>
  <c r="CD60"/>
  <c r="G57" i="51"/>
  <c r="BR36" i="1"/>
  <c r="DM36"/>
  <c r="DY36" s="1"/>
  <c r="G76" i="51"/>
  <c r="CD79" i="1"/>
  <c r="BR28"/>
  <c r="DM28"/>
  <c r="DY28" s="1"/>
  <c r="AD12" i="63"/>
  <c r="CE12" s="1"/>
  <c r="AD17"/>
  <c r="CE17" s="1"/>
  <c r="AE22"/>
  <c r="AD34"/>
  <c r="CE34" s="1"/>
  <c r="AD37"/>
  <c r="CE37" s="1"/>
  <c r="AE42"/>
  <c r="AE46"/>
  <c r="AE51"/>
  <c r="AE13"/>
  <c r="AE17"/>
  <c r="AE21"/>
  <c r="AE25"/>
  <c r="AD28"/>
  <c r="CE28" s="1"/>
  <c r="AD30"/>
  <c r="CE30" s="1"/>
  <c r="AE34"/>
  <c r="AE48"/>
  <c r="AE50"/>
  <c r="AD60"/>
  <c r="CE60" s="1"/>
  <c r="AD64"/>
  <c r="CE64" s="1"/>
  <c r="AD68"/>
  <c r="CE68" s="1"/>
  <c r="AD72"/>
  <c r="CE72" s="1"/>
  <c r="AD76"/>
  <c r="CE76" s="1"/>
  <c r="AD80"/>
  <c r="CE80" s="1"/>
  <c r="DB6"/>
  <c r="AE38"/>
  <c r="AE37"/>
  <c r="AE78"/>
  <c r="AE74"/>
  <c r="AE71"/>
  <c r="AE66"/>
  <c r="AE64"/>
  <c r="DY64" s="1"/>
  <c r="AE62"/>
  <c r="AE60"/>
  <c r="AE58"/>
  <c r="AE56"/>
  <c r="AE54"/>
  <c r="AD14"/>
  <c r="CE14" s="1"/>
  <c r="AD38"/>
  <c r="CE38" s="1"/>
  <c r="AE44"/>
  <c r="AD16"/>
  <c r="CE16" s="1"/>
  <c r="AD44"/>
  <c r="CE44" s="1"/>
  <c r="AD58"/>
  <c r="CE58" s="1"/>
  <c r="AD62"/>
  <c r="CE62" s="1"/>
  <c r="AD66"/>
  <c r="CE66" s="1"/>
  <c r="AD70"/>
  <c r="CE70" s="1"/>
  <c r="AD74"/>
  <c r="CE74" s="1"/>
  <c r="AD78"/>
  <c r="CE78" s="1"/>
  <c r="AD40"/>
  <c r="CE40" s="1"/>
  <c r="AE80"/>
  <c r="AE76"/>
  <c r="AE69"/>
  <c r="AE52"/>
  <c r="AD21"/>
  <c r="CE21" s="1"/>
  <c r="AE49"/>
  <c r="AE11"/>
  <c r="AE41"/>
  <c r="AE29"/>
  <c r="AD57"/>
  <c r="CE57" s="1"/>
  <c r="AD65"/>
  <c r="CE65" s="1"/>
  <c r="AD73"/>
  <c r="CE73" s="1"/>
  <c r="AE14"/>
  <c r="AE75"/>
  <c r="AE67"/>
  <c r="AE63"/>
  <c r="AE59"/>
  <c r="AD32"/>
  <c r="CE32" s="1"/>
  <c r="AD36"/>
  <c r="CE36" s="1"/>
  <c r="AD48"/>
  <c r="CE48" s="1"/>
  <c r="AD50"/>
  <c r="CE50" s="1"/>
  <c r="AE18"/>
  <c r="AD67"/>
  <c r="CE67" s="1"/>
  <c r="AD75"/>
  <c r="CE75" s="1"/>
  <c r="CE6"/>
  <c r="AE77"/>
  <c r="AE70"/>
  <c r="AE68"/>
  <c r="AE72"/>
  <c r="AE45"/>
  <c r="AE16"/>
  <c r="AD61"/>
  <c r="CE61" s="1"/>
  <c r="AD77"/>
  <c r="CE77" s="1"/>
  <c r="DY6"/>
  <c r="AE61"/>
  <c r="AE53"/>
  <c r="AE43"/>
  <c r="AE26"/>
  <c r="AD49"/>
  <c r="CE49" s="1"/>
  <c r="AD71"/>
  <c r="CE71" s="1"/>
  <c r="AD24"/>
  <c r="CE24" s="1"/>
  <c r="AE73"/>
  <c r="AD79"/>
  <c r="CE79" s="1"/>
  <c r="AE24"/>
  <c r="AE31"/>
  <c r="AD15"/>
  <c r="CE15" s="1"/>
  <c r="AE65"/>
  <c r="AE30"/>
  <c r="FS6"/>
  <c r="AD63"/>
  <c r="CE63" s="1"/>
  <c r="AE12"/>
  <c r="AE40"/>
  <c r="AE28"/>
  <c r="AE19"/>
  <c r="AD69"/>
  <c r="CE69" s="1"/>
  <c r="AE79"/>
  <c r="AE57"/>
  <c r="AE32"/>
  <c r="AE27"/>
  <c r="AE20"/>
  <c r="AE33"/>
  <c r="AE23"/>
  <c r="AE35"/>
  <c r="AE36"/>
  <c r="AD33"/>
  <c r="CE33" s="1"/>
  <c r="AE55"/>
  <c r="AE15"/>
  <c r="AE47"/>
  <c r="AE39"/>
  <c r="AD39"/>
  <c r="CE39" s="1"/>
  <c r="AD23"/>
  <c r="CE23" s="1"/>
  <c r="CN7"/>
  <c r="GB7"/>
  <c r="EH7"/>
  <c r="DK7"/>
  <c r="BW38" i="1"/>
  <c r="DR38"/>
  <c r="ED38" s="1"/>
  <c r="BW40"/>
  <c r="DR40"/>
  <c r="ED40" s="1"/>
  <c r="BW27"/>
  <c r="BW76"/>
  <c r="DR76"/>
  <c r="L73" i="51"/>
  <c r="L41"/>
  <c r="L9"/>
  <c r="L46"/>
  <c r="L14"/>
  <c r="L51"/>
  <c r="L19"/>
  <c r="L56"/>
  <c r="L24"/>
  <c r="L61"/>
  <c r="L66"/>
  <c r="L71"/>
  <c r="L76"/>
  <c r="L12"/>
  <c r="L53"/>
  <c r="L58"/>
  <c r="L63"/>
  <c r="L68"/>
  <c r="L57"/>
  <c r="L25"/>
  <c r="L62"/>
  <c r="L30"/>
  <c r="L67"/>
  <c r="L35"/>
  <c r="L72"/>
  <c r="L40"/>
  <c r="L8"/>
  <c r="L29"/>
  <c r="L34"/>
  <c r="L39"/>
  <c r="L44"/>
  <c r="L21"/>
  <c r="L26"/>
  <c r="L31"/>
  <c r="L36"/>
  <c r="L65"/>
  <c r="L70"/>
  <c r="L75"/>
  <c r="L11"/>
  <c r="L16"/>
  <c r="L50"/>
  <c r="L60"/>
  <c r="L69"/>
  <c r="L10"/>
  <c r="L20"/>
  <c r="L33"/>
  <c r="L43"/>
  <c r="L48"/>
  <c r="L55"/>
  <c r="L74"/>
  <c r="L15"/>
  <c r="L49"/>
  <c r="L59"/>
  <c r="L77"/>
  <c r="L37"/>
  <c r="L17"/>
  <c r="L22"/>
  <c r="L27"/>
  <c r="L32"/>
  <c r="L13"/>
  <c r="L23"/>
  <c r="L42"/>
  <c r="L52"/>
  <c r="L38"/>
  <c r="L45"/>
  <c r="CI11" i="1"/>
  <c r="CU11" s="1"/>
  <c r="L54" i="51"/>
  <c r="L64"/>
  <c r="L18"/>
  <c r="L28"/>
  <c r="L47"/>
  <c r="BW14" i="1"/>
  <c r="DR78"/>
  <c r="ED78" s="1"/>
  <c r="BW78"/>
  <c r="BW70"/>
  <c r="DR70"/>
  <c r="ED70" s="1"/>
  <c r="DR79"/>
  <c r="BW79"/>
  <c r="BW52"/>
  <c r="BW11"/>
  <c r="DR11"/>
  <c r="ED11" s="1"/>
  <c r="DR28"/>
  <c r="ED28" s="1"/>
  <c r="BW28"/>
  <c r="BW59"/>
  <c r="DR59"/>
  <c r="ED59" s="1"/>
  <c r="BW34"/>
  <c r="DR34"/>
  <c r="ED34" s="1"/>
  <c r="BW45"/>
  <c r="DR45"/>
  <c r="ED45" s="1"/>
  <c r="BW29"/>
  <c r="DR29"/>
  <c r="ED29" s="1"/>
  <c r="J68" i="51"/>
  <c r="CG71" i="1"/>
  <c r="CS71" s="1"/>
  <c r="J38" i="51"/>
  <c r="CG41" i="1"/>
  <c r="CS41" s="1"/>
  <c r="J49" i="51"/>
  <c r="BU77" i="1"/>
  <c r="DP77"/>
  <c r="EB77" s="1"/>
  <c r="BU26"/>
  <c r="DP26"/>
  <c r="EB26" s="1"/>
  <c r="J63" i="51"/>
  <c r="CG66" i="1"/>
  <c r="CS66" s="1"/>
  <c r="BU21"/>
  <c r="J53" i="51"/>
  <c r="BU36" i="1"/>
  <c r="DP36"/>
  <c r="EB36" s="1"/>
  <c r="J44" i="51"/>
  <c r="CG47" i="1"/>
  <c r="CS47" s="1"/>
  <c r="CG30"/>
  <c r="CS30" s="1"/>
  <c r="J27" i="51"/>
  <c r="DP78" i="1"/>
  <c r="EB78" s="1"/>
  <c r="BU78"/>
  <c r="BU11"/>
  <c r="CG61"/>
  <c r="CS61" s="1"/>
  <c r="J58" i="51"/>
  <c r="J18"/>
  <c r="CG21" i="1"/>
  <c r="CS21" s="1"/>
  <c r="J76" i="51"/>
  <c r="CG79" i="1"/>
  <c r="CS79" s="1"/>
  <c r="J73" i="51"/>
  <c r="CG76" i="1"/>
  <c r="CS76" s="1"/>
  <c r="DP50"/>
  <c r="EB50" s="1"/>
  <c r="BU50"/>
  <c r="CG31"/>
  <c r="CS31" s="1"/>
  <c r="J28" i="51"/>
  <c r="BU73" i="1"/>
  <c r="DP73"/>
  <c r="BU27"/>
  <c r="DP27"/>
  <c r="EB27" s="1"/>
  <c r="BU71"/>
  <c r="DP71"/>
  <c r="EB71" s="1"/>
  <c r="CG50"/>
  <c r="CS50" s="1"/>
  <c r="J47" i="51"/>
  <c r="BU79" i="1"/>
  <c r="DP79"/>
  <c r="CG28"/>
  <c r="CS28" s="1"/>
  <c r="J25" i="51"/>
  <c r="DP69" i="1"/>
  <c r="EB69" s="1"/>
  <c r="BU69"/>
  <c r="J74" i="51"/>
  <c r="CG77" i="1"/>
  <c r="CS77" s="1"/>
  <c r="BU30"/>
  <c r="DP30"/>
  <c r="EB30" s="1"/>
  <c r="BU18"/>
  <c r="DP32"/>
  <c r="EB32" s="1"/>
  <c r="BU32"/>
  <c r="BU31"/>
  <c r="DP31"/>
  <c r="EB31" s="1"/>
  <c r="DS20"/>
  <c r="EE20" s="1"/>
  <c r="BX20"/>
  <c r="DS51"/>
  <c r="EE51" s="1"/>
  <c r="BX51"/>
  <c r="DS19"/>
  <c r="EE19" s="1"/>
  <c r="BX19"/>
  <c r="BX78"/>
  <c r="DS78"/>
  <c r="EE78" s="1"/>
  <c r="DS37"/>
  <c r="EE37" s="1"/>
  <c r="BX37"/>
  <c r="BX62"/>
  <c r="DS62"/>
  <c r="EE62" s="1"/>
  <c r="BX29"/>
  <c r="DS29"/>
  <c r="EE29" s="1"/>
  <c r="BX32"/>
  <c r="DS32"/>
  <c r="EE32" s="1"/>
  <c r="BX13"/>
  <c r="DS13"/>
  <c r="EE13" s="1"/>
  <c r="BX76"/>
  <c r="DS76"/>
  <c r="BX21"/>
  <c r="DS21"/>
  <c r="EE21" s="1"/>
  <c r="BX59"/>
  <c r="DS59"/>
  <c r="EE59" s="1"/>
  <c r="BX48"/>
  <c r="DS48"/>
  <c r="EE48" s="1"/>
  <c r="DS80"/>
  <c r="EE80" s="1"/>
  <c r="BX80"/>
  <c r="DS45"/>
  <c r="EE45" s="1"/>
  <c r="BX45"/>
  <c r="DS42"/>
  <c r="EE42" s="1"/>
  <c r="BX42"/>
  <c r="DS58"/>
  <c r="EE58" s="1"/>
  <c r="BX58"/>
  <c r="DS26"/>
  <c r="EE26" s="1"/>
  <c r="BX26"/>
  <c r="DS27"/>
  <c r="EE27" s="1"/>
  <c r="BX27"/>
  <c r="I52" i="51"/>
  <c r="CF55" i="1"/>
  <c r="CR55" s="1"/>
  <c r="CF40"/>
  <c r="CR40" s="1"/>
  <c r="I37" i="51"/>
  <c r="CF36" i="1"/>
  <c r="CR36" s="1"/>
  <c r="I33" i="51"/>
  <c r="DO70" i="1"/>
  <c r="EA70" s="1"/>
  <c r="BT70"/>
  <c r="BT79"/>
  <c r="DO79"/>
  <c r="DO41"/>
  <c r="EA41" s="1"/>
  <c r="BT41"/>
  <c r="CF47"/>
  <c r="CR47" s="1"/>
  <c r="I44" i="51"/>
  <c r="CF41" i="1"/>
  <c r="CR41" s="1"/>
  <c r="I38" i="51"/>
  <c r="CF62" i="1"/>
  <c r="CR62" s="1"/>
  <c r="I59" i="51"/>
  <c r="BT75" i="1"/>
  <c r="DO75"/>
  <c r="DO64"/>
  <c r="EA64" s="1"/>
  <c r="BT64"/>
  <c r="DO32"/>
  <c r="EA32" s="1"/>
  <c r="BT32"/>
  <c r="CF13"/>
  <c r="CR13" s="1"/>
  <c r="I10" i="51"/>
  <c r="BT49" i="1"/>
  <c r="I47" i="51"/>
  <c r="CF50" i="1"/>
  <c r="CR50" s="1"/>
  <c r="I9" i="51"/>
  <c r="CF12" i="1"/>
  <c r="CR12" s="1"/>
  <c r="BT34"/>
  <c r="BT33"/>
  <c r="DO33"/>
  <c r="EA33" s="1"/>
  <c r="CF23"/>
  <c r="CR23" s="1"/>
  <c r="I20" i="51"/>
  <c r="I57"/>
  <c r="CF60" i="1"/>
  <c r="CR60" s="1"/>
  <c r="I71" i="51"/>
  <c r="CF74" i="1"/>
  <c r="CR74" s="1"/>
  <c r="BT61"/>
  <c r="DO61"/>
  <c r="EA61" s="1"/>
  <c r="DO68"/>
  <c r="EA68" s="1"/>
  <c r="BT68"/>
  <c r="I75" i="51"/>
  <c r="CF78" i="1"/>
  <c r="CR78" s="1"/>
  <c r="I42" i="51"/>
  <c r="CF45" i="1"/>
  <c r="CR45" s="1"/>
  <c r="CF35"/>
  <c r="CR35" s="1"/>
  <c r="I32" i="51"/>
  <c r="DO80" i="1"/>
  <c r="EA80" s="1"/>
  <c r="BT80"/>
  <c r="BT21"/>
  <c r="BT44"/>
  <c r="DO44"/>
  <c r="EA44" s="1"/>
  <c r="CF75"/>
  <c r="CR75" s="1"/>
  <c r="I72" i="51"/>
  <c r="DO78" i="1"/>
  <c r="EA78" s="1"/>
  <c r="BT78"/>
  <c r="BT15"/>
  <c r="BT30"/>
  <c r="DO30"/>
  <c r="EA30" s="1"/>
  <c r="DX18"/>
  <c r="DX33"/>
  <c r="DX58"/>
  <c r="DX54"/>
  <c r="DX21"/>
  <c r="DX38"/>
  <c r="DX72"/>
  <c r="DX64"/>
  <c r="DX57"/>
  <c r="DX68"/>
  <c r="DX63"/>
  <c r="DX49"/>
  <c r="DX37"/>
  <c r="DX19"/>
  <c r="DX76"/>
  <c r="DX44"/>
  <c r="DX80"/>
  <c r="CM53" i="63" l="1"/>
  <c r="DJ53" s="1"/>
  <c r="EG53"/>
  <c r="GA53" s="1"/>
  <c r="CD43" i="1"/>
  <c r="K56" i="51"/>
  <c r="CM42" i="1"/>
  <c r="CY42" s="1"/>
  <c r="CG19"/>
  <c r="CS19" s="1"/>
  <c r="DP43"/>
  <c r="EB43" s="1"/>
  <c r="CD47"/>
  <c r="DN24"/>
  <c r="DZ24" s="1"/>
  <c r="H35" i="51"/>
  <c r="H36"/>
  <c r="DQ12" i="1"/>
  <c r="EC12" s="1"/>
  <c r="CF56"/>
  <c r="CR56" s="1"/>
  <c r="DV59"/>
  <c r="EH59" s="1"/>
  <c r="EJ59" s="1"/>
  <c r="BM59" s="1"/>
  <c r="BN59" s="1"/>
  <c r="CE24"/>
  <c r="CQ24" s="1"/>
  <c r="DR52"/>
  <c r="ED52" s="1"/>
  <c r="DY57" i="63"/>
  <c r="FS57" s="1"/>
  <c r="AD35"/>
  <c r="CE35" s="1"/>
  <c r="DB35" s="1"/>
  <c r="AD59"/>
  <c r="CE59" s="1"/>
  <c r="AD11"/>
  <c r="CE11" s="1"/>
  <c r="AD54"/>
  <c r="CE54" s="1"/>
  <c r="DB54" s="1"/>
  <c r="G9" i="51"/>
  <c r="F9" s="1"/>
  <c r="CA30" i="1"/>
  <c r="CM57"/>
  <c r="CY57" s="1"/>
  <c r="H46" i="51"/>
  <c r="H14"/>
  <c r="CH51" i="1"/>
  <c r="CT51" s="1"/>
  <c r="K10" i="51"/>
  <c r="AH34" i="63"/>
  <c r="CG34" s="1"/>
  <c r="DD34" s="1"/>
  <c r="CF29" i="1"/>
  <c r="CR29" s="1"/>
  <c r="AN50" i="63"/>
  <c r="CJ50" s="1"/>
  <c r="DG50" s="1"/>
  <c r="DM11" i="1"/>
  <c r="DY11" s="1"/>
  <c r="G15" i="51"/>
  <c r="F15" s="1"/>
  <c r="CA42" i="1"/>
  <c r="CM39"/>
  <c r="CY39" s="1"/>
  <c r="AF17" i="63"/>
  <c r="CF17" s="1"/>
  <c r="DC17" s="1"/>
  <c r="AF30"/>
  <c r="CF30" s="1"/>
  <c r="DC30" s="1"/>
  <c r="AF38"/>
  <c r="CF38" s="1"/>
  <c r="DC38" s="1"/>
  <c r="DQ43" i="1"/>
  <c r="EC43" s="1"/>
  <c r="AL39" i="63"/>
  <c r="CI39" s="1"/>
  <c r="DF39" s="1"/>
  <c r="AL28"/>
  <c r="CI28" s="1"/>
  <c r="DF28" s="1"/>
  <c r="AL43"/>
  <c r="CI43" s="1"/>
  <c r="DF43" s="1"/>
  <c r="G44" i="51"/>
  <c r="DN30" i="1"/>
  <c r="DZ30" s="1"/>
  <c r="CE33"/>
  <c r="CQ33" s="1"/>
  <c r="H27" i="51"/>
  <c r="F27" s="1"/>
  <c r="CF46" i="1"/>
  <c r="CR46" s="1"/>
  <c r="I53" i="51"/>
  <c r="CA19" i="1"/>
  <c r="DN54"/>
  <c r="DZ54" s="1"/>
  <c r="CH53"/>
  <c r="CT53" s="1"/>
  <c r="AV59" i="63"/>
  <c r="DM39" i="1"/>
  <c r="DY39" s="1"/>
  <c r="G36" i="51"/>
  <c r="E36" s="1"/>
  <c r="CH38" i="1"/>
  <c r="CT38" s="1"/>
  <c r="DQ28"/>
  <c r="EC28" s="1"/>
  <c r="CE23"/>
  <c r="CQ23" s="1"/>
  <c r="DO46"/>
  <c r="EA46" s="1"/>
  <c r="AJ49" i="63"/>
  <c r="CH49" s="1"/>
  <c r="DE49" s="1"/>
  <c r="DP56" i="1"/>
  <c r="EB56" s="1"/>
  <c r="AN47" i="63"/>
  <c r="CJ47" s="1"/>
  <c r="DG47" s="1"/>
  <c r="G52" i="51"/>
  <c r="I14"/>
  <c r="DM53" i="1"/>
  <c r="DY53" s="1"/>
  <c r="G51" i="51"/>
  <c r="G49"/>
  <c r="K35"/>
  <c r="DR27" i="1"/>
  <c r="ED27" s="1"/>
  <c r="DM41"/>
  <c r="DY41" s="1"/>
  <c r="CD12"/>
  <c r="CM28"/>
  <c r="CY28" s="1"/>
  <c r="K48" i="51"/>
  <c r="CH57" i="1"/>
  <c r="CT57" s="1"/>
  <c r="AH29" i="63"/>
  <c r="CG29" s="1"/>
  <c r="DD29" s="1"/>
  <c r="AJ13"/>
  <c r="CH13" s="1"/>
  <c r="DE13" s="1"/>
  <c r="CG49" i="1"/>
  <c r="CS49" s="1"/>
  <c r="CG43"/>
  <c r="CS43" s="1"/>
  <c r="AN54" i="63"/>
  <c r="CJ54" s="1"/>
  <c r="DG54" s="1"/>
  <c r="DM52" i="1"/>
  <c r="DY52" s="1"/>
  <c r="CA39"/>
  <c r="DN39"/>
  <c r="DZ39" s="1"/>
  <c r="G50" i="51"/>
  <c r="DN23" i="1"/>
  <c r="DZ23" s="1"/>
  <c r="DP19"/>
  <c r="EB19" s="1"/>
  <c r="CE37"/>
  <c r="CQ37" s="1"/>
  <c r="DY36" i="63"/>
  <c r="FS36" s="1"/>
  <c r="DR33" i="1"/>
  <c r="ED33" s="1"/>
  <c r="K29" i="51"/>
  <c r="K47"/>
  <c r="AL50" i="63"/>
  <c r="CI50" s="1"/>
  <c r="DF50" s="1"/>
  <c r="I39" i="51"/>
  <c r="DQ11" i="1"/>
  <c r="EC11" s="1"/>
  <c r="K8" i="51"/>
  <c r="F8" s="1"/>
  <c r="DM30" i="1"/>
  <c r="DY30" s="1"/>
  <c r="CG52"/>
  <c r="CS52" s="1"/>
  <c r="H29" i="51"/>
  <c r="EA11" i="63"/>
  <c r="FU11" s="1"/>
  <c r="EA65"/>
  <c r="FU65" s="1"/>
  <c r="AN33"/>
  <c r="CJ33" s="1"/>
  <c r="DG33" s="1"/>
  <c r="CD30" i="1"/>
  <c r="AF22" i="63"/>
  <c r="CF22" s="1"/>
  <c r="DC22" s="1"/>
  <c r="AF21"/>
  <c r="CF21" s="1"/>
  <c r="DC21" s="1"/>
  <c r="CE22" i="1"/>
  <c r="CQ22" s="1"/>
  <c r="AL32" i="63"/>
  <c r="CI32" s="1"/>
  <c r="DF32" s="1"/>
  <c r="DO51" i="1"/>
  <c r="EA51" s="1"/>
  <c r="CD23"/>
  <c r="BG23" s="1"/>
  <c r="DO42"/>
  <c r="EA42" s="1"/>
  <c r="DV26"/>
  <c r="EH26" s="1"/>
  <c r="AN43" i="63"/>
  <c r="CJ43" s="1"/>
  <c r="DG43" s="1"/>
  <c r="CH34" i="1"/>
  <c r="CT34" s="1"/>
  <c r="CG48"/>
  <c r="CS48" s="1"/>
  <c r="H9" i="51"/>
  <c r="CE26" i="1"/>
  <c r="CQ26" s="1"/>
  <c r="AJ18" i="63"/>
  <c r="CH18" s="1"/>
  <c r="DE18" s="1"/>
  <c r="DP48" i="1"/>
  <c r="EB48" s="1"/>
  <c r="EJ48" s="1"/>
  <c r="BM48" s="1"/>
  <c r="BN48" s="1"/>
  <c r="G22" i="51"/>
  <c r="G17"/>
  <c r="E17" s="1"/>
  <c r="CA54" i="1"/>
  <c r="BQ54" s="1"/>
  <c r="H38" i="51"/>
  <c r="K31"/>
  <c r="AL24" i="63"/>
  <c r="CI24" s="1"/>
  <c r="DF24" s="1"/>
  <c r="I19" i="51"/>
  <c r="E19" s="1"/>
  <c r="DM46" i="1"/>
  <c r="DY46" s="1"/>
  <c r="G26" i="51"/>
  <c r="DQ25" i="1"/>
  <c r="EC25" s="1"/>
  <c r="CM50" i="63"/>
  <c r="DJ50" s="1"/>
  <c r="EG50"/>
  <c r="GA50" s="1"/>
  <c r="K16" i="51"/>
  <c r="CM46" i="1"/>
  <c r="CY46" s="1"/>
  <c r="DV32"/>
  <c r="EH32" s="1"/>
  <c r="H47" i="51"/>
  <c r="CH24" i="1"/>
  <c r="CT24" s="1"/>
  <c r="DP11"/>
  <c r="EB11" s="1"/>
  <c r="EJ11" s="1"/>
  <c r="BM11" s="1"/>
  <c r="BN11" s="1"/>
  <c r="J45" i="51"/>
  <c r="E45" s="1"/>
  <c r="CG56" i="1"/>
  <c r="CS56" s="1"/>
  <c r="AD53" i="63"/>
  <c r="CE53" s="1"/>
  <c r="AD20"/>
  <c r="CE20" s="1"/>
  <c r="AD43"/>
  <c r="CE43" s="1"/>
  <c r="DB43" s="1"/>
  <c r="AD27"/>
  <c r="CE27" s="1"/>
  <c r="DB27" s="1"/>
  <c r="AD52"/>
  <c r="CE52" s="1"/>
  <c r="AD42"/>
  <c r="CE42" s="1"/>
  <c r="DM42" i="1"/>
  <c r="DY42" s="1"/>
  <c r="G40" i="51"/>
  <c r="G43"/>
  <c r="CM33" i="1"/>
  <c r="CY33" s="1"/>
  <c r="CE12"/>
  <c r="CQ12" s="1"/>
  <c r="H20" i="51"/>
  <c r="E20" s="1"/>
  <c r="H23"/>
  <c r="CH15" i="1"/>
  <c r="CT15" s="1"/>
  <c r="K9" i="51"/>
  <c r="E9" s="1"/>
  <c r="AH56" i="63"/>
  <c r="CG56" s="1"/>
  <c r="DD56" s="1"/>
  <c r="AJ43"/>
  <c r="CH43" s="1"/>
  <c r="DE43" s="1"/>
  <c r="AN26"/>
  <c r="CJ26" s="1"/>
  <c r="DG26" s="1"/>
  <c r="CD25" i="1"/>
  <c r="CD20"/>
  <c r="BG20" s="1"/>
  <c r="AF31" i="63"/>
  <c r="CF31" s="1"/>
  <c r="DC31" s="1"/>
  <c r="AF33"/>
  <c r="CF33" s="1"/>
  <c r="DC33" s="1"/>
  <c r="AF28"/>
  <c r="CF28" s="1"/>
  <c r="DC28" s="1"/>
  <c r="AF14"/>
  <c r="CF14" s="1"/>
  <c r="DC14" s="1"/>
  <c r="AF59"/>
  <c r="CF59" s="1"/>
  <c r="DC59" s="1"/>
  <c r="DN33" i="1"/>
  <c r="DZ33" s="1"/>
  <c r="CE41"/>
  <c r="CQ41" s="1"/>
  <c r="DN37"/>
  <c r="DZ37" s="1"/>
  <c r="DQ39"/>
  <c r="EC39" s="1"/>
  <c r="DQ19"/>
  <c r="EC19" s="1"/>
  <c r="AL15" i="63"/>
  <c r="CI15" s="1"/>
  <c r="DF15" s="1"/>
  <c r="AL57"/>
  <c r="CI57" s="1"/>
  <c r="DF57" s="1"/>
  <c r="AL12"/>
  <c r="CI12" s="1"/>
  <c r="DF12" s="1"/>
  <c r="J16" i="51"/>
  <c r="E16" s="1"/>
  <c r="CD13" i="1"/>
  <c r="BG13" s="1"/>
  <c r="CD42"/>
  <c r="CD11"/>
  <c r="G24" i="51"/>
  <c r="E24" s="1"/>
  <c r="DN26" i="1"/>
  <c r="DZ26" s="1"/>
  <c r="H28" i="51"/>
  <c r="K13"/>
  <c r="DQ22" i="1"/>
  <c r="EC22" s="1"/>
  <c r="EJ22" s="1"/>
  <c r="BM22" s="1"/>
  <c r="BN22" s="1"/>
  <c r="DO28"/>
  <c r="EA28" s="1"/>
  <c r="I12" i="51"/>
  <c r="CF34" i="1"/>
  <c r="CR34" s="1"/>
  <c r="CG11"/>
  <c r="CS11" s="1"/>
  <c r="CA32"/>
  <c r="DV34"/>
  <c r="EH34" s="1"/>
  <c r="DN59"/>
  <c r="DZ59" s="1"/>
  <c r="H51" i="51"/>
  <c r="CE14" i="1"/>
  <c r="CQ14" s="1"/>
  <c r="AV32" i="63"/>
  <c r="AV54"/>
  <c r="DM19" i="1"/>
  <c r="DY19" s="1"/>
  <c r="EJ19" s="1"/>
  <c r="BM19" s="1"/>
  <c r="BN19" s="1"/>
  <c r="CH39"/>
  <c r="CT39" s="1"/>
  <c r="K40" i="51"/>
  <c r="H83" i="39"/>
  <c r="H87" i="40"/>
  <c r="F87" i="37"/>
  <c r="AL34" i="63"/>
  <c r="CI34" s="1"/>
  <c r="DF34" s="1"/>
  <c r="DO21" i="1"/>
  <c r="EA21" s="1"/>
  <c r="AD13" i="63"/>
  <c r="CE13" s="1"/>
  <c r="DB13" s="1"/>
  <c r="CD46" i="1"/>
  <c r="AF19" i="63"/>
  <c r="CF19" s="1"/>
  <c r="DC19" s="1"/>
  <c r="K42" i="51"/>
  <c r="AL25" i="63"/>
  <c r="CI25" s="1"/>
  <c r="DF25" s="1"/>
  <c r="AD29"/>
  <c r="CE29" s="1"/>
  <c r="DB29" s="1"/>
  <c r="DV33" i="1"/>
  <c r="EH33" s="1"/>
  <c r="K54" i="51"/>
  <c r="AJ11" i="63"/>
  <c r="CH11" s="1"/>
  <c r="DE11" s="1"/>
  <c r="DM27" i="1"/>
  <c r="DY27" s="1"/>
  <c r="DM54"/>
  <c r="DY54" s="1"/>
  <c r="AF39" i="63"/>
  <c r="CF39" s="1"/>
  <c r="DC39" s="1"/>
  <c r="AF54"/>
  <c r="CF54" s="1"/>
  <c r="DC54" s="1"/>
  <c r="CF49" i="1"/>
  <c r="CR49" s="1"/>
  <c r="CG18"/>
  <c r="CS18" s="1"/>
  <c r="G10" i="51"/>
  <c r="DQ45" i="1"/>
  <c r="EC45" s="1"/>
  <c r="CF15"/>
  <c r="CR15" s="1"/>
  <c r="CM34"/>
  <c r="CY34" s="1"/>
  <c r="AV46" i="63"/>
  <c r="DR26" i="1"/>
  <c r="ED26" s="1"/>
  <c r="F87" i="36"/>
  <c r="F87" i="55"/>
  <c r="DR54" i="1"/>
  <c r="ED54" s="1"/>
  <c r="H15" i="51"/>
  <c r="E15" s="1"/>
  <c r="K55"/>
  <c r="F55" s="1"/>
  <c r="DQ53" i="1"/>
  <c r="EC53" s="1"/>
  <c r="DO58"/>
  <c r="EA58" s="1"/>
  <c r="G53" i="51"/>
  <c r="F53" s="1"/>
  <c r="H10"/>
  <c r="E10" s="1"/>
  <c r="K50"/>
  <c r="CM26" i="1"/>
  <c r="CY26" s="1"/>
  <c r="DQ42"/>
  <c r="EC42" s="1"/>
  <c r="F83" i="39"/>
  <c r="F86" i="40"/>
  <c r="H84" i="55"/>
  <c r="EG28" i="63"/>
  <c r="GA28" s="1"/>
  <c r="CM28"/>
  <c r="DJ28" s="1"/>
  <c r="CM48"/>
  <c r="DJ48" s="1"/>
  <c r="EG48"/>
  <c r="GA48" s="1"/>
  <c r="AF18"/>
  <c r="CF18" s="1"/>
  <c r="DC18" s="1"/>
  <c r="AF13"/>
  <c r="CF13" s="1"/>
  <c r="DC13" s="1"/>
  <c r="AF36"/>
  <c r="CF36" s="1"/>
  <c r="DC36" s="1"/>
  <c r="CE18" i="1"/>
  <c r="CQ18" s="1"/>
  <c r="CH58"/>
  <c r="CT58" s="1"/>
  <c r="K39" i="51"/>
  <c r="F39" s="1"/>
  <c r="CD56" i="1"/>
  <c r="I55" i="51"/>
  <c r="CE36" i="1"/>
  <c r="CQ36" s="1"/>
  <c r="DR57"/>
  <c r="ED57" s="1"/>
  <c r="EJ57" s="1"/>
  <c r="BM57" s="1"/>
  <c r="BN57" s="1"/>
  <c r="AV26" i="63"/>
  <c r="CN26" s="1"/>
  <c r="DK26" s="1"/>
  <c r="AV49"/>
  <c r="DM56" i="1"/>
  <c r="DY56" s="1"/>
  <c r="EJ56" s="1"/>
  <c r="BM56" s="1"/>
  <c r="BN56" s="1"/>
  <c r="G41" i="51"/>
  <c r="F83" i="38"/>
  <c r="F83" i="41"/>
  <c r="DR43" i="1"/>
  <c r="ED43" s="1"/>
  <c r="EJ43" s="1"/>
  <c r="BM43" s="1"/>
  <c r="BN43" s="1"/>
  <c r="AF32" i="63"/>
  <c r="CF32" s="1"/>
  <c r="DC32" s="1"/>
  <c r="DN36" i="1"/>
  <c r="DZ36" s="1"/>
  <c r="EJ36" s="1"/>
  <c r="BM36" s="1"/>
  <c r="BN36" s="1"/>
  <c r="DQ58"/>
  <c r="EC58" s="1"/>
  <c r="CH42"/>
  <c r="CT42" s="1"/>
  <c r="DV37"/>
  <c r="EH37" s="1"/>
  <c r="CA49"/>
  <c r="CA51"/>
  <c r="F84" i="55"/>
  <c r="DQ49" i="1"/>
  <c r="EC49" s="1"/>
  <c r="F87" i="38"/>
  <c r="CO20" i="63"/>
  <c r="DL20" s="1"/>
  <c r="AX25"/>
  <c r="EI25" s="1"/>
  <c r="GC25" s="1"/>
  <c r="DZ53"/>
  <c r="FT53" s="1"/>
  <c r="EB71"/>
  <c r="FV71" s="1"/>
  <c r="DY73"/>
  <c r="FS73" s="1"/>
  <c r="EC14"/>
  <c r="FW14" s="1"/>
  <c r="DZ44"/>
  <c r="FT44" s="1"/>
  <c r="ED60"/>
  <c r="FX60" s="1"/>
  <c r="DZ39"/>
  <c r="FT39" s="1"/>
  <c r="ED46"/>
  <c r="FX46" s="1"/>
  <c r="DY12"/>
  <c r="FS12" s="1"/>
  <c r="DY52"/>
  <c r="FS52" s="1"/>
  <c r="EB56"/>
  <c r="FV56" s="1"/>
  <c r="EC33"/>
  <c r="FW33" s="1"/>
  <c r="ED34"/>
  <c r="FX34" s="1"/>
  <c r="EA50"/>
  <c r="FU50" s="1"/>
  <c r="EA67"/>
  <c r="FU67" s="1"/>
  <c r="EA79"/>
  <c r="FU79" s="1"/>
  <c r="EB27"/>
  <c r="FV27" s="1"/>
  <c r="EB13"/>
  <c r="FV13" s="1"/>
  <c r="EB68"/>
  <c r="FV68" s="1"/>
  <c r="EC68"/>
  <c r="FW68" s="1"/>
  <c r="AV37"/>
  <c r="EH37" s="1"/>
  <c r="GB37" s="1"/>
  <c r="DV14" i="1"/>
  <c r="EH14" s="1"/>
  <c r="CA33"/>
  <c r="BQ33" s="1"/>
  <c r="CA46"/>
  <c r="CM37"/>
  <c r="CY37" s="1"/>
  <c r="DV49"/>
  <c r="EH49" s="1"/>
  <c r="DV51"/>
  <c r="EH51" s="1"/>
  <c r="F88" i="55"/>
  <c r="F83"/>
  <c r="H86"/>
  <c r="CM51" i="1"/>
  <c r="CY51" s="1"/>
  <c r="EI18" i="63"/>
  <c r="GC18" s="1"/>
  <c r="H86" i="41"/>
  <c r="DR39" i="1"/>
  <c r="ED39" s="1"/>
  <c r="EJ39" s="1"/>
  <c r="BM39" s="1"/>
  <c r="BN39" s="1"/>
  <c r="F86" i="41"/>
  <c r="DR47" i="1"/>
  <c r="ED47" s="1"/>
  <c r="H85" i="41"/>
  <c r="AN14" i="63"/>
  <c r="CJ14" s="1"/>
  <c r="DG14" s="1"/>
  <c r="F85" i="41"/>
  <c r="DR14" i="1"/>
  <c r="ED14" s="1"/>
  <c r="AN39" i="63"/>
  <c r="CJ39" s="1"/>
  <c r="DG39" s="1"/>
  <c r="AN41"/>
  <c r="CJ41" s="1"/>
  <c r="DG41" s="1"/>
  <c r="AN24"/>
  <c r="CJ24" s="1"/>
  <c r="DG24" s="1"/>
  <c r="AN27"/>
  <c r="CJ27" s="1"/>
  <c r="DG27" s="1"/>
  <c r="DR41" i="1"/>
  <c r="ED41" s="1"/>
  <c r="CH45"/>
  <c r="CT45" s="1"/>
  <c r="F84" i="40"/>
  <c r="CH41" i="1"/>
  <c r="CT41" s="1"/>
  <c r="AL19" i="63"/>
  <c r="CI19" s="1"/>
  <c r="DF19" s="1"/>
  <c r="AL49"/>
  <c r="CI49" s="1"/>
  <c r="DF49" s="1"/>
  <c r="K46" i="51"/>
  <c r="H83" i="40"/>
  <c r="AL41" i="63"/>
  <c r="CI41" s="1"/>
  <c r="DF41" s="1"/>
  <c r="AL22"/>
  <c r="CI22" s="1"/>
  <c r="DF22" s="1"/>
  <c r="H84" i="40"/>
  <c r="J13" i="51"/>
  <c r="F13" s="1"/>
  <c r="AJ16" i="63"/>
  <c r="CH16" s="1"/>
  <c r="DE16" s="1"/>
  <c r="AJ17"/>
  <c r="CH17" s="1"/>
  <c r="DE17" s="1"/>
  <c r="DP53" i="1"/>
  <c r="EB53" s="1"/>
  <c r="EJ53" s="1"/>
  <c r="BM53" s="1"/>
  <c r="BN53" s="1"/>
  <c r="J50" i="51"/>
  <c r="CG16" i="1"/>
  <c r="CS16" s="1"/>
  <c r="AJ51" i="63"/>
  <c r="CH51" s="1"/>
  <c r="DE51" s="1"/>
  <c r="J14" i="51"/>
  <c r="E14" s="1"/>
  <c r="DP54" i="1"/>
  <c r="EB54" s="1"/>
  <c r="CG53"/>
  <c r="CS53" s="1"/>
  <c r="AX23" i="63"/>
  <c r="EI23" s="1"/>
  <c r="GC23" s="1"/>
  <c r="CG17" i="1"/>
  <c r="CS17" s="1"/>
  <c r="F87" i="39"/>
  <c r="AJ23" i="63"/>
  <c r="CH23" s="1"/>
  <c r="DE23" s="1"/>
  <c r="ED50"/>
  <c r="FX50" s="1"/>
  <c r="ED80"/>
  <c r="FX80" s="1"/>
  <c r="EC27"/>
  <c r="FW27" s="1"/>
  <c r="DP51" i="1"/>
  <c r="EB51" s="1"/>
  <c r="DO34"/>
  <c r="EA34" s="1"/>
  <c r="EJ34" s="1"/>
  <c r="BM34" s="1"/>
  <c r="BN34" s="1"/>
  <c r="CF52"/>
  <c r="CR52" s="1"/>
  <c r="I22" i="51"/>
  <c r="F84" i="38"/>
  <c r="DO15" i="1"/>
  <c r="EA15" s="1"/>
  <c r="EJ15" s="1"/>
  <c r="BM15" s="1"/>
  <c r="BN15" s="1"/>
  <c r="DO49"/>
  <c r="EA49" s="1"/>
  <c r="CF28"/>
  <c r="CR28" s="1"/>
  <c r="AH49" i="63"/>
  <c r="CG49" s="1"/>
  <c r="DD49" s="1"/>
  <c r="DO25" i="1"/>
  <c r="EA25" s="1"/>
  <c r="EJ25" s="1"/>
  <c r="BM25" s="1"/>
  <c r="BN25" s="1"/>
  <c r="CF25"/>
  <c r="CR25" s="1"/>
  <c r="F88" i="38"/>
  <c r="EC56" i="63"/>
  <c r="FW56" s="1"/>
  <c r="EC61"/>
  <c r="FW61" s="1"/>
  <c r="CF31" i="1"/>
  <c r="CR31" s="1"/>
  <c r="DN47"/>
  <c r="DZ47" s="1"/>
  <c r="EJ47" s="1"/>
  <c r="BM47" s="1"/>
  <c r="BN47" s="1"/>
  <c r="CE47"/>
  <c r="CQ47" s="1"/>
  <c r="EJ40"/>
  <c r="BM40" s="1"/>
  <c r="BN40" s="1"/>
  <c r="EJ21"/>
  <c r="BM21" s="1"/>
  <c r="BN21" s="1"/>
  <c r="EA13" i="63"/>
  <c r="FU13" s="1"/>
  <c r="ED63"/>
  <c r="FX63" s="1"/>
  <c r="EC35"/>
  <c r="FW35" s="1"/>
  <c r="EC59"/>
  <c r="FW59" s="1"/>
  <c r="EC37"/>
  <c r="FW37" s="1"/>
  <c r="CE35" i="1"/>
  <c r="CQ35" s="1"/>
  <c r="DN27"/>
  <c r="DZ27" s="1"/>
  <c r="AF47" i="63"/>
  <c r="CF47" s="1"/>
  <c r="DC47" s="1"/>
  <c r="CE27" i="1"/>
  <c r="CQ27" s="1"/>
  <c r="AD45" i="63"/>
  <c r="CE45" s="1"/>
  <c r="DB45" s="1"/>
  <c r="AD22"/>
  <c r="CE22" s="1"/>
  <c r="DB22" s="1"/>
  <c r="EA54"/>
  <c r="FU54" s="1"/>
  <c r="ED58"/>
  <c r="FX58" s="1"/>
  <c r="DM45" i="1"/>
  <c r="DY45" s="1"/>
  <c r="CD41"/>
  <c r="F86" i="36"/>
  <c r="G38" i="51"/>
  <c r="AD31" i="63"/>
  <c r="CE31" s="1"/>
  <c r="DB31" s="1"/>
  <c r="DY32"/>
  <c r="FS32" s="1"/>
  <c r="DY76"/>
  <c r="FS76" s="1"/>
  <c r="EB41"/>
  <c r="FV41" s="1"/>
  <c r="EB60"/>
  <c r="FV60" s="1"/>
  <c r="ED17"/>
  <c r="FX17" s="1"/>
  <c r="ED35"/>
  <c r="FX35" s="1"/>
  <c r="ED76"/>
  <c r="FX76" s="1"/>
  <c r="CD22" i="1"/>
  <c r="DZ64" i="63"/>
  <c r="FT64" s="1"/>
  <c r="DZ50"/>
  <c r="FT50" s="1"/>
  <c r="EC67"/>
  <c r="FW67" s="1"/>
  <c r="DM44" i="1"/>
  <c r="DY44" s="1"/>
  <c r="BG29"/>
  <c r="BH29"/>
  <c r="BG44"/>
  <c r="BH44"/>
  <c r="BH54"/>
  <c r="BG54"/>
  <c r="H86" i="37"/>
  <c r="H88"/>
  <c r="H87"/>
  <c r="H85"/>
  <c r="H83"/>
  <c r="H84"/>
  <c r="EI19" i="63"/>
  <c r="GC19" s="1"/>
  <c r="CO19"/>
  <c r="DL19" s="1"/>
  <c r="BG50" i="1"/>
  <c r="BH50"/>
  <c r="BH28"/>
  <c r="BH18"/>
  <c r="BG53"/>
  <c r="BG40"/>
  <c r="BH40"/>
  <c r="EJ50"/>
  <c r="BM50" s="1"/>
  <c r="BN50" s="1"/>
  <c r="H86" i="36"/>
  <c r="H88" i="39"/>
  <c r="H86" i="40"/>
  <c r="AD19" i="63"/>
  <c r="CE19" s="1"/>
  <c r="DB19" s="1"/>
  <c r="DQ41" i="1"/>
  <c r="EC41" s="1"/>
  <c r="F85" i="38"/>
  <c r="EJ29" i="1"/>
  <c r="BM29" s="1"/>
  <c r="BN29" s="1"/>
  <c r="EJ54"/>
  <c r="BM54" s="1"/>
  <c r="BN54" s="1"/>
  <c r="EJ55"/>
  <c r="BM55" s="1"/>
  <c r="BN55" s="1"/>
  <c r="F87" i="40"/>
  <c r="F83"/>
  <c r="F87" i="41"/>
  <c r="EJ35" i="1"/>
  <c r="BM35" s="1"/>
  <c r="BN35" s="1"/>
  <c r="I35" i="51"/>
  <c r="F88" i="37"/>
  <c r="CA52" i="1"/>
  <c r="BQ52" s="1"/>
  <c r="F86" i="39"/>
  <c r="F84" i="36"/>
  <c r="EJ30" i="1"/>
  <c r="BM30" s="1"/>
  <c r="BN30" s="1"/>
  <c r="H85" i="36"/>
  <c r="H85" i="55"/>
  <c r="I21" i="51"/>
  <c r="F21" s="1"/>
  <c r="J51"/>
  <c r="DY55" i="63"/>
  <c r="FS55" s="1"/>
  <c r="AD51"/>
  <c r="CE51" s="1"/>
  <c r="DB51" s="1"/>
  <c r="DY11"/>
  <c r="FS11" s="1"/>
  <c r="DY69"/>
  <c r="FS69" s="1"/>
  <c r="DY34"/>
  <c r="FS34" s="1"/>
  <c r="AD26"/>
  <c r="CE26" s="1"/>
  <c r="DB26" s="1"/>
  <c r="DV28" i="1"/>
  <c r="EH28" s="1"/>
  <c r="DQ44"/>
  <c r="EC44" s="1"/>
  <c r="I25" i="51"/>
  <c r="F25" s="1"/>
  <c r="AH24" i="63"/>
  <c r="CG24" s="1"/>
  <c r="DD24" s="1"/>
  <c r="AH38"/>
  <c r="CG38" s="1"/>
  <c r="DD38" s="1"/>
  <c r="EA28"/>
  <c r="FU28" s="1"/>
  <c r="EA21"/>
  <c r="FU21" s="1"/>
  <c r="EA45"/>
  <c r="FU45" s="1"/>
  <c r="EA41"/>
  <c r="FU41" s="1"/>
  <c r="AH57"/>
  <c r="CG57" s="1"/>
  <c r="DD57" s="1"/>
  <c r="AJ54"/>
  <c r="CH54" s="1"/>
  <c r="DE54" s="1"/>
  <c r="EB26"/>
  <c r="FV26" s="1"/>
  <c r="ED29"/>
  <c r="FX29" s="1"/>
  <c r="ED21"/>
  <c r="FX21" s="1"/>
  <c r="AN51"/>
  <c r="CJ51" s="1"/>
  <c r="DG51" s="1"/>
  <c r="AN42"/>
  <c r="CJ42" s="1"/>
  <c r="DG42" s="1"/>
  <c r="ED79"/>
  <c r="FX79" s="1"/>
  <c r="F86" i="38"/>
  <c r="EJ18" i="1"/>
  <c r="BM18" s="1"/>
  <c r="BN18" s="1"/>
  <c r="CD19"/>
  <c r="CP19" s="1"/>
  <c r="G28" i="51"/>
  <c r="F85" i="40"/>
  <c r="AF51" i="63"/>
  <c r="CF51" s="1"/>
  <c r="DC51" s="1"/>
  <c r="DZ16"/>
  <c r="FT16" s="1"/>
  <c r="DZ45"/>
  <c r="FT45" s="1"/>
  <c r="CE51" i="1"/>
  <c r="CQ51" s="1"/>
  <c r="DN51"/>
  <c r="DZ51" s="1"/>
  <c r="F88" i="41"/>
  <c r="EC51" i="63"/>
  <c r="FW51" s="1"/>
  <c r="EC53"/>
  <c r="FW53" s="1"/>
  <c r="EC64"/>
  <c r="FW64" s="1"/>
  <c r="DO52" i="1"/>
  <c r="EA52" s="1"/>
  <c r="DO31"/>
  <c r="EA31" s="1"/>
  <c r="EJ31" s="1"/>
  <c r="BM31" s="1"/>
  <c r="BN31" s="1"/>
  <c r="CG23"/>
  <c r="CS23" s="1"/>
  <c r="G23" i="51"/>
  <c r="E23" s="1"/>
  <c r="H32"/>
  <c r="E32" s="1"/>
  <c r="I54"/>
  <c r="F54" s="1"/>
  <c r="CF38" i="1"/>
  <c r="CR38" s="1"/>
  <c r="F83" i="37"/>
  <c r="F85"/>
  <c r="CA59" i="1"/>
  <c r="BQ59" s="1"/>
  <c r="DV52"/>
  <c r="EH52" s="1"/>
  <c r="F85" i="39"/>
  <c r="AV14" i="63"/>
  <c r="EH14" s="1"/>
  <c r="GB14" s="1"/>
  <c r="AV22"/>
  <c r="EH22" s="1"/>
  <c r="GB22" s="1"/>
  <c r="CM22" i="1"/>
  <c r="CY22" s="1"/>
  <c r="F85" i="55"/>
  <c r="F85" i="36"/>
  <c r="F83"/>
  <c r="DM51" i="1"/>
  <c r="DY51" s="1"/>
  <c r="EJ32"/>
  <c r="BM32" s="1"/>
  <c r="BN32" s="1"/>
  <c r="K41" i="51"/>
  <c r="H83" i="55"/>
  <c r="H84" i="41"/>
  <c r="H87" i="55"/>
  <c r="H87" i="41"/>
  <c r="H84" i="39"/>
  <c r="H85"/>
  <c r="H85" i="40"/>
  <c r="H88" i="55"/>
  <c r="H88" i="40"/>
  <c r="BH12" i="1"/>
  <c r="BG16"/>
  <c r="BH30"/>
  <c r="BG30"/>
  <c r="BH55"/>
  <c r="BG55"/>
  <c r="BG47"/>
  <c r="BG59"/>
  <c r="BH59"/>
  <c r="BG32"/>
  <c r="BH32"/>
  <c r="BH60"/>
  <c r="BG60"/>
  <c r="BH21"/>
  <c r="BG21"/>
  <c r="BH57"/>
  <c r="H84" i="38"/>
  <c r="H85"/>
  <c r="H88"/>
  <c r="DL14" i="63"/>
  <c r="EJ58" i="1"/>
  <c r="BM58" s="1"/>
  <c r="BN58" s="1"/>
  <c r="H83" i="38"/>
  <c r="H83" i="41"/>
  <c r="CM14" i="1"/>
  <c r="CY14" s="1"/>
  <c r="AF27" i="63"/>
  <c r="CF27" s="1"/>
  <c r="DC27" s="1"/>
  <c r="EJ16" i="1"/>
  <c r="BM16" s="1"/>
  <c r="BN16" s="1"/>
  <c r="DP23"/>
  <c r="EB23" s="1"/>
  <c r="EJ23" s="1"/>
  <c r="BM23" s="1"/>
  <c r="BN23" s="1"/>
  <c r="F86" i="37"/>
  <c r="F84" i="39"/>
  <c r="DR42" i="1"/>
  <c r="ED42" s="1"/>
  <c r="H83" i="36"/>
  <c r="AX24" i="63"/>
  <c r="H87" i="36"/>
  <c r="H86" i="39"/>
  <c r="H84" i="36"/>
  <c r="H88"/>
  <c r="H88" i="41"/>
  <c r="CF24" i="1"/>
  <c r="CR24" s="1"/>
  <c r="EJ60"/>
  <c r="BM60" s="1"/>
  <c r="BN60" s="1"/>
  <c r="I49" i="51"/>
  <c r="AH31" i="63"/>
  <c r="CG31" s="1"/>
  <c r="DD31" s="1"/>
  <c r="AN57"/>
  <c r="CJ57" s="1"/>
  <c r="DG57" s="1"/>
  <c r="DR51" i="1"/>
  <c r="ED51" s="1"/>
  <c r="EJ24"/>
  <c r="BM24" s="1"/>
  <c r="BN24" s="1"/>
  <c r="EJ38"/>
  <c r="BM38" s="1"/>
  <c r="BN38" s="1"/>
  <c r="CD31"/>
  <c r="F88" i="40"/>
  <c r="AF35" i="63"/>
  <c r="CF35" s="1"/>
  <c r="DC35" s="1"/>
  <c r="DN13" i="1"/>
  <c r="DZ13" s="1"/>
  <c r="EJ13" s="1"/>
  <c r="BM13" s="1"/>
  <c r="BN13" s="1"/>
  <c r="F84" i="41"/>
  <c r="AL44" i="63"/>
  <c r="CI44" s="1"/>
  <c r="DF44" s="1"/>
  <c r="EJ12" i="1"/>
  <c r="BM12" s="1"/>
  <c r="BN12" s="1"/>
  <c r="CD26"/>
  <c r="CP26" s="1"/>
  <c r="F84" i="37"/>
  <c r="F88" i="39"/>
  <c r="F86" i="55"/>
  <c r="F88" i="36"/>
  <c r="EJ17" i="1"/>
  <c r="BM17" s="1"/>
  <c r="BN17" s="1"/>
  <c r="EJ20"/>
  <c r="BM20" s="1"/>
  <c r="BN20" s="1"/>
  <c r="H87" i="38"/>
  <c r="H87" i="39"/>
  <c r="H86" i="38"/>
  <c r="EE51" i="63"/>
  <c r="FY51" s="1"/>
  <c r="DZ29"/>
  <c r="FT29" s="1"/>
  <c r="EC69"/>
  <c r="FW69" s="1"/>
  <c r="EE67"/>
  <c r="FY67" s="1"/>
  <c r="EE63"/>
  <c r="FY63" s="1"/>
  <c r="EE54"/>
  <c r="FY54" s="1"/>
  <c r="DY68"/>
  <c r="FS68" s="1"/>
  <c r="DY59"/>
  <c r="FS59" s="1"/>
  <c r="EA15"/>
  <c r="FU15" s="1"/>
  <c r="EA22"/>
  <c r="FU22" s="1"/>
  <c r="EA62"/>
  <c r="FU62" s="1"/>
  <c r="EA48"/>
  <c r="FU48" s="1"/>
  <c r="EA19"/>
  <c r="FU19" s="1"/>
  <c r="EA52"/>
  <c r="FU52" s="1"/>
  <c r="EB58"/>
  <c r="FV58" s="1"/>
  <c r="EB37"/>
  <c r="FV37" s="1"/>
  <c r="ED40"/>
  <c r="FX40" s="1"/>
  <c r="ED59"/>
  <c r="FX59" s="1"/>
  <c r="ED28"/>
  <c r="FX28" s="1"/>
  <c r="ED22"/>
  <c r="FX22" s="1"/>
  <c r="ED44"/>
  <c r="FX44" s="1"/>
  <c r="ED77"/>
  <c r="FX77" s="1"/>
  <c r="ED78"/>
  <c r="FX78" s="1"/>
  <c r="DZ55"/>
  <c r="FT55" s="1"/>
  <c r="DZ31"/>
  <c r="FT31" s="1"/>
  <c r="DZ72"/>
  <c r="FT72" s="1"/>
  <c r="DZ41"/>
  <c r="FT41" s="1"/>
  <c r="EC66"/>
  <c r="FW66" s="1"/>
  <c r="EC76"/>
  <c r="FW76" s="1"/>
  <c r="EE15"/>
  <c r="FY15" s="1"/>
  <c r="EE19"/>
  <c r="FY19" s="1"/>
  <c r="EE24"/>
  <c r="FY24" s="1"/>
  <c r="DY66"/>
  <c r="FS66" s="1"/>
  <c r="BQ28" i="1"/>
  <c r="BQ73"/>
  <c r="EA37" i="63"/>
  <c r="FU37" s="1"/>
  <c r="EA35"/>
  <c r="FU35" s="1"/>
  <c r="EA26"/>
  <c r="FU26" s="1"/>
  <c r="EA61"/>
  <c r="FU61" s="1"/>
  <c r="EB43"/>
  <c r="FV43" s="1"/>
  <c r="EB40"/>
  <c r="FV40" s="1"/>
  <c r="EB21"/>
  <c r="FV21" s="1"/>
  <c r="EB70"/>
  <c r="FV70" s="1"/>
  <c r="ED30"/>
  <c r="FX30" s="1"/>
  <c r="DZ15"/>
  <c r="FT15" s="1"/>
  <c r="DZ43"/>
  <c r="FT43" s="1"/>
  <c r="DZ38"/>
  <c r="FT38" s="1"/>
  <c r="EC48"/>
  <c r="FW48" s="1"/>
  <c r="EC32"/>
  <c r="FW32" s="1"/>
  <c r="EC79"/>
  <c r="FW79" s="1"/>
  <c r="EE52"/>
  <c r="FY52" s="1"/>
  <c r="EE18"/>
  <c r="FY18" s="1"/>
  <c r="DY58"/>
  <c r="FS58" s="1"/>
  <c r="DY17"/>
  <c r="FS17" s="1"/>
  <c r="EA34"/>
  <c r="FU34" s="1"/>
  <c r="EA32"/>
  <c r="FU32" s="1"/>
  <c r="EA20"/>
  <c r="FU20" s="1"/>
  <c r="EA78"/>
  <c r="FU78" s="1"/>
  <c r="EA33"/>
  <c r="FU33" s="1"/>
  <c r="EB44"/>
  <c r="FV44" s="1"/>
  <c r="EB19"/>
  <c r="FV19" s="1"/>
  <c r="EB64"/>
  <c r="FV64" s="1"/>
  <c r="EB35"/>
  <c r="FV35" s="1"/>
  <c r="EB75"/>
  <c r="FV75" s="1"/>
  <c r="ED67"/>
  <c r="FX67" s="1"/>
  <c r="ED25"/>
  <c r="FX25" s="1"/>
  <c r="ED64"/>
  <c r="FX64" s="1"/>
  <c r="ED36"/>
  <c r="FX36" s="1"/>
  <c r="ED71"/>
  <c r="FX71" s="1"/>
  <c r="ED72"/>
  <c r="FX72" s="1"/>
  <c r="DZ23"/>
  <c r="FT23" s="1"/>
  <c r="DZ12"/>
  <c r="FT12" s="1"/>
  <c r="EC17"/>
  <c r="FW17" s="1"/>
  <c r="EC42"/>
  <c r="FW42" s="1"/>
  <c r="EC72"/>
  <c r="FW72" s="1"/>
  <c r="EC18"/>
  <c r="FW18" s="1"/>
  <c r="BQ35" i="1"/>
  <c r="BQ57"/>
  <c r="BQ43"/>
  <c r="BQ44"/>
  <c r="N78" i="51"/>
  <c r="EE74" i="63"/>
  <c r="FY74" s="1"/>
  <c r="EE60"/>
  <c r="FY60" s="1"/>
  <c r="EE40"/>
  <c r="FY40" s="1"/>
  <c r="EE45"/>
  <c r="FY45" s="1"/>
  <c r="EE27"/>
  <c r="FY27" s="1"/>
  <c r="EE14"/>
  <c r="FY14" s="1"/>
  <c r="EE53"/>
  <c r="FY53" s="1"/>
  <c r="EE64"/>
  <c r="FY64" s="1"/>
  <c r="EE35"/>
  <c r="FY35" s="1"/>
  <c r="DY49"/>
  <c r="FS49" s="1"/>
  <c r="BQ74" i="1"/>
  <c r="EA23" i="63"/>
  <c r="FU23" s="1"/>
  <c r="DY39"/>
  <c r="FS39" s="1"/>
  <c r="DY56"/>
  <c r="FS56" s="1"/>
  <c r="EA63"/>
  <c r="FU63" s="1"/>
  <c r="EB63"/>
  <c r="FV63" s="1"/>
  <c r="ED15"/>
  <c r="FX15" s="1"/>
  <c r="ED70"/>
  <c r="FX70" s="1"/>
  <c r="ED19"/>
  <c r="FX19" s="1"/>
  <c r="ED13"/>
  <c r="FX13" s="1"/>
  <c r="ED75"/>
  <c r="FX75" s="1"/>
  <c r="BQ11" i="1"/>
  <c r="DZ74" i="63"/>
  <c r="FT74" s="1"/>
  <c r="DZ26"/>
  <c r="FT26" s="1"/>
  <c r="DZ58"/>
  <c r="FT58" s="1"/>
  <c r="DZ60"/>
  <c r="FT60" s="1"/>
  <c r="EC13"/>
  <c r="FW13" s="1"/>
  <c r="EC50"/>
  <c r="FW50" s="1"/>
  <c r="EC65"/>
  <c r="FW65" s="1"/>
  <c r="EC77"/>
  <c r="FW77" s="1"/>
  <c r="EE65"/>
  <c r="FY65" s="1"/>
  <c r="EE22"/>
  <c r="FY22" s="1"/>
  <c r="EE76"/>
  <c r="FY76" s="1"/>
  <c r="EE49"/>
  <c r="FY49" s="1"/>
  <c r="EE33"/>
  <c r="FY33" s="1"/>
  <c r="EE37"/>
  <c r="FY37" s="1"/>
  <c r="EE11"/>
  <c r="FY11" s="1"/>
  <c r="EE17"/>
  <c r="FY17" s="1"/>
  <c r="BQ51" i="1"/>
  <c r="L78" i="51"/>
  <c r="DY28" i="63"/>
  <c r="FS28" s="1"/>
  <c r="DY14"/>
  <c r="FS14" s="1"/>
  <c r="DY37"/>
  <c r="FS37" s="1"/>
  <c r="BQ36" i="1"/>
  <c r="BQ42"/>
  <c r="BQ61"/>
  <c r="EA12" i="63"/>
  <c r="FU12" s="1"/>
  <c r="DY43"/>
  <c r="FS43" s="1"/>
  <c r="DY72"/>
  <c r="FS72" s="1"/>
  <c r="DY21"/>
  <c r="FS21" s="1"/>
  <c r="DY46"/>
  <c r="FS46" s="1"/>
  <c r="EA53"/>
  <c r="FU53" s="1"/>
  <c r="EA75"/>
  <c r="FU75" s="1"/>
  <c r="EA73"/>
  <c r="FU73" s="1"/>
  <c r="EA72"/>
  <c r="FU72" s="1"/>
  <c r="EB55"/>
  <c r="FV55" s="1"/>
  <c r="DY16"/>
  <c r="FS16" s="1"/>
  <c r="DY18"/>
  <c r="FS18" s="1"/>
  <c r="DY67"/>
  <c r="FS67" s="1"/>
  <c r="DY74"/>
  <c r="FS74" s="1"/>
  <c r="EA47"/>
  <c r="FU47" s="1"/>
  <c r="EA60"/>
  <c r="FU60" s="1"/>
  <c r="EA25"/>
  <c r="FU25" s="1"/>
  <c r="EA36"/>
  <c r="FU36" s="1"/>
  <c r="EB52"/>
  <c r="FV52" s="1"/>
  <c r="EB14"/>
  <c r="FV14" s="1"/>
  <c r="EB29"/>
  <c r="FV29" s="1"/>
  <c r="EB66"/>
  <c r="FV66" s="1"/>
  <c r="EB76"/>
  <c r="FV76" s="1"/>
  <c r="ED56"/>
  <c r="FX56" s="1"/>
  <c r="ED53"/>
  <c r="FX53" s="1"/>
  <c r="ED12"/>
  <c r="FX12" s="1"/>
  <c r="ED66"/>
  <c r="FX66" s="1"/>
  <c r="DZ79"/>
  <c r="FT79" s="1"/>
  <c r="DZ56"/>
  <c r="FT56" s="1"/>
  <c r="DZ65"/>
  <c r="FT65" s="1"/>
  <c r="EC21"/>
  <c r="FW21" s="1"/>
  <c r="EC63"/>
  <c r="FW63" s="1"/>
  <c r="EC70"/>
  <c r="FW70" s="1"/>
  <c r="EE55"/>
  <c r="FY55" s="1"/>
  <c r="EE23"/>
  <c r="FY23" s="1"/>
  <c r="EE71"/>
  <c r="FY71" s="1"/>
  <c r="EE36"/>
  <c r="FY36" s="1"/>
  <c r="EE50"/>
  <c r="FY50" s="1"/>
  <c r="EE57"/>
  <c r="FY57" s="1"/>
  <c r="EE68"/>
  <c r="FY68" s="1"/>
  <c r="EE13"/>
  <c r="FY13" s="1"/>
  <c r="BA44" i="1"/>
  <c r="BA64"/>
  <c r="DB75" i="63"/>
  <c r="DB48"/>
  <c r="DB78"/>
  <c r="DB60"/>
  <c r="DB30"/>
  <c r="CP72" i="1"/>
  <c r="CO72"/>
  <c r="AZ72" s="1"/>
  <c r="CC72"/>
  <c r="CP43"/>
  <c r="DA43" s="1"/>
  <c r="BK43" s="1"/>
  <c r="BL43" s="1"/>
  <c r="E73" i="51"/>
  <c r="F73"/>
  <c r="BA11" i="1"/>
  <c r="BA78"/>
  <c r="BA56"/>
  <c r="E52" i="51"/>
  <c r="F52"/>
  <c r="CO28" i="1"/>
  <c r="AZ28" s="1"/>
  <c r="CP28"/>
  <c r="CC28"/>
  <c r="BA47"/>
  <c r="BA36"/>
  <c r="CP66"/>
  <c r="CO66"/>
  <c r="AZ66" s="1"/>
  <c r="CC66"/>
  <c r="CP24"/>
  <c r="CP38"/>
  <c r="CP33"/>
  <c r="F29" i="51"/>
  <c r="E29"/>
  <c r="CP47" i="1"/>
  <c r="BA43"/>
  <c r="BA14"/>
  <c r="CN31" i="63"/>
  <c r="DK31" s="1"/>
  <c r="EH31"/>
  <c r="GB31" s="1"/>
  <c r="EH61"/>
  <c r="GB61" s="1"/>
  <c r="CN61"/>
  <c r="DK61" s="1"/>
  <c r="CN73"/>
  <c r="DK73" s="1"/>
  <c r="EH73"/>
  <c r="GB73" s="1"/>
  <c r="CN27"/>
  <c r="DK27" s="1"/>
  <c r="EH27"/>
  <c r="GB27" s="1"/>
  <c r="EH68"/>
  <c r="GB68" s="1"/>
  <c r="CN68"/>
  <c r="DK68" s="1"/>
  <c r="CN36"/>
  <c r="DK36" s="1"/>
  <c r="EH36"/>
  <c r="GB36" s="1"/>
  <c r="CN24"/>
  <c r="DK24" s="1"/>
  <c r="EH24"/>
  <c r="GB24" s="1"/>
  <c r="CN67"/>
  <c r="DK67" s="1"/>
  <c r="EH67"/>
  <c r="GB67" s="1"/>
  <c r="CN11"/>
  <c r="DK11" s="1"/>
  <c r="EH11"/>
  <c r="GB11" s="1"/>
  <c r="EF39"/>
  <c r="FZ39" s="1"/>
  <c r="CL39"/>
  <c r="DI39" s="1"/>
  <c r="EF27"/>
  <c r="FZ27" s="1"/>
  <c r="CL27"/>
  <c r="DI27" s="1"/>
  <c r="EF76"/>
  <c r="FZ76" s="1"/>
  <c r="CL76"/>
  <c r="DI76" s="1"/>
  <c r="CL65"/>
  <c r="DI65" s="1"/>
  <c r="EF65"/>
  <c r="FZ65" s="1"/>
  <c r="EF33"/>
  <c r="FZ33" s="1"/>
  <c r="CL33"/>
  <c r="DI33" s="1"/>
  <c r="EF32"/>
  <c r="FZ32" s="1"/>
  <c r="CL32"/>
  <c r="DI32" s="1"/>
  <c r="EF66"/>
  <c r="FZ66" s="1"/>
  <c r="CL66"/>
  <c r="DI66" s="1"/>
  <c r="EF80"/>
  <c r="FZ80" s="1"/>
  <c r="CL80"/>
  <c r="DI80" s="1"/>
  <c r="CL51"/>
  <c r="DI51" s="1"/>
  <c r="EF51"/>
  <c r="FZ51" s="1"/>
  <c r="BD24" i="1"/>
  <c r="CO44"/>
  <c r="AZ44" s="1"/>
  <c r="CP44"/>
  <c r="DA44" s="1"/>
  <c r="BK44" s="1"/>
  <c r="BL44" s="1"/>
  <c r="CC44"/>
  <c r="CO71"/>
  <c r="AZ71" s="1"/>
  <c r="CC71"/>
  <c r="CP71"/>
  <c r="BJ69"/>
  <c r="BD69"/>
  <c r="BI69"/>
  <c r="BD27"/>
  <c r="BA37"/>
  <c r="BA21"/>
  <c r="DB23" i="63"/>
  <c r="DB63"/>
  <c r="DB79"/>
  <c r="DB25"/>
  <c r="DB65"/>
  <c r="DB66"/>
  <c r="DB38"/>
  <c r="FS64"/>
  <c r="DB80"/>
  <c r="CP14" i="1"/>
  <c r="F69" i="51"/>
  <c r="E69"/>
  <c r="CP76" i="1"/>
  <c r="CO76"/>
  <c r="AZ76" s="1"/>
  <c r="CC76"/>
  <c r="F43" i="51"/>
  <c r="E43"/>
  <c r="BA35" i="1"/>
  <c r="BA62"/>
  <c r="BA15"/>
  <c r="CO12" i="63"/>
  <c r="DL12" s="1"/>
  <c r="AX17"/>
  <c r="EI12"/>
  <c r="GC12" s="1"/>
  <c r="E59" i="51"/>
  <c r="F59"/>
  <c r="F28"/>
  <c r="E28"/>
  <c r="F64"/>
  <c r="E64"/>
  <c r="BA70" i="1"/>
  <c r="E63" i="51"/>
  <c r="F63"/>
  <c r="E21"/>
  <c r="F30"/>
  <c r="E30"/>
  <c r="CP63" i="1"/>
  <c r="CC63"/>
  <c r="CO63"/>
  <c r="AZ63" s="1"/>
  <c r="CO32"/>
  <c r="CP32"/>
  <c r="DA32" s="1"/>
  <c r="BK32" s="1"/>
  <c r="BL32" s="1"/>
  <c r="CC32"/>
  <c r="E26" i="51"/>
  <c r="F26"/>
  <c r="E44"/>
  <c r="F44"/>
  <c r="BA23" i="1"/>
  <c r="CN39" i="63"/>
  <c r="DK39" s="1"/>
  <c r="EH39"/>
  <c r="GB39" s="1"/>
  <c r="EH59"/>
  <c r="GB59" s="1"/>
  <c r="CN59"/>
  <c r="DK59" s="1"/>
  <c r="CN29"/>
  <c r="DK29" s="1"/>
  <c r="EH29"/>
  <c r="GB29" s="1"/>
  <c r="CN12"/>
  <c r="DK12" s="1"/>
  <c r="EH12"/>
  <c r="GB12" s="1"/>
  <c r="CN16"/>
  <c r="DK16" s="1"/>
  <c r="EH16"/>
  <c r="GB16" s="1"/>
  <c r="EH64"/>
  <c r="GB64" s="1"/>
  <c r="CN64"/>
  <c r="DK64" s="1"/>
  <c r="EH19"/>
  <c r="GB19" s="1"/>
  <c r="CN19"/>
  <c r="DK19" s="1"/>
  <c r="EH80"/>
  <c r="GB80" s="1"/>
  <c r="CN80"/>
  <c r="DK80" s="1"/>
  <c r="CN62"/>
  <c r="DK62" s="1"/>
  <c r="EH62"/>
  <c r="GB62" s="1"/>
  <c r="CN44"/>
  <c r="DK44" s="1"/>
  <c r="EH44"/>
  <c r="GB44" s="1"/>
  <c r="EF23"/>
  <c r="FZ23" s="1"/>
  <c r="CL23"/>
  <c r="DI23" s="1"/>
  <c r="CL64"/>
  <c r="DI64" s="1"/>
  <c r="EF64"/>
  <c r="FZ64" s="1"/>
  <c r="CL24"/>
  <c r="DI24" s="1"/>
  <c r="EF24"/>
  <c r="FZ24" s="1"/>
  <c r="EF43"/>
  <c r="FZ43" s="1"/>
  <c r="CL43"/>
  <c r="DI43" s="1"/>
  <c r="CL62"/>
  <c r="DI62" s="1"/>
  <c r="EF62"/>
  <c r="FZ62" s="1"/>
  <c r="EF28"/>
  <c r="FZ28" s="1"/>
  <c r="CL28"/>
  <c r="DI28" s="1"/>
  <c r="EF56"/>
  <c r="FZ56" s="1"/>
  <c r="CL56"/>
  <c r="DI56" s="1"/>
  <c r="CL19"/>
  <c r="DI19" s="1"/>
  <c r="EF19"/>
  <c r="FZ19" s="1"/>
  <c r="EF77"/>
  <c r="FZ77" s="1"/>
  <c r="CL77"/>
  <c r="DI77" s="1"/>
  <c r="BA19" i="1"/>
  <c r="BA38"/>
  <c r="DB55" i="63"/>
  <c r="DB69"/>
  <c r="DB59"/>
  <c r="DB32"/>
  <c r="DB73"/>
  <c r="DB11"/>
  <c r="DB70"/>
  <c r="DB68"/>
  <c r="DB52"/>
  <c r="DB42"/>
  <c r="DB34"/>
  <c r="DB12"/>
  <c r="E76" i="51"/>
  <c r="F76"/>
  <c r="CP60" i="1"/>
  <c r="DA60" s="1"/>
  <c r="BK60" s="1"/>
  <c r="BL60" s="1"/>
  <c r="CC60"/>
  <c r="CO60"/>
  <c r="AZ60" s="1"/>
  <c r="E74" i="51"/>
  <c r="F74"/>
  <c r="F31"/>
  <c r="E31"/>
  <c r="CC21" i="1"/>
  <c r="CP21"/>
  <c r="DA21" s="1"/>
  <c r="BK21" s="1"/>
  <c r="BL21" s="1"/>
  <c r="CO21"/>
  <c r="AZ21" s="1"/>
  <c r="CC57"/>
  <c r="CP57"/>
  <c r="BA73"/>
  <c r="BA74"/>
  <c r="BA26"/>
  <c r="BA34"/>
  <c r="BA17"/>
  <c r="BA13"/>
  <c r="CP78"/>
  <c r="CO78"/>
  <c r="AZ78" s="1"/>
  <c r="CC78"/>
  <c r="CP62"/>
  <c r="CC62"/>
  <c r="CO62"/>
  <c r="AZ62" s="1"/>
  <c r="CP58"/>
  <c r="CP49"/>
  <c r="E42" i="51"/>
  <c r="F42"/>
  <c r="CP67" i="1"/>
  <c r="CC67"/>
  <c r="CO67"/>
  <c r="AZ67" s="1"/>
  <c r="BA16"/>
  <c r="BA25"/>
  <c r="BA42"/>
  <c r="BA66"/>
  <c r="CP68"/>
  <c r="CC68"/>
  <c r="CO68"/>
  <c r="AZ68" s="1"/>
  <c r="F67" i="51"/>
  <c r="E67"/>
  <c r="CP64" i="1"/>
  <c r="CO64"/>
  <c r="AZ64" s="1"/>
  <c r="CC64"/>
  <c r="CP53"/>
  <c r="CC53"/>
  <c r="CP15"/>
  <c r="CP13"/>
  <c r="DA13" s="1"/>
  <c r="BK13" s="1"/>
  <c r="BL13" s="1"/>
  <c r="CP42"/>
  <c r="CP11"/>
  <c r="F20" i="51"/>
  <c r="BA55" i="1"/>
  <c r="BA46"/>
  <c r="BA61"/>
  <c r="EH23" i="63"/>
  <c r="GB23" s="1"/>
  <c r="CN23"/>
  <c r="DK23" s="1"/>
  <c r="CN18"/>
  <c r="DK18" s="1"/>
  <c r="EH18"/>
  <c r="GB18" s="1"/>
  <c r="EH65"/>
  <c r="GB65" s="1"/>
  <c r="CN65"/>
  <c r="DK65" s="1"/>
  <c r="EH33"/>
  <c r="GB33" s="1"/>
  <c r="CN33"/>
  <c r="DK33" s="1"/>
  <c r="EH21"/>
  <c r="GB21" s="1"/>
  <c r="CN21"/>
  <c r="DK21" s="1"/>
  <c r="EH49"/>
  <c r="GB49" s="1"/>
  <c r="CN49"/>
  <c r="DK49" s="1"/>
  <c r="EH48"/>
  <c r="GB48" s="1"/>
  <c r="CN48"/>
  <c r="DK48" s="1"/>
  <c r="CN56"/>
  <c r="DK56" s="1"/>
  <c r="EH56"/>
  <c r="GB56" s="1"/>
  <c r="CN45"/>
  <c r="DK45" s="1"/>
  <c r="EH45"/>
  <c r="GB45" s="1"/>
  <c r="CN60"/>
  <c r="DK60" s="1"/>
  <c r="EH60"/>
  <c r="GB60" s="1"/>
  <c r="CN58"/>
  <c r="DK58" s="1"/>
  <c r="EH58"/>
  <c r="GB58" s="1"/>
  <c r="EH76"/>
  <c r="GB76" s="1"/>
  <c r="CN76"/>
  <c r="DK76" s="1"/>
  <c r="EH57"/>
  <c r="GB57" s="1"/>
  <c r="CN57"/>
  <c r="DK57" s="1"/>
  <c r="CN75"/>
  <c r="DK75" s="1"/>
  <c r="EH75"/>
  <c r="GB75" s="1"/>
  <c r="EF31"/>
  <c r="FZ31" s="1"/>
  <c r="CL31"/>
  <c r="DI31" s="1"/>
  <c r="CL54"/>
  <c r="DI54" s="1"/>
  <c r="EF54"/>
  <c r="FZ54" s="1"/>
  <c r="CL17"/>
  <c r="DI17" s="1"/>
  <c r="EF17"/>
  <c r="FZ17" s="1"/>
  <c r="CL48"/>
  <c r="DI48" s="1"/>
  <c r="EF48"/>
  <c r="FZ48" s="1"/>
  <c r="CL71"/>
  <c r="DI71" s="1"/>
  <c r="EF71"/>
  <c r="FZ71" s="1"/>
  <c r="EF73"/>
  <c r="FZ73" s="1"/>
  <c r="CL73"/>
  <c r="DI73" s="1"/>
  <c r="EF45"/>
  <c r="FZ45" s="1"/>
  <c r="CL45"/>
  <c r="DI45" s="1"/>
  <c r="EF14"/>
  <c r="FZ14" s="1"/>
  <c r="CL14"/>
  <c r="DI14" s="1"/>
  <c r="CL72"/>
  <c r="DI72" s="1"/>
  <c r="EF72"/>
  <c r="FZ72" s="1"/>
  <c r="EF49"/>
  <c r="FZ49" s="1"/>
  <c r="CL49"/>
  <c r="DI49" s="1"/>
  <c r="EF25"/>
  <c r="FZ25" s="1"/>
  <c r="CL25"/>
  <c r="DI25" s="1"/>
  <c r="EF69"/>
  <c r="FZ69" s="1"/>
  <c r="CL69"/>
  <c r="DI69" s="1"/>
  <c r="CL60"/>
  <c r="DI60" s="1"/>
  <c r="EF60"/>
  <c r="FZ60" s="1"/>
  <c r="CL12"/>
  <c r="DI12" s="1"/>
  <c r="EF12"/>
  <c r="FZ12" s="1"/>
  <c r="EF16"/>
  <c r="FZ16" s="1"/>
  <c r="CL16"/>
  <c r="DI16" s="1"/>
  <c r="CL68"/>
  <c r="DI68" s="1"/>
  <c r="EF68"/>
  <c r="FZ68" s="1"/>
  <c r="EF42"/>
  <c r="FZ42" s="1"/>
  <c r="CL42"/>
  <c r="DI42" s="1"/>
  <c r="E77" i="51"/>
  <c r="F77"/>
  <c r="BD32" i="1"/>
  <c r="CC65"/>
  <c r="CP65"/>
  <c r="CO65"/>
  <c r="AZ65" s="1"/>
  <c r="CO54"/>
  <c r="AZ54" s="1"/>
  <c r="CP54"/>
  <c r="DA54" s="1"/>
  <c r="BK54" s="1"/>
  <c r="BL54" s="1"/>
  <c r="CC54"/>
  <c r="CP75"/>
  <c r="CO75"/>
  <c r="CC75"/>
  <c r="BD59"/>
  <c r="CP39"/>
  <c r="CO73"/>
  <c r="AZ73" s="1"/>
  <c r="CC73"/>
  <c r="CP73"/>
  <c r="CC61"/>
  <c r="CP61"/>
  <c r="CO61"/>
  <c r="AZ61" s="1"/>
  <c r="DY33" i="63"/>
  <c r="DY53"/>
  <c r="BQ76" i="1"/>
  <c r="EB38" i="63"/>
  <c r="FV38" s="1"/>
  <c r="ED23"/>
  <c r="FX23" s="1"/>
  <c r="DZ61"/>
  <c r="FT61" s="1"/>
  <c r="DZ71"/>
  <c r="FT71" s="1"/>
  <c r="DZ68"/>
  <c r="FT68" s="1"/>
  <c r="EC57"/>
  <c r="FW57" s="1"/>
  <c r="BQ46" i="1"/>
  <c r="BQ70"/>
  <c r="BQ48"/>
  <c r="Q78" i="51"/>
  <c r="EE66" i="63"/>
  <c r="FY66" s="1"/>
  <c r="BQ39" i="1"/>
  <c r="BQ49"/>
  <c r="BQ32"/>
  <c r="BQ53"/>
  <c r="EJ7" i="63"/>
  <c r="DY50"/>
  <c r="BQ62" i="1"/>
  <c r="EA39" i="63"/>
  <c r="FU39" s="1"/>
  <c r="EA18"/>
  <c r="FU18" s="1"/>
  <c r="EA80"/>
  <c r="FU80" s="1"/>
  <c r="EB72"/>
  <c r="FV72" s="1"/>
  <c r="EB65"/>
  <c r="FV65" s="1"/>
  <c r="ED32"/>
  <c r="FX32" s="1"/>
  <c r="ED20"/>
  <c r="FX20" s="1"/>
  <c r="BQ22" i="1"/>
  <c r="BQ24"/>
  <c r="BQ38"/>
  <c r="DZ28" i="63"/>
  <c r="FT28" s="1"/>
  <c r="EC75"/>
  <c r="FW75" s="1"/>
  <c r="EC12"/>
  <c r="FW12" s="1"/>
  <c r="EC71"/>
  <c r="FW71" s="1"/>
  <c r="EC45"/>
  <c r="FW45" s="1"/>
  <c r="P78" i="51"/>
  <c r="EE47" i="63"/>
  <c r="FY47" s="1"/>
  <c r="EE43"/>
  <c r="FY43" s="1"/>
  <c r="EE30"/>
  <c r="FY30" s="1"/>
  <c r="EE46"/>
  <c r="FY46" s="1"/>
  <c r="EE78"/>
  <c r="FY78" s="1"/>
  <c r="BQ30" i="1"/>
  <c r="DY15" i="63"/>
  <c r="DY65"/>
  <c r="DY24"/>
  <c r="DY77"/>
  <c r="DY41"/>
  <c r="DY44"/>
  <c r="DY62"/>
  <c r="DY25"/>
  <c r="BQ58" i="1"/>
  <c r="BQ40"/>
  <c r="BQ41"/>
  <c r="BQ21"/>
  <c r="BQ37"/>
  <c r="BQ25"/>
  <c r="BQ75"/>
  <c r="BQ14"/>
  <c r="EA55" i="63"/>
  <c r="FU55" s="1"/>
  <c r="EA43"/>
  <c r="FU43" s="1"/>
  <c r="EA76"/>
  <c r="FU76" s="1"/>
  <c r="EA58"/>
  <c r="FU58" s="1"/>
  <c r="EA46"/>
  <c r="FU46" s="1"/>
  <c r="EA59"/>
  <c r="FU59" s="1"/>
  <c r="EA71"/>
  <c r="FU71" s="1"/>
  <c r="EA64"/>
  <c r="FU64" s="1"/>
  <c r="EA77"/>
  <c r="FU77" s="1"/>
  <c r="EB39"/>
  <c r="FV39" s="1"/>
  <c r="EB47"/>
  <c r="FV47" s="1"/>
  <c r="EB49"/>
  <c r="FV49" s="1"/>
  <c r="EB28"/>
  <c r="FV28" s="1"/>
  <c r="EB22"/>
  <c r="FV22" s="1"/>
  <c r="EB33"/>
  <c r="FV33" s="1"/>
  <c r="EB12"/>
  <c r="FV12" s="1"/>
  <c r="EB78"/>
  <c r="FV78" s="1"/>
  <c r="EB48"/>
  <c r="FV48" s="1"/>
  <c r="EB73"/>
  <c r="FV73" s="1"/>
  <c r="EB50"/>
  <c r="FV50" s="1"/>
  <c r="ED31"/>
  <c r="FX31" s="1"/>
  <c r="ED55"/>
  <c r="FX55" s="1"/>
  <c r="ED38"/>
  <c r="FX38" s="1"/>
  <c r="ED68"/>
  <c r="FX68" s="1"/>
  <c r="ED61"/>
  <c r="FX61" s="1"/>
  <c r="ED65"/>
  <c r="FX65" s="1"/>
  <c r="ED52"/>
  <c r="FX52" s="1"/>
  <c r="ED48"/>
  <c r="FX48" s="1"/>
  <c r="ED49"/>
  <c r="FX49" s="1"/>
  <c r="ED37"/>
  <c r="FX37" s="1"/>
  <c r="BQ18" i="1"/>
  <c r="DZ46" i="63"/>
  <c r="FT46" s="1"/>
  <c r="DZ52"/>
  <c r="FT52" s="1"/>
  <c r="DZ62"/>
  <c r="FT62" s="1"/>
  <c r="DZ48"/>
  <c r="FT48" s="1"/>
  <c r="DZ34"/>
  <c r="FT34" s="1"/>
  <c r="DZ42"/>
  <c r="FT42" s="1"/>
  <c r="EC31"/>
  <c r="FW31" s="1"/>
  <c r="EC29"/>
  <c r="FW29" s="1"/>
  <c r="EC11"/>
  <c r="FW11" s="1"/>
  <c r="EC34"/>
  <c r="FW34" s="1"/>
  <c r="EC58"/>
  <c r="FW58" s="1"/>
  <c r="EC78"/>
  <c r="FW78" s="1"/>
  <c r="BQ12" i="1"/>
  <c r="BQ64"/>
  <c r="BQ63"/>
  <c r="BQ45"/>
  <c r="BQ13"/>
  <c r="BQ31"/>
  <c r="BQ69"/>
  <c r="EE31" i="63"/>
  <c r="FY31" s="1"/>
  <c r="EE44"/>
  <c r="FY44" s="1"/>
  <c r="EE58"/>
  <c r="FY58" s="1"/>
  <c r="EE77"/>
  <c r="FY77" s="1"/>
  <c r="EE61"/>
  <c r="FY61" s="1"/>
  <c r="EE56"/>
  <c r="FY56" s="1"/>
  <c r="EE25"/>
  <c r="FY25" s="1"/>
  <c r="EE62"/>
  <c r="FY62" s="1"/>
  <c r="EE59"/>
  <c r="FY59" s="1"/>
  <c r="EE32"/>
  <c r="FY32" s="1"/>
  <c r="EE16"/>
  <c r="FY16" s="1"/>
  <c r="BQ15" i="1"/>
  <c r="BQ17"/>
  <c r="BQ20"/>
  <c r="BQ19"/>
  <c r="BQ77"/>
  <c r="BQ50"/>
  <c r="BQ23"/>
  <c r="BQ80"/>
  <c r="GD7" i="63"/>
  <c r="BA49" i="1"/>
  <c r="BA54"/>
  <c r="DB47" i="63"/>
  <c r="DB33"/>
  <c r="DB53"/>
  <c r="DB71"/>
  <c r="DB61"/>
  <c r="DB41"/>
  <c r="DB57"/>
  <c r="DB62"/>
  <c r="DB76"/>
  <c r="F11" i="51"/>
  <c r="E11"/>
  <c r="CP37" i="1"/>
  <c r="CP36"/>
  <c r="CP74"/>
  <c r="CC74"/>
  <c r="CO74"/>
  <c r="AZ74" s="1"/>
  <c r="CO50"/>
  <c r="CP50"/>
  <c r="DA50" s="1"/>
  <c r="BK50" s="1"/>
  <c r="BL50" s="1"/>
  <c r="CC50"/>
  <c r="EI11" i="63"/>
  <c r="GC11" s="1"/>
  <c r="AX16"/>
  <c r="CO11"/>
  <c r="DL11" s="1"/>
  <c r="BA12" i="1"/>
  <c r="BA77"/>
  <c r="CP25"/>
  <c r="CO20"/>
  <c r="AZ20" s="1"/>
  <c r="CP59"/>
  <c r="DA59" s="1"/>
  <c r="BK59" s="1"/>
  <c r="BL59" s="1"/>
  <c r="CO59"/>
  <c r="CC59"/>
  <c r="BA65"/>
  <c r="F60" i="51"/>
  <c r="E60"/>
  <c r="CP29" i="1"/>
  <c r="DA29" s="1"/>
  <c r="BK29" s="1"/>
  <c r="BL29" s="1"/>
  <c r="CC29"/>
  <c r="CP17"/>
  <c r="EH55" i="63"/>
  <c r="GB55" s="1"/>
  <c r="CN55"/>
  <c r="DK55" s="1"/>
  <c r="CN41"/>
  <c r="DK41" s="1"/>
  <c r="EH41"/>
  <c r="GB41" s="1"/>
  <c r="EH32"/>
  <c r="GB32" s="1"/>
  <c r="CN32"/>
  <c r="DK32" s="1"/>
  <c r="EH69"/>
  <c r="GB69" s="1"/>
  <c r="CN69"/>
  <c r="DK69" s="1"/>
  <c r="EH74"/>
  <c r="GB74" s="1"/>
  <c r="CN74"/>
  <c r="DK74" s="1"/>
  <c r="EH13"/>
  <c r="GB13" s="1"/>
  <c r="CN13"/>
  <c r="DK13" s="1"/>
  <c r="EH78"/>
  <c r="GB78" s="1"/>
  <c r="CN78"/>
  <c r="DK78" s="1"/>
  <c r="EH46"/>
  <c r="GB46" s="1"/>
  <c r="CN46"/>
  <c r="DK46" s="1"/>
  <c r="EH30"/>
  <c r="GB30" s="1"/>
  <c r="CN30"/>
  <c r="DK30" s="1"/>
  <c r="CL47"/>
  <c r="DI47" s="1"/>
  <c r="EF47"/>
  <c r="FZ47" s="1"/>
  <c r="CL46"/>
  <c r="DI46" s="1"/>
  <c r="EF46"/>
  <c r="FZ46" s="1"/>
  <c r="EF53"/>
  <c r="FZ53" s="1"/>
  <c r="CL53"/>
  <c r="DI53" s="1"/>
  <c r="EF44"/>
  <c r="FZ44" s="1"/>
  <c r="CL44"/>
  <c r="DI44" s="1"/>
  <c r="EF63"/>
  <c r="FZ63" s="1"/>
  <c r="CL63"/>
  <c r="DI63" s="1"/>
  <c r="EF18"/>
  <c r="FZ18" s="1"/>
  <c r="CL18"/>
  <c r="DI18" s="1"/>
  <c r="EF79"/>
  <c r="FZ79" s="1"/>
  <c r="CL79"/>
  <c r="DI79" s="1"/>
  <c r="EF11"/>
  <c r="FZ11" s="1"/>
  <c r="CL11"/>
  <c r="DI11" s="1"/>
  <c r="CL13"/>
  <c r="DI13" s="1"/>
  <c r="EF13"/>
  <c r="FZ13" s="1"/>
  <c r="BD50" i="1"/>
  <c r="BJ50"/>
  <c r="BS50" i="63" s="1"/>
  <c r="BF50" s="1"/>
  <c r="BI50" i="1"/>
  <c r="BR50" i="63" s="1"/>
  <c r="BP50" s="1"/>
  <c r="BD30" i="1"/>
  <c r="BI30"/>
  <c r="BR30" i="63" s="1"/>
  <c r="BP30" s="1"/>
  <c r="BJ30" i="1"/>
  <c r="BS30" i="63" s="1"/>
  <c r="BF30" s="1"/>
  <c r="F37" i="51"/>
  <c r="E37"/>
  <c r="CP51" i="1"/>
  <c r="CO69"/>
  <c r="CP69"/>
  <c r="CC69"/>
  <c r="BA80"/>
  <c r="BA57"/>
  <c r="BA18"/>
  <c r="DB15" i="63"/>
  <c r="DB24"/>
  <c r="DB77"/>
  <c r="DB50"/>
  <c r="DB40"/>
  <c r="DB44"/>
  <c r="DB64"/>
  <c r="F34" i="51"/>
  <c r="E34"/>
  <c r="E33"/>
  <c r="F33"/>
  <c r="F71"/>
  <c r="E71"/>
  <c r="F47"/>
  <c r="BA31" i="1"/>
  <c r="BA71"/>
  <c r="E75" i="51"/>
  <c r="F75"/>
  <c r="CP18" i="1"/>
  <c r="DA18" s="1"/>
  <c r="BK18" s="1"/>
  <c r="BL18" s="1"/>
  <c r="CC18"/>
  <c r="CO18"/>
  <c r="AZ18" s="1"/>
  <c r="E55" i="51"/>
  <c r="CP45" i="1"/>
  <c r="BA48"/>
  <c r="BA41"/>
  <c r="BA53"/>
  <c r="CN47" i="63"/>
  <c r="DK47" s="1"/>
  <c r="EH47"/>
  <c r="GB47" s="1"/>
  <c r="EH26"/>
  <c r="GB26" s="1"/>
  <c r="CN34"/>
  <c r="DK34" s="1"/>
  <c r="EH34"/>
  <c r="GB34" s="1"/>
  <c r="CN50"/>
  <c r="DK50" s="1"/>
  <c r="EH50"/>
  <c r="GB50" s="1"/>
  <c r="CN66"/>
  <c r="DK66" s="1"/>
  <c r="EH66"/>
  <c r="GB66" s="1"/>
  <c r="CN70"/>
  <c r="DK70" s="1"/>
  <c r="EH70"/>
  <c r="GB70" s="1"/>
  <c r="EH63"/>
  <c r="GB63" s="1"/>
  <c r="CN63"/>
  <c r="DK63" s="1"/>
  <c r="CN42"/>
  <c r="DK42" s="1"/>
  <c r="EH42"/>
  <c r="GB42" s="1"/>
  <c r="CN79"/>
  <c r="DK79" s="1"/>
  <c r="EH79"/>
  <c r="GB79" s="1"/>
  <c r="CL30"/>
  <c r="DI30" s="1"/>
  <c r="EF30"/>
  <c r="FZ30" s="1"/>
  <c r="EF75"/>
  <c r="FZ75" s="1"/>
  <c r="CL75"/>
  <c r="DI75" s="1"/>
  <c r="EF74"/>
  <c r="FZ74" s="1"/>
  <c r="CL74"/>
  <c r="DI74" s="1"/>
  <c r="CL67"/>
  <c r="DI67" s="1"/>
  <c r="EF67"/>
  <c r="FZ67" s="1"/>
  <c r="EF34"/>
  <c r="FZ34" s="1"/>
  <c r="CL34"/>
  <c r="DI34" s="1"/>
  <c r="CL41"/>
  <c r="DI41" s="1"/>
  <c r="EF41"/>
  <c r="FZ41" s="1"/>
  <c r="CL70"/>
  <c r="DI70" s="1"/>
  <c r="EF70"/>
  <c r="FZ70" s="1"/>
  <c r="EF38"/>
  <c r="FZ38" s="1"/>
  <c r="CL38"/>
  <c r="DI38" s="1"/>
  <c r="EF78"/>
  <c r="FZ78" s="1"/>
  <c r="CL78"/>
  <c r="DI78" s="1"/>
  <c r="BJ75" i="1"/>
  <c r="BD75"/>
  <c r="BI75"/>
  <c r="F68" i="51"/>
  <c r="E68"/>
  <c r="CP40" i="1"/>
  <c r="DA40" s="1"/>
  <c r="BK40" s="1"/>
  <c r="BL40" s="1"/>
  <c r="CO40"/>
  <c r="AZ40" s="1"/>
  <c r="CC40"/>
  <c r="E48" i="51"/>
  <c r="F48"/>
  <c r="F66"/>
  <c r="E66"/>
  <c r="BA68" i="1"/>
  <c r="BA33"/>
  <c r="BA76"/>
  <c r="BA63"/>
  <c r="BA72"/>
  <c r="BA58"/>
  <c r="DB39" i="63"/>
  <c r="DB20"/>
  <c r="DB49"/>
  <c r="DB67"/>
  <c r="DB36"/>
  <c r="DB18"/>
  <c r="DB21"/>
  <c r="DB74"/>
  <c r="DB58"/>
  <c r="DB16"/>
  <c r="DB14"/>
  <c r="DB72"/>
  <c r="DB56"/>
  <c r="DB46"/>
  <c r="DB28"/>
  <c r="DB37"/>
  <c r="DB17"/>
  <c r="CP79" i="1"/>
  <c r="CO79"/>
  <c r="AZ79" s="1"/>
  <c r="CC79"/>
  <c r="F57" i="51"/>
  <c r="E57"/>
  <c r="CP77" i="1"/>
  <c r="CC77"/>
  <c r="CO77"/>
  <c r="AZ77" s="1"/>
  <c r="CP12"/>
  <c r="CO12"/>
  <c r="AZ12" s="1"/>
  <c r="CP34"/>
  <c r="E18" i="51"/>
  <c r="F18"/>
  <c r="E54"/>
  <c r="CP16" i="1"/>
  <c r="DA16" s="1"/>
  <c r="BK16" s="1"/>
  <c r="BL16" s="1"/>
  <c r="CC16"/>
  <c r="BA51"/>
  <c r="BA60"/>
  <c r="BA29"/>
  <c r="BA45"/>
  <c r="BA20"/>
  <c r="CO30"/>
  <c r="CP30"/>
  <c r="DA30" s="1"/>
  <c r="BK30" s="1"/>
  <c r="BL30" s="1"/>
  <c r="CC30"/>
  <c r="CP22"/>
  <c r="F22" i="51"/>
  <c r="E22"/>
  <c r="CP55" i="1"/>
  <c r="DA55" s="1"/>
  <c r="BK55" s="1"/>
  <c r="BL55" s="1"/>
  <c r="CO55"/>
  <c r="AZ55" s="1"/>
  <c r="CC55"/>
  <c r="F56" i="51"/>
  <c r="E56"/>
  <c r="BA79" i="1"/>
  <c r="BA40"/>
  <c r="BA39"/>
  <c r="BA22"/>
  <c r="F65" i="51"/>
  <c r="E65"/>
  <c r="CO26" i="1"/>
  <c r="AZ26" s="1"/>
  <c r="CP70"/>
  <c r="CO70"/>
  <c r="AZ70" s="1"/>
  <c r="CC70"/>
  <c r="E61" i="51"/>
  <c r="F61"/>
  <c r="CP56" i="1"/>
  <c r="F12" i="51"/>
  <c r="E12"/>
  <c r="CP27" i="1"/>
  <c r="CP23"/>
  <c r="BA52"/>
  <c r="BA28"/>
  <c r="BA67"/>
  <c r="CN15" i="63"/>
  <c r="DK15" s="1"/>
  <c r="EH15"/>
  <c r="GB15" s="1"/>
  <c r="CN25"/>
  <c r="DK25" s="1"/>
  <c r="EH25"/>
  <c r="GB25" s="1"/>
  <c r="CN20"/>
  <c r="DK20" s="1"/>
  <c r="EH20"/>
  <c r="GB20" s="1"/>
  <c r="CN77"/>
  <c r="DK77" s="1"/>
  <c r="EH77"/>
  <c r="GB77" s="1"/>
  <c r="CN43"/>
  <c r="DK43" s="1"/>
  <c r="EH43"/>
  <c r="GB43" s="1"/>
  <c r="CN28"/>
  <c r="DK28" s="1"/>
  <c r="EH28"/>
  <c r="GB28" s="1"/>
  <c r="EH17"/>
  <c r="GB17" s="1"/>
  <c r="CN17"/>
  <c r="DK17" s="1"/>
  <c r="CN35"/>
  <c r="DK35" s="1"/>
  <c r="EH35"/>
  <c r="GB35" s="1"/>
  <c r="CN52"/>
  <c r="DK52" s="1"/>
  <c r="EH52"/>
  <c r="GB52" s="1"/>
  <c r="CN40"/>
  <c r="DK40" s="1"/>
  <c r="EH40"/>
  <c r="GB40" s="1"/>
  <c r="CN54"/>
  <c r="DK54" s="1"/>
  <c r="EH54"/>
  <c r="GB54" s="1"/>
  <c r="CN72"/>
  <c r="DK72" s="1"/>
  <c r="EH72"/>
  <c r="GB72" s="1"/>
  <c r="EH51"/>
  <c r="GB51" s="1"/>
  <c r="CN51"/>
  <c r="DK51" s="1"/>
  <c r="EH53"/>
  <c r="GB53" s="1"/>
  <c r="CN53"/>
  <c r="DK53" s="1"/>
  <c r="EH71"/>
  <c r="GB71" s="1"/>
  <c r="CN71"/>
  <c r="DK71" s="1"/>
  <c r="CN38"/>
  <c r="DK38" s="1"/>
  <c r="EH38"/>
  <c r="GB38" s="1"/>
  <c r="CL15"/>
  <c r="DI15" s="1"/>
  <c r="EF15"/>
  <c r="FZ15" s="1"/>
  <c r="EF55"/>
  <c r="FZ55" s="1"/>
  <c r="CL55"/>
  <c r="DI55" s="1"/>
  <c r="EF37"/>
  <c r="FZ37" s="1"/>
  <c r="CL37"/>
  <c r="DI37" s="1"/>
  <c r="EF50"/>
  <c r="FZ50" s="1"/>
  <c r="CL50"/>
  <c r="DI50" s="1"/>
  <c r="CL61"/>
  <c r="DI61" s="1"/>
  <c r="EF61"/>
  <c r="FZ61" s="1"/>
  <c r="CL40"/>
  <c r="DI40" s="1"/>
  <c r="EF40"/>
  <c r="FZ40" s="1"/>
  <c r="EF21"/>
  <c r="FZ21" s="1"/>
  <c r="CL21"/>
  <c r="DI21" s="1"/>
  <c r="CL52"/>
  <c r="DI52" s="1"/>
  <c r="EF52"/>
  <c r="FZ52" s="1"/>
  <c r="CL36"/>
  <c r="DI36" s="1"/>
  <c r="EF36"/>
  <c r="FZ36" s="1"/>
  <c r="EF29"/>
  <c r="FZ29" s="1"/>
  <c r="CL29"/>
  <c r="DI29" s="1"/>
  <c r="EF59"/>
  <c r="FZ59" s="1"/>
  <c r="CL59"/>
  <c r="DI59" s="1"/>
  <c r="EF58"/>
  <c r="FZ58" s="1"/>
  <c r="CL58"/>
  <c r="DI58" s="1"/>
  <c r="CL20"/>
  <c r="DI20" s="1"/>
  <c r="EF20"/>
  <c r="FZ20" s="1"/>
  <c r="EF35"/>
  <c r="FZ35" s="1"/>
  <c r="CL35"/>
  <c r="DI35" s="1"/>
  <c r="CL57"/>
  <c r="DI57" s="1"/>
  <c r="EF57"/>
  <c r="FZ57" s="1"/>
  <c r="CL26"/>
  <c r="DI26" s="1"/>
  <c r="EF26"/>
  <c r="FZ26" s="1"/>
  <c r="CL22"/>
  <c r="DI22" s="1"/>
  <c r="EF22"/>
  <c r="FZ22" s="1"/>
  <c r="CP80" i="1"/>
  <c r="CC80"/>
  <c r="CO80"/>
  <c r="AZ80" s="1"/>
  <c r="F62" i="51"/>
  <c r="E62"/>
  <c r="F72"/>
  <c r="E72"/>
  <c r="CP35" i="1"/>
  <c r="DA35" s="1"/>
  <c r="BK35" s="1"/>
  <c r="BL35" s="1"/>
  <c r="CP48"/>
  <c r="F36" i="51"/>
  <c r="CP52" i="1"/>
  <c r="F70" i="51"/>
  <c r="E70"/>
  <c r="F58"/>
  <c r="E58"/>
  <c r="DY48" i="63"/>
  <c r="ED69"/>
  <c r="FX69" s="1"/>
  <c r="BQ72" i="1"/>
  <c r="DZ77" i="63"/>
  <c r="FT77" s="1"/>
  <c r="BQ16" i="1"/>
  <c r="BQ68"/>
  <c r="BQ67"/>
  <c r="EE34" i="63"/>
  <c r="FY34" s="1"/>
  <c r="EE20"/>
  <c r="FY20" s="1"/>
  <c r="BQ65" i="1"/>
  <c r="BQ71"/>
  <c r="BQ56"/>
  <c r="DY23" i="63"/>
  <c r="DY75"/>
  <c r="DY78"/>
  <c r="BQ78" i="1"/>
  <c r="EA69" i="63"/>
  <c r="FU69" s="1"/>
  <c r="EB31"/>
  <c r="FV31" s="1"/>
  <c r="EB15"/>
  <c r="FV15" s="1"/>
  <c r="EB25"/>
  <c r="FV25" s="1"/>
  <c r="EB80"/>
  <c r="FV80" s="1"/>
  <c r="ED11"/>
  <c r="FX11" s="1"/>
  <c r="BQ66" i="1"/>
  <c r="DZ80" i="63"/>
  <c r="FT80" s="1"/>
  <c r="DZ19"/>
  <c r="FT19" s="1"/>
  <c r="DZ17"/>
  <c r="FT17" s="1"/>
  <c r="DZ75"/>
  <c r="FT75" s="1"/>
  <c r="EC47"/>
  <c r="FW47" s="1"/>
  <c r="EC40"/>
  <c r="FW40" s="1"/>
  <c r="EC73"/>
  <c r="FW73" s="1"/>
  <c r="EC16"/>
  <c r="FW16" s="1"/>
  <c r="EE70"/>
  <c r="FY70" s="1"/>
  <c r="EE73"/>
  <c r="FY73" s="1"/>
  <c r="EE28"/>
  <c r="FY28" s="1"/>
  <c r="EE75"/>
  <c r="FY75" s="1"/>
  <c r="EE38"/>
  <c r="FY38" s="1"/>
  <c r="EE29"/>
  <c r="FY29" s="1"/>
  <c r="CP7"/>
  <c r="DY47"/>
  <c r="DY79"/>
  <c r="DY40"/>
  <c r="DY30"/>
  <c r="DY61"/>
  <c r="DY70"/>
  <c r="DY63"/>
  <c r="DY80"/>
  <c r="DY60"/>
  <c r="DY71"/>
  <c r="DY38"/>
  <c r="BQ60" i="1"/>
  <c r="EA30" i="63"/>
  <c r="FU30" s="1"/>
  <c r="EA70"/>
  <c r="FU70" s="1"/>
  <c r="EA51"/>
  <c r="FU51" s="1"/>
  <c r="EA40"/>
  <c r="FU40" s="1"/>
  <c r="EA44"/>
  <c r="FU44" s="1"/>
  <c r="EA16"/>
  <c r="FU16" s="1"/>
  <c r="EA17"/>
  <c r="FU17" s="1"/>
  <c r="EA27"/>
  <c r="FU27" s="1"/>
  <c r="EA74"/>
  <c r="FU74" s="1"/>
  <c r="EA14"/>
  <c r="FU14" s="1"/>
  <c r="EA68"/>
  <c r="FU68" s="1"/>
  <c r="EA66"/>
  <c r="FU66" s="1"/>
  <c r="EA42"/>
  <c r="FU42" s="1"/>
  <c r="EB32"/>
  <c r="FV32" s="1"/>
  <c r="EB34"/>
  <c r="FV34" s="1"/>
  <c r="EB30"/>
  <c r="FV30" s="1"/>
  <c r="EB61"/>
  <c r="FV61" s="1"/>
  <c r="EB67"/>
  <c r="FV67" s="1"/>
  <c r="EB42"/>
  <c r="FV42" s="1"/>
  <c r="EB59"/>
  <c r="FV59" s="1"/>
  <c r="EB77"/>
  <c r="FV77" s="1"/>
  <c r="EB46"/>
  <c r="FV46" s="1"/>
  <c r="EB53"/>
  <c r="FV53" s="1"/>
  <c r="EB62"/>
  <c r="FV62" s="1"/>
  <c r="EB45"/>
  <c r="FV45" s="1"/>
  <c r="EB20"/>
  <c r="FV20" s="1"/>
  <c r="EB69"/>
  <c r="FV69" s="1"/>
  <c r="EB74"/>
  <c r="FV74" s="1"/>
  <c r="EB57"/>
  <c r="FV57" s="1"/>
  <c r="EB36"/>
  <c r="FV36" s="1"/>
  <c r="EB79"/>
  <c r="FV79" s="1"/>
  <c r="ED16"/>
  <c r="FX16" s="1"/>
  <c r="ED62"/>
  <c r="FX62" s="1"/>
  <c r="ED45"/>
  <c r="FX45" s="1"/>
  <c r="ED18"/>
  <c r="FX18" s="1"/>
  <c r="ED73"/>
  <c r="FX73" s="1"/>
  <c r="ED74"/>
  <c r="FX74" s="1"/>
  <c r="BQ27" i="1"/>
  <c r="BQ29"/>
  <c r="BQ34"/>
  <c r="BQ55"/>
  <c r="BQ47"/>
  <c r="DZ37" i="63"/>
  <c r="FT37" s="1"/>
  <c r="DZ69"/>
  <c r="FT69" s="1"/>
  <c r="DZ70"/>
  <c r="FT70" s="1"/>
  <c r="DZ59"/>
  <c r="FT59" s="1"/>
  <c r="DZ11"/>
  <c r="FT11" s="1"/>
  <c r="DZ76"/>
  <c r="FT76" s="1"/>
  <c r="DZ22"/>
  <c r="FT22" s="1"/>
  <c r="DZ78"/>
  <c r="FT78" s="1"/>
  <c r="DZ49"/>
  <c r="FT49" s="1"/>
  <c r="DZ57"/>
  <c r="FT57" s="1"/>
  <c r="DZ25"/>
  <c r="FT25" s="1"/>
  <c r="DZ66"/>
  <c r="FT66" s="1"/>
  <c r="DZ63"/>
  <c r="FT63" s="1"/>
  <c r="DZ24"/>
  <c r="FT24" s="1"/>
  <c r="DZ40"/>
  <c r="FT40" s="1"/>
  <c r="DZ14"/>
  <c r="FT14" s="1"/>
  <c r="DZ67"/>
  <c r="FT67" s="1"/>
  <c r="DZ73"/>
  <c r="FT73" s="1"/>
  <c r="DZ20"/>
  <c r="FT20" s="1"/>
  <c r="EC39"/>
  <c r="FW39" s="1"/>
  <c r="EC55"/>
  <c r="FW55" s="1"/>
  <c r="EC23"/>
  <c r="FW23" s="1"/>
  <c r="EC38"/>
  <c r="FW38" s="1"/>
  <c r="EC52"/>
  <c r="FW52" s="1"/>
  <c r="EC54"/>
  <c r="FW54" s="1"/>
  <c r="EC36"/>
  <c r="FW36" s="1"/>
  <c r="EC46"/>
  <c r="FW46" s="1"/>
  <c r="EC26"/>
  <c r="FW26" s="1"/>
  <c r="EC74"/>
  <c r="FW74" s="1"/>
  <c r="EC80"/>
  <c r="FW80" s="1"/>
  <c r="EC30"/>
  <c r="FW30" s="1"/>
  <c r="EC60"/>
  <c r="FW60" s="1"/>
  <c r="EC62"/>
  <c r="FW62" s="1"/>
  <c r="EC20"/>
  <c r="FW20" s="1"/>
  <c r="M78" i="51"/>
  <c r="EE72" i="63"/>
  <c r="FY72" s="1"/>
  <c r="EE26"/>
  <c r="FY26" s="1"/>
  <c r="EE79"/>
  <c r="FY79" s="1"/>
  <c r="EE69"/>
  <c r="FY69" s="1"/>
  <c r="EE80"/>
  <c r="FY80" s="1"/>
  <c r="EE41"/>
  <c r="FY41" s="1"/>
  <c r="EE12"/>
  <c r="FY12" s="1"/>
  <c r="BQ79" i="1"/>
  <c r="BQ26"/>
  <c r="DM7" i="63"/>
  <c r="CO57" i="1" l="1"/>
  <c r="AZ57" s="1"/>
  <c r="BF57" s="1"/>
  <c r="EO57" s="1"/>
  <c r="BO57" s="1"/>
  <c r="BI24"/>
  <c r="BR24" i="63" s="1"/>
  <c r="BP24" s="1"/>
  <c r="CO43" i="1"/>
  <c r="AZ43" s="1"/>
  <c r="BE43" s="1"/>
  <c r="EB11" i="63"/>
  <c r="FV11" s="1"/>
  <c r="E8" i="51"/>
  <c r="DA45" i="1"/>
  <c r="BK45" s="1"/>
  <c r="BL45" s="1"/>
  <c r="CC36"/>
  <c r="BE36" s="1"/>
  <c r="CO33"/>
  <c r="AZ33" s="1"/>
  <c r="EC28" i="63"/>
  <c r="FW28" s="1"/>
  <c r="DA26" i="1"/>
  <c r="BK26" s="1"/>
  <c r="BL26" s="1"/>
  <c r="BH58"/>
  <c r="BH43"/>
  <c r="EJ26"/>
  <c r="BM26" s="1"/>
  <c r="BN26" s="1"/>
  <c r="ED26" i="63"/>
  <c r="FX26" s="1"/>
  <c r="DZ21"/>
  <c r="FT21" s="1"/>
  <c r="CO29" i="1"/>
  <c r="AZ29" s="1"/>
  <c r="E27" i="51"/>
  <c r="ED43" i="63"/>
  <c r="FX43" s="1"/>
  <c r="DY54"/>
  <c r="FS54" s="1"/>
  <c r="DA11" i="1"/>
  <c r="BK11" s="1"/>
  <c r="BL11" s="1"/>
  <c r="CC58"/>
  <c r="DA57"/>
  <c r="BK57" s="1"/>
  <c r="BL57" s="1"/>
  <c r="DA33"/>
  <c r="BK33" s="1"/>
  <c r="BL33" s="1"/>
  <c r="CC43"/>
  <c r="BH42"/>
  <c r="BH37"/>
  <c r="EJ37"/>
  <c r="BM37" s="1"/>
  <c r="BN37" s="1"/>
  <c r="F40" i="51"/>
  <c r="E47"/>
  <c r="EJ46" i="1"/>
  <c r="BM46" s="1"/>
  <c r="BN46" s="1"/>
  <c r="E39" i="51"/>
  <c r="EJ33" i="1"/>
  <c r="BM33" s="1"/>
  <c r="BN33" s="1"/>
  <c r="BH15"/>
  <c r="F46" i="51"/>
  <c r="BH46" i="1"/>
  <c r="DY35" i="63"/>
  <c r="F17" i="51"/>
  <c r="BJ59" i="1"/>
  <c r="BS59" i="63" s="1"/>
  <c r="BF59" s="1"/>
  <c r="BJ24" i="1"/>
  <c r="BS24" i="63" s="1"/>
  <c r="BF24" s="1"/>
  <c r="BG43" i="1"/>
  <c r="BG33"/>
  <c r="BE33" s="1"/>
  <c r="DA19"/>
  <c r="BK19" s="1"/>
  <c r="BL19" s="1"/>
  <c r="ED54" i="63"/>
  <c r="FX54" s="1"/>
  <c r="EC43"/>
  <c r="FW43" s="1"/>
  <c r="DZ33"/>
  <c r="FT33" s="1"/>
  <c r="EA29"/>
  <c r="FU29" s="1"/>
  <c r="BI59" i="1"/>
  <c r="BR59" i="63" s="1"/>
  <c r="BP59" s="1"/>
  <c r="F24" i="51"/>
  <c r="E13"/>
  <c r="CC33" i="1"/>
  <c r="CC24"/>
  <c r="DA28"/>
  <c r="BK28" s="1"/>
  <c r="BL28" s="1"/>
  <c r="DZ36" i="63"/>
  <c r="FT36" s="1"/>
  <c r="DZ30"/>
  <c r="FT30" s="1"/>
  <c r="ED47"/>
  <c r="FX47" s="1"/>
  <c r="DY42"/>
  <c r="FS42" s="1"/>
  <c r="F49" i="51"/>
  <c r="BG57" i="1"/>
  <c r="BH33"/>
  <c r="E35" i="51"/>
  <c r="BG18" i="1"/>
  <c r="DY20" i="63"/>
  <c r="FS20" s="1"/>
  <c r="EC24"/>
  <c r="FW24" s="1"/>
  <c r="CO39" i="1"/>
  <c r="AZ39" s="1"/>
  <c r="BC39" s="1"/>
  <c r="DA15"/>
  <c r="BK15" s="1"/>
  <c r="BL15" s="1"/>
  <c r="F14" i="51"/>
  <c r="BH49" i="1"/>
  <c r="BG46"/>
  <c r="BG48"/>
  <c r="BE48" s="1"/>
  <c r="BG15"/>
  <c r="F51" i="51"/>
  <c r="EC15" i="63"/>
  <c r="FW15" s="1"/>
  <c r="CO25" i="1"/>
  <c r="AZ25" s="1"/>
  <c r="BF25" s="1"/>
  <c r="EO25" s="1"/>
  <c r="BO25" s="1"/>
  <c r="CP46"/>
  <c r="DA46" s="1"/>
  <c r="BK46" s="1"/>
  <c r="BL46" s="1"/>
  <c r="BH39"/>
  <c r="BH20"/>
  <c r="BG17"/>
  <c r="E38" i="51"/>
  <c r="ED33" i="63"/>
  <c r="FX33" s="1"/>
  <c r="F10" i="51"/>
  <c r="EA56" i="63"/>
  <c r="FU56" s="1"/>
  <c r="DY29"/>
  <c r="DZ32"/>
  <c r="FT32" s="1"/>
  <c r="CO52" i="1"/>
  <c r="AZ52" s="1"/>
  <c r="BF52" s="1"/>
  <c r="EO52" s="1"/>
  <c r="BO52" s="1"/>
  <c r="CC48"/>
  <c r="CC23"/>
  <c r="CC56"/>
  <c r="DA51"/>
  <c r="BK51" s="1"/>
  <c r="BL51" s="1"/>
  <c r="DA25"/>
  <c r="BK25" s="1"/>
  <c r="BL25" s="1"/>
  <c r="CC39"/>
  <c r="CO15"/>
  <c r="AZ15" s="1"/>
  <c r="BF15" s="1"/>
  <c r="EO15" s="1"/>
  <c r="BO15" s="1"/>
  <c r="DA49"/>
  <c r="BK49" s="1"/>
  <c r="BL49" s="1"/>
  <c r="CC46"/>
  <c r="BH48"/>
  <c r="BG28"/>
  <c r="BE28" s="1"/>
  <c r="EJ44"/>
  <c r="BM44" s="1"/>
  <c r="BN44" s="1"/>
  <c r="DY13" i="63"/>
  <c r="DA36" i="1"/>
  <c r="BK36" s="1"/>
  <c r="BL36" s="1"/>
  <c r="F16" i="51"/>
  <c r="CO47" i="1"/>
  <c r="AZ47" s="1"/>
  <c r="BF47" s="1"/>
  <c r="EO47" s="1"/>
  <c r="BO47" s="1"/>
  <c r="DZ18" i="63"/>
  <c r="FT18" s="1"/>
  <c r="GI18" s="1"/>
  <c r="BH41" i="1"/>
  <c r="BG12"/>
  <c r="BE12" s="1"/>
  <c r="EJ45"/>
  <c r="BM45" s="1"/>
  <c r="BN45" s="1"/>
  <c r="DA48"/>
  <c r="BK48" s="1"/>
  <c r="BL48" s="1"/>
  <c r="DA34"/>
  <c r="BK34" s="1"/>
  <c r="BL34" s="1"/>
  <c r="CC12"/>
  <c r="CC17"/>
  <c r="CP20"/>
  <c r="DA20" s="1"/>
  <c r="BK20" s="1"/>
  <c r="BL20" s="1"/>
  <c r="F45" i="51"/>
  <c r="BJ32" i="1"/>
  <c r="BS32" i="63" s="1"/>
  <c r="BF32" s="1"/>
  <c r="CO11" i="1"/>
  <c r="AZ11" s="1"/>
  <c r="BC11" s="1"/>
  <c r="CC42"/>
  <c r="CO13"/>
  <c r="AZ13" s="1"/>
  <c r="E53" i="51"/>
  <c r="CO49" i="1"/>
  <c r="AZ49" s="1"/>
  <c r="BC49" s="1"/>
  <c r="E40" i="51"/>
  <c r="CC47" i="1"/>
  <c r="F19" i="51"/>
  <c r="DY27" i="63"/>
  <c r="FS27" s="1"/>
  <c r="EC25"/>
  <c r="FW25" s="1"/>
  <c r="EJ42" i="1"/>
  <c r="BM42" s="1"/>
  <c r="BN42" s="1"/>
  <c r="BG41"/>
  <c r="BG49"/>
  <c r="BH34"/>
  <c r="K78" i="51"/>
  <c r="EJ28" i="1"/>
  <c r="BM28" s="1"/>
  <c r="BN28" s="1"/>
  <c r="BG11"/>
  <c r="BH13"/>
  <c r="BG45"/>
  <c r="BH25"/>
  <c r="BG36"/>
  <c r="CO41"/>
  <c r="EK41" s="1"/>
  <c r="EJ27"/>
  <c r="BM27" s="1"/>
  <c r="BN27" s="1"/>
  <c r="BG56"/>
  <c r="BE56" s="1"/>
  <c r="DA27"/>
  <c r="BK27" s="1"/>
  <c r="BL27" s="1"/>
  <c r="CO34"/>
  <c r="AZ34" s="1"/>
  <c r="BC34" s="1"/>
  <c r="CC45"/>
  <c r="CC11"/>
  <c r="BE11" s="1"/>
  <c r="CO42"/>
  <c r="AZ42" s="1"/>
  <c r="BF42" s="1"/>
  <c r="EO42" s="1"/>
  <c r="BO42" s="1"/>
  <c r="F23" i="51"/>
  <c r="CO58" i="1"/>
  <c r="AZ58" s="1"/>
  <c r="EB18" i="63"/>
  <c r="FV18" s="1"/>
  <c r="BG42" i="1"/>
  <c r="BH45"/>
  <c r="DZ54" i="63"/>
  <c r="FT54" s="1"/>
  <c r="CO48" i="1"/>
  <c r="AZ48" s="1"/>
  <c r="BF48" s="1"/>
  <c r="EO48" s="1"/>
  <c r="BO48" s="1"/>
  <c r="DA56"/>
  <c r="BK56" s="1"/>
  <c r="BL56" s="1"/>
  <c r="CC34"/>
  <c r="DA12"/>
  <c r="BK12" s="1"/>
  <c r="BL12" s="1"/>
  <c r="CO45"/>
  <c r="AZ45" s="1"/>
  <c r="BF45" s="1"/>
  <c r="EO45" s="1"/>
  <c r="BO45" s="1"/>
  <c r="CO17"/>
  <c r="AZ17" s="1"/>
  <c r="BC17" s="1"/>
  <c r="CC20"/>
  <c r="BE20" s="1"/>
  <c r="CO36"/>
  <c r="AZ36" s="1"/>
  <c r="BC36" s="1"/>
  <c r="DZ13" i="63"/>
  <c r="FT13" s="1"/>
  <c r="DA39" i="1"/>
  <c r="BK39" s="1"/>
  <c r="BL39" s="1"/>
  <c r="BI32"/>
  <c r="BR32" i="63" s="1"/>
  <c r="BP32" s="1"/>
  <c r="DA42" i="1"/>
  <c r="BK42" s="1"/>
  <c r="BL42" s="1"/>
  <c r="CC13"/>
  <c r="CC15"/>
  <c r="CC49"/>
  <c r="DA58"/>
  <c r="BK58" s="1"/>
  <c r="BL58" s="1"/>
  <c r="BI27"/>
  <c r="BR27" i="63" s="1"/>
  <c r="BP27" s="1"/>
  <c r="DA47" i="1"/>
  <c r="BK47" s="1"/>
  <c r="BL47" s="1"/>
  <c r="CO46"/>
  <c r="AZ46" s="1"/>
  <c r="BF46" s="1"/>
  <c r="EO46" s="1"/>
  <c r="BO46" s="1"/>
  <c r="BG39"/>
  <c r="BG27"/>
  <c r="BG58"/>
  <c r="BH47"/>
  <c r="BG34"/>
  <c r="E51" i="51"/>
  <c r="BH11" i="1"/>
  <c r="BH36"/>
  <c r="CC52"/>
  <c r="CO56"/>
  <c r="AZ56" s="1"/>
  <c r="BC56" s="1"/>
  <c r="CC26"/>
  <c r="F41" i="51"/>
  <c r="CO51" i="1"/>
  <c r="AZ51" s="1"/>
  <c r="DA17"/>
  <c r="BK17" s="1"/>
  <c r="BL17" s="1"/>
  <c r="E49" i="51"/>
  <c r="CC31" i="1"/>
  <c r="CO19"/>
  <c r="AZ19" s="1"/>
  <c r="BF19" s="1"/>
  <c r="EO19" s="1"/>
  <c r="BO19" s="1"/>
  <c r="DA14"/>
  <c r="BK14" s="1"/>
  <c r="BL14" s="1"/>
  <c r="BH56"/>
  <c r="BH14"/>
  <c r="BH17"/>
  <c r="BG24"/>
  <c r="F50" i="51"/>
  <c r="CC14" i="1"/>
  <c r="CO24"/>
  <c r="AZ24" s="1"/>
  <c r="CO14"/>
  <c r="AZ14" s="1"/>
  <c r="BC14" s="1"/>
  <c r="DA24"/>
  <c r="BK24" s="1"/>
  <c r="BL24" s="1"/>
  <c r="BH52"/>
  <c r="BG25"/>
  <c r="EJ14"/>
  <c r="BM14" s="1"/>
  <c r="BN14" s="1"/>
  <c r="AX30" i="63"/>
  <c r="CO30" s="1"/>
  <c r="DL30" s="1"/>
  <c r="DM30" s="1"/>
  <c r="BL30" s="1"/>
  <c r="BM30" s="1"/>
  <c r="CO25"/>
  <c r="DL25" s="1"/>
  <c r="DM25" s="1"/>
  <c r="BL25" s="1"/>
  <c r="BM25" s="1"/>
  <c r="EC19"/>
  <c r="FW19" s="1"/>
  <c r="EB17"/>
  <c r="FV17" s="1"/>
  <c r="EC49"/>
  <c r="FW49" s="1"/>
  <c r="CN37"/>
  <c r="DK37" s="1"/>
  <c r="EB16"/>
  <c r="FV16" s="1"/>
  <c r="EB51"/>
  <c r="FV51" s="1"/>
  <c r="EC41"/>
  <c r="FW41" s="1"/>
  <c r="EA49"/>
  <c r="FU49" s="1"/>
  <c r="DY51"/>
  <c r="FS51" s="1"/>
  <c r="DY22"/>
  <c r="FS22" s="1"/>
  <c r="DZ35"/>
  <c r="FT35" s="1"/>
  <c r="DZ47"/>
  <c r="FT47" s="1"/>
  <c r="ED24"/>
  <c r="FX24" s="1"/>
  <c r="CO37" i="1"/>
  <c r="AZ37" s="1"/>
  <c r="BF37" s="1"/>
  <c r="EO37" s="1"/>
  <c r="BO37" s="1"/>
  <c r="BG22"/>
  <c r="CC22"/>
  <c r="EJ49"/>
  <c r="BM49" s="1"/>
  <c r="BN49" s="1"/>
  <c r="DA37"/>
  <c r="BK37" s="1"/>
  <c r="BL37" s="1"/>
  <c r="BG37"/>
  <c r="DA22"/>
  <c r="BK22" s="1"/>
  <c r="BL22" s="1"/>
  <c r="CC37"/>
  <c r="BH22"/>
  <c r="EJ52"/>
  <c r="BM52" s="1"/>
  <c r="BN52" s="1"/>
  <c r="EK79"/>
  <c r="ED14" i="63"/>
  <c r="FX14" s="1"/>
  <c r="GE14" s="1"/>
  <c r="EJ41" i="1"/>
  <c r="BM41" s="1"/>
  <c r="BN41" s="1"/>
  <c r="ED39" i="63"/>
  <c r="FX39" s="1"/>
  <c r="ED41"/>
  <c r="FX41" s="1"/>
  <c r="ED27"/>
  <c r="FX27" s="1"/>
  <c r="CC41" i="1"/>
  <c r="E41" i="51"/>
  <c r="E46"/>
  <c r="CO23" i="63"/>
  <c r="DL23" s="1"/>
  <c r="DM23" s="1"/>
  <c r="BL23" s="1"/>
  <c r="BM23" s="1"/>
  <c r="AX28"/>
  <c r="CO28" s="1"/>
  <c r="DL28" s="1"/>
  <c r="DM28" s="1"/>
  <c r="BL28" s="1"/>
  <c r="BM28" s="1"/>
  <c r="EC22"/>
  <c r="FW22" s="1"/>
  <c r="EK67" i="1"/>
  <c r="E50" i="51"/>
  <c r="ED42" i="63"/>
  <c r="FX42" s="1"/>
  <c r="DA53" i="1"/>
  <c r="BK53" s="1"/>
  <c r="BL53" s="1"/>
  <c r="EB23" i="63"/>
  <c r="FV23" s="1"/>
  <c r="EB54"/>
  <c r="FV54" s="1"/>
  <c r="BH53" i="1"/>
  <c r="ED57" i="63"/>
  <c r="FX57" s="1"/>
  <c r="DA23" i="1"/>
  <c r="BK23" s="1"/>
  <c r="BL23" s="1"/>
  <c r="CO16"/>
  <c r="AZ16" s="1"/>
  <c r="BC16" s="1"/>
  <c r="CO53"/>
  <c r="BH23"/>
  <c r="BH16"/>
  <c r="CC38"/>
  <c r="CC25"/>
  <c r="F35" i="51"/>
  <c r="BG38" i="1"/>
  <c r="BG52"/>
  <c r="EA38" i="63"/>
  <c r="FU38" s="1"/>
  <c r="DA52" i="1"/>
  <c r="BK52" s="1"/>
  <c r="BL52" s="1"/>
  <c r="CO38"/>
  <c r="AZ38" s="1"/>
  <c r="BC38" s="1"/>
  <c r="BH38"/>
  <c r="CC27"/>
  <c r="EA24" i="63"/>
  <c r="FU24" s="1"/>
  <c r="F32" i="51"/>
  <c r="EC44" i="63"/>
  <c r="FW44" s="1"/>
  <c r="BH11"/>
  <c r="EA31"/>
  <c r="FU31" s="1"/>
  <c r="BG35" i="1"/>
  <c r="CC35"/>
  <c r="CO35"/>
  <c r="AZ35" s="1"/>
  <c r="BC35" s="1"/>
  <c r="BI11" i="63"/>
  <c r="BH35" i="1"/>
  <c r="CO27"/>
  <c r="AZ27" s="1"/>
  <c r="EK68"/>
  <c r="H78" i="51"/>
  <c r="BJ27" i="1"/>
  <c r="BS27" i="63" s="1"/>
  <c r="BF27" s="1"/>
  <c r="BH27" i="1"/>
  <c r="DM18" i="63"/>
  <c r="BL18" s="1"/>
  <c r="BM18" s="1"/>
  <c r="F38" i="51"/>
  <c r="DM13" i="63"/>
  <c r="BL13" s="1"/>
  <c r="BM13" s="1"/>
  <c r="DY26"/>
  <c r="FS26" s="1"/>
  <c r="ED51"/>
  <c r="FX51" s="1"/>
  <c r="G78" i="51"/>
  <c r="CP41" i="1"/>
  <c r="DA41" s="1"/>
  <c r="BK41" s="1"/>
  <c r="BL41" s="1"/>
  <c r="CN22" i="63"/>
  <c r="DK22" s="1"/>
  <c r="BH15"/>
  <c r="BI20"/>
  <c r="DZ51"/>
  <c r="FT51" s="1"/>
  <c r="DY31"/>
  <c r="FS31" s="1"/>
  <c r="DY19"/>
  <c r="DY45"/>
  <c r="FS45" s="1"/>
  <c r="BH12"/>
  <c r="DM19"/>
  <c r="BL19" s="1"/>
  <c r="BM19" s="1"/>
  <c r="GD18"/>
  <c r="BN18" s="1"/>
  <c r="BO18" s="1"/>
  <c r="GD20"/>
  <c r="BN20" s="1"/>
  <c r="BO20" s="1"/>
  <c r="J78" i="51"/>
  <c r="GE11" i="63"/>
  <c r="GD11"/>
  <c r="BN11" s="1"/>
  <c r="BO11" s="1"/>
  <c r="BH31" i="1"/>
  <c r="BG31"/>
  <c r="CO24" i="63"/>
  <c r="DL24" s="1"/>
  <c r="DM24" s="1"/>
  <c r="BL24" s="1"/>
  <c r="BM24" s="1"/>
  <c r="EI24"/>
  <c r="GC24" s="1"/>
  <c r="AX29"/>
  <c r="BI19"/>
  <c r="BG19"/>
  <c r="BH19"/>
  <c r="BH19" i="1"/>
  <c r="BG19"/>
  <c r="GE12" i="63"/>
  <c r="GD12"/>
  <c r="BN12" s="1"/>
  <c r="BO12" s="1"/>
  <c r="BG26" i="1"/>
  <c r="BE26" s="1"/>
  <c r="BH26"/>
  <c r="BH13" i="63"/>
  <c r="DM15"/>
  <c r="BL15" s="1"/>
  <c r="BM15" s="1"/>
  <c r="I78" i="51"/>
  <c r="CN14" i="63"/>
  <c r="BI14" s="1"/>
  <c r="BI12"/>
  <c r="BG13"/>
  <c r="BG18"/>
  <c r="BG20"/>
  <c r="BG51" i="1"/>
  <c r="DZ27" i="63"/>
  <c r="FT27" s="1"/>
  <c r="CO23" i="1"/>
  <c r="AZ23" s="1"/>
  <c r="BF23" s="1"/>
  <c r="EO23" s="1"/>
  <c r="BO23" s="1"/>
  <c r="E25" i="51"/>
  <c r="DM20" i="63"/>
  <c r="BL20" s="1"/>
  <c r="BM20" s="1"/>
  <c r="EK33" i="1"/>
  <c r="EK71"/>
  <c r="DM11" i="63"/>
  <c r="BL11" s="1"/>
  <c r="BM11" s="1"/>
  <c r="CO31" i="1"/>
  <c r="DM12" i="63"/>
  <c r="BL12" s="1"/>
  <c r="BM12" s="1"/>
  <c r="BG11"/>
  <c r="BI18"/>
  <c r="EJ51" i="1"/>
  <c r="BM51" s="1"/>
  <c r="BN51" s="1"/>
  <c r="BI15" i="63"/>
  <c r="BH20"/>
  <c r="BH51" i="1"/>
  <c r="EA57" i="63"/>
  <c r="FU57" s="1"/>
  <c r="CO22" i="1"/>
  <c r="AZ22" s="1"/>
  <c r="BC22" s="1"/>
  <c r="CC51"/>
  <c r="EK66"/>
  <c r="CP31"/>
  <c r="DA31" s="1"/>
  <c r="BK31" s="1"/>
  <c r="BL31" s="1"/>
  <c r="CC19"/>
  <c r="DA38"/>
  <c r="BK38" s="1"/>
  <c r="BL38" s="1"/>
  <c r="GE20" i="63"/>
  <c r="BG12"/>
  <c r="BI13"/>
  <c r="BH18"/>
  <c r="BG14" i="1"/>
  <c r="BG15" i="63"/>
  <c r="BH24" i="1"/>
  <c r="EK63"/>
  <c r="EK28"/>
  <c r="EK20"/>
  <c r="EK76"/>
  <c r="EK18"/>
  <c r="EK40"/>
  <c r="CP18" i="63"/>
  <c r="EK72" i="1"/>
  <c r="EK54"/>
  <c r="EK29"/>
  <c r="EK46"/>
  <c r="EK77"/>
  <c r="EK49"/>
  <c r="EK62"/>
  <c r="EK21"/>
  <c r="EK44"/>
  <c r="FS60" i="63"/>
  <c r="FS70"/>
  <c r="FS40"/>
  <c r="FS78"/>
  <c r="FS48"/>
  <c r="BI52" i="1"/>
  <c r="BR52" i="63" s="1"/>
  <c r="BP52" s="1"/>
  <c r="BJ52" i="1"/>
  <c r="BS52" i="63" s="1"/>
  <c r="BF52" s="1"/>
  <c r="BD52" i="1"/>
  <c r="BC26"/>
  <c r="BF26"/>
  <c r="EO26" s="1"/>
  <c r="BO26" s="1"/>
  <c r="BJ22"/>
  <c r="BS22" i="63" s="1"/>
  <c r="BF22" s="1"/>
  <c r="BI22" i="1"/>
  <c r="BR22" i="63" s="1"/>
  <c r="BP22" s="1"/>
  <c r="BD22" i="1"/>
  <c r="BJ29"/>
  <c r="BS29" i="63" s="1"/>
  <c r="BF29" s="1"/>
  <c r="BI29" i="1"/>
  <c r="BR29" i="63" s="1"/>
  <c r="BP29" s="1"/>
  <c r="BD29" i="1"/>
  <c r="BF12"/>
  <c r="EO12" s="1"/>
  <c r="BO12" s="1"/>
  <c r="BC12"/>
  <c r="BI58"/>
  <c r="BR58" i="63" s="1"/>
  <c r="BP58" s="1"/>
  <c r="BJ58" i="1"/>
  <c r="BS58" i="63" s="1"/>
  <c r="BF58" s="1"/>
  <c r="BD58" i="1"/>
  <c r="BJ63"/>
  <c r="BD63"/>
  <c r="BI63"/>
  <c r="BJ33"/>
  <c r="BS33" i="63" s="1"/>
  <c r="BF33" s="1"/>
  <c r="BI33" i="1"/>
  <c r="BR33" i="63" s="1"/>
  <c r="BP33" s="1"/>
  <c r="BD33" i="1"/>
  <c r="BE40"/>
  <c r="BC40"/>
  <c r="BF40"/>
  <c r="EO40" s="1"/>
  <c r="BO40" s="1"/>
  <c r="BI53"/>
  <c r="BR53" i="63" s="1"/>
  <c r="BP53" s="1"/>
  <c r="BD53" i="1"/>
  <c r="BJ53"/>
  <c r="BS53" i="63" s="1"/>
  <c r="BF53" s="1"/>
  <c r="BD48" i="1"/>
  <c r="BI48"/>
  <c r="BR48" i="63" s="1"/>
  <c r="BP48" s="1"/>
  <c r="BJ48" i="1"/>
  <c r="BS48" i="63" s="1"/>
  <c r="BF48" s="1"/>
  <c r="GJ11"/>
  <c r="GI11"/>
  <c r="BD57" i="1"/>
  <c r="BI57"/>
  <c r="BR57" i="63" s="1"/>
  <c r="BP57" s="1"/>
  <c r="BJ57" i="1"/>
  <c r="BS57" i="63" s="1"/>
  <c r="BF57" s="1"/>
  <c r="BD65" i="1"/>
  <c r="BI65"/>
  <c r="BJ65"/>
  <c r="FS13" i="63"/>
  <c r="FS80"/>
  <c r="FS61"/>
  <c r="FS79"/>
  <c r="FS75"/>
  <c r="BF80" i="1"/>
  <c r="BE80"/>
  <c r="BC80"/>
  <c r="BI67"/>
  <c r="BJ67"/>
  <c r="BD67"/>
  <c r="BF56"/>
  <c r="EO56" s="1"/>
  <c r="BO56" s="1"/>
  <c r="BE70"/>
  <c r="BF70"/>
  <c r="BC70"/>
  <c r="BJ20"/>
  <c r="BS20" i="63" s="1"/>
  <c r="BF20" s="1"/>
  <c r="BD20" i="1"/>
  <c r="BI20"/>
  <c r="BR20" i="63" s="1"/>
  <c r="BP20" s="1"/>
  <c r="BI51" i="1"/>
  <c r="BR51" i="63" s="1"/>
  <c r="BP51" s="1"/>
  <c r="BJ51" i="1"/>
  <c r="BS51" i="63" s="1"/>
  <c r="BF51" s="1"/>
  <c r="BD51" i="1"/>
  <c r="BC79"/>
  <c r="BF79"/>
  <c r="BD72"/>
  <c r="BJ72"/>
  <c r="BI72"/>
  <c r="BI76"/>
  <c r="BD76"/>
  <c r="BJ76"/>
  <c r="AZ69"/>
  <c r="EK69"/>
  <c r="BC25"/>
  <c r="BD77"/>
  <c r="BJ77"/>
  <c r="BI77"/>
  <c r="EI16" i="63"/>
  <c r="GC16" s="1"/>
  <c r="AX21"/>
  <c r="CO16"/>
  <c r="BI16" s="1"/>
  <c r="AZ50" i="1"/>
  <c r="EK50"/>
  <c r="FS25" i="63"/>
  <c r="FS41"/>
  <c r="FS65"/>
  <c r="BF73" i="1"/>
  <c r="BC73"/>
  <c r="BI46"/>
  <c r="BR46" i="63" s="1"/>
  <c r="BP46" s="1"/>
  <c r="BD46" i="1"/>
  <c r="BJ46"/>
  <c r="BS46" i="63" s="1"/>
  <c r="BF46" s="1"/>
  <c r="BC42" i="1"/>
  <c r="BD16"/>
  <c r="BJ16"/>
  <c r="BS16" i="63" s="1"/>
  <c r="BF16" s="1"/>
  <c r="BI16" i="1"/>
  <c r="BR16" i="63" s="1"/>
  <c r="BP16" s="1"/>
  <c r="BC78" i="1"/>
  <c r="BE78"/>
  <c r="BF78"/>
  <c r="BI17"/>
  <c r="BR17" i="63" s="1"/>
  <c r="BP17" s="1"/>
  <c r="BJ17" i="1"/>
  <c r="BS17" i="63" s="1"/>
  <c r="BF17" s="1"/>
  <c r="BD17" i="1"/>
  <c r="BF60"/>
  <c r="EO60" s="1"/>
  <c r="BO60" s="1"/>
  <c r="BC60"/>
  <c r="BE60"/>
  <c r="BI23"/>
  <c r="BR23" i="63" s="1"/>
  <c r="BP23" s="1"/>
  <c r="BD23" i="1"/>
  <c r="BJ23"/>
  <c r="BS23" i="63" s="1"/>
  <c r="BF23" s="1"/>
  <c r="BI62" i="1"/>
  <c r="BJ62"/>
  <c r="BD62"/>
  <c r="BF14"/>
  <c r="EO14" s="1"/>
  <c r="BO14" s="1"/>
  <c r="BJ43"/>
  <c r="BS43" i="63" s="1"/>
  <c r="BF43" s="1"/>
  <c r="BI43" i="1"/>
  <c r="BR43" i="63" s="1"/>
  <c r="BP43" s="1"/>
  <c r="BD43" i="1"/>
  <c r="BE47"/>
  <c r="BC47"/>
  <c r="BI36"/>
  <c r="BR36" i="63" s="1"/>
  <c r="BP36" s="1"/>
  <c r="BJ36" i="1"/>
  <c r="BS36" i="63" s="1"/>
  <c r="BF36" s="1"/>
  <c r="BD36" i="1"/>
  <c r="BD44"/>
  <c r="BJ44"/>
  <c r="BS44" i="63" s="1"/>
  <c r="BF44" s="1"/>
  <c r="BI44" i="1"/>
  <c r="BR44" i="63" s="1"/>
  <c r="BP44" s="1"/>
  <c r="EJ20"/>
  <c r="CP15"/>
  <c r="EK80" i="1"/>
  <c r="EK26"/>
  <c r="EK73"/>
  <c r="EK78"/>
  <c r="BE61"/>
  <c r="BF61"/>
  <c r="BC61"/>
  <c r="BF39"/>
  <c r="EO39" s="1"/>
  <c r="BO39" s="1"/>
  <c r="BF65"/>
  <c r="BC65"/>
  <c r="BE65"/>
  <c r="BF11"/>
  <c r="EO11" s="1"/>
  <c r="BO11" s="1"/>
  <c r="BF13"/>
  <c r="EO13" s="1"/>
  <c r="BO13" s="1"/>
  <c r="BC68"/>
  <c r="BF68"/>
  <c r="BE68"/>
  <c r="BD25"/>
  <c r="BJ25"/>
  <c r="BS25" i="63" s="1"/>
  <c r="BF25" s="1"/>
  <c r="BI25" i="1"/>
  <c r="BR25" i="63" s="1"/>
  <c r="BP25" s="1"/>
  <c r="BJ13" i="1"/>
  <c r="BS13" i="63" s="1"/>
  <c r="BF13" s="1"/>
  <c r="BI13" i="1"/>
  <c r="BR13" i="63" s="1"/>
  <c r="BP13" s="1"/>
  <c r="BD13" i="1"/>
  <c r="BJ34"/>
  <c r="BS34" i="63" s="1"/>
  <c r="BF34" s="1"/>
  <c r="BD34" i="1"/>
  <c r="BI34"/>
  <c r="BR34" i="63" s="1"/>
  <c r="BP34" s="1"/>
  <c r="BD74" i="1"/>
  <c r="BI74"/>
  <c r="BJ74"/>
  <c r="BC21"/>
  <c r="BF21"/>
  <c r="EO21" s="1"/>
  <c r="BO21" s="1"/>
  <c r="BE21"/>
  <c r="BI19"/>
  <c r="BR19" i="63" s="1"/>
  <c r="BP19" s="1"/>
  <c r="BD19" i="1"/>
  <c r="BJ19"/>
  <c r="BS19" i="63" s="1"/>
  <c r="BF19" s="1"/>
  <c r="AX22"/>
  <c r="CO17"/>
  <c r="BG17" s="1"/>
  <c r="EI17"/>
  <c r="GC17" s="1"/>
  <c r="BI21" i="1"/>
  <c r="BR21" i="63" s="1"/>
  <c r="BP21" s="1"/>
  <c r="BJ21" i="1"/>
  <c r="BS21" i="63" s="1"/>
  <c r="BF21" s="1"/>
  <c r="BD21" i="1"/>
  <c r="BE71"/>
  <c r="BF71"/>
  <c r="BC71"/>
  <c r="BD14"/>
  <c r="BI14"/>
  <c r="BR14" i="63" s="1"/>
  <c r="BP14" s="1"/>
  <c r="BJ14" i="1"/>
  <c r="BS14" i="63" s="1"/>
  <c r="BF14" s="1"/>
  <c r="BI11" i="1"/>
  <c r="BR11" i="63" s="1"/>
  <c r="BP11" s="1"/>
  <c r="BD11" i="1"/>
  <c r="BJ11"/>
  <c r="BS11" i="63" s="1"/>
  <c r="BF11" s="1"/>
  <c r="CP13"/>
  <c r="EK56" i="1"/>
  <c r="FS33" i="63"/>
  <c r="AZ75" i="1"/>
  <c r="EK75"/>
  <c r="BC54"/>
  <c r="BF54"/>
  <c r="EO54" s="1"/>
  <c r="BO54" s="1"/>
  <c r="BE54"/>
  <c r="BI61"/>
  <c r="BD61"/>
  <c r="BJ61"/>
  <c r="BJ55"/>
  <c r="BS55" i="63" s="1"/>
  <c r="BF55" s="1"/>
  <c r="BI55" i="1"/>
  <c r="BR55" i="63" s="1"/>
  <c r="BP55" s="1"/>
  <c r="BD55" i="1"/>
  <c r="BD66"/>
  <c r="BI66"/>
  <c r="BJ66"/>
  <c r="BF67"/>
  <c r="BE67"/>
  <c r="BC67"/>
  <c r="BC62"/>
  <c r="BF62"/>
  <c r="BE62"/>
  <c r="GJ12" i="63"/>
  <c r="GI12"/>
  <c r="BC63" i="1"/>
  <c r="BF63"/>
  <c r="BE63"/>
  <c r="BJ15"/>
  <c r="BS15" i="63" s="1"/>
  <c r="BF15" s="1"/>
  <c r="BI15" i="1"/>
  <c r="BR15" i="63" s="1"/>
  <c r="BP15" s="1"/>
  <c r="BD15" i="1"/>
  <c r="BD35"/>
  <c r="BJ35"/>
  <c r="BS35" i="63" s="1"/>
  <c r="BF35" s="1"/>
  <c r="BI35" i="1"/>
  <c r="BR35" i="63" s="1"/>
  <c r="BP35" s="1"/>
  <c r="BC76" i="1"/>
  <c r="BF76"/>
  <c r="BI37"/>
  <c r="BR37" i="63" s="1"/>
  <c r="BP37" s="1"/>
  <c r="BD37" i="1"/>
  <c r="BJ37"/>
  <c r="BS37" i="63" s="1"/>
  <c r="BF37" s="1"/>
  <c r="BC44" i="1"/>
  <c r="BF44"/>
  <c r="EO44" s="1"/>
  <c r="BO44" s="1"/>
  <c r="BE44"/>
  <c r="BJ47"/>
  <c r="BS47" i="63" s="1"/>
  <c r="BF47" s="1"/>
  <c r="BI47" i="1"/>
  <c r="BR47" i="63" s="1"/>
  <c r="BP47" s="1"/>
  <c r="BD47" i="1"/>
  <c r="BJ56"/>
  <c r="BS56" i="63" s="1"/>
  <c r="BF56" s="1"/>
  <c r="BI56" i="1"/>
  <c r="BR56" i="63" s="1"/>
  <c r="BP56" s="1"/>
  <c r="BD56" i="1"/>
  <c r="BC46"/>
  <c r="BF43"/>
  <c r="EO43" s="1"/>
  <c r="BO43" s="1"/>
  <c r="BI64"/>
  <c r="BJ64"/>
  <c r="BD64"/>
  <c r="EK74"/>
  <c r="EK70"/>
  <c r="EK14"/>
  <c r="BI54"/>
  <c r="BR54" i="63" s="1"/>
  <c r="BP54" s="1"/>
  <c r="BD54" i="1"/>
  <c r="BJ54"/>
  <c r="BS54" i="63" s="1"/>
  <c r="BF54" s="1"/>
  <c r="FS44"/>
  <c r="FS24"/>
  <c r="FS71"/>
  <c r="FS63"/>
  <c r="FS30"/>
  <c r="FS35"/>
  <c r="FS23"/>
  <c r="BJ40" i="1"/>
  <c r="BS40" i="63" s="1"/>
  <c r="BF40" s="1"/>
  <c r="BI40" i="1"/>
  <c r="BR40" i="63" s="1"/>
  <c r="BP40" s="1"/>
  <c r="BD40" i="1"/>
  <c r="AZ30"/>
  <c r="EK30"/>
  <c r="BI45"/>
  <c r="BR45" i="63" s="1"/>
  <c r="BP45" s="1"/>
  <c r="BD45" i="1"/>
  <c r="BJ45"/>
  <c r="BS45" i="63" s="1"/>
  <c r="BF45" s="1"/>
  <c r="BD60" i="1"/>
  <c r="BJ60"/>
  <c r="BS60" i="63" s="1"/>
  <c r="BF60" s="1"/>
  <c r="BI60" i="1"/>
  <c r="BR60" i="63" s="1"/>
  <c r="BP60" s="1"/>
  <c r="BE77" i="1"/>
  <c r="BC77"/>
  <c r="BF77"/>
  <c r="BC45"/>
  <c r="BJ71"/>
  <c r="BI71"/>
  <c r="BD71"/>
  <c r="BF17"/>
  <c r="EO17" s="1"/>
  <c r="BO17" s="1"/>
  <c r="BE17"/>
  <c r="BJ12"/>
  <c r="BS12" i="63" s="1"/>
  <c r="BF12" s="1"/>
  <c r="BI12" i="1"/>
  <c r="BR12" i="63" s="1"/>
  <c r="BP12" s="1"/>
  <c r="BD12" i="1"/>
  <c r="BF36"/>
  <c r="EO36" s="1"/>
  <c r="BO36" s="1"/>
  <c r="FS38" i="63"/>
  <c r="FS29"/>
  <c r="FS47"/>
  <c r="BC48" i="1"/>
  <c r="BI28"/>
  <c r="BR28" i="63" s="1"/>
  <c r="BP28" s="1"/>
  <c r="BD28" i="1"/>
  <c r="BJ28"/>
  <c r="BS28" i="63" s="1"/>
  <c r="BF28" s="1"/>
  <c r="BJ39" i="1"/>
  <c r="BS39" i="63" s="1"/>
  <c r="BF39" s="1"/>
  <c r="BD39" i="1"/>
  <c r="BI39"/>
  <c r="BR39" i="63" s="1"/>
  <c r="BP39" s="1"/>
  <c r="BJ79" i="1"/>
  <c r="BD79"/>
  <c r="BI79"/>
  <c r="BF55"/>
  <c r="EO55" s="1"/>
  <c r="BO55" s="1"/>
  <c r="BC55"/>
  <c r="BE55"/>
  <c r="GJ20" i="63"/>
  <c r="GI20"/>
  <c r="BI68" i="1"/>
  <c r="BD68"/>
  <c r="BJ68"/>
  <c r="BJ41"/>
  <c r="BS41" i="63" s="1"/>
  <c r="BF41" s="1"/>
  <c r="BD41" i="1"/>
  <c r="BI41"/>
  <c r="BR41" i="63" s="1"/>
  <c r="BP41" s="1"/>
  <c r="BC18" i="1"/>
  <c r="BF18"/>
  <c r="EO18" s="1"/>
  <c r="BO18" s="1"/>
  <c r="BE18"/>
  <c r="BI31"/>
  <c r="BR31" i="63" s="1"/>
  <c r="BP31" s="1"/>
  <c r="BD31" i="1"/>
  <c r="BJ31"/>
  <c r="BS31" i="63" s="1"/>
  <c r="BF31" s="1"/>
  <c r="BJ18" i="1"/>
  <c r="BS18" i="63" s="1"/>
  <c r="BF18" s="1"/>
  <c r="BI18" i="1"/>
  <c r="BR18" i="63" s="1"/>
  <c r="BP18" s="1"/>
  <c r="BD18" i="1"/>
  <c r="BJ80"/>
  <c r="BI80"/>
  <c r="BD80"/>
  <c r="BC51"/>
  <c r="BF51"/>
  <c r="EO51" s="1"/>
  <c r="BO51" s="1"/>
  <c r="BF29"/>
  <c r="EO29" s="1"/>
  <c r="BO29" s="1"/>
  <c r="BE29"/>
  <c r="BC29"/>
  <c r="AZ59"/>
  <c r="EK59"/>
  <c r="BC20"/>
  <c r="BF20"/>
  <c r="EO20" s="1"/>
  <c r="BO20" s="1"/>
  <c r="BF74"/>
  <c r="BC74"/>
  <c r="BD49"/>
  <c r="BI49"/>
  <c r="BR49" i="63" s="1"/>
  <c r="BP49" s="1"/>
  <c r="BJ49" i="1"/>
  <c r="BS49" i="63" s="1"/>
  <c r="BF49" s="1"/>
  <c r="FS62"/>
  <c r="FS77"/>
  <c r="FS15"/>
  <c r="EJ15"/>
  <c r="FS50"/>
  <c r="FS53"/>
  <c r="BE15" i="1"/>
  <c r="BC15"/>
  <c r="BE64"/>
  <c r="BC64"/>
  <c r="BF64"/>
  <c r="BJ42"/>
  <c r="BS42" i="63" s="1"/>
  <c r="BF42" s="1"/>
  <c r="BI42" i="1"/>
  <c r="BR42" i="63" s="1"/>
  <c r="BP42" s="1"/>
  <c r="BD42" i="1"/>
  <c r="BC58"/>
  <c r="BD26"/>
  <c r="BJ26"/>
  <c r="BS26" i="63" s="1"/>
  <c r="BF26" s="1"/>
  <c r="BI26" i="1"/>
  <c r="BR26" i="63" s="1"/>
  <c r="BP26" s="1"/>
  <c r="BI73" i="1"/>
  <c r="BD73"/>
  <c r="BJ73"/>
  <c r="BE57"/>
  <c r="BC57"/>
  <c r="BD38"/>
  <c r="BJ38"/>
  <c r="BS38" i="63" s="1"/>
  <c r="BF38" s="1"/>
  <c r="BI38" i="1"/>
  <c r="BR38" i="63" s="1"/>
  <c r="BP38" s="1"/>
  <c r="AZ32" i="1"/>
  <c r="EK32"/>
  <c r="BD70"/>
  <c r="BI70"/>
  <c r="BJ70"/>
  <c r="BC33"/>
  <c r="BF33"/>
  <c r="EO33" s="1"/>
  <c r="BO33" s="1"/>
  <c r="BC66"/>
  <c r="BF66"/>
  <c r="BE66"/>
  <c r="BC28"/>
  <c r="BF28"/>
  <c r="EO28" s="1"/>
  <c r="BO28" s="1"/>
  <c r="BI78"/>
  <c r="BJ78"/>
  <c r="BD78"/>
  <c r="BC72"/>
  <c r="BE72"/>
  <c r="BF72"/>
  <c r="CP20" i="63"/>
  <c r="EJ11"/>
  <c r="EK65" i="1"/>
  <c r="EK60"/>
  <c r="EK12"/>
  <c r="EK61"/>
  <c r="EK55"/>
  <c r="EK17"/>
  <c r="CP12" i="63"/>
  <c r="CP11"/>
  <c r="EJ12"/>
  <c r="EK15" i="1"/>
  <c r="EK43"/>
  <c r="EK47"/>
  <c r="CP19" i="63"/>
  <c r="EK64" i="1"/>
  <c r="BE45" l="1"/>
  <c r="BC43"/>
  <c r="BC37"/>
  <c r="BE34"/>
  <c r="EK45"/>
  <c r="EK25"/>
  <c r="EK48"/>
  <c r="EK57"/>
  <c r="BE42"/>
  <c r="EK11"/>
  <c r="EK42"/>
  <c r="EK52"/>
  <c r="BF49"/>
  <c r="EO49" s="1"/>
  <c r="BO49" s="1"/>
  <c r="BC52"/>
  <c r="BE49"/>
  <c r="GE18" i="63"/>
  <c r="EJ13"/>
  <c r="BA13" s="1"/>
  <c r="BD13" s="1"/>
  <c r="BE25" i="1"/>
  <c r="BE39"/>
  <c r="BE58"/>
  <c r="BE13"/>
  <c r="EK39"/>
  <c r="BI30" i="63"/>
  <c r="BF34" i="1"/>
  <c r="EO34" s="1"/>
  <c r="BO34" s="1"/>
  <c r="GJ18" i="63"/>
  <c r="GK18" s="1"/>
  <c r="BF58" i="1"/>
  <c r="EO58" s="1"/>
  <c r="BO58" s="1"/>
  <c r="EK13"/>
  <c r="BE46"/>
  <c r="EJ18" i="63"/>
  <c r="EK24" i="1"/>
  <c r="BC13"/>
  <c r="EJ25" i="63"/>
  <c r="EK51" i="1"/>
  <c r="EK58"/>
  <c r="AZ41"/>
  <c r="BE41" s="1"/>
  <c r="BE14"/>
  <c r="EK34"/>
  <c r="EK36"/>
  <c r="BE37"/>
  <c r="BC19"/>
  <c r="BE52"/>
  <c r="EK19"/>
  <c r="CP25" i="63"/>
  <c r="AZ25" s="1"/>
  <c r="BH25"/>
  <c r="BH30"/>
  <c r="CP30"/>
  <c r="AZ30" s="1"/>
  <c r="BG30"/>
  <c r="EI30"/>
  <c r="GC30" s="1"/>
  <c r="GI30" s="1"/>
  <c r="AX35"/>
  <c r="CO35" s="1"/>
  <c r="DL35" s="1"/>
  <c r="DM35" s="1"/>
  <c r="BL35" s="1"/>
  <c r="BM35" s="1"/>
  <c r="BG25"/>
  <c r="BI25"/>
  <c r="EJ19"/>
  <c r="BA19" s="1"/>
  <c r="BD19" s="1"/>
  <c r="GD16"/>
  <c r="BN16" s="1"/>
  <c r="BO16" s="1"/>
  <c r="GE17"/>
  <c r="GI17"/>
  <c r="EJ17"/>
  <c r="EJ14"/>
  <c r="GI14"/>
  <c r="GD14"/>
  <c r="BN14" s="1"/>
  <c r="BO14" s="1"/>
  <c r="GJ14"/>
  <c r="BI35"/>
  <c r="BG23"/>
  <c r="FS19"/>
  <c r="GD19" s="1"/>
  <c r="BN19" s="1"/>
  <c r="BO19" s="1"/>
  <c r="GJ16"/>
  <c r="BI28"/>
  <c r="CP28"/>
  <c r="AZ28" s="1"/>
  <c r="BG28"/>
  <c r="EJ23"/>
  <c r="BH28"/>
  <c r="D107"/>
  <c r="EK37" i="1"/>
  <c r="BE16"/>
  <c r="CP23" i="63"/>
  <c r="BI23"/>
  <c r="BH23"/>
  <c r="EI28"/>
  <c r="AX33"/>
  <c r="BE23" i="1"/>
  <c r="EK38"/>
  <c r="BF38"/>
  <c r="EO38" s="1"/>
  <c r="BO38" s="1"/>
  <c r="BE38"/>
  <c r="BF16"/>
  <c r="EO16" s="1"/>
  <c r="BO16" s="1"/>
  <c r="AZ53"/>
  <c r="EK53"/>
  <c r="EK16"/>
  <c r="EK27"/>
  <c r="BF35"/>
  <c r="EO35" s="1"/>
  <c r="BO35" s="1"/>
  <c r="BG24" i="63"/>
  <c r="EK35" i="1"/>
  <c r="CP24" i="63"/>
  <c r="AZ24" s="1"/>
  <c r="BE51" i="1"/>
  <c r="BE35"/>
  <c r="EJ24" i="63"/>
  <c r="GD17"/>
  <c r="BN17" s="1"/>
  <c r="BO17" s="1"/>
  <c r="GJ17"/>
  <c r="CP14"/>
  <c r="BH14"/>
  <c r="BH17"/>
  <c r="BE19" i="1"/>
  <c r="EK23"/>
  <c r="E107" i="63"/>
  <c r="AZ11"/>
  <c r="BA11"/>
  <c r="AZ15"/>
  <c r="BA15"/>
  <c r="BD15" s="1"/>
  <c r="AZ31" i="1"/>
  <c r="EK31"/>
  <c r="AZ19" i="63"/>
  <c r="AZ18"/>
  <c r="BA18"/>
  <c r="BD18" s="1"/>
  <c r="GE15"/>
  <c r="GD15"/>
  <c r="BN15" s="1"/>
  <c r="BO15" s="1"/>
  <c r="GD23"/>
  <c r="BN23" s="1"/>
  <c r="BO23" s="1"/>
  <c r="GE23"/>
  <c r="GD24"/>
  <c r="BN24" s="1"/>
  <c r="BO24" s="1"/>
  <c r="GE24"/>
  <c r="E105"/>
  <c r="E103"/>
  <c r="D105"/>
  <c r="E104"/>
  <c r="D103"/>
  <c r="D104"/>
  <c r="BF22" i="1"/>
  <c r="EO22" s="1"/>
  <c r="BO22" s="1"/>
  <c r="EK22"/>
  <c r="BH16" i="63"/>
  <c r="BG16"/>
  <c r="BC23" i="1"/>
  <c r="BE22"/>
  <c r="GK11" i="63"/>
  <c r="DL17"/>
  <c r="DM17" s="1"/>
  <c r="BL17" s="1"/>
  <c r="BM17" s="1"/>
  <c r="BI17"/>
  <c r="BA12"/>
  <c r="BD12" s="1"/>
  <c r="AZ12"/>
  <c r="AZ20"/>
  <c r="BA20"/>
  <c r="BD20" s="1"/>
  <c r="AZ13"/>
  <c r="GE25"/>
  <c r="GD25"/>
  <c r="BN25" s="1"/>
  <c r="BO25" s="1"/>
  <c r="GI16"/>
  <c r="GE16"/>
  <c r="GD13"/>
  <c r="BN13" s="1"/>
  <c r="BO13" s="1"/>
  <c r="GE13"/>
  <c r="DK14"/>
  <c r="DM14" s="1"/>
  <c r="BL14" s="1"/>
  <c r="BM14" s="1"/>
  <c r="BG14"/>
  <c r="CO29"/>
  <c r="EI29"/>
  <c r="AX34"/>
  <c r="BI24"/>
  <c r="BH24"/>
  <c r="GK12"/>
  <c r="GK20"/>
  <c r="BE24" i="1"/>
  <c r="BF24"/>
  <c r="EO24" s="1"/>
  <c r="BO24" s="1"/>
  <c r="BC24"/>
  <c r="GI15" i="63"/>
  <c r="GJ15"/>
  <c r="BF59" i="1"/>
  <c r="EO59" s="1"/>
  <c r="BO59" s="1"/>
  <c r="BC59"/>
  <c r="BE59"/>
  <c r="GJ23" i="63"/>
  <c r="GI23"/>
  <c r="GJ25"/>
  <c r="GI25"/>
  <c r="BC69" i="1"/>
  <c r="BF69"/>
  <c r="BE69"/>
  <c r="BC75"/>
  <c r="BF75"/>
  <c r="AX26" i="63"/>
  <c r="CO21"/>
  <c r="EI21"/>
  <c r="GJ13"/>
  <c r="GI13"/>
  <c r="EJ16"/>
  <c r="AX27"/>
  <c r="CO22"/>
  <c r="EI22"/>
  <c r="BF50" i="1"/>
  <c r="EO50" s="1"/>
  <c r="BO50" s="1"/>
  <c r="BC50"/>
  <c r="BE50"/>
  <c r="BC32"/>
  <c r="BF32"/>
  <c r="EO32" s="1"/>
  <c r="BO32" s="1"/>
  <c r="BE32"/>
  <c r="BF30"/>
  <c r="EO30" s="1"/>
  <c r="BO30" s="1"/>
  <c r="BE30"/>
  <c r="BC30"/>
  <c r="BF27"/>
  <c r="EO27" s="1"/>
  <c r="BO27" s="1"/>
  <c r="BC27"/>
  <c r="BE27"/>
  <c r="GI24" i="63"/>
  <c r="GJ24"/>
  <c r="DL16"/>
  <c r="DM16" s="1"/>
  <c r="BL16" s="1"/>
  <c r="BM16" s="1"/>
  <c r="CP16"/>
  <c r="CP17"/>
  <c r="BF41" i="1" l="1"/>
  <c r="EO41" s="1"/>
  <c r="BO41" s="1"/>
  <c r="BC41"/>
  <c r="GJ30" i="63"/>
  <c r="GK30" s="1"/>
  <c r="BA25"/>
  <c r="BD25" s="1"/>
  <c r="GD30"/>
  <c r="BN30" s="1"/>
  <c r="BO30" s="1"/>
  <c r="GE30"/>
  <c r="EI35"/>
  <c r="GC35" s="1"/>
  <c r="GE35" s="1"/>
  <c r="BG35"/>
  <c r="CP35"/>
  <c r="AZ35" s="1"/>
  <c r="AX40"/>
  <c r="CO40" s="1"/>
  <c r="DL40" s="1"/>
  <c r="DM40" s="1"/>
  <c r="BL40" s="1"/>
  <c r="BM40" s="1"/>
  <c r="EJ30"/>
  <c r="BA30" s="1"/>
  <c r="BD30" s="1"/>
  <c r="BH35"/>
  <c r="BG40"/>
  <c r="GE19"/>
  <c r="GD35"/>
  <c r="BN35" s="1"/>
  <c r="BO35" s="1"/>
  <c r="GK17"/>
  <c r="BA14"/>
  <c r="BD14" s="1"/>
  <c r="GK14"/>
  <c r="GI19"/>
  <c r="GJ19"/>
  <c r="BA23"/>
  <c r="BD23" s="1"/>
  <c r="GK16"/>
  <c r="AZ23"/>
  <c r="BK23" s="1"/>
  <c r="BA24"/>
  <c r="BD24" s="1"/>
  <c r="GC28"/>
  <c r="EJ28"/>
  <c r="BA28" s="1"/>
  <c r="BD28" s="1"/>
  <c r="EI33"/>
  <c r="CO33"/>
  <c r="AX38"/>
  <c r="H90" i="1"/>
  <c r="BF53"/>
  <c r="EO53" s="1"/>
  <c r="BO53" s="1"/>
  <c r="BC53"/>
  <c r="BE53"/>
  <c r="J89"/>
  <c r="H86"/>
  <c r="H96"/>
  <c r="J87"/>
  <c r="J90"/>
  <c r="H89"/>
  <c r="J85"/>
  <c r="J96"/>
  <c r="H88"/>
  <c r="H85"/>
  <c r="H99"/>
  <c r="AZ14" i="63"/>
  <c r="BC14" s="1"/>
  <c r="J97" i="1"/>
  <c r="J86"/>
  <c r="H87"/>
  <c r="J88"/>
  <c r="BC15" i="63"/>
  <c r="BJ15"/>
  <c r="BK15"/>
  <c r="BK30"/>
  <c r="BC30"/>
  <c r="BJ30"/>
  <c r="BJ20"/>
  <c r="BC20"/>
  <c r="BK20"/>
  <c r="BD11"/>
  <c r="BK18"/>
  <c r="BJ18"/>
  <c r="BC18"/>
  <c r="BE31" i="1"/>
  <c r="BF31"/>
  <c r="EO31" s="1"/>
  <c r="BO31" s="1"/>
  <c r="BC31"/>
  <c r="H95"/>
  <c r="H98"/>
  <c r="BA17" i="63"/>
  <c r="BD17" s="1"/>
  <c r="AZ17"/>
  <c r="BA16"/>
  <c r="BD16" s="1"/>
  <c r="AZ16"/>
  <c r="GC29"/>
  <c r="EJ29"/>
  <c r="BJ12"/>
  <c r="BC12"/>
  <c r="BK12"/>
  <c r="BJ28"/>
  <c r="BC28"/>
  <c r="BK28"/>
  <c r="BK11"/>
  <c r="BC11"/>
  <c r="BJ11"/>
  <c r="AX39"/>
  <c r="CO34"/>
  <c r="EI34"/>
  <c r="BJ24"/>
  <c r="BK24"/>
  <c r="BC24"/>
  <c r="BI22"/>
  <c r="BG22"/>
  <c r="BH22"/>
  <c r="BH21"/>
  <c r="BI21"/>
  <c r="BG21"/>
  <c r="DL29"/>
  <c r="DM29" s="1"/>
  <c r="BL29" s="1"/>
  <c r="BM29" s="1"/>
  <c r="BG29"/>
  <c r="BI29"/>
  <c r="BH29"/>
  <c r="CP29"/>
  <c r="BK13"/>
  <c r="BJ13"/>
  <c r="BC13"/>
  <c r="BJ25"/>
  <c r="BK25"/>
  <c r="BC25"/>
  <c r="BK19"/>
  <c r="BC19"/>
  <c r="BJ19"/>
  <c r="H94" i="1"/>
  <c r="J94"/>
  <c r="J95"/>
  <c r="J98"/>
  <c r="H97"/>
  <c r="J99"/>
  <c r="GK13" i="63"/>
  <c r="EI27"/>
  <c r="AX32"/>
  <c r="CO27"/>
  <c r="DL21"/>
  <c r="DM21" s="1"/>
  <c r="BL21" s="1"/>
  <c r="BM21" s="1"/>
  <c r="CP21"/>
  <c r="DL22"/>
  <c r="DM22" s="1"/>
  <c r="BL22" s="1"/>
  <c r="BM22" s="1"/>
  <c r="CP22"/>
  <c r="GC21"/>
  <c r="EJ21"/>
  <c r="GK24"/>
  <c r="GK25"/>
  <c r="GK15"/>
  <c r="GC22"/>
  <c r="EJ22"/>
  <c r="EI26"/>
  <c r="CO26"/>
  <c r="AX31"/>
  <c r="GK23"/>
  <c r="BK35" l="1"/>
  <c r="BI40"/>
  <c r="BC35"/>
  <c r="AX45"/>
  <c r="EI45" s="1"/>
  <c r="EJ45" s="1"/>
  <c r="EI40"/>
  <c r="GC40" s="1"/>
  <c r="GD40" s="1"/>
  <c r="BN40" s="1"/>
  <c r="BO40" s="1"/>
  <c r="CP40"/>
  <c r="AZ40" s="1"/>
  <c r="BH40"/>
  <c r="GJ35"/>
  <c r="EJ35"/>
  <c r="BA35" s="1"/>
  <c r="BD35" s="1"/>
  <c r="BJ35"/>
  <c r="GI35"/>
  <c r="BJ14"/>
  <c r="GK19"/>
  <c r="BC23"/>
  <c r="BJ23"/>
  <c r="CO38"/>
  <c r="AX43"/>
  <c r="EI38"/>
  <c r="GD28"/>
  <c r="BN28" s="1"/>
  <c r="BO28" s="1"/>
  <c r="GJ28"/>
  <c r="GE28"/>
  <c r="GI28"/>
  <c r="BK14"/>
  <c r="GC33"/>
  <c r="EJ33"/>
  <c r="BH33"/>
  <c r="BG33"/>
  <c r="DL33"/>
  <c r="DM33" s="1"/>
  <c r="BL33" s="1"/>
  <c r="BM33" s="1"/>
  <c r="CP33"/>
  <c r="BI33"/>
  <c r="BG27"/>
  <c r="BI27"/>
  <c r="BH27"/>
  <c r="BA21"/>
  <c r="BD21" s="1"/>
  <c r="AZ21"/>
  <c r="GC34"/>
  <c r="EJ34"/>
  <c r="BC40"/>
  <c r="BK17"/>
  <c r="BJ17"/>
  <c r="BC17"/>
  <c r="GE22"/>
  <c r="GD22"/>
  <c r="BN22" s="1"/>
  <c r="BO22" s="1"/>
  <c r="GD21"/>
  <c r="BN21" s="1"/>
  <c r="BO21" s="1"/>
  <c r="GE21"/>
  <c r="GD29"/>
  <c r="BN29" s="1"/>
  <c r="BO29" s="1"/>
  <c r="GI29"/>
  <c r="GE29"/>
  <c r="GJ29"/>
  <c r="DL34"/>
  <c r="DM34" s="1"/>
  <c r="BL34" s="1"/>
  <c r="BM34" s="1"/>
  <c r="BI34"/>
  <c r="BH34"/>
  <c r="CP34"/>
  <c r="BG34"/>
  <c r="BG26"/>
  <c r="BI26"/>
  <c r="BH26"/>
  <c r="AZ22"/>
  <c r="BA22"/>
  <c r="BD22" s="1"/>
  <c r="AZ29"/>
  <c r="BA29"/>
  <c r="BD29" s="1"/>
  <c r="CO39"/>
  <c r="EI39"/>
  <c r="AX44"/>
  <c r="BJ16"/>
  <c r="BC16"/>
  <c r="BK16"/>
  <c r="CO31"/>
  <c r="EI31"/>
  <c r="AX36"/>
  <c r="GJ21"/>
  <c r="GI21"/>
  <c r="GC27"/>
  <c r="EJ27"/>
  <c r="AX37"/>
  <c r="EI32"/>
  <c r="CO32"/>
  <c r="GC26"/>
  <c r="EJ26"/>
  <c r="DL27"/>
  <c r="DM27" s="1"/>
  <c r="BL27" s="1"/>
  <c r="BM27" s="1"/>
  <c r="CP27"/>
  <c r="DL26"/>
  <c r="DM26" s="1"/>
  <c r="BL26" s="1"/>
  <c r="BM26" s="1"/>
  <c r="CP26"/>
  <c r="GI22"/>
  <c r="GJ22"/>
  <c r="GK35" l="1"/>
  <c r="CO45"/>
  <c r="BH45" s="1"/>
  <c r="AX50"/>
  <c r="AX55" s="1"/>
  <c r="CO55" s="1"/>
  <c r="BH55" s="1"/>
  <c r="GC45"/>
  <c r="GD45" s="1"/>
  <c r="BN45" s="1"/>
  <c r="BO45" s="1"/>
  <c r="EJ40"/>
  <c r="BA40" s="1"/>
  <c r="BD40" s="1"/>
  <c r="BJ40"/>
  <c r="GE40"/>
  <c r="GI40"/>
  <c r="BK40"/>
  <c r="GJ40"/>
  <c r="EI55"/>
  <c r="GC55" s="1"/>
  <c r="GI45"/>
  <c r="GK28"/>
  <c r="GD33"/>
  <c r="BN33" s="1"/>
  <c r="BO33" s="1"/>
  <c r="GI33"/>
  <c r="GE33"/>
  <c r="GJ33"/>
  <c r="BH38"/>
  <c r="DL38"/>
  <c r="DM38" s="1"/>
  <c r="BL38" s="1"/>
  <c r="BM38" s="1"/>
  <c r="CP38"/>
  <c r="BI38"/>
  <c r="BG38"/>
  <c r="BA33"/>
  <c r="BD33" s="1"/>
  <c r="AZ33"/>
  <c r="CO43"/>
  <c r="EI43"/>
  <c r="AX48"/>
  <c r="GC38"/>
  <c r="EJ38"/>
  <c r="GK22"/>
  <c r="AZ27"/>
  <c r="BA27"/>
  <c r="BD27" s="1"/>
  <c r="BG32"/>
  <c r="BH32"/>
  <c r="BI32"/>
  <c r="GE27"/>
  <c r="GD27"/>
  <c r="BN27" s="1"/>
  <c r="BO27" s="1"/>
  <c r="DL39"/>
  <c r="DM39" s="1"/>
  <c r="BL39" s="1"/>
  <c r="BM39" s="1"/>
  <c r="BI39"/>
  <c r="BG39"/>
  <c r="BH39"/>
  <c r="CP39"/>
  <c r="AZ34"/>
  <c r="BA34"/>
  <c r="BD34" s="1"/>
  <c r="BC21"/>
  <c r="BK21"/>
  <c r="BJ21"/>
  <c r="GE26"/>
  <c r="GD26"/>
  <c r="BN26" s="1"/>
  <c r="BO26" s="1"/>
  <c r="BH31"/>
  <c r="BG31"/>
  <c r="BI31"/>
  <c r="GC39"/>
  <c r="EJ39"/>
  <c r="GD34"/>
  <c r="BN34" s="1"/>
  <c r="BO34" s="1"/>
  <c r="GE34"/>
  <c r="GI34"/>
  <c r="GJ34"/>
  <c r="AZ26"/>
  <c r="BA26"/>
  <c r="BD26" s="1"/>
  <c r="EI44"/>
  <c r="AX49"/>
  <c r="CO44"/>
  <c r="BC29"/>
  <c r="BK29"/>
  <c r="BJ29"/>
  <c r="BK22"/>
  <c r="BJ22"/>
  <c r="BC22"/>
  <c r="GK29"/>
  <c r="GI26"/>
  <c r="GJ26"/>
  <c r="GJ27"/>
  <c r="GI27"/>
  <c r="DL31"/>
  <c r="DM31" s="1"/>
  <c r="BL31" s="1"/>
  <c r="BM31" s="1"/>
  <c r="CP31"/>
  <c r="AX42"/>
  <c r="EI37"/>
  <c r="CO37"/>
  <c r="GC31"/>
  <c r="EJ31"/>
  <c r="GC32"/>
  <c r="EJ32"/>
  <c r="EI36"/>
  <c r="CO36"/>
  <c r="AX41"/>
  <c r="GK21"/>
  <c r="DL32"/>
  <c r="DM32" s="1"/>
  <c r="BL32" s="1"/>
  <c r="BM32" s="1"/>
  <c r="CP32"/>
  <c r="DL45" l="1"/>
  <c r="DM45" s="1"/>
  <c r="BL45" s="1"/>
  <c r="BM45" s="1"/>
  <c r="BG45"/>
  <c r="CP55"/>
  <c r="AZ55" s="1"/>
  <c r="BI45"/>
  <c r="EI50"/>
  <c r="GC50" s="1"/>
  <c r="GD50" s="1"/>
  <c r="BN50" s="1"/>
  <c r="BO50" s="1"/>
  <c r="BG55"/>
  <c r="CP45"/>
  <c r="AZ45" s="1"/>
  <c r="AX60"/>
  <c r="CO60" s="1"/>
  <c r="BH60" s="1"/>
  <c r="BI55"/>
  <c r="CO50"/>
  <c r="BH50" s="1"/>
  <c r="GJ45"/>
  <c r="GK45" s="1"/>
  <c r="DL55"/>
  <c r="DM55" s="1"/>
  <c r="BL55" s="1"/>
  <c r="BM55" s="1"/>
  <c r="GE45"/>
  <c r="GK40"/>
  <c r="EJ55"/>
  <c r="GK33"/>
  <c r="EJ43"/>
  <c r="GC43"/>
  <c r="EI48"/>
  <c r="CO48"/>
  <c r="AX53"/>
  <c r="GJ38"/>
  <c r="GE38"/>
  <c r="GI38"/>
  <c r="GD38"/>
  <c r="BN38" s="1"/>
  <c r="BO38" s="1"/>
  <c r="BC33"/>
  <c r="BK33"/>
  <c r="BJ33"/>
  <c r="BA38"/>
  <c r="BD38" s="1"/>
  <c r="AZ38"/>
  <c r="GK34"/>
  <c r="BG43"/>
  <c r="BI43"/>
  <c r="DL43"/>
  <c r="DM43" s="1"/>
  <c r="BL43" s="1"/>
  <c r="BM43" s="1"/>
  <c r="CP43"/>
  <c r="BH43"/>
  <c r="GD55"/>
  <c r="BN55" s="1"/>
  <c r="BO55" s="1"/>
  <c r="GE55"/>
  <c r="GE32"/>
  <c r="GD32"/>
  <c r="BN32" s="1"/>
  <c r="BO32" s="1"/>
  <c r="GE31"/>
  <c r="GD31"/>
  <c r="BN31" s="1"/>
  <c r="BO31" s="1"/>
  <c r="AZ31"/>
  <c r="BA31"/>
  <c r="GC44"/>
  <c r="EJ44"/>
  <c r="BK26"/>
  <c r="BJ26"/>
  <c r="BC26"/>
  <c r="BG36"/>
  <c r="BH36"/>
  <c r="BI36"/>
  <c r="BJ34"/>
  <c r="BC34"/>
  <c r="BK34"/>
  <c r="DL44"/>
  <c r="DM44" s="1"/>
  <c r="BL44" s="1"/>
  <c r="BM44" s="1"/>
  <c r="BH44"/>
  <c r="BI44"/>
  <c r="BG44"/>
  <c r="CP44"/>
  <c r="GI39"/>
  <c r="GE39"/>
  <c r="GJ39"/>
  <c r="GD39"/>
  <c r="BN39" s="1"/>
  <c r="BO39" s="1"/>
  <c r="AZ39"/>
  <c r="BA39"/>
  <c r="BD39" s="1"/>
  <c r="EI49"/>
  <c r="CO49"/>
  <c r="AX54"/>
  <c r="AZ32"/>
  <c r="BA32"/>
  <c r="BD32" s="1"/>
  <c r="BG37"/>
  <c r="BI37"/>
  <c r="BH37"/>
  <c r="BJ27"/>
  <c r="BK27"/>
  <c r="BC27"/>
  <c r="GK26"/>
  <c r="GJ55"/>
  <c r="GI55"/>
  <c r="DL36"/>
  <c r="DM36" s="1"/>
  <c r="BL36" s="1"/>
  <c r="BM36" s="1"/>
  <c r="CP36"/>
  <c r="EI42"/>
  <c r="CO42"/>
  <c r="AX47"/>
  <c r="EI41"/>
  <c r="CO41"/>
  <c r="AX46"/>
  <c r="GI31"/>
  <c r="GJ31"/>
  <c r="GC37"/>
  <c r="EJ37"/>
  <c r="DL37"/>
  <c r="DM37" s="1"/>
  <c r="BL37" s="1"/>
  <c r="BM37" s="1"/>
  <c r="CP37"/>
  <c r="GK27"/>
  <c r="GC36"/>
  <c r="EJ36"/>
  <c r="GJ32"/>
  <c r="GI32"/>
  <c r="BA55" l="1"/>
  <c r="BD55" s="1"/>
  <c r="BI50"/>
  <c r="GE50"/>
  <c r="GJ50"/>
  <c r="EJ50"/>
  <c r="GI50"/>
  <c r="BA45"/>
  <c r="BD45" s="1"/>
  <c r="DL50"/>
  <c r="DM50" s="1"/>
  <c r="BL50" s="1"/>
  <c r="BM50" s="1"/>
  <c r="CP50"/>
  <c r="AZ50" s="1"/>
  <c r="BC50" s="1"/>
  <c r="BI60"/>
  <c r="DL60"/>
  <c r="DM60" s="1"/>
  <c r="BL60" s="1"/>
  <c r="BM60" s="1"/>
  <c r="BG60"/>
  <c r="CP60"/>
  <c r="AZ60" s="1"/>
  <c r="BG50"/>
  <c r="EI60"/>
  <c r="EJ60" s="1"/>
  <c r="AX65"/>
  <c r="AX70" s="1"/>
  <c r="CO70" s="1"/>
  <c r="BJ50"/>
  <c r="BC45"/>
  <c r="BK45"/>
  <c r="BJ45"/>
  <c r="GK38"/>
  <c r="EI53"/>
  <c r="AX58"/>
  <c r="CO53"/>
  <c r="BJ38"/>
  <c r="BK38"/>
  <c r="BC38"/>
  <c r="GD43"/>
  <c r="BN43" s="1"/>
  <c r="BO43" s="1"/>
  <c r="GJ43"/>
  <c r="GE43"/>
  <c r="GI43"/>
  <c r="BA43"/>
  <c r="BD43" s="1"/>
  <c r="AZ43"/>
  <c r="GC48"/>
  <c r="EJ48"/>
  <c r="BI48"/>
  <c r="BH48"/>
  <c r="DL48"/>
  <c r="DM48" s="1"/>
  <c r="BL48" s="1"/>
  <c r="BM48" s="1"/>
  <c r="CP48"/>
  <c r="BG48"/>
  <c r="AZ36"/>
  <c r="BA36"/>
  <c r="BD31"/>
  <c r="GD37"/>
  <c r="BN37" s="1"/>
  <c r="BO37" s="1"/>
  <c r="GE37"/>
  <c r="BG41"/>
  <c r="BI41"/>
  <c r="BH41"/>
  <c r="BJ32"/>
  <c r="BC32"/>
  <c r="BK32"/>
  <c r="BH49"/>
  <c r="BI49"/>
  <c r="BG49"/>
  <c r="DL49"/>
  <c r="DM49" s="1"/>
  <c r="BL49" s="1"/>
  <c r="BM49" s="1"/>
  <c r="CP49"/>
  <c r="BJ39"/>
  <c r="BC39"/>
  <c r="BK39"/>
  <c r="GD44"/>
  <c r="BN44" s="1"/>
  <c r="BO44" s="1"/>
  <c r="GE44"/>
  <c r="GJ44"/>
  <c r="GI44"/>
  <c r="GK39"/>
  <c r="BA44"/>
  <c r="BD44" s="1"/>
  <c r="AZ44"/>
  <c r="BJ31"/>
  <c r="BC31"/>
  <c r="BK31"/>
  <c r="EJ49"/>
  <c r="GC49"/>
  <c r="GE36"/>
  <c r="GD36"/>
  <c r="BN36" s="1"/>
  <c r="BO36" s="1"/>
  <c r="AZ37"/>
  <c r="BA37"/>
  <c r="BD37" s="1"/>
  <c r="BG42"/>
  <c r="BH42"/>
  <c r="BI42"/>
  <c r="BJ55"/>
  <c r="BK55"/>
  <c r="BC55"/>
  <c r="EI54"/>
  <c r="CO54"/>
  <c r="AX59"/>
  <c r="GK31"/>
  <c r="GC42"/>
  <c r="EJ42"/>
  <c r="GC41"/>
  <c r="EJ41"/>
  <c r="DL42"/>
  <c r="DM42" s="1"/>
  <c r="BL42" s="1"/>
  <c r="BM42" s="1"/>
  <c r="CP42"/>
  <c r="GJ36"/>
  <c r="GI36"/>
  <c r="GI37"/>
  <c r="GJ37"/>
  <c r="DL41"/>
  <c r="DM41" s="1"/>
  <c r="BL41" s="1"/>
  <c r="BM41" s="1"/>
  <c r="CP41"/>
  <c r="EI47"/>
  <c r="CO47"/>
  <c r="AX52"/>
  <c r="AX75"/>
  <c r="AX51"/>
  <c r="EI46"/>
  <c r="CO46"/>
  <c r="GK32"/>
  <c r="GK55"/>
  <c r="BA50" l="1"/>
  <c r="BD50" s="1"/>
  <c r="GK50"/>
  <c r="BK50"/>
  <c r="BA60"/>
  <c r="BD60" s="1"/>
  <c r="CO65"/>
  <c r="DL65" s="1"/>
  <c r="EI70"/>
  <c r="GC70" s="1"/>
  <c r="GC60"/>
  <c r="GD60" s="1"/>
  <c r="BN60" s="1"/>
  <c r="BO60" s="1"/>
  <c r="EI65"/>
  <c r="EJ65" s="1"/>
  <c r="GI48"/>
  <c r="GE48"/>
  <c r="GD48"/>
  <c r="BN48" s="1"/>
  <c r="BO48" s="1"/>
  <c r="GJ48"/>
  <c r="GC53"/>
  <c r="EJ53"/>
  <c r="AZ48"/>
  <c r="BA48"/>
  <c r="BD48" s="1"/>
  <c r="EI58"/>
  <c r="CO58"/>
  <c r="AX63"/>
  <c r="GK43"/>
  <c r="CP53"/>
  <c r="BG53"/>
  <c r="BH53"/>
  <c r="BI53"/>
  <c r="DL53"/>
  <c r="DM53" s="1"/>
  <c r="BL53" s="1"/>
  <c r="BM53" s="1"/>
  <c r="BJ43"/>
  <c r="BC43"/>
  <c r="BK43"/>
  <c r="GD41"/>
  <c r="BN41" s="1"/>
  <c r="BO41" s="1"/>
  <c r="GE41"/>
  <c r="BJ44"/>
  <c r="BC44"/>
  <c r="BK44"/>
  <c r="BC60"/>
  <c r="BJ60"/>
  <c r="BK60"/>
  <c r="BA41"/>
  <c r="AZ41"/>
  <c r="EJ54"/>
  <c r="GC54"/>
  <c r="BJ37"/>
  <c r="BC37"/>
  <c r="BK37"/>
  <c r="BA49"/>
  <c r="BD49" s="1"/>
  <c r="AZ49"/>
  <c r="BG46"/>
  <c r="BI46"/>
  <c r="BH46"/>
  <c r="GE42"/>
  <c r="GD42"/>
  <c r="BN42" s="1"/>
  <c r="BO42" s="1"/>
  <c r="BH54"/>
  <c r="BI54"/>
  <c r="BG54"/>
  <c r="CP54"/>
  <c r="DL54"/>
  <c r="DM54" s="1"/>
  <c r="BL54" s="1"/>
  <c r="BM54" s="1"/>
  <c r="GD49"/>
  <c r="BN49" s="1"/>
  <c r="BO49" s="1"/>
  <c r="GE49"/>
  <c r="GI49"/>
  <c r="GJ49"/>
  <c r="BK36"/>
  <c r="BC36"/>
  <c r="BJ36"/>
  <c r="BH47"/>
  <c r="BG47"/>
  <c r="BI47"/>
  <c r="AZ42"/>
  <c r="BA42"/>
  <c r="BD42" s="1"/>
  <c r="CO59"/>
  <c r="EI59"/>
  <c r="AX64"/>
  <c r="BD36"/>
  <c r="GK44"/>
  <c r="GC46"/>
  <c r="EJ46"/>
  <c r="DL47"/>
  <c r="DM47" s="1"/>
  <c r="BL47" s="1"/>
  <c r="BM47" s="1"/>
  <c r="CP47"/>
  <c r="DL46"/>
  <c r="DM46" s="1"/>
  <c r="BL46" s="1"/>
  <c r="BM46" s="1"/>
  <c r="CP46"/>
  <c r="CO52"/>
  <c r="AX57"/>
  <c r="EI52"/>
  <c r="GI41"/>
  <c r="GJ41"/>
  <c r="AX56"/>
  <c r="CO51"/>
  <c r="EI51"/>
  <c r="DL70"/>
  <c r="CP70"/>
  <c r="GC47"/>
  <c r="EJ47"/>
  <c r="GI42"/>
  <c r="GJ42"/>
  <c r="GK36"/>
  <c r="GK37"/>
  <c r="CO75"/>
  <c r="AX80"/>
  <c r="EI75"/>
  <c r="EJ70" l="1"/>
  <c r="GJ60"/>
  <c r="GI60"/>
  <c r="GE60"/>
  <c r="CP65"/>
  <c r="GC65"/>
  <c r="GJ65" s="1"/>
  <c r="GK48"/>
  <c r="BA53"/>
  <c r="BD53" s="1"/>
  <c r="AZ53"/>
  <c r="GC58"/>
  <c r="EJ58"/>
  <c r="GD53"/>
  <c r="BN53" s="1"/>
  <c r="BO53" s="1"/>
  <c r="GI53"/>
  <c r="GJ53"/>
  <c r="GE53"/>
  <c r="CP58"/>
  <c r="BG58"/>
  <c r="BH58"/>
  <c r="BI58"/>
  <c r="DL58"/>
  <c r="DM58" s="1"/>
  <c r="BL58" s="1"/>
  <c r="BM58" s="1"/>
  <c r="CO63"/>
  <c r="EI63"/>
  <c r="AX68"/>
  <c r="BJ48"/>
  <c r="BK48"/>
  <c r="BC48"/>
  <c r="BG52"/>
  <c r="BI52"/>
  <c r="BH52"/>
  <c r="EJ59"/>
  <c r="GC59"/>
  <c r="BD41"/>
  <c r="GE46"/>
  <c r="GD46"/>
  <c r="BN46" s="1"/>
  <c r="BO46" s="1"/>
  <c r="CO64"/>
  <c r="EI64"/>
  <c r="AX69"/>
  <c r="BJ42"/>
  <c r="BC42"/>
  <c r="BK42"/>
  <c r="AZ54"/>
  <c r="BA54"/>
  <c r="BD54" s="1"/>
  <c r="BC49"/>
  <c r="BK49"/>
  <c r="BJ49"/>
  <c r="GE54"/>
  <c r="GD54"/>
  <c r="BN54" s="1"/>
  <c r="BO54" s="1"/>
  <c r="GI54"/>
  <c r="GJ54"/>
  <c r="BK41"/>
  <c r="BC41"/>
  <c r="BJ41"/>
  <c r="GK49"/>
  <c r="BH59"/>
  <c r="BI59"/>
  <c r="BG59"/>
  <c r="DL59"/>
  <c r="DM59" s="1"/>
  <c r="BL59" s="1"/>
  <c r="BM59" s="1"/>
  <c r="CP59"/>
  <c r="BA47"/>
  <c r="BD47" s="1"/>
  <c r="AZ47"/>
  <c r="GD47"/>
  <c r="BN47" s="1"/>
  <c r="BO47" s="1"/>
  <c r="GE47"/>
  <c r="BG51"/>
  <c r="BI51"/>
  <c r="BH51"/>
  <c r="AZ46"/>
  <c r="BA46"/>
  <c r="BD46" s="1"/>
  <c r="GK42"/>
  <c r="CO80"/>
  <c r="EI80"/>
  <c r="GC52"/>
  <c r="EJ52"/>
  <c r="GJ46"/>
  <c r="GI46"/>
  <c r="DL75"/>
  <c r="CP75"/>
  <c r="CO56"/>
  <c r="AX61"/>
  <c r="EI56"/>
  <c r="GK41"/>
  <c r="GJ47"/>
  <c r="GI47"/>
  <c r="DL51"/>
  <c r="DM51" s="1"/>
  <c r="BL51" s="1"/>
  <c r="BM51" s="1"/>
  <c r="CP51"/>
  <c r="DL52"/>
  <c r="DM52" s="1"/>
  <c r="BL52" s="1"/>
  <c r="BM52" s="1"/>
  <c r="CP52"/>
  <c r="GC75"/>
  <c r="EJ75"/>
  <c r="GC51"/>
  <c r="EJ51"/>
  <c r="GI70"/>
  <c r="GJ70"/>
  <c r="AX62"/>
  <c r="CO57"/>
  <c r="EI57"/>
  <c r="GK60" l="1"/>
  <c r="GI65"/>
  <c r="GK65" s="1"/>
  <c r="GK53"/>
  <c r="GK54"/>
  <c r="BA58"/>
  <c r="BD58" s="1"/>
  <c r="AZ58"/>
  <c r="CP63"/>
  <c r="DL63"/>
  <c r="BK53"/>
  <c r="BJ53"/>
  <c r="BC53"/>
  <c r="EJ63"/>
  <c r="GC63"/>
  <c r="GD58"/>
  <c r="BN58" s="1"/>
  <c r="BO58" s="1"/>
  <c r="GE58"/>
  <c r="GJ58"/>
  <c r="GI58"/>
  <c r="AX73"/>
  <c r="EI68"/>
  <c r="CO68"/>
  <c r="GD52"/>
  <c r="BN52" s="1"/>
  <c r="BO52" s="1"/>
  <c r="GE52"/>
  <c r="BC47"/>
  <c r="BK47"/>
  <c r="BJ47"/>
  <c r="BJ54"/>
  <c r="BC54"/>
  <c r="BK54"/>
  <c r="EI69"/>
  <c r="AX74"/>
  <c r="CO69"/>
  <c r="AZ51"/>
  <c r="BA51"/>
  <c r="BD51" s="1"/>
  <c r="GE51"/>
  <c r="GD51"/>
  <c r="BN51" s="1"/>
  <c r="BO51" s="1"/>
  <c r="BH56"/>
  <c r="BG56"/>
  <c r="BI56"/>
  <c r="BK46"/>
  <c r="BC46"/>
  <c r="BJ46"/>
  <c r="CP64"/>
  <c r="DL64"/>
  <c r="GD59"/>
  <c r="BN59" s="1"/>
  <c r="BO59" s="1"/>
  <c r="GE59"/>
  <c r="GJ59"/>
  <c r="GI59"/>
  <c r="BH57"/>
  <c r="BG57"/>
  <c r="BI57"/>
  <c r="AZ52"/>
  <c r="BA52"/>
  <c r="BD52" s="1"/>
  <c r="AZ59"/>
  <c r="BA59"/>
  <c r="EJ64"/>
  <c r="GC64"/>
  <c r="GK70"/>
  <c r="GC57"/>
  <c r="EJ57"/>
  <c r="GI75"/>
  <c r="GJ75"/>
  <c r="GC56"/>
  <c r="EJ56"/>
  <c r="GI52"/>
  <c r="GJ52"/>
  <c r="CO62"/>
  <c r="EI62"/>
  <c r="AX67"/>
  <c r="GJ51"/>
  <c r="GI51"/>
  <c r="DL56"/>
  <c r="DM56" s="1"/>
  <c r="BL56" s="1"/>
  <c r="BM56" s="1"/>
  <c r="CP56"/>
  <c r="DL80"/>
  <c r="CP80"/>
  <c r="DL57"/>
  <c r="DM57" s="1"/>
  <c r="BL57" s="1"/>
  <c r="BM57" s="1"/>
  <c r="CP57"/>
  <c r="EI61"/>
  <c r="CO61"/>
  <c r="AX66"/>
  <c r="GC80"/>
  <c r="EJ80"/>
  <c r="GK47"/>
  <c r="GK46"/>
  <c r="GK58" l="1"/>
  <c r="EI73"/>
  <c r="CO73"/>
  <c r="AX78"/>
  <c r="BK58"/>
  <c r="BJ58"/>
  <c r="BC58"/>
  <c r="EJ68"/>
  <c r="GC68"/>
  <c r="GJ63"/>
  <c r="GI63"/>
  <c r="CP68"/>
  <c r="DL68"/>
  <c r="GK52"/>
  <c r="GK75"/>
  <c r="CO74"/>
  <c r="EI74"/>
  <c r="AX79"/>
  <c r="AZ57"/>
  <c r="BA57"/>
  <c r="BD57" s="1"/>
  <c r="AZ56"/>
  <c r="BA56"/>
  <c r="BD56" s="1"/>
  <c r="DL69"/>
  <c r="CP69"/>
  <c r="GI64"/>
  <c r="GJ64"/>
  <c r="BK51"/>
  <c r="BJ51"/>
  <c r="BC51"/>
  <c r="GK59"/>
  <c r="BD59"/>
  <c r="BK52"/>
  <c r="BJ52"/>
  <c r="BC52"/>
  <c r="GD56"/>
  <c r="BN56" s="1"/>
  <c r="BO56" s="1"/>
  <c r="GE56"/>
  <c r="GD57"/>
  <c r="BN57" s="1"/>
  <c r="BO57" s="1"/>
  <c r="GE57"/>
  <c r="BJ59"/>
  <c r="BC59"/>
  <c r="BK59"/>
  <c r="GC69"/>
  <c r="EJ69"/>
  <c r="GI80"/>
  <c r="GJ80"/>
  <c r="AX72"/>
  <c r="EI67"/>
  <c r="CO67"/>
  <c r="GC61"/>
  <c r="EJ61"/>
  <c r="DL61"/>
  <c r="CP61"/>
  <c r="DL62"/>
  <c r="CP62"/>
  <c r="GJ56"/>
  <c r="GI56"/>
  <c r="GI57"/>
  <c r="GJ57"/>
  <c r="EI66"/>
  <c r="CO66"/>
  <c r="AX71"/>
  <c r="GC62"/>
  <c r="EJ62"/>
  <c r="GK51"/>
  <c r="E108" l="1"/>
  <c r="J85"/>
  <c r="EJ73"/>
  <c r="GC73"/>
  <c r="CP73"/>
  <c r="DL73"/>
  <c r="EI78"/>
  <c r="CO78"/>
  <c r="GK63"/>
  <c r="GJ68"/>
  <c r="GI68"/>
  <c r="J84"/>
  <c r="J86"/>
  <c r="H85"/>
  <c r="J87"/>
  <c r="H94"/>
  <c r="J88"/>
  <c r="H86"/>
  <c r="H89"/>
  <c r="H93"/>
  <c r="H97"/>
  <c r="GK64"/>
  <c r="EI79"/>
  <c r="CO79"/>
  <c r="BK57"/>
  <c r="BC57"/>
  <c r="BJ57"/>
  <c r="GI69"/>
  <c r="GJ69"/>
  <c r="CP74"/>
  <c r="DL74"/>
  <c r="J99"/>
  <c r="H99"/>
  <c r="BK56"/>
  <c r="BC56"/>
  <c r="BJ56"/>
  <c r="EJ74"/>
  <c r="GC74"/>
  <c r="J93"/>
  <c r="J97"/>
  <c r="J98"/>
  <c r="H87"/>
  <c r="H88"/>
  <c r="J95"/>
  <c r="J96"/>
  <c r="H96"/>
  <c r="D108"/>
  <c r="GK80"/>
  <c r="H84"/>
  <c r="J89"/>
  <c r="J94"/>
  <c r="H98"/>
  <c r="H95"/>
  <c r="GI62"/>
  <c r="GJ62"/>
  <c r="EI72"/>
  <c r="CO72"/>
  <c r="AX77"/>
  <c r="GC66"/>
  <c r="EJ66"/>
  <c r="GC67"/>
  <c r="EJ67"/>
  <c r="DL66"/>
  <c r="CP66"/>
  <c r="DL67"/>
  <c r="CP67"/>
  <c r="EI71"/>
  <c r="CO71"/>
  <c r="AX76"/>
  <c r="GJ61"/>
  <c r="GI61"/>
  <c r="GK56"/>
  <c r="GK57"/>
  <c r="GK68" l="1"/>
  <c r="EJ78"/>
  <c r="GC78"/>
  <c r="CP78"/>
  <c r="DL78"/>
  <c r="GJ73"/>
  <c r="GI73"/>
  <c r="GJ74"/>
  <c r="GI74"/>
  <c r="H90"/>
  <c r="J90"/>
  <c r="GK62"/>
  <c r="GC79"/>
  <c r="EJ79"/>
  <c r="CP79"/>
  <c r="DL79"/>
  <c r="GK69"/>
  <c r="DL71"/>
  <c r="CP71"/>
  <c r="GC72"/>
  <c r="EJ72"/>
  <c r="CO76"/>
  <c r="EI76"/>
  <c r="GJ67"/>
  <c r="GI67"/>
  <c r="DL72"/>
  <c r="CP72"/>
  <c r="EI77"/>
  <c r="CO77"/>
  <c r="GC71"/>
  <c r="EJ71"/>
  <c r="GI66"/>
  <c r="GJ66"/>
  <c r="GK61"/>
  <c r="GI78" l="1"/>
  <c r="GJ78"/>
  <c r="GK73"/>
  <c r="GK74"/>
  <c r="GI79"/>
  <c r="GJ79"/>
  <c r="GK66"/>
  <c r="GC77"/>
  <c r="EJ77"/>
  <c r="GI72"/>
  <c r="GJ72"/>
  <c r="DL77"/>
  <c r="CP77"/>
  <c r="GI71"/>
  <c r="GJ71"/>
  <c r="DL76"/>
  <c r="CP76"/>
  <c r="GC76"/>
  <c r="EJ76"/>
  <c r="GK67"/>
  <c r="GK71" l="1"/>
  <c r="GK72"/>
  <c r="GK78"/>
  <c r="GK79"/>
  <c r="GI76"/>
  <c r="GJ76"/>
  <c r="GI77"/>
  <c r="GJ77"/>
  <c r="GK76" l="1"/>
  <c r="GK77"/>
</calcChain>
</file>

<file path=xl/sharedStrings.xml><?xml version="1.0" encoding="utf-8"?>
<sst xmlns="http://schemas.openxmlformats.org/spreadsheetml/2006/main" count="19800" uniqueCount="2850">
  <si>
    <t>13CĐ-Ô3</t>
  </si>
  <si>
    <t>Ô4</t>
  </si>
  <si>
    <t>13D2050019</t>
  </si>
  <si>
    <t>Hồ Chí</t>
  </si>
  <si>
    <t>13D2050024</t>
  </si>
  <si>
    <t>12.06.95</t>
  </si>
  <si>
    <t>13D2050267</t>
  </si>
  <si>
    <t xml:space="preserve">Nguyễn Thái </t>
  </si>
  <si>
    <t>13D2050029</t>
  </si>
  <si>
    <t>Phạm Hải</t>
  </si>
  <si>
    <t>13D2050033</t>
  </si>
  <si>
    <t>13D2050034</t>
  </si>
  <si>
    <t>13D2050039</t>
  </si>
  <si>
    <t>13D2050049</t>
  </si>
  <si>
    <t>Nguyễn Phúc</t>
  </si>
  <si>
    <t>13D2050054</t>
  </si>
  <si>
    <t>13D2050064</t>
  </si>
  <si>
    <t>Trương Khánh</t>
  </si>
  <si>
    <t>13D2050069</t>
  </si>
  <si>
    <t>La Xuân</t>
  </si>
  <si>
    <t>13D2050279</t>
  </si>
  <si>
    <t xml:space="preserve">Đỗ Minh </t>
  </si>
  <si>
    <t>13D2050074</t>
  </si>
  <si>
    <t>30.10.94</t>
  </si>
  <si>
    <t>13D2050084</t>
  </si>
  <si>
    <t>13D2050089</t>
  </si>
  <si>
    <t>Võ Ngọc Hoàng</t>
  </si>
  <si>
    <t>12D2050032</t>
  </si>
  <si>
    <t>Vũ Đức</t>
  </si>
  <si>
    <t>Ô4-BL.12CĐ-Ô2(HK2)</t>
  </si>
  <si>
    <t>13D2050109</t>
  </si>
  <si>
    <t>Tăng Mộng</t>
  </si>
  <si>
    <t>20.09.92</t>
  </si>
  <si>
    <t>BĐXN.ĐV.DT.Khơme*</t>
  </si>
  <si>
    <t>13D2050118</t>
  </si>
  <si>
    <t>13D2050299</t>
  </si>
  <si>
    <t>Đạo Đức</t>
  </si>
  <si>
    <t>26.04.93</t>
  </si>
  <si>
    <t>Ô4-DT.Chăm</t>
  </si>
  <si>
    <t>13D2050124</t>
  </si>
  <si>
    <t>13D2050281</t>
  </si>
  <si>
    <t>13D2050128</t>
  </si>
  <si>
    <t>Trần Văn Phương</t>
  </si>
  <si>
    <t>30.10.95</t>
  </si>
  <si>
    <t>13D2050139</t>
  </si>
  <si>
    <t>Nguyễn Mậu</t>
  </si>
  <si>
    <t>19.09.95</t>
  </si>
  <si>
    <t>13D2050144</t>
  </si>
  <si>
    <t>13D2050282</t>
  </si>
  <si>
    <t>13D2050154</t>
  </si>
  <si>
    <t>Pít</t>
  </si>
  <si>
    <t>19.06.93</t>
  </si>
  <si>
    <t>13D2050159</t>
  </si>
  <si>
    <t>13D2050164</t>
  </si>
  <si>
    <t>28.06.95</t>
  </si>
  <si>
    <t>13D2050169</t>
  </si>
  <si>
    <t>13D2050173</t>
  </si>
  <si>
    <t>Đỗ Minh</t>
  </si>
  <si>
    <t>13D2050178</t>
  </si>
  <si>
    <t>Lưu Công</t>
  </si>
  <si>
    <t>13D2050188</t>
  </si>
  <si>
    <t>Nguyễn Hoài</t>
  </si>
  <si>
    <t>13D2050189</t>
  </si>
  <si>
    <t>13D2050198</t>
  </si>
  <si>
    <t>13.06.95</t>
  </si>
  <si>
    <t>13D2050199</t>
  </si>
  <si>
    <t>13D2050209</t>
  </si>
  <si>
    <t>13D2050219</t>
  </si>
  <si>
    <t>13D2050224</t>
  </si>
  <si>
    <t>13D2050229</t>
  </si>
  <si>
    <t>13D2050273</t>
  </si>
  <si>
    <t>Phù Anh</t>
  </si>
  <si>
    <t>13D2050249</t>
  </si>
  <si>
    <t>13D2050254</t>
  </si>
  <si>
    <t>Huỳnh Lê</t>
  </si>
  <si>
    <t>13D2050257</t>
  </si>
  <si>
    <t>13D2050005</t>
  </si>
  <si>
    <t>13CĐ-Ô4</t>
  </si>
  <si>
    <t>13D2050298</t>
  </si>
  <si>
    <t>13D2050015</t>
  </si>
  <si>
    <t>16.12.95</t>
  </si>
  <si>
    <t>13D2050020</t>
  </si>
  <si>
    <t>13D2050305</t>
  </si>
  <si>
    <t>01.04.94</t>
  </si>
  <si>
    <t>13D2050025</t>
  </si>
  <si>
    <t>13D2050030</t>
  </si>
  <si>
    <t>Đỗ Quốc</t>
  </si>
  <si>
    <t>13D2050050</t>
  </si>
  <si>
    <t>Nguyễn Tịnh</t>
  </si>
  <si>
    <t>13D2050060</t>
  </si>
  <si>
    <t>02.11.93</t>
  </si>
  <si>
    <t>13D2050075</t>
  </si>
  <si>
    <t>Hợi</t>
  </si>
  <si>
    <t>10.06.95</t>
  </si>
  <si>
    <t>13D2050090</t>
  </si>
  <si>
    <t>Lê Tuấn</t>
  </si>
  <si>
    <t>13D2050095</t>
  </si>
  <si>
    <t>Bùi Vũ</t>
  </si>
  <si>
    <t>Khoan</t>
  </si>
  <si>
    <t>13D2050099</t>
  </si>
  <si>
    <t>13D2050123</t>
  </si>
  <si>
    <t>18.10.94</t>
  </si>
  <si>
    <t>13D2050125</t>
  </si>
  <si>
    <t>13D2050130</t>
  </si>
  <si>
    <t>13D2050135</t>
  </si>
  <si>
    <t>21.04.93</t>
  </si>
  <si>
    <t>13D2050138</t>
  </si>
  <si>
    <t>13D2050300</t>
  </si>
  <si>
    <t>13D2050140</t>
  </si>
  <si>
    <t>13D2050145</t>
  </si>
  <si>
    <t>13D2050153</t>
  </si>
  <si>
    <t>Nguyễn Vũ Tiến</t>
  </si>
  <si>
    <t>13D2050155</t>
  </si>
  <si>
    <t>13D2050158</t>
  </si>
  <si>
    <t>Đặng Anh</t>
  </si>
  <si>
    <t>Qui</t>
  </si>
  <si>
    <t>18.08.94</t>
  </si>
  <si>
    <t>13D2050163</t>
  </si>
  <si>
    <t>13D2050170</t>
  </si>
  <si>
    <t>03.09.93</t>
  </si>
  <si>
    <t>13D2050179</t>
  </si>
  <si>
    <t>Nguyễn Chiến</t>
  </si>
  <si>
    <t>13D2050180</t>
  </si>
  <si>
    <t>12.01.94</t>
  </si>
  <si>
    <t>13D2050185</t>
  </si>
  <si>
    <t>Lê Hoài</t>
  </si>
  <si>
    <t>06.07.95</t>
  </si>
  <si>
    <t>13D2050190</t>
  </si>
  <si>
    <t>03.03.94</t>
  </si>
  <si>
    <t>13D2050277</t>
  </si>
  <si>
    <t>10.10.93</t>
  </si>
  <si>
    <t>13D2050210</t>
  </si>
  <si>
    <t>Tiện</t>
  </si>
  <si>
    <t>13D2050213</t>
  </si>
  <si>
    <t>13D2050218</t>
  </si>
  <si>
    <t>Nguyễn Lê Phước</t>
  </si>
  <si>
    <t>13D2050220</t>
  </si>
  <si>
    <t>Phan Anh</t>
  </si>
  <si>
    <t>13D2050223</t>
  </si>
  <si>
    <t>Nguyễn Bảo</t>
  </si>
  <si>
    <t>16.09.94</t>
  </si>
  <si>
    <t>13D2050225</t>
  </si>
  <si>
    <t>14.12.94</t>
  </si>
  <si>
    <t>13D2050228</t>
  </si>
  <si>
    <t>03.11.95</t>
  </si>
  <si>
    <t>13D2050230</t>
  </si>
  <si>
    <t>14.09.94</t>
  </si>
  <si>
    <t>13D2050238</t>
  </si>
  <si>
    <t>10.03.93</t>
  </si>
  <si>
    <t>13D2050240</t>
  </si>
  <si>
    <t>Nguyễn Linh</t>
  </si>
  <si>
    <t>21.12.95</t>
  </si>
  <si>
    <t>Phạm Trường</t>
  </si>
  <si>
    <t>con TB 3/4</t>
  </si>
  <si>
    <t xml:space="preserve">Lê Thanh  </t>
  </si>
  <si>
    <t>CHÚ Ý: Các bảng tính LT03 đến LT06 là các bảng tính dành riêng cho các học phần tự chọn (vùng tô nền màu vàng trong bảng tính TEN HOC PHAN HKII), xin quý thầy cô chép từ mã số sinh viên đến thi chính từ các file học phần tự chọn theo tên học phần và lớp, rồi dán vào từ ô B11 của từng bảng tương ứng. Bảng tổng kết HKII sẽ tự lọc danh sách sinh viên theo mã số sinh viên.</t>
  </si>
  <si>
    <t>Hưởng</t>
  </si>
  <si>
    <t>22.12.95</t>
  </si>
  <si>
    <t>Khanh</t>
  </si>
  <si>
    <t xml:space="preserve">CỘNG HÒA XÃ HỘI CHỦ NGHĨA VIỆT NAM </t>
  </si>
  <si>
    <t>Độc lập - Tự do - Hạnh phúc</t>
  </si>
  <si>
    <t>(7 đến cận 8)</t>
  </si>
  <si>
    <t>BẢNG ĐIỂM HỌC PHẦN THỰC HÀNH</t>
  </si>
  <si>
    <t>Điểm các bài thực hành</t>
  </si>
  <si>
    <t>BS1</t>
  </si>
  <si>
    <t>BS2</t>
  </si>
  <si>
    <t>BS3</t>
  </si>
  <si>
    <t>BS4</t>
  </si>
  <si>
    <t>BS5</t>
  </si>
  <si>
    <t>BS6</t>
  </si>
  <si>
    <t>BS7</t>
  </si>
  <si>
    <t>BS8</t>
  </si>
  <si>
    <t>BS9</t>
  </si>
  <si>
    <t>TH01</t>
  </si>
  <si>
    <t>(23)</t>
  </si>
  <si>
    <t>Nhơn</t>
  </si>
  <si>
    <t>con TB 4/4</t>
  </si>
  <si>
    <t>DT.Hoa</t>
  </si>
  <si>
    <t>DT.Chăm</t>
  </si>
  <si>
    <t>con TB 2/4</t>
  </si>
  <si>
    <t>BĐXN</t>
  </si>
  <si>
    <t>con BB 2/3</t>
  </si>
  <si>
    <t>II</t>
  </si>
  <si>
    <t>Song</t>
  </si>
  <si>
    <t>05.04.94</t>
  </si>
  <si>
    <t>20.03.95</t>
  </si>
  <si>
    <t>Thi Chính</t>
  </si>
  <si>
    <t>Kỳ Thi Chính</t>
  </si>
  <si>
    <t>Thi Phụ</t>
  </si>
  <si>
    <t>Kỳ Thi Phụ</t>
  </si>
  <si>
    <t>HP Phụ</t>
  </si>
  <si>
    <t>HP Chính</t>
  </si>
  <si>
    <t>LỚP:</t>
  </si>
  <si>
    <t>MSSV</t>
  </si>
  <si>
    <t>Họ tên sinh viên</t>
  </si>
  <si>
    <t>TRƯỞNG KHOA</t>
  </si>
  <si>
    <t>Nguyễn Công</t>
  </si>
  <si>
    <t>Bằng</t>
  </si>
  <si>
    <t>Nguyễn Minh</t>
  </si>
  <si>
    <t>Cảnh</t>
  </si>
  <si>
    <t>Phạm Văn</t>
  </si>
  <si>
    <t>Chiến</t>
  </si>
  <si>
    <t>Cường</t>
  </si>
  <si>
    <t>Nguyễn Thanh</t>
  </si>
  <si>
    <t>Đông</t>
  </si>
  <si>
    <t>Giang</t>
  </si>
  <si>
    <t>Nguyễn Văn</t>
  </si>
  <si>
    <t>Hải</t>
  </si>
  <si>
    <t>Nguyễn Chí</t>
  </si>
  <si>
    <t>Hiển</t>
  </si>
  <si>
    <t>Hòa</t>
  </si>
  <si>
    <t>Trần Văn</t>
  </si>
  <si>
    <t>Khải</t>
  </si>
  <si>
    <t>Kiên</t>
  </si>
  <si>
    <t>Nguyễn Tấn</t>
  </si>
  <si>
    <t>Lộc</t>
  </si>
  <si>
    <t>Lực</t>
  </si>
  <si>
    <t>Ngân</t>
  </si>
  <si>
    <t>Trần Minh</t>
  </si>
  <si>
    <t>Nghĩa</t>
  </si>
  <si>
    <t>Ninh</t>
  </si>
  <si>
    <t>Phú</t>
  </si>
  <si>
    <t>Lê Đình</t>
  </si>
  <si>
    <t>Phương</t>
  </si>
  <si>
    <t>Quyền</t>
  </si>
  <si>
    <t>Sang</t>
  </si>
  <si>
    <t>Tài</t>
  </si>
  <si>
    <t>Tâm</t>
  </si>
  <si>
    <t>Lê Thanh</t>
  </si>
  <si>
    <t>Tân</t>
  </si>
  <si>
    <t>Nguyễn Quốc</t>
  </si>
  <si>
    <t>Thái</t>
  </si>
  <si>
    <t>Thông</t>
  </si>
  <si>
    <t>Huỳnh Ngọc</t>
  </si>
  <si>
    <t>Thuận</t>
  </si>
  <si>
    <t>CỘNG HOÀ XÃ HỘI CHỦ NGHĨA VIỆT NAM</t>
  </si>
  <si>
    <t>Thủy</t>
  </si>
  <si>
    <t>Tiến</t>
  </si>
  <si>
    <t>Trí</t>
  </si>
  <si>
    <t>Lê Quang</t>
  </si>
  <si>
    <t>Tú</t>
  </si>
  <si>
    <t>Nguyễn Đình</t>
  </si>
  <si>
    <t>Tuấn</t>
  </si>
  <si>
    <t>Tùng</t>
  </si>
  <si>
    <t>Vũ</t>
  </si>
  <si>
    <t>ỦY BAN NHÂN DÂN THÀNH PHỐ HỒ CHÍ MINH</t>
  </si>
  <si>
    <t>SĨ SỐ:</t>
  </si>
  <si>
    <t>HỆ CHUẨN</t>
  </si>
  <si>
    <t>NGÀY NGHỈ</t>
  </si>
  <si>
    <t>P</t>
  </si>
  <si>
    <t>K</t>
  </si>
  <si>
    <t>Số thứ tự</t>
  </si>
  <si>
    <t>HỌC PHẦN</t>
  </si>
  <si>
    <t>TBC
HỌC TẬP</t>
  </si>
  <si>
    <t>KHEN THƯỞNG</t>
  </si>
  <si>
    <t>GHI CHÚ</t>
  </si>
  <si>
    <t>Ngày      tháng   năm 201</t>
  </si>
  <si>
    <t xml:space="preserve"> CỘNG HÒA XÃ HỘI CHỦ NGHĨA VIỆT NAM </t>
  </si>
  <si>
    <t xml:space="preserve">Độc lập – Tự do – Hạnh phúc </t>
  </si>
  <si>
    <t>**********</t>
  </si>
  <si>
    <t>BẢNG ĐIỂM HỌC PHẦN LÝ THUYẾT</t>
  </si>
  <si>
    <t>HỌC PHẦN:</t>
  </si>
  <si>
    <t>HỌC KỲ:</t>
  </si>
  <si>
    <t>NĂM HỌC:</t>
  </si>
  <si>
    <t>TT</t>
  </si>
  <si>
    <t xml:space="preserve">    TRƯỞNG BỘ MÔN</t>
  </si>
  <si>
    <t>GIÁO VIÊN GIẢNG DẠY</t>
  </si>
  <si>
    <t>XL
lần
I</t>
  </si>
  <si>
    <t>Điểm
bảo
lưu</t>
  </si>
  <si>
    <t>Điểm
HP</t>
  </si>
  <si>
    <t>LBT1</t>
  </si>
  <si>
    <t>THL1</t>
  </si>
  <si>
    <t>LBT2</t>
  </si>
  <si>
    <t>THL2</t>
  </si>
  <si>
    <t>LBT3</t>
  </si>
  <si>
    <t>THL3</t>
  </si>
  <si>
    <t>GHP</t>
  </si>
  <si>
    <t>THI
CHÍNH</t>
  </si>
  <si>
    <t>THI
PHỤ</t>
  </si>
  <si>
    <t>Điểm
HP
phụ</t>
  </si>
  <si>
    <t>Số Tín chỉ:</t>
  </si>
  <si>
    <t>STT</t>
  </si>
  <si>
    <t>Họ</t>
  </si>
  <si>
    <t>Tên</t>
  </si>
  <si>
    <t>Ngày sinh</t>
  </si>
  <si>
    <t>Lớp</t>
  </si>
  <si>
    <t>Phái</t>
  </si>
  <si>
    <t>Hệ</t>
  </si>
  <si>
    <t>An</t>
  </si>
  <si>
    <t>19.01.95</t>
  </si>
  <si>
    <t>B</t>
  </si>
  <si>
    <t>Nguyễn Thành</t>
  </si>
  <si>
    <t>Nữ</t>
  </si>
  <si>
    <t>Bùi Thanh</t>
  </si>
  <si>
    <t>Diễn</t>
  </si>
  <si>
    <t>12.05.95</t>
  </si>
  <si>
    <t>Duy</t>
  </si>
  <si>
    <t>Nguyễn Hải</t>
  </si>
  <si>
    <t>Đăng</t>
  </si>
  <si>
    <t>19.05.95</t>
  </si>
  <si>
    <t>Đức</t>
  </si>
  <si>
    <t>20.05.95</t>
  </si>
  <si>
    <t>Huy</t>
  </si>
  <si>
    <t>25.04.95</t>
  </si>
  <si>
    <t>Khánh</t>
  </si>
  <si>
    <t>Khoa</t>
  </si>
  <si>
    <t>CỐ VẤN HỌC TẬP</t>
  </si>
  <si>
    <t>Số HP nợ</t>
  </si>
  <si>
    <t>Số lượng Sinh viên nợ theo học phần</t>
  </si>
  <si>
    <t>SS:</t>
  </si>
  <si>
    <t>(1)</t>
  </si>
  <si>
    <t>(2)</t>
  </si>
  <si>
    <t>(3)</t>
  </si>
  <si>
    <t>(4)</t>
  </si>
  <si>
    <t>(5)</t>
  </si>
  <si>
    <t>(6)</t>
  </si>
  <si>
    <t>(7)</t>
  </si>
  <si>
    <t>(8)</t>
  </si>
  <si>
    <t>(9)</t>
  </si>
  <si>
    <t>(10)</t>
  </si>
  <si>
    <t>(11)</t>
  </si>
  <si>
    <t>(12)</t>
  </si>
  <si>
    <t>(13)</t>
  </si>
  <si>
    <t>(14)</t>
  </si>
  <si>
    <t>(15)</t>
  </si>
  <si>
    <t>(16)</t>
  </si>
  <si>
    <t>(17)</t>
  </si>
  <si>
    <t>(18)</t>
  </si>
  <si>
    <t>(19)</t>
  </si>
  <si>
    <t>(20)</t>
  </si>
  <si>
    <t>(21)</t>
  </si>
  <si>
    <t>(22)</t>
  </si>
  <si>
    <t xml:space="preserve">Nguyễn Văn  </t>
  </si>
  <si>
    <t>Khương</t>
  </si>
  <si>
    <t xml:space="preserve"> </t>
  </si>
  <si>
    <t>Kiệt</t>
  </si>
  <si>
    <t>18.03.95</t>
  </si>
  <si>
    <t>Linh</t>
  </si>
  <si>
    <t>Luân</t>
  </si>
  <si>
    <t>LPHT</t>
  </si>
  <si>
    <t>Minh</t>
  </si>
  <si>
    <t>01.02.95</t>
  </si>
  <si>
    <t>Nam</t>
  </si>
  <si>
    <t>Nguyên</t>
  </si>
  <si>
    <t>Nhân</t>
  </si>
  <si>
    <t>LT</t>
  </si>
  <si>
    <t>Nhật</t>
  </si>
  <si>
    <t>12.01.95</t>
  </si>
  <si>
    <t>Pháp</t>
  </si>
  <si>
    <t>Phong</t>
  </si>
  <si>
    <t>Phúc</t>
  </si>
  <si>
    <t>Nguyễn Anh</t>
  </si>
  <si>
    <t>Phước</t>
  </si>
  <si>
    <t>Quốc</t>
  </si>
  <si>
    <t>11.01.95</t>
  </si>
  <si>
    <t>Nguyễn Đức</t>
  </si>
  <si>
    <t>Sơn</t>
  </si>
  <si>
    <t>05.04.95</t>
  </si>
  <si>
    <t>31.10.95</t>
  </si>
  <si>
    <t>SỐ TC NỢ SAU KỲ THI PHỤ</t>
  </si>
  <si>
    <t>Thắng</t>
  </si>
  <si>
    <t>Bùi Văn</t>
  </si>
  <si>
    <t>Thành</t>
  </si>
  <si>
    <t>08.09.93</t>
  </si>
  <si>
    <t>Toàn</t>
  </si>
  <si>
    <t>15.01.95</t>
  </si>
  <si>
    <t>Nguyễn Tiến</t>
  </si>
  <si>
    <t>Đỗ Thành</t>
  </si>
  <si>
    <t>Triệu</t>
  </si>
  <si>
    <t>Trường</t>
  </si>
  <si>
    <t>LPKL</t>
  </si>
  <si>
    <t>01.05.95</t>
  </si>
  <si>
    <t>Bình</t>
  </si>
  <si>
    <t>Dũng</t>
  </si>
  <si>
    <t>Đạt</t>
  </si>
  <si>
    <t>Nguyễn Trường</t>
  </si>
  <si>
    <t>Hiếu</t>
  </si>
  <si>
    <t>Nguyễn Ngọc</t>
  </si>
  <si>
    <t>17.04.95</t>
  </si>
  <si>
    <t>Hữu</t>
  </si>
  <si>
    <t>27.04.94</t>
  </si>
  <si>
    <t>Nguyễn Quang</t>
  </si>
  <si>
    <t>Trần Đăng</t>
  </si>
  <si>
    <t>Lâm</t>
  </si>
  <si>
    <t>10.02.95</t>
  </si>
  <si>
    <t>Lành</t>
  </si>
  <si>
    <t>Mỹ</t>
  </si>
  <si>
    <t>Phát</t>
  </si>
  <si>
    <t>20.02.95</t>
  </si>
  <si>
    <t>23.10.95</t>
  </si>
  <si>
    <t>Dương Văn</t>
  </si>
  <si>
    <t>09.03.95</t>
  </si>
  <si>
    <t>Hoàng Minh</t>
  </si>
  <si>
    <t>Quý</t>
  </si>
  <si>
    <t>Sáng</t>
  </si>
  <si>
    <t>05.12.95</t>
  </si>
  <si>
    <t>Nguyễn Thái</t>
  </si>
  <si>
    <t>07.07.95</t>
  </si>
  <si>
    <t>22.09.94</t>
  </si>
  <si>
    <t>12.04.95</t>
  </si>
  <si>
    <t>11.12.95</t>
  </si>
  <si>
    <t>Thịnh</t>
  </si>
  <si>
    <t>Huỳnh Văn</t>
  </si>
  <si>
    <t>08.08.95</t>
  </si>
  <si>
    <t>Tín</t>
  </si>
  <si>
    <t>Phạm Minh</t>
  </si>
  <si>
    <t>07.12.95</t>
  </si>
  <si>
    <t>Trình</t>
  </si>
  <si>
    <t>Tường</t>
  </si>
  <si>
    <t>20.12.95</t>
  </si>
  <si>
    <t>Vĩ</t>
  </si>
  <si>
    <t>09.04.95</t>
  </si>
  <si>
    <t>03.12.95</t>
  </si>
  <si>
    <t>Hào</t>
  </si>
  <si>
    <t>Hoàng</t>
  </si>
  <si>
    <t>12.10.95</t>
  </si>
  <si>
    <t>Hùng</t>
  </si>
  <si>
    <t>21.10.95</t>
  </si>
  <si>
    <t>14.04.95</t>
  </si>
  <si>
    <t>Khang</t>
  </si>
  <si>
    <t>01.01.94</t>
  </si>
  <si>
    <t>Nguyễn Viết</t>
  </si>
  <si>
    <t>10.07.95</t>
  </si>
  <si>
    <t>Nhựt</t>
  </si>
  <si>
    <t>03.08.95</t>
  </si>
  <si>
    <t>Nguyễn Duy</t>
  </si>
  <si>
    <t>Ngô Văn</t>
  </si>
  <si>
    <t>Thảo</t>
  </si>
  <si>
    <t>Tiên</t>
  </si>
  <si>
    <t>Tới</t>
  </si>
  <si>
    <t>Trung</t>
  </si>
  <si>
    <t>Trần Ngọc</t>
  </si>
  <si>
    <t>Ty</t>
  </si>
  <si>
    <t>13.05.95</t>
  </si>
  <si>
    <t>06.08.95</t>
  </si>
  <si>
    <t>Bảo</t>
  </si>
  <si>
    <t>22.03.95</t>
  </si>
  <si>
    <t>Bửu</t>
  </si>
  <si>
    <t>10.10.95</t>
  </si>
  <si>
    <t>Lê Hoàng</t>
  </si>
  <si>
    <t>26.04.95</t>
  </si>
  <si>
    <t>Võ Văn</t>
  </si>
  <si>
    <t>Đại</t>
  </si>
  <si>
    <t>Nguyễn Hồng</t>
  </si>
  <si>
    <t>03.02.95</t>
  </si>
  <si>
    <t>Hậu</t>
  </si>
  <si>
    <t>Hiền</t>
  </si>
  <si>
    <t>01.07.95</t>
  </si>
  <si>
    <t>Hoài</t>
  </si>
  <si>
    <t>Phạm Ngọc</t>
  </si>
  <si>
    <t>03.04.95</t>
  </si>
  <si>
    <t>Hưng</t>
  </si>
  <si>
    <t>Phạm Thanh</t>
  </si>
  <si>
    <t>Nguyễn Hoàng</t>
  </si>
  <si>
    <t>16.12.94</t>
  </si>
  <si>
    <t>Võ Duy</t>
  </si>
  <si>
    <t>Thanh</t>
  </si>
  <si>
    <t>Trần Quốc</t>
  </si>
  <si>
    <t>Nguyễn Xuân</t>
  </si>
  <si>
    <t>15.09.95</t>
  </si>
  <si>
    <t>12.07.95</t>
  </si>
  <si>
    <t>28.02.95</t>
  </si>
  <si>
    <t>Lê Minh</t>
  </si>
  <si>
    <t>24.04.95</t>
  </si>
  <si>
    <t>Lợi</t>
  </si>
  <si>
    <t>Lượng</t>
  </si>
  <si>
    <t>File này được sử dụng khi thứ tự trong danh sách của GVBM trùng với thứ tự danh sách trong bảng tính HKI</t>
  </si>
  <si>
    <t>Bảng tính thao tác</t>
  </si>
  <si>
    <t>Công việc thực hiện</t>
  </si>
  <si>
    <t>Thực hiện</t>
  </si>
  <si>
    <t>Ghi chú: Danh sách SV, tên các HP và số đơn vị học trình sẽ được truyền tự động vào cho các bảng tính của HKI và bảng điểm từng HP</t>
  </si>
  <si>
    <r>
      <t xml:space="preserve">Kích vào ô đầu tiên của mã số sinh viên (ô </t>
    </r>
    <r>
      <rPr>
        <b/>
        <sz val="13"/>
        <rFont val="Arial"/>
        <family val="2"/>
      </rPr>
      <t>B11</t>
    </r>
    <r>
      <rPr>
        <sz val="13"/>
        <rFont val="Arial"/>
        <family val="2"/>
      </rPr>
      <t>), nhấn Ctrl-V.</t>
    </r>
  </si>
  <si>
    <r>
      <t xml:space="preserve">Nhập hệ chuẩn vào cột </t>
    </r>
    <r>
      <rPr>
        <b/>
        <sz val="13"/>
        <rFont val="Arial"/>
        <family val="2"/>
      </rPr>
      <t xml:space="preserve">E, </t>
    </r>
    <r>
      <rPr>
        <sz val="13"/>
        <rFont val="Arial"/>
        <family val="2"/>
      </rPr>
      <t xml:space="preserve">số ngày nghỉ có phép vào cột </t>
    </r>
    <r>
      <rPr>
        <b/>
        <sz val="13"/>
        <rFont val="Arial"/>
        <family val="2"/>
      </rPr>
      <t>F</t>
    </r>
    <r>
      <rPr>
        <sz val="13"/>
        <rFont val="Arial"/>
        <family val="2"/>
      </rPr>
      <t xml:space="preserve">, số ngày không phép vào cột </t>
    </r>
    <r>
      <rPr>
        <b/>
        <sz val="13"/>
        <rFont val="Arial"/>
        <family val="2"/>
      </rPr>
      <t>G</t>
    </r>
    <r>
      <rPr>
        <sz val="13"/>
        <rFont val="Arial"/>
        <family val="2"/>
      </rPr>
      <t>.</t>
    </r>
  </si>
  <si>
    <r>
      <t xml:space="preserve">Cột </t>
    </r>
    <r>
      <rPr>
        <b/>
        <sz val="13"/>
        <rFont val="Arial"/>
        <family val="2"/>
      </rPr>
      <t>GHI CHÚ</t>
    </r>
    <r>
      <rPr>
        <sz val="13"/>
        <rFont val="Arial"/>
        <family val="2"/>
      </rPr>
      <t xml:space="preserve"> chỉ điền vào các thông tin về hình thức kỷ luật (nếu có)</t>
    </r>
  </si>
  <si>
    <t>ĐIỂM HỌC PHẦN CHÍNH</t>
  </si>
  <si>
    <t>Nguyễn Hữu</t>
  </si>
  <si>
    <t>05.01.95</t>
  </si>
  <si>
    <t>23.09.95</t>
  </si>
  <si>
    <t>03.09.95</t>
  </si>
  <si>
    <t>01.01.95</t>
  </si>
  <si>
    <t>Nguyễn Việt</t>
  </si>
  <si>
    <t>Thiện</t>
  </si>
  <si>
    <t>17.08.95</t>
  </si>
  <si>
    <t>Phan Văn</t>
  </si>
  <si>
    <t>Trọng</t>
  </si>
  <si>
    <t>20.10.94</t>
  </si>
  <si>
    <t>Vinh</t>
  </si>
  <si>
    <t>Lê Văn</t>
  </si>
  <si>
    <t>29.09.95</t>
  </si>
  <si>
    <t>06.06.95</t>
  </si>
  <si>
    <t>22.07.95</t>
  </si>
  <si>
    <t>Dương</t>
  </si>
  <si>
    <t>Hà</t>
  </si>
  <si>
    <t>Hảo</t>
  </si>
  <si>
    <t>20.04.95</t>
  </si>
  <si>
    <t>Nguyễn</t>
  </si>
  <si>
    <t>27.01.95</t>
  </si>
  <si>
    <t>Trần Anh</t>
  </si>
  <si>
    <t>18.01.95</t>
  </si>
  <si>
    <t>A</t>
  </si>
  <si>
    <t xml:space="preserve">Nguyễn Trung  </t>
  </si>
  <si>
    <t>VPNQ21/11/14CC</t>
  </si>
  <si>
    <t>Tấn</t>
  </si>
  <si>
    <t>13 CĐ - ĐT 
1, 2</t>
  </si>
  <si>
    <t>Tư tưởng Hồ Chí Minh</t>
  </si>
  <si>
    <t xml:space="preserve">Đo lường cảm biến </t>
  </si>
  <si>
    <t xml:space="preserve">Vi xử lý  </t>
  </si>
  <si>
    <t>Đồ án Kỹ thuật số và Điện tử công suất</t>
  </si>
  <si>
    <t xml:space="preserve">Thực tập Điện công nghiệp cơ bản </t>
  </si>
  <si>
    <t>13 CĐ - Đ 
1, 2, 3</t>
  </si>
  <si>
    <t xml:space="preserve">Đồ án Mạng cung cấp điện </t>
  </si>
  <si>
    <t xml:space="preserve">Kỹ thuật lạnh </t>
  </si>
  <si>
    <t xml:space="preserve">Điều hoà không khí </t>
  </si>
  <si>
    <t xml:space="preserve">Vật liệu lạnh </t>
  </si>
  <si>
    <t xml:space="preserve">Nguyên lý - Chi tiết máy </t>
  </si>
  <si>
    <t>Công nghệ chế tạo máy 1</t>
  </si>
  <si>
    <t xml:space="preserve">Kỹ thuật điện - điện tử và trang bị điện trong máy công nghiệp </t>
  </si>
  <si>
    <t>13 CĐ-CK 
1, 2, 3, 4, 5</t>
  </si>
  <si>
    <t xml:space="preserve">Nguyên lý chi tiết máy </t>
  </si>
  <si>
    <t>Autocad (2D)</t>
  </si>
  <si>
    <t xml:space="preserve">Thuỷ lực và máy thuỷ lực </t>
  </si>
  <si>
    <t>Hệ thống điện và điện tử ôtô</t>
  </si>
  <si>
    <t>13 CĐ-Ô 
1, 2, 3, 4</t>
  </si>
  <si>
    <t xml:space="preserve">Hình họa vẽ kỹ thuật </t>
  </si>
  <si>
    <t>Thiết kế trang phục 3</t>
  </si>
  <si>
    <t>Công nghệ may trang phục 3</t>
  </si>
  <si>
    <t xml:space="preserve">Thực tập Mỹ thuật trang phục </t>
  </si>
  <si>
    <t xml:space="preserve">Thực tập Thiết kế rập </t>
  </si>
  <si>
    <t>Thực tập May trang phục 2</t>
  </si>
  <si>
    <t xml:space="preserve">Thiết kế web </t>
  </si>
  <si>
    <t xml:space="preserve">Mạng máy tính và quản trị mạng </t>
  </si>
  <si>
    <t xml:space="preserve">Hệ quản trị cơ sở dữ liệu </t>
  </si>
  <si>
    <t>13 CĐ-TP
1, 2</t>
  </si>
  <si>
    <t>12D2040011</t>
  </si>
  <si>
    <t>Đinh Thị Ngọc</t>
  </si>
  <si>
    <t>14.05.92</t>
  </si>
  <si>
    <t>BL.12CĐ-M.HK2(20/01/15)</t>
  </si>
  <si>
    <t>TP2-VPNQ15/12/14CC</t>
  </si>
  <si>
    <t>VPNQ15/12/14CC</t>
  </si>
  <si>
    <t>VPNQ15/12/14KT</t>
  </si>
  <si>
    <t>VPNQ31/12/14KT</t>
  </si>
  <si>
    <t>DT.Hoa-VPNQ31/12/14KT</t>
  </si>
  <si>
    <t>13D2050243</t>
  </si>
  <si>
    <t>13D2050303</t>
  </si>
  <si>
    <t>06.05.94</t>
  </si>
  <si>
    <t>13D2050248</t>
  </si>
  <si>
    <t>13D2050250</t>
  </si>
  <si>
    <t>13D2050253</t>
  </si>
  <si>
    <t>13D2050255</t>
  </si>
  <si>
    <t>Lý Quốc</t>
  </si>
  <si>
    <t>17.03.94</t>
  </si>
  <si>
    <t>13D2050258</t>
  </si>
  <si>
    <t>Đỗ Hoàng Minh</t>
  </si>
  <si>
    <t>27.11.95</t>
  </si>
  <si>
    <t>13D2050260</t>
  </si>
  <si>
    <t>08.11.94</t>
  </si>
  <si>
    <t>11D0030051</t>
  </si>
  <si>
    <t>13.01.93</t>
  </si>
  <si>
    <t>TNHL211CĐ-Ô4</t>
  </si>
  <si>
    <t>13D2040001</t>
  </si>
  <si>
    <t>Trương Thị Thúy</t>
  </si>
  <si>
    <t>13CĐ-M</t>
  </si>
  <si>
    <t>13D2040002</t>
  </si>
  <si>
    <t>Nguyễn Thị Ngọc</t>
  </si>
  <si>
    <t>Ái</t>
  </si>
  <si>
    <t>13D2040003</t>
  </si>
  <si>
    <t>Phạm Thị Minh</t>
  </si>
  <si>
    <t>13D2040004</t>
  </si>
  <si>
    <t>13D2040064</t>
  </si>
  <si>
    <t>Lương Tâm</t>
  </si>
  <si>
    <t>03.04.91</t>
  </si>
  <si>
    <t>13D2040059</t>
  </si>
  <si>
    <t>Nguyễn Thị Hương</t>
  </si>
  <si>
    <t>13D2040007</t>
  </si>
  <si>
    <t>Lê Nguyễn Kim</t>
  </si>
  <si>
    <t>Giao</t>
  </si>
  <si>
    <t>13D2040008</t>
  </si>
  <si>
    <t>Nguyễn Thị Xuân</t>
  </si>
  <si>
    <t>Hạ</t>
  </si>
  <si>
    <t>13D2040057</t>
  </si>
  <si>
    <t>04.12.95</t>
  </si>
  <si>
    <t>13D2040010</t>
  </si>
  <si>
    <t>Bạch Thị Thúy</t>
  </si>
  <si>
    <t>22.01.95</t>
  </si>
  <si>
    <t>13D2040011</t>
  </si>
  <si>
    <t>Bùi Thị Kim</t>
  </si>
  <si>
    <t>03.05.95</t>
  </si>
  <si>
    <t>13D2040012</t>
  </si>
  <si>
    <t>Võ Thị Ngọc</t>
  </si>
  <si>
    <t>13D2040013</t>
  </si>
  <si>
    <t>Nguyễn Thị Quỳnh</t>
  </si>
  <si>
    <t>13D2040014</t>
  </si>
  <si>
    <t>Hợp</t>
  </si>
  <si>
    <t>13D2040015</t>
  </si>
  <si>
    <t>Trương Thị Cẩm</t>
  </si>
  <si>
    <t>30.12.95</t>
  </si>
  <si>
    <t>13D2040017</t>
  </si>
  <si>
    <t>Phạm Hoàng Mộng</t>
  </si>
  <si>
    <t>13D2040060</t>
  </si>
  <si>
    <t>Cao Thị Mỹ</t>
  </si>
  <si>
    <t>Lệ</t>
  </si>
  <si>
    <t>13D2040061</t>
  </si>
  <si>
    <t>Lê Hà</t>
  </si>
  <si>
    <t>13D2040020</t>
  </si>
  <si>
    <t>Nguyễn Thị Thanh</t>
  </si>
  <si>
    <t>Loan</t>
  </si>
  <si>
    <t>13D2040021</t>
  </si>
  <si>
    <t>16.01.94</t>
  </si>
  <si>
    <t>13D2040022</t>
  </si>
  <si>
    <t>Hà Kim</t>
  </si>
  <si>
    <t>18.09.95</t>
  </si>
  <si>
    <t>13D2040023</t>
  </si>
  <si>
    <t>Huỳnh Mỹ</t>
  </si>
  <si>
    <t>Múa</t>
  </si>
  <si>
    <t>19.04.90</t>
  </si>
  <si>
    <t>13D2040024</t>
  </si>
  <si>
    <t>Nguyễn Thị Hoài</t>
  </si>
  <si>
    <t>13D2040025</t>
  </si>
  <si>
    <t>Phan Thị Mỹ</t>
  </si>
  <si>
    <t>Nga</t>
  </si>
  <si>
    <t>13D2040026</t>
  </si>
  <si>
    <t>Trần Ngọc Kim</t>
  </si>
  <si>
    <t>13D2040027</t>
  </si>
  <si>
    <t>Phan Thị Ánh</t>
  </si>
  <si>
    <t>21.05.95</t>
  </si>
  <si>
    <t>13D2040066</t>
  </si>
  <si>
    <t>Nguyễn Đình Hồng</t>
  </si>
  <si>
    <t>13D2040028</t>
  </si>
  <si>
    <t>Hồ Thị Yến</t>
  </si>
  <si>
    <t>13D2040065</t>
  </si>
  <si>
    <t xml:space="preserve">Mai Thị Huỳnh </t>
  </si>
  <si>
    <t>Như</t>
  </si>
  <si>
    <t>13D2040030</t>
  </si>
  <si>
    <t xml:space="preserve">Lê Thị </t>
  </si>
  <si>
    <t>Nhung</t>
  </si>
  <si>
    <t>13D2040031</t>
  </si>
  <si>
    <t>Nguyễn Thị Hồng</t>
  </si>
  <si>
    <t>13D2040033</t>
  </si>
  <si>
    <t>Cao Thị Ngọc</t>
  </si>
  <si>
    <t>13D2040034</t>
  </si>
  <si>
    <t>Phượng</t>
  </si>
  <si>
    <t>13D2040009</t>
  </si>
  <si>
    <t>13D2040035</t>
  </si>
  <si>
    <t>Lê Hoàng Trúc</t>
  </si>
  <si>
    <t>04.09.94</t>
  </si>
  <si>
    <t>13D2040037</t>
  </si>
  <si>
    <t>Trần Đăng Bích</t>
  </si>
  <si>
    <t>13D2040038</t>
  </si>
  <si>
    <t>Nguyễn Thị Phương</t>
  </si>
  <si>
    <t>24.10.95</t>
  </si>
  <si>
    <t>13D2040039</t>
  </si>
  <si>
    <t>13D2040040</t>
  </si>
  <si>
    <t>Phan Thị Hồng</t>
  </si>
  <si>
    <t>13D2040041</t>
  </si>
  <si>
    <t>Vương Hào</t>
  </si>
  <si>
    <t>18.11.94</t>
  </si>
  <si>
    <t>13D2040042</t>
  </si>
  <si>
    <t>Lê Thị Mai</t>
  </si>
  <si>
    <t>13D2040043</t>
  </si>
  <si>
    <t>Trần Thị Lệ</t>
  </si>
  <si>
    <t>BUỘC THÔI HỌC</t>
  </si>
  <si>
    <t>XÉT CẢNH BÁO
KẾT QUẢ HỌC TẬP
ĐẾN NĂM HỌC 2014 - 2015</t>
  </si>
  <si>
    <t>HK1
NH13-14</t>
  </si>
  <si>
    <t>HK2
NH13-14</t>
  </si>
  <si>
    <t>HK1
NH14-15</t>
  </si>
  <si>
    <t>HK2
NH14-15</t>
  </si>
  <si>
    <t>Tình hình
học tập HK1
NH 13-14</t>
  </si>
  <si>
    <t>Tình hình
học tập HK2
NH 13-14</t>
  </si>
  <si>
    <t>13D2040044</t>
  </si>
  <si>
    <t>13D2040045</t>
  </si>
  <si>
    <t>Đào Thị Thanh</t>
  </si>
  <si>
    <t>Thùy</t>
  </si>
  <si>
    <t>13D2040046</t>
  </si>
  <si>
    <t>Lưu Thị Thủy</t>
  </si>
  <si>
    <t>13D2040047</t>
  </si>
  <si>
    <t>Lý Mỹ</t>
  </si>
  <si>
    <t>Trâm</t>
  </si>
  <si>
    <t>13D2040049</t>
  </si>
  <si>
    <t>Trân</t>
  </si>
  <si>
    <t>13D2040050</t>
  </si>
  <si>
    <t>Lý Ngọc</t>
  </si>
  <si>
    <t>18.12.95</t>
  </si>
  <si>
    <t>13D2040051</t>
  </si>
  <si>
    <t>Tạ Thị Tuyết</t>
  </si>
  <si>
    <t>13D2040063</t>
  </si>
  <si>
    <t>Trần Thị Ngọc</t>
  </si>
  <si>
    <t>13D2040018</t>
  </si>
  <si>
    <t>13D2040053</t>
  </si>
  <si>
    <t>Vũ Hoàn Phương</t>
  </si>
  <si>
    <t>Uyên</t>
  </si>
  <si>
    <t>13D2040054</t>
  </si>
  <si>
    <t>13D2040055</t>
  </si>
  <si>
    <t>Phan Thị Hà</t>
  </si>
  <si>
    <t>Vi</t>
  </si>
  <si>
    <t>13D2040056</t>
  </si>
  <si>
    <t>Huỳnh Thị Thanh</t>
  </si>
  <si>
    <t>13D2040067</t>
  </si>
  <si>
    <t>Lê Thị Như</t>
  </si>
  <si>
    <t>13D201P003</t>
  </si>
  <si>
    <t>Nguyễn Hữu Tuân</t>
  </si>
  <si>
    <t>22.08.94</t>
  </si>
  <si>
    <t>13CĐ-TP1</t>
  </si>
  <si>
    <t>13D201P005</t>
  </si>
  <si>
    <t>TP3</t>
  </si>
  <si>
    <t>13D201P008</t>
  </si>
  <si>
    <t>13D201P110</t>
  </si>
  <si>
    <t>TP3-LPKL</t>
  </si>
  <si>
    <t>13D201P012</t>
  </si>
  <si>
    <t>KPKL</t>
  </si>
  <si>
    <t>13D201P016</t>
  </si>
  <si>
    <t>Đào Mạnh</t>
  </si>
  <si>
    <t>13D201P017</t>
  </si>
  <si>
    <t>Lê Anh</t>
  </si>
  <si>
    <t>13D201P072</t>
  </si>
  <si>
    <t>Lê Sỹ</t>
  </si>
  <si>
    <t>13D201P019</t>
  </si>
  <si>
    <t>Nguyễn Huy</t>
  </si>
  <si>
    <t>13D201P021</t>
  </si>
  <si>
    <t>Lâm Vũ Trường</t>
  </si>
  <si>
    <t>17.11.95</t>
  </si>
  <si>
    <t>13D201P023</t>
  </si>
  <si>
    <t>Võ Minh</t>
  </si>
  <si>
    <t>13D201P025</t>
  </si>
  <si>
    <t>Đặng Thị</t>
  </si>
  <si>
    <t>19.04.94</t>
  </si>
  <si>
    <t>13D201P027</t>
  </si>
  <si>
    <t>13D201P029</t>
  </si>
  <si>
    <t>11.10.95</t>
  </si>
  <si>
    <t>13D201P060</t>
  </si>
  <si>
    <t>Sâm Lý</t>
  </si>
  <si>
    <t>17.09.95</t>
  </si>
  <si>
    <t>13D201P031</t>
  </si>
  <si>
    <t>13D201P033</t>
  </si>
  <si>
    <t>Trần Văn Duy</t>
  </si>
  <si>
    <t>24.11.95</t>
  </si>
  <si>
    <t>13D201P035</t>
  </si>
  <si>
    <t>Viên Phan Anh</t>
  </si>
  <si>
    <t>13D201P037</t>
  </si>
  <si>
    <t>La Luân</t>
  </si>
  <si>
    <t>31.12.95</t>
  </si>
  <si>
    <t>13D201P041</t>
  </si>
  <si>
    <t>Lưu Vũ</t>
  </si>
  <si>
    <t>13D201P042</t>
  </si>
  <si>
    <t>Võ Thị Mỹ</t>
  </si>
  <si>
    <t>Lan</t>
  </si>
  <si>
    <t>13D201P045</t>
  </si>
  <si>
    <t>Phan Ngọc Bảo</t>
  </si>
  <si>
    <t>13D201P108</t>
  </si>
  <si>
    <t>25.04.94</t>
  </si>
  <si>
    <t>13D201P049</t>
  </si>
  <si>
    <t>13D201P057</t>
  </si>
  <si>
    <t>Huỳnh Ngọc Hoàng</t>
  </si>
  <si>
    <t>11.12.94</t>
  </si>
  <si>
    <t>13D201P059</t>
  </si>
  <si>
    <t>13D201P061</t>
  </si>
  <si>
    <t>Bùi Thế</t>
  </si>
  <si>
    <t>31.05.92</t>
  </si>
  <si>
    <t>13D201P063</t>
  </si>
  <si>
    <t>Trương Minh</t>
  </si>
  <si>
    <t>13D201P065</t>
  </si>
  <si>
    <t>Nguyễn Vũ</t>
  </si>
  <si>
    <t>01.11.94</t>
  </si>
  <si>
    <t>13D201P067</t>
  </si>
  <si>
    <t>Trần Xuân</t>
  </si>
  <si>
    <t>13D201P109</t>
  </si>
  <si>
    <t>13D201P075</t>
  </si>
  <si>
    <t>13D201P077</t>
  </si>
  <si>
    <t>Hồ Nguyễn Thanh</t>
  </si>
  <si>
    <t>06.02.95</t>
  </si>
  <si>
    <t>13D201P083</t>
  </si>
  <si>
    <t>01.06.94</t>
  </si>
  <si>
    <t>13D201P086</t>
  </si>
  <si>
    <t>13D201P090</t>
  </si>
  <si>
    <t>13D201P095</t>
  </si>
  <si>
    <t>13D201P101</t>
  </si>
  <si>
    <t>Út</t>
  </si>
  <si>
    <t>07.06.93</t>
  </si>
  <si>
    <t>13D201P103</t>
  </si>
  <si>
    <t>Huỳnh Phong</t>
  </si>
  <si>
    <t>13D201P105</t>
  </si>
  <si>
    <t>Đặng Thị Kim</t>
  </si>
  <si>
    <t>Xuyên</t>
  </si>
  <si>
    <t>13D201P009</t>
  </si>
  <si>
    <t>Nguyễn Thanh Chí</t>
  </si>
  <si>
    <t>13CĐ-TP2</t>
  </si>
  <si>
    <t>VPNQ03/12/14KT</t>
  </si>
  <si>
    <t>13D201P127</t>
  </si>
  <si>
    <t>13D201P018</t>
  </si>
  <si>
    <t>13D201P020</t>
  </si>
  <si>
    <t>Tăng Lập</t>
  </si>
  <si>
    <t>16.10.95</t>
  </si>
  <si>
    <t>VPNQ03/12/14CC</t>
  </si>
  <si>
    <t>13D201P026</t>
  </si>
  <si>
    <t>Cao Trí</t>
  </si>
  <si>
    <t>13D201P028</t>
  </si>
  <si>
    <t>13D201P030</t>
  </si>
  <si>
    <t>13D201P050</t>
  </si>
  <si>
    <t>Isanauy</t>
  </si>
  <si>
    <t>13D201P032</t>
  </si>
  <si>
    <t>Phạm Điền</t>
  </si>
  <si>
    <t>01.08.94</t>
  </si>
  <si>
    <t>13D201P034</t>
  </si>
  <si>
    <t>13D201P038</t>
  </si>
  <si>
    <t>Trần Đình Anh</t>
  </si>
  <si>
    <t>13D201P040</t>
  </si>
  <si>
    <t>Ký</t>
  </si>
  <si>
    <t>13D201P117</t>
  </si>
  <si>
    <t xml:space="preserve">Lại Xuân </t>
  </si>
  <si>
    <t>06.03.93</t>
  </si>
  <si>
    <t>TP3-VPNQ03/12/14CC</t>
  </si>
  <si>
    <t>BẢNG TỔNG KẾT HỌC TẬP NĂM HỌC 2014 - 2015</t>
  </si>
  <si>
    <t>13D201P118</t>
  </si>
  <si>
    <t>Trần Bửu</t>
  </si>
  <si>
    <t>13D201P044</t>
  </si>
  <si>
    <t>13D201P048</t>
  </si>
  <si>
    <t>03.04.90</t>
  </si>
  <si>
    <t>13D201P052</t>
  </si>
  <si>
    <t>Lê Phát</t>
  </si>
  <si>
    <t>17.12.92</t>
  </si>
  <si>
    <t>13D201P053</t>
  </si>
  <si>
    <t>21.09.93</t>
  </si>
  <si>
    <t>13D201P055</t>
  </si>
  <si>
    <t>Phan Minh</t>
  </si>
  <si>
    <t>13D201P056</t>
  </si>
  <si>
    <t>Dương Thanh</t>
  </si>
  <si>
    <t>18.05.94</t>
  </si>
  <si>
    <t>13D201P070</t>
  </si>
  <si>
    <t>13D201P078</t>
  </si>
  <si>
    <t>13D201P114</t>
  </si>
  <si>
    <t>13D201P123</t>
  </si>
  <si>
    <t>08.04.94</t>
  </si>
  <si>
    <t>13D201P080</t>
  </si>
  <si>
    <t>13D201P107</t>
  </si>
  <si>
    <t>Nguyễn Kim</t>
  </si>
  <si>
    <t>TP3-VPNQ03/12/14KT</t>
  </si>
  <si>
    <t>13D201P087</t>
  </si>
  <si>
    <t>13D201P089</t>
  </si>
  <si>
    <t>13D201P102</t>
  </si>
  <si>
    <t>13D201P121</t>
  </si>
  <si>
    <t>Hoàng Quốc</t>
  </si>
  <si>
    <t>13D201P104</t>
  </si>
  <si>
    <t>Huỳnh Thị Minh</t>
  </si>
  <si>
    <t>Vy</t>
  </si>
  <si>
    <t>13D201P106</t>
  </si>
  <si>
    <t>Nguyễn Huỳnh Như</t>
  </si>
  <si>
    <t>12D201P005</t>
  </si>
  <si>
    <t>20.09.94</t>
  </si>
  <si>
    <t>TNH.12CĐ-TP1-VPNQ03/12/14KT</t>
  </si>
  <si>
    <t>13D201M095</t>
  </si>
  <si>
    <t>Trần Long</t>
  </si>
  <si>
    <t>13CĐ-TM1</t>
  </si>
  <si>
    <t>13D201M001</t>
  </si>
  <si>
    <t>Huỳnh Lâm Thế</t>
  </si>
  <si>
    <t>25.12.94</t>
  </si>
  <si>
    <t>13D201M004</t>
  </si>
  <si>
    <t xml:space="preserve">Châu Thị </t>
  </si>
  <si>
    <t>Bé</t>
  </si>
  <si>
    <t>13D201M005</t>
  </si>
  <si>
    <t>13D201M087</t>
  </si>
  <si>
    <t>Diệp</t>
  </si>
  <si>
    <t>13D201M009</t>
  </si>
  <si>
    <t>Khương Công Thái</t>
  </si>
  <si>
    <t>25.08.94</t>
  </si>
  <si>
    <t>13D201M013</t>
  </si>
  <si>
    <t>Trương Quốc</t>
  </si>
  <si>
    <t>Mẹ DT.Hoa</t>
  </si>
  <si>
    <t>13D201M017</t>
  </si>
  <si>
    <t>13D201M086</t>
  </si>
  <si>
    <t>Huỳnh Thị Hồng</t>
  </si>
  <si>
    <t>13D201M081</t>
  </si>
  <si>
    <t>Hồ Gia</t>
  </si>
  <si>
    <t>13D201M025</t>
  </si>
  <si>
    <t>13D201M027</t>
  </si>
  <si>
    <t>28.03.95</t>
  </si>
  <si>
    <t>13D201M029</t>
  </si>
  <si>
    <t>Lai</t>
  </si>
  <si>
    <t>13D201M031</t>
  </si>
  <si>
    <t>Hoàng Ngọc</t>
  </si>
  <si>
    <t>13D201M033</t>
  </si>
  <si>
    <t>Đinh Hoàng Phi</t>
  </si>
  <si>
    <t>14.11.95</t>
  </si>
  <si>
    <t>13D201M094</t>
  </si>
  <si>
    <t>13D201M035</t>
  </si>
  <si>
    <t>13D201M037</t>
  </si>
  <si>
    <t>31.08.95</t>
  </si>
  <si>
    <t>13D201M099</t>
  </si>
  <si>
    <t>28.04.95</t>
  </si>
  <si>
    <t>13D201M039</t>
  </si>
  <si>
    <t>Bùi Thành</t>
  </si>
  <si>
    <t>13D201M041</t>
  </si>
  <si>
    <t>Nguyễn Hiếu</t>
  </si>
  <si>
    <t>13D201M043</t>
  </si>
  <si>
    <t>Nguyễn Thị Kim</t>
  </si>
  <si>
    <t>Nhạn</t>
  </si>
  <si>
    <t>18.01.94</t>
  </si>
  <si>
    <t>13D201M088</t>
  </si>
  <si>
    <t>Trần Mãnh</t>
  </si>
  <si>
    <t>13D201M045</t>
  </si>
  <si>
    <t>13D201M047</t>
  </si>
  <si>
    <t>13D201M051</t>
  </si>
  <si>
    <t>20.01.95</t>
  </si>
  <si>
    <t>13D201M057</t>
  </si>
  <si>
    <t>13D201M109</t>
  </si>
  <si>
    <t>Thận</t>
  </si>
  <si>
    <t>13D201M059</t>
  </si>
  <si>
    <t>Phồng Phú</t>
  </si>
  <si>
    <t>13D201M065</t>
  </si>
  <si>
    <t>Phan Nguyễn Anh</t>
  </si>
  <si>
    <t>13D201M067</t>
  </si>
  <si>
    <t>Ngô Minh</t>
  </si>
  <si>
    <t>13D201M071</t>
  </si>
  <si>
    <t>Lường Văn</t>
  </si>
  <si>
    <t>20.06.93</t>
  </si>
  <si>
    <t>13D201M084</t>
  </si>
  <si>
    <t>Phạm Gia Đức</t>
  </si>
  <si>
    <t>13D201M073</t>
  </si>
  <si>
    <t>Lê Nguyễn Anh</t>
  </si>
  <si>
    <t>13D201M075</t>
  </si>
  <si>
    <t>11.10.93</t>
  </si>
  <si>
    <t>13D201M077</t>
  </si>
  <si>
    <t>13D201M079</t>
  </si>
  <si>
    <t>Mai Lê Thanh</t>
  </si>
  <si>
    <t>12D201M074</t>
  </si>
  <si>
    <t>Huỳnh Bảo</t>
  </si>
  <si>
    <t>TNH.12CĐ-TM2</t>
  </si>
  <si>
    <t>13D201M010</t>
  </si>
  <si>
    <t>Ngô Thành</t>
  </si>
  <si>
    <t>13CĐ-TM2</t>
  </si>
  <si>
    <t>13D201M011</t>
  </si>
  <si>
    <t>13D201M012</t>
  </si>
  <si>
    <t>Trần Mẫn</t>
  </si>
  <si>
    <t>13D201M016</t>
  </si>
  <si>
    <t>Ngô Hiền</t>
  </si>
  <si>
    <t>13D201M018</t>
  </si>
  <si>
    <t>Huỳnh Trường</t>
  </si>
  <si>
    <t>19.04.95</t>
  </si>
  <si>
    <t>13D201M020</t>
  </si>
  <si>
    <t>13D201M056</t>
  </si>
  <si>
    <t>Lý Hữu</t>
  </si>
  <si>
    <t>10.07.92</t>
  </si>
  <si>
    <t>13D201M022</t>
  </si>
  <si>
    <t>13D201M024</t>
  </si>
  <si>
    <t>Nguyễn Văn Mạnh</t>
  </si>
  <si>
    <t>13D201M028</t>
  </si>
  <si>
    <t>Hồ Hoàn</t>
  </si>
  <si>
    <t>26.07.94</t>
  </si>
  <si>
    <t>13D201M030</t>
  </si>
  <si>
    <t>Lâm Đức</t>
  </si>
  <si>
    <t>Lễ</t>
  </si>
  <si>
    <t>13D201M032</t>
  </si>
  <si>
    <t>Kiều Tấn</t>
  </si>
  <si>
    <t>13D201M105</t>
  </si>
  <si>
    <t>Huỳnh Thị</t>
  </si>
  <si>
    <t>Lùy</t>
  </si>
  <si>
    <t>24.01.95</t>
  </si>
  <si>
    <t>13D201M036</t>
  </si>
  <si>
    <t>13D201M091</t>
  </si>
  <si>
    <t>13D201M038</t>
  </si>
  <si>
    <t>Ôn Nhật</t>
  </si>
  <si>
    <t>13D201M040</t>
  </si>
  <si>
    <t>11.12.93</t>
  </si>
  <si>
    <t>13D201M042</t>
  </si>
  <si>
    <t>04.05.93</t>
  </si>
  <si>
    <t>13D201M093</t>
  </si>
  <si>
    <t>02.02.95</t>
  </si>
  <si>
    <t>13D201M044</t>
  </si>
  <si>
    <t>13D201M046</t>
  </si>
  <si>
    <t xml:space="preserve">Nguyễn Đoàn Thanh </t>
  </si>
  <si>
    <t>13D201M048</t>
  </si>
  <si>
    <t>Lê Huy</t>
  </si>
  <si>
    <t>13D201M050</t>
  </si>
  <si>
    <t>13D201M083</t>
  </si>
  <si>
    <t>Mai Thanh</t>
  </si>
  <si>
    <t>13D201M054</t>
  </si>
  <si>
    <t>13D201M082</t>
  </si>
  <si>
    <t>04.07.94</t>
  </si>
  <si>
    <t>13D201M058</t>
  </si>
  <si>
    <t>13D201M060</t>
  </si>
  <si>
    <t>13D201M062</t>
  </si>
  <si>
    <t>13D201M064</t>
  </si>
  <si>
    <t>Lê Trường</t>
  </si>
  <si>
    <t>13D201M068</t>
  </si>
  <si>
    <t>13D201M102</t>
  </si>
  <si>
    <t>To</t>
  </si>
  <si>
    <t>13D201M090</t>
  </si>
  <si>
    <t>Đỗ Khánh</t>
  </si>
  <si>
    <t>13D201M103</t>
  </si>
  <si>
    <t>Lê Phú</t>
  </si>
  <si>
    <t>13D201M072</t>
  </si>
  <si>
    <t>Lê Thị Cẩm</t>
  </si>
  <si>
    <t>13D201M074</t>
  </si>
  <si>
    <t>29.04.95</t>
  </si>
  <si>
    <t>13D201M078</t>
  </si>
  <si>
    <t>By</t>
  </si>
  <si>
    <t>Ưn</t>
  </si>
  <si>
    <t>05.11.91</t>
  </si>
  <si>
    <t>DT.Trai</t>
  </si>
  <si>
    <t>13D201M106</t>
  </si>
  <si>
    <t>Trương Huỳnh</t>
  </si>
  <si>
    <t>Xương</t>
  </si>
  <si>
    <t>TC13CĐĐT1</t>
  </si>
  <si>
    <t>TC13CĐĐT2</t>
  </si>
  <si>
    <t>TC13CĐĐ1</t>
  </si>
  <si>
    <t>TC13CĐĐ2</t>
  </si>
  <si>
    <t>TC13CĐĐ3</t>
  </si>
  <si>
    <t>TC13CĐCK1</t>
  </si>
  <si>
    <t>TC13CĐCK2</t>
  </si>
  <si>
    <t>TC13CĐCK3</t>
  </si>
  <si>
    <t>TC13CĐCK4</t>
  </si>
  <si>
    <t>TC13CĐCK5</t>
  </si>
  <si>
    <t>TC13CĐÔ1</t>
  </si>
  <si>
    <t>TC13CĐÔ2</t>
  </si>
  <si>
    <t>TC13CĐÔ3</t>
  </si>
  <si>
    <t>TC13CĐÔ4</t>
  </si>
  <si>
    <t>TC13CĐNL1</t>
  </si>
  <si>
    <t>TC13CĐNL2</t>
  </si>
  <si>
    <t>TC13CĐM</t>
  </si>
  <si>
    <t>TC13CĐTP1</t>
  </si>
  <si>
    <t>TC13CĐTP2</t>
  </si>
  <si>
    <t>TC13CĐTM1</t>
  </si>
  <si>
    <t>TC13CĐTM2</t>
  </si>
  <si>
    <t>Đường lối CM của Đảng CSVN</t>
  </si>
  <si>
    <t>TH03</t>
  </si>
  <si>
    <t xml:space="preserve">Thực tập Kỹ thuật số </t>
  </si>
  <si>
    <t xml:space="preserve">Phương pháp nghiên cứu khoa học </t>
  </si>
  <si>
    <t>Thực tập Tiện 2</t>
  </si>
  <si>
    <t>Thực tập Động cơ 1</t>
  </si>
  <si>
    <t xml:space="preserve">Thiết bị trao đổi nhiệt và mạng nhiệt </t>
  </si>
  <si>
    <t xml:space="preserve">Thiết bị điện </t>
  </si>
  <si>
    <t xml:space="preserve">Thực tập Điện lạnh cơ bản </t>
  </si>
  <si>
    <t xml:space="preserve">Lập trình Windows </t>
  </si>
  <si>
    <t xml:space="preserve">Thiết lập hệ thống mạng </t>
  </si>
  <si>
    <t>ĐT3</t>
  </si>
  <si>
    <t>VPNQ31/12/14CC</t>
  </si>
  <si>
    <t>ĐT3-con TB 4/4</t>
  </si>
  <si>
    <t>ĐT3-VPNQ21/11/14CC</t>
  </si>
  <si>
    <t>ĐT3-DT.Hoa</t>
  </si>
  <si>
    <t>ĐT3-VPNQ31/12/14CC</t>
  </si>
  <si>
    <t>ĐT3-con TB 4/4-VPNQ31/12/14CC</t>
  </si>
  <si>
    <t>ĐT4</t>
  </si>
  <si>
    <t>ĐT4-BL.12CĐ-ĐT3</t>
  </si>
  <si>
    <t>ĐT4-VPNQ31/12/14CC</t>
  </si>
  <si>
    <t>VPNQ08/12/14KT</t>
  </si>
  <si>
    <t>ĐT4-TNH.12CĐ-ĐT1</t>
  </si>
  <si>
    <t>12D3010025</t>
  </si>
  <si>
    <t xml:space="preserve">Lê Sĩ  </t>
  </si>
  <si>
    <t>BL.12CĐ-ĐT1.HK2(27/01/2015)</t>
  </si>
  <si>
    <t>Đ4</t>
  </si>
  <si>
    <t>Đ4-VPNQ08/12/14KT</t>
  </si>
  <si>
    <t>Đ4-con BB 3/3</t>
  </si>
  <si>
    <t>Đ4-VPNQ21/11/14CC</t>
  </si>
  <si>
    <t>Đ4-VPNQ31/12/14CC</t>
  </si>
  <si>
    <t>VPNQ07/10/14CC-VPNQ08/12/14CC2</t>
  </si>
  <si>
    <t>Đ4-BL.12CĐ-Đ1</t>
  </si>
  <si>
    <t>Đ2-Đ4-TNH.12CĐ-Đ3-VPNQ08/12/14KT</t>
  </si>
  <si>
    <t>Đ4-TNH.12CĐ-Đ2</t>
  </si>
  <si>
    <t>Đ4-TNH.12CĐ-Đ3</t>
  </si>
  <si>
    <t>VPNQ29/01/15CC</t>
  </si>
  <si>
    <t>VPNQ17/12/14CC</t>
  </si>
  <si>
    <t>VPNQ02/12/14KT</t>
  </si>
  <si>
    <t>VPNQ05/01/15CC</t>
  </si>
  <si>
    <t>VPNQ05/01/15KT</t>
  </si>
  <si>
    <t>VPQCthiC13/01/15CC</t>
  </si>
  <si>
    <t>VPNQ02/12/14CC</t>
  </si>
  <si>
    <t>CK6-VPNQ02/12/14CC</t>
  </si>
  <si>
    <t>con TB 4/4-VPNQ05/01/15KT</t>
  </si>
  <si>
    <t>12D2010093</t>
  </si>
  <si>
    <t>Lữ</t>
  </si>
  <si>
    <t>10.05.94</t>
  </si>
  <si>
    <t>ĐC.12CĐ-CK1.HK2(19.01.15)</t>
  </si>
  <si>
    <t>12D2010145</t>
  </si>
  <si>
    <t>Lương Quốc</t>
  </si>
  <si>
    <t>ĐC.12CĐ-CK2.HK2(23.01.15)</t>
  </si>
  <si>
    <t>BL.12CĐ-Ô2(HK2)-VPNQ17/12/14CC</t>
  </si>
  <si>
    <t>Ô1</t>
  </si>
  <si>
    <t>Nghị</t>
  </si>
  <si>
    <t>02.06.95</t>
  </si>
  <si>
    <t>(4 đến cận 5,5)</t>
  </si>
  <si>
    <t>(&lt; 4)</t>
  </si>
  <si>
    <t>Hạng học lực YẾU HK1</t>
  </si>
  <si>
    <t>Hạng học lực YẾU HK2</t>
  </si>
  <si>
    <t>Hạng học lực YẾU cả năm</t>
  </si>
  <si>
    <t>Thạch</t>
  </si>
  <si>
    <t>01.03.95</t>
  </si>
  <si>
    <t>27.02.95</t>
  </si>
  <si>
    <t>12.08.95</t>
  </si>
  <si>
    <t>06.11.95</t>
  </si>
  <si>
    <t>18.10.95</t>
  </si>
  <si>
    <t>Tình</t>
  </si>
  <si>
    <t>04.06.95</t>
  </si>
  <si>
    <t>27.10.95</t>
  </si>
  <si>
    <t>16.06.95</t>
  </si>
  <si>
    <t>27.07.95</t>
  </si>
  <si>
    <t>Vui</t>
  </si>
  <si>
    <t>Anh</t>
  </si>
  <si>
    <t>Nguyễn Trọng</t>
  </si>
  <si>
    <t>05.08.94</t>
  </si>
  <si>
    <t>01.10.95</t>
  </si>
  <si>
    <t>Long</t>
  </si>
  <si>
    <t>Huỳnh Hữu</t>
  </si>
  <si>
    <t>19.07.95</t>
  </si>
  <si>
    <t>10.04.94</t>
  </si>
  <si>
    <t>Quang</t>
  </si>
  <si>
    <t>Nguyễn Nhật</t>
  </si>
  <si>
    <t>12.02.95</t>
  </si>
  <si>
    <t>20.06.95</t>
  </si>
  <si>
    <t>14.09.95</t>
  </si>
  <si>
    <t>Số tín chỉ</t>
  </si>
  <si>
    <t>BẢNG THỐNG KÊ NỢ HỌC PHẦN KỲ THI CHÍNH</t>
  </si>
  <si>
    <t>(5,5 đến cận 7)</t>
  </si>
  <si>
    <t>KẾT QUẢ
RÈN LUYỆN</t>
  </si>
  <si>
    <t>XẾP LOẠI
HỌC TẬP</t>
  </si>
  <si>
    <t>BẢNG TỔNG KẾT HỌC TẬP HỌC KỲ II NĂM HỌC 2014 - 2015</t>
  </si>
  <si>
    <r>
      <t xml:space="preserve">Vào bảng tính </t>
    </r>
    <r>
      <rPr>
        <b/>
        <sz val="13"/>
        <rFont val="Arial"/>
        <family val="2"/>
      </rPr>
      <t>TEN HOC PHAN HKII</t>
    </r>
  </si>
  <si>
    <r>
      <t xml:space="preserve">Các bảng tính: </t>
    </r>
    <r>
      <rPr>
        <b/>
        <sz val="13"/>
        <rFont val="Arial"/>
        <family val="2"/>
      </rPr>
      <t>TEN HOC PHAN HKII</t>
    </r>
    <r>
      <rPr>
        <sz val="13"/>
        <rFont val="Arial"/>
        <family val="2"/>
      </rPr>
      <t xml:space="preserve">; </t>
    </r>
    <r>
      <rPr>
        <b/>
        <sz val="13"/>
        <rFont val="Arial"/>
        <family val="2"/>
      </rPr>
      <t>LOP-MON</t>
    </r>
    <r>
      <rPr>
        <sz val="13"/>
        <rFont val="Arial"/>
        <family val="2"/>
      </rPr>
      <t xml:space="preserve">; </t>
    </r>
    <r>
      <rPr>
        <b/>
        <sz val="13"/>
        <rFont val="Arial"/>
        <family val="2"/>
      </rPr>
      <t>DS LOP HKII</t>
    </r>
    <r>
      <rPr>
        <sz val="13"/>
        <rFont val="Arial"/>
        <family val="2"/>
      </rPr>
      <t xml:space="preserve"> là các bảng tính nền cơ sở, xin quý Thầy Cô đừng chỉnh sửa, để tránh sai sót, nhầm lẫn trong quá trình nhập điểm tổng kết.</t>
    </r>
  </si>
  <si>
    <t>Lặp lại bước 4 cho các học phần còn lại</t>
  </si>
  <si>
    <t>XẾP LOẠI
HT</t>
  </si>
  <si>
    <t>TKHP Chính</t>
  </si>
  <si>
    <t>TKHP Phụ</t>
  </si>
  <si>
    <t>Kỳ thi Chính</t>
  </si>
  <si>
    <t>Kỳ thi Phụ</t>
  </si>
  <si>
    <t>TỔNG KẾT HỌC PHẦN CHÍNH</t>
  </si>
  <si>
    <t>THAY THẾ ĐIỂM THI PHỤ ĐỂ TÍNH HỌC PHẦN PHỤ</t>
  </si>
  <si>
    <t>25.08.95</t>
  </si>
  <si>
    <t>SỐ TC ĐÃ TÍCH LUỸ
SAU KỲ THI CHÍNH</t>
  </si>
  <si>
    <t>SỐ TC NỢ
SAU KỲ THI CHÍNH</t>
  </si>
  <si>
    <t>SỐ TC ĐÃ TÍCH LUỸ
SAU KỲ THI PHỤ</t>
  </si>
  <si>
    <t>SỐ TC NỢ
SAU KỲ THI PHỤ</t>
  </si>
  <si>
    <t>ĐIỂM TBC TÍCH LUỸ
SAU KỲ THI CHÍNH</t>
  </si>
  <si>
    <t>HẠNG HỌC LỰC
SAU KỲ THI CHÍNH</t>
  </si>
  <si>
    <t>ĐIỂM TBC TÍCH LUỸ
SAU KỲ THI PHỤ</t>
  </si>
  <si>
    <t>HẠNG HỌC LỰC
SAU KỲ THI PHỤ</t>
  </si>
  <si>
    <t>(30)</t>
  </si>
  <si>
    <t>(31)</t>
  </si>
  <si>
    <t>CẢNH BÁO HỌC TẬP</t>
  </si>
  <si>
    <t>19.11.95</t>
  </si>
  <si>
    <t>Võ Xuân</t>
  </si>
  <si>
    <t>17.06.95</t>
  </si>
  <si>
    <t>Ý</t>
  </si>
  <si>
    <t>Đỗ Huỳnh</t>
  </si>
  <si>
    <t>Vũ Văn</t>
  </si>
  <si>
    <t>Phạm Công</t>
  </si>
  <si>
    <t>20.08.95</t>
  </si>
  <si>
    <t>Hiệp</t>
  </si>
  <si>
    <t>Hóa</t>
  </si>
  <si>
    <t>Trần Huy</t>
  </si>
  <si>
    <t>Huân</t>
  </si>
  <si>
    <t>25.11.95</t>
  </si>
  <si>
    <t>08.03.95</t>
  </si>
  <si>
    <t>03.06.94</t>
  </si>
  <si>
    <t>Vỹ</t>
  </si>
  <si>
    <t>10.10.94</t>
  </si>
  <si>
    <t>Phạm Quốc</t>
  </si>
  <si>
    <t>Danh</t>
  </si>
  <si>
    <t>10.12.95</t>
  </si>
  <si>
    <t>29.03.94</t>
  </si>
  <si>
    <t>Nhàn</t>
  </si>
  <si>
    <t>Phi</t>
  </si>
  <si>
    <t>Quyên</t>
  </si>
  <si>
    <t>Thương</t>
  </si>
  <si>
    <t>04.05.94</t>
  </si>
  <si>
    <t>Việt</t>
  </si>
  <si>
    <t>Diệu</t>
  </si>
  <si>
    <t>29.07.95</t>
  </si>
  <si>
    <t>Hương</t>
  </si>
  <si>
    <t>24.12.95</t>
  </si>
  <si>
    <t>Kiều</t>
  </si>
  <si>
    <t>Phan Trọng</t>
  </si>
  <si>
    <t>Quân</t>
  </si>
  <si>
    <t>22.06.95</t>
  </si>
  <si>
    <t>Hồ</t>
  </si>
  <si>
    <t>Trương Văn</t>
  </si>
  <si>
    <t>Ẩn</t>
  </si>
  <si>
    <t>13CĐ-CK1</t>
  </si>
  <si>
    <t>Nguyễn Trương</t>
  </si>
  <si>
    <t>Vũ Minh</t>
  </si>
  <si>
    <t>30.03.95</t>
  </si>
  <si>
    <t>15.10.95</t>
  </si>
  <si>
    <t>Khôi</t>
  </si>
  <si>
    <t>Kỵ</t>
  </si>
  <si>
    <t>Mai Tấn</t>
  </si>
  <si>
    <t>03.10.95</t>
  </si>
  <si>
    <t>Lý</t>
  </si>
  <si>
    <t>Nguyễn Cao</t>
  </si>
  <si>
    <t>Năm</t>
  </si>
  <si>
    <t>Tô Trọng</t>
  </si>
  <si>
    <t>Võ Thanh</t>
  </si>
  <si>
    <t>01.06.95</t>
  </si>
  <si>
    <t>23.07.95</t>
  </si>
  <si>
    <t>19.08.95</t>
  </si>
  <si>
    <t>Hoàng Nhật</t>
  </si>
  <si>
    <t>02.11.95</t>
  </si>
  <si>
    <t>Dương Hải</t>
  </si>
  <si>
    <t>Nguyễn Phùng</t>
  </si>
  <si>
    <t>Trần Văn Minh</t>
  </si>
  <si>
    <t>15.12.95</t>
  </si>
  <si>
    <t>Trao</t>
  </si>
  <si>
    <t>Đỗ Thượng</t>
  </si>
  <si>
    <t>26.11.94</t>
  </si>
  <si>
    <t>Đặng Quốc</t>
  </si>
  <si>
    <t>Lê Ngọc Vũ</t>
  </si>
  <si>
    <t>Võ Trần Nhật</t>
  </si>
  <si>
    <t>24.08.95</t>
  </si>
  <si>
    <t>28.05.95</t>
  </si>
  <si>
    <t>Lê Thái</t>
  </si>
  <si>
    <t>Trần Thanh</t>
  </si>
  <si>
    <t>Quí</t>
  </si>
  <si>
    <t>Thư</t>
  </si>
  <si>
    <t>31.03.95</t>
  </si>
  <si>
    <t>Lê Nhật</t>
  </si>
  <si>
    <t>14.08.95</t>
  </si>
  <si>
    <t>Ân</t>
  </si>
  <si>
    <t>28.07.95</t>
  </si>
  <si>
    <t>Chánh</t>
  </si>
  <si>
    <t>Công</t>
  </si>
  <si>
    <t>Hoan</t>
  </si>
  <si>
    <t>Kha</t>
  </si>
  <si>
    <t>Đỗ Hoàng</t>
  </si>
  <si>
    <t>Quy</t>
  </si>
  <si>
    <t>21.03.95</t>
  </si>
  <si>
    <t>Thọ</t>
  </si>
  <si>
    <t>Truyền</t>
  </si>
  <si>
    <r>
      <t>QUI ĐỊNH SỐ TÍN CHỈ CỦA CÁC HỌC PHẦN</t>
    </r>
    <r>
      <rPr>
        <sz val="14"/>
        <rFont val="Times New Roman"/>
        <family val="1"/>
      </rPr>
      <t xml:space="preserve">
</t>
    </r>
    <r>
      <rPr>
        <b/>
        <sz val="14"/>
        <rFont val="Times New Roman"/>
        <family val="1"/>
      </rPr>
      <t>TRONG</t>
    </r>
    <r>
      <rPr>
        <sz val="14"/>
        <rFont val="Times New Roman"/>
        <family val="1"/>
      </rPr>
      <t xml:space="preserve"> </t>
    </r>
    <r>
      <rPr>
        <b/>
        <sz val="14"/>
        <rFont val="Times New Roman"/>
        <family val="1"/>
      </rPr>
      <t>HỌC KỲ I  / 2013 - 2014</t>
    </r>
    <r>
      <rPr>
        <sz val="14"/>
        <rFont val="Times New Roman"/>
        <family val="1"/>
      </rPr>
      <t xml:space="preserve">
</t>
    </r>
    <r>
      <rPr>
        <b/>
        <i/>
        <sz val="14"/>
        <rFont val="Times New Roman"/>
        <family val="1"/>
      </rPr>
      <t>Bậc đào tạo : Cao đẳng  ( Khóa 2013 )</t>
    </r>
  </si>
  <si>
    <t>LỚP</t>
  </si>
  <si>
    <t xml:space="preserve">TÊN HỌC PHẦN </t>
  </si>
  <si>
    <t xml:space="preserve">GHI CHÚ </t>
  </si>
  <si>
    <t>13 CĐ-NL 
1, 2</t>
  </si>
  <si>
    <t xml:space="preserve">13 CĐ-M  </t>
  </si>
  <si>
    <t>13 CĐ-TM
1, 2</t>
  </si>
  <si>
    <t xml:space="preserve">Nơi nhận: </t>
  </si>
  <si>
    <t xml:space="preserve">                         HIỆU TRƯỞNG </t>
  </si>
  <si>
    <r>
      <t xml:space="preserve"> * BGH </t>
    </r>
    <r>
      <rPr>
        <i/>
        <sz val="9"/>
        <rFont val="Times New Roman"/>
        <family val="1"/>
      </rPr>
      <t>để báo cáo</t>
    </r>
    <r>
      <rPr>
        <sz val="9"/>
        <rFont val="Times New Roman"/>
        <family val="1"/>
      </rPr>
      <t>;</t>
    </r>
  </si>
  <si>
    <r>
      <t xml:space="preserve">*  Các Khoa </t>
    </r>
    <r>
      <rPr>
        <i/>
        <sz val="9"/>
        <rFont val="Times New Roman"/>
        <family val="1"/>
      </rPr>
      <t>để thực hiện</t>
    </r>
    <r>
      <rPr>
        <sz val="9"/>
        <rFont val="Times New Roman"/>
        <family val="1"/>
      </rPr>
      <t xml:space="preserve">; </t>
    </r>
  </si>
  <si>
    <r>
      <t xml:space="preserve">*  P.Đào tạo </t>
    </r>
    <r>
      <rPr>
        <i/>
        <sz val="9"/>
        <rFont val="Times New Roman"/>
        <family val="1"/>
      </rPr>
      <t>để theo dõi</t>
    </r>
    <r>
      <rPr>
        <sz val="9"/>
        <rFont val="Times New Roman"/>
        <family val="1"/>
      </rPr>
      <t>.</t>
    </r>
  </si>
  <si>
    <t>LT01</t>
  </si>
  <si>
    <t>LT02</t>
  </si>
  <si>
    <t>LT03</t>
  </si>
  <si>
    <t>LT04</t>
  </si>
  <si>
    <t>LT05</t>
  </si>
  <si>
    <t>LT06</t>
  </si>
  <si>
    <t>LT07</t>
  </si>
  <si>
    <t>SHEET</t>
  </si>
  <si>
    <t>26.05.95</t>
  </si>
  <si>
    <t>07.01.95</t>
  </si>
  <si>
    <t>06.09.95</t>
  </si>
  <si>
    <t>27.03.95</t>
  </si>
  <si>
    <t xml:space="preserve">Nguyễn Ngọc </t>
  </si>
  <si>
    <t>Nguyễn Tuấn</t>
  </si>
  <si>
    <t>02.10.95</t>
  </si>
  <si>
    <t>Phạm Vũ</t>
  </si>
  <si>
    <t>17.07.95</t>
  </si>
  <si>
    <t>08.06.95</t>
  </si>
  <si>
    <t>Trần</t>
  </si>
  <si>
    <t>25.05.95</t>
  </si>
  <si>
    <t>Định</t>
  </si>
  <si>
    <t>Lê Đức</t>
  </si>
  <si>
    <t>04.10.95</t>
  </si>
  <si>
    <t>06.01.95</t>
  </si>
  <si>
    <t>CẢNH BÁO
KẾT QUẢ HỌC TẬP</t>
  </si>
  <si>
    <t>(24)</t>
  </si>
  <si>
    <t>(25)</t>
  </si>
  <si>
    <t>GVBM học phần "ABC" hoặc CVHT</t>
  </si>
  <si>
    <t>CVHT</t>
  </si>
  <si>
    <t/>
  </si>
  <si>
    <t>KẾT QUẢ RÈN LUYỆN</t>
  </si>
  <si>
    <r>
      <t xml:space="preserve">Khi muốn in bảng tổng kết, nên che giấu (ẩn) các vị trí cột (hàng) không có điểm bằng cách chọn các cột (hàng) đó, rồi vào </t>
    </r>
    <r>
      <rPr>
        <b/>
        <sz val="13"/>
        <rFont val="Arial"/>
        <family val="2"/>
      </rPr>
      <t xml:space="preserve">FORMAT → COLUMN (ROW) → HIDE </t>
    </r>
    <r>
      <rPr>
        <sz val="13"/>
        <rFont val="Arial"/>
        <family val="2"/>
      </rPr>
      <t xml:space="preserve">(hoặc chuột phải </t>
    </r>
    <r>
      <rPr>
        <b/>
        <sz val="13"/>
        <rFont val="Arial"/>
        <family val="2"/>
      </rPr>
      <t>HIDE</t>
    </r>
    <r>
      <rPr>
        <sz val="13"/>
        <rFont val="Arial"/>
        <family val="2"/>
      </rPr>
      <t>).</t>
    </r>
  </si>
  <si>
    <r>
      <t xml:space="preserve">Kích vào nút mũi tên của cột </t>
    </r>
    <r>
      <rPr>
        <b/>
        <sz val="13"/>
        <rFont val="Arial"/>
        <family val="2"/>
      </rPr>
      <t>Lớp</t>
    </r>
    <r>
      <rPr>
        <sz val="13"/>
        <rFont val="Arial"/>
        <family val="2"/>
      </rPr>
      <t>, chọn tên lớp, sau đó chọn toàn bộ MSSV (mã số sinh viên) của lớp, nhấn phím Ctrl-C để chép mã số SV.</t>
    </r>
  </si>
  <si>
    <t>Quy trình nhập điểm tổng kết Học kỳ CĐKT theo tín chỉ</t>
  </si>
  <si>
    <t>Số TC nợ</t>
  </si>
  <si>
    <t>GIẢNG VIÊN GIẢNG DẠY</t>
  </si>
  <si>
    <t>Tây</t>
  </si>
  <si>
    <t xml:space="preserve">Lê Công </t>
  </si>
  <si>
    <t>Triều</t>
  </si>
  <si>
    <t>TH02</t>
  </si>
  <si>
    <t>(26)</t>
  </si>
  <si>
    <t>(27)</t>
  </si>
  <si>
    <t>(28)</t>
  </si>
  <si>
    <t>(29)</t>
  </si>
  <si>
    <t>10.08.95</t>
  </si>
  <si>
    <t>Châu</t>
  </si>
  <si>
    <t>(32)</t>
  </si>
  <si>
    <t>(33)</t>
  </si>
  <si>
    <t>(34)</t>
  </si>
  <si>
    <t>(35)</t>
  </si>
  <si>
    <t>(36)</t>
  </si>
  <si>
    <t>(37)</t>
  </si>
  <si>
    <t>(38)</t>
  </si>
  <si>
    <t>(39)</t>
  </si>
  <si>
    <t>(40)</t>
  </si>
  <si>
    <t>(41)</t>
  </si>
  <si>
    <t>(42)</t>
  </si>
  <si>
    <t>(43)</t>
  </si>
  <si>
    <t>(44)</t>
  </si>
  <si>
    <t>Cảnh báo</t>
  </si>
  <si>
    <t>(45)</t>
  </si>
  <si>
    <t>HẠNG NĂM ĐÀO TẠO</t>
  </si>
  <si>
    <t>ĐIỂM THI CHÍNH</t>
  </si>
  <si>
    <t>TỔNG KẾT TRUNG BÌNH CHUNG TÍCH LUỸ KỲ THI PHỤ</t>
  </si>
  <si>
    <t>(46)</t>
  </si>
  <si>
    <t>TỔNG SỐ TÍN CHỈ ĐÃ HỌC</t>
  </si>
  <si>
    <t>05.08.95</t>
  </si>
  <si>
    <t>18.08.95</t>
  </si>
  <si>
    <t>08.04.95</t>
  </si>
  <si>
    <t>21.07.94</t>
  </si>
  <si>
    <t>Sinh</t>
  </si>
  <si>
    <t>Thiên</t>
  </si>
  <si>
    <t>Đỗ Thị Cẩm</t>
  </si>
  <si>
    <t>Thu</t>
  </si>
  <si>
    <t>15.08.95</t>
  </si>
  <si>
    <t>05.06.94</t>
  </si>
  <si>
    <t>HIỆU TRƯỞNG</t>
  </si>
  <si>
    <t>TỔNG KẾT CHUNG</t>
  </si>
  <si>
    <t>SL</t>
  </si>
  <si>
    <t>%</t>
  </si>
  <si>
    <t>Số sinh viên năm thứ 3</t>
  </si>
  <si>
    <r>
      <t>Yêu cầu :</t>
    </r>
    <r>
      <rPr>
        <sz val="10"/>
        <rFont val="Times New Roman"/>
        <family val="1"/>
      </rPr>
      <t xml:space="preserve"> Khoa niêm yết cho sinh viên, lưu Giáo vụ Khoa và nộp bản chính cho Phòng Tuyển sinh - Đào tạo - Giới thiệu việc làm.</t>
    </r>
  </si>
  <si>
    <t>TRƯỜNG CAO ĐẲNG KỸ THUẬT LÝ TỰ TRỌNG THÀNH PHỐ HỒ CHÍ MINH</t>
  </si>
  <si>
    <t>2014-2015</t>
  </si>
  <si>
    <t>Số sinh viên năm thứ 2</t>
  </si>
  <si>
    <t>Số sinh viên năm thứ 1</t>
  </si>
  <si>
    <t>06.01.94</t>
  </si>
  <si>
    <t>Hồ Quốc</t>
  </si>
  <si>
    <t>Hân</t>
  </si>
  <si>
    <t>17.01.95</t>
  </si>
  <si>
    <t>Ngọc</t>
  </si>
  <si>
    <t>Thức</t>
  </si>
  <si>
    <t>Tuyên</t>
  </si>
  <si>
    <t>29.01.95</t>
  </si>
  <si>
    <t>06.03.94</t>
  </si>
  <si>
    <t>06.07.94</t>
  </si>
  <si>
    <t>25.01.95</t>
  </si>
  <si>
    <t>Trịnh Văn</t>
  </si>
  <si>
    <t>Văn</t>
  </si>
  <si>
    <t>30.11.95</t>
  </si>
  <si>
    <t>Thoại</t>
  </si>
  <si>
    <t>21.09.95</t>
  </si>
  <si>
    <t>Mẫn</t>
  </si>
  <si>
    <t>Nhường</t>
  </si>
  <si>
    <t>Em</t>
  </si>
  <si>
    <t>Hằng</t>
  </si>
  <si>
    <t>Hoa</t>
  </si>
  <si>
    <t>Hướng</t>
  </si>
  <si>
    <t>Nhi</t>
  </si>
  <si>
    <t>14.12.95</t>
  </si>
  <si>
    <t>Nguyễn Thị</t>
  </si>
  <si>
    <t>13.11.95</t>
  </si>
  <si>
    <t>09.09.95</t>
  </si>
  <si>
    <t>Trinh</t>
  </si>
  <si>
    <t>Tuyến</t>
  </si>
  <si>
    <t>Vân</t>
  </si>
  <si>
    <t>15.12.94</t>
  </si>
  <si>
    <t>Lê Chí</t>
  </si>
  <si>
    <t>Lân</t>
  </si>
  <si>
    <t>07.04.95</t>
  </si>
  <si>
    <t>Huệ</t>
  </si>
  <si>
    <t>22.02.95</t>
  </si>
  <si>
    <t>24.06.95</t>
  </si>
  <si>
    <t>Thi</t>
  </si>
  <si>
    <t>Đếm
cột
thi
chính
&lt;5</t>
  </si>
  <si>
    <t>28.01.95</t>
  </si>
  <si>
    <t>Điểm tích luỹ năm 2013-2014</t>
  </si>
  <si>
    <t xml:space="preserve">Anh văn chuyên ngành </t>
  </si>
  <si>
    <t>SỐ TC TÍCH LUỸ TỪ ĐẦU
KHOÁ HỌC</t>
  </si>
  <si>
    <t>SỐ TC CÒN NỢ TỪ ĐẦU
KHOÁ HỌC</t>
  </si>
  <si>
    <t>Đếm
cột
HP
chính
&lt;4</t>
  </si>
  <si>
    <t>13D2010004</t>
  </si>
  <si>
    <t>13D2010005</t>
  </si>
  <si>
    <t>Trần Đình</t>
  </si>
  <si>
    <t>Ất</t>
  </si>
  <si>
    <t>13D2010011</t>
  </si>
  <si>
    <t>Vòng Đình</t>
  </si>
  <si>
    <t>Bích</t>
  </si>
  <si>
    <t>13D2010272</t>
  </si>
  <si>
    <t>K'</t>
  </si>
  <si>
    <t>Bis</t>
  </si>
  <si>
    <t>13D2010012</t>
  </si>
  <si>
    <t>13D2010017</t>
  </si>
  <si>
    <t>Trần Bảo</t>
  </si>
  <si>
    <t>Chinh</t>
  </si>
  <si>
    <t>13D2010023</t>
  </si>
  <si>
    <t>Dự</t>
  </si>
  <si>
    <t>13D2010273</t>
  </si>
  <si>
    <t>Dược</t>
  </si>
  <si>
    <t>13D2010026</t>
  </si>
  <si>
    <t>13D2010274</t>
  </si>
  <si>
    <t xml:space="preserve">Nguyễn Nhật </t>
  </si>
  <si>
    <t>13D2010279</t>
  </si>
  <si>
    <t>13D2010030</t>
  </si>
  <si>
    <t>13D2010048</t>
  </si>
  <si>
    <t>13D2010052</t>
  </si>
  <si>
    <t>13D2010054</t>
  </si>
  <si>
    <t>13D2010066</t>
  </si>
  <si>
    <t>12D2010067</t>
  </si>
  <si>
    <t>13D2010088</t>
  </si>
  <si>
    <t>13D2010093</t>
  </si>
  <si>
    <t>13D2010111</t>
  </si>
  <si>
    <t>13D2010113</t>
  </si>
  <si>
    <t>13D2010118</t>
  </si>
  <si>
    <t>13D2010123</t>
  </si>
  <si>
    <t>13D2010136</t>
  </si>
  <si>
    <t>13D2010138</t>
  </si>
  <si>
    <t>13D2010143</t>
  </si>
  <si>
    <t>13D2010153</t>
  </si>
  <si>
    <t>13D2010158</t>
  </si>
  <si>
    <t>13D2010173</t>
  </si>
  <si>
    <t>13D2010183</t>
  </si>
  <si>
    <t>13D2010188</t>
  </si>
  <si>
    <t>13D2010193</t>
  </si>
  <si>
    <t>13D2010203</t>
  </si>
  <si>
    <t>13D2010208</t>
  </si>
  <si>
    <t>13D2010211</t>
  </si>
  <si>
    <t>13D2010213</t>
  </si>
  <si>
    <t>13D2010218</t>
  </si>
  <si>
    <t>13D2010223</t>
  </si>
  <si>
    <t>13D2010227</t>
  </si>
  <si>
    <t>13D2010228</t>
  </si>
  <si>
    <t>13D2010233</t>
  </si>
  <si>
    <t>13D2010238</t>
  </si>
  <si>
    <t>13D2010243</t>
  </si>
  <si>
    <t>13D2010253</t>
  </si>
  <si>
    <t>13D2010258</t>
  </si>
  <si>
    <t>Ngày      tháng   năm 2015</t>
  </si>
  <si>
    <t>TRƯỞNG PHÒNG TS - ĐÀO TẠO - GTVL</t>
  </si>
  <si>
    <t>13D3010005</t>
  </si>
  <si>
    <t>Chung</t>
  </si>
  <si>
    <t>10.02.94</t>
  </si>
  <si>
    <t>13CĐ-ĐT1</t>
  </si>
  <si>
    <t>13D3010010</t>
  </si>
  <si>
    <t>13D3010014</t>
  </si>
  <si>
    <t>Nguyễn Khánh</t>
  </si>
  <si>
    <t>26.09.95</t>
  </si>
  <si>
    <t>13D3010018</t>
  </si>
  <si>
    <t>13D3010022</t>
  </si>
  <si>
    <t>Nguyễn Trung</t>
  </si>
  <si>
    <t>15.02.95</t>
  </si>
  <si>
    <t>13D3010026</t>
  </si>
  <si>
    <t>Phạm Giang</t>
  </si>
  <si>
    <t>CL.T.Minh</t>
  </si>
  <si>
    <t>13D3010027</t>
  </si>
  <si>
    <t>Hạnh</t>
  </si>
  <si>
    <t>14.02.95</t>
  </si>
  <si>
    <t>13D3010039</t>
  </si>
  <si>
    <t xml:space="preserve">Nguyễn Văn </t>
  </si>
  <si>
    <t>Hoanh</t>
  </si>
  <si>
    <t>14.10.95</t>
  </si>
  <si>
    <t>13D3010045</t>
  </si>
  <si>
    <t>Lê Thành</t>
  </si>
  <si>
    <t>13D3010051</t>
  </si>
  <si>
    <t>Huỳnh Duy</t>
  </si>
  <si>
    <t>09.10.95</t>
  </si>
  <si>
    <t>VPNQ07/10/14CC2</t>
  </si>
  <si>
    <t>13D3010057</t>
  </si>
  <si>
    <t>10.05.95</t>
  </si>
  <si>
    <t>13D3010063</t>
  </si>
  <si>
    <t>08.10.94</t>
  </si>
  <si>
    <t>13D3010073</t>
  </si>
  <si>
    <t>Trịnh Phương</t>
  </si>
  <si>
    <t>21.02.95</t>
  </si>
  <si>
    <t>13D3010077</t>
  </si>
  <si>
    <t>Lâm Trọng</t>
  </si>
  <si>
    <t>04.09.95</t>
  </si>
  <si>
    <t>13D3010042</t>
  </si>
  <si>
    <t>Nguyễn Sinh</t>
  </si>
  <si>
    <t>13D3010086</t>
  </si>
  <si>
    <t>Viên Ngọc</t>
  </si>
  <si>
    <t>09.11.95</t>
  </si>
  <si>
    <t>13D3010092</t>
  </si>
  <si>
    <t>Phụng</t>
  </si>
  <si>
    <t>13D3010095</t>
  </si>
  <si>
    <t xml:space="preserve">Trịnh Ngọc </t>
  </si>
  <si>
    <t>12.12.95</t>
  </si>
  <si>
    <t>13D3010098</t>
  </si>
  <si>
    <t>20.03.94</t>
  </si>
  <si>
    <t>13D3010099</t>
  </si>
  <si>
    <t>Trương Thái</t>
  </si>
  <si>
    <t>13D3010102</t>
  </si>
  <si>
    <t>Quynh</t>
  </si>
  <si>
    <t>15.10.94</t>
  </si>
  <si>
    <t>13D3010105</t>
  </si>
  <si>
    <t>13D3010117</t>
  </si>
  <si>
    <t>Lê Chí Hoàng</t>
  </si>
  <si>
    <t>18.04.95</t>
  </si>
  <si>
    <t>13D3010120</t>
  </si>
  <si>
    <t>13D3010123</t>
  </si>
  <si>
    <t>Thể</t>
  </si>
  <si>
    <t>20.09.95</t>
  </si>
  <si>
    <t>13D3010129</t>
  </si>
  <si>
    <t>Ngô Công</t>
  </si>
  <si>
    <t>Thuật</t>
  </si>
  <si>
    <t>09.06.94</t>
  </si>
  <si>
    <t>13D3010135</t>
  </si>
  <si>
    <t>30.09.95</t>
  </si>
  <si>
    <t>13D3010138</t>
  </si>
  <si>
    <t>Trãi</t>
  </si>
  <si>
    <t>13D3010144</t>
  </si>
  <si>
    <t>Trần Nhựt</t>
  </si>
  <si>
    <t>30.07.95</t>
  </si>
  <si>
    <t>13D3010031</t>
  </si>
  <si>
    <t>19.01.94</t>
  </si>
  <si>
    <t>13D3010155</t>
  </si>
  <si>
    <t>Lâm Xuân</t>
  </si>
  <si>
    <t>13D3010002</t>
  </si>
  <si>
    <t>Đinh Khắc</t>
  </si>
  <si>
    <t>15.03.95</t>
  </si>
  <si>
    <t>13CĐ-ĐT2</t>
  </si>
  <si>
    <t>13D3010011</t>
  </si>
  <si>
    <t>26.11.93</t>
  </si>
  <si>
    <t>13D3010023</t>
  </si>
  <si>
    <t>07.08.93</t>
  </si>
  <si>
    <t>13D3010036</t>
  </si>
  <si>
    <t>Đinh Khải</t>
  </si>
  <si>
    <t>Hoàn</t>
  </si>
  <si>
    <t>19.11.94</t>
  </si>
  <si>
    <t>13D3010040</t>
  </si>
  <si>
    <t>Huấn</t>
  </si>
  <si>
    <t>13D3010046</t>
  </si>
  <si>
    <t>Mai Ngọc</t>
  </si>
  <si>
    <t>13D3010049</t>
  </si>
  <si>
    <t>Huỳnh</t>
  </si>
  <si>
    <t>04.10.94</t>
  </si>
  <si>
    <t>13D3010052</t>
  </si>
  <si>
    <t>13D3010058</t>
  </si>
  <si>
    <t>13D3010061</t>
  </si>
  <si>
    <t>20.07.94</t>
  </si>
  <si>
    <t>13D3010070</t>
  </si>
  <si>
    <t>Trần Chí</t>
  </si>
  <si>
    <t>16.06.93</t>
  </si>
  <si>
    <t>13D3010071</t>
  </si>
  <si>
    <t>11.06.94</t>
  </si>
  <si>
    <t>13D3010074</t>
  </si>
  <si>
    <t>Huỳnh Trọng</t>
  </si>
  <si>
    <t>20.07.95</t>
  </si>
  <si>
    <t>13D3010078</t>
  </si>
  <si>
    <t>Võ Phước</t>
  </si>
  <si>
    <t>13D3010081</t>
  </si>
  <si>
    <t xml:space="preserve">Huỳnh Tấn </t>
  </si>
  <si>
    <t>13D3010084</t>
  </si>
  <si>
    <t>Võ Trần Vũ</t>
  </si>
  <si>
    <t>13D3010090</t>
  </si>
  <si>
    <t>Trịnh Hoàng</t>
  </si>
  <si>
    <t>13D3010162</t>
  </si>
  <si>
    <t>Võ Trường</t>
  </si>
  <si>
    <t>08.09.95</t>
  </si>
  <si>
    <t>13D3010093</t>
  </si>
  <si>
    <t>Nguyễn Đại</t>
  </si>
  <si>
    <t>13D3010096</t>
  </si>
  <si>
    <t>14.09.93</t>
  </si>
  <si>
    <t>13D3010100</t>
  </si>
  <si>
    <t>Phạm Duy</t>
  </si>
  <si>
    <t>23.02.95</t>
  </si>
  <si>
    <t>13D3010103</t>
  </si>
  <si>
    <t>Trần Quang</t>
  </si>
  <si>
    <t>13D3010109</t>
  </si>
  <si>
    <t>13D3010112</t>
  </si>
  <si>
    <t>13D3010115</t>
  </si>
  <si>
    <t>13D3010118</t>
  </si>
  <si>
    <t>ĐIỂM TRUNG BÌNH CHUNG TÍCH LŨY
SAU KỲ THI CHÍNH</t>
  </si>
  <si>
    <t>ĐIỂM HỌC PHẦN PHỤ
THEO ĐIỂM THI PHỤ</t>
  </si>
  <si>
    <t>TÍNH LẠI ĐIỂM HỌC PHẦN PHỤ</t>
  </si>
  <si>
    <t>ĐIỂM TRUNG BÌNH CHUNG TÍCH LŨY
SAU KỲ THI PHỤ</t>
  </si>
  <si>
    <t>11.03.94</t>
  </si>
  <si>
    <t>13D3010121</t>
  </si>
  <si>
    <t>Đặng Xuân</t>
  </si>
  <si>
    <t>16.02.95</t>
  </si>
  <si>
    <t>13D3010127</t>
  </si>
  <si>
    <t>31.01.95</t>
  </si>
  <si>
    <t>13D3010130</t>
  </si>
  <si>
    <t>Thưởng</t>
  </si>
  <si>
    <t>13D3010133</t>
  </si>
  <si>
    <t xml:space="preserve">Nguyễn Trung </t>
  </si>
  <si>
    <t>13D3010142</t>
  </si>
  <si>
    <t>07.03.95</t>
  </si>
  <si>
    <t>13D3010145</t>
  </si>
  <si>
    <t>13D3010151</t>
  </si>
  <si>
    <t>Ngô Phi</t>
  </si>
  <si>
    <t>13D3010153</t>
  </si>
  <si>
    <t>19.02.95</t>
  </si>
  <si>
    <t>13D3010008</t>
  </si>
  <si>
    <t>13D3010012</t>
  </si>
  <si>
    <t>03.08.94</t>
  </si>
  <si>
    <t>13D3010076</t>
  </si>
  <si>
    <t>Lữ Đình</t>
  </si>
  <si>
    <t>13D3010024</t>
  </si>
  <si>
    <t>Hồ Thanh</t>
  </si>
  <si>
    <t>13D3010029</t>
  </si>
  <si>
    <t>Nguyễn Tấn Anh</t>
  </si>
  <si>
    <t>13D3010041</t>
  </si>
  <si>
    <t>08.05.94</t>
  </si>
  <si>
    <t>13D3010047</t>
  </si>
  <si>
    <t>13D3010053</t>
  </si>
  <si>
    <t>Đỗ Đăng</t>
  </si>
  <si>
    <t>13D3010056</t>
  </si>
  <si>
    <t>Phan Trung</t>
  </si>
  <si>
    <t>13.03.95</t>
  </si>
  <si>
    <t>13D3010069</t>
  </si>
  <si>
    <t>10.01.95</t>
  </si>
  <si>
    <t>13D3010079</t>
  </si>
  <si>
    <t>Hồ Đình</t>
  </si>
  <si>
    <t>07.02.95</t>
  </si>
  <si>
    <t>13D3010091</t>
  </si>
  <si>
    <t xml:space="preserve">Võ Thế </t>
  </si>
  <si>
    <t>13D3010094</t>
  </si>
  <si>
    <t>Phạm Hữu</t>
  </si>
  <si>
    <t>18.11.95</t>
  </si>
  <si>
    <t>13D3010101</t>
  </si>
  <si>
    <t>Vòng Đông</t>
  </si>
  <si>
    <t>09.02.94</t>
  </si>
  <si>
    <t>13D3010104</t>
  </si>
  <si>
    <t>Đặng Kỳ</t>
  </si>
  <si>
    <t>16.07.95</t>
  </si>
  <si>
    <t>13D3010107</t>
  </si>
  <si>
    <t>Tạc</t>
  </si>
  <si>
    <t>26.01.95</t>
  </si>
  <si>
    <t>13D3010110</t>
  </si>
  <si>
    <t>SS T.5/2015</t>
  </si>
  <si>
    <t>tự ý nghỉ 19/01/2015_Kox</t>
  </si>
  <si>
    <t>VPNQ31/12/14CC-tự ý nghỉ 21/01/2015_Kox</t>
  </si>
  <si>
    <t>ĐT4-tự ý nghỉ 19/01/2015_Kox</t>
  </si>
  <si>
    <t>Đ4-VPQCthiP10/3/15CC</t>
  </si>
  <si>
    <t>Đ4-tự ý nghỉ 19/01/2015_Kox</t>
  </si>
  <si>
    <t>VPNQ07/10/14KT-VPNQ08/12/14CC-tự ý nghỉ 19/01/2015_Kox</t>
  </si>
  <si>
    <t>DT.Hoa-tự ý nghỉ 01/12/2014_Kox</t>
  </si>
  <si>
    <t xml:space="preserve">BẢNG ĐIỂM HỌC PHẦN ĐỒ ÁN MÔN HỌC </t>
  </si>
  <si>
    <t xml:space="preserve">Số ĐVHT: </t>
  </si>
  <si>
    <t>Lớp:</t>
  </si>
  <si>
    <t xml:space="preserve">HỌC KỲ:  </t>
  </si>
  <si>
    <t>NĂM HỌC:  2014 - 2015</t>
  </si>
  <si>
    <t>Tên đồ án</t>
  </si>
  <si>
    <r>
      <t>CK6-</t>
    </r>
    <r>
      <rPr>
        <sz val="10"/>
        <color indexed="10"/>
        <rFont val="Times New Roman"/>
        <family val="1"/>
      </rPr>
      <t>DT.Hoa</t>
    </r>
    <r>
      <rPr>
        <sz val="10"/>
        <color indexed="8"/>
        <rFont val="Times New Roman"/>
        <family val="1"/>
      </rPr>
      <t>-VPNQ02/12/14KT</t>
    </r>
  </si>
  <si>
    <r>
      <t>TP3-</t>
    </r>
    <r>
      <rPr>
        <sz val="10"/>
        <color indexed="10"/>
        <rFont val="Times New Roman"/>
        <family val="1"/>
      </rPr>
      <t>DT.Hoa</t>
    </r>
  </si>
  <si>
    <r>
      <t>DT.Hoa</t>
    </r>
    <r>
      <rPr>
        <sz val="10"/>
        <color indexed="8"/>
        <rFont val="Times New Roman"/>
        <family val="1"/>
      </rPr>
      <t>-VPNQ03/12/14KT</t>
    </r>
  </si>
  <si>
    <t>TRƯỜNG CAO ĐẲNG KỸ THUẬT LÝ TỰ TRỌNG TP. HỒ CHÍ MINH</t>
  </si>
  <si>
    <t>Yêu cầu : Khoa niêm yết cho sinh viên, lưu Giáo vụ Khoa và nộp bản chính cho Phòng Tuyển sinh - Đào tạo - Giới thiệu việc làm.</t>
  </si>
  <si>
    <t xml:space="preserve"> 2014 - 2015</t>
  </si>
  <si>
    <t xml:space="preserve">ỦY BAN NHÂN DÂN TP.HỒ CHÍ MINH </t>
  </si>
  <si>
    <t>TRƯỜNG CAO ĐẲNG KỸ THUẬT LÝ TỰ TRỌNG TP.HCM</t>
  </si>
  <si>
    <t>TRƯỞNG BỘ MÔN</t>
  </si>
  <si>
    <t>Phan Chí</t>
  </si>
  <si>
    <t>13D3010116</t>
  </si>
  <si>
    <t>Vũ Hứa Minh</t>
  </si>
  <si>
    <t>13D3010119</t>
  </si>
  <si>
    <t>Bạch Ngọc</t>
  </si>
  <si>
    <t>13D3010122</t>
  </si>
  <si>
    <t>Nguyễn Thạch</t>
  </si>
  <si>
    <t>13D3010125</t>
  </si>
  <si>
    <t xml:space="preserve">Nguyễn Ngọc Huy </t>
  </si>
  <si>
    <t>09.05.93</t>
  </si>
  <si>
    <t>13D3010128</t>
  </si>
  <si>
    <t>Vũ Duy</t>
  </si>
  <si>
    <t>12.03.93</t>
  </si>
  <si>
    <t>13D3010131</t>
  </si>
  <si>
    <t>02.01.95</t>
  </si>
  <si>
    <t>13D3010134</t>
  </si>
  <si>
    <t>Đào Hữu</t>
  </si>
  <si>
    <t>13D3010137</t>
  </si>
  <si>
    <t>Phan Tấn</t>
  </si>
  <si>
    <t>13D3010140</t>
  </si>
  <si>
    <t>13D3010143</t>
  </si>
  <si>
    <t>13D3010146</t>
  </si>
  <si>
    <t xml:space="preserve">Võ Duy </t>
  </si>
  <si>
    <t>13D3010150</t>
  </si>
  <si>
    <t>15.01.91</t>
  </si>
  <si>
    <t>13D3010154</t>
  </si>
  <si>
    <t>Lâm Hoài</t>
  </si>
  <si>
    <t>13D3010159</t>
  </si>
  <si>
    <t>Xuân</t>
  </si>
  <si>
    <t>27.06.95</t>
  </si>
  <si>
    <t>VPNQ21/11/14KT</t>
  </si>
  <si>
    <t>13D3010176</t>
  </si>
  <si>
    <t>Đặng Thanh</t>
  </si>
  <si>
    <t>13D3010166</t>
  </si>
  <si>
    <t>Trần Khánh</t>
  </si>
  <si>
    <t>20.05.94</t>
  </si>
  <si>
    <t>13D3010013</t>
  </si>
  <si>
    <t>13D3010017</t>
  </si>
  <si>
    <t>12.12.94</t>
  </si>
  <si>
    <t>13D3010177</t>
  </si>
  <si>
    <t>13D3010168</t>
  </si>
  <si>
    <t>Nguyễn Phi</t>
  </si>
  <si>
    <t>13D3010167</t>
  </si>
  <si>
    <t>Trần Huệ</t>
  </si>
  <si>
    <t>09.06.95</t>
  </si>
  <si>
    <t>13D3010034</t>
  </si>
  <si>
    <t>13D3010035</t>
  </si>
  <si>
    <t>Lê Nguyễn</t>
  </si>
  <si>
    <t>13D3010169</t>
  </si>
  <si>
    <t>13D3010178</t>
  </si>
  <si>
    <t>Đinh Tiến</t>
  </si>
  <si>
    <t>10.08.92</t>
  </si>
  <si>
    <t>13D3010180</t>
  </si>
  <si>
    <t>Mạnh</t>
  </si>
  <si>
    <t>01.03.93</t>
  </si>
  <si>
    <t>13D3010181</t>
  </si>
  <si>
    <t>Trần Đức</t>
  </si>
  <si>
    <t>02.02.94</t>
  </si>
  <si>
    <t>13D3010194</t>
  </si>
  <si>
    <t>05.03.95</t>
  </si>
  <si>
    <t>13D3010182</t>
  </si>
  <si>
    <t xml:space="preserve">Lê Thanh </t>
  </si>
  <si>
    <t>13D3010185</t>
  </si>
  <si>
    <t>Phan Vũ</t>
  </si>
  <si>
    <t>06.09.91</t>
  </si>
  <si>
    <t>13D3010172</t>
  </si>
  <si>
    <t>Tiễn</t>
  </si>
  <si>
    <t>24.07.95</t>
  </si>
  <si>
    <t>13D3010174</t>
  </si>
  <si>
    <t>Trạng</t>
  </si>
  <si>
    <t>10.03.95</t>
  </si>
  <si>
    <t>13D3010067</t>
  </si>
  <si>
    <t>Vương Huỳnh</t>
  </si>
  <si>
    <t>20.11.94</t>
  </si>
  <si>
    <t>13D3010195</t>
  </si>
  <si>
    <t>29.06.89</t>
  </si>
  <si>
    <t>13D3010193</t>
  </si>
  <si>
    <t>Đặng Thế</t>
  </si>
  <si>
    <t>27.09.93</t>
  </si>
  <si>
    <t>13D3010190</t>
  </si>
  <si>
    <t>Trần Triệu</t>
  </si>
  <si>
    <t>13D3010158</t>
  </si>
  <si>
    <t>Võ Tấn</t>
  </si>
  <si>
    <t>24.03.94</t>
  </si>
  <si>
    <t>12D3010027</t>
  </si>
  <si>
    <t>04.08.94</t>
  </si>
  <si>
    <t>*</t>
  </si>
  <si>
    <t>12D3010177</t>
  </si>
  <si>
    <t xml:space="preserve">Ngô Đức  </t>
  </si>
  <si>
    <t>Vượng</t>
  </si>
  <si>
    <t>10.11.94</t>
  </si>
  <si>
    <t>13D301Đ001</t>
  </si>
  <si>
    <t>Lương Hoàng Thuận</t>
  </si>
  <si>
    <t>07.11.94</t>
  </si>
  <si>
    <t>13CĐ-Đ1</t>
  </si>
  <si>
    <t>13D301Đ009</t>
  </si>
  <si>
    <t>Võ Thành</t>
  </si>
  <si>
    <t>26.03.95</t>
  </si>
  <si>
    <t>13D301Đ013</t>
  </si>
  <si>
    <t>13D301Đ017</t>
  </si>
  <si>
    <t>06.10.95</t>
  </si>
  <si>
    <t>13D301Đ021</t>
  </si>
  <si>
    <t>13D301Đ025</t>
  </si>
  <si>
    <t>16.11.93</t>
  </si>
  <si>
    <t>13D301Đ033</t>
  </si>
  <si>
    <t xml:space="preserve">Trương Văn </t>
  </si>
  <si>
    <t>13D301Đ037</t>
  </si>
  <si>
    <t>13D301Đ041</t>
  </si>
  <si>
    <t>08.12.94</t>
  </si>
  <si>
    <t>13D301Đ045</t>
  </si>
  <si>
    <t>Lê Công</t>
  </si>
  <si>
    <t>03.01.94</t>
  </si>
  <si>
    <t>13D301Đ049</t>
  </si>
  <si>
    <t>14.07.95</t>
  </si>
  <si>
    <t>13D301Đ053</t>
  </si>
  <si>
    <t>13D301Đ057</t>
  </si>
  <si>
    <t>Trịnh Thanh</t>
  </si>
  <si>
    <t>02.10.94</t>
  </si>
  <si>
    <t>13D301Đ061</t>
  </si>
  <si>
    <t>Huỳnh Thanh</t>
  </si>
  <si>
    <t>20.04.93</t>
  </si>
  <si>
    <t>13D301Đ065</t>
  </si>
  <si>
    <t>Đoàn Lê Xuân</t>
  </si>
  <si>
    <t>13D301Đ073</t>
  </si>
  <si>
    <t>Trịnh Đại</t>
  </si>
  <si>
    <t>Lăng</t>
  </si>
  <si>
    <t>31.07.94</t>
  </si>
  <si>
    <t>13D301Đ204</t>
  </si>
  <si>
    <t>13D301Đ162</t>
  </si>
  <si>
    <t>Đỗ Văn</t>
  </si>
  <si>
    <t>13D301Đ081</t>
  </si>
  <si>
    <t>Mai Đình</t>
  </si>
  <si>
    <t>Luyện</t>
  </si>
  <si>
    <t>05.02.92</t>
  </si>
  <si>
    <t>13D301Đ085</t>
  </si>
  <si>
    <t>Võ Hoài</t>
  </si>
  <si>
    <t>09.09.94</t>
  </si>
  <si>
    <t>13D301Đ089</t>
  </si>
  <si>
    <t>29.12.94</t>
  </si>
  <si>
    <t>13D301Đ097</t>
  </si>
  <si>
    <t>13D301Đ101</t>
  </si>
  <si>
    <t>13D301Đ117</t>
  </si>
  <si>
    <t>Trịnh Ngọc</t>
  </si>
  <si>
    <t>13D301Đ121</t>
  </si>
  <si>
    <t>30.04.94</t>
  </si>
  <si>
    <t>13D301Đ124</t>
  </si>
  <si>
    <t>Cao Nguyễn Nhật</t>
  </si>
  <si>
    <t>02.12.95</t>
  </si>
  <si>
    <t>13D301Đ130</t>
  </si>
  <si>
    <t>13D301Đ133</t>
  </si>
  <si>
    <t>Nguyễn Khắc</t>
  </si>
  <si>
    <t>11.07.92</t>
  </si>
  <si>
    <t>13D301Đ136</t>
  </si>
  <si>
    <t>13D301Đ169</t>
  </si>
  <si>
    <t>13D301Đ154</t>
  </si>
  <si>
    <t>Võ Đức</t>
  </si>
  <si>
    <t>13D301Đ160</t>
  </si>
  <si>
    <t>Nguyễn Bá</t>
  </si>
  <si>
    <t>13D301Đ163</t>
  </si>
  <si>
    <t>Trước</t>
  </si>
  <si>
    <t>07.09.94</t>
  </si>
  <si>
    <t>13D301Đ166</t>
  </si>
  <si>
    <t>Tư</t>
  </si>
  <si>
    <t>13D301Đ178</t>
  </si>
  <si>
    <t>09.10.94</t>
  </si>
  <si>
    <t>13D301Đ006</t>
  </si>
  <si>
    <t>Dương Hồng</t>
  </si>
  <si>
    <t>13CĐ-Đ2</t>
  </si>
  <si>
    <t>13D301Đ010</t>
  </si>
  <si>
    <t>Bảy</t>
  </si>
  <si>
    <t>13D301Đ022</t>
  </si>
  <si>
    <t>13D301Đ026</t>
  </si>
  <si>
    <t>TỔNG KẾT TRUNG BÌNH CHUNG TÍCH LUỸ KỲ THI CHÍNH</t>
  </si>
  <si>
    <t>TBC HỌC TẬP KỲ THI PHỤ</t>
  </si>
  <si>
    <t>TBC HỌC TẬP KỲ THI CHÍNH</t>
  </si>
  <si>
    <t>TRUNG BÌNH CHUNG
TÍCH LŨY TỪ ĐẦU KHOÁ</t>
  </si>
  <si>
    <t>Trương Thành</t>
  </si>
  <si>
    <t>27.09.95</t>
  </si>
  <si>
    <t>13D301Đ034</t>
  </si>
  <si>
    <t>Điệp</t>
  </si>
  <si>
    <t>03.11.93</t>
  </si>
  <si>
    <t>13D301Đ038</t>
  </si>
  <si>
    <t>Hàn Minh</t>
  </si>
  <si>
    <t>26.08.95</t>
  </si>
  <si>
    <t>13D301Đ042</t>
  </si>
  <si>
    <t>23.03.95</t>
  </si>
  <si>
    <t>13D301Đ205</t>
  </si>
  <si>
    <t>Mai Văn</t>
  </si>
  <si>
    <t>22.05.95</t>
  </si>
  <si>
    <t>13D301Đ054</t>
  </si>
  <si>
    <t>27.12.95</t>
  </si>
  <si>
    <t>13D301Đ058</t>
  </si>
  <si>
    <t>Trương Anh</t>
  </si>
  <si>
    <t>29.11.95</t>
  </si>
  <si>
    <t>13D301Đ074</t>
  </si>
  <si>
    <t>Ngô Quốc Thái</t>
  </si>
  <si>
    <t>VPNQ07/10/14KT</t>
  </si>
  <si>
    <t>13D301Đ078</t>
  </si>
  <si>
    <t>Phạm Tấn</t>
  </si>
  <si>
    <t>28.06.94</t>
  </si>
  <si>
    <t>13D301Đ086</t>
  </si>
  <si>
    <t>13D301Đ198</t>
  </si>
  <si>
    <t>Hoàng Chí</t>
  </si>
  <si>
    <t>Nguyện</t>
  </si>
  <si>
    <t>11.06.95</t>
  </si>
  <si>
    <t>13D301Đ098</t>
  </si>
  <si>
    <t>Hồ Sỹ</t>
  </si>
  <si>
    <t>06.04.94</t>
  </si>
  <si>
    <t>13D301Đ106</t>
  </si>
  <si>
    <t>Trần Hữu</t>
  </si>
  <si>
    <t>19.06.95</t>
  </si>
  <si>
    <t>13D301Đ110</t>
  </si>
  <si>
    <t>13D301Đ122</t>
  </si>
  <si>
    <t>18.07.95</t>
  </si>
  <si>
    <t>13D301Đ125</t>
  </si>
  <si>
    <t>05.11.95</t>
  </si>
  <si>
    <t>13D301Đ128</t>
  </si>
  <si>
    <t>Lâm Ngọc</t>
  </si>
  <si>
    <t>23.06.94</t>
  </si>
  <si>
    <t>13D301Đ134</t>
  </si>
  <si>
    <t>Nguyễn Lê Trung</t>
  </si>
  <si>
    <t>13D301Đ137</t>
  </si>
  <si>
    <t>Trần Phúc</t>
  </si>
  <si>
    <t>Thạnh</t>
  </si>
  <si>
    <t>13D301Đ140</t>
  </si>
  <si>
    <t>Phạm Hoàng</t>
  </si>
  <si>
    <t>13D301Đ143</t>
  </si>
  <si>
    <t>13D301Đ146</t>
  </si>
  <si>
    <t>13D301Đ152</t>
  </si>
  <si>
    <t>Phạm Cao Hữu</t>
  </si>
  <si>
    <t>13D301Đ155</t>
  </si>
  <si>
    <t>Hồ Huynh</t>
  </si>
  <si>
    <t>13D301Đ158</t>
  </si>
  <si>
    <t>Đỗ Tiến</t>
  </si>
  <si>
    <t>02.01.94</t>
  </si>
  <si>
    <t>13D301Đ161</t>
  </si>
  <si>
    <t>13D301Đ164</t>
  </si>
  <si>
    <t>Đàm Quốc</t>
  </si>
  <si>
    <t>10.01.94</t>
  </si>
  <si>
    <t>13D301Đ167</t>
  </si>
  <si>
    <t>Phạm Lê Tuấn</t>
  </si>
  <si>
    <t>22.09.93</t>
  </si>
  <si>
    <t>13D301Đ170</t>
  </si>
  <si>
    <t>Tuệ</t>
  </si>
  <si>
    <t>05.08.93</t>
  </si>
  <si>
    <t>13D301Đ176</t>
  </si>
  <si>
    <t>Đoàn Tuấn</t>
  </si>
  <si>
    <t>13D301Đ184</t>
  </si>
  <si>
    <t>05.07.95</t>
  </si>
  <si>
    <t>13D301Đ203</t>
  </si>
  <si>
    <t>15.02.93</t>
  </si>
  <si>
    <t>13D301Đ003</t>
  </si>
  <si>
    <t>Võ Phạm Trường</t>
  </si>
  <si>
    <t>15.07.95</t>
  </si>
  <si>
    <t>13CĐ-Đ3</t>
  </si>
  <si>
    <t>13D301Đ035</t>
  </si>
  <si>
    <t>Mai Tuấn</t>
  </si>
  <si>
    <t>13D301Đ007</t>
  </si>
  <si>
    <t>26.10.94</t>
  </si>
  <si>
    <t>13D301Đ090</t>
  </si>
  <si>
    <t>Đoàn Thái</t>
  </si>
  <si>
    <t>13D301Đ011</t>
  </si>
  <si>
    <t>Đoàn Văn</t>
  </si>
  <si>
    <t>27.03.93</t>
  </si>
  <si>
    <t>13D301Đ015</t>
  </si>
  <si>
    <t>25.03.95</t>
  </si>
  <si>
    <t>13D301Đ043</t>
  </si>
  <si>
    <t>Nguyễn Khắc Thanh</t>
  </si>
  <si>
    <t>02.09.95</t>
  </si>
  <si>
    <t>13D301Đ047</t>
  </si>
  <si>
    <t>Phương Văn</t>
  </si>
  <si>
    <t>13D301Đ051</t>
  </si>
  <si>
    <t>Hoàng Văn</t>
  </si>
  <si>
    <t>08.09.94</t>
  </si>
  <si>
    <t>13D301Đ055</t>
  </si>
  <si>
    <t>Phạm Huy</t>
  </si>
  <si>
    <t>13D301Đ059</t>
  </si>
  <si>
    <t>05.06.95</t>
  </si>
  <si>
    <t>13D301Đ063</t>
  </si>
  <si>
    <t>Diêu Anh</t>
  </si>
  <si>
    <t>13D301Đ067</t>
  </si>
  <si>
    <t>05.09.95</t>
  </si>
  <si>
    <t>13D301Đ071</t>
  </si>
  <si>
    <t>Phạm</t>
  </si>
  <si>
    <t>Kính</t>
  </si>
  <si>
    <t>02.09.93</t>
  </si>
  <si>
    <t>13D301Đ075</t>
  </si>
  <si>
    <t>08.02.95</t>
  </si>
  <si>
    <t>13D301Đ079</t>
  </si>
  <si>
    <t>Khương Trung</t>
  </si>
  <si>
    <t>22.11.95</t>
  </si>
  <si>
    <t>13D301Đ087</t>
  </si>
  <si>
    <t>09.12.95</t>
  </si>
  <si>
    <t>13D301Đ091</t>
  </si>
  <si>
    <t>Lâm Hoàng</t>
  </si>
  <si>
    <t>31.07.95</t>
  </si>
  <si>
    <t>13D301Đ095</t>
  </si>
  <si>
    <t>Huỳnh Hoàng</t>
  </si>
  <si>
    <t>13D301Đ099</t>
  </si>
  <si>
    <t>03.04.94</t>
  </si>
  <si>
    <t>13D301Đ103</t>
  </si>
  <si>
    <t>13D301Đ111</t>
  </si>
  <si>
    <t>Hồ Văn</t>
  </si>
  <si>
    <t>17.06.94</t>
  </si>
  <si>
    <t>13D301Đ202</t>
  </si>
  <si>
    <t>Trần Hoàng</t>
  </si>
  <si>
    <t>23.05.94</t>
  </si>
  <si>
    <t>13D301Đ115</t>
  </si>
  <si>
    <t>Đoàn Viết Cao</t>
  </si>
  <si>
    <t>29.12.95</t>
  </si>
  <si>
    <t>13D301Đ119</t>
  </si>
  <si>
    <t>Lưu Đức</t>
  </si>
  <si>
    <t>01.08.95</t>
  </si>
  <si>
    <t>13D301Đ129</t>
  </si>
  <si>
    <t>Văn Hữu Duy</t>
  </si>
  <si>
    <t>13D301Đ151</t>
  </si>
  <si>
    <t>Đào Văn</t>
  </si>
  <si>
    <t>16.07.94</t>
  </si>
  <si>
    <t>13D301Đ135</t>
  </si>
  <si>
    <t>Phan Duy</t>
  </si>
  <si>
    <t>13D301Đ138</t>
  </si>
  <si>
    <t>Trương Công</t>
  </si>
  <si>
    <t>13D301Đ185</t>
  </si>
  <si>
    <t>VPNQ21/11/2014KT</t>
  </si>
  <si>
    <t>13D301Đ144</t>
  </si>
  <si>
    <t>Thuần</t>
  </si>
  <si>
    <t>13D301Đ147</t>
  </si>
  <si>
    <t>13D301Đ153</t>
  </si>
  <si>
    <t>Trượng Tân</t>
  </si>
  <si>
    <t>Trang</t>
  </si>
  <si>
    <t>13D301Đ159</t>
  </si>
  <si>
    <t>Huỳnh Minh</t>
  </si>
  <si>
    <t>13D301Đ165</t>
  </si>
  <si>
    <t>Hoàng Thanh</t>
  </si>
  <si>
    <t>07.07.94</t>
  </si>
  <si>
    <t>13D301Đ168</t>
  </si>
  <si>
    <t>Lê Mạnh</t>
  </si>
  <si>
    <t>13D301Đ171</t>
  </si>
  <si>
    <t>13.07.91</t>
  </si>
  <si>
    <t>13D301Đ174</t>
  </si>
  <si>
    <t>Tăng Ngọc</t>
  </si>
  <si>
    <t>Viên</t>
  </si>
  <si>
    <t>13D301Đ180</t>
  </si>
  <si>
    <t>29.06.95</t>
  </si>
  <si>
    <t>13D301Đ004</t>
  </si>
  <si>
    <t>13D301Đ149</t>
  </si>
  <si>
    <t>13D301Đ008</t>
  </si>
  <si>
    <t>Trương Vũ</t>
  </si>
  <si>
    <t>03.11.94</t>
  </si>
  <si>
    <t>13D301Đ016</t>
  </si>
  <si>
    <t>17.03.95</t>
  </si>
  <si>
    <t>13D301Đ193</t>
  </si>
  <si>
    <t>Chính</t>
  </si>
  <si>
    <t>14.02.94</t>
  </si>
  <si>
    <t>13D301Đ020</t>
  </si>
  <si>
    <t>Trịnh Lê</t>
  </si>
  <si>
    <t>Cung</t>
  </si>
  <si>
    <t>13D301Đ024</t>
  </si>
  <si>
    <t xml:space="preserve">Trương Công </t>
  </si>
  <si>
    <t>Duẩn</t>
  </si>
  <si>
    <t>13D301Đ192</t>
  </si>
  <si>
    <t>Cao Trùng</t>
  </si>
  <si>
    <t>26.02.95</t>
  </si>
  <si>
    <t>13D301Đ028</t>
  </si>
  <si>
    <t>02.08.91</t>
  </si>
  <si>
    <t>13D301Đ181</t>
  </si>
  <si>
    <t>Lâm Văn</t>
  </si>
  <si>
    <t>04.04.94</t>
  </si>
  <si>
    <t>13D301Đ191</t>
  </si>
  <si>
    <t>Nguyễn Hiền</t>
  </si>
  <si>
    <t>05.05.95</t>
  </si>
  <si>
    <t>13D301Đ040</t>
  </si>
  <si>
    <t>03.06.95</t>
  </si>
  <si>
    <t>13D301Đ048</t>
  </si>
  <si>
    <t>13D301Đ056</t>
  </si>
  <si>
    <t>04.01.95</t>
  </si>
  <si>
    <t>13D301Đ201</t>
  </si>
  <si>
    <t>13.09.95</t>
  </si>
  <si>
    <t>13D301Đ064</t>
  </si>
  <si>
    <t>Đào Tuấn</t>
  </si>
  <si>
    <t>11.09.95</t>
  </si>
  <si>
    <t>13D301Đ068</t>
  </si>
  <si>
    <t>23.01.93</t>
  </si>
  <si>
    <t>13D301Đ194</t>
  </si>
  <si>
    <t>13D301Đ076</t>
  </si>
  <si>
    <t xml:space="preserve">Nguyễn Bá </t>
  </si>
  <si>
    <t>13D301Đ084</t>
  </si>
  <si>
    <t>25.03.93</t>
  </si>
  <si>
    <t>13D301Đ088</t>
  </si>
  <si>
    <t>14.07.93</t>
  </si>
  <si>
    <t>13D301Đ096</t>
  </si>
  <si>
    <t>01.10.94</t>
  </si>
  <si>
    <t>13D301Đ206</t>
  </si>
  <si>
    <t>Diệp Hoàng</t>
  </si>
  <si>
    <t>13D301Đ100</t>
  </si>
  <si>
    <t xml:space="preserve">Phạm Nguyễn Anh </t>
  </si>
  <si>
    <t>28.09.95</t>
  </si>
  <si>
    <t>13D301Đ104</t>
  </si>
  <si>
    <t>Trần Lê Đức</t>
  </si>
  <si>
    <t>30.08.95</t>
  </si>
  <si>
    <t>13D301Đ005</t>
  </si>
  <si>
    <t>13D301Đ108</t>
  </si>
  <si>
    <t>Võ Tống Hồng</t>
  </si>
  <si>
    <t>25.12.95</t>
  </si>
  <si>
    <t>13D301Đ195</t>
  </si>
  <si>
    <t>19.08.94</t>
  </si>
  <si>
    <t>13D301Đ196</t>
  </si>
  <si>
    <t>Nguyễn Toàn</t>
  </si>
  <si>
    <t>13.08.95</t>
  </si>
  <si>
    <t>13D301Đ197</t>
  </si>
  <si>
    <t>Đinh Văn</t>
  </si>
  <si>
    <t>13D301Đ188</t>
  </si>
  <si>
    <t>Đặng Ngọc</t>
  </si>
  <si>
    <t>13D301Đ183</t>
  </si>
  <si>
    <t>Trương Hoàng</t>
  </si>
  <si>
    <t>13D301Đ182</t>
  </si>
  <si>
    <t>Trần Tuấn</t>
  </si>
  <si>
    <t>13D301Đ179</t>
  </si>
  <si>
    <t>Lương Triều</t>
  </si>
  <si>
    <t>21.06.95</t>
  </si>
  <si>
    <t>12D301Đ033</t>
  </si>
  <si>
    <t>12D301Đ047</t>
  </si>
  <si>
    <t>22.06.94</t>
  </si>
  <si>
    <t>12D301Đ122</t>
  </si>
  <si>
    <t>12D301Đ163</t>
  </si>
  <si>
    <t>03.05.93</t>
  </si>
  <si>
    <t>13D2060001</t>
  </si>
  <si>
    <t>13CĐ-NL1</t>
  </si>
  <si>
    <t>13D2060003</t>
  </si>
  <si>
    <t>Nguyễn Khoa</t>
  </si>
  <si>
    <t>01.09.95</t>
  </si>
  <si>
    <t>13D2060005</t>
  </si>
  <si>
    <t>13D2060007</t>
  </si>
  <si>
    <t>VPNQ28/11/14CC(ĐN)</t>
  </si>
  <si>
    <t>13D2060009</t>
  </si>
  <si>
    <t>12.06.94</t>
  </si>
  <si>
    <t>13D2060013</t>
  </si>
  <si>
    <t>Gia</t>
  </si>
  <si>
    <t>28.03.88</t>
  </si>
  <si>
    <t>13D2060015</t>
  </si>
  <si>
    <t>Phạm Khắc</t>
  </si>
  <si>
    <t>13D2060017</t>
  </si>
  <si>
    <t>Phan Thị</t>
  </si>
  <si>
    <t>Hết</t>
  </si>
  <si>
    <t>13D2060070</t>
  </si>
  <si>
    <t>Hoàng Trung</t>
  </si>
  <si>
    <t>13D2060071</t>
  </si>
  <si>
    <t>04.11.95</t>
  </si>
  <si>
    <t>13D2060023</t>
  </si>
  <si>
    <t>Lại Văn</t>
  </si>
  <si>
    <t>13D2060025</t>
  </si>
  <si>
    <t>13D2060027</t>
  </si>
  <si>
    <t>Đặng Vĩ</t>
  </si>
  <si>
    <t>13D2060029</t>
  </si>
  <si>
    <t>17.12.95</t>
  </si>
  <si>
    <t>13D2060033</t>
  </si>
  <si>
    <t>Phạm Nhật</t>
  </si>
  <si>
    <t>13.02.95</t>
  </si>
  <si>
    <t>13D2060039</t>
  </si>
  <si>
    <t>Lê Hồng</t>
  </si>
  <si>
    <t>27.07.93</t>
  </si>
  <si>
    <t>13D2060041</t>
  </si>
  <si>
    <t>07.11.95</t>
  </si>
  <si>
    <t>13D2060043</t>
  </si>
  <si>
    <t>Đặng Vinh</t>
  </si>
  <si>
    <t>Quan</t>
  </si>
  <si>
    <t>13D2060047</t>
  </si>
  <si>
    <t>11.04.94</t>
  </si>
  <si>
    <t>13D2060049</t>
  </si>
  <si>
    <t>Đỗ Ngọc</t>
  </si>
  <si>
    <t>Sịn</t>
  </si>
  <si>
    <t>04.02.95</t>
  </si>
  <si>
    <t>13D2060051</t>
  </si>
  <si>
    <t>18.04.94</t>
  </si>
  <si>
    <t>13D2060053</t>
  </si>
  <si>
    <t>Hồ Tấn</t>
  </si>
  <si>
    <t>11.04.95</t>
  </si>
  <si>
    <t>13D2060055</t>
  </si>
  <si>
    <t>Lê Song</t>
  </si>
  <si>
    <t>13D2060063</t>
  </si>
  <si>
    <t>Lê Nguyễn Quốc</t>
  </si>
  <si>
    <t>12D2060092</t>
  </si>
  <si>
    <t>13D2060065</t>
  </si>
  <si>
    <t>13D2060067</t>
  </si>
  <si>
    <t>Phạm Trọng</t>
  </si>
  <si>
    <t>13D2060057</t>
  </si>
  <si>
    <t>Phan Phước</t>
  </si>
  <si>
    <t>Trà</t>
  </si>
  <si>
    <t>BL.13CĐ-NL1</t>
  </si>
  <si>
    <t>13D2060006</t>
  </si>
  <si>
    <t>Hà Phúc Thanh</t>
  </si>
  <si>
    <t>Chương</t>
  </si>
  <si>
    <t>08.07.95</t>
  </si>
  <si>
    <t>13CĐ-NL2</t>
  </si>
  <si>
    <t>13D2060010</t>
  </si>
  <si>
    <t>13D2060012</t>
  </si>
  <si>
    <t>Võ Trung</t>
  </si>
  <si>
    <t>13D2060014</t>
  </si>
  <si>
    <t>13D2060016</t>
  </si>
  <si>
    <t>Lê Trung</t>
  </si>
  <si>
    <t>13D2060018</t>
  </si>
  <si>
    <t>01.02.94</t>
  </si>
  <si>
    <t>13D2060072</t>
  </si>
  <si>
    <t>Đinh Hồ</t>
  </si>
  <si>
    <t>13D2060020</t>
  </si>
  <si>
    <t>Ngô Đăng</t>
  </si>
  <si>
    <t>13D2060022</t>
  </si>
  <si>
    <t>Trần Nguyễn Đăng</t>
  </si>
  <si>
    <t>13D2060024</t>
  </si>
  <si>
    <t>Kí</t>
  </si>
  <si>
    <t>09.03.94</t>
  </si>
  <si>
    <t>13D2060002</t>
  </si>
  <si>
    <t>Bạch Trung</t>
  </si>
  <si>
    <t>20.06.94</t>
  </si>
  <si>
    <t>13D2060030</t>
  </si>
  <si>
    <t>18.06.95</t>
  </si>
  <si>
    <t>13D2060032</t>
  </si>
  <si>
    <t>Nguyễn Thế</t>
  </si>
  <si>
    <t>09.01.95</t>
  </si>
  <si>
    <t>13D2060073</t>
  </si>
  <si>
    <t>19.10.95</t>
  </si>
  <si>
    <t>13D2060034</t>
  </si>
  <si>
    <t>13D2060036</t>
  </si>
  <si>
    <t>17.01.94</t>
  </si>
  <si>
    <t>13D2060038</t>
  </si>
  <si>
    <t>Liêu Nguyên</t>
  </si>
  <si>
    <t>13D2060042</t>
  </si>
  <si>
    <t>Hồ Thế</t>
  </si>
  <si>
    <t>Phy</t>
  </si>
  <si>
    <t>03.12.92</t>
  </si>
  <si>
    <t>13D2060044</t>
  </si>
  <si>
    <t>Hoàng Mạnh</t>
  </si>
  <si>
    <t>13D2060050</t>
  </si>
  <si>
    <t>Nguyễn Mai Thành</t>
  </si>
  <si>
    <t>22.09.95</t>
  </si>
  <si>
    <t>13D2060052</t>
  </si>
  <si>
    <t>Trà Quí</t>
  </si>
  <si>
    <t>14.05.93</t>
  </si>
  <si>
    <t>13D2060054</t>
  </si>
  <si>
    <t>21.01.95</t>
  </si>
  <si>
    <t>13D2060056</t>
  </si>
  <si>
    <t>Đoàn Hữu</t>
  </si>
  <si>
    <t>13D2060058</t>
  </si>
  <si>
    <t>Ngô Đặng Nhật</t>
  </si>
  <si>
    <t>13D2060060</t>
  </si>
  <si>
    <t>Đỗ Duy</t>
  </si>
  <si>
    <t>06.06.93</t>
  </si>
  <si>
    <t>13D2060062</t>
  </si>
  <si>
    <t>Đặng Văn</t>
  </si>
  <si>
    <t>Tuyền</t>
  </si>
  <si>
    <t>13D2060064</t>
  </si>
  <si>
    <t>13D2060066</t>
  </si>
  <si>
    <t>CL.Trao</t>
  </si>
  <si>
    <t>CK6</t>
  </si>
  <si>
    <t>CK6-DT.Kơ Ho*</t>
  </si>
  <si>
    <t>26.12.95</t>
  </si>
  <si>
    <t>08.06.92</t>
  </si>
  <si>
    <t>28.08.93</t>
  </si>
  <si>
    <t>16.04.95</t>
  </si>
  <si>
    <t>06.08.94</t>
  </si>
  <si>
    <t>01.04.95</t>
  </si>
  <si>
    <t>06.07.93</t>
  </si>
  <si>
    <t>19.02.93</t>
  </si>
  <si>
    <t>BLTS-12CĐ-CK1</t>
  </si>
  <si>
    <t>CL.T.Nhân</t>
  </si>
  <si>
    <t>CL.T.Lượng</t>
  </si>
  <si>
    <t>27.08.94</t>
  </si>
  <si>
    <t>29.07.94</t>
  </si>
  <si>
    <t>10.06.94</t>
  </si>
  <si>
    <t>04.05.95</t>
  </si>
  <si>
    <t>12.09.94</t>
  </si>
  <si>
    <t>24.06.94</t>
  </si>
  <si>
    <t>CL.Ẩn</t>
  </si>
  <si>
    <t>07.09.95</t>
  </si>
  <si>
    <t>13D2010001</t>
  </si>
  <si>
    <t>Huỳnh Trần Công</t>
  </si>
  <si>
    <t>SỐ TÍN CHỈ</t>
  </si>
  <si>
    <t>13CĐ-CK2</t>
  </si>
  <si>
    <t>13D2010007</t>
  </si>
  <si>
    <t>Đinh Quốc</t>
  </si>
  <si>
    <t>13D2010013</t>
  </si>
  <si>
    <t>13D2010019</t>
  </si>
  <si>
    <t>13D2010025</t>
  </si>
  <si>
    <t>Đỗ Trương</t>
  </si>
  <si>
    <t>Nguyễn Phương</t>
  </si>
  <si>
    <t>13D2010035</t>
  </si>
  <si>
    <t>13D2010037</t>
  </si>
  <si>
    <t>12.07.94</t>
  </si>
  <si>
    <t>13D2010267</t>
  </si>
  <si>
    <t>Nguyễn Đăng</t>
  </si>
  <si>
    <t>20.05.91</t>
  </si>
  <si>
    <t>13D2010043</t>
  </si>
  <si>
    <t>Được</t>
  </si>
  <si>
    <t>06.10.94</t>
  </si>
  <si>
    <t>13D2010047</t>
  </si>
  <si>
    <t>13D2010275</t>
  </si>
  <si>
    <t>06.09.94</t>
  </si>
  <si>
    <t>13D2010049</t>
  </si>
  <si>
    <t>Võ Ngọc</t>
  </si>
  <si>
    <t>24.02.95</t>
  </si>
  <si>
    <t>13D2010055</t>
  </si>
  <si>
    <t>13D2010061</t>
  </si>
  <si>
    <t>13.04.95</t>
  </si>
  <si>
    <t>13D2010067</t>
  </si>
  <si>
    <t>13D2010073</t>
  </si>
  <si>
    <t>Đỗ Thanh</t>
  </si>
  <si>
    <t>27.05.95</t>
  </si>
  <si>
    <t>13D2010079</t>
  </si>
  <si>
    <t>Nguyễn Phát</t>
  </si>
  <si>
    <t>25.05.94</t>
  </si>
  <si>
    <t>13D2010094</t>
  </si>
  <si>
    <t>Trương Thanh</t>
  </si>
  <si>
    <t>Kỳ</t>
  </si>
  <si>
    <t>26.11.95</t>
  </si>
  <si>
    <t>13D2010099</t>
  </si>
  <si>
    <t>Lương Tấn</t>
  </si>
  <si>
    <t>13D2010104</t>
  </si>
  <si>
    <t>23.08.95</t>
  </si>
  <si>
    <t>13D2010109</t>
  </si>
  <si>
    <t>Trần Duy</t>
  </si>
  <si>
    <t>Luận</t>
  </si>
  <si>
    <t>13D2010114</t>
  </si>
  <si>
    <t>11.02.94</t>
  </si>
  <si>
    <t>13D2010119</t>
  </si>
  <si>
    <t>13D2010124</t>
  </si>
  <si>
    <t>Võ Hoàng</t>
  </si>
  <si>
    <t>25.11.94</t>
  </si>
  <si>
    <t>13D2010129</t>
  </si>
  <si>
    <t>20.11.95</t>
  </si>
  <si>
    <t>13D2010139</t>
  </si>
  <si>
    <t xml:space="preserve">Đặng Nguyễn Hoài </t>
  </si>
  <si>
    <t>08.12.95</t>
  </si>
  <si>
    <t>13D2010144</t>
  </si>
  <si>
    <t>13D2010149</t>
  </si>
  <si>
    <t>13D2010154</t>
  </si>
  <si>
    <t>13D2010159</t>
  </si>
  <si>
    <t>Phan Ngọc</t>
  </si>
  <si>
    <t>13D2010164</t>
  </si>
  <si>
    <t>Dương Thiện</t>
  </si>
  <si>
    <t>06.12.95</t>
  </si>
  <si>
    <t>13D2010174</t>
  </si>
  <si>
    <t>13D2010219</t>
  </si>
  <si>
    <t xml:space="preserve">Huỳnh Quang </t>
  </si>
  <si>
    <t>13D2010189</t>
  </si>
  <si>
    <t>Mai Trọng</t>
  </si>
  <si>
    <t>Thăng</t>
  </si>
  <si>
    <t>13D2010199</t>
  </si>
  <si>
    <t>Đinh Xuân</t>
  </si>
  <si>
    <t>13D2010204</t>
  </si>
  <si>
    <t>05.10.95</t>
  </si>
  <si>
    <t>13D2010209</t>
  </si>
  <si>
    <t>22.01.94</t>
  </si>
  <si>
    <t>13D2010214</t>
  </si>
  <si>
    <t>Thuyên</t>
  </si>
  <si>
    <t>13D2010070</t>
  </si>
  <si>
    <t>13D2010224</t>
  </si>
  <si>
    <t>Trần Chánh</t>
  </si>
  <si>
    <t>06.04.95</t>
  </si>
  <si>
    <t>13D2010229</t>
  </si>
  <si>
    <t>09.07.95</t>
  </si>
  <si>
    <t>13D2010234</t>
  </si>
  <si>
    <t>15.08.94</t>
  </si>
  <si>
    <t>13D2010239</t>
  </si>
  <si>
    <t>13D2010244</t>
  </si>
  <si>
    <t>Bùi Huy</t>
  </si>
  <si>
    <t>13D2010249</t>
  </si>
  <si>
    <t>DT.Khơme</t>
  </si>
  <si>
    <t>13D2010254</t>
  </si>
  <si>
    <t>13D2010259</t>
  </si>
  <si>
    <t>Phan Thanh</t>
  </si>
  <si>
    <t>13.09.94</t>
  </si>
  <si>
    <t>13D2010002</t>
  </si>
  <si>
    <t>Bùi Thiên</t>
  </si>
  <si>
    <t>13CĐ-CK3</t>
  </si>
  <si>
    <t>13D2010014</t>
  </si>
  <si>
    <t>Trượng Ngọc</t>
  </si>
  <si>
    <t>21.04.94</t>
  </si>
  <si>
    <t>13D2010020</t>
  </si>
  <si>
    <t>25.07.94</t>
  </si>
  <si>
    <t>13D2010044</t>
  </si>
  <si>
    <t>Đỗ Xuân</t>
  </si>
  <si>
    <t>13D2010266</t>
  </si>
  <si>
    <t>14.03.95</t>
  </si>
  <si>
    <t>13D2010056</t>
  </si>
  <si>
    <t>13D2010271</t>
  </si>
  <si>
    <t>Lê Trần Trung</t>
  </si>
  <si>
    <t>13D2010060</t>
  </si>
  <si>
    <t>13D2010065</t>
  </si>
  <si>
    <t>Phạm Long</t>
  </si>
  <si>
    <t>13D2010083</t>
  </si>
  <si>
    <t>Võ Thiện</t>
  </si>
  <si>
    <t>13D2010068</t>
  </si>
  <si>
    <t>13D2010071</t>
  </si>
  <si>
    <t>01.12.95</t>
  </si>
  <si>
    <t>13D2010074</t>
  </si>
  <si>
    <t>Lê Thế</t>
  </si>
  <si>
    <t>13D2010077</t>
  </si>
  <si>
    <t>Nguyễn Phước</t>
  </si>
  <si>
    <t>05.05.94</t>
  </si>
  <si>
    <t>13D2010283</t>
  </si>
  <si>
    <t>Ngô Quý</t>
  </si>
  <si>
    <t>13D2010080</t>
  </si>
  <si>
    <t>Đỗ Linh</t>
  </si>
  <si>
    <t>13D2010085</t>
  </si>
  <si>
    <t>Lê Quốc</t>
  </si>
  <si>
    <t>02.09.94</t>
  </si>
  <si>
    <t>Kiếm</t>
  </si>
  <si>
    <t>13D2010095</t>
  </si>
  <si>
    <t>Võ Quý</t>
  </si>
  <si>
    <t>29.10.95</t>
  </si>
  <si>
    <t>13D2010100</t>
  </si>
  <si>
    <t>13D2010115</t>
  </si>
  <si>
    <t>13D2010120</t>
  </si>
  <si>
    <t>Bế Ngọc Hoàng</t>
  </si>
  <si>
    <t>29.03.95</t>
  </si>
  <si>
    <t>13D2010125</t>
  </si>
  <si>
    <t>Thái Thanh</t>
  </si>
  <si>
    <t>13D2010130</t>
  </si>
  <si>
    <t>Phan Hữu</t>
  </si>
  <si>
    <t>13D2010140</t>
  </si>
  <si>
    <t>04.06.94</t>
  </si>
  <si>
    <t>13D2010145</t>
  </si>
  <si>
    <t>Phạm Huỳnh Nga</t>
  </si>
  <si>
    <t>13D2010150</t>
  </si>
  <si>
    <t>13D2010160</t>
  </si>
  <si>
    <t>13D2010165</t>
  </si>
  <si>
    <t>13D2010170</t>
  </si>
  <si>
    <t>Cáp Minh</t>
  </si>
  <si>
    <t>13D2010175</t>
  </si>
  <si>
    <t>Đoàn</t>
  </si>
  <si>
    <t>Sĩ</t>
  </si>
  <si>
    <t>11.11.94</t>
  </si>
  <si>
    <t>13D2010185</t>
  </si>
  <si>
    <t>Lê Kim</t>
  </si>
  <si>
    <t>18.02.94</t>
  </si>
  <si>
    <t>13D2010190</t>
  </si>
  <si>
    <t>27.07.94</t>
  </si>
  <si>
    <t>13D2010195</t>
  </si>
  <si>
    <t>Nguyễn Văn Chí</t>
  </si>
  <si>
    <t>13D2010200</t>
  </si>
  <si>
    <t>13D2010205</t>
  </si>
  <si>
    <t>13D2010210</t>
  </si>
  <si>
    <t>Đào Minh</t>
  </si>
  <si>
    <t>07.04.94</t>
  </si>
  <si>
    <t>13D2010215</t>
  </si>
  <si>
    <t>Bùi Xuân</t>
  </si>
  <si>
    <t>13D2010230</t>
  </si>
  <si>
    <t>13D2010240</t>
  </si>
  <si>
    <t>13D2010245</t>
  </si>
  <si>
    <t>15.11.94</t>
  </si>
  <si>
    <t>13D2010250</t>
  </si>
  <si>
    <t>Tương</t>
  </si>
  <si>
    <t>10.09.95</t>
  </si>
  <si>
    <t>13D2010255</t>
  </si>
  <si>
    <t>22.07.94</t>
  </si>
  <si>
    <t>13D2010260</t>
  </si>
  <si>
    <t xml:space="preserve">Từ Quang </t>
  </si>
  <si>
    <t>13D2010003</t>
  </si>
  <si>
    <t>28.12.95</t>
  </si>
  <si>
    <t>13CĐ-CK4</t>
  </si>
  <si>
    <t>13D2010009</t>
  </si>
  <si>
    <t>13D2010018</t>
  </si>
  <si>
    <t>13D2010033</t>
  </si>
  <si>
    <t>20.08.94</t>
  </si>
  <si>
    <t>13D2010045</t>
  </si>
  <si>
    <t>Gin</t>
  </si>
  <si>
    <t>13D2010293</t>
  </si>
  <si>
    <t xml:space="preserve">Lê Tiến </t>
  </si>
  <si>
    <t>08.08.91</t>
  </si>
  <si>
    <t>13D2010051</t>
  </si>
  <si>
    <t>10.04.95</t>
  </si>
  <si>
    <t>13D2010057</t>
  </si>
  <si>
    <t>Hiến</t>
  </si>
  <si>
    <t>13D2010063</t>
  </si>
  <si>
    <t>13D2010264</t>
  </si>
  <si>
    <t xml:space="preserve">Phan Đình </t>
  </si>
  <si>
    <t>10.08.93</t>
  </si>
  <si>
    <t>13D2010081</t>
  </si>
  <si>
    <t>13D2010086</t>
  </si>
  <si>
    <t>Nguyễn Đan</t>
  </si>
  <si>
    <t>13D2010091</t>
  </si>
  <si>
    <t>Nguyễn Sỹ</t>
  </si>
  <si>
    <t>13D2010096</t>
  </si>
  <si>
    <t>Lắm</t>
  </si>
  <si>
    <t>13D2010101</t>
  </si>
  <si>
    <t>13D2010116</t>
  </si>
  <si>
    <t>Thái Hồng</t>
  </si>
  <si>
    <t>03.02.94</t>
  </si>
  <si>
    <t>Mẹ DT.JaRai</t>
  </si>
  <si>
    <t>13D2010121</t>
  </si>
  <si>
    <t>Châu Hoài</t>
  </si>
  <si>
    <t>29.11.94</t>
  </si>
  <si>
    <t>13D2010126</t>
  </si>
  <si>
    <t>13D2010131</t>
  </si>
  <si>
    <t>13D2010133</t>
  </si>
  <si>
    <t>20.02.92</t>
  </si>
  <si>
    <t>13D2010141</t>
  </si>
  <si>
    <t xml:space="preserve">Đặng Xuân </t>
  </si>
  <si>
    <t>13D2010156</t>
  </si>
  <si>
    <t>Phục</t>
  </si>
  <si>
    <t>13D2010161</t>
  </si>
  <si>
    <t>06.03.95</t>
  </si>
  <si>
    <t>13D2010286</t>
  </si>
  <si>
    <t>03.09.94</t>
  </si>
  <si>
    <t>13D2010176</t>
  </si>
  <si>
    <t>Ngô Đình Thái</t>
  </si>
  <si>
    <t>13D2010181</t>
  </si>
  <si>
    <t>06.11.94</t>
  </si>
  <si>
    <t>13D2010288</t>
  </si>
  <si>
    <t>Nguyễn Quí</t>
  </si>
  <si>
    <t>13D2010289</t>
  </si>
  <si>
    <t>21.05.93</t>
  </si>
  <si>
    <t>13D2010186</t>
  </si>
  <si>
    <t>13D2010294</t>
  </si>
  <si>
    <t>Tôn Đức</t>
  </si>
  <si>
    <t>03.10.94</t>
  </si>
  <si>
    <t>13D2010191</t>
  </si>
  <si>
    <t>Ngô Hoàng</t>
  </si>
  <si>
    <t>30.05.95</t>
  </si>
  <si>
    <t>13D2010196</t>
  </si>
  <si>
    <t>Phùng Hữu</t>
  </si>
  <si>
    <t>13D2010201</t>
  </si>
  <si>
    <t>Thiệu</t>
  </si>
  <si>
    <t>10.11.95</t>
  </si>
  <si>
    <t>13D2010206</t>
  </si>
  <si>
    <t>Thơm</t>
  </si>
  <si>
    <t>13D2010216</t>
  </si>
  <si>
    <t>24.11.94</t>
  </si>
  <si>
    <t>13D2010226</t>
  </si>
  <si>
    <t>28.08.94</t>
  </si>
  <si>
    <t>13D2010231</t>
  </si>
  <si>
    <t>Trịnh Minh</t>
  </si>
  <si>
    <t>30.01.95</t>
  </si>
  <si>
    <t>13D2010236</t>
  </si>
  <si>
    <t>13D2010248</t>
  </si>
  <si>
    <t>13D2010256</t>
  </si>
  <si>
    <t>Trần Văn Đại</t>
  </si>
  <si>
    <t>13D2010261</t>
  </si>
  <si>
    <t>13D2010016</t>
  </si>
  <si>
    <t>Lê Hữu</t>
  </si>
  <si>
    <t>07.06.95</t>
  </si>
  <si>
    <t>13CĐ-CK5</t>
  </si>
  <si>
    <t>13D2010022</t>
  </si>
  <si>
    <t>13D2010024</t>
  </si>
  <si>
    <t>13D2010028</t>
  </si>
  <si>
    <t>30.04.95</t>
  </si>
  <si>
    <t>13D2010034</t>
  </si>
  <si>
    <t>Mai Công</t>
  </si>
  <si>
    <t>25.06.94</t>
  </si>
  <si>
    <t>13D2010040</t>
  </si>
  <si>
    <t>Nguyễn Hòai</t>
  </si>
  <si>
    <t>13D2010046</t>
  </si>
  <si>
    <t>Lê Phúc</t>
  </si>
  <si>
    <t>15.06.95</t>
  </si>
  <si>
    <t>13D2010058</t>
  </si>
  <si>
    <t>Mai Xuân</t>
  </si>
  <si>
    <t>12.03.95</t>
  </si>
  <si>
    <t>13D2010064</t>
  </si>
  <si>
    <t>13D2010078</t>
  </si>
  <si>
    <t>21.08.94</t>
  </si>
  <si>
    <t>13D2010082</t>
  </si>
  <si>
    <t>13D2010087</t>
  </si>
  <si>
    <t>30.09.93</t>
  </si>
  <si>
    <t>13D2010102</t>
  </si>
  <si>
    <t>Phan Quang</t>
  </si>
  <si>
    <t>10.03.94</t>
  </si>
  <si>
    <t>13D2010107</t>
  </si>
  <si>
    <t>Nghiêm Bảo</t>
  </si>
  <si>
    <t>28.08.95</t>
  </si>
  <si>
    <t>13D2010112</t>
  </si>
  <si>
    <t>13D2010117</t>
  </si>
  <si>
    <t>Đoàn Thanh</t>
  </si>
  <si>
    <t>13D2010122</t>
  </si>
  <si>
    <t>Hoàng Sỹ</t>
  </si>
  <si>
    <t>02.03.95</t>
  </si>
  <si>
    <t>13D2010127</t>
  </si>
  <si>
    <t>DO AN</t>
  </si>
  <si>
    <t>Kỹ thuật Audio và Video</t>
  </si>
  <si>
    <t>TỔNG LT</t>
  </si>
  <si>
    <t xml:space="preserve">LÝ
THUYẾT </t>
  </si>
  <si>
    <t xml:space="preserve">THỰC
HÀNH </t>
  </si>
  <si>
    <t>Tin học ứng dụng</t>
  </si>
  <si>
    <t>Hệ điều hành Windows và Linux</t>
  </si>
  <si>
    <t>13D2010147</t>
  </si>
  <si>
    <t>Hán Văn</t>
  </si>
  <si>
    <t>13D2010157</t>
  </si>
  <si>
    <t>Đỗ Hữu</t>
  </si>
  <si>
    <t>17.09.94</t>
  </si>
  <si>
    <t>13D2010292</t>
  </si>
  <si>
    <t>Cát Văn</t>
  </si>
  <si>
    <t>13D2010162</t>
  </si>
  <si>
    <t>13D2010167</t>
  </si>
  <si>
    <t>13D2010177</t>
  </si>
  <si>
    <t>13D2010182</t>
  </si>
  <si>
    <t>13D2010187</t>
  </si>
  <si>
    <t>13D2010198</t>
  </si>
  <si>
    <t>Trương Nhật</t>
  </si>
  <si>
    <t>13D2010268</t>
  </si>
  <si>
    <t>21.07.95</t>
  </si>
  <si>
    <t>13D2010202</t>
  </si>
  <si>
    <t>02.08.94</t>
  </si>
  <si>
    <t>13D2010207</t>
  </si>
  <si>
    <t>Nguyễn Trí</t>
  </si>
  <si>
    <t>13D2010265</t>
  </si>
  <si>
    <t>26.06.95</t>
  </si>
  <si>
    <t>13D2010212</t>
  </si>
  <si>
    <t>Nguyễn Tự Trường</t>
  </si>
  <si>
    <t>06.11.93</t>
  </si>
  <si>
    <t>13D2010222</t>
  </si>
  <si>
    <t>Tiệp</t>
  </si>
  <si>
    <t>17.05.95</t>
  </si>
  <si>
    <t>13D2010291</t>
  </si>
  <si>
    <t>20.05.93</t>
  </si>
  <si>
    <t>13D2010278</t>
  </si>
  <si>
    <t>Trần Lê Bảo</t>
  </si>
  <si>
    <t>13D2010269</t>
  </si>
  <si>
    <t>Chế Quang</t>
  </si>
  <si>
    <t>05.11.94</t>
  </si>
  <si>
    <t>13D2010232</t>
  </si>
  <si>
    <t>13D2010242</t>
  </si>
  <si>
    <t>13.10.94</t>
  </si>
  <si>
    <t>13D2010252</t>
  </si>
  <si>
    <t>13D2010247</t>
  </si>
  <si>
    <t>Tạ Phương</t>
  </si>
  <si>
    <t>13D2010039</t>
  </si>
  <si>
    <t>Hoàng Kim</t>
  </si>
  <si>
    <t>13D2010257</t>
  </si>
  <si>
    <t>Hồ Quang</t>
  </si>
  <si>
    <t>13D2010262</t>
  </si>
  <si>
    <t>Nguyễn Trần Tuấn</t>
  </si>
  <si>
    <t>13D2010281</t>
  </si>
  <si>
    <t xml:space="preserve">Nguyễn Đình </t>
  </si>
  <si>
    <t>23.01.95</t>
  </si>
  <si>
    <t>13D2050006</t>
  </si>
  <si>
    <t>Lê Vạn</t>
  </si>
  <si>
    <t>13CĐ-Ô1</t>
  </si>
  <si>
    <t>13D2050008</t>
  </si>
  <si>
    <t>Ngô Xuân</t>
  </si>
  <si>
    <t>18.02.93</t>
  </si>
  <si>
    <t>Ô3</t>
  </si>
  <si>
    <t>13D2050011</t>
  </si>
  <si>
    <t>Đặng Minh</t>
  </si>
  <si>
    <t>13D2050013</t>
  </si>
  <si>
    <t>Nguyễn Mạnh</t>
  </si>
  <si>
    <t>07.05.95</t>
  </si>
  <si>
    <t>13D2050023</t>
  </si>
  <si>
    <t>Võ Đại</t>
  </si>
  <si>
    <t>13D2050031</t>
  </si>
  <si>
    <t>Lê Vũ</t>
  </si>
  <si>
    <t>08.08.93</t>
  </si>
  <si>
    <t>13D2050041</t>
  </si>
  <si>
    <t>12.02.94</t>
  </si>
  <si>
    <t>13D2050046</t>
  </si>
  <si>
    <t>13D2050058</t>
  </si>
  <si>
    <t>13D2050307</t>
  </si>
  <si>
    <t>11.03.95</t>
  </si>
  <si>
    <t>13D2050068</t>
  </si>
  <si>
    <t>Giáp Văn</t>
  </si>
  <si>
    <t>10.09.94</t>
  </si>
  <si>
    <t>13D2050306</t>
  </si>
  <si>
    <t xml:space="preserve">Trần Ngọc </t>
  </si>
  <si>
    <t>21.02.94</t>
  </si>
  <si>
    <t>13D2050290</t>
  </si>
  <si>
    <t>13D2050073</t>
  </si>
  <si>
    <t>13D2050295</t>
  </si>
  <si>
    <t>Trịnh Đức</t>
  </si>
  <si>
    <t>13D2050081</t>
  </si>
  <si>
    <t>Bùi Quang</t>
  </si>
  <si>
    <t>13D2050086</t>
  </si>
  <si>
    <t>13D2050091</t>
  </si>
  <si>
    <t>Nguyễn Dương</t>
  </si>
  <si>
    <t>24.09.95</t>
  </si>
  <si>
    <t>13D2050101</t>
  </si>
  <si>
    <t>20.07.93</t>
  </si>
  <si>
    <t>13D2050276</t>
  </si>
  <si>
    <t>13D2050103</t>
  </si>
  <si>
    <t xml:space="preserve">Đinh Hoàng </t>
  </si>
  <si>
    <t>13D2050108</t>
  </si>
  <si>
    <t>13D2050110</t>
  </si>
  <si>
    <t>14.06.95</t>
  </si>
  <si>
    <t>13D2050111</t>
  </si>
  <si>
    <t>Vòng Văn</t>
  </si>
  <si>
    <t>04.03.93</t>
  </si>
  <si>
    <t>13D2050266</t>
  </si>
  <si>
    <t>13D2050141</t>
  </si>
  <si>
    <t>Nhứt</t>
  </si>
  <si>
    <t>13D2050151</t>
  </si>
  <si>
    <t>Mai Hữu</t>
  </si>
  <si>
    <t>13D2050156</t>
  </si>
  <si>
    <t>13D2050161</t>
  </si>
  <si>
    <t>13D2050166</t>
  </si>
  <si>
    <t>12.11.95</t>
  </si>
  <si>
    <t>13D2050171</t>
  </si>
  <si>
    <t>13D2050181</t>
  </si>
  <si>
    <t>Trần Việt</t>
  </si>
  <si>
    <t>13D2050201</t>
  </si>
  <si>
    <t>Trần Kim</t>
  </si>
  <si>
    <t>13D2050202</t>
  </si>
  <si>
    <t>13D2050211</t>
  </si>
  <si>
    <t>13D2050216</t>
  </si>
  <si>
    <t>Lương Văn</t>
  </si>
  <si>
    <t>13D2050221</t>
  </si>
  <si>
    <t>Nguyễn Hữu Minh</t>
  </si>
  <si>
    <t>12D2050084</t>
  </si>
  <si>
    <t>01.09.94</t>
  </si>
  <si>
    <t>13D2050286</t>
  </si>
  <si>
    <t>13D2050226</t>
  </si>
  <si>
    <t>13D2050236</t>
  </si>
  <si>
    <t>Hà Anh</t>
  </si>
  <si>
    <t>13D2050241</t>
  </si>
  <si>
    <t>24.03.95</t>
  </si>
  <si>
    <t>13D2050288</t>
  </si>
  <si>
    <t>Phan Đoàn Anh</t>
  </si>
  <si>
    <t>07.08.94</t>
  </si>
  <si>
    <t>13D2050275</t>
  </si>
  <si>
    <t>13D2050251</t>
  </si>
  <si>
    <t>13D2050002</t>
  </si>
  <si>
    <t>Hồ Tuấn</t>
  </si>
  <si>
    <t>10.08.94</t>
  </si>
  <si>
    <t>13CĐ-Ô2</t>
  </si>
  <si>
    <t>13D2050293</t>
  </si>
  <si>
    <t>Đặng Trần Hoàng</t>
  </si>
  <si>
    <t>13D2050007</t>
  </si>
  <si>
    <t>04.10.93</t>
  </si>
  <si>
    <t>13D2050294</t>
  </si>
  <si>
    <t xml:space="preserve">Nguyễn Đình Quốc </t>
  </si>
  <si>
    <t>17.10.95</t>
  </si>
  <si>
    <t>13D2050017</t>
  </si>
  <si>
    <t>Dân</t>
  </si>
  <si>
    <t>13D2050022</t>
  </si>
  <si>
    <t>Lê Triều</t>
  </si>
  <si>
    <t>13D2050027</t>
  </si>
  <si>
    <t>Tạ Quốc</t>
  </si>
  <si>
    <t>13D2050032</t>
  </si>
  <si>
    <t>13D2050042</t>
  </si>
  <si>
    <t>13D2050052</t>
  </si>
  <si>
    <t>Trần Trọng</t>
  </si>
  <si>
    <t>13D2050062</t>
  </si>
  <si>
    <t>Lư Trung</t>
  </si>
  <si>
    <t>13D2050304</t>
  </si>
  <si>
    <t>13D2050067</t>
  </si>
  <si>
    <t>Trần Nguyên</t>
  </si>
  <si>
    <t>19.10.94</t>
  </si>
  <si>
    <t>13D2050072</t>
  </si>
  <si>
    <t>13D2050077</t>
  </si>
  <si>
    <t xml:space="preserve">Lê Văn </t>
  </si>
  <si>
    <t>13D2050083</t>
  </si>
  <si>
    <t>Lê Ngọc</t>
  </si>
  <si>
    <t>05.04.92</t>
  </si>
  <si>
    <t>13D2050087</t>
  </si>
  <si>
    <t>Trần Mạnh</t>
  </si>
  <si>
    <t>13D2050088</t>
  </si>
  <si>
    <t>Trịnh Tấn</t>
  </si>
  <si>
    <t>15.05.95</t>
  </si>
  <si>
    <t>13D2050092</t>
  </si>
  <si>
    <t xml:space="preserve">Làu Nhục </t>
  </si>
  <si>
    <t>Khền</t>
  </si>
  <si>
    <t>05.02.94</t>
  </si>
  <si>
    <t>13D2050093</t>
  </si>
  <si>
    <t>08.10.95</t>
  </si>
  <si>
    <t>13D2050112</t>
  </si>
  <si>
    <t>03.05.94</t>
  </si>
  <si>
    <t>Ô5</t>
  </si>
  <si>
    <t>13D2050122</t>
  </si>
  <si>
    <t>Phan Vĩnh</t>
  </si>
  <si>
    <t>Ngà</t>
  </si>
  <si>
    <t>10.01.92</t>
  </si>
  <si>
    <t>ĐIỂM TRUNG BÌNH CHUNG TÍCH LUỸ NĂM HỌC 2013 - 2014</t>
  </si>
  <si>
    <t>13D2050147</t>
  </si>
  <si>
    <t>Nguyễn Dương Hoàng</t>
  </si>
  <si>
    <t>13D2050152</t>
  </si>
  <si>
    <t>13D2050157</t>
  </si>
  <si>
    <t>Chế Vinh</t>
  </si>
  <si>
    <t>13D2050283</t>
  </si>
  <si>
    <t>Bùi Ngọc</t>
  </si>
  <si>
    <t>19.09.94</t>
  </si>
  <si>
    <t>13D2050167</t>
  </si>
  <si>
    <t>02.05.93</t>
  </si>
  <si>
    <t>13D2050172</t>
  </si>
  <si>
    <t>Phùng Văn</t>
  </si>
  <si>
    <t>13D2050177</t>
  </si>
  <si>
    <t>13D2050187</t>
  </si>
  <si>
    <t>13D2050191</t>
  </si>
  <si>
    <t>13D2050197</t>
  </si>
  <si>
    <t>13D2050205</t>
  </si>
  <si>
    <t>13D2050206</t>
  </si>
  <si>
    <t>Thượng Công</t>
  </si>
  <si>
    <t>13D2050212</t>
  </si>
  <si>
    <t>13D2050217</t>
  </si>
  <si>
    <t>Nguyễn Đạo</t>
  </si>
  <si>
    <t>Tĩnh</t>
  </si>
  <si>
    <t>13D2050285</t>
  </si>
  <si>
    <t>13D2050222</t>
  </si>
  <si>
    <t>13D2050227</t>
  </si>
  <si>
    <t>Đoàn Quang</t>
  </si>
  <si>
    <t>18.02.95</t>
  </si>
  <si>
    <t>13D2050237</t>
  </si>
  <si>
    <t>Phạm Xuân</t>
  </si>
  <si>
    <t>15.05.93</t>
  </si>
  <si>
    <t>13D2050242</t>
  </si>
  <si>
    <t>Phạm Hoàng Anh</t>
  </si>
  <si>
    <t>26.09.94</t>
  </si>
  <si>
    <t>13D2050247</t>
  </si>
  <si>
    <t>13D2050262</t>
  </si>
  <si>
    <t>13D2050004</t>
  </si>
  <si>
    <t>Phạm Tuấn</t>
  </si>
  <si>
    <t>Ngày             tháng           năm 2015</t>
  </si>
  <si>
    <t>Ngày             tháng          năm 2015</t>
  </si>
  <si>
    <t>XL HP</t>
  </si>
  <si>
    <r>
      <t xml:space="preserve">Vào bảng tính </t>
    </r>
    <r>
      <rPr>
        <b/>
        <sz val="13"/>
        <color indexed="17"/>
        <rFont val="Arial"/>
        <family val="2"/>
      </rPr>
      <t>DS LOP HKII</t>
    </r>
  </si>
  <si>
    <r>
      <t xml:space="preserve">Vào bảng tính </t>
    </r>
    <r>
      <rPr>
        <b/>
        <sz val="13"/>
        <color indexed="10"/>
        <rFont val="Arial"/>
        <family val="2"/>
      </rPr>
      <t>HKII</t>
    </r>
  </si>
  <si>
    <r>
      <t xml:space="preserve">Vào bảng tính "LT01, …, TH03" </t>
    </r>
    <r>
      <rPr>
        <b/>
        <sz val="13"/>
        <rFont val="Arial"/>
        <family val="2"/>
      </rPr>
      <t>tương ứng với học phần "LT01, …, TH03" quy định trong bước 3</t>
    </r>
  </si>
  <si>
    <r>
      <t>Tên học phần</t>
    </r>
    <r>
      <rPr>
        <sz val="13"/>
        <rFont val="Arial"/>
        <family val="2"/>
      </rPr>
      <t xml:space="preserve"> và số </t>
    </r>
    <r>
      <rPr>
        <b/>
        <sz val="13"/>
        <rFont val="Arial"/>
        <family val="2"/>
      </rPr>
      <t>Đơn vị học trình</t>
    </r>
    <r>
      <rPr>
        <sz val="13"/>
        <rFont val="Arial"/>
        <family val="2"/>
      </rPr>
      <t xml:space="preserve"> đã được đưa vào các bảng tính tương ứng theo lớp, Quý Thầy Cô vào bảng tính này để biết học phần muốn nhập điểm nằm ở bảng tính nào.</t>
    </r>
  </si>
  <si>
    <r>
      <t xml:space="preserve">Coppy các điểm thành phần (từ cột E đến cột M)  từ bảng </t>
    </r>
    <r>
      <rPr>
        <b/>
        <sz val="13"/>
        <rFont val="Arial"/>
        <family val="2"/>
      </rPr>
      <t xml:space="preserve">điểm học phần </t>
    </r>
    <r>
      <rPr>
        <sz val="13"/>
        <rFont val="Arial"/>
        <family val="2"/>
      </rPr>
      <t>(được gửi kèm)</t>
    </r>
    <r>
      <rPr>
        <b/>
        <sz val="13"/>
        <rFont val="Arial"/>
        <family val="2"/>
      </rPr>
      <t xml:space="preserve"> </t>
    </r>
    <r>
      <rPr>
        <sz val="13"/>
        <rFont val="Arial"/>
        <family val="2"/>
      </rPr>
      <t>vào từng cột tương ứng trong các sheet LT01, … , TH01, … trong bảng tính này</t>
    </r>
  </si>
  <si>
    <r>
      <t>Ghi chú:</t>
    </r>
    <r>
      <rPr>
        <sz val="13"/>
        <rFont val="Arial"/>
        <family val="2"/>
      </rPr>
      <t xml:space="preserve"> Thứ tự danh sách trong các bảng tính đã thống nhất, do đó bắt buộc đảm bảo độ chính xác </t>
    </r>
    <r>
      <rPr>
        <b/>
        <i/>
        <sz val="13"/>
        <rFont val="Arial"/>
        <family val="2"/>
      </rPr>
      <t>giữa các điểm thành phần với MSSV tương ứng</t>
    </r>
    <r>
      <rPr>
        <sz val="13"/>
        <rFont val="Arial"/>
        <family val="2"/>
      </rPr>
      <t>. Nên kiểm tra lại sự thống nhất danh sách trong sổ tay giảng viên và danh sách trong file để tránh nhập điểm sai.</t>
    </r>
  </si>
  <si>
    <r>
      <t>Lưu ý:</t>
    </r>
    <r>
      <rPr>
        <sz val="13"/>
        <color indexed="9"/>
        <rFont val="Arial"/>
        <family val="2"/>
      </rPr>
      <t xml:space="preserve"> Đối với sinh viên bảo lưu, chỉ cần nhập điểm vào cột </t>
    </r>
    <r>
      <rPr>
        <b/>
        <sz val="13"/>
        <color indexed="9"/>
        <rFont val="Arial"/>
        <family val="2"/>
      </rPr>
      <t>Điểm bảo lưu</t>
    </r>
    <r>
      <rPr>
        <sz val="13"/>
        <color indexed="9"/>
        <rFont val="Arial"/>
        <family val="2"/>
      </rPr>
      <t>, các cột còn lại không nhập.</t>
    </r>
  </si>
  <si>
    <r>
      <t>Ghi chú:</t>
    </r>
    <r>
      <rPr>
        <sz val="13"/>
        <color indexed="9"/>
        <rFont val="Arial"/>
        <family val="2"/>
      </rPr>
      <t xml:space="preserve"> Nếu CVHT đã có file tổng kết học phần đúng yêu cầu, vẫn có thể tự thực hiện bước 4 này bằng cách chép các cột điểm từ file của GVBM vào các bảng tính tương ứng.</t>
    </r>
  </si>
  <si>
    <r>
      <t>Ghi chú</t>
    </r>
    <r>
      <rPr>
        <sz val="13"/>
        <rFont val="Arial"/>
        <family val="2"/>
      </rPr>
      <t>: Trước khi thông báo kết quả học tập cho SV, xin quý Thầy Cô gởi file thông qua địa chỉ email của phòng (</t>
    </r>
    <r>
      <rPr>
        <b/>
        <sz val="13"/>
        <rFont val="Arial"/>
        <family val="2"/>
      </rPr>
      <t>kqht.lytutrong@gmail.com</t>
    </r>
    <r>
      <rPr>
        <sz val="13"/>
        <rFont val="Arial"/>
        <family val="2"/>
      </rPr>
      <t>) để kiểm tra, đối chiếu với các bảng điểm tổng kết học phần nhằm hạn chế sai sót. Nếu bảng tính có sai sót, phòng sẽ báo bằng email cho quý Thầy Cô.</t>
    </r>
  </si>
  <si>
    <r>
      <t xml:space="preserve">Nhập điểm kết quả rèn luyện vào cột </t>
    </r>
    <r>
      <rPr>
        <b/>
        <sz val="13"/>
        <rFont val="Arial"/>
        <family val="2"/>
      </rPr>
      <t>BB</t>
    </r>
  </si>
  <si>
    <r>
      <t xml:space="preserve">Mở bảng tổng kết học kỳ I của lớp (nằm trong tập tin nén </t>
    </r>
    <r>
      <rPr>
        <b/>
        <sz val="13"/>
        <rFont val="Arial"/>
        <family val="2"/>
      </rPr>
      <t>HKI 13CĐ.rar</t>
    </r>
    <r>
      <rPr>
        <sz val="13"/>
        <rFont val="Arial"/>
        <family val="2"/>
      </rPr>
      <t xml:space="preserve"> gởi kèm theo)</t>
    </r>
  </si>
  <si>
    <r>
      <t xml:space="preserve">Chọn bảng tính </t>
    </r>
    <r>
      <rPr>
        <b/>
        <sz val="13"/>
        <color indexed="10"/>
        <rFont val="Arial"/>
        <family val="2"/>
      </rPr>
      <t>HKI</t>
    </r>
    <r>
      <rPr>
        <sz val="13"/>
        <rFont val="Arial"/>
        <family val="2"/>
      </rPr>
      <t xml:space="preserve">
Nhấn </t>
    </r>
    <r>
      <rPr>
        <b/>
        <sz val="13"/>
        <rFont val="Arial"/>
        <family val="2"/>
      </rPr>
      <t>Ctrl+A</t>
    </r>
    <r>
      <rPr>
        <sz val="13"/>
        <rFont val="Arial"/>
        <family val="2"/>
      </rPr>
      <t xml:space="preserve">, </t>
    </r>
    <r>
      <rPr>
        <b/>
        <sz val="13"/>
        <rFont val="Arial"/>
        <family val="2"/>
      </rPr>
      <t>Ctrl+C</t>
    </r>
  </si>
  <si>
    <t>Trở lại bảng tổng kết mới này.</t>
  </si>
  <si>
    <r>
      <t xml:space="preserve">Chọn bảng tính </t>
    </r>
    <r>
      <rPr>
        <b/>
        <sz val="13"/>
        <color indexed="12"/>
        <rFont val="Arial"/>
        <family val="2"/>
      </rPr>
      <t>HKI</t>
    </r>
    <r>
      <rPr>
        <sz val="13"/>
        <rFont val="Arial"/>
        <family val="2"/>
      </rPr>
      <t xml:space="preserve">
Kích vào ô </t>
    </r>
    <r>
      <rPr>
        <b/>
        <sz val="13"/>
        <rFont val="Arial"/>
        <family val="2"/>
      </rPr>
      <t>A1</t>
    </r>
    <r>
      <rPr>
        <sz val="13"/>
        <rFont val="Arial"/>
        <family val="2"/>
      </rPr>
      <t xml:space="preserve">
Nhấn </t>
    </r>
    <r>
      <rPr>
        <b/>
        <sz val="13"/>
        <rFont val="Arial"/>
        <family val="2"/>
      </rPr>
      <t>Ctrl+V</t>
    </r>
  </si>
  <si>
    <r>
      <t xml:space="preserve">Để thống nhất trong việc quản lý điểm số của HSSV trong toàn trường, sau khi hoàn thành bảng tính, xin Quý Thầy Cô lưu lại file theo định dạng: </t>
    </r>
    <r>
      <rPr>
        <b/>
        <sz val="13"/>
        <rFont val="Arial"/>
        <family val="2"/>
      </rPr>
      <t>tenlop_hocky_nămhọc</t>
    </r>
    <r>
      <rPr>
        <sz val="13"/>
        <rFont val="Arial"/>
        <family val="2"/>
      </rPr>
      <t xml:space="preserve"> (ví dụ </t>
    </r>
    <r>
      <rPr>
        <b/>
        <sz val="13"/>
        <rFont val="Arial"/>
        <family val="2"/>
      </rPr>
      <t>13CD-NL1_HKII_14-15</t>
    </r>
    <r>
      <rPr>
        <sz val="13"/>
        <rFont val="Arial"/>
        <family val="2"/>
      </rPr>
      <t xml:space="preserve">) và gởi bằng email cho Khoa, Phòng TS-Đào tạo-GTVL : </t>
    </r>
    <r>
      <rPr>
        <b/>
        <sz val="13"/>
        <rFont val="Arial"/>
        <family val="2"/>
      </rPr>
      <t>kqht.lytutrong@gmail.com</t>
    </r>
    <r>
      <rPr>
        <sz val="13"/>
        <rFont val="Arial"/>
        <family val="2"/>
      </rPr>
      <t>.</t>
    </r>
  </si>
  <si>
    <r>
      <t xml:space="preserve">Nếu Quý Thầy Cô có vướng mắc gì, xin gởi email qua địa chỉ: </t>
    </r>
    <r>
      <rPr>
        <b/>
        <sz val="13"/>
        <rFont val="Arial"/>
        <family val="2"/>
      </rPr>
      <t>kqht.lytutrong@gmail.com</t>
    </r>
    <r>
      <rPr>
        <sz val="13"/>
        <rFont val="Arial"/>
        <family val="2"/>
      </rPr>
      <t xml:space="preserve"> hoặc liên hệ trực tiếp với Phòng TS-Đào tạo-GTVL</t>
    </r>
  </si>
  <si>
    <t>KHEN 
THƯỞNG</t>
  </si>
  <si>
    <t xml:space="preserve">Thiết kế cung cấp điện cho phân xưởng </t>
  </si>
  <si>
    <t>Không nộp đồ án</t>
  </si>
  <si>
    <t>Thiết kế cung cấp điện cho phân xưởng cơ khí</t>
  </si>
  <si>
    <t>Nghiên cứu và ứng dụng phần mềm Dialux thiết kế chiếu sáng</t>
  </si>
  <si>
    <t>Thiết kế cung cấp điện cho xưởng sữa chữa cơ khí</t>
  </si>
  <si>
    <t>Thiết kế chiếu sáng cho dãy nhà trọ</t>
  </si>
  <si>
    <t>Thiết kế cung cấp điện cho căn hộ 1 trệt, 1 lầu</t>
  </si>
  <si>
    <t xml:space="preserve">Thiết kế cung cấp điện cho căn hộ </t>
  </si>
  <si>
    <t>Thiết kế cung cấp điện cho xưởng công nghiệp</t>
  </si>
  <si>
    <t>Thiết kế cung cấp điện cho căn  nhà 1 trệt, 2 lầu</t>
  </si>
  <si>
    <t>Thiết kế cung cấp điện cho căn hộ 1 trệt, 2 lầu</t>
  </si>
  <si>
    <t>Thiết kế cung cấp điện cho xưởng cơ khí</t>
  </si>
  <si>
    <t>Thiết kế cung cấp điện cho căn nhà 1 trệt, 2 lầu</t>
  </si>
  <si>
    <t>Thiết kế cung cấp điện cho căn  nhà 1 trệt, 1 lầu</t>
  </si>
  <si>
    <t>Tính toán phụ tải cho xưởng cơ khí</t>
  </si>
  <si>
    <t>Thiết kế và lắp đặt hệ thống chiếu sáng trong căn hộ</t>
  </si>
  <si>
    <t>Thiết kế cung cấp điện cho nhà máy cơ khí</t>
  </si>
  <si>
    <t>Thiết kế cung cấp điện cho nhà ở 1 trệt, 2 lầu</t>
  </si>
  <si>
    <t>TRƯỜNG CĐKT LÝ TỰ TRỌNG THÀNH PHỐ HỒ CHÍ MINH</t>
  </si>
  <si>
    <t>Độc lập - Tự do - hạnh phúc</t>
  </si>
  <si>
    <t>BẢNG TỔNG KẾT HỌC TẬP HỌC KỲ I NĂM HỌC 2014 - 2015</t>
  </si>
  <si>
    <t>Anh văn 2</t>
  </si>
  <si>
    <t>Những NLCB của CNMLN 2</t>
  </si>
  <si>
    <t xml:space="preserve">Khí cụ điện và máy điện </t>
  </si>
  <si>
    <t xml:space="preserve">Kỹ thuật số </t>
  </si>
  <si>
    <t xml:space="preserve">Điện tử công suất </t>
  </si>
  <si>
    <t xml:space="preserve">Kỹ thuật truyền số liệu </t>
  </si>
  <si>
    <t xml:space="preserve">Thực tập Điện tử cơ bản </t>
  </si>
  <si>
    <t xml:space="preserve">Thực tập Đo lường và mạch điện </t>
  </si>
  <si>
    <t>XẾP LOẠI HT</t>
  </si>
  <si>
    <t>SỐ TC TÍCH LUỸ TRONG
HK SAU KỲ THI CHÍNH</t>
  </si>
  <si>
    <t>SỐ TC NỢ TRONG HK
SAU KỲ THI CHÍNH</t>
  </si>
  <si>
    <t>SỐ TC TÍCH LUỸ TRONG
HK SAU KỲ THI PHỤ</t>
  </si>
  <si>
    <t>Toán cao cấp 1</t>
  </si>
  <si>
    <t>Vật lý đại cương 1</t>
  </si>
  <si>
    <t>Hóa học đại cương 1</t>
  </si>
  <si>
    <t xml:space="preserve">Pháp luật đại cương </t>
  </si>
  <si>
    <t xml:space="preserve">Nhập môn Tin học </t>
  </si>
  <si>
    <t xml:space="preserve">Đo lường và mạch điện </t>
  </si>
  <si>
    <t xml:space="preserve">Mạng cung cấp điện </t>
  </si>
  <si>
    <t>Toán cao cấp 2</t>
  </si>
  <si>
    <t>Anh văn 1</t>
  </si>
  <si>
    <t>Xác suất thống kê</t>
  </si>
  <si>
    <t>Vật lý đại cương 2</t>
  </si>
  <si>
    <t>Hoá học đại cương 2</t>
  </si>
  <si>
    <t xml:space="preserve">Kỹ năng giao tiếp </t>
  </si>
  <si>
    <t>Những NLCB của CNMLN 1</t>
  </si>
  <si>
    <t xml:space="preserve">Điện tử cơ bản </t>
  </si>
  <si>
    <t>An toàn điện</t>
  </si>
  <si>
    <t xml:space="preserve">Thực tập Điện cơ bản </t>
  </si>
  <si>
    <t>SỐ ĐVHT</t>
  </si>
  <si>
    <t>Điểm thi chính</t>
  </si>
  <si>
    <t>Điểm HP chính</t>
  </si>
  <si>
    <t>ĐIỂM TBC TÍCH LUỸ SAU KỲ THI CHÍNH</t>
  </si>
  <si>
    <t>Điểm HP Phụ theo điểm thi phụ</t>
  </si>
  <si>
    <t>Tính lại điểm HP phụ</t>
  </si>
  <si>
    <t>ĐIỂM TBC TÍCH LUỸ SAU KỲ THI PHỤ</t>
  </si>
  <si>
    <t>TB</t>
  </si>
  <si>
    <t>BT</t>
  </si>
  <si>
    <t>TBY</t>
  </si>
  <si>
    <t>Y</t>
  </si>
  <si>
    <t>Kém</t>
  </si>
  <si>
    <t>Cảnh Báo</t>
  </si>
  <si>
    <r>
      <t xml:space="preserve">THỐNG KÊ KẾT QUẢ HỌC TẬP
</t>
    </r>
    <r>
      <rPr>
        <sz val="11"/>
        <rFont val="Times New Roman"/>
        <family val="1"/>
      </rPr>
      <t>(căn cứ vào điểm trung bình chung học tập sau kỳ thi chính)</t>
    </r>
  </si>
  <si>
    <t>SL = 35 SV</t>
  </si>
  <si>
    <t>Loại Xuất sắc</t>
  </si>
  <si>
    <t>TBC HK từ 9,00 đến 10</t>
  </si>
  <si>
    <t>0/35</t>
  </si>
  <si>
    <t>0 %</t>
  </si>
  <si>
    <t>TRƯỞNG PHÒNG ĐÀO TẠO</t>
  </si>
  <si>
    <t>Loại Giỏi</t>
  </si>
  <si>
    <t>TBC HK từ 8,00 đến 8,99</t>
  </si>
  <si>
    <t>Loại Khá</t>
  </si>
  <si>
    <t>TBC HK từ 7,00 đến 7,99</t>
  </si>
  <si>
    <t>Loại Trung bình</t>
  </si>
  <si>
    <t>TBC HK từ 5,50 đến 6,99</t>
  </si>
  <si>
    <t>14/35</t>
  </si>
  <si>
    <t>40 %</t>
  </si>
  <si>
    <t>Loại Trung bình yếu</t>
  </si>
  <si>
    <t>TBC HK từ 4,00 đến 5.49</t>
  </si>
  <si>
    <t>20/35</t>
  </si>
  <si>
    <t>57.14 %</t>
  </si>
  <si>
    <t>Loại Kém</t>
  </si>
  <si>
    <t>TBC HK dưới 4,00</t>
  </si>
  <si>
    <t>1/35</t>
  </si>
  <si>
    <t>2.86 %</t>
  </si>
  <si>
    <t>Khá</t>
  </si>
</sst>
</file>

<file path=xl/styles.xml><?xml version="1.0" encoding="utf-8"?>
<styleSheet xmlns="http://schemas.openxmlformats.org/spreadsheetml/2006/main">
  <numFmts count="14">
    <numFmt numFmtId="43" formatCode="_(* #,##0.00_);_(* \(#,##0.00\);_(* &quot;-&quot;??_);_(@_)"/>
    <numFmt numFmtId="164" formatCode="0.0"/>
    <numFmt numFmtId="165" formatCode="_(* #,##0_);_(* \(#,##0\);_(* &quot;-&quot;??_);_(@_)"/>
    <numFmt numFmtId="166" formatCode="&quot;$&quot;#&quot;,&quot;##0_);[Red]\(&quot;$&quot;#&quot;,&quot;##0\)"/>
    <numFmt numFmtId="167" formatCode="_-&quot;$&quot;* #&quot;,&quot;##0_-;\-&quot;$&quot;* #&quot;,&quot;##0_-;_-&quot;$&quot;* &quot;-&quot;_-;_-@_-"/>
    <numFmt numFmtId="168" formatCode="_-* #&quot;,&quot;##0_-;\-* #&quot;,&quot;##0_-;_-* &quot;-&quot;_-;_-@_-"/>
    <numFmt numFmtId="169" formatCode="_-&quot;$&quot;* #&quot;,&quot;##0.00_-;\-&quot;$&quot;* #&quot;,&quot;##0.00_-;_-&quot;$&quot;* &quot;-&quot;??_-;_-@_-"/>
    <numFmt numFmtId="170" formatCode="00.000"/>
    <numFmt numFmtId="171" formatCode="&quot;￥&quot;#&quot;,&quot;##0;&quot;￥&quot;\-#&quot;,&quot;##0"/>
    <numFmt numFmtId="172" formatCode="#&quot;,&quot;##0\ &quot;DM&quot;;\-#&quot;,&quot;##0\ &quot;DM&quot;"/>
    <numFmt numFmtId="173" formatCode="0.000%"/>
    <numFmt numFmtId="174" formatCode="\$#,##0\ ;\(\$#,##0\)"/>
    <numFmt numFmtId="175" formatCode="#,##0.0"/>
    <numFmt numFmtId="176" formatCode="0.0%"/>
  </numFmts>
  <fonts count="115">
    <font>
      <sz val="10"/>
      <name val="Arial"/>
    </font>
    <font>
      <sz val="10"/>
      <name val="Arial"/>
    </font>
    <font>
      <sz val="11"/>
      <name val="Times New Roman"/>
      <family val="1"/>
    </font>
    <font>
      <b/>
      <sz val="12"/>
      <name val="Times New Roman"/>
      <family val="1"/>
    </font>
    <font>
      <b/>
      <sz val="11"/>
      <name val="Times New Roman"/>
      <family val="1"/>
    </font>
    <font>
      <sz val="12"/>
      <name val="Times New Roman"/>
      <family val="1"/>
    </font>
    <font>
      <b/>
      <sz val="14"/>
      <color indexed="8"/>
      <name val="Times New Roman"/>
      <family val="1"/>
    </font>
    <font>
      <sz val="10"/>
      <name val="Times New Roman"/>
      <family val="1"/>
    </font>
    <font>
      <b/>
      <sz val="13"/>
      <color indexed="8"/>
      <name val="Times New Roman"/>
      <family val="1"/>
    </font>
    <font>
      <sz val="8"/>
      <name val="Arial"/>
    </font>
    <font>
      <b/>
      <sz val="10"/>
      <name val="Times New Roman"/>
      <family val="1"/>
    </font>
    <font>
      <sz val="10"/>
      <name val="vni-times"/>
    </font>
    <font>
      <b/>
      <sz val="11"/>
      <color indexed="8"/>
      <name val="Times New Roman"/>
      <family val="1"/>
    </font>
    <font>
      <b/>
      <sz val="9"/>
      <name val="Times New Roman"/>
      <family val="1"/>
    </font>
    <font>
      <b/>
      <sz val="14"/>
      <name val="Times New Roman"/>
      <family val="1"/>
    </font>
    <font>
      <sz val="14"/>
      <name val="Times New Roman"/>
      <family val="1"/>
    </font>
    <font>
      <b/>
      <i/>
      <sz val="14"/>
      <name val="Times New Roman"/>
      <family val="1"/>
    </font>
    <font>
      <sz val="13"/>
      <name val="Times New Roman"/>
      <family val="1"/>
    </font>
    <font>
      <sz val="12"/>
      <name val="Vni-times"/>
    </font>
    <font>
      <sz val="13"/>
      <color indexed="10"/>
      <name val="Times New Roman"/>
      <family val="1"/>
    </font>
    <font>
      <sz val="9"/>
      <name val="Times New Roman"/>
      <family val="1"/>
    </font>
    <font>
      <i/>
      <sz val="9"/>
      <name val="Times New Roman"/>
      <family val="1"/>
    </font>
    <font>
      <sz val="12"/>
      <color indexed="9"/>
      <name val="Times New Roman"/>
      <family val="1"/>
    </font>
    <font>
      <b/>
      <sz val="12"/>
      <color indexed="8"/>
      <name val="Times New Roman"/>
      <family val="1"/>
    </font>
    <font>
      <sz val="20"/>
      <name val="Arial"/>
    </font>
    <font>
      <sz val="16"/>
      <name val="Arial"/>
    </font>
    <font>
      <b/>
      <sz val="13"/>
      <name val="Arial"/>
      <family val="2"/>
    </font>
    <font>
      <sz val="13"/>
      <name val="Arial"/>
      <family val="2"/>
    </font>
    <font>
      <sz val="14"/>
      <name val="Arial"/>
    </font>
    <font>
      <b/>
      <i/>
      <sz val="13"/>
      <name val="Arial"/>
      <family val="2"/>
    </font>
    <font>
      <sz val="13"/>
      <name val="Arial"/>
    </font>
    <font>
      <sz val="12"/>
      <name val="Arial"/>
    </font>
    <font>
      <sz val="10"/>
      <name val="Arial"/>
      <family val="2"/>
    </font>
    <font>
      <b/>
      <sz val="12"/>
      <name val="Arial"/>
      <family val="2"/>
    </font>
    <font>
      <b/>
      <sz val="18"/>
      <name val="Arial"/>
      <family val="2"/>
    </font>
    <font>
      <b/>
      <sz val="14"/>
      <name val=".VnTimeH"/>
      <family val="2"/>
    </font>
    <font>
      <sz val="12"/>
      <name val="Arial"/>
      <family val="2"/>
    </font>
    <font>
      <sz val="14"/>
      <name val="뼻뮝"/>
      <family val="3"/>
    </font>
    <font>
      <sz val="12"/>
      <name val="바탕체"/>
      <family val="3"/>
    </font>
    <font>
      <sz val="12"/>
      <name val="뼻뮝"/>
      <family val="3"/>
    </font>
    <font>
      <b/>
      <sz val="9"/>
      <name val="Arial"/>
      <family val="2"/>
    </font>
    <font>
      <sz val="12"/>
      <name val="新細明體"/>
      <charset val="136"/>
    </font>
    <font>
      <sz val="12"/>
      <name val="Courier"/>
      <family val="3"/>
    </font>
    <font>
      <sz val="11"/>
      <name val="돋움"/>
      <family val="3"/>
    </font>
    <font>
      <sz val="10"/>
      <name val="굴림체"/>
      <family val="3"/>
    </font>
    <font>
      <sz val="10"/>
      <name val=" "/>
      <family val="1"/>
      <charset val="136"/>
    </font>
    <font>
      <sz val="12"/>
      <color indexed="8"/>
      <name val="Times New Roman"/>
      <family val="1"/>
    </font>
    <font>
      <b/>
      <sz val="18"/>
      <color indexed="8"/>
      <name val="Times New Roman"/>
      <family val="1"/>
    </font>
    <font>
      <b/>
      <sz val="10"/>
      <color indexed="8"/>
      <name val="Times New Roman"/>
      <family val="1"/>
    </font>
    <font>
      <i/>
      <sz val="14"/>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sz val="11"/>
      <color indexed="10"/>
      <name val="Calibri"/>
      <family val="2"/>
    </font>
    <font>
      <b/>
      <sz val="24"/>
      <color indexed="8"/>
      <name val="Times New Roman"/>
      <family val="1"/>
    </font>
    <font>
      <sz val="24"/>
      <name val="Times New Roman"/>
      <family val="1"/>
    </font>
    <font>
      <sz val="16"/>
      <name val="Times New Roman"/>
      <family val="1"/>
    </font>
    <font>
      <b/>
      <sz val="16"/>
      <name val="Times New Roman"/>
      <family val="1"/>
    </font>
    <font>
      <i/>
      <sz val="11"/>
      <name val="Times New Roman"/>
      <family val="1"/>
    </font>
    <font>
      <sz val="12"/>
      <color indexed="10"/>
      <name val="Times New Roman"/>
      <family val="1"/>
    </font>
    <font>
      <b/>
      <sz val="13"/>
      <name val="Times New Roman"/>
      <family val="1"/>
    </font>
    <font>
      <b/>
      <sz val="12"/>
      <color indexed="9"/>
      <name val="Times New Roman"/>
      <family val="1"/>
    </font>
    <font>
      <b/>
      <sz val="12"/>
      <color indexed="10"/>
      <name val="Times New Roman"/>
      <family val="1"/>
    </font>
    <font>
      <sz val="10"/>
      <color indexed="10"/>
      <name val="Times New Roman"/>
      <family val="1"/>
    </font>
    <font>
      <sz val="11"/>
      <color indexed="10"/>
      <name val="Times New Roman"/>
      <family val="1"/>
    </font>
    <font>
      <sz val="10"/>
      <color indexed="8"/>
      <name val="Times New Roman"/>
      <family val="1"/>
    </font>
    <font>
      <sz val="10"/>
      <color indexed="9"/>
      <name val="Times New Roman"/>
      <family val="1"/>
    </font>
    <font>
      <sz val="8"/>
      <name val="VNI-Times"/>
    </font>
    <font>
      <b/>
      <sz val="11"/>
      <color indexed="10"/>
      <name val="Times New Roman"/>
      <family val="1"/>
    </font>
    <font>
      <u/>
      <sz val="10"/>
      <name val="Times New Roman"/>
      <family val="1"/>
    </font>
    <font>
      <sz val="16"/>
      <color indexed="10"/>
      <name val="Times New Roman"/>
      <family val="1"/>
    </font>
    <font>
      <b/>
      <sz val="14"/>
      <color indexed="10"/>
      <name val="Times New Roman"/>
      <family val="1"/>
    </font>
    <font>
      <b/>
      <sz val="13"/>
      <color indexed="14"/>
      <name val="Times New Roman"/>
      <family val="1"/>
    </font>
    <font>
      <b/>
      <sz val="14"/>
      <color indexed="12"/>
      <name val="Times New Roman"/>
      <family val="1"/>
    </font>
    <font>
      <b/>
      <sz val="14"/>
      <color indexed="61"/>
      <name val="Times New Roman"/>
      <family val="1"/>
    </font>
    <font>
      <b/>
      <sz val="14"/>
      <color indexed="52"/>
      <name val="Times New Roman"/>
      <family val="1"/>
    </font>
    <font>
      <sz val="11.5"/>
      <name val="Times New Roman"/>
      <family val="1"/>
    </font>
    <font>
      <sz val="10"/>
      <color indexed="62"/>
      <name val="Times New Roman"/>
      <family val="1"/>
    </font>
    <font>
      <b/>
      <sz val="14"/>
      <color indexed="62"/>
      <name val="Times New Roman"/>
      <family val="1"/>
    </font>
    <font>
      <b/>
      <u/>
      <sz val="14"/>
      <name val="Times New Roman"/>
      <family val="1"/>
    </font>
    <font>
      <sz val="16"/>
      <color indexed="9"/>
      <name val="Times New Roman"/>
      <family val="1"/>
    </font>
    <font>
      <sz val="12"/>
      <color indexed="12"/>
      <name val="Times New Roman"/>
      <family val="1"/>
    </font>
    <font>
      <b/>
      <sz val="12"/>
      <color indexed="12"/>
      <name val="Times New Roman"/>
      <family val="1"/>
    </font>
    <font>
      <sz val="16"/>
      <color indexed="12"/>
      <name val="Times New Roman"/>
      <family val="1"/>
    </font>
    <font>
      <sz val="10"/>
      <color indexed="12"/>
      <name val="Times New Roman"/>
      <family val="1"/>
    </font>
    <font>
      <sz val="20"/>
      <name val="Arial"/>
      <family val="2"/>
    </font>
    <font>
      <b/>
      <sz val="13"/>
      <color indexed="17"/>
      <name val="Arial"/>
      <family val="2"/>
    </font>
    <font>
      <b/>
      <sz val="13"/>
      <color indexed="10"/>
      <name val="Arial"/>
      <family val="2"/>
    </font>
    <font>
      <b/>
      <sz val="13"/>
      <color indexed="9"/>
      <name val="Arial"/>
      <family val="2"/>
    </font>
    <font>
      <sz val="13"/>
      <color indexed="9"/>
      <name val="Arial"/>
      <family val="2"/>
    </font>
    <font>
      <b/>
      <sz val="13"/>
      <color indexed="12"/>
      <name val="Arial"/>
      <family val="2"/>
    </font>
    <font>
      <sz val="10"/>
      <color theme="0"/>
      <name val="Times New Roman"/>
      <family val="1"/>
    </font>
    <font>
      <b/>
      <sz val="13"/>
      <color theme="0"/>
      <name val="Times New Roman"/>
      <family val="1"/>
    </font>
    <font>
      <b/>
      <sz val="24"/>
      <color theme="0"/>
      <name val="Times New Roman"/>
      <family val="1"/>
    </font>
    <font>
      <sz val="14"/>
      <color theme="0"/>
      <name val="Times New Roman"/>
      <family val="1"/>
    </font>
    <font>
      <b/>
      <sz val="14"/>
      <color theme="0"/>
      <name val="Times New Roman"/>
      <family val="1"/>
    </font>
    <font>
      <sz val="24"/>
      <color theme="0"/>
      <name val="Times New Roman"/>
      <family val="1"/>
    </font>
    <font>
      <sz val="12"/>
      <color theme="0"/>
      <name val="Times New Roman"/>
      <family val="1"/>
    </font>
    <font>
      <sz val="16"/>
      <color theme="0"/>
      <name val="Times New Roman"/>
      <family val="1"/>
    </font>
    <font>
      <sz val="12"/>
      <color rgb="FF00B050"/>
      <name val="Times New Roman"/>
      <family val="1"/>
    </font>
    <font>
      <b/>
      <sz val="13"/>
      <color theme="0"/>
      <name val="Arial"/>
      <family val="2"/>
    </font>
    <font>
      <sz val="14"/>
      <color theme="0"/>
      <name val="Arial"/>
      <family val="2"/>
    </font>
    <font>
      <b/>
      <sz val="11"/>
      <color rgb="FFFF0000"/>
      <name val="Times New Roman"/>
      <family val="1"/>
    </font>
    <font>
      <b/>
      <sz val="12"/>
      <color rgb="FFFF0000"/>
      <name val="Times New Roman"/>
      <family val="1"/>
    </font>
    <font>
      <b/>
      <sz val="16"/>
      <color theme="0"/>
      <name val="Arial"/>
      <family val="2"/>
    </font>
  </fonts>
  <fills count="3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4"/>
        <bgColor indexed="64"/>
      </patternFill>
    </fill>
    <fill>
      <patternFill patternType="solid">
        <fgColor indexed="13"/>
        <bgColor indexed="64"/>
      </patternFill>
    </fill>
    <fill>
      <patternFill patternType="solid">
        <fgColor indexed="41"/>
        <bgColor indexed="64"/>
      </patternFill>
    </fill>
    <fill>
      <patternFill patternType="solid">
        <fgColor indexed="43"/>
        <bgColor indexed="64"/>
      </patternFill>
    </fill>
    <fill>
      <patternFill patternType="solid">
        <fgColor indexed="9"/>
        <bgColor indexed="64"/>
      </patternFill>
    </fill>
    <fill>
      <patternFill patternType="solid">
        <fgColor indexed="10"/>
        <bgColor indexed="64"/>
      </patternFill>
    </fill>
    <fill>
      <patternFill patternType="solid">
        <fgColor indexed="61"/>
        <bgColor indexed="64"/>
      </patternFill>
    </fill>
    <fill>
      <patternFill patternType="solid">
        <fgColor indexed="53"/>
        <bgColor indexed="64"/>
      </patternFill>
    </fill>
    <fill>
      <patternFill patternType="solid">
        <fgColor indexed="47"/>
        <bgColor indexed="64"/>
      </patternFill>
    </fill>
    <fill>
      <patternFill patternType="solid">
        <fgColor indexed="57"/>
        <bgColor indexed="64"/>
      </patternFill>
    </fill>
    <fill>
      <patternFill patternType="solid">
        <fgColor indexed="16"/>
        <bgColor indexed="64"/>
      </patternFill>
    </fill>
    <fill>
      <patternFill patternType="solid">
        <fgColor rgb="FFFFFF00"/>
        <bgColor indexed="64"/>
      </patternFill>
    </fill>
    <fill>
      <patternFill patternType="solid">
        <fgColor theme="0"/>
        <bgColor indexed="64"/>
      </patternFill>
    </fill>
  </fills>
  <borders count="1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30"/>
      </bottom>
      <diagonal/>
    </border>
    <border>
      <left style="thin">
        <color indexed="64"/>
      </left>
      <right style="thin">
        <color indexed="64"/>
      </right>
      <top style="thin">
        <color indexed="64"/>
      </top>
      <bottom style="thin">
        <color indexed="6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ck">
        <color indexed="64"/>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style="thin">
        <color indexed="64"/>
      </left>
      <right style="thin">
        <color indexed="64"/>
      </right>
      <top/>
      <bottom/>
      <diagonal/>
    </border>
    <border>
      <left style="thin">
        <color indexed="64"/>
      </left>
      <right style="double">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double">
        <color indexed="64"/>
      </top>
      <bottom/>
      <diagonal/>
    </border>
    <border>
      <left/>
      <right/>
      <top style="medium">
        <color indexed="64"/>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ck">
        <color indexed="64"/>
      </left>
      <right/>
      <top/>
      <bottom style="medium">
        <color indexed="64"/>
      </bottom>
      <diagonal/>
    </border>
    <border>
      <left style="thin">
        <color indexed="64"/>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double">
        <color indexed="64"/>
      </left>
      <right/>
      <top style="thin">
        <color indexed="64"/>
      </top>
      <bottom/>
      <diagonal/>
    </border>
    <border>
      <left style="double">
        <color indexed="64"/>
      </left>
      <right/>
      <top/>
      <bottom style="thin">
        <color indexed="64"/>
      </bottom>
      <diagonal/>
    </border>
    <border>
      <left/>
      <right style="double">
        <color indexed="64"/>
      </right>
      <top style="thin">
        <color indexed="64"/>
      </top>
      <bottom/>
      <diagonal/>
    </border>
    <border>
      <left/>
      <right style="double">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s>
  <cellStyleXfs count="78">
    <xf numFmtId="0" fontId="0" fillId="0" borderId="0"/>
    <xf numFmtId="0" fontId="50" fillId="2" borderId="0" applyNumberFormat="0" applyBorder="0" applyAlignment="0" applyProtection="0"/>
    <xf numFmtId="0" fontId="50" fillId="3" borderId="0" applyNumberFormat="0" applyBorder="0" applyAlignment="0" applyProtection="0"/>
    <xf numFmtId="0" fontId="50" fillId="4" borderId="0" applyNumberFormat="0" applyBorder="0" applyAlignment="0" applyProtection="0"/>
    <xf numFmtId="0" fontId="50" fillId="5" borderId="0" applyNumberFormat="0" applyBorder="0" applyAlignment="0" applyProtection="0"/>
    <xf numFmtId="0" fontId="50" fillId="6" borderId="0" applyNumberFormat="0" applyBorder="0" applyAlignment="0" applyProtection="0"/>
    <xf numFmtId="0" fontId="50" fillId="7" borderId="0" applyNumberFormat="0" applyBorder="0" applyAlignment="0" applyProtection="0"/>
    <xf numFmtId="0" fontId="50" fillId="8" borderId="0" applyNumberFormat="0" applyBorder="0" applyAlignment="0" applyProtection="0"/>
    <xf numFmtId="0" fontId="50" fillId="9" borderId="0" applyNumberFormat="0" applyBorder="0" applyAlignment="0" applyProtection="0"/>
    <xf numFmtId="0" fontId="50" fillId="10" borderId="0" applyNumberFormat="0" applyBorder="0" applyAlignment="0" applyProtection="0"/>
    <xf numFmtId="0" fontId="50" fillId="5" borderId="0" applyNumberFormat="0" applyBorder="0" applyAlignment="0" applyProtection="0"/>
    <xf numFmtId="0" fontId="50" fillId="8" borderId="0" applyNumberFormat="0" applyBorder="0" applyAlignment="0" applyProtection="0"/>
    <xf numFmtId="0" fontId="50" fillId="11" borderId="0" applyNumberFormat="0" applyBorder="0" applyAlignment="0" applyProtection="0"/>
    <xf numFmtId="0" fontId="51" fillId="12" borderId="0" applyNumberFormat="0" applyBorder="0" applyAlignment="0" applyProtection="0"/>
    <xf numFmtId="0" fontId="51" fillId="9" borderId="0" applyNumberFormat="0" applyBorder="0" applyAlignment="0" applyProtection="0"/>
    <xf numFmtId="0" fontId="51" fillId="10" borderId="0" applyNumberFormat="0" applyBorder="0" applyAlignment="0" applyProtection="0"/>
    <xf numFmtId="0" fontId="51" fillId="13" borderId="0" applyNumberFormat="0" applyBorder="0" applyAlignment="0" applyProtection="0"/>
    <xf numFmtId="0" fontId="51" fillId="14" borderId="0" applyNumberFormat="0" applyBorder="0" applyAlignment="0" applyProtection="0"/>
    <xf numFmtId="0" fontId="51" fillId="15" borderId="0" applyNumberFormat="0" applyBorder="0" applyAlignment="0" applyProtection="0"/>
    <xf numFmtId="0" fontId="51" fillId="16" borderId="0" applyNumberFormat="0" applyBorder="0" applyAlignment="0" applyProtection="0"/>
    <xf numFmtId="0" fontId="51" fillId="17" borderId="0" applyNumberFormat="0" applyBorder="0" applyAlignment="0" applyProtection="0"/>
    <xf numFmtId="0" fontId="51" fillId="18" borderId="0" applyNumberFormat="0" applyBorder="0" applyAlignment="0" applyProtection="0"/>
    <xf numFmtId="0" fontId="51" fillId="13" borderId="0" applyNumberFormat="0" applyBorder="0" applyAlignment="0" applyProtection="0"/>
    <xf numFmtId="0" fontId="51" fillId="14" borderId="0" applyNumberFormat="0" applyBorder="0" applyAlignment="0" applyProtection="0"/>
    <xf numFmtId="0" fontId="51" fillId="19" borderId="0" applyNumberFormat="0" applyBorder="0" applyAlignment="0" applyProtection="0"/>
    <xf numFmtId="0" fontId="52" fillId="3" borderId="0" applyNumberFormat="0" applyBorder="0" applyAlignment="0" applyProtection="0"/>
    <xf numFmtId="0" fontId="53" fillId="20" borderId="1" applyNumberFormat="0" applyAlignment="0" applyProtection="0"/>
    <xf numFmtId="0" fontId="54" fillId="21" borderId="2" applyNumberFormat="0" applyAlignment="0" applyProtection="0"/>
    <xf numFmtId="43" fontId="1" fillId="0" borderId="0" applyFont="0" applyFill="0" applyBorder="0" applyAlignment="0" applyProtection="0"/>
    <xf numFmtId="3" fontId="32" fillId="0" borderId="0" applyFont="0" applyFill="0" applyBorder="0" applyAlignment="0" applyProtection="0"/>
    <xf numFmtId="174" fontId="32" fillId="0" borderId="0" applyFont="0" applyFill="0" applyBorder="0" applyAlignment="0" applyProtection="0"/>
    <xf numFmtId="0" fontId="32" fillId="0" borderId="0" applyFont="0" applyFill="0" applyBorder="0" applyAlignment="0" applyProtection="0"/>
    <xf numFmtId="0" fontId="55" fillId="0" borderId="0" applyNumberFormat="0" applyFill="0" applyBorder="0" applyAlignment="0" applyProtection="0"/>
    <xf numFmtId="2" fontId="32" fillId="0" borderId="0" applyFont="0" applyFill="0" applyBorder="0" applyAlignment="0" applyProtection="0"/>
    <xf numFmtId="0" fontId="56" fillId="4" borderId="0" applyNumberFormat="0" applyBorder="0" applyAlignment="0" applyProtection="0"/>
    <xf numFmtId="0" fontId="33" fillId="0" borderId="3" applyNumberFormat="0" applyAlignment="0" applyProtection="0">
      <alignment horizontal="left" vertical="center"/>
    </xf>
    <xf numFmtId="0" fontId="33" fillId="0" borderId="4">
      <alignment horizontal="left" vertical="center"/>
    </xf>
    <xf numFmtId="0" fontId="34" fillId="0" borderId="0" applyNumberFormat="0" applyFill="0" applyBorder="0" applyAlignment="0" applyProtection="0"/>
    <xf numFmtId="0" fontId="33" fillId="0" borderId="0" applyNumberFormat="0" applyFill="0" applyBorder="0" applyAlignment="0" applyProtection="0"/>
    <xf numFmtId="0" fontId="57" fillId="0" borderId="5" applyNumberFormat="0" applyFill="0" applyAlignment="0" applyProtection="0"/>
    <xf numFmtId="0" fontId="57" fillId="0" borderId="0" applyNumberFormat="0" applyFill="0" applyBorder="0" applyAlignment="0" applyProtection="0"/>
    <xf numFmtId="49" fontId="35" fillId="0" borderId="6">
      <alignment vertical="center"/>
    </xf>
    <xf numFmtId="0" fontId="58" fillId="7" borderId="1" applyNumberFormat="0" applyAlignment="0" applyProtection="0"/>
    <xf numFmtId="0" fontId="59" fillId="0" borderId="7" applyNumberFormat="0" applyFill="0" applyAlignment="0" applyProtection="0"/>
    <xf numFmtId="0" fontId="36" fillId="0" borderId="0" applyNumberFormat="0" applyFont="0" applyFill="0" applyAlignment="0"/>
    <xf numFmtId="0" fontId="60" fillId="22" borderId="0" applyNumberFormat="0" applyBorder="0" applyAlignment="0" applyProtection="0"/>
    <xf numFmtId="0" fontId="32" fillId="0" borderId="0"/>
    <xf numFmtId="0" fontId="11" fillId="0" borderId="0"/>
    <xf numFmtId="0" fontId="1" fillId="0" borderId="0"/>
    <xf numFmtId="0" fontId="11" fillId="0" borderId="0"/>
    <xf numFmtId="0" fontId="11" fillId="0" borderId="0"/>
    <xf numFmtId="0" fontId="18" fillId="0" borderId="0"/>
    <xf numFmtId="0" fontId="18" fillId="0" borderId="0"/>
    <xf numFmtId="0" fontId="1" fillId="23" borderId="8" applyNumberFormat="0" applyFont="0" applyAlignment="0" applyProtection="0"/>
    <xf numFmtId="0" fontId="61" fillId="20" borderId="9" applyNumberFormat="0" applyAlignment="0" applyProtection="0"/>
    <xf numFmtId="0" fontId="62" fillId="0" borderId="0" applyNumberFormat="0" applyFill="0" applyBorder="0" applyAlignment="0" applyProtection="0"/>
    <xf numFmtId="0" fontId="32" fillId="0" borderId="10" applyNumberFormat="0" applyFont="0" applyFill="0" applyAlignment="0" applyProtection="0"/>
    <xf numFmtId="0" fontId="63" fillId="0" borderId="0" applyNumberFormat="0" applyFill="0" applyBorder="0" applyAlignment="0" applyProtection="0"/>
    <xf numFmtId="40" fontId="37" fillId="0" borderId="0" applyFont="0" applyFill="0" applyBorder="0" applyAlignment="0" applyProtection="0"/>
    <xf numFmtId="38"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9" fontId="38" fillId="0" borderId="0" applyFont="0" applyFill="0" applyBorder="0" applyAlignment="0" applyProtection="0"/>
    <xf numFmtId="0" fontId="39" fillId="0" borderId="0"/>
    <xf numFmtId="0" fontId="40" fillId="0" borderId="0" applyProtection="0"/>
    <xf numFmtId="168" fontId="41" fillId="0" borderId="0" applyFont="0" applyFill="0" applyBorder="0" applyAlignment="0" applyProtection="0"/>
    <xf numFmtId="40" fontId="42" fillId="0" borderId="0" applyFont="0" applyFill="0" applyBorder="0" applyAlignment="0" applyProtection="0"/>
    <xf numFmtId="172" fontId="43" fillId="0" borderId="0" applyFont="0" applyFill="0" applyBorder="0" applyAlignment="0" applyProtection="0"/>
    <xf numFmtId="173" fontId="43" fillId="0" borderId="0" applyFont="0" applyFill="0" applyBorder="0" applyAlignment="0" applyProtection="0"/>
    <xf numFmtId="171" fontId="43" fillId="0" borderId="0" applyFont="0" applyFill="0" applyBorder="0" applyAlignment="0" applyProtection="0"/>
    <xf numFmtId="170" fontId="43" fillId="0" borderId="0" applyFont="0" applyFill="0" applyBorder="0" applyAlignment="0" applyProtection="0"/>
    <xf numFmtId="0" fontId="44" fillId="0" borderId="0"/>
    <xf numFmtId="167" fontId="41" fillId="0" borderId="0" applyFont="0" applyFill="0" applyBorder="0" applyAlignment="0" applyProtection="0"/>
    <xf numFmtId="166" fontId="42" fillId="0" borderId="0" applyFont="0" applyFill="0" applyBorder="0" applyAlignment="0" applyProtection="0"/>
    <xf numFmtId="169" fontId="41" fillId="0" borderId="0" applyFont="0" applyFill="0" applyBorder="0" applyAlignment="0" applyProtection="0"/>
    <xf numFmtId="0" fontId="45" fillId="0" borderId="0" applyFont="0" applyFill="0" applyBorder="0" applyAlignment="0" applyProtection="0"/>
    <xf numFmtId="0" fontId="45" fillId="0" borderId="0" applyFont="0" applyFill="0" applyBorder="0" applyAlignment="0" applyProtection="0"/>
    <xf numFmtId="0" fontId="5" fillId="0" borderId="0">
      <alignment vertical="center"/>
    </xf>
  </cellStyleXfs>
  <cellXfs count="1243">
    <xf numFmtId="0" fontId="0" fillId="0" borderId="0" xfId="0"/>
    <xf numFmtId="0" fontId="2" fillId="0" borderId="6" xfId="0" applyFont="1" applyFill="1" applyBorder="1" applyAlignment="1" applyProtection="1">
      <alignment horizontal="center"/>
      <protection hidden="1"/>
    </xf>
    <xf numFmtId="0" fontId="7" fillId="0" borderId="0" xfId="0" applyFont="1" applyProtection="1">
      <protection locked="0"/>
    </xf>
    <xf numFmtId="0" fontId="7" fillId="0" borderId="0" xfId="50" applyFont="1" applyFill="1" applyProtection="1">
      <protection locked="0"/>
    </xf>
    <xf numFmtId="0" fontId="7" fillId="0" borderId="0" xfId="49" applyFont="1" applyFill="1" applyProtection="1">
      <protection locked="0"/>
    </xf>
    <xf numFmtId="0" fontId="7" fillId="0" borderId="0" xfId="49" applyFont="1" applyFill="1" applyAlignment="1" applyProtection="1">
      <alignment horizontal="center"/>
      <protection locked="0"/>
    </xf>
    <xf numFmtId="9" fontId="4" fillId="0" borderId="6" xfId="0" applyNumberFormat="1" applyFont="1" applyFill="1" applyBorder="1" applyAlignment="1" applyProtection="1">
      <alignment horizontal="center" vertical="center" wrapText="1"/>
      <protection locked="0"/>
    </xf>
    <xf numFmtId="0" fontId="5" fillId="0" borderId="6" xfId="0" applyNumberFormat="1" applyFont="1" applyBorder="1" applyAlignment="1" applyProtection="1">
      <alignment horizontal="center" vertical="center"/>
      <protection hidden="1"/>
    </xf>
    <xf numFmtId="164" fontId="2" fillId="0" borderId="11" xfId="0" applyNumberFormat="1" applyFont="1" applyFill="1" applyBorder="1" applyAlignment="1" applyProtection="1">
      <alignment horizontal="center"/>
      <protection hidden="1"/>
    </xf>
    <xf numFmtId="0" fontId="3" fillId="0" borderId="6" xfId="0" applyFont="1" applyBorder="1" applyAlignment="1" applyProtection="1">
      <alignment horizontal="center" vertical="center" wrapText="1"/>
      <protection hidden="1"/>
    </xf>
    <xf numFmtId="0" fontId="3" fillId="0" borderId="0" xfId="0" applyFont="1" applyFill="1" applyBorder="1" applyAlignment="1" applyProtection="1">
      <alignment horizontal="right"/>
      <protection locked="0"/>
    </xf>
    <xf numFmtId="0" fontId="3" fillId="0" borderId="0" xfId="0" applyFont="1" applyFill="1" applyBorder="1" applyAlignment="1" applyProtection="1">
      <protection hidden="1"/>
    </xf>
    <xf numFmtId="0" fontId="7" fillId="0" borderId="0" xfId="0" applyFont="1" applyFill="1" applyProtection="1">
      <protection locked="0"/>
    </xf>
    <xf numFmtId="0" fontId="3" fillId="0" borderId="0" xfId="0" applyNumberFormat="1" applyFont="1" applyFill="1" applyBorder="1" applyAlignment="1" applyProtection="1">
      <alignment horizontal="center" vertical="center"/>
      <protection locked="0"/>
    </xf>
    <xf numFmtId="0" fontId="5" fillId="0" borderId="12" xfId="0" applyNumberFormat="1" applyFont="1" applyFill="1" applyBorder="1" applyAlignment="1" applyProtection="1">
      <alignment horizontal="center" vertical="center"/>
      <protection hidden="1"/>
    </xf>
    <xf numFmtId="0" fontId="2" fillId="0" borderId="0" xfId="0" applyFont="1" applyFill="1" applyProtection="1">
      <protection locked="0"/>
    </xf>
    <xf numFmtId="0" fontId="3" fillId="0" borderId="13" xfId="0" applyNumberFormat="1" applyFont="1" applyFill="1" applyBorder="1" applyAlignment="1" applyProtection="1">
      <alignment horizontal="center" vertical="center" wrapText="1"/>
      <protection locked="0"/>
    </xf>
    <xf numFmtId="0" fontId="3" fillId="0" borderId="14" xfId="0" applyNumberFormat="1" applyFont="1" applyFill="1" applyBorder="1" applyAlignment="1" applyProtection="1">
      <alignment horizontal="center" vertical="center" wrapText="1"/>
      <protection locked="0"/>
    </xf>
    <xf numFmtId="0" fontId="12" fillId="0" borderId="0" xfId="49" applyFont="1" applyFill="1" applyBorder="1" applyAlignment="1" applyProtection="1">
      <alignment horizontal="center"/>
      <protection locked="0"/>
    </xf>
    <xf numFmtId="0" fontId="7" fillId="0" borderId="0" xfId="50" applyFont="1" applyFill="1" applyAlignment="1" applyProtection="1">
      <alignment vertical="center" wrapText="1"/>
      <protection locked="0"/>
    </xf>
    <xf numFmtId="0" fontId="5" fillId="0" borderId="0" xfId="49" applyFont="1" applyFill="1" applyAlignment="1" applyProtection="1">
      <alignment horizontal="center"/>
      <protection locked="0"/>
    </xf>
    <xf numFmtId="0" fontId="5" fillId="0" borderId="0" xfId="0" applyFont="1" applyBorder="1" applyAlignment="1" applyProtection="1">
      <protection locked="0"/>
    </xf>
    <xf numFmtId="0" fontId="3" fillId="0" borderId="0" xfId="0" applyFont="1" applyBorder="1" applyAlignment="1" applyProtection="1">
      <protection locked="0"/>
    </xf>
    <xf numFmtId="0" fontId="5" fillId="0" borderId="12" xfId="0" applyNumberFormat="1" applyFont="1" applyBorder="1" applyAlignment="1" applyProtection="1">
      <alignment horizontal="center" vertical="center"/>
      <protection hidden="1"/>
    </xf>
    <xf numFmtId="2" fontId="5" fillId="0" borderId="12" xfId="0" applyNumberFormat="1" applyFont="1" applyBorder="1" applyAlignment="1" applyProtection="1">
      <alignment horizontal="center" vertical="center"/>
      <protection hidden="1"/>
    </xf>
    <xf numFmtId="0" fontId="8" fillId="0" borderId="0" xfId="0" applyFont="1" applyBorder="1" applyAlignment="1" applyProtection="1">
      <alignment horizontal="right"/>
      <protection locked="0"/>
    </xf>
    <xf numFmtId="0" fontId="8" fillId="0" borderId="0" xfId="0" applyFont="1" applyFill="1" applyBorder="1" applyAlignment="1" applyProtection="1">
      <protection locked="0"/>
    </xf>
    <xf numFmtId="0" fontId="8" fillId="0" borderId="0" xfId="0" applyFont="1" applyFill="1" applyBorder="1" applyAlignment="1" applyProtection="1">
      <alignment horizontal="center"/>
      <protection locked="0"/>
    </xf>
    <xf numFmtId="0" fontId="8" fillId="0" borderId="0" xfId="0" applyFont="1" applyBorder="1" applyAlignment="1" applyProtection="1">
      <protection locked="0"/>
    </xf>
    <xf numFmtId="0" fontId="7" fillId="24" borderId="15" xfId="0" applyFont="1" applyFill="1" applyBorder="1" applyProtection="1">
      <protection locked="0"/>
    </xf>
    <xf numFmtId="0" fontId="7" fillId="24" borderId="16" xfId="0" applyFont="1" applyFill="1" applyBorder="1" applyProtection="1">
      <protection locked="0"/>
    </xf>
    <xf numFmtId="0" fontId="7" fillId="0" borderId="0" xfId="0" applyFont="1" applyFill="1" applyBorder="1" applyProtection="1">
      <protection locked="0"/>
    </xf>
    <xf numFmtId="0" fontId="5" fillId="0" borderId="12" xfId="0" applyNumberFormat="1" applyFont="1" applyBorder="1" applyAlignment="1" applyProtection="1">
      <alignment horizontal="center" vertical="center"/>
      <protection locked="0"/>
    </xf>
    <xf numFmtId="0" fontId="5" fillId="0" borderId="0" xfId="0" applyFont="1" applyAlignment="1" applyProtection="1">
      <protection locked="0"/>
    </xf>
    <xf numFmtId="0" fontId="2" fillId="0" borderId="0" xfId="0" applyFont="1" applyAlignment="1" applyProtection="1">
      <alignment horizontal="center"/>
      <protection locked="0"/>
    </xf>
    <xf numFmtId="0" fontId="2" fillId="0" borderId="0" xfId="0" applyFont="1" applyProtection="1">
      <protection locked="0"/>
    </xf>
    <xf numFmtId="0" fontId="7" fillId="0" borderId="0" xfId="0" applyFont="1" applyAlignment="1" applyProtection="1">
      <alignment horizontal="center"/>
      <protection locked="0"/>
    </xf>
    <xf numFmtId="0" fontId="2" fillId="0" borderId="0" xfId="49" applyFont="1" applyFill="1" applyProtection="1">
      <protection locked="0"/>
    </xf>
    <xf numFmtId="0" fontId="12" fillId="0" borderId="0" xfId="49" applyFont="1" applyFill="1" applyBorder="1" applyAlignment="1" applyProtection="1">
      <alignment vertical="center"/>
      <protection locked="0"/>
    </xf>
    <xf numFmtId="0" fontId="12" fillId="0" borderId="0" xfId="49" applyFont="1" applyFill="1" applyBorder="1" applyAlignment="1" applyProtection="1">
      <alignment horizontal="center" vertical="center"/>
      <protection hidden="1"/>
    </xf>
    <xf numFmtId="0" fontId="4" fillId="0" borderId="0" xfId="49" applyFont="1" applyFill="1" applyAlignment="1" applyProtection="1">
      <alignment horizontal="center"/>
      <protection locked="0"/>
    </xf>
    <xf numFmtId="0" fontId="2" fillId="0" borderId="0" xfId="49" applyFont="1" applyFill="1" applyBorder="1" applyProtection="1">
      <protection locked="0"/>
    </xf>
    <xf numFmtId="0" fontId="12" fillId="0" borderId="0" xfId="49" applyFont="1" applyFill="1" applyBorder="1" applyAlignment="1" applyProtection="1">
      <protection locked="0"/>
    </xf>
    <xf numFmtId="0" fontId="2" fillId="0" borderId="0" xfId="49" applyFont="1" applyFill="1" applyAlignment="1" applyProtection="1">
      <alignment horizontal="center" vertical="center"/>
      <protection locked="0"/>
    </xf>
    <xf numFmtId="0" fontId="2" fillId="0" borderId="6" xfId="49" applyFont="1" applyFill="1" applyBorder="1" applyAlignment="1" applyProtection="1">
      <alignment horizontal="center" vertical="center"/>
      <protection hidden="1"/>
    </xf>
    <xf numFmtId="0" fontId="2" fillId="0" borderId="17" xfId="0" applyFont="1" applyFill="1" applyBorder="1" applyAlignment="1" applyProtection="1">
      <alignment vertical="center"/>
      <protection hidden="1"/>
    </xf>
    <xf numFmtId="0" fontId="2" fillId="0" borderId="4" xfId="0" applyFont="1" applyFill="1" applyBorder="1" applyAlignment="1" applyProtection="1">
      <alignment vertical="center"/>
      <protection hidden="1"/>
    </xf>
    <xf numFmtId="0" fontId="7" fillId="0" borderId="0" xfId="0" applyFont="1" applyFill="1" applyAlignment="1" applyProtection="1">
      <alignment vertical="center" wrapText="1"/>
      <protection locked="0"/>
    </xf>
    <xf numFmtId="0" fontId="24" fillId="0" borderId="0" xfId="0" applyFont="1" applyFill="1" applyAlignment="1" applyProtection="1">
      <alignment vertical="center" wrapText="1"/>
      <protection hidden="1"/>
    </xf>
    <xf numFmtId="0" fontId="26" fillId="0" borderId="6" xfId="0" applyFont="1" applyFill="1" applyBorder="1" applyAlignment="1" applyProtection="1">
      <alignment horizontal="center" vertical="center" wrapText="1"/>
      <protection hidden="1"/>
    </xf>
    <xf numFmtId="0" fontId="27" fillId="0" borderId="6" xfId="0" applyFont="1" applyFill="1" applyBorder="1" applyAlignment="1" applyProtection="1">
      <alignment horizontal="center" vertical="center" wrapText="1"/>
      <protection hidden="1"/>
    </xf>
    <xf numFmtId="0" fontId="27" fillId="0" borderId="6" xfId="0" applyFont="1" applyFill="1" applyBorder="1" applyAlignment="1" applyProtection="1">
      <alignment horizontal="justify" vertical="center" wrapText="1"/>
      <protection hidden="1"/>
    </xf>
    <xf numFmtId="0" fontId="27" fillId="0" borderId="6" xfId="0" applyFont="1" applyFill="1" applyBorder="1" applyAlignment="1" applyProtection="1">
      <alignment horizontal="center" vertical="center"/>
      <protection hidden="1"/>
    </xf>
    <xf numFmtId="0" fontId="27" fillId="0" borderId="6" xfId="0" applyFont="1" applyFill="1" applyBorder="1" applyAlignment="1" applyProtection="1">
      <alignment horizontal="justify" vertical="center"/>
      <protection hidden="1"/>
    </xf>
    <xf numFmtId="0" fontId="26" fillId="0" borderId="6" xfId="0" applyFont="1" applyBorder="1" applyAlignment="1" applyProtection="1">
      <alignment horizontal="justify" vertical="center" wrapText="1"/>
      <protection hidden="1"/>
    </xf>
    <xf numFmtId="0" fontId="30" fillId="0" borderId="0" xfId="48" applyFont="1" applyFill="1" applyAlignment="1" applyProtection="1">
      <alignment vertical="center" wrapText="1"/>
      <protection hidden="1"/>
    </xf>
    <xf numFmtId="0" fontId="26" fillId="0" borderId="6" xfId="0" applyFont="1" applyFill="1" applyBorder="1" applyAlignment="1" applyProtection="1">
      <alignment vertical="center" wrapText="1"/>
      <protection hidden="1"/>
    </xf>
    <xf numFmtId="0" fontId="26" fillId="0" borderId="0" xfId="0" applyFont="1" applyFill="1" applyAlignment="1" applyProtection="1">
      <alignment vertical="center" wrapText="1"/>
      <protection hidden="1"/>
    </xf>
    <xf numFmtId="0" fontId="27" fillId="0" borderId="0" xfId="0" applyFont="1" applyFill="1" applyAlignment="1" applyProtection="1">
      <alignment vertical="center" wrapText="1"/>
      <protection hidden="1"/>
    </xf>
    <xf numFmtId="0" fontId="28" fillId="0" borderId="0" xfId="0" applyFont="1" applyFill="1" applyAlignment="1" applyProtection="1">
      <alignment vertical="center"/>
      <protection hidden="1"/>
    </xf>
    <xf numFmtId="0" fontId="27" fillId="0" borderId="6" xfId="0" applyFont="1" applyFill="1" applyBorder="1" applyAlignment="1" applyProtection="1">
      <alignment vertical="center" wrapText="1"/>
      <protection hidden="1"/>
    </xf>
    <xf numFmtId="0" fontId="28" fillId="0" borderId="0" xfId="0" applyFont="1" applyFill="1" applyAlignment="1" applyProtection="1">
      <alignment vertical="center" wrapText="1"/>
      <protection hidden="1"/>
    </xf>
    <xf numFmtId="164" fontId="2" fillId="0" borderId="6" xfId="49" applyNumberFormat="1" applyFont="1" applyFill="1" applyBorder="1" applyAlignment="1" applyProtection="1">
      <alignment horizontal="center"/>
      <protection locked="0"/>
    </xf>
    <xf numFmtId="0" fontId="3" fillId="0" borderId="0" xfId="0" applyFont="1" applyFill="1" applyProtection="1">
      <protection locked="0"/>
    </xf>
    <xf numFmtId="0" fontId="7" fillId="0" borderId="0" xfId="0" applyFont="1" applyFill="1" applyProtection="1">
      <protection hidden="1"/>
    </xf>
    <xf numFmtId="0" fontId="4" fillId="0" borderId="0" xfId="49" applyFont="1" applyFill="1" applyAlignment="1" applyProtection="1">
      <protection locked="0"/>
    </xf>
    <xf numFmtId="164" fontId="2" fillId="0" borderId="6" xfId="49" applyNumberFormat="1" applyFont="1" applyFill="1" applyBorder="1" applyAlignment="1" applyProtection="1">
      <alignment vertical="center"/>
      <protection locked="0"/>
    </xf>
    <xf numFmtId="164" fontId="2" fillId="0" borderId="6" xfId="49" applyNumberFormat="1" applyFont="1" applyFill="1" applyBorder="1" applyAlignment="1" applyProtection="1">
      <alignment horizontal="center" vertical="center"/>
      <protection locked="0"/>
    </xf>
    <xf numFmtId="164" fontId="2" fillId="0" borderId="18" xfId="49" applyNumberFormat="1" applyFont="1" applyFill="1" applyBorder="1" applyAlignment="1" applyProtection="1">
      <alignment vertical="center"/>
      <protection locked="0"/>
    </xf>
    <xf numFmtId="2" fontId="3" fillId="0" borderId="12" xfId="0" applyNumberFormat="1" applyFont="1" applyBorder="1" applyAlignment="1" applyProtection="1">
      <alignment horizontal="center" vertical="center"/>
      <protection hidden="1"/>
    </xf>
    <xf numFmtId="0" fontId="5" fillId="0" borderId="19" xfId="0" applyFont="1" applyBorder="1" applyAlignment="1" applyProtection="1">
      <alignment vertical="center"/>
      <protection locked="0"/>
    </xf>
    <xf numFmtId="0" fontId="3" fillId="0" borderId="20" xfId="0" applyFont="1" applyBorder="1" applyAlignment="1" applyProtection="1">
      <alignment horizontal="center" vertical="center" wrapText="1"/>
      <protection locked="0"/>
    </xf>
    <xf numFmtId="0" fontId="3" fillId="0" borderId="21" xfId="0" applyFont="1" applyBorder="1" applyAlignment="1" applyProtection="1">
      <alignment horizontal="center" vertical="center" wrapText="1"/>
      <protection locked="0"/>
    </xf>
    <xf numFmtId="0" fontId="26" fillId="0" borderId="6" xfId="0" applyFont="1" applyFill="1" applyBorder="1" applyAlignment="1" applyProtection="1">
      <alignment horizontal="justify" vertical="center" wrapText="1"/>
      <protection hidden="1"/>
    </xf>
    <xf numFmtId="0" fontId="3" fillId="0" borderId="6" xfId="0" applyFont="1" applyBorder="1" applyAlignment="1" applyProtection="1">
      <alignment horizontal="center" vertical="center" textRotation="90" shrinkToFit="1"/>
      <protection hidden="1"/>
    </xf>
    <xf numFmtId="0" fontId="3" fillId="0" borderId="6" xfId="0" applyFont="1" applyBorder="1" applyAlignment="1" applyProtection="1">
      <alignment vertical="center" wrapText="1"/>
      <protection hidden="1"/>
    </xf>
    <xf numFmtId="0" fontId="4" fillId="0" borderId="22" xfId="0" quotePrefix="1" applyFont="1" applyBorder="1" applyAlignment="1" applyProtection="1">
      <alignment horizontal="center" vertical="center" wrapText="1"/>
      <protection locked="0"/>
    </xf>
    <xf numFmtId="0" fontId="3" fillId="0" borderId="23" xfId="0" quotePrefix="1" applyFont="1" applyBorder="1" applyAlignment="1" applyProtection="1">
      <alignment horizontal="center" vertical="center" wrapText="1"/>
      <protection locked="0"/>
    </xf>
    <xf numFmtId="0" fontId="3" fillId="0" borderId="24" xfId="0" quotePrefix="1" applyFont="1" applyBorder="1" applyAlignment="1" applyProtection="1">
      <alignment horizontal="center" vertical="center" wrapText="1"/>
      <protection locked="0"/>
    </xf>
    <xf numFmtId="0" fontId="3" fillId="0" borderId="25" xfId="0" quotePrefix="1" applyFont="1" applyBorder="1" applyAlignment="1" applyProtection="1">
      <alignment horizontal="center" vertical="center" wrapText="1"/>
      <protection locked="0"/>
    </xf>
    <xf numFmtId="0" fontId="3" fillId="0" borderId="22" xfId="0" quotePrefix="1" applyFont="1" applyBorder="1" applyAlignment="1" applyProtection="1">
      <alignment horizontal="center" vertical="center" wrapText="1"/>
      <protection locked="0"/>
    </xf>
    <xf numFmtId="0" fontId="3" fillId="0" borderId="22" xfId="0" quotePrefix="1" applyFont="1" applyBorder="1" applyAlignment="1" applyProtection="1">
      <alignment horizontal="center"/>
      <protection locked="0"/>
    </xf>
    <xf numFmtId="0" fontId="10" fillId="0" borderId="0" xfId="0" applyFont="1" applyAlignment="1" applyProtection="1">
      <alignment horizontal="center"/>
      <protection locked="0"/>
    </xf>
    <xf numFmtId="164" fontId="5" fillId="0" borderId="18" xfId="0" applyNumberFormat="1" applyFont="1" applyBorder="1" applyAlignment="1" applyProtection="1">
      <alignment horizontal="center" vertical="center"/>
      <protection hidden="1"/>
    </xf>
    <xf numFmtId="164" fontId="5" fillId="0" borderId="6" xfId="0" applyNumberFormat="1" applyFont="1" applyBorder="1" applyAlignment="1" applyProtection="1">
      <alignment horizontal="center" vertical="center"/>
      <protection hidden="1"/>
    </xf>
    <xf numFmtId="164" fontId="5" fillId="0" borderId="6" xfId="0" applyNumberFormat="1" applyFont="1" applyBorder="1" applyAlignment="1" applyProtection="1">
      <alignment horizontal="center" vertical="center"/>
      <protection locked="0"/>
    </xf>
    <xf numFmtId="164" fontId="5" fillId="0" borderId="26" xfId="0" applyNumberFormat="1" applyFont="1" applyBorder="1" applyAlignment="1" applyProtection="1">
      <alignment horizontal="center" vertical="center"/>
      <protection hidden="1"/>
    </xf>
    <xf numFmtId="164" fontId="5" fillId="0" borderId="27" xfId="0" applyNumberFormat="1" applyFont="1" applyBorder="1" applyAlignment="1" applyProtection="1">
      <alignment horizontal="center" vertical="center"/>
      <protection hidden="1"/>
    </xf>
    <xf numFmtId="164" fontId="5" fillId="0" borderId="27" xfId="0" applyNumberFormat="1" applyFont="1" applyBorder="1" applyAlignment="1" applyProtection="1">
      <alignment horizontal="center" vertical="center"/>
      <protection locked="0"/>
    </xf>
    <xf numFmtId="164" fontId="5" fillId="0" borderId="26" xfId="0" applyNumberFormat="1" applyFont="1" applyBorder="1" applyAlignment="1" applyProtection="1">
      <alignment horizontal="center" vertical="center"/>
      <protection locked="0"/>
    </xf>
    <xf numFmtId="0" fontId="3" fillId="25" borderId="22" xfId="0" applyNumberFormat="1" applyFont="1" applyFill="1" applyBorder="1" applyAlignment="1" applyProtection="1">
      <alignment horizontal="center" vertical="center"/>
      <protection locked="0"/>
    </xf>
    <xf numFmtId="0" fontId="3" fillId="25" borderId="0" xfId="0" applyNumberFormat="1" applyFont="1" applyFill="1" applyBorder="1" applyAlignment="1" applyProtection="1">
      <alignment horizontal="center" vertical="center"/>
      <protection locked="0"/>
    </xf>
    <xf numFmtId="0" fontId="10" fillId="25" borderId="0" xfId="0" applyFont="1" applyFill="1" applyBorder="1" applyAlignment="1" applyProtection="1">
      <alignment horizontal="center"/>
      <protection locked="0"/>
    </xf>
    <xf numFmtId="0" fontId="2" fillId="0" borderId="11" xfId="49" applyFont="1" applyFill="1" applyBorder="1" applyAlignment="1" applyProtection="1">
      <alignment horizontal="center"/>
      <protection locked="0"/>
    </xf>
    <xf numFmtId="0" fontId="2" fillId="0" borderId="6" xfId="49" applyFont="1" applyFill="1" applyBorder="1" applyAlignment="1" applyProtection="1">
      <alignment horizontal="center"/>
      <protection locked="0"/>
    </xf>
    <xf numFmtId="0" fontId="2" fillId="0" borderId="18" xfId="49" applyFont="1" applyBorder="1" applyAlignment="1" applyProtection="1">
      <alignment horizontal="center" vertical="center"/>
      <protection locked="0"/>
    </xf>
    <xf numFmtId="0" fontId="47" fillId="0" borderId="0" xfId="0" applyFont="1" applyBorder="1" applyAlignment="1" applyProtection="1">
      <protection locked="0"/>
    </xf>
    <xf numFmtId="0" fontId="5" fillId="0" borderId="6" xfId="0" applyFont="1" applyBorder="1" applyAlignment="1" applyProtection="1">
      <alignment horizontal="center" vertical="center"/>
      <protection locked="0"/>
    </xf>
    <xf numFmtId="0" fontId="8" fillId="0" borderId="0" xfId="0" applyFont="1" applyFill="1" applyBorder="1" applyAlignment="1" applyProtection="1">
      <alignment horizontal="right"/>
      <protection locked="0"/>
    </xf>
    <xf numFmtId="0" fontId="7" fillId="0" borderId="0" xfId="0" applyFont="1" applyFill="1" applyAlignment="1" applyProtection="1">
      <alignment horizontal="center"/>
      <protection locked="0"/>
    </xf>
    <xf numFmtId="0" fontId="3" fillId="0" borderId="28" xfId="0" applyNumberFormat="1" applyFont="1" applyFill="1" applyBorder="1" applyAlignment="1" applyProtection="1">
      <alignment horizontal="center" vertical="center" wrapText="1"/>
      <protection locked="0"/>
    </xf>
    <xf numFmtId="0" fontId="3" fillId="0" borderId="29" xfId="0" applyNumberFormat="1" applyFont="1" applyFill="1" applyBorder="1" applyAlignment="1" applyProtection="1">
      <alignment horizontal="center" vertical="center" wrapText="1"/>
      <protection locked="0"/>
    </xf>
    <xf numFmtId="0" fontId="3" fillId="26" borderId="30" xfId="0" applyNumberFormat="1" applyFont="1" applyFill="1" applyBorder="1" applyAlignment="1" applyProtection="1">
      <alignment horizontal="center" vertical="center" textRotation="90" wrapText="1" shrinkToFit="1"/>
      <protection hidden="1"/>
    </xf>
    <xf numFmtId="0" fontId="3" fillId="26" borderId="31" xfId="0" applyNumberFormat="1" applyFont="1" applyFill="1" applyBorder="1" applyAlignment="1" applyProtection="1">
      <alignment horizontal="center" vertical="center" textRotation="90" wrapText="1" shrinkToFit="1"/>
      <protection hidden="1"/>
    </xf>
    <xf numFmtId="0" fontId="5" fillId="0" borderId="0" xfId="0" applyFont="1" applyFill="1" applyAlignment="1" applyProtection="1">
      <alignment horizontal="center" vertical="center"/>
      <protection locked="0"/>
    </xf>
    <xf numFmtId="0" fontId="7" fillId="0" borderId="0" xfId="0" applyFont="1" applyFill="1" applyAlignment="1" applyProtection="1">
      <alignment horizontal="center" vertical="center"/>
      <protection locked="0"/>
    </xf>
    <xf numFmtId="0" fontId="5" fillId="0" borderId="0" xfId="0" applyFont="1" applyFill="1" applyBorder="1" applyAlignment="1" applyProtection="1">
      <protection locked="0"/>
    </xf>
    <xf numFmtId="0" fontId="3" fillId="26" borderId="30" xfId="0" applyNumberFormat="1" applyFont="1" applyFill="1" applyBorder="1" applyAlignment="1" applyProtection="1">
      <alignment horizontal="center" vertical="center" wrapText="1" shrinkToFit="1"/>
      <protection hidden="1"/>
    </xf>
    <xf numFmtId="0" fontId="3" fillId="26" borderId="31" xfId="0" applyNumberFormat="1" applyFont="1" applyFill="1" applyBorder="1" applyAlignment="1" applyProtection="1">
      <alignment horizontal="center" vertical="center" wrapText="1" shrinkToFit="1"/>
      <protection hidden="1"/>
    </xf>
    <xf numFmtId="0" fontId="0" fillId="0" borderId="0" xfId="0" applyProtection="1">
      <protection locked="0"/>
    </xf>
    <xf numFmtId="0" fontId="5" fillId="0" borderId="0" xfId="0" applyFont="1" applyFill="1" applyProtection="1">
      <protection locked="0"/>
    </xf>
    <xf numFmtId="0" fontId="5" fillId="0" borderId="0" xfId="0" applyFont="1" applyProtection="1">
      <protection locked="0"/>
    </xf>
    <xf numFmtId="0" fontId="10" fillId="24" borderId="16" xfId="0" applyFont="1" applyFill="1" applyBorder="1" applyAlignment="1" applyProtection="1">
      <alignment horizontal="center" vertical="center"/>
      <protection locked="0"/>
    </xf>
    <xf numFmtId="0" fontId="47" fillId="0" borderId="0" xfId="0" applyFont="1" applyFill="1" applyBorder="1" applyAlignment="1" applyProtection="1">
      <protection locked="0"/>
    </xf>
    <xf numFmtId="0" fontId="7" fillId="0" borderId="16" xfId="0" applyFont="1" applyFill="1" applyBorder="1" applyProtection="1">
      <protection locked="0"/>
    </xf>
    <xf numFmtId="0" fontId="10" fillId="27" borderId="0" xfId="0" applyFont="1" applyFill="1" applyBorder="1" applyAlignment="1" applyProtection="1">
      <alignment horizontal="center"/>
      <protection locked="0"/>
    </xf>
    <xf numFmtId="0" fontId="10" fillId="27" borderId="16" xfId="0" applyFont="1" applyFill="1" applyBorder="1" applyAlignment="1" applyProtection="1">
      <alignment horizontal="center"/>
      <protection locked="0"/>
    </xf>
    <xf numFmtId="0" fontId="5" fillId="26" borderId="6" xfId="0" applyNumberFormat="1" applyFont="1" applyFill="1" applyBorder="1" applyAlignment="1" applyProtection="1">
      <alignment horizontal="center" vertical="center"/>
      <protection locked="0"/>
    </xf>
    <xf numFmtId="0" fontId="5" fillId="24" borderId="17" xfId="0" applyNumberFormat="1" applyFont="1" applyFill="1" applyBorder="1" applyAlignment="1" applyProtection="1">
      <alignment horizontal="center" vertical="center"/>
      <protection locked="0"/>
    </xf>
    <xf numFmtId="164" fontId="48" fillId="0" borderId="0" xfId="0" applyNumberFormat="1" applyFont="1" applyBorder="1" applyAlignment="1" applyProtection="1">
      <protection locked="0"/>
    </xf>
    <xf numFmtId="0" fontId="7" fillId="24" borderId="0" xfId="0" applyFont="1" applyFill="1" applyProtection="1">
      <protection locked="0"/>
    </xf>
    <xf numFmtId="0" fontId="7" fillId="0" borderId="0" xfId="0" applyFont="1" applyBorder="1" applyProtection="1">
      <protection locked="0"/>
    </xf>
    <xf numFmtId="0" fontId="10" fillId="27" borderId="0" xfId="0" applyFont="1" applyFill="1" applyAlignment="1" applyProtection="1">
      <alignment horizontal="center"/>
      <protection locked="0"/>
    </xf>
    <xf numFmtId="0" fontId="14" fillId="0" borderId="0" xfId="0" applyFont="1" applyAlignment="1" applyProtection="1">
      <alignment horizontal="center"/>
      <protection locked="0"/>
    </xf>
    <xf numFmtId="0" fontId="15" fillId="0" borderId="0" xfId="0" applyFont="1" applyAlignment="1" applyProtection="1">
      <alignment horizontal="center"/>
      <protection locked="0"/>
    </xf>
    <xf numFmtId="0" fontId="15" fillId="0" borderId="0" xfId="0" applyFont="1" applyAlignment="1" applyProtection="1">
      <protection locked="0"/>
    </xf>
    <xf numFmtId="0" fontId="15" fillId="0" borderId="0" xfId="0" applyFont="1" applyProtection="1">
      <protection locked="0"/>
    </xf>
    <xf numFmtId="0" fontId="49" fillId="0" borderId="0" xfId="0" applyFont="1" applyAlignment="1" applyProtection="1">
      <protection locked="0"/>
    </xf>
    <xf numFmtId="0" fontId="15" fillId="0" borderId="0" xfId="0" applyFont="1" applyFill="1" applyProtection="1">
      <protection locked="0"/>
    </xf>
    <xf numFmtId="0" fontId="14" fillId="0" borderId="0" xfId="0" applyFont="1" applyAlignment="1" applyProtection="1">
      <protection locked="0"/>
    </xf>
    <xf numFmtId="175" fontId="2" fillId="0" borderId="6" xfId="49" applyNumberFormat="1" applyFont="1" applyFill="1" applyBorder="1" applyAlignment="1" applyProtection="1">
      <alignment horizontal="center"/>
      <protection locked="0"/>
    </xf>
    <xf numFmtId="0" fontId="7" fillId="0" borderId="13" xfId="0" applyFont="1" applyBorder="1" applyProtection="1">
      <protection locked="0"/>
    </xf>
    <xf numFmtId="0" fontId="7" fillId="0" borderId="32" xfId="0" applyFont="1" applyBorder="1" applyProtection="1">
      <protection hidden="1"/>
    </xf>
    <xf numFmtId="0" fontId="7" fillId="0" borderId="13" xfId="0" applyFont="1" applyBorder="1" applyProtection="1">
      <protection hidden="1"/>
    </xf>
    <xf numFmtId="0" fontId="7" fillId="24" borderId="32" xfId="0" applyFont="1" applyFill="1" applyBorder="1" applyProtection="1">
      <protection locked="0"/>
    </xf>
    <xf numFmtId="0" fontId="7" fillId="0" borderId="15" xfId="0" applyFont="1" applyBorder="1" applyProtection="1">
      <protection hidden="1"/>
    </xf>
    <xf numFmtId="0" fontId="7" fillId="0" borderId="32" xfId="0" applyFont="1" applyFill="1" applyBorder="1" applyProtection="1">
      <protection locked="0"/>
    </xf>
    <xf numFmtId="0" fontId="7" fillId="0" borderId="13" xfId="0" applyFont="1" applyFill="1" applyBorder="1" applyProtection="1">
      <protection locked="0"/>
    </xf>
    <xf numFmtId="0" fontId="7" fillId="24" borderId="33" xfId="0" applyFont="1" applyFill="1" applyBorder="1" applyProtection="1">
      <protection locked="0"/>
    </xf>
    <xf numFmtId="0" fontId="7" fillId="24" borderId="34" xfId="0" applyFont="1" applyFill="1" applyBorder="1" applyProtection="1">
      <protection locked="0"/>
    </xf>
    <xf numFmtId="0" fontId="10" fillId="24" borderId="35" xfId="0" applyFont="1" applyFill="1" applyBorder="1" applyAlignment="1" applyProtection="1">
      <alignment horizontal="center" vertical="center"/>
      <protection locked="0"/>
    </xf>
    <xf numFmtId="0" fontId="7" fillId="0" borderId="14" xfId="0" applyFont="1" applyBorder="1" applyProtection="1">
      <protection locked="0"/>
    </xf>
    <xf numFmtId="0" fontId="7" fillId="0" borderId="36" xfId="0" applyFont="1" applyBorder="1" applyProtection="1">
      <protection locked="0"/>
    </xf>
    <xf numFmtId="0" fontId="7" fillId="24" borderId="36" xfId="0" applyFont="1" applyFill="1" applyBorder="1" applyProtection="1">
      <protection locked="0"/>
    </xf>
    <xf numFmtId="0" fontId="7" fillId="0" borderId="34" xfId="0" applyFont="1" applyFill="1" applyBorder="1" applyProtection="1">
      <protection locked="0"/>
    </xf>
    <xf numFmtId="0" fontId="7" fillId="0" borderId="34" xfId="0" applyFont="1" applyBorder="1" applyProtection="1">
      <protection locked="0"/>
    </xf>
    <xf numFmtId="0" fontId="7" fillId="24" borderId="35" xfId="0" applyFont="1" applyFill="1" applyBorder="1" applyProtection="1">
      <protection locked="0"/>
    </xf>
    <xf numFmtId="0" fontId="3" fillId="27" borderId="22" xfId="0" applyNumberFormat="1" applyFont="1" applyFill="1" applyBorder="1" applyAlignment="1" applyProtection="1">
      <alignment horizontal="center" vertical="center"/>
      <protection locked="0"/>
    </xf>
    <xf numFmtId="0" fontId="10" fillId="27" borderId="34" xfId="0" applyFont="1" applyFill="1" applyBorder="1" applyAlignment="1" applyProtection="1">
      <alignment horizontal="center"/>
      <protection locked="0"/>
    </xf>
    <xf numFmtId="0" fontId="10" fillId="27" borderId="35" xfId="0" applyFont="1" applyFill="1" applyBorder="1" applyAlignment="1" applyProtection="1">
      <alignment horizontal="center"/>
      <protection locked="0"/>
    </xf>
    <xf numFmtId="0" fontId="3" fillId="25" borderId="6" xfId="0" applyFont="1" applyFill="1" applyBorder="1" applyAlignment="1" applyProtection="1">
      <alignment horizontal="center" vertical="center"/>
      <protection locked="0"/>
    </xf>
    <xf numFmtId="0" fontId="14" fillId="0" borderId="6" xfId="0" applyFont="1" applyBorder="1" applyAlignment="1" applyProtection="1">
      <alignment horizontal="center" vertical="center" wrapText="1"/>
      <protection locked="0"/>
    </xf>
    <xf numFmtId="0" fontId="5" fillId="0" borderId="6" xfId="52" applyFont="1" applyBorder="1" applyAlignment="1" applyProtection="1">
      <alignment horizontal="left" vertical="center"/>
      <protection locked="0"/>
    </xf>
    <xf numFmtId="0" fontId="5" fillId="0" borderId="6" xfId="52" applyFont="1" applyBorder="1" applyAlignment="1" applyProtection="1">
      <alignment horizontal="center" vertical="center"/>
      <protection locked="0"/>
    </xf>
    <xf numFmtId="0" fontId="14" fillId="0" borderId="0" xfId="0" applyFont="1" applyBorder="1" applyAlignment="1" applyProtection="1">
      <alignment horizontal="center" vertical="center" wrapText="1"/>
      <protection locked="0"/>
    </xf>
    <xf numFmtId="0" fontId="19" fillId="0" borderId="0" xfId="0" applyFont="1" applyBorder="1" applyAlignment="1" applyProtection="1">
      <alignment horizontal="left" vertical="center"/>
      <protection locked="0"/>
    </xf>
    <xf numFmtId="0" fontId="15" fillId="0" borderId="0" xfId="0" applyFont="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22" fillId="0" borderId="0" xfId="0" applyFont="1" applyBorder="1" applyAlignment="1" applyProtection="1">
      <alignment horizontal="center" vertical="center"/>
      <protection locked="0"/>
    </xf>
    <xf numFmtId="175" fontId="2" fillId="0" borderId="11" xfId="49" applyNumberFormat="1" applyFont="1" applyFill="1" applyBorder="1" applyAlignment="1" applyProtection="1">
      <alignment horizontal="center"/>
      <protection locked="0"/>
    </xf>
    <xf numFmtId="0" fontId="3" fillId="0" borderId="27" xfId="0" applyNumberFormat="1" applyFont="1" applyFill="1" applyBorder="1" applyAlignment="1" applyProtection="1">
      <alignment horizontal="center" vertical="center"/>
      <protection locked="0"/>
    </xf>
    <xf numFmtId="0" fontId="3" fillId="0" borderId="6" xfId="0" applyNumberFormat="1" applyFont="1" applyFill="1" applyBorder="1" applyAlignment="1" applyProtection="1">
      <alignment horizontal="center" vertical="center"/>
      <protection locked="0"/>
    </xf>
    <xf numFmtId="0" fontId="5" fillId="0" borderId="6" xfId="0" applyNumberFormat="1" applyFont="1" applyFill="1" applyBorder="1" applyAlignment="1" applyProtection="1">
      <alignment horizontal="center" vertical="center"/>
      <protection locked="0"/>
    </xf>
    <xf numFmtId="0" fontId="3" fillId="0" borderId="27" xfId="0" quotePrefix="1" applyNumberFormat="1" applyFont="1" applyFill="1" applyBorder="1" applyAlignment="1" applyProtection="1">
      <alignment horizontal="center" vertical="center"/>
      <protection locked="0"/>
    </xf>
    <xf numFmtId="0" fontId="3" fillId="0" borderId="6" xfId="0" quotePrefix="1" applyNumberFormat="1" applyFont="1" applyFill="1" applyBorder="1" applyAlignment="1" applyProtection="1">
      <alignment horizontal="center" vertical="center"/>
      <protection locked="0"/>
    </xf>
    <xf numFmtId="0" fontId="14" fillId="0" borderId="0" xfId="0" applyFont="1" applyFill="1" applyAlignment="1" applyProtection="1">
      <alignment horizontal="center"/>
      <protection locked="0"/>
    </xf>
    <xf numFmtId="0" fontId="14" fillId="0" borderId="0" xfId="0" applyFont="1" applyBorder="1" applyAlignment="1" applyProtection="1">
      <protection locked="0"/>
    </xf>
    <xf numFmtId="0" fontId="14" fillId="0" borderId="0" xfId="0" applyFont="1" applyFill="1" applyBorder="1" applyAlignment="1" applyProtection="1">
      <alignment horizontal="right"/>
      <protection locked="0"/>
    </xf>
    <xf numFmtId="0" fontId="14" fillId="0" borderId="0" xfId="0" applyFont="1" applyFill="1" applyBorder="1" applyAlignment="1" applyProtection="1">
      <protection hidden="1"/>
    </xf>
    <xf numFmtId="0" fontId="15" fillId="0" borderId="0" xfId="0" applyFont="1" applyBorder="1" applyAlignment="1" applyProtection="1">
      <protection locked="0"/>
    </xf>
    <xf numFmtId="0" fontId="28" fillId="0" borderId="0" xfId="0" applyFont="1" applyProtection="1">
      <protection locked="0"/>
    </xf>
    <xf numFmtId="0" fontId="14" fillId="0" borderId="0" xfId="0" applyFont="1" applyFill="1" applyProtection="1">
      <protection locked="0"/>
    </xf>
    <xf numFmtId="0" fontId="64" fillId="0" borderId="0" xfId="0" applyFont="1" applyBorder="1" applyAlignment="1" applyProtection="1">
      <protection locked="0"/>
    </xf>
    <xf numFmtId="0" fontId="64" fillId="0" borderId="0" xfId="0" applyFont="1" applyFill="1" applyBorder="1" applyAlignment="1" applyProtection="1">
      <protection locked="0"/>
    </xf>
    <xf numFmtId="0" fontId="65" fillId="0" borderId="0" xfId="0" applyFont="1" applyProtection="1">
      <protection locked="0"/>
    </xf>
    <xf numFmtId="0" fontId="65" fillId="0" borderId="0" xfId="0" applyFont="1" applyFill="1" applyProtection="1">
      <protection locked="0"/>
    </xf>
    <xf numFmtId="0" fontId="66" fillId="0" borderId="19" xfId="0" applyFont="1" applyBorder="1" applyAlignment="1" applyProtection="1">
      <alignment vertical="center" shrinkToFit="1"/>
      <protection hidden="1"/>
    </xf>
    <xf numFmtId="0" fontId="66" fillId="0" borderId="37" xfId="0" applyFont="1" applyBorder="1" applyAlignment="1" applyProtection="1">
      <alignment vertical="center" shrinkToFit="1"/>
      <protection hidden="1"/>
    </xf>
    <xf numFmtId="0" fontId="66" fillId="0" borderId="19" xfId="0" applyFont="1" applyBorder="1" applyAlignment="1" applyProtection="1">
      <alignment vertical="center"/>
      <protection locked="0"/>
    </xf>
    <xf numFmtId="0" fontId="66" fillId="0" borderId="27" xfId="0" applyFont="1" applyBorder="1" applyAlignment="1" applyProtection="1">
      <alignment vertical="center"/>
      <protection locked="0"/>
    </xf>
    <xf numFmtId="0" fontId="66" fillId="0" borderId="26" xfId="0" applyFont="1" applyBorder="1" applyAlignment="1" applyProtection="1">
      <alignment vertical="center"/>
      <protection locked="0"/>
    </xf>
    <xf numFmtId="164" fontId="66" fillId="0" borderId="18" xfId="0" applyNumberFormat="1" applyFont="1" applyBorder="1" applyAlignment="1" applyProtection="1">
      <alignment horizontal="center" vertical="center"/>
      <protection hidden="1"/>
    </xf>
    <xf numFmtId="164" fontId="66" fillId="0" borderId="6" xfId="0" applyNumberFormat="1" applyFont="1" applyBorder="1" applyAlignment="1" applyProtection="1">
      <alignment horizontal="center" vertical="center"/>
      <protection hidden="1"/>
    </xf>
    <xf numFmtId="164" fontId="66" fillId="0" borderId="6" xfId="0" applyNumberFormat="1" applyFont="1" applyBorder="1" applyAlignment="1" applyProtection="1">
      <alignment horizontal="center" vertical="center"/>
      <protection locked="0"/>
    </xf>
    <xf numFmtId="164" fontId="66" fillId="0" borderId="26" xfId="0" applyNumberFormat="1" applyFont="1" applyBorder="1" applyAlignment="1" applyProtection="1">
      <alignment horizontal="center" vertical="center"/>
      <protection hidden="1"/>
    </xf>
    <xf numFmtId="164" fontId="66" fillId="0" borderId="27" xfId="0" applyNumberFormat="1" applyFont="1" applyBorder="1" applyAlignment="1" applyProtection="1">
      <alignment horizontal="center" vertical="center"/>
      <protection hidden="1"/>
    </xf>
    <xf numFmtId="2" fontId="66" fillId="0" borderId="12" xfId="0" applyNumberFormat="1" applyFont="1" applyBorder="1" applyAlignment="1" applyProtection="1">
      <alignment horizontal="center" vertical="center"/>
      <protection hidden="1"/>
    </xf>
    <xf numFmtId="0" fontId="66" fillId="0" borderId="12" xfId="0" applyNumberFormat="1" applyFont="1" applyBorder="1" applyAlignment="1" applyProtection="1">
      <alignment horizontal="center" vertical="center"/>
      <protection locked="0"/>
    </xf>
    <xf numFmtId="0" fontId="66" fillId="0" borderId="12" xfId="0" applyNumberFormat="1" applyFont="1" applyBorder="1" applyAlignment="1" applyProtection="1">
      <alignment horizontal="center" vertical="center"/>
      <protection hidden="1"/>
    </xf>
    <xf numFmtId="0" fontId="15" fillId="0" borderId="0" xfId="0" applyFont="1" applyAlignment="1" applyProtection="1">
      <alignment horizontal="justify"/>
      <protection locked="0"/>
    </xf>
    <xf numFmtId="0" fontId="66" fillId="0" borderId="0" xfId="0" applyFont="1" applyAlignment="1" applyProtection="1">
      <alignment vertical="center"/>
      <protection locked="0"/>
    </xf>
    <xf numFmtId="0" fontId="14" fillId="0" borderId="0" xfId="0" applyFont="1" applyFill="1" applyBorder="1" applyAlignment="1" applyProtection="1">
      <protection locked="0"/>
    </xf>
    <xf numFmtId="0" fontId="15" fillId="0" borderId="0" xfId="0" applyFont="1" applyFill="1" applyAlignment="1" applyProtection="1">
      <alignment horizontal="center"/>
      <protection locked="0"/>
    </xf>
    <xf numFmtId="0" fontId="66" fillId="0" borderId="30" xfId="0" applyNumberFormat="1" applyFont="1" applyFill="1" applyBorder="1" applyAlignment="1" applyProtection="1">
      <alignment horizontal="center" vertical="center"/>
      <protection hidden="1"/>
    </xf>
    <xf numFmtId="0" fontId="66" fillId="0" borderId="38" xfId="0" applyNumberFormat="1" applyFont="1" applyFill="1" applyBorder="1" applyAlignment="1" applyProtection="1">
      <alignment horizontal="center" vertical="center"/>
      <protection hidden="1"/>
    </xf>
    <xf numFmtId="164" fontId="66" fillId="0" borderId="30" xfId="0" applyNumberFormat="1" applyFont="1" applyFill="1" applyBorder="1" applyAlignment="1" applyProtection="1">
      <alignment horizontal="center" vertical="center"/>
      <protection hidden="1"/>
    </xf>
    <xf numFmtId="164" fontId="66" fillId="0" borderId="38" xfId="0" applyNumberFormat="1" applyFont="1" applyFill="1" applyBorder="1" applyAlignment="1" applyProtection="1">
      <alignment horizontal="center" vertical="center"/>
      <protection hidden="1"/>
    </xf>
    <xf numFmtId="0" fontId="66" fillId="26" borderId="27" xfId="0" applyNumberFormat="1" applyFont="1" applyFill="1" applyBorder="1" applyAlignment="1" applyProtection="1">
      <alignment horizontal="center" vertical="center"/>
      <protection hidden="1"/>
    </xf>
    <xf numFmtId="0" fontId="66" fillId="26" borderId="6" xfId="0" applyNumberFormat="1" applyFont="1" applyFill="1" applyBorder="1" applyAlignment="1" applyProtection="1">
      <alignment horizontal="center" vertical="center"/>
      <protection hidden="1"/>
    </xf>
    <xf numFmtId="164" fontId="66" fillId="26" borderId="6" xfId="0" applyNumberFormat="1" applyFont="1" applyFill="1" applyBorder="1" applyAlignment="1" applyProtection="1">
      <alignment horizontal="center" vertical="center"/>
      <protection hidden="1"/>
    </xf>
    <xf numFmtId="0" fontId="66" fillId="24" borderId="17" xfId="0" applyNumberFormat="1" applyFont="1" applyFill="1" applyBorder="1" applyAlignment="1" applyProtection="1">
      <alignment horizontal="center" vertical="center"/>
      <protection hidden="1"/>
    </xf>
    <xf numFmtId="0" fontId="66" fillId="0" borderId="12" xfId="0" applyNumberFormat="1" applyFont="1" applyFill="1" applyBorder="1" applyAlignment="1" applyProtection="1">
      <alignment horizontal="center" vertical="center"/>
      <protection locked="0"/>
    </xf>
    <xf numFmtId="0" fontId="66" fillId="0" borderId="19" xfId="0" applyNumberFormat="1" applyFont="1" applyFill="1" applyBorder="1" applyAlignment="1" applyProtection="1">
      <alignment horizontal="center" vertical="center"/>
      <protection locked="0"/>
    </xf>
    <xf numFmtId="0" fontId="66" fillId="0" borderId="37" xfId="0" applyNumberFormat="1" applyFont="1" applyFill="1" applyBorder="1" applyAlignment="1" applyProtection="1">
      <alignment horizontal="center" vertical="center"/>
      <protection locked="0"/>
    </xf>
    <xf numFmtId="0" fontId="15" fillId="0" borderId="0" xfId="0" applyFont="1" applyFill="1" applyAlignment="1" applyProtection="1">
      <protection locked="0"/>
    </xf>
    <xf numFmtId="0" fontId="14" fillId="0" borderId="0" xfId="0" applyFont="1" applyFill="1" applyAlignment="1" applyProtection="1">
      <protection locked="0"/>
    </xf>
    <xf numFmtId="0" fontId="66" fillId="0" borderId="0" xfId="0" applyFont="1" applyFill="1" applyAlignment="1" applyProtection="1">
      <alignment vertical="center"/>
      <protection locked="0"/>
    </xf>
    <xf numFmtId="2" fontId="66" fillId="0" borderId="0" xfId="0" applyNumberFormat="1" applyFont="1" applyFill="1" applyAlignment="1" applyProtection="1">
      <alignment vertical="center"/>
      <protection locked="0"/>
    </xf>
    <xf numFmtId="0" fontId="47" fillId="0" borderId="0" xfId="0" applyFont="1" applyBorder="1" applyAlignment="1" applyProtection="1">
      <alignment horizontal="center"/>
      <protection locked="0"/>
    </xf>
    <xf numFmtId="0" fontId="66" fillId="0" borderId="0" xfId="0" applyFont="1" applyFill="1" applyProtection="1">
      <protection locked="0"/>
    </xf>
    <xf numFmtId="2" fontId="66" fillId="0" borderId="0" xfId="0" applyNumberFormat="1" applyFont="1" applyFill="1" applyProtection="1">
      <protection locked="0"/>
    </xf>
    <xf numFmtId="0" fontId="66" fillId="0" borderId="0" xfId="0" applyFont="1" applyProtection="1">
      <protection locked="0"/>
    </xf>
    <xf numFmtId="0" fontId="66" fillId="0" borderId="39" xfId="0" applyFont="1" applyBorder="1" applyAlignment="1" applyProtection="1">
      <alignment vertical="center"/>
      <protection locked="0"/>
    </xf>
    <xf numFmtId="0" fontId="66" fillId="0" borderId="40" xfId="0" applyFont="1" applyBorder="1" applyAlignment="1" applyProtection="1">
      <alignment vertical="center"/>
      <protection locked="0"/>
    </xf>
    <xf numFmtId="0" fontId="66" fillId="0" borderId="41" xfId="0" applyFont="1" applyBorder="1" applyAlignment="1" applyProtection="1">
      <alignment vertical="center"/>
      <protection locked="0"/>
    </xf>
    <xf numFmtId="164" fontId="66" fillId="0" borderId="42" xfId="0" applyNumberFormat="1" applyFont="1" applyBorder="1" applyAlignment="1" applyProtection="1">
      <alignment horizontal="center" vertical="center"/>
      <protection locked="0"/>
    </xf>
    <xf numFmtId="164" fontId="66" fillId="0" borderId="41" xfId="0" applyNumberFormat="1" applyFont="1" applyBorder="1" applyAlignment="1" applyProtection="1">
      <alignment horizontal="center" vertical="center"/>
      <protection hidden="1"/>
    </xf>
    <xf numFmtId="164" fontId="66" fillId="0" borderId="40" xfId="0" applyNumberFormat="1" applyFont="1" applyBorder="1" applyAlignment="1" applyProtection="1">
      <alignment horizontal="center" vertical="center"/>
      <protection hidden="1"/>
    </xf>
    <xf numFmtId="0" fontId="66" fillId="0" borderId="43" xfId="0" applyNumberFormat="1" applyFont="1" applyBorder="1" applyAlignment="1" applyProtection="1">
      <alignment horizontal="center" vertical="center"/>
      <protection locked="0"/>
    </xf>
    <xf numFmtId="0" fontId="66" fillId="0" borderId="43" xfId="0" applyNumberFormat="1" applyFont="1" applyBorder="1" applyAlignment="1" applyProtection="1">
      <alignment horizontal="center" vertical="center"/>
      <protection hidden="1"/>
    </xf>
    <xf numFmtId="0" fontId="31" fillId="0" borderId="44" xfId="0" applyFont="1" applyBorder="1" applyProtection="1">
      <protection locked="0"/>
    </xf>
    <xf numFmtId="0" fontId="31" fillId="0" borderId="0" xfId="0" applyFont="1" applyProtection="1">
      <protection locked="0"/>
    </xf>
    <xf numFmtId="0" fontId="5" fillId="0" borderId="0" xfId="0" applyFont="1" applyFill="1" applyBorder="1" applyProtection="1">
      <protection locked="0"/>
    </xf>
    <xf numFmtId="0" fontId="3" fillId="0" borderId="30" xfId="0" applyNumberFormat="1" applyFont="1" applyFill="1" applyBorder="1" applyAlignment="1" applyProtection="1">
      <alignment horizontal="center" vertical="center" textRotation="90" wrapText="1" shrinkToFit="1"/>
      <protection hidden="1"/>
    </xf>
    <xf numFmtId="0" fontId="3" fillId="0" borderId="31" xfId="0" applyNumberFormat="1" applyFont="1" applyFill="1" applyBorder="1" applyAlignment="1" applyProtection="1">
      <alignment horizontal="center" vertical="center" textRotation="90" wrapText="1" shrinkToFit="1"/>
      <protection hidden="1"/>
    </xf>
    <xf numFmtId="0" fontId="5" fillId="0" borderId="31" xfId="0" applyNumberFormat="1" applyFont="1" applyFill="1" applyBorder="1" applyAlignment="1" applyProtection="1">
      <alignment horizontal="center" vertical="center" textRotation="90" wrapText="1" shrinkToFit="1"/>
      <protection hidden="1"/>
    </xf>
    <xf numFmtId="0" fontId="3" fillId="0" borderId="30" xfId="0" applyNumberFormat="1" applyFont="1" applyFill="1" applyBorder="1" applyAlignment="1" applyProtection="1">
      <alignment horizontal="center" vertical="center" wrapText="1" shrinkToFit="1"/>
      <protection hidden="1"/>
    </xf>
    <xf numFmtId="0" fontId="3" fillId="0" borderId="31" xfId="0" applyNumberFormat="1" applyFont="1" applyFill="1" applyBorder="1" applyAlignment="1" applyProtection="1">
      <alignment horizontal="center" vertical="center" wrapText="1" shrinkToFit="1"/>
      <protection hidden="1"/>
    </xf>
    <xf numFmtId="0" fontId="5" fillId="0" borderId="31" xfId="0" applyNumberFormat="1" applyFont="1" applyFill="1" applyBorder="1" applyAlignment="1" applyProtection="1">
      <alignment horizontal="center" vertical="center" wrapText="1" shrinkToFit="1"/>
      <protection hidden="1"/>
    </xf>
    <xf numFmtId="0" fontId="5" fillId="0" borderId="12" xfId="0" applyFont="1" applyFill="1" applyBorder="1" applyAlignment="1" applyProtection="1">
      <alignment horizontal="center"/>
      <protection hidden="1"/>
    </xf>
    <xf numFmtId="0" fontId="5" fillId="0" borderId="19" xfId="0" applyFont="1" applyBorder="1" applyAlignment="1" applyProtection="1">
      <alignment vertical="center" shrinkToFit="1"/>
      <protection hidden="1"/>
    </xf>
    <xf numFmtId="0" fontId="5" fillId="0" borderId="37" xfId="0" applyFont="1" applyBorder="1" applyAlignment="1" applyProtection="1">
      <alignment vertical="center" shrinkToFit="1"/>
      <protection hidden="1"/>
    </xf>
    <xf numFmtId="164" fontId="5" fillId="0" borderId="0" xfId="0" applyNumberFormat="1" applyFont="1" applyBorder="1" applyProtection="1">
      <protection hidden="1"/>
    </xf>
    <xf numFmtId="164" fontId="5" fillId="0" borderId="34" xfId="0" applyNumberFormat="1" applyFont="1" applyBorder="1" applyProtection="1">
      <protection hidden="1"/>
    </xf>
    <xf numFmtId="0" fontId="5" fillId="24" borderId="34" xfId="0" applyNumberFormat="1" applyFont="1" applyFill="1" applyBorder="1" applyProtection="1">
      <protection hidden="1"/>
    </xf>
    <xf numFmtId="0" fontId="31" fillId="0" borderId="44" xfId="0" applyFont="1" applyBorder="1" applyProtection="1">
      <protection hidden="1"/>
    </xf>
    <xf numFmtId="0" fontId="31" fillId="0" borderId="0" xfId="0" applyFont="1" applyBorder="1" applyProtection="1">
      <protection hidden="1"/>
    </xf>
    <xf numFmtId="0" fontId="5" fillId="0" borderId="34" xfId="0" applyNumberFormat="1" applyFont="1" applyFill="1" applyBorder="1" applyProtection="1">
      <protection hidden="1"/>
    </xf>
    <xf numFmtId="0" fontId="5" fillId="0" borderId="0" xfId="0" applyNumberFormat="1" applyFont="1" applyFill="1" applyBorder="1" applyProtection="1">
      <protection hidden="1"/>
    </xf>
    <xf numFmtId="0" fontId="5" fillId="24" borderId="16" xfId="0" applyNumberFormat="1" applyFont="1" applyFill="1" applyBorder="1" applyProtection="1">
      <protection hidden="1"/>
    </xf>
    <xf numFmtId="0" fontId="5" fillId="24" borderId="0" xfId="0" applyNumberFormat="1" applyFont="1" applyFill="1" applyProtection="1">
      <protection hidden="1"/>
    </xf>
    <xf numFmtId="0" fontId="5" fillId="0" borderId="16" xfId="0" applyNumberFormat="1" applyFont="1" applyFill="1" applyBorder="1" applyProtection="1">
      <protection hidden="1"/>
    </xf>
    <xf numFmtId="0" fontId="2" fillId="0" borderId="0" xfId="0" applyFont="1" applyAlignment="1" applyProtection="1">
      <protection locked="0"/>
    </xf>
    <xf numFmtId="0" fontId="68" fillId="0" borderId="0" xfId="0" applyFont="1" applyAlignment="1" applyProtection="1">
      <protection locked="0"/>
    </xf>
    <xf numFmtId="0" fontId="2" fillId="0" borderId="0" xfId="0" applyFont="1" applyFill="1" applyBorder="1" applyProtection="1">
      <protection locked="0"/>
    </xf>
    <xf numFmtId="0" fontId="4" fillId="0" borderId="0" xfId="0" applyFont="1" applyAlignment="1" applyProtection="1">
      <protection locked="0"/>
    </xf>
    <xf numFmtId="0" fontId="5" fillId="0" borderId="6" xfId="0" applyFont="1" applyBorder="1" applyAlignment="1">
      <alignment horizontal="center" vertical="center"/>
    </xf>
    <xf numFmtId="0" fontId="5" fillId="0" borderId="17" xfId="0" applyFont="1" applyBorder="1" applyAlignment="1">
      <alignment vertical="center"/>
    </xf>
    <xf numFmtId="0" fontId="46" fillId="0" borderId="6" xfId="0" applyFont="1" applyBorder="1" applyAlignment="1">
      <alignment horizontal="center" vertical="center"/>
    </xf>
    <xf numFmtId="0" fontId="46" fillId="0" borderId="17" xfId="0" applyFont="1" applyBorder="1" applyAlignment="1">
      <alignment vertical="center"/>
    </xf>
    <xf numFmtId="0" fontId="5" fillId="0" borderId="6" xfId="0" applyFont="1" applyBorder="1" applyAlignment="1">
      <alignment horizontal="left" vertical="center"/>
    </xf>
    <xf numFmtId="0" fontId="46" fillId="0" borderId="6" xfId="0" applyFont="1" applyBorder="1" applyAlignment="1">
      <alignment horizontal="left" vertical="center"/>
    </xf>
    <xf numFmtId="14" fontId="5" fillId="0" borderId="6" xfId="0" applyNumberFormat="1" applyFont="1" applyBorder="1" applyAlignment="1">
      <alignment horizontal="center" vertical="center"/>
    </xf>
    <xf numFmtId="164" fontId="66" fillId="0" borderId="38" xfId="0" applyNumberFormat="1" applyFont="1" applyFill="1" applyBorder="1" applyAlignment="1" applyProtection="1">
      <alignment horizontal="center" vertical="center"/>
      <protection locked="0"/>
    </xf>
    <xf numFmtId="164" fontId="66" fillId="0" borderId="26" xfId="0" applyNumberFormat="1" applyFont="1" applyFill="1" applyBorder="1" applyAlignment="1" applyProtection="1">
      <alignment horizontal="center" vertical="center"/>
      <protection locked="0"/>
    </xf>
    <xf numFmtId="0" fontId="17" fillId="0" borderId="6" xfId="51" applyFont="1" applyBorder="1" applyAlignment="1" applyProtection="1">
      <alignment horizontal="left" vertical="center"/>
      <protection hidden="1"/>
    </xf>
    <xf numFmtId="0" fontId="14" fillId="0" borderId="6" xfId="52" applyFont="1" applyFill="1" applyBorder="1" applyAlignment="1" applyProtection="1">
      <alignment horizontal="center" vertical="center" wrapText="1"/>
      <protection locked="0"/>
    </xf>
    <xf numFmtId="0" fontId="15" fillId="0" borderId="0" xfId="0" applyFont="1" applyFill="1" applyProtection="1">
      <protection hidden="1"/>
    </xf>
    <xf numFmtId="0" fontId="15" fillId="0" borderId="0" xfId="0" applyFont="1" applyFill="1" applyAlignment="1" applyProtection="1">
      <alignment horizontal="right"/>
      <protection hidden="1"/>
    </xf>
    <xf numFmtId="0" fontId="15" fillId="0" borderId="0" xfId="0" applyFont="1" applyFill="1" applyAlignment="1" applyProtection="1">
      <protection hidden="1"/>
    </xf>
    <xf numFmtId="0" fontId="3" fillId="0" borderId="6" xfId="0" applyFont="1" applyBorder="1" applyAlignment="1" applyProtection="1">
      <alignment horizontal="center" vertical="center"/>
      <protection hidden="1"/>
    </xf>
    <xf numFmtId="0" fontId="3" fillId="0" borderId="17" xfId="0" applyFont="1" applyBorder="1" applyAlignment="1" applyProtection="1">
      <alignment horizontal="center" vertical="center"/>
      <protection hidden="1"/>
    </xf>
    <xf numFmtId="0" fontId="46" fillId="0" borderId="18" xfId="0" applyFont="1" applyBorder="1" applyAlignment="1">
      <alignment vertical="center"/>
    </xf>
    <xf numFmtId="0" fontId="5" fillId="0" borderId="18" xfId="0" applyFont="1" applyBorder="1" applyAlignment="1">
      <alignment vertical="center"/>
    </xf>
    <xf numFmtId="0" fontId="17" fillId="0" borderId="6" xfId="0" applyFont="1" applyFill="1" applyBorder="1" applyAlignment="1">
      <alignment horizontal="left" vertical="center"/>
    </xf>
    <xf numFmtId="0" fontId="17" fillId="0" borderId="6" xfId="0" applyFont="1" applyBorder="1" applyAlignment="1">
      <alignment horizontal="left" vertical="center"/>
    </xf>
    <xf numFmtId="0" fontId="17" fillId="0" borderId="11" xfId="0" applyFont="1" applyFill="1" applyBorder="1" applyAlignment="1">
      <alignment horizontal="left" vertical="center"/>
    </xf>
    <xf numFmtId="0" fontId="17" fillId="0" borderId="11" xfId="51" applyFont="1" applyBorder="1" applyAlignment="1" applyProtection="1">
      <alignment horizontal="left" vertical="center"/>
      <protection hidden="1"/>
    </xf>
    <xf numFmtId="0" fontId="17" fillId="0" borderId="11" xfId="0" applyFont="1" applyBorder="1" applyAlignment="1">
      <alignment horizontal="left" vertical="center"/>
    </xf>
    <xf numFmtId="0" fontId="17" fillId="0" borderId="6" xfId="0" applyFont="1" applyBorder="1" applyAlignment="1">
      <alignment horizontal="left" vertical="center" wrapText="1"/>
    </xf>
    <xf numFmtId="0" fontId="14" fillId="0" borderId="11" xfId="0" applyFont="1" applyBorder="1" applyAlignment="1" applyProtection="1">
      <alignment horizontal="center" vertical="center" wrapText="1"/>
      <protection locked="0"/>
    </xf>
    <xf numFmtId="0" fontId="12" fillId="0" borderId="0" xfId="49" applyFont="1" applyFill="1" applyBorder="1" applyAlignment="1" applyProtection="1">
      <alignment horizontal="center" vertical="center"/>
      <protection locked="0"/>
    </xf>
    <xf numFmtId="0" fontId="70" fillId="0" borderId="6" xfId="47" applyFont="1" applyFill="1" applyBorder="1" applyAlignment="1" applyProtection="1">
      <alignment horizontal="center" vertical="center" wrapText="1"/>
      <protection locked="0"/>
    </xf>
    <xf numFmtId="0" fontId="14" fillId="0" borderId="11" xfId="52" applyFont="1" applyFill="1" applyBorder="1" applyAlignment="1" applyProtection="1">
      <alignment horizontal="center" vertical="center" wrapText="1"/>
      <protection locked="0"/>
    </xf>
    <xf numFmtId="0" fontId="14" fillId="0" borderId="45" xfId="0" applyFont="1" applyBorder="1" applyAlignment="1" applyProtection="1">
      <alignment horizontal="center" vertical="center" wrapText="1"/>
      <protection locked="0"/>
    </xf>
    <xf numFmtId="0" fontId="14" fillId="0" borderId="45" xfId="52" applyFont="1" applyFill="1" applyBorder="1" applyAlignment="1" applyProtection="1">
      <alignment horizontal="center" vertical="center" wrapText="1"/>
      <protection locked="0"/>
    </xf>
    <xf numFmtId="0" fontId="17" fillId="0" borderId="45" xfId="51" applyFont="1" applyBorder="1" applyAlignment="1" applyProtection="1">
      <alignment horizontal="left" vertical="center"/>
      <protection hidden="1"/>
    </xf>
    <xf numFmtId="0" fontId="19" fillId="0" borderId="0" xfId="0" applyFont="1" applyBorder="1" applyAlignment="1" applyProtection="1">
      <alignment horizontal="center" vertical="center"/>
      <protection locked="0"/>
    </xf>
    <xf numFmtId="0" fontId="5" fillId="0" borderId="6" xfId="0" applyFont="1" applyFill="1" applyBorder="1" applyAlignment="1">
      <alignment horizontal="center" vertical="center"/>
    </xf>
    <xf numFmtId="0" fontId="3" fillId="0" borderId="6" xfId="0" applyFont="1" applyFill="1" applyBorder="1" applyAlignment="1">
      <alignment horizontal="center" vertical="center"/>
    </xf>
    <xf numFmtId="0" fontId="5" fillId="0" borderId="45" xfId="51" applyFont="1" applyBorder="1" applyAlignment="1" applyProtection="1">
      <alignment horizontal="center" vertical="center"/>
      <protection hidden="1"/>
    </xf>
    <xf numFmtId="0" fontId="5" fillId="0" borderId="11" xfId="0" applyFont="1" applyFill="1" applyBorder="1" applyAlignment="1">
      <alignment horizontal="center" vertical="center"/>
    </xf>
    <xf numFmtId="0" fontId="3" fillId="0" borderId="11" xfId="0" applyFont="1" applyFill="1" applyBorder="1" applyAlignment="1">
      <alignment horizontal="center" vertical="center"/>
    </xf>
    <xf numFmtId="0" fontId="5" fillId="0" borderId="11" xfId="0" applyFont="1" applyBorder="1" applyAlignment="1">
      <alignment horizontal="center" vertical="center"/>
    </xf>
    <xf numFmtId="0" fontId="5" fillId="0" borderId="6" xfId="51" applyFont="1" applyBorder="1" applyAlignment="1" applyProtection="1">
      <alignment horizontal="center" vertical="center"/>
      <protection hidden="1"/>
    </xf>
    <xf numFmtId="0" fontId="5" fillId="0" borderId="0" xfId="0" applyFont="1" applyAlignment="1" applyProtection="1">
      <alignment vertical="center"/>
      <protection locked="0"/>
    </xf>
    <xf numFmtId="0" fontId="17" fillId="0" borderId="0" xfId="0" applyFont="1" applyAlignment="1" applyProtection="1">
      <alignment horizontal="left" vertical="center"/>
      <protection locked="0"/>
    </xf>
    <xf numFmtId="0" fontId="17" fillId="0" borderId="0" xfId="0" applyFont="1" applyAlignment="1" applyProtection="1">
      <alignment horizontal="center" vertical="center"/>
      <protection locked="0"/>
    </xf>
    <xf numFmtId="0" fontId="15" fillId="0" borderId="0" xfId="0" applyFont="1" applyAlignment="1" applyProtection="1">
      <alignment horizontal="center" vertical="center"/>
      <protection locked="0"/>
    </xf>
    <xf numFmtId="0" fontId="3" fillId="0" borderId="6" xfId="52" applyFont="1" applyBorder="1" applyAlignment="1" applyProtection="1">
      <alignment horizontal="center" vertical="center"/>
      <protection hidden="1"/>
    </xf>
    <xf numFmtId="0" fontId="3" fillId="0" borderId="45" xfId="52" applyFont="1" applyBorder="1" applyAlignment="1" applyProtection="1">
      <alignment horizontal="center" vertical="center"/>
      <protection hidden="1"/>
    </xf>
    <xf numFmtId="0" fontId="3" fillId="0" borderId="11" xfId="52" applyFont="1" applyBorder="1" applyAlignment="1" applyProtection="1">
      <alignment horizontal="center" vertical="center"/>
      <protection hidden="1"/>
    </xf>
    <xf numFmtId="0" fontId="13" fillId="0" borderId="0" xfId="0" applyFont="1" applyAlignment="1" applyProtection="1">
      <alignment vertical="center"/>
      <protection locked="0"/>
    </xf>
    <xf numFmtId="0" fontId="20" fillId="0" borderId="0" xfId="0" applyFont="1" applyAlignment="1" applyProtection="1">
      <alignment vertical="center"/>
      <protection locked="0"/>
    </xf>
    <xf numFmtId="0" fontId="20" fillId="0" borderId="0" xfId="0" applyFont="1" applyAlignment="1" applyProtection="1">
      <alignment horizontal="center" vertical="center"/>
      <protection locked="0"/>
    </xf>
    <xf numFmtId="0" fontId="14" fillId="0" borderId="46" xfId="0" applyFont="1" applyBorder="1" applyAlignment="1" applyProtection="1">
      <alignment horizontal="center" vertical="center" wrapText="1"/>
      <protection locked="0"/>
    </xf>
    <xf numFmtId="0" fontId="14" fillId="0" borderId="46" xfId="52" applyFont="1" applyFill="1" applyBorder="1" applyAlignment="1" applyProtection="1">
      <alignment horizontal="center" vertical="center" wrapText="1"/>
      <protection locked="0"/>
    </xf>
    <xf numFmtId="0" fontId="17" fillId="0" borderId="46" xfId="0" applyFont="1" applyFill="1" applyBorder="1" applyAlignment="1">
      <alignment horizontal="left" vertical="center"/>
    </xf>
    <xf numFmtId="0" fontId="3" fillId="0" borderId="46" xfId="52" applyFont="1" applyBorder="1" applyAlignment="1" applyProtection="1">
      <alignment horizontal="center" vertical="center"/>
      <protection hidden="1"/>
    </xf>
    <xf numFmtId="0" fontId="5" fillId="0" borderId="46" xfId="0" applyFont="1" applyFill="1" applyBorder="1" applyAlignment="1">
      <alignment horizontal="center" vertical="center"/>
    </xf>
    <xf numFmtId="0" fontId="3" fillId="0" borderId="46" xfId="0" applyFont="1" applyFill="1" applyBorder="1" applyAlignment="1">
      <alignment horizontal="center" vertical="center"/>
    </xf>
    <xf numFmtId="0" fontId="14" fillId="0" borderId="47" xfId="0" applyFont="1" applyBorder="1" applyAlignment="1" applyProtection="1">
      <alignment horizontal="center" vertical="center" wrapText="1"/>
      <protection locked="0"/>
    </xf>
    <xf numFmtId="0" fontId="5" fillId="0" borderId="45" xfId="51" applyFont="1" applyFill="1" applyBorder="1" applyAlignment="1" applyProtection="1">
      <alignment horizontal="center" vertical="center"/>
      <protection hidden="1"/>
    </xf>
    <xf numFmtId="0" fontId="3" fillId="25" borderId="6" xfId="0" applyFont="1" applyFill="1" applyBorder="1" applyAlignment="1" applyProtection="1">
      <alignment horizontal="center"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22" fillId="0" borderId="0" xfId="0" applyFont="1" applyAlignment="1" applyProtection="1">
      <alignment horizontal="center" vertical="center"/>
      <protection locked="0"/>
    </xf>
    <xf numFmtId="165" fontId="71" fillId="0" borderId="6" xfId="28" applyNumberFormat="1" applyFont="1" applyBorder="1" applyAlignment="1" applyProtection="1">
      <alignment horizontal="center" vertical="center"/>
      <protection locked="0"/>
    </xf>
    <xf numFmtId="0" fontId="7" fillId="0" borderId="6" xfId="0" applyFont="1" applyBorder="1" applyAlignment="1" applyProtection="1">
      <alignment vertical="center"/>
      <protection locked="0"/>
    </xf>
    <xf numFmtId="165" fontId="71" fillId="0" borderId="45" xfId="28" applyNumberFormat="1" applyFont="1" applyBorder="1" applyAlignment="1" applyProtection="1">
      <alignment horizontal="center" vertical="center"/>
      <protection locked="0"/>
    </xf>
    <xf numFmtId="165" fontId="71" fillId="0" borderId="46" xfId="28" applyNumberFormat="1" applyFont="1" applyBorder="1" applyAlignment="1" applyProtection="1">
      <alignment horizontal="center" vertical="center"/>
      <protection locked="0"/>
    </xf>
    <xf numFmtId="165" fontId="71" fillId="0" borderId="11" xfId="28" applyNumberFormat="1" applyFont="1" applyBorder="1" applyAlignment="1" applyProtection="1">
      <alignment horizontal="center" vertical="center"/>
      <protection locked="0"/>
    </xf>
    <xf numFmtId="0" fontId="7" fillId="0" borderId="0" xfId="0" applyFont="1" applyBorder="1" applyAlignment="1" applyProtection="1">
      <alignment horizontal="center" vertical="center"/>
      <protection locked="0"/>
    </xf>
    <xf numFmtId="165" fontId="71" fillId="0" borderId="0" xfId="28" applyNumberFormat="1" applyFont="1" applyBorder="1" applyAlignment="1" applyProtection="1">
      <alignment horizontal="center" vertical="center"/>
      <protection locked="0"/>
    </xf>
    <xf numFmtId="0" fontId="7" fillId="0" borderId="0" xfId="0" applyFont="1" applyBorder="1" applyAlignment="1" applyProtection="1">
      <alignment vertical="center"/>
      <protection locked="0"/>
    </xf>
    <xf numFmtId="0" fontId="17" fillId="0" borderId="45" xfId="0" applyFont="1" applyBorder="1" applyAlignment="1">
      <alignment horizontal="left" vertical="center"/>
    </xf>
    <xf numFmtId="0" fontId="5" fillId="0" borderId="45" xfId="0" applyFont="1" applyBorder="1" applyAlignment="1">
      <alignment horizontal="center" vertical="center"/>
    </xf>
    <xf numFmtId="0" fontId="5" fillId="0" borderId="46" xfId="0" applyFont="1" applyBorder="1" applyAlignment="1">
      <alignment horizontal="center" vertical="center"/>
    </xf>
    <xf numFmtId="0" fontId="5" fillId="0" borderId="45" xfId="52" applyFont="1" applyBorder="1" applyAlignment="1" applyProtection="1">
      <alignment horizontal="left" vertical="center"/>
      <protection locked="0"/>
    </xf>
    <xf numFmtId="0" fontId="5" fillId="0" borderId="45" xfId="52" applyFont="1" applyBorder="1" applyAlignment="1" applyProtection="1">
      <alignment horizontal="center" vertical="center"/>
      <protection locked="0"/>
    </xf>
    <xf numFmtId="0" fontId="3" fillId="0" borderId="48" xfId="0" applyFont="1" applyBorder="1" applyAlignment="1" applyProtection="1">
      <alignment horizontal="center" vertical="center" wrapText="1"/>
      <protection hidden="1"/>
    </xf>
    <xf numFmtId="0" fontId="3" fillId="0" borderId="6" xfId="47" applyFont="1" applyFill="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hidden="1"/>
    </xf>
    <xf numFmtId="0" fontId="5" fillId="0" borderId="11" xfId="0" applyFont="1" applyBorder="1" applyAlignment="1" applyProtection="1">
      <alignment horizontal="center" vertical="center" wrapText="1"/>
      <protection hidden="1"/>
    </xf>
    <xf numFmtId="0" fontId="5" fillId="0" borderId="48" xfId="0" applyFont="1" applyBorder="1" applyAlignment="1" applyProtection="1">
      <alignment horizontal="center" vertical="center" wrapText="1"/>
      <protection hidden="1"/>
    </xf>
    <xf numFmtId="0" fontId="5" fillId="0" borderId="0" xfId="0" applyFont="1" applyAlignment="1" applyProtection="1">
      <alignment horizontal="center" vertical="center"/>
      <protection hidden="1"/>
    </xf>
    <xf numFmtId="0" fontId="3" fillId="0" borderId="0" xfId="0" applyFont="1" applyAlignment="1" applyProtection="1">
      <alignment vertical="center"/>
      <protection hidden="1"/>
    </xf>
    <xf numFmtId="0" fontId="5" fillId="0" borderId="0" xfId="0" applyFont="1" applyAlignment="1" applyProtection="1">
      <alignment vertical="center"/>
      <protection hidden="1"/>
    </xf>
    <xf numFmtId="0" fontId="5" fillId="0" borderId="0" xfId="0" applyFont="1" applyAlignment="1" applyProtection="1">
      <alignment horizontal="justify" vertical="center"/>
      <protection hidden="1"/>
    </xf>
    <xf numFmtId="0" fontId="3" fillId="0" borderId="11" xfId="0" applyFont="1" applyBorder="1" applyAlignment="1" applyProtection="1">
      <alignment horizontal="center" vertical="center" wrapText="1"/>
      <protection hidden="1"/>
    </xf>
    <xf numFmtId="0" fontId="3" fillId="0" borderId="6" xfId="47" applyFont="1" applyBorder="1" applyAlignment="1" applyProtection="1">
      <alignment horizontal="center" vertical="center" wrapText="1"/>
      <protection hidden="1"/>
    </xf>
    <xf numFmtId="0" fontId="3" fillId="0" borderId="11" xfId="47" applyFont="1" applyBorder="1" applyAlignment="1" applyProtection="1">
      <alignment horizontal="center" vertical="center" wrapText="1"/>
      <protection hidden="1"/>
    </xf>
    <xf numFmtId="0" fontId="72" fillId="0" borderId="6" xfId="0" applyFont="1" applyBorder="1" applyAlignment="1" applyProtection="1">
      <alignment horizontal="center" vertical="center" wrapText="1"/>
      <protection hidden="1"/>
    </xf>
    <xf numFmtId="0" fontId="69" fillId="0" borderId="6" xfId="0" applyFont="1" applyBorder="1" applyAlignment="1" applyProtection="1">
      <alignment horizontal="center" vertical="center" wrapText="1"/>
      <protection hidden="1"/>
    </xf>
    <xf numFmtId="0" fontId="69" fillId="0" borderId="0" xfId="0" applyFont="1" applyAlignment="1" applyProtection="1">
      <alignment vertical="center"/>
      <protection hidden="1"/>
    </xf>
    <xf numFmtId="0" fontId="69" fillId="0" borderId="11" xfId="0" applyFont="1" applyBorder="1" applyAlignment="1" applyProtection="1">
      <alignment horizontal="center" vertical="center" wrapText="1"/>
      <protection hidden="1"/>
    </xf>
    <xf numFmtId="0" fontId="3" fillId="0" borderId="45" xfId="0" applyFont="1" applyBorder="1" applyAlignment="1" applyProtection="1">
      <alignment horizontal="center" vertical="center" wrapText="1"/>
      <protection hidden="1"/>
    </xf>
    <xf numFmtId="0" fontId="5" fillId="0" borderId="45" xfId="0" applyFont="1" applyBorder="1" applyAlignment="1" applyProtection="1">
      <alignment horizontal="center" vertical="center" wrapText="1"/>
      <protection hidden="1"/>
    </xf>
    <xf numFmtId="0" fontId="69" fillId="0" borderId="45" xfId="0" applyFont="1" applyBorder="1" applyAlignment="1" applyProtection="1">
      <alignment horizontal="center" vertical="center" wrapText="1"/>
      <protection hidden="1"/>
    </xf>
    <xf numFmtId="0" fontId="69" fillId="0" borderId="48" xfId="0" applyFont="1" applyBorder="1" applyAlignment="1" applyProtection="1">
      <alignment horizontal="center" vertical="center" wrapText="1"/>
      <protection hidden="1"/>
    </xf>
    <xf numFmtId="0" fontId="3" fillId="0" borderId="46" xfId="47" applyFont="1" applyBorder="1" applyAlignment="1" applyProtection="1">
      <alignment horizontal="center" vertical="center" wrapText="1"/>
      <protection hidden="1"/>
    </xf>
    <xf numFmtId="0" fontId="5" fillId="0" borderId="46" xfId="0" applyFont="1" applyBorder="1" applyAlignment="1" applyProtection="1">
      <alignment horizontal="center" vertical="center" wrapText="1"/>
      <protection hidden="1"/>
    </xf>
    <xf numFmtId="0" fontId="69" fillId="0" borderId="46" xfId="0" applyFont="1" applyBorder="1" applyAlignment="1" applyProtection="1">
      <alignment horizontal="center" vertical="center" wrapText="1"/>
      <protection hidden="1"/>
    </xf>
    <xf numFmtId="0" fontId="3" fillId="0" borderId="0" xfId="0" applyFont="1" applyBorder="1" applyAlignment="1" applyProtection="1">
      <alignment horizontal="center" vertical="center"/>
      <protection hidden="1"/>
    </xf>
    <xf numFmtId="0" fontId="5" fillId="0" borderId="0" xfId="0" applyFont="1" applyAlignment="1">
      <alignment vertical="center"/>
    </xf>
    <xf numFmtId="0" fontId="46" fillId="0" borderId="0" xfId="0" applyFont="1" applyAlignment="1">
      <alignment vertical="center"/>
    </xf>
    <xf numFmtId="0" fontId="7" fillId="0" borderId="49" xfId="0" applyFont="1" applyBorder="1" applyAlignment="1">
      <alignment vertical="center"/>
    </xf>
    <xf numFmtId="0" fontId="5" fillId="0" borderId="50" xfId="0" applyFont="1" applyBorder="1" applyAlignment="1">
      <alignment vertical="center"/>
    </xf>
    <xf numFmtId="0" fontId="5" fillId="0" borderId="49" xfId="0" applyFont="1" applyBorder="1" applyAlignment="1">
      <alignment horizontal="center" vertical="center"/>
    </xf>
    <xf numFmtId="0" fontId="5" fillId="0" borderId="51" xfId="0" applyFont="1" applyBorder="1" applyAlignment="1">
      <alignment vertical="center"/>
    </xf>
    <xf numFmtId="0" fontId="5" fillId="0" borderId="52" xfId="0" applyFont="1" applyBorder="1" applyAlignment="1">
      <alignment vertical="center"/>
    </xf>
    <xf numFmtId="0" fontId="5" fillId="0" borderId="0" xfId="0" applyFont="1" applyBorder="1" applyAlignment="1" applyProtection="1">
      <alignment vertical="center"/>
      <protection hidden="1"/>
    </xf>
    <xf numFmtId="0" fontId="3" fillId="0" borderId="18" xfId="0" applyFont="1" applyBorder="1" applyAlignment="1" applyProtection="1">
      <alignment horizontal="center" vertical="center"/>
      <protection hidden="1"/>
    </xf>
    <xf numFmtId="0" fontId="69" fillId="0" borderId="6" xfId="0" applyFont="1" applyBorder="1" applyAlignment="1">
      <alignment horizontal="center" vertical="center"/>
    </xf>
    <xf numFmtId="0" fontId="69" fillId="0" borderId="17" xfId="0" applyFont="1" applyBorder="1" applyAlignment="1">
      <alignment vertical="center"/>
    </xf>
    <xf numFmtId="0" fontId="69" fillId="0" borderId="18" xfId="0" applyFont="1" applyBorder="1" applyAlignment="1">
      <alignment vertical="center"/>
    </xf>
    <xf numFmtId="0" fontId="5" fillId="0" borderId="4" xfId="0" applyFont="1" applyBorder="1" applyAlignment="1">
      <alignment horizontal="center" vertical="center"/>
    </xf>
    <xf numFmtId="0" fontId="46" fillId="0" borderId="4" xfId="0" applyFont="1" applyBorder="1" applyAlignment="1">
      <alignment vertical="center"/>
    </xf>
    <xf numFmtId="0" fontId="5" fillId="0" borderId="4" xfId="0" applyFont="1" applyBorder="1" applyAlignment="1">
      <alignment vertical="center"/>
    </xf>
    <xf numFmtId="0" fontId="11" fillId="0" borderId="0" xfId="47" applyFill="1" applyProtection="1">
      <protection locked="0"/>
    </xf>
    <xf numFmtId="0" fontId="8" fillId="0" borderId="0" xfId="47" applyFont="1" applyFill="1" applyBorder="1" applyAlignment="1" applyProtection="1">
      <alignment vertical="center"/>
      <protection locked="0"/>
    </xf>
    <xf numFmtId="0" fontId="7" fillId="0" borderId="0" xfId="47" applyFont="1" applyFill="1" applyProtection="1">
      <protection locked="0"/>
    </xf>
    <xf numFmtId="0" fontId="12" fillId="0" borderId="53" xfId="49" applyFont="1" applyFill="1" applyBorder="1" applyAlignment="1" applyProtection="1">
      <protection locked="0"/>
    </xf>
    <xf numFmtId="0" fontId="5" fillId="0" borderId="0" xfId="47" applyFont="1" applyFill="1" applyAlignment="1" applyProtection="1">
      <alignment horizontal="center"/>
      <protection locked="0"/>
    </xf>
    <xf numFmtId="0" fontId="2" fillId="0" borderId="6" xfId="0" applyFont="1" applyFill="1" applyBorder="1" applyAlignment="1" applyProtection="1">
      <alignment horizontal="center" vertical="center"/>
      <protection hidden="1"/>
    </xf>
    <xf numFmtId="0" fontId="2" fillId="0" borderId="17" xfId="0" applyFont="1" applyFill="1" applyBorder="1" applyAlignment="1" applyProtection="1">
      <alignment horizontal="justify" vertical="center"/>
      <protection hidden="1"/>
    </xf>
    <xf numFmtId="0" fontId="2" fillId="0" borderId="18" xfId="0" applyFont="1" applyFill="1" applyBorder="1" applyAlignment="1" applyProtection="1">
      <alignment horizontal="justify" vertical="center"/>
      <protection hidden="1"/>
    </xf>
    <xf numFmtId="0" fontId="7" fillId="0" borderId="0" xfId="50" applyFont="1" applyFill="1" applyAlignment="1" applyProtection="1">
      <protection hidden="1"/>
    </xf>
    <xf numFmtId="0" fontId="7" fillId="0" borderId="0" xfId="50" applyFont="1" applyFill="1" applyAlignment="1" applyProtection="1">
      <alignment horizontal="center" vertical="center" wrapText="1"/>
      <protection locked="0"/>
    </xf>
    <xf numFmtId="0" fontId="13" fillId="0" borderId="0" xfId="47" applyFont="1" applyFill="1" applyAlignment="1" applyProtection="1">
      <protection locked="0"/>
    </xf>
    <xf numFmtId="0" fontId="13" fillId="0" borderId="0" xfId="47" applyFont="1" applyFill="1" applyAlignment="1" applyProtection="1">
      <alignment horizontal="left"/>
      <protection locked="0"/>
    </xf>
    <xf numFmtId="0" fontId="5" fillId="0" borderId="54" xfId="0" applyFont="1" applyBorder="1" applyAlignment="1">
      <alignment vertical="center"/>
    </xf>
    <xf numFmtId="0" fontId="5" fillId="0" borderId="55" xfId="0" applyFont="1" applyBorder="1" applyAlignment="1">
      <alignment vertical="center"/>
    </xf>
    <xf numFmtId="0" fontId="5" fillId="0" borderId="42" xfId="0" applyFont="1" applyBorder="1" applyAlignment="1">
      <alignment horizontal="center" vertical="center"/>
    </xf>
    <xf numFmtId="0" fontId="5" fillId="0" borderId="56" xfId="0" applyFont="1" applyBorder="1" applyAlignment="1">
      <alignment vertical="center"/>
    </xf>
    <xf numFmtId="0" fontId="5" fillId="0" borderId="57" xfId="0" applyFont="1" applyBorder="1" applyAlignment="1">
      <alignment vertical="center"/>
    </xf>
    <xf numFmtId="0" fontId="46" fillId="0" borderId="42" xfId="0" applyFont="1" applyBorder="1" applyAlignment="1">
      <alignment horizontal="center" vertical="center"/>
    </xf>
    <xf numFmtId="0" fontId="46" fillId="0" borderId="56" xfId="0" applyFont="1" applyBorder="1" applyAlignment="1">
      <alignment vertical="center"/>
    </xf>
    <xf numFmtId="0" fontId="46" fillId="0" borderId="57" xfId="0" applyFont="1" applyBorder="1" applyAlignment="1">
      <alignment vertical="center"/>
    </xf>
    <xf numFmtId="0" fontId="46" fillId="0" borderId="42" xfId="0" applyFont="1" applyBorder="1" applyAlignment="1">
      <alignment horizontal="left" vertical="center"/>
    </xf>
    <xf numFmtId="0" fontId="5" fillId="0" borderId="42" xfId="0" applyFont="1" applyBorder="1" applyAlignment="1">
      <alignment horizontal="left" vertical="center"/>
    </xf>
    <xf numFmtId="0" fontId="46" fillId="0" borderId="58" xfId="0" applyFont="1" applyBorder="1" applyAlignment="1">
      <alignment vertical="center"/>
    </xf>
    <xf numFmtId="0" fontId="5" fillId="0" borderId="58" xfId="0" applyFont="1" applyBorder="1" applyAlignment="1">
      <alignment vertical="center"/>
    </xf>
    <xf numFmtId="0" fontId="10" fillId="0" borderId="0" xfId="0" applyFont="1" applyAlignment="1" applyProtection="1">
      <alignment horizontal="center" vertical="center"/>
      <protection hidden="1"/>
    </xf>
    <xf numFmtId="0" fontId="7" fillId="0" borderId="6" xfId="0" applyFont="1" applyBorder="1" applyAlignment="1">
      <alignment vertical="center"/>
    </xf>
    <xf numFmtId="0" fontId="75" fillId="0" borderId="6" xfId="0" applyFont="1" applyBorder="1" applyAlignment="1">
      <alignment vertical="center"/>
    </xf>
    <xf numFmtId="0" fontId="76" fillId="0" borderId="6" xfId="0" applyFont="1" applyBorder="1" applyAlignment="1">
      <alignment vertical="center"/>
    </xf>
    <xf numFmtId="0" fontId="73" fillId="0" borderId="6" xfId="0" applyFont="1" applyBorder="1" applyAlignment="1">
      <alignment vertical="center"/>
    </xf>
    <xf numFmtId="0" fontId="73" fillId="0" borderId="6" xfId="0" applyFont="1" applyBorder="1" applyAlignment="1">
      <alignment horizontal="left" vertical="center"/>
    </xf>
    <xf numFmtId="49" fontId="75" fillId="0" borderId="6" xfId="0" applyNumberFormat="1" applyFont="1" applyBorder="1" applyAlignment="1">
      <alignment vertical="center"/>
    </xf>
    <xf numFmtId="0" fontId="7" fillId="0" borderId="42" xfId="0" applyFont="1" applyBorder="1" applyAlignment="1">
      <alignment vertical="center"/>
    </xf>
    <xf numFmtId="0" fontId="7" fillId="0" borderId="11" xfId="0" applyFont="1" applyBorder="1" applyAlignment="1">
      <alignment horizontal="left" vertical="center"/>
    </xf>
    <xf numFmtId="0" fontId="7" fillId="0" borderId="6" xfId="0" applyFont="1" applyBorder="1" applyAlignment="1">
      <alignment horizontal="left" vertical="center"/>
    </xf>
    <xf numFmtId="0" fontId="48" fillId="0" borderId="6" xfId="0" applyFont="1" applyBorder="1" applyAlignment="1">
      <alignment horizontal="left" vertical="center"/>
    </xf>
    <xf numFmtId="0" fontId="75" fillId="0" borderId="6" xfId="0" applyFont="1" applyBorder="1" applyAlignment="1">
      <alignment horizontal="left" vertical="center"/>
    </xf>
    <xf numFmtId="0" fontId="7" fillId="0" borderId="6" xfId="0" applyFont="1" applyBorder="1" applyAlignment="1">
      <alignment horizontal="center" vertical="center"/>
    </xf>
    <xf numFmtId="49" fontId="48" fillId="0" borderId="6" xfId="0" applyNumberFormat="1" applyFont="1" applyBorder="1" applyAlignment="1">
      <alignment horizontal="left" vertical="center"/>
    </xf>
    <xf numFmtId="49" fontId="48" fillId="0" borderId="42" xfId="0" applyNumberFormat="1" applyFont="1" applyBorder="1" applyAlignment="1">
      <alignment horizontal="left" vertical="center"/>
    </xf>
    <xf numFmtId="0" fontId="7" fillId="0" borderId="11" xfId="0" applyFont="1" applyBorder="1" applyAlignment="1">
      <alignment vertical="center"/>
    </xf>
    <xf numFmtId="0" fontId="75" fillId="0" borderId="42" xfId="0" applyFont="1" applyBorder="1" applyAlignment="1">
      <alignment horizontal="left" vertical="center"/>
    </xf>
    <xf numFmtId="0" fontId="7" fillId="0" borderId="42" xfId="0" applyFont="1" applyBorder="1" applyAlignment="1">
      <alignment horizontal="left" vertical="center"/>
    </xf>
    <xf numFmtId="0" fontId="48" fillId="0" borderId="42" xfId="0" applyFont="1" applyBorder="1" applyAlignment="1">
      <alignment horizontal="left" vertical="center"/>
    </xf>
    <xf numFmtId="0" fontId="76" fillId="0" borderId="11" xfId="0" applyFont="1" applyBorder="1" applyAlignment="1">
      <alignment horizontal="left" vertical="center"/>
    </xf>
    <xf numFmtId="0" fontId="76" fillId="0" borderId="6" xfId="0" applyFont="1" applyBorder="1" applyAlignment="1">
      <alignment horizontal="left" vertical="center"/>
    </xf>
    <xf numFmtId="0" fontId="73" fillId="0" borderId="42" xfId="0" applyFont="1" applyBorder="1" applyAlignment="1">
      <alignment horizontal="left" vertical="center"/>
    </xf>
    <xf numFmtId="0" fontId="75" fillId="0" borderId="11" xfId="0" applyFont="1" applyBorder="1" applyAlignment="1">
      <alignment horizontal="left" vertical="center"/>
    </xf>
    <xf numFmtId="0" fontId="48" fillId="0" borderId="42" xfId="0" applyFont="1" applyBorder="1" applyAlignment="1">
      <alignment vertical="center"/>
    </xf>
    <xf numFmtId="0" fontId="73" fillId="0" borderId="11" xfId="0" applyFont="1" applyBorder="1" applyAlignment="1">
      <alignment horizontal="left" vertical="center"/>
    </xf>
    <xf numFmtId="0" fontId="7" fillId="0" borderId="0" xfId="0" applyFont="1" applyAlignment="1" applyProtection="1">
      <alignment vertical="center"/>
      <protection hidden="1"/>
    </xf>
    <xf numFmtId="0" fontId="5" fillId="0" borderId="0" xfId="0" applyFont="1" applyBorder="1" applyAlignment="1" applyProtection="1">
      <alignment horizontal="center" vertical="center"/>
      <protection hidden="1"/>
    </xf>
    <xf numFmtId="0" fontId="2" fillId="0" borderId="0" xfId="49" applyFont="1" applyFill="1" applyBorder="1" applyAlignment="1" applyProtection="1">
      <alignment horizontal="center" vertical="center"/>
      <protection locked="0"/>
    </xf>
    <xf numFmtId="0" fontId="7" fillId="0" borderId="0" xfId="49" applyFont="1" applyFill="1" applyAlignment="1" applyProtection="1">
      <alignment vertical="center"/>
      <protection locked="0"/>
    </xf>
    <xf numFmtId="0" fontId="5" fillId="0" borderId="0" xfId="49" applyFont="1" applyFill="1" applyBorder="1" applyAlignment="1" applyProtection="1">
      <alignment horizontal="center" vertical="center"/>
      <protection locked="0"/>
    </xf>
    <xf numFmtId="0" fontId="4" fillId="0" borderId="0" xfId="49" applyFont="1" applyFill="1" applyAlignment="1" applyProtection="1">
      <alignment horizontal="center" vertical="center"/>
      <protection locked="0"/>
    </xf>
    <xf numFmtId="0" fontId="2" fillId="0" borderId="0" xfId="49" applyFont="1" applyFill="1" applyAlignment="1" applyProtection="1">
      <alignment vertical="center"/>
      <protection locked="0"/>
    </xf>
    <xf numFmtId="0" fontId="2" fillId="0" borderId="0" xfId="49" applyFont="1" applyFill="1" applyBorder="1" applyAlignment="1" applyProtection="1">
      <alignment vertical="center"/>
      <protection locked="0"/>
    </xf>
    <xf numFmtId="0" fontId="12" fillId="0" borderId="0" xfId="49" applyFont="1" applyFill="1" applyBorder="1" applyAlignment="1" applyProtection="1">
      <alignment horizontal="right" vertical="center"/>
      <protection locked="0"/>
    </xf>
    <xf numFmtId="164" fontId="2" fillId="0" borderId="11" xfId="0" applyNumberFormat="1" applyFont="1" applyFill="1" applyBorder="1" applyAlignment="1" applyProtection="1">
      <alignment horizontal="center" vertical="center"/>
      <protection hidden="1"/>
    </xf>
    <xf numFmtId="0" fontId="2" fillId="0" borderId="6" xfId="49" applyFont="1" applyFill="1" applyBorder="1" applyAlignment="1" applyProtection="1">
      <alignment horizontal="center" vertical="center"/>
      <protection locked="0"/>
    </xf>
    <xf numFmtId="164" fontId="2" fillId="28" borderId="6" xfId="49" applyNumberFormat="1" applyFont="1" applyFill="1" applyBorder="1" applyAlignment="1" applyProtection="1">
      <alignment horizontal="center" vertical="center"/>
      <protection locked="0"/>
    </xf>
    <xf numFmtId="0" fontId="2" fillId="28" borderId="6" xfId="49" applyFont="1" applyFill="1" applyBorder="1" applyAlignment="1" applyProtection="1">
      <alignment horizontal="center" vertical="center"/>
      <protection locked="0"/>
    </xf>
    <xf numFmtId="0" fontId="7" fillId="0" borderId="0" xfId="0" applyFont="1" applyFill="1" applyAlignment="1" applyProtection="1">
      <alignment vertical="center"/>
      <protection locked="0"/>
    </xf>
    <xf numFmtId="0" fontId="7" fillId="0" borderId="0" xfId="49" applyFont="1" applyFill="1" applyAlignment="1" applyProtection="1">
      <alignment horizontal="center" vertical="center"/>
      <protection locked="0"/>
    </xf>
    <xf numFmtId="0" fontId="7" fillId="0" borderId="0" xfId="50" applyFont="1" applyFill="1" applyAlignment="1" applyProtection="1">
      <alignment vertical="center"/>
      <protection locked="0"/>
    </xf>
    <xf numFmtId="0" fontId="5" fillId="0" borderId="0" xfId="49" applyFont="1" applyFill="1" applyAlignment="1" applyProtection="1">
      <alignment horizontal="center" vertical="center"/>
      <protection locked="0"/>
    </xf>
    <xf numFmtId="0" fontId="13" fillId="0" borderId="0" xfId="49" applyFont="1" applyFill="1" applyAlignment="1" applyProtection="1">
      <alignment vertical="center"/>
      <protection locked="0"/>
    </xf>
    <xf numFmtId="0" fontId="7" fillId="0" borderId="6" xfId="49" applyFont="1" applyFill="1" applyBorder="1" applyAlignment="1" applyProtection="1">
      <alignment horizontal="center" vertical="center"/>
      <protection hidden="1"/>
    </xf>
    <xf numFmtId="0" fontId="2" fillId="0" borderId="18" xfId="0" applyFont="1" applyFill="1" applyBorder="1" applyAlignment="1" applyProtection="1">
      <alignment vertical="center"/>
      <protection hidden="1"/>
    </xf>
    <xf numFmtId="0" fontId="7" fillId="0" borderId="0" xfId="50" applyFont="1" applyFill="1" applyAlignment="1" applyProtection="1">
      <alignment vertical="center"/>
      <protection hidden="1"/>
    </xf>
    <xf numFmtId="0" fontId="3" fillId="0" borderId="0" xfId="49" applyFont="1" applyFill="1" applyBorder="1" applyAlignment="1" applyProtection="1">
      <alignment vertical="center"/>
      <protection locked="0"/>
    </xf>
    <xf numFmtId="0" fontId="10" fillId="0" borderId="0" xfId="49" applyFont="1" applyFill="1" applyAlignment="1" applyProtection="1">
      <alignment horizontal="justify" vertical="center"/>
      <protection hidden="1"/>
    </xf>
    <xf numFmtId="0" fontId="3" fillId="0" borderId="0" xfId="49" applyFont="1" applyFill="1" applyBorder="1" applyAlignment="1" applyProtection="1">
      <alignment horizontal="center" vertical="center"/>
      <protection locked="0"/>
    </xf>
    <xf numFmtId="0" fontId="5" fillId="0" borderId="0" xfId="49" applyFont="1" applyFill="1" applyBorder="1" applyAlignment="1" applyProtection="1">
      <alignment vertical="center"/>
      <protection locked="0"/>
    </xf>
    <xf numFmtId="0" fontId="4" fillId="0" borderId="0" xfId="49" applyFont="1" applyFill="1" applyBorder="1" applyAlignment="1" applyProtection="1">
      <alignment vertical="center"/>
      <protection locked="0"/>
    </xf>
    <xf numFmtId="0" fontId="3" fillId="0" borderId="0" xfId="49" applyFont="1" applyFill="1" applyBorder="1" applyAlignment="1" applyProtection="1">
      <alignment horizontal="left" vertical="center" indent="6"/>
      <protection locked="0"/>
    </xf>
    <xf numFmtId="9" fontId="78" fillId="0" borderId="6" xfId="0" applyNumberFormat="1" applyFont="1" applyFill="1" applyBorder="1" applyAlignment="1" applyProtection="1">
      <alignment horizontal="center" vertical="center"/>
      <protection locked="0"/>
    </xf>
    <xf numFmtId="0" fontId="73" fillId="0" borderId="6" xfId="49" applyFont="1" applyFill="1" applyBorder="1" applyAlignment="1" applyProtection="1">
      <alignment horizontal="center" vertical="center"/>
      <protection hidden="1"/>
    </xf>
    <xf numFmtId="0" fontId="74" fillId="0" borderId="6" xfId="0" applyFont="1" applyFill="1" applyBorder="1" applyAlignment="1" applyProtection="1">
      <alignment horizontal="center" vertical="center"/>
      <protection hidden="1"/>
    </xf>
    <xf numFmtId="0" fontId="7" fillId="0" borderId="0" xfId="0" applyFont="1" applyFill="1" applyAlignment="1" applyProtection="1">
      <alignment horizontal="center" vertical="center" wrapText="1"/>
      <protection locked="0"/>
    </xf>
    <xf numFmtId="0" fontId="4" fillId="0" borderId="0" xfId="49" applyFont="1" applyFill="1" applyAlignment="1" applyProtection="1">
      <alignment vertical="center"/>
      <protection locked="0"/>
    </xf>
    <xf numFmtId="0" fontId="7" fillId="0" borderId="59" xfId="49" applyFont="1" applyFill="1" applyBorder="1" applyAlignment="1" applyProtection="1">
      <alignment vertical="center"/>
      <protection locked="0"/>
    </xf>
    <xf numFmtId="9" fontId="72" fillId="0" borderId="6" xfId="0" applyNumberFormat="1" applyFont="1" applyFill="1" applyBorder="1" applyAlignment="1" applyProtection="1">
      <alignment horizontal="center" vertical="center"/>
      <protection locked="0"/>
    </xf>
    <xf numFmtId="0" fontId="69" fillId="0" borderId="6" xfId="49" applyFont="1" applyFill="1" applyBorder="1" applyAlignment="1" applyProtection="1">
      <alignment horizontal="center"/>
      <protection hidden="1"/>
    </xf>
    <xf numFmtId="0" fontId="3" fillId="0" borderId="0" xfId="49" applyFont="1" applyFill="1" applyBorder="1" applyAlignment="1" applyProtection="1">
      <alignment horizontal="left" vertical="center"/>
      <protection locked="0"/>
    </xf>
    <xf numFmtId="0" fontId="5" fillId="0" borderId="0" xfId="49" applyFont="1" applyFill="1" applyBorder="1" applyAlignment="1" applyProtection="1">
      <alignment horizontal="left" vertical="center"/>
      <protection locked="0"/>
    </xf>
    <xf numFmtId="0" fontId="6" fillId="0" borderId="0" xfId="49" applyFont="1" applyFill="1" applyBorder="1" applyAlignment="1" applyProtection="1">
      <alignment vertical="center"/>
      <protection locked="0"/>
    </xf>
    <xf numFmtId="0" fontId="73" fillId="0" borderId="59" xfId="49" applyFont="1" applyFill="1" applyBorder="1" applyAlignment="1" applyProtection="1">
      <alignment horizontal="center" vertical="center"/>
      <protection hidden="1"/>
    </xf>
    <xf numFmtId="0" fontId="73" fillId="0" borderId="0" xfId="49" applyFont="1" applyFill="1" applyBorder="1" applyAlignment="1" applyProtection="1">
      <alignment horizontal="center" vertical="center"/>
      <protection hidden="1"/>
    </xf>
    <xf numFmtId="0" fontId="10" fillId="0" borderId="0" xfId="49" applyFont="1" applyFill="1" applyAlignment="1" applyProtection="1">
      <protection hidden="1"/>
    </xf>
    <xf numFmtId="0" fontId="3" fillId="0" borderId="0" xfId="49" applyFont="1" applyFill="1" applyBorder="1" applyAlignment="1" applyProtection="1">
      <alignment horizontal="left" vertical="center" indent="8"/>
      <protection locked="0"/>
    </xf>
    <xf numFmtId="0" fontId="3" fillId="0" borderId="0" xfId="49" applyFont="1" applyFill="1" applyBorder="1" applyAlignment="1" applyProtection="1">
      <alignment horizontal="left" vertical="center" indent="7"/>
      <protection locked="0"/>
    </xf>
    <xf numFmtId="0" fontId="69" fillId="0" borderId="6" xfId="0" applyFont="1" applyFill="1" applyBorder="1" applyProtection="1">
      <protection hidden="1"/>
    </xf>
    <xf numFmtId="0" fontId="2" fillId="0" borderId="0" xfId="49" applyFont="1" applyFill="1" applyBorder="1" applyAlignment="1" applyProtection="1">
      <alignment horizontal="left" vertical="center"/>
      <protection locked="0"/>
    </xf>
    <xf numFmtId="0" fontId="12" fillId="0" borderId="53" xfId="49" applyFont="1" applyFill="1" applyBorder="1" applyAlignment="1" applyProtection="1">
      <alignment vertical="center"/>
      <protection locked="0"/>
    </xf>
    <xf numFmtId="0" fontId="69" fillId="0" borderId="6" xfId="0" applyFont="1" applyFill="1" applyBorder="1" applyAlignment="1" applyProtection="1">
      <alignment horizontal="center" vertical="center"/>
      <protection hidden="1"/>
    </xf>
    <xf numFmtId="0" fontId="69" fillId="0" borderId="6" xfId="49" applyFont="1" applyFill="1" applyBorder="1" applyAlignment="1" applyProtection="1">
      <alignment horizontal="center" vertical="center"/>
      <protection hidden="1"/>
    </xf>
    <xf numFmtId="164" fontId="2" fillId="0" borderId="6" xfId="0" applyNumberFormat="1" applyFont="1" applyFill="1" applyBorder="1" applyAlignment="1" applyProtection="1">
      <alignment horizontal="center" vertical="center"/>
      <protection hidden="1"/>
    </xf>
    <xf numFmtId="0" fontId="10" fillId="0" borderId="0" xfId="49" applyFont="1" applyFill="1" applyAlignment="1" applyProtection="1">
      <alignment vertical="center"/>
      <protection hidden="1"/>
    </xf>
    <xf numFmtId="0" fontId="3" fillId="0" borderId="0" xfId="49" applyFont="1" applyFill="1" applyBorder="1" applyAlignment="1" applyProtection="1">
      <alignment horizontal="left" vertical="center" indent="1"/>
      <protection locked="0"/>
    </xf>
    <xf numFmtId="0" fontId="3" fillId="0" borderId="0" xfId="49" applyFont="1" applyFill="1" applyBorder="1" applyAlignment="1" applyProtection="1">
      <alignment horizontal="left" vertical="center" indent="2"/>
      <protection locked="0"/>
    </xf>
    <xf numFmtId="0" fontId="3" fillId="0" borderId="0" xfId="49" applyFont="1" applyFill="1" applyBorder="1" applyAlignment="1" applyProtection="1">
      <alignment horizontal="left" vertical="center" indent="3"/>
      <protection locked="0"/>
    </xf>
    <xf numFmtId="0" fontId="5" fillId="0" borderId="0" xfId="49" applyFont="1" applyFill="1" applyBorder="1" applyAlignment="1" applyProtection="1">
      <alignment horizontal="left" vertical="center" indent="3"/>
      <protection locked="0"/>
    </xf>
    <xf numFmtId="0" fontId="5" fillId="0" borderId="0" xfId="49" applyFont="1" applyFill="1" applyBorder="1" applyAlignment="1" applyProtection="1">
      <alignment horizontal="left" vertical="center" indent="5"/>
      <protection locked="0"/>
    </xf>
    <xf numFmtId="0" fontId="4" fillId="0" borderId="0" xfId="49" applyFont="1" applyFill="1" applyAlignment="1" applyProtection="1">
      <alignment horizontal="left" vertical="center" indent="1"/>
      <protection locked="0"/>
    </xf>
    <xf numFmtId="0" fontId="4" fillId="0" borderId="0" xfId="49" applyFont="1" applyFill="1" applyAlignment="1" applyProtection="1">
      <alignment horizontal="left" vertical="center" indent="2"/>
      <protection locked="0"/>
    </xf>
    <xf numFmtId="0" fontId="5" fillId="0" borderId="0" xfId="49" applyFont="1" applyFill="1" applyBorder="1" applyAlignment="1" applyProtection="1">
      <alignment horizontal="left" vertical="center" indent="6"/>
      <protection locked="0"/>
    </xf>
    <xf numFmtId="0" fontId="5" fillId="0" borderId="0" xfId="49" applyFont="1" applyFill="1" applyBorder="1" applyAlignment="1" applyProtection="1">
      <alignment horizontal="left" vertical="center" indent="7"/>
      <protection locked="0"/>
    </xf>
    <xf numFmtId="0" fontId="8" fillId="0" borderId="0" xfId="49" applyFont="1" applyFill="1" applyBorder="1" applyAlignment="1" applyProtection="1">
      <alignment horizontal="center" vertical="center"/>
      <protection hidden="1"/>
    </xf>
    <xf numFmtId="0" fontId="4" fillId="0" borderId="0" xfId="49" applyFont="1" applyFill="1" applyAlignment="1" applyProtection="1">
      <alignment horizontal="left" indent="1"/>
      <protection locked="0"/>
    </xf>
    <xf numFmtId="0" fontId="5" fillId="0" borderId="0" xfId="49" applyFont="1" applyFill="1" applyBorder="1" applyAlignment="1" applyProtection="1">
      <alignment horizontal="left" vertical="center" indent="8"/>
      <protection locked="0"/>
    </xf>
    <xf numFmtId="0" fontId="6" fillId="0" borderId="0" xfId="47" applyFont="1" applyFill="1" applyBorder="1" applyAlignment="1" applyProtection="1">
      <alignment horizontal="center" vertical="center"/>
      <protection locked="0"/>
    </xf>
    <xf numFmtId="0" fontId="11" fillId="0" borderId="0" xfId="47" applyFill="1" applyAlignment="1" applyProtection="1">
      <alignment vertical="center"/>
      <protection locked="0"/>
    </xf>
    <xf numFmtId="0" fontId="7" fillId="0" borderId="0" xfId="47" applyFont="1" applyFill="1" applyAlignment="1" applyProtection="1">
      <alignment vertical="center"/>
      <protection locked="0"/>
    </xf>
    <xf numFmtId="0" fontId="8" fillId="0" borderId="53" xfId="47" applyFont="1" applyFill="1" applyBorder="1" applyAlignment="1" applyProtection="1">
      <alignment vertical="center"/>
      <protection locked="0"/>
    </xf>
    <xf numFmtId="0" fontId="8" fillId="0" borderId="53" xfId="47" applyFont="1" applyFill="1" applyBorder="1" applyAlignment="1" applyProtection="1">
      <alignment horizontal="right" vertical="center"/>
      <protection locked="0"/>
    </xf>
    <xf numFmtId="0" fontId="5" fillId="0" borderId="0" xfId="47" applyFont="1" applyFill="1" applyAlignment="1" applyProtection="1">
      <alignment horizontal="center" vertical="center"/>
      <protection locked="0"/>
    </xf>
    <xf numFmtId="0" fontId="3" fillId="0" borderId="6" xfId="47" applyFont="1" applyFill="1" applyBorder="1" applyAlignment="1" applyProtection="1">
      <alignment horizontal="center" vertical="center"/>
      <protection locked="0"/>
    </xf>
    <xf numFmtId="0" fontId="7" fillId="0" borderId="6" xfId="47" applyFont="1" applyFill="1" applyBorder="1" applyAlignment="1" applyProtection="1">
      <alignment horizontal="center" vertical="center"/>
      <protection hidden="1"/>
    </xf>
    <xf numFmtId="0" fontId="5" fillId="0" borderId="0" xfId="49" applyFont="1" applyFill="1" applyBorder="1" applyAlignment="1" applyProtection="1">
      <alignment horizontal="left" vertical="center" indent="2"/>
      <protection locked="0"/>
    </xf>
    <xf numFmtId="0" fontId="8" fillId="0" borderId="0" xfId="49" applyFont="1" applyFill="1" applyBorder="1" applyAlignment="1" applyProtection="1">
      <alignment horizontal="left" vertical="center"/>
      <protection hidden="1"/>
    </xf>
    <xf numFmtId="0" fontId="3" fillId="0" borderId="0" xfId="0" applyFont="1" applyFill="1" applyAlignment="1" applyProtection="1">
      <alignment vertical="center"/>
      <protection locked="0"/>
    </xf>
    <xf numFmtId="164" fontId="2" fillId="0" borderId="6" xfId="49" applyNumberFormat="1" applyFont="1" applyFill="1" applyBorder="1" applyAlignment="1" applyProtection="1">
      <alignment horizontal="center" vertical="center"/>
      <protection hidden="1"/>
    </xf>
    <xf numFmtId="1" fontId="2" fillId="0" borderId="6" xfId="49" applyNumberFormat="1" applyFont="1" applyFill="1" applyBorder="1" applyAlignment="1" applyProtection="1">
      <alignment horizontal="center" vertical="center"/>
      <protection locked="0"/>
    </xf>
    <xf numFmtId="1" fontId="17" fillId="0" borderId="6" xfId="0" applyNumberFormat="1" applyFont="1" applyBorder="1" applyAlignment="1" applyProtection="1">
      <alignment horizontal="center" vertical="center"/>
      <protection locked="0"/>
    </xf>
    <xf numFmtId="1" fontId="2" fillId="0" borderId="6" xfId="49" applyNumberFormat="1" applyFont="1" applyBorder="1" applyAlignment="1" applyProtection="1">
      <alignment horizontal="center" vertical="center"/>
      <protection locked="0"/>
    </xf>
    <xf numFmtId="1" fontId="2" fillId="0" borderId="6" xfId="49" applyNumberFormat="1" applyFont="1" applyFill="1" applyBorder="1" applyAlignment="1" applyProtection="1">
      <alignment vertical="center"/>
      <protection locked="0"/>
    </xf>
    <xf numFmtId="1" fontId="17" fillId="28" borderId="6" xfId="0" applyNumberFormat="1" applyFont="1" applyFill="1" applyBorder="1" applyAlignment="1" applyProtection="1">
      <alignment vertical="center"/>
      <protection locked="0"/>
    </xf>
    <xf numFmtId="0" fontId="69" fillId="0" borderId="0" xfId="0" applyFont="1" applyFill="1" applyAlignment="1" applyProtection="1">
      <alignment horizontal="center" vertical="center"/>
      <protection hidden="1"/>
    </xf>
    <xf numFmtId="0" fontId="69" fillId="0" borderId="0" xfId="50" applyFont="1" applyFill="1" applyAlignment="1" applyProtection="1">
      <alignment horizontal="center" vertical="center" wrapText="1"/>
      <protection locked="0"/>
    </xf>
    <xf numFmtId="0" fontId="69" fillId="0" borderId="0" xfId="0" applyFont="1" applyFill="1" applyAlignment="1" applyProtection="1">
      <alignment horizontal="center" vertical="center" wrapText="1"/>
      <protection locked="0"/>
    </xf>
    <xf numFmtId="0" fontId="5" fillId="0" borderId="6" xfId="0" applyFont="1" applyBorder="1" applyAlignment="1" applyProtection="1">
      <alignment horizontal="center" vertical="center"/>
      <protection hidden="1"/>
    </xf>
    <xf numFmtId="0" fontId="2" fillId="0" borderId="6" xfId="49" applyFont="1" applyBorder="1" applyAlignment="1" applyProtection="1">
      <alignment horizontal="center" vertical="center"/>
      <protection locked="0"/>
    </xf>
    <xf numFmtId="0" fontId="69" fillId="0" borderId="0" xfId="49" applyFont="1" applyFill="1" applyAlignment="1" applyProtection="1">
      <alignment horizontal="center" vertical="center"/>
      <protection locked="0"/>
    </xf>
    <xf numFmtId="0" fontId="72" fillId="0" borderId="0" xfId="49" applyFont="1" applyFill="1" applyBorder="1" applyAlignment="1" applyProtection="1">
      <alignment horizontal="center" vertical="center"/>
      <protection locked="0"/>
    </xf>
    <xf numFmtId="164" fontId="17" fillId="0" borderId="6" xfId="0" applyNumberFormat="1" applyFont="1" applyBorder="1" applyAlignment="1" applyProtection="1">
      <alignment horizontal="center" vertical="center"/>
      <protection locked="0"/>
    </xf>
    <xf numFmtId="0" fontId="17" fillId="28" borderId="6" xfId="0" applyFont="1" applyFill="1" applyBorder="1" applyAlignment="1" applyProtection="1">
      <alignment vertical="center"/>
      <protection locked="0"/>
    </xf>
    <xf numFmtId="0" fontId="72" fillId="0" borderId="0" xfId="49" applyFont="1" applyFill="1" applyAlignment="1" applyProtection="1">
      <alignment horizontal="center" vertical="center"/>
      <protection locked="0"/>
    </xf>
    <xf numFmtId="0" fontId="73" fillId="0" borderId="0" xfId="0" applyFont="1" applyFill="1" applyAlignment="1" applyProtection="1">
      <alignment vertical="center"/>
      <protection hidden="1"/>
    </xf>
    <xf numFmtId="0" fontId="2" fillId="0" borderId="6" xfId="49" applyFont="1" applyBorder="1" applyAlignment="1" applyProtection="1">
      <alignment horizontal="center" vertical="center"/>
      <protection hidden="1"/>
    </xf>
    <xf numFmtId="0" fontId="5" fillId="0" borderId="17" xfId="49" applyFont="1" applyBorder="1" applyAlignment="1" applyProtection="1">
      <alignment horizontal="justify" vertical="center"/>
      <protection hidden="1"/>
    </xf>
    <xf numFmtId="0" fontId="5" fillId="0" borderId="17" xfId="49" applyFont="1" applyBorder="1" applyAlignment="1" applyProtection="1">
      <alignment horizontal="center" vertical="center"/>
      <protection hidden="1"/>
    </xf>
    <xf numFmtId="0" fontId="5" fillId="0" borderId="18" xfId="49" applyFont="1" applyBorder="1" applyAlignment="1" applyProtection="1">
      <alignment horizontal="justify" vertical="center"/>
      <protection hidden="1"/>
    </xf>
    <xf numFmtId="0" fontId="5" fillId="0" borderId="18" xfId="49"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5" fillId="0" borderId="0" xfId="0" applyFont="1" applyFill="1" applyAlignment="1" applyProtection="1">
      <alignment vertical="center"/>
      <protection hidden="1"/>
    </xf>
    <xf numFmtId="0" fontId="3" fillId="0" borderId="0" xfId="0" applyFont="1" applyFill="1" applyBorder="1" applyAlignment="1" applyProtection="1">
      <alignment horizontal="right" vertical="center"/>
      <protection hidden="1"/>
    </xf>
    <xf numFmtId="0" fontId="3" fillId="0" borderId="0" xfId="0" applyFont="1" applyFill="1" applyBorder="1" applyAlignment="1" applyProtection="1">
      <alignment horizontal="left" vertical="center"/>
      <protection hidden="1"/>
    </xf>
    <xf numFmtId="0" fontId="23" fillId="0" borderId="0" xfId="0" applyFont="1" applyBorder="1" applyAlignment="1" applyProtection="1">
      <alignment vertical="center"/>
      <protection hidden="1"/>
    </xf>
    <xf numFmtId="0" fontId="23" fillId="0" borderId="0" xfId="0" applyFont="1" applyBorder="1" applyAlignment="1" applyProtection="1">
      <alignment horizontal="right" vertical="center"/>
      <protection hidden="1"/>
    </xf>
    <xf numFmtId="0" fontId="23" fillId="0" borderId="0" xfId="0" applyFont="1" applyFill="1" applyBorder="1" applyAlignment="1" applyProtection="1">
      <alignment vertical="center"/>
      <protection hidden="1"/>
    </xf>
    <xf numFmtId="0" fontId="23" fillId="0" borderId="53" xfId="0" applyFont="1" applyFill="1" applyBorder="1" applyAlignment="1" applyProtection="1">
      <alignment vertical="center"/>
      <protection hidden="1"/>
    </xf>
    <xf numFmtId="0" fontId="23" fillId="0" borderId="0" xfId="0" applyFont="1" applyFill="1" applyBorder="1" applyAlignment="1" applyProtection="1">
      <alignment horizontal="center" vertical="center"/>
      <protection hidden="1"/>
    </xf>
    <xf numFmtId="164" fontId="64" fillId="0" borderId="0" xfId="0" applyNumberFormat="1" applyFont="1" applyBorder="1" applyAlignment="1" applyProtection="1">
      <protection locked="0"/>
    </xf>
    <xf numFmtId="0" fontId="10" fillId="0" borderId="6" xfId="0" applyFont="1" applyBorder="1" applyAlignment="1" applyProtection="1">
      <alignment horizontal="center" vertical="center"/>
      <protection hidden="1"/>
    </xf>
    <xf numFmtId="0" fontId="10" fillId="24" borderId="6" xfId="0" applyFont="1" applyFill="1" applyBorder="1" applyAlignment="1" applyProtection="1">
      <alignment horizontal="center" vertical="center"/>
      <protection locked="0"/>
    </xf>
    <xf numFmtId="0" fontId="7" fillId="29" borderId="6" xfId="0" applyFont="1" applyFill="1" applyBorder="1" applyProtection="1">
      <protection locked="0"/>
    </xf>
    <xf numFmtId="0" fontId="10" fillId="0" borderId="6" xfId="0" applyFont="1" applyFill="1" applyBorder="1" applyAlignment="1" applyProtection="1">
      <alignment horizontal="center" vertical="center"/>
      <protection locked="0"/>
    </xf>
    <xf numFmtId="0" fontId="7" fillId="0" borderId="6" xfId="0" applyFont="1" applyBorder="1" applyProtection="1">
      <protection locked="0"/>
    </xf>
    <xf numFmtId="0" fontId="3" fillId="25" borderId="6" xfId="0" applyNumberFormat="1" applyFont="1" applyFill="1" applyBorder="1" applyAlignment="1" applyProtection="1">
      <alignment horizontal="center" vertical="center"/>
      <protection locked="0"/>
    </xf>
    <xf numFmtId="0" fontId="10" fillId="25" borderId="6" xfId="0" applyFont="1" applyFill="1" applyBorder="1" applyAlignment="1" applyProtection="1">
      <alignment horizontal="center"/>
      <protection locked="0"/>
    </xf>
    <xf numFmtId="0" fontId="10" fillId="0" borderId="6" xfId="0" applyFont="1" applyBorder="1" applyAlignment="1" applyProtection="1">
      <alignment horizontal="center"/>
      <protection locked="0"/>
    </xf>
    <xf numFmtId="164" fontId="66" fillId="0" borderId="6" xfId="0" applyNumberFormat="1" applyFont="1" applyBorder="1" applyAlignment="1" applyProtection="1">
      <alignment vertical="center"/>
      <protection hidden="1"/>
    </xf>
    <xf numFmtId="0" fontId="80" fillId="0" borderId="6" xfId="0" applyNumberFormat="1" applyFont="1" applyFill="1" applyBorder="1" applyAlignment="1" applyProtection="1">
      <alignment horizontal="center" vertical="center"/>
      <protection hidden="1"/>
    </xf>
    <xf numFmtId="0" fontId="66" fillId="24" borderId="6" xfId="0" applyNumberFormat="1" applyFont="1" applyFill="1" applyBorder="1" applyAlignment="1" applyProtection="1">
      <alignment vertical="center"/>
      <protection hidden="1"/>
    </xf>
    <xf numFmtId="175" fontId="66" fillId="0" borderId="6" xfId="0" applyNumberFormat="1" applyFont="1" applyFill="1" applyBorder="1" applyAlignment="1" applyProtection="1">
      <alignment vertical="center"/>
      <protection hidden="1"/>
    </xf>
    <xf numFmtId="0" fontId="66" fillId="29" borderId="6" xfId="0" applyNumberFormat="1" applyFont="1" applyFill="1" applyBorder="1" applyAlignment="1" applyProtection="1">
      <alignment vertical="center"/>
      <protection hidden="1"/>
    </xf>
    <xf numFmtId="0" fontId="10" fillId="24" borderId="48" xfId="0" applyFont="1" applyFill="1" applyBorder="1" applyAlignment="1" applyProtection="1">
      <alignment horizontal="center" vertical="center"/>
      <protection locked="0"/>
    </xf>
    <xf numFmtId="0" fontId="10" fillId="24" borderId="11" xfId="0" applyFont="1" applyFill="1" applyBorder="1" applyAlignment="1" applyProtection="1">
      <alignment horizontal="center" vertical="center"/>
      <protection locked="0"/>
    </xf>
    <xf numFmtId="0" fontId="10" fillId="29" borderId="48" xfId="0" applyFont="1" applyFill="1" applyBorder="1" applyAlignment="1" applyProtection="1">
      <alignment horizontal="center" vertical="center"/>
      <protection locked="0"/>
    </xf>
    <xf numFmtId="0" fontId="7" fillId="29" borderId="60" xfId="0" applyFont="1" applyFill="1" applyBorder="1" applyProtection="1">
      <protection locked="0"/>
    </xf>
    <xf numFmtId="0" fontId="10" fillId="29" borderId="11" xfId="0" applyFont="1" applyFill="1" applyBorder="1" applyAlignment="1" applyProtection="1">
      <alignment horizontal="center"/>
      <protection locked="0"/>
    </xf>
    <xf numFmtId="0" fontId="10" fillId="0" borderId="18" xfId="0" applyFont="1" applyBorder="1" applyAlignment="1" applyProtection="1">
      <alignment horizontal="center" vertical="center"/>
      <protection hidden="1"/>
    </xf>
    <xf numFmtId="0" fontId="10" fillId="25" borderId="18" xfId="0" applyFont="1" applyFill="1" applyBorder="1" applyAlignment="1" applyProtection="1">
      <alignment horizontal="center"/>
      <protection locked="0"/>
    </xf>
    <xf numFmtId="164" fontId="66" fillId="0" borderId="18" xfId="0" applyNumberFormat="1" applyFont="1" applyBorder="1" applyAlignment="1" applyProtection="1">
      <alignment vertical="center"/>
      <protection hidden="1"/>
    </xf>
    <xf numFmtId="0" fontId="10" fillId="0" borderId="61" xfId="0" applyFont="1" applyFill="1" applyBorder="1" applyAlignment="1" applyProtection="1">
      <alignment horizontal="center" vertical="center"/>
      <protection locked="0"/>
    </xf>
    <xf numFmtId="0" fontId="10" fillId="25" borderId="61" xfId="0" applyFont="1" applyFill="1" applyBorder="1" applyAlignment="1" applyProtection="1">
      <alignment horizontal="center"/>
      <protection locked="0"/>
    </xf>
    <xf numFmtId="164" fontId="66" fillId="0" borderId="61" xfId="0" applyNumberFormat="1" applyFont="1" applyBorder="1" applyAlignment="1" applyProtection="1">
      <alignment horizontal="center" vertical="center"/>
      <protection hidden="1"/>
    </xf>
    <xf numFmtId="0" fontId="10" fillId="30" borderId="6" xfId="0" applyFont="1" applyFill="1" applyBorder="1" applyAlignment="1" applyProtection="1">
      <alignment horizontal="center" vertical="center"/>
      <protection locked="0"/>
    </xf>
    <xf numFmtId="2" fontId="66" fillId="30" borderId="6" xfId="0" applyNumberFormat="1" applyFont="1" applyFill="1" applyBorder="1" applyAlignment="1" applyProtection="1">
      <alignment vertical="center"/>
      <protection hidden="1"/>
    </xf>
    <xf numFmtId="0" fontId="10" fillId="30" borderId="48" xfId="0" applyFont="1" applyFill="1" applyBorder="1" applyAlignment="1" applyProtection="1">
      <alignment horizontal="center" vertical="center"/>
      <protection locked="0"/>
    </xf>
    <xf numFmtId="164" fontId="66" fillId="0" borderId="6" xfId="0" applyNumberFormat="1" applyFont="1" applyFill="1" applyBorder="1" applyAlignment="1" applyProtection="1">
      <alignment vertical="center"/>
      <protection hidden="1"/>
    </xf>
    <xf numFmtId="0" fontId="10" fillId="30" borderId="60" xfId="0" applyFont="1" applyFill="1" applyBorder="1" applyAlignment="1" applyProtection="1">
      <alignment horizontal="center" vertical="center"/>
      <protection locked="0"/>
    </xf>
    <xf numFmtId="0" fontId="10" fillId="30" borderId="11" xfId="0" applyFont="1" applyFill="1" applyBorder="1" applyAlignment="1" applyProtection="1">
      <alignment horizontal="center"/>
      <protection locked="0"/>
    </xf>
    <xf numFmtId="0" fontId="7" fillId="31" borderId="6" xfId="0" applyFont="1" applyFill="1" applyBorder="1" applyProtection="1">
      <protection locked="0"/>
    </xf>
    <xf numFmtId="0" fontId="10" fillId="31" borderId="6" xfId="0" applyFont="1" applyFill="1" applyBorder="1" applyAlignment="1" applyProtection="1">
      <alignment horizontal="center"/>
      <protection locked="0"/>
    </xf>
    <xf numFmtId="0" fontId="66" fillId="31" borderId="6" xfId="0" applyNumberFormat="1" applyFont="1" applyFill="1" applyBorder="1" applyAlignment="1" applyProtection="1">
      <alignment vertical="center"/>
      <protection hidden="1"/>
    </xf>
    <xf numFmtId="0" fontId="10" fillId="31" borderId="48" xfId="0" applyFont="1" applyFill="1" applyBorder="1" applyAlignment="1" applyProtection="1">
      <alignment horizontal="center" vertical="center"/>
      <protection locked="0"/>
    </xf>
    <xf numFmtId="0" fontId="7" fillId="31" borderId="11" xfId="0" applyFont="1" applyFill="1" applyBorder="1" applyProtection="1">
      <protection locked="0"/>
    </xf>
    <xf numFmtId="0" fontId="66" fillId="0" borderId="12" xfId="0" applyNumberFormat="1" applyFont="1" applyFill="1" applyBorder="1" applyAlignment="1" applyProtection="1">
      <alignment horizontal="center" vertical="center"/>
      <protection hidden="1"/>
    </xf>
    <xf numFmtId="0" fontId="2" fillId="0" borderId="6" xfId="0" applyFont="1" applyBorder="1" applyAlignment="1">
      <alignment horizontal="center" vertical="center"/>
    </xf>
    <xf numFmtId="0" fontId="86" fillId="0" borderId="6" xfId="0" applyFont="1" applyBorder="1" applyAlignment="1">
      <alignment horizontal="center" vertical="center"/>
    </xf>
    <xf numFmtId="2" fontId="86" fillId="0" borderId="19" xfId="0" applyNumberFormat="1" applyFont="1" applyBorder="1" applyAlignment="1" applyProtection="1">
      <alignment horizontal="center" vertical="center"/>
      <protection hidden="1"/>
    </xf>
    <xf numFmtId="0" fontId="15" fillId="0" borderId="0" xfId="0" applyFont="1" applyAlignment="1" applyProtection="1">
      <alignment vertical="center"/>
      <protection locked="0"/>
    </xf>
    <xf numFmtId="0" fontId="65" fillId="0" borderId="0" xfId="0" applyFont="1" applyAlignment="1" applyProtection="1">
      <alignment vertical="center"/>
      <protection locked="0"/>
    </xf>
    <xf numFmtId="0" fontId="3" fillId="0" borderId="0" xfId="49" applyFont="1" applyFill="1" applyBorder="1" applyAlignment="1" applyProtection="1">
      <alignment horizontal="left" vertical="center" indent="5"/>
      <protection locked="0"/>
    </xf>
    <xf numFmtId="0" fontId="31" fillId="0" borderId="16" xfId="0" applyFont="1" applyBorder="1" applyProtection="1">
      <protection hidden="1"/>
    </xf>
    <xf numFmtId="0" fontId="31" fillId="0" borderId="44" xfId="0" applyFont="1" applyBorder="1" applyAlignment="1" applyProtection="1">
      <alignment horizontal="center"/>
      <protection locked="0"/>
    </xf>
    <xf numFmtId="0" fontId="3" fillId="24" borderId="17" xfId="0" applyNumberFormat="1" applyFont="1" applyFill="1" applyBorder="1" applyAlignment="1" applyProtection="1">
      <alignment horizontal="center" vertical="center"/>
      <protection hidden="1"/>
    </xf>
    <xf numFmtId="0" fontId="72" fillId="26" borderId="30" xfId="0" applyNumberFormat="1" applyFont="1" applyFill="1" applyBorder="1" applyAlignment="1" applyProtection="1">
      <alignment horizontal="center" vertical="center" textRotation="90" wrapText="1" shrinkToFit="1"/>
      <protection hidden="1"/>
    </xf>
    <xf numFmtId="0" fontId="72" fillId="26" borderId="31" xfId="0" applyNumberFormat="1" applyFont="1" applyFill="1" applyBorder="1" applyAlignment="1" applyProtection="1">
      <alignment horizontal="center" vertical="center" textRotation="90" wrapText="1" shrinkToFit="1"/>
      <protection hidden="1"/>
    </xf>
    <xf numFmtId="0" fontId="69" fillId="24" borderId="62" xfId="0" applyNumberFormat="1" applyFont="1" applyFill="1" applyBorder="1" applyAlignment="1" applyProtection="1">
      <alignment horizontal="center" vertical="center" wrapText="1" shrinkToFit="1"/>
      <protection locked="0"/>
    </xf>
    <xf numFmtId="0" fontId="72" fillId="26" borderId="30" xfId="0" applyNumberFormat="1" applyFont="1" applyFill="1" applyBorder="1" applyAlignment="1" applyProtection="1">
      <alignment horizontal="center" vertical="center" wrapText="1" shrinkToFit="1"/>
      <protection hidden="1"/>
    </xf>
    <xf numFmtId="0" fontId="72" fillId="26" borderId="31" xfId="0" applyNumberFormat="1" applyFont="1" applyFill="1" applyBorder="1" applyAlignment="1" applyProtection="1">
      <alignment horizontal="center" vertical="center" wrapText="1" shrinkToFit="1"/>
      <protection hidden="1"/>
    </xf>
    <xf numFmtId="0" fontId="72" fillId="0" borderId="27" xfId="0" applyNumberFormat="1" applyFont="1" applyFill="1" applyBorder="1" applyAlignment="1" applyProtection="1">
      <alignment horizontal="center" vertical="center"/>
      <protection locked="0"/>
    </xf>
    <xf numFmtId="0" fontId="72" fillId="0" borderId="6" xfId="0" applyNumberFormat="1" applyFont="1" applyFill="1" applyBorder="1" applyAlignment="1" applyProtection="1">
      <alignment horizontal="center" vertical="center"/>
      <protection locked="0"/>
    </xf>
    <xf numFmtId="0" fontId="69" fillId="0" borderId="6" xfId="0" applyNumberFormat="1" applyFont="1" applyFill="1" applyBorder="1" applyAlignment="1" applyProtection="1">
      <alignment horizontal="center" vertical="center"/>
      <protection locked="0"/>
    </xf>
    <xf numFmtId="0" fontId="69" fillId="26" borderId="6" xfId="0" applyNumberFormat="1" applyFont="1" applyFill="1" applyBorder="1" applyAlignment="1" applyProtection="1">
      <alignment horizontal="center" vertical="center"/>
      <protection locked="0"/>
    </xf>
    <xf numFmtId="0" fontId="72" fillId="0" borderId="63" xfId="0" quotePrefix="1" applyNumberFormat="1" applyFont="1" applyFill="1" applyBorder="1" applyAlignment="1" applyProtection="1">
      <alignment horizontal="center" vertical="center"/>
      <protection locked="0"/>
    </xf>
    <xf numFmtId="0" fontId="72" fillId="0" borderId="48" xfId="0" quotePrefix="1" applyNumberFormat="1" applyFont="1" applyFill="1" applyBorder="1" applyAlignment="1" applyProtection="1">
      <alignment horizontal="center" vertical="center"/>
      <protection locked="0"/>
    </xf>
    <xf numFmtId="0" fontId="69" fillId="0" borderId="48" xfId="0" applyNumberFormat="1" applyFont="1" applyFill="1" applyBorder="1" applyAlignment="1" applyProtection="1">
      <alignment horizontal="center" vertical="center"/>
      <protection locked="0"/>
    </xf>
    <xf numFmtId="0" fontId="69" fillId="26" borderId="48" xfId="0" applyNumberFormat="1" applyFont="1" applyFill="1" applyBorder="1" applyAlignment="1" applyProtection="1">
      <alignment horizontal="center" vertical="center"/>
      <protection locked="0"/>
    </xf>
    <xf numFmtId="0" fontId="80" fillId="26" borderId="6" xfId="0" applyNumberFormat="1" applyFont="1" applyFill="1" applyBorder="1" applyAlignment="1" applyProtection="1">
      <alignment horizontal="center" vertical="center"/>
      <protection hidden="1"/>
    </xf>
    <xf numFmtId="0" fontId="71" fillId="24" borderId="17" xfId="0" applyNumberFormat="1" applyFont="1" applyFill="1" applyBorder="1" applyAlignment="1" applyProtection="1">
      <alignment horizontal="center" vertical="center"/>
      <protection hidden="1"/>
    </xf>
    <xf numFmtId="0" fontId="22" fillId="24" borderId="17" xfId="0" applyNumberFormat="1" applyFont="1" applyFill="1" applyBorder="1" applyAlignment="1" applyProtection="1">
      <alignment horizontal="center" vertical="center"/>
      <protection locked="0"/>
    </xf>
    <xf numFmtId="0" fontId="90" fillId="24" borderId="4" xfId="0" applyNumberFormat="1" applyFont="1" applyFill="1" applyBorder="1" applyAlignment="1" applyProtection="1">
      <alignment horizontal="center" vertical="center"/>
      <protection hidden="1"/>
    </xf>
    <xf numFmtId="0" fontId="31" fillId="0" borderId="0" xfId="0" applyFont="1" applyAlignment="1" applyProtection="1">
      <alignment horizontal="center"/>
      <protection locked="0"/>
    </xf>
    <xf numFmtId="0" fontId="91" fillId="32" borderId="30" xfId="0" applyNumberFormat="1" applyFont="1" applyFill="1" applyBorder="1" applyAlignment="1" applyProtection="1">
      <alignment horizontal="center" vertical="center" textRotation="90" wrapText="1" shrinkToFit="1"/>
      <protection hidden="1"/>
    </xf>
    <xf numFmtId="0" fontId="91" fillId="32" borderId="31" xfId="0" applyNumberFormat="1" applyFont="1" applyFill="1" applyBorder="1" applyAlignment="1" applyProtection="1">
      <alignment horizontal="center" vertical="center" textRotation="90" wrapText="1" shrinkToFit="1"/>
      <protection hidden="1"/>
    </xf>
    <xf numFmtId="0" fontId="92" fillId="32" borderId="40" xfId="0" applyNumberFormat="1" applyFont="1" applyFill="1" applyBorder="1" applyAlignment="1" applyProtection="1">
      <alignment horizontal="center" vertical="center" wrapText="1" shrinkToFit="1"/>
      <protection hidden="1"/>
    </xf>
    <xf numFmtId="0" fontId="92" fillId="32" borderId="42" xfId="0" applyNumberFormat="1" applyFont="1" applyFill="1" applyBorder="1" applyAlignment="1" applyProtection="1">
      <alignment horizontal="center" vertical="center" wrapText="1" shrinkToFit="1"/>
      <protection hidden="1"/>
    </xf>
    <xf numFmtId="0" fontId="92" fillId="32" borderId="27" xfId="0" applyNumberFormat="1" applyFont="1" applyFill="1" applyBorder="1" applyAlignment="1" applyProtection="1">
      <alignment horizontal="center" vertical="center"/>
      <protection locked="0"/>
    </xf>
    <xf numFmtId="0" fontId="92" fillId="32" borderId="6" xfId="0" applyNumberFormat="1" applyFont="1" applyFill="1" applyBorder="1" applyAlignment="1" applyProtection="1">
      <alignment horizontal="center" vertical="center"/>
      <protection locked="0"/>
    </xf>
    <xf numFmtId="0" fontId="91" fillId="32" borderId="6" xfId="0" applyNumberFormat="1" applyFont="1" applyFill="1" applyBorder="1" applyAlignment="1" applyProtection="1">
      <alignment horizontal="center" vertical="center"/>
      <protection locked="0"/>
    </xf>
    <xf numFmtId="0" fontId="92" fillId="32" borderId="27" xfId="0" quotePrefix="1" applyNumberFormat="1" applyFont="1" applyFill="1" applyBorder="1" applyAlignment="1" applyProtection="1">
      <alignment horizontal="center" vertical="center"/>
      <protection locked="0"/>
    </xf>
    <xf numFmtId="0" fontId="92" fillId="32" borderId="6" xfId="0" quotePrefix="1" applyNumberFormat="1" applyFont="1" applyFill="1" applyBorder="1" applyAlignment="1" applyProtection="1">
      <alignment horizontal="center" vertical="center"/>
      <protection locked="0"/>
    </xf>
    <xf numFmtId="0" fontId="93" fillId="32" borderId="19" xfId="0" applyNumberFormat="1" applyFont="1" applyFill="1" applyBorder="1" applyAlignment="1" applyProtection="1">
      <alignment horizontal="center" vertical="center"/>
      <protection hidden="1"/>
    </xf>
    <xf numFmtId="0" fontId="93" fillId="32" borderId="6" xfId="0" applyNumberFormat="1" applyFont="1" applyFill="1" applyBorder="1" applyAlignment="1" applyProtection="1">
      <alignment horizontal="center" vertical="center"/>
      <protection hidden="1"/>
    </xf>
    <xf numFmtId="0" fontId="92" fillId="33" borderId="41" xfId="0" applyNumberFormat="1" applyFont="1" applyFill="1" applyBorder="1" applyAlignment="1" applyProtection="1">
      <alignment horizontal="center" vertical="center"/>
      <protection hidden="1"/>
    </xf>
    <xf numFmtId="0" fontId="91" fillId="33" borderId="26" xfId="0" applyNumberFormat="1" applyFont="1" applyFill="1" applyBorder="1" applyAlignment="1" applyProtection="1">
      <alignment horizontal="center" vertical="center"/>
      <protection locked="0"/>
    </xf>
    <xf numFmtId="0" fontId="93" fillId="33" borderId="26" xfId="0" applyNumberFormat="1" applyFont="1" applyFill="1" applyBorder="1" applyAlignment="1" applyProtection="1">
      <alignment horizontal="center" vertical="center"/>
      <protection hidden="1"/>
    </xf>
    <xf numFmtId="0" fontId="92" fillId="32" borderId="31" xfId="0" applyNumberFormat="1" applyFont="1" applyFill="1" applyBorder="1" applyAlignment="1" applyProtection="1">
      <alignment horizontal="center" vertical="center" wrapText="1" shrinkToFit="1"/>
      <protection hidden="1"/>
    </xf>
    <xf numFmtId="0" fontId="92" fillId="32" borderId="48" xfId="0" quotePrefix="1" applyNumberFormat="1" applyFont="1" applyFill="1" applyBorder="1" applyAlignment="1" applyProtection="1">
      <alignment horizontal="center" vertical="center"/>
      <protection locked="0"/>
    </xf>
    <xf numFmtId="0" fontId="91" fillId="32" borderId="48" xfId="0" applyNumberFormat="1" applyFont="1" applyFill="1" applyBorder="1" applyAlignment="1" applyProtection="1">
      <alignment horizontal="center" vertical="center"/>
      <protection locked="0"/>
    </xf>
    <xf numFmtId="0" fontId="91" fillId="33" borderId="62" xfId="0" applyNumberFormat="1" applyFont="1" applyFill="1" applyBorder="1" applyAlignment="1" applyProtection="1">
      <alignment horizontal="center" vertical="center" wrapText="1" shrinkToFit="1"/>
      <protection locked="0"/>
    </xf>
    <xf numFmtId="0" fontId="92" fillId="33" borderId="17" xfId="0" applyNumberFormat="1" applyFont="1" applyFill="1" applyBorder="1" applyAlignment="1" applyProtection="1">
      <alignment horizontal="center" vertical="center"/>
      <protection hidden="1"/>
    </xf>
    <xf numFmtId="0" fontId="91" fillId="33" borderId="17" xfId="0" applyNumberFormat="1" applyFont="1" applyFill="1" applyBorder="1" applyAlignment="1" applyProtection="1">
      <alignment horizontal="center" vertical="center"/>
      <protection locked="0"/>
    </xf>
    <xf numFmtId="0" fontId="93" fillId="33" borderId="4" xfId="0" applyNumberFormat="1" applyFont="1" applyFill="1" applyBorder="1" applyAlignment="1" applyProtection="1">
      <alignment horizontal="center" vertical="center"/>
      <protection hidden="1"/>
    </xf>
    <xf numFmtId="0" fontId="94" fillId="33" borderId="38" xfId="0" applyNumberFormat="1" applyFont="1" applyFill="1" applyBorder="1" applyAlignment="1" applyProtection="1">
      <alignment horizontal="center" textRotation="90" wrapText="1" shrinkToFit="1"/>
      <protection locked="0"/>
    </xf>
    <xf numFmtId="0" fontId="31" fillId="0" borderId="0" xfId="0" applyFont="1" applyBorder="1" applyAlignment="1" applyProtection="1">
      <alignment horizontal="center"/>
      <protection locked="0"/>
    </xf>
    <xf numFmtId="0" fontId="5" fillId="0" borderId="6" xfId="0" applyNumberFormat="1" applyFont="1" applyFill="1" applyBorder="1" applyAlignment="1" applyProtection="1">
      <alignment horizontal="center" vertical="center" textRotation="90" wrapText="1" shrinkToFit="1"/>
      <protection hidden="1"/>
    </xf>
    <xf numFmtId="0" fontId="3" fillId="0" borderId="6" xfId="0" applyNumberFormat="1" applyFont="1" applyFill="1" applyBorder="1" applyAlignment="1" applyProtection="1">
      <alignment horizontal="center" vertical="center" wrapText="1" shrinkToFit="1"/>
      <protection hidden="1"/>
    </xf>
    <xf numFmtId="0" fontId="31" fillId="0" borderId="6" xfId="0" applyFont="1" applyBorder="1" applyAlignment="1" applyProtection="1">
      <alignment horizontal="center"/>
      <protection locked="0"/>
    </xf>
    <xf numFmtId="0" fontId="31" fillId="0" borderId="6" xfId="0" applyFont="1" applyBorder="1" applyAlignment="1" applyProtection="1">
      <alignment horizontal="center"/>
      <protection hidden="1"/>
    </xf>
    <xf numFmtId="0" fontId="5" fillId="0" borderId="59" xfId="0" applyFont="1" applyFill="1" applyBorder="1" applyProtection="1">
      <protection locked="0"/>
    </xf>
    <xf numFmtId="0" fontId="15" fillId="0" borderId="0" xfId="0" applyFont="1" applyFill="1" applyBorder="1" applyAlignment="1" applyProtection="1">
      <protection locked="0"/>
    </xf>
    <xf numFmtId="0" fontId="15" fillId="0" borderId="0" xfId="0" applyFont="1" applyFill="1" applyBorder="1" applyProtection="1">
      <protection locked="0"/>
    </xf>
    <xf numFmtId="0" fontId="91" fillId="32" borderId="64" xfId="0" applyNumberFormat="1" applyFont="1" applyFill="1" applyBorder="1" applyAlignment="1" applyProtection="1">
      <alignment horizontal="center" vertical="center" textRotation="90" wrapText="1" shrinkToFit="1"/>
      <protection hidden="1"/>
    </xf>
    <xf numFmtId="0" fontId="92" fillId="32" borderId="64" xfId="0" applyNumberFormat="1" applyFont="1" applyFill="1" applyBorder="1" applyAlignment="1" applyProtection="1">
      <alignment horizontal="center" vertical="center" wrapText="1" shrinkToFit="1"/>
      <protection hidden="1"/>
    </xf>
    <xf numFmtId="0" fontId="92" fillId="32" borderId="18" xfId="0" applyNumberFormat="1" applyFont="1" applyFill="1" applyBorder="1" applyAlignment="1" applyProtection="1">
      <alignment horizontal="center" vertical="center"/>
      <protection locked="0"/>
    </xf>
    <xf numFmtId="0" fontId="92" fillId="32" borderId="65" xfId="0" quotePrefix="1" applyNumberFormat="1" applyFont="1" applyFill="1" applyBorder="1" applyAlignment="1" applyProtection="1">
      <alignment horizontal="center" vertical="center"/>
      <protection locked="0"/>
    </xf>
    <xf numFmtId="0" fontId="93" fillId="32" borderId="18" xfId="0" applyNumberFormat="1" applyFont="1" applyFill="1" applyBorder="1" applyAlignment="1" applyProtection="1">
      <alignment horizontal="center" vertical="center"/>
      <protection hidden="1"/>
    </xf>
    <xf numFmtId="0" fontId="5" fillId="0" borderId="27" xfId="0" applyNumberFormat="1" applyFont="1" applyFill="1" applyBorder="1" applyAlignment="1" applyProtection="1">
      <alignment horizontal="center" vertical="center" textRotation="90" wrapText="1" shrinkToFit="1"/>
      <protection hidden="1"/>
    </xf>
    <xf numFmtId="0" fontId="5" fillId="0" borderId="26" xfId="0" applyNumberFormat="1" applyFont="1" applyFill="1" applyBorder="1" applyAlignment="1" applyProtection="1">
      <alignment horizontal="center" vertical="center" textRotation="90" wrapText="1" shrinkToFit="1"/>
      <protection hidden="1"/>
    </xf>
    <xf numFmtId="0" fontId="3" fillId="0" borderId="27" xfId="0" applyNumberFormat="1" applyFont="1" applyFill="1" applyBorder="1" applyAlignment="1" applyProtection="1">
      <alignment horizontal="center" vertical="center" wrapText="1" shrinkToFit="1"/>
      <protection hidden="1"/>
    </xf>
    <xf numFmtId="0" fontId="3" fillId="0" borderId="26" xfId="0" applyNumberFormat="1" applyFont="1" applyFill="1" applyBorder="1" applyAlignment="1" applyProtection="1">
      <alignment horizontal="center" vertical="center" wrapText="1" shrinkToFit="1"/>
      <protection hidden="1"/>
    </xf>
    <xf numFmtId="0" fontId="31" fillId="0" borderId="27" xfId="0" applyFont="1" applyBorder="1" applyAlignment="1" applyProtection="1">
      <alignment horizontal="center"/>
      <protection locked="0"/>
    </xf>
    <xf numFmtId="0" fontId="31" fillId="0" borderId="26" xfId="0" applyFont="1" applyBorder="1" applyAlignment="1" applyProtection="1">
      <alignment horizontal="center"/>
      <protection locked="0"/>
    </xf>
    <xf numFmtId="0" fontId="31" fillId="0" borderId="27" xfId="0" applyFont="1" applyBorder="1" applyAlignment="1" applyProtection="1">
      <alignment horizontal="center"/>
      <protection hidden="1"/>
    </xf>
    <xf numFmtId="0" fontId="31" fillId="0" borderId="26" xfId="0" applyFont="1" applyBorder="1" applyAlignment="1" applyProtection="1">
      <alignment horizontal="center"/>
      <protection hidden="1"/>
    </xf>
    <xf numFmtId="0" fontId="76" fillId="34" borderId="0" xfId="0" applyFont="1" applyFill="1" applyProtection="1">
      <protection locked="0"/>
    </xf>
    <xf numFmtId="0" fontId="76" fillId="34" borderId="0" xfId="0" applyFont="1" applyFill="1" applyAlignment="1" applyProtection="1">
      <alignment horizontal="center" vertical="center"/>
      <protection locked="0"/>
    </xf>
    <xf numFmtId="0" fontId="10" fillId="24" borderId="38" xfId="0" applyNumberFormat="1" applyFont="1" applyFill="1" applyBorder="1" applyAlignment="1" applyProtection="1">
      <alignment horizontal="center" textRotation="90" wrapText="1" shrinkToFit="1"/>
      <protection locked="0"/>
    </xf>
    <xf numFmtId="0" fontId="3" fillId="0" borderId="32" xfId="0" quotePrefix="1" applyNumberFormat="1" applyFont="1" applyFill="1" applyBorder="1" applyAlignment="1" applyProtection="1">
      <alignment horizontal="center" vertical="center"/>
      <protection locked="0"/>
    </xf>
    <xf numFmtId="0" fontId="4" fillId="0" borderId="33" xfId="0" quotePrefix="1" applyFont="1" applyFill="1" applyBorder="1" applyAlignment="1" applyProtection="1">
      <alignment horizontal="center" vertical="center"/>
      <protection locked="0"/>
    </xf>
    <xf numFmtId="0" fontId="4" fillId="0" borderId="15" xfId="0" applyFont="1" applyFill="1" applyBorder="1" applyAlignment="1" applyProtection="1">
      <alignment horizontal="center" vertical="center"/>
      <protection hidden="1"/>
    </xf>
    <xf numFmtId="0" fontId="3" fillId="0" borderId="15" xfId="0" quotePrefix="1" applyNumberFormat="1" applyFont="1" applyFill="1" applyBorder="1" applyAlignment="1" applyProtection="1">
      <alignment horizontal="center" vertical="center"/>
      <protection locked="0"/>
    </xf>
    <xf numFmtId="0" fontId="3" fillId="0" borderId="33" xfId="0" quotePrefix="1" applyNumberFormat="1" applyFont="1" applyFill="1" applyBorder="1" applyAlignment="1" applyProtection="1">
      <alignment horizontal="center" vertical="center"/>
      <protection locked="0"/>
    </xf>
    <xf numFmtId="0" fontId="3" fillId="0" borderId="28" xfId="0" quotePrefix="1" applyNumberFormat="1" applyFont="1" applyFill="1" applyBorder="1" applyAlignment="1" applyProtection="1">
      <alignment horizontal="center" vertical="center"/>
      <protection locked="0"/>
    </xf>
    <xf numFmtId="0" fontId="3" fillId="0" borderId="29" xfId="0" quotePrefix="1" applyNumberFormat="1" applyFont="1" applyFill="1" applyBorder="1" applyAlignment="1" applyProtection="1">
      <alignment horizontal="center" vertical="center"/>
      <protection locked="0"/>
    </xf>
    <xf numFmtId="0" fontId="3" fillId="0" borderId="33" xfId="0" quotePrefix="1" applyFont="1" applyBorder="1" applyAlignment="1" applyProtection="1">
      <alignment horizontal="center"/>
      <protection locked="0"/>
    </xf>
    <xf numFmtId="0" fontId="3" fillId="0" borderId="33" xfId="0" quotePrefix="1" applyFont="1" applyFill="1" applyBorder="1" applyAlignment="1" applyProtection="1">
      <alignment horizontal="center"/>
      <protection locked="0"/>
    </xf>
    <xf numFmtId="0" fontId="3" fillId="0" borderId="35" xfId="0" quotePrefix="1" applyFont="1" applyBorder="1" applyAlignment="1" applyProtection="1">
      <alignment horizontal="center"/>
      <protection locked="0"/>
    </xf>
    <xf numFmtId="0" fontId="66" fillId="0" borderId="66" xfId="49" applyNumberFormat="1" applyFont="1" applyFill="1" applyBorder="1" applyAlignment="1" applyProtection="1">
      <alignment horizontal="justify" vertical="center"/>
      <protection hidden="1"/>
    </xf>
    <xf numFmtId="0" fontId="66" fillId="0" borderId="67" xfId="49" applyNumberFormat="1" applyFont="1" applyFill="1" applyBorder="1" applyAlignment="1" applyProtection="1">
      <alignment horizontal="justify" vertical="center"/>
      <protection hidden="1"/>
    </xf>
    <xf numFmtId="0" fontId="66" fillId="0" borderId="68" xfId="0" applyNumberFormat="1" applyFont="1" applyFill="1" applyBorder="1" applyAlignment="1" applyProtection="1">
      <alignment horizontal="center" vertical="center"/>
      <protection locked="0"/>
    </xf>
    <xf numFmtId="164" fontId="66" fillId="0" borderId="67" xfId="0" applyNumberFormat="1" applyFont="1" applyFill="1" applyBorder="1" applyAlignment="1" applyProtection="1">
      <alignment horizontal="center" vertical="center"/>
      <protection hidden="1"/>
    </xf>
    <xf numFmtId="2" fontId="66" fillId="0" borderId="68" xfId="0" applyNumberFormat="1" applyFont="1" applyFill="1" applyBorder="1" applyAlignment="1" applyProtection="1">
      <alignment horizontal="center" vertical="center"/>
      <protection hidden="1"/>
    </xf>
    <xf numFmtId="0" fontId="66" fillId="0" borderId="68" xfId="0" applyNumberFormat="1" applyFont="1" applyFill="1" applyBorder="1" applyAlignment="1" applyProtection="1">
      <alignment horizontal="center" vertical="center"/>
      <protection hidden="1"/>
    </xf>
    <xf numFmtId="0" fontId="66" fillId="0" borderId="67" xfId="0" applyNumberFormat="1" applyFont="1" applyFill="1" applyBorder="1" applyAlignment="1" applyProtection="1">
      <alignment horizontal="center" vertical="center"/>
      <protection hidden="1"/>
    </xf>
    <xf numFmtId="0" fontId="66" fillId="0" borderId="66" xfId="0" applyNumberFormat="1" applyFont="1" applyFill="1" applyBorder="1" applyAlignment="1" applyProtection="1">
      <alignment horizontal="center" vertical="center"/>
      <protection locked="0"/>
    </xf>
    <xf numFmtId="0" fontId="67" fillId="0" borderId="68" xfId="0" applyNumberFormat="1" applyFont="1" applyBorder="1" applyAlignment="1" applyProtection="1">
      <alignment horizontal="center" vertical="center"/>
      <protection hidden="1"/>
    </xf>
    <xf numFmtId="0" fontId="66" fillId="0" borderId="68" xfId="0" applyNumberFormat="1" applyFont="1" applyBorder="1" applyAlignment="1" applyProtection="1">
      <alignment horizontal="center" vertical="center"/>
      <protection hidden="1"/>
    </xf>
    <xf numFmtId="0" fontId="66" fillId="0" borderId="66" xfId="0" applyNumberFormat="1" applyFont="1" applyBorder="1" applyAlignment="1" applyProtection="1">
      <alignment horizontal="center" vertical="center"/>
      <protection hidden="1"/>
    </xf>
    <xf numFmtId="2" fontId="66" fillId="0" borderId="31" xfId="0" applyNumberFormat="1" applyFont="1" applyBorder="1" applyAlignment="1" applyProtection="1">
      <alignment horizontal="center" vertical="center"/>
      <protection hidden="1"/>
    </xf>
    <xf numFmtId="2" fontId="66" fillId="0" borderId="68" xfId="0" applyNumberFormat="1" applyFont="1" applyBorder="1" applyAlignment="1" applyProtection="1">
      <alignment horizontal="center" vertical="center"/>
      <protection hidden="1"/>
    </xf>
    <xf numFmtId="2" fontId="66" fillId="0" borderId="67" xfId="0" applyNumberFormat="1" applyFont="1" applyBorder="1" applyAlignment="1" applyProtection="1">
      <alignment horizontal="center" vertical="center"/>
      <protection hidden="1"/>
    </xf>
    <xf numFmtId="0" fontId="66" fillId="0" borderId="67" xfId="0" applyNumberFormat="1" applyFont="1" applyFill="1" applyBorder="1" applyAlignment="1" applyProtection="1">
      <alignment horizontal="center" vertical="center"/>
      <protection locked="0"/>
    </xf>
    <xf numFmtId="0" fontId="66" fillId="0" borderId="6" xfId="0" applyFont="1" applyBorder="1" applyAlignment="1" applyProtection="1">
      <alignment horizontal="center" vertical="center"/>
      <protection hidden="1"/>
    </xf>
    <xf numFmtId="0" fontId="66" fillId="0" borderId="19" xfId="49" applyNumberFormat="1" applyFont="1" applyFill="1" applyBorder="1" applyAlignment="1" applyProtection="1">
      <alignment horizontal="justify" vertical="center"/>
      <protection hidden="1"/>
    </xf>
    <xf numFmtId="0" fontId="66" fillId="0" borderId="37" xfId="49" applyNumberFormat="1" applyFont="1" applyFill="1" applyBorder="1" applyAlignment="1" applyProtection="1">
      <alignment horizontal="justify" vertical="center"/>
      <protection hidden="1"/>
    </xf>
    <xf numFmtId="0" fontId="66" fillId="0" borderId="27" xfId="0" applyNumberFormat="1" applyFont="1" applyFill="1" applyBorder="1" applyAlignment="1" applyProtection="1">
      <alignment horizontal="center" vertical="center"/>
      <protection hidden="1"/>
    </xf>
    <xf numFmtId="0" fontId="66" fillId="0" borderId="26" xfId="0" applyNumberFormat="1" applyFont="1" applyFill="1" applyBorder="1" applyAlignment="1" applyProtection="1">
      <alignment horizontal="center" vertical="center"/>
      <protection hidden="1"/>
    </xf>
    <xf numFmtId="164" fontId="66" fillId="0" borderId="27" xfId="0" applyNumberFormat="1" applyFont="1" applyFill="1" applyBorder="1" applyAlignment="1" applyProtection="1">
      <alignment horizontal="center" vertical="center"/>
      <protection hidden="1"/>
    </xf>
    <xf numFmtId="164" fontId="66" fillId="0" borderId="26" xfId="0" applyNumberFormat="1" applyFont="1" applyFill="1" applyBorder="1" applyAlignment="1" applyProtection="1">
      <alignment horizontal="center" vertical="center"/>
      <protection hidden="1"/>
    </xf>
    <xf numFmtId="164" fontId="66" fillId="0" borderId="37" xfId="0" applyNumberFormat="1" applyFont="1" applyFill="1" applyBorder="1" applyAlignment="1" applyProtection="1">
      <alignment horizontal="center" vertical="center"/>
      <protection hidden="1"/>
    </xf>
    <xf numFmtId="2" fontId="66" fillId="0" borderId="12" xfId="0" applyNumberFormat="1" applyFont="1" applyFill="1" applyBorder="1" applyAlignment="1" applyProtection="1">
      <alignment horizontal="center" vertical="center"/>
      <protection hidden="1"/>
    </xf>
    <xf numFmtId="0" fontId="66" fillId="0" borderId="37" xfId="0" applyNumberFormat="1" applyFont="1" applyFill="1" applyBorder="1" applyAlignment="1" applyProtection="1">
      <alignment horizontal="center" vertical="center"/>
      <protection hidden="1"/>
    </xf>
    <xf numFmtId="0" fontId="67" fillId="0" borderId="12" xfId="0" applyNumberFormat="1" applyFont="1" applyBorder="1" applyAlignment="1" applyProtection="1">
      <alignment horizontal="center" vertical="center"/>
      <protection hidden="1"/>
    </xf>
    <xf numFmtId="0" fontId="66" fillId="0" borderId="19" xfId="0" applyNumberFormat="1" applyFont="1" applyBorder="1" applyAlignment="1" applyProtection="1">
      <alignment horizontal="center" vertical="center"/>
      <protection hidden="1"/>
    </xf>
    <xf numFmtId="2" fontId="66" fillId="0" borderId="6" xfId="0" applyNumberFormat="1" applyFont="1" applyBorder="1" applyAlignment="1" applyProtection="1">
      <alignment horizontal="center" vertical="center"/>
      <protection hidden="1"/>
    </xf>
    <xf numFmtId="2" fontId="66" fillId="0" borderId="37" xfId="0" applyNumberFormat="1" applyFont="1" applyBorder="1" applyAlignment="1" applyProtection="1">
      <alignment horizontal="center" vertical="center"/>
      <protection hidden="1"/>
    </xf>
    <xf numFmtId="0" fontId="66" fillId="0" borderId="42" xfId="0" applyFont="1" applyBorder="1" applyAlignment="1" applyProtection="1">
      <alignment horizontal="center" vertical="center"/>
      <protection hidden="1"/>
    </xf>
    <xf numFmtId="0" fontId="66" fillId="0" borderId="39" xfId="49" applyNumberFormat="1" applyFont="1" applyFill="1" applyBorder="1" applyAlignment="1" applyProtection="1">
      <alignment horizontal="justify" vertical="center"/>
      <protection hidden="1"/>
    </xf>
    <xf numFmtId="0" fontId="66" fillId="0" borderId="69" xfId="49" applyNumberFormat="1" applyFont="1" applyFill="1" applyBorder="1" applyAlignment="1" applyProtection="1">
      <alignment horizontal="justify" vertical="center"/>
      <protection hidden="1"/>
    </xf>
    <xf numFmtId="0" fontId="66" fillId="0" borderId="43" xfId="0" applyNumberFormat="1" applyFont="1" applyFill="1" applyBorder="1" applyAlignment="1" applyProtection="1">
      <alignment horizontal="center" vertical="center"/>
      <protection locked="0"/>
    </xf>
    <xf numFmtId="0" fontId="66" fillId="0" borderId="40" xfId="0" applyNumberFormat="1" applyFont="1" applyFill="1" applyBorder="1" applyAlignment="1" applyProtection="1">
      <alignment horizontal="center" vertical="center"/>
      <protection hidden="1"/>
    </xf>
    <xf numFmtId="0" fontId="66" fillId="0" borderId="41" xfId="0" applyNumberFormat="1" applyFont="1" applyFill="1" applyBorder="1" applyAlignment="1" applyProtection="1">
      <alignment horizontal="center" vertical="center"/>
      <protection hidden="1"/>
    </xf>
    <xf numFmtId="164" fontId="66" fillId="0" borderId="40" xfId="0" applyNumberFormat="1" applyFont="1" applyFill="1" applyBorder="1" applyAlignment="1" applyProtection="1">
      <alignment horizontal="center" vertical="center"/>
      <protection hidden="1"/>
    </xf>
    <xf numFmtId="164" fontId="66" fillId="0" borderId="41" xfId="0" applyNumberFormat="1" applyFont="1" applyFill="1" applyBorder="1" applyAlignment="1" applyProtection="1">
      <alignment horizontal="center" vertical="center"/>
      <protection hidden="1"/>
    </xf>
    <xf numFmtId="164" fontId="66" fillId="0" borderId="41" xfId="0" applyNumberFormat="1" applyFont="1" applyFill="1" applyBorder="1" applyAlignment="1" applyProtection="1">
      <alignment horizontal="center" vertical="center"/>
      <protection locked="0"/>
    </xf>
    <xf numFmtId="164" fontId="66" fillId="0" borderId="69" xfId="0" applyNumberFormat="1" applyFont="1" applyFill="1" applyBorder="1" applyAlignment="1" applyProtection="1">
      <alignment horizontal="center" vertical="center"/>
      <protection hidden="1"/>
    </xf>
    <xf numFmtId="2" fontId="66" fillId="0" borderId="43" xfId="0" applyNumberFormat="1" applyFont="1" applyFill="1" applyBorder="1" applyAlignment="1" applyProtection="1">
      <alignment horizontal="center" vertical="center"/>
      <protection hidden="1"/>
    </xf>
    <xf numFmtId="0" fontId="66" fillId="0" borderId="43" xfId="0" applyNumberFormat="1" applyFont="1" applyFill="1" applyBorder="1" applyAlignment="1" applyProtection="1">
      <alignment horizontal="center" vertical="center"/>
      <protection hidden="1"/>
    </xf>
    <xf numFmtId="0" fontId="66" fillId="0" borderId="69" xfId="0" applyNumberFormat="1" applyFont="1" applyFill="1" applyBorder="1" applyAlignment="1" applyProtection="1">
      <alignment horizontal="center" vertical="center"/>
      <protection hidden="1"/>
    </xf>
    <xf numFmtId="0" fontId="66" fillId="0" borderId="39" xfId="0" applyNumberFormat="1" applyFont="1" applyFill="1" applyBorder="1" applyAlignment="1" applyProtection="1">
      <alignment horizontal="center" vertical="center"/>
      <protection locked="0"/>
    </xf>
    <xf numFmtId="0" fontId="67" fillId="0" borderId="43" xfId="0" applyNumberFormat="1" applyFont="1" applyBorder="1" applyAlignment="1" applyProtection="1">
      <alignment horizontal="center" vertical="center"/>
      <protection hidden="1"/>
    </xf>
    <xf numFmtId="0" fontId="66" fillId="0" borderId="39" xfId="0" applyNumberFormat="1" applyFont="1" applyBorder="1" applyAlignment="1" applyProtection="1">
      <alignment horizontal="center" vertical="center"/>
      <protection hidden="1"/>
    </xf>
    <xf numFmtId="2" fontId="66" fillId="0" borderId="42" xfId="0" applyNumberFormat="1" applyFont="1" applyBorder="1" applyAlignment="1" applyProtection="1">
      <alignment horizontal="center" vertical="center"/>
      <protection hidden="1"/>
    </xf>
    <xf numFmtId="2" fontId="66" fillId="0" borderId="43" xfId="0" applyNumberFormat="1" applyFont="1" applyBorder="1" applyAlignment="1" applyProtection="1">
      <alignment horizontal="center" vertical="center"/>
      <protection hidden="1"/>
    </xf>
    <xf numFmtId="2" fontId="66" fillId="0" borderId="69" xfId="0" applyNumberFormat="1" applyFont="1" applyBorder="1" applyAlignment="1" applyProtection="1">
      <alignment horizontal="center" vertical="center"/>
      <protection hidden="1"/>
    </xf>
    <xf numFmtId="0" fontId="66" fillId="0" borderId="69" xfId="0" applyNumberFormat="1" applyFont="1" applyFill="1" applyBorder="1" applyAlignment="1" applyProtection="1">
      <alignment horizontal="center" vertical="center"/>
      <protection locked="0"/>
    </xf>
    <xf numFmtId="0" fontId="15" fillId="0" borderId="12" xfId="0" applyNumberFormat="1" applyFont="1" applyBorder="1" applyAlignment="1" applyProtection="1">
      <alignment horizontal="center" vertical="center"/>
      <protection hidden="1"/>
    </xf>
    <xf numFmtId="0" fontId="15" fillId="0" borderId="68" xfId="0" applyNumberFormat="1" applyFont="1" applyBorder="1" applyAlignment="1" applyProtection="1">
      <alignment horizontal="center" vertical="center"/>
      <protection hidden="1"/>
    </xf>
    <xf numFmtId="0" fontId="15" fillId="0" borderId="43" xfId="0" applyNumberFormat="1" applyFont="1" applyBorder="1" applyAlignment="1" applyProtection="1">
      <alignment horizontal="center" vertical="center"/>
      <protection hidden="1"/>
    </xf>
    <xf numFmtId="0" fontId="5" fillId="0" borderId="31" xfId="0" applyFont="1" applyBorder="1" applyAlignment="1" applyProtection="1">
      <alignment horizontal="center" vertical="center"/>
      <protection hidden="1"/>
    </xf>
    <xf numFmtId="0" fontId="15" fillId="0" borderId="68" xfId="0" applyFont="1" applyFill="1" applyBorder="1" applyAlignment="1" applyProtection="1">
      <alignment horizontal="center" vertical="center"/>
      <protection hidden="1"/>
    </xf>
    <xf numFmtId="0" fontId="15" fillId="0" borderId="12" xfId="0" applyFont="1" applyFill="1" applyBorder="1" applyAlignment="1" applyProtection="1">
      <alignment horizontal="center" vertical="center"/>
      <protection hidden="1"/>
    </xf>
    <xf numFmtId="0" fontId="15" fillId="0" borderId="12" xfId="0" applyFont="1" applyFill="1" applyBorder="1" applyAlignment="1" applyProtection="1">
      <alignment horizontal="center"/>
      <protection hidden="1"/>
    </xf>
    <xf numFmtId="0" fontId="15" fillId="0" borderId="43" xfId="0" applyFont="1" applyFill="1" applyBorder="1" applyAlignment="1" applyProtection="1">
      <alignment horizontal="center"/>
      <protection hidden="1"/>
    </xf>
    <xf numFmtId="0" fontId="2" fillId="0" borderId="43" xfId="0" applyFont="1" applyBorder="1" applyAlignment="1" applyProtection="1">
      <alignment horizontal="justify" vertical="center"/>
      <protection locked="0"/>
    </xf>
    <xf numFmtId="0" fontId="3" fillId="25" borderId="18" xfId="0" applyNumberFormat="1" applyFont="1" applyFill="1" applyBorder="1" applyAlignment="1" applyProtection="1">
      <alignment horizontal="center" vertical="center"/>
      <protection locked="0"/>
    </xf>
    <xf numFmtId="0" fontId="66" fillId="0" borderId="18" xfId="0" applyNumberFormat="1" applyFont="1" applyFill="1" applyBorder="1" applyAlignment="1" applyProtection="1">
      <alignment horizontal="center" vertical="center"/>
      <protection hidden="1"/>
    </xf>
    <xf numFmtId="0" fontId="4" fillId="0" borderId="35" xfId="0" quotePrefix="1" applyFont="1" applyBorder="1" applyAlignment="1" applyProtection="1">
      <alignment horizontal="center" vertical="center" wrapText="1"/>
      <protection locked="0"/>
    </xf>
    <xf numFmtId="0" fontId="3" fillId="0" borderId="34" xfId="0" quotePrefix="1" applyFont="1" applyBorder="1" applyAlignment="1" applyProtection="1">
      <alignment horizontal="center" vertical="center" wrapText="1"/>
      <protection locked="0"/>
    </xf>
    <xf numFmtId="0" fontId="3" fillId="0" borderId="70" xfId="0" quotePrefix="1" applyFont="1" applyBorder="1" applyAlignment="1" applyProtection="1">
      <alignment horizontal="center" vertical="center" wrapText="1"/>
      <protection locked="0"/>
    </xf>
    <xf numFmtId="0" fontId="3" fillId="0" borderId="71" xfId="0" quotePrefix="1" applyFont="1" applyBorder="1" applyAlignment="1" applyProtection="1">
      <alignment horizontal="center" vertical="center" wrapText="1"/>
      <protection locked="0"/>
    </xf>
    <xf numFmtId="0" fontId="3" fillId="0" borderId="35" xfId="0" quotePrefix="1" applyFont="1" applyBorder="1" applyAlignment="1" applyProtection="1">
      <alignment horizontal="center" vertical="center" wrapText="1"/>
      <protection locked="0"/>
    </xf>
    <xf numFmtId="0" fontId="3" fillId="0" borderId="72" xfId="0" quotePrefix="1" applyFont="1" applyBorder="1" applyAlignment="1" applyProtection="1">
      <alignment horizontal="center"/>
      <protection locked="0"/>
    </xf>
    <xf numFmtId="0" fontId="66" fillId="0" borderId="66" xfId="0" applyFont="1" applyBorder="1" applyAlignment="1" applyProtection="1">
      <alignment vertical="center" shrinkToFit="1"/>
      <protection hidden="1"/>
    </xf>
    <xf numFmtId="0" fontId="66" fillId="0" borderId="67" xfId="0" applyFont="1" applyBorder="1" applyAlignment="1" applyProtection="1">
      <alignment vertical="center" shrinkToFit="1"/>
      <protection hidden="1"/>
    </xf>
    <xf numFmtId="0" fontId="66" fillId="0" borderId="66" xfId="0" applyFont="1" applyBorder="1" applyAlignment="1" applyProtection="1">
      <alignment vertical="center"/>
      <protection locked="0"/>
    </xf>
    <xf numFmtId="0" fontId="66" fillId="0" borderId="30" xfId="0" applyFont="1" applyBorder="1" applyAlignment="1" applyProtection="1">
      <alignment vertical="center"/>
      <protection locked="0"/>
    </xf>
    <xf numFmtId="0" fontId="66" fillId="0" borderId="38" xfId="0" applyFont="1" applyBorder="1" applyAlignment="1" applyProtection="1">
      <alignment vertical="center"/>
      <protection locked="0"/>
    </xf>
    <xf numFmtId="164" fontId="66" fillId="0" borderId="64" xfId="0" applyNumberFormat="1" applyFont="1" applyBorder="1" applyAlignment="1" applyProtection="1">
      <alignment horizontal="center" vertical="center"/>
      <protection hidden="1"/>
    </xf>
    <xf numFmtId="164" fontId="66" fillId="0" borderId="31" xfId="0" applyNumberFormat="1" applyFont="1" applyBorder="1" applyAlignment="1" applyProtection="1">
      <alignment horizontal="center" vertical="center"/>
      <protection hidden="1"/>
    </xf>
    <xf numFmtId="164" fontId="66" fillId="0" borderId="31" xfId="0" applyNumberFormat="1" applyFont="1" applyBorder="1" applyAlignment="1" applyProtection="1">
      <alignment horizontal="center" vertical="center"/>
      <protection locked="0"/>
    </xf>
    <xf numFmtId="164" fontId="66" fillId="0" borderId="38" xfId="0" applyNumberFormat="1" applyFont="1" applyBorder="1" applyAlignment="1" applyProtection="1">
      <alignment horizontal="center" vertical="center"/>
      <protection hidden="1"/>
    </xf>
    <xf numFmtId="164" fontId="66" fillId="0" borderId="30" xfId="0" applyNumberFormat="1" applyFont="1" applyBorder="1" applyAlignment="1" applyProtection="1">
      <alignment horizontal="center" vertical="center"/>
      <protection hidden="1"/>
    </xf>
    <xf numFmtId="0" fontId="66" fillId="0" borderId="68" xfId="0" applyNumberFormat="1" applyFont="1" applyBorder="1" applyAlignment="1" applyProtection="1">
      <alignment horizontal="center" vertical="center"/>
      <protection locked="0"/>
    </xf>
    <xf numFmtId="2" fontId="86" fillId="0" borderId="66" xfId="0" applyNumberFormat="1" applyFont="1" applyBorder="1" applyAlignment="1" applyProtection="1">
      <alignment horizontal="center" vertical="center"/>
      <protection hidden="1"/>
    </xf>
    <xf numFmtId="0" fontId="17" fillId="0" borderId="43" xfId="0" applyFont="1" applyFill="1" applyBorder="1" applyAlignment="1" applyProtection="1">
      <alignment horizontal="center" vertical="center"/>
      <protection hidden="1"/>
    </xf>
    <xf numFmtId="0" fontId="66" fillId="0" borderId="39" xfId="0" applyFont="1" applyBorder="1" applyAlignment="1" applyProtection="1">
      <alignment vertical="center" shrinkToFit="1"/>
      <protection hidden="1"/>
    </xf>
    <xf numFmtId="0" fontId="66" fillId="0" borderId="69" xfId="0" applyFont="1" applyBorder="1" applyAlignment="1" applyProtection="1">
      <alignment vertical="center" shrinkToFit="1"/>
      <protection hidden="1"/>
    </xf>
    <xf numFmtId="164" fontId="66" fillId="0" borderId="57" xfId="0" applyNumberFormat="1" applyFont="1" applyBorder="1" applyAlignment="1" applyProtection="1">
      <alignment horizontal="center" vertical="center"/>
      <protection hidden="1"/>
    </xf>
    <xf numFmtId="164" fontId="66" fillId="0" borderId="42" xfId="0" applyNumberFormat="1" applyFont="1" applyBorder="1" applyAlignment="1" applyProtection="1">
      <alignment horizontal="center" vertical="center"/>
      <protection hidden="1"/>
    </xf>
    <xf numFmtId="2" fontId="86" fillId="0" borderId="39" xfId="0" applyNumberFormat="1" applyFont="1" applyBorder="1" applyAlignment="1" applyProtection="1">
      <alignment horizontal="center" vertical="center"/>
      <protection hidden="1"/>
    </xf>
    <xf numFmtId="164" fontId="66" fillId="0" borderId="38" xfId="0" applyNumberFormat="1" applyFont="1" applyBorder="1" applyAlignment="1" applyProtection="1">
      <alignment horizontal="center" vertical="center"/>
      <protection locked="0"/>
    </xf>
    <xf numFmtId="164" fontId="66" fillId="0" borderId="30" xfId="0" applyNumberFormat="1" applyFont="1" applyBorder="1" applyAlignment="1" applyProtection="1">
      <alignment horizontal="center" vertical="center"/>
      <protection locked="0"/>
    </xf>
    <xf numFmtId="164" fontId="66" fillId="0" borderId="6" xfId="0" applyNumberFormat="1" applyFont="1" applyFill="1" applyBorder="1" applyAlignment="1" applyProtection="1">
      <alignment vertical="center"/>
      <protection locked="0"/>
    </xf>
    <xf numFmtId="164" fontId="66" fillId="0" borderId="26" xfId="0" applyNumberFormat="1" applyFont="1" applyBorder="1" applyAlignment="1" applyProtection="1">
      <alignment horizontal="center" vertical="center"/>
      <protection locked="0"/>
    </xf>
    <xf numFmtId="164" fontId="66" fillId="0" borderId="27" xfId="0" applyNumberFormat="1" applyFont="1" applyBorder="1" applyAlignment="1" applyProtection="1">
      <alignment horizontal="center" vertical="center"/>
      <protection locked="0"/>
    </xf>
    <xf numFmtId="164" fontId="66" fillId="0" borderId="41" xfId="0" applyNumberFormat="1" applyFont="1" applyBorder="1" applyAlignment="1" applyProtection="1">
      <alignment horizontal="center" vertical="center"/>
      <protection locked="0"/>
    </xf>
    <xf numFmtId="164" fontId="66" fillId="0" borderId="40" xfId="0" applyNumberFormat="1" applyFont="1" applyBorder="1" applyAlignment="1" applyProtection="1">
      <alignment horizontal="center" vertical="center"/>
      <protection locked="0"/>
    </xf>
    <xf numFmtId="0" fontId="66" fillId="0" borderId="6" xfId="0" applyFont="1" applyBorder="1" applyAlignment="1" applyProtection="1">
      <alignment vertical="center"/>
      <protection hidden="1"/>
    </xf>
    <xf numFmtId="0" fontId="101" fillId="0" borderId="0" xfId="0" applyFont="1" applyProtection="1">
      <protection locked="0"/>
    </xf>
    <xf numFmtId="0" fontId="102" fillId="0" borderId="0" xfId="0" applyFont="1" applyBorder="1" applyAlignment="1" applyProtection="1">
      <alignment horizontal="right"/>
      <protection locked="0"/>
    </xf>
    <xf numFmtId="0" fontId="101" fillId="0" borderId="0" xfId="0" applyFont="1" applyFill="1" applyProtection="1">
      <protection locked="0"/>
    </xf>
    <xf numFmtId="0" fontId="103" fillId="0" borderId="0" xfId="0" applyFont="1" applyFill="1" applyBorder="1" applyAlignment="1" applyProtection="1">
      <protection locked="0"/>
    </xf>
    <xf numFmtId="0" fontId="101" fillId="0" borderId="0" xfId="0" applyFont="1" applyAlignment="1" applyProtection="1">
      <alignment vertical="center"/>
      <protection locked="0"/>
    </xf>
    <xf numFmtId="0" fontId="104" fillId="0" borderId="0" xfId="0" applyFont="1" applyFill="1" applyProtection="1">
      <protection locked="0"/>
    </xf>
    <xf numFmtId="0" fontId="105" fillId="0" borderId="0" xfId="0" applyFont="1" applyFill="1" applyProtection="1">
      <protection locked="0"/>
    </xf>
    <xf numFmtId="0" fontId="106" fillId="0" borderId="0" xfId="0" applyFont="1" applyFill="1" applyProtection="1">
      <protection locked="0"/>
    </xf>
    <xf numFmtId="0" fontId="107" fillId="0" borderId="0" xfId="0" applyFont="1" applyFill="1" applyAlignment="1" applyProtection="1">
      <alignment horizontal="center" vertical="center"/>
      <protection locked="0"/>
    </xf>
    <xf numFmtId="0" fontId="101" fillId="0" borderId="0" xfId="0" applyFont="1" applyFill="1" applyAlignment="1" applyProtection="1">
      <alignment horizontal="center" vertical="center"/>
      <protection locked="0"/>
    </xf>
    <xf numFmtId="164" fontId="66" fillId="0" borderId="67" xfId="0" applyNumberFormat="1" applyFont="1" applyFill="1" applyBorder="1" applyAlignment="1" applyProtection="1">
      <alignment horizontal="center" vertical="center"/>
      <protection locked="0"/>
    </xf>
    <xf numFmtId="164" fontId="66" fillId="0" borderId="37" xfId="0" applyNumberFormat="1" applyFont="1" applyFill="1" applyBorder="1" applyAlignment="1" applyProtection="1">
      <alignment horizontal="center" vertical="center"/>
      <protection locked="0"/>
    </xf>
    <xf numFmtId="164" fontId="66" fillId="0" borderId="69" xfId="0" applyNumberFormat="1" applyFont="1" applyFill="1" applyBorder="1" applyAlignment="1" applyProtection="1">
      <alignment horizontal="center" vertical="center"/>
      <protection locked="0"/>
    </xf>
    <xf numFmtId="0" fontId="90" fillId="34" borderId="0" xfId="0" applyFont="1" applyFill="1" applyAlignment="1" applyProtection="1">
      <alignment vertical="center"/>
      <protection hidden="1"/>
    </xf>
    <xf numFmtId="0" fontId="108" fillId="0" borderId="0" xfId="0" applyFont="1" applyFill="1" applyAlignment="1" applyProtection="1">
      <alignment vertical="center"/>
      <protection hidden="1"/>
    </xf>
    <xf numFmtId="0" fontId="109" fillId="0" borderId="0" xfId="0" applyFont="1" applyAlignment="1" applyProtection="1">
      <alignment vertical="center"/>
      <protection hidden="1"/>
    </xf>
    <xf numFmtId="0" fontId="27" fillId="0" borderId="6" xfId="0" applyFont="1" applyFill="1" applyBorder="1" applyAlignment="1" applyProtection="1">
      <alignment horizontal="left" vertical="center" wrapText="1"/>
      <protection hidden="1"/>
    </xf>
    <xf numFmtId="0" fontId="2" fillId="0" borderId="55" xfId="49" applyFont="1" applyFill="1" applyBorder="1" applyAlignment="1" applyProtection="1">
      <alignment horizontal="center" vertical="center"/>
      <protection locked="0"/>
    </xf>
    <xf numFmtId="164" fontId="3" fillId="0" borderId="6" xfId="0" applyNumberFormat="1" applyFont="1" applyBorder="1" applyAlignment="1" applyProtection="1">
      <alignment horizontal="center" vertical="center"/>
      <protection locked="0"/>
    </xf>
    <xf numFmtId="0" fontId="2" fillId="0" borderId="18" xfId="49" applyFont="1" applyFill="1" applyBorder="1" applyAlignment="1" applyProtection="1">
      <alignment horizontal="center" vertical="center"/>
      <protection locked="0"/>
    </xf>
    <xf numFmtId="0" fontId="110" fillId="0" borderId="6" xfId="0" applyFont="1" applyFill="1" applyBorder="1" applyAlignment="1" applyProtection="1">
      <alignment horizontal="justify" vertical="center" wrapText="1"/>
      <protection hidden="1"/>
    </xf>
    <xf numFmtId="0" fontId="111" fillId="0" borderId="0" xfId="0" applyFont="1" applyFill="1" applyAlignment="1" applyProtection="1">
      <alignment vertical="center"/>
      <protection hidden="1"/>
    </xf>
    <xf numFmtId="0" fontId="4" fillId="0" borderId="73" xfId="0" quotePrefix="1" applyFont="1" applyBorder="1" applyAlignment="1" applyProtection="1">
      <alignment horizontal="center" vertical="center" wrapText="1"/>
      <protection locked="0"/>
    </xf>
    <xf numFmtId="0" fontId="3" fillId="35" borderId="0" xfId="0" applyFont="1" applyFill="1" applyBorder="1" applyAlignment="1" applyProtection="1">
      <alignment horizontal="center" vertical="center"/>
      <protection hidden="1"/>
    </xf>
    <xf numFmtId="0" fontId="2" fillId="0" borderId="18" xfId="49" applyFont="1" applyBorder="1" applyAlignment="1" applyProtection="1">
      <alignment vertical="center"/>
      <protection locked="0"/>
    </xf>
    <xf numFmtId="0" fontId="5" fillId="0" borderId="27" xfId="0" applyFont="1" applyBorder="1" applyAlignment="1" applyProtection="1">
      <alignment vertical="center"/>
      <protection locked="0"/>
    </xf>
    <xf numFmtId="0" fontId="5" fillId="0" borderId="26" xfId="0" applyFont="1" applyBorder="1" applyAlignment="1" applyProtection="1">
      <alignment vertical="center"/>
      <protection locked="0"/>
    </xf>
    <xf numFmtId="0" fontId="5" fillId="0" borderId="12" xfId="0" applyFont="1" applyBorder="1" applyAlignment="1" applyProtection="1">
      <alignment horizontal="center" vertical="center"/>
      <protection locked="0"/>
    </xf>
    <xf numFmtId="0" fontId="5" fillId="0" borderId="12" xfId="0" applyFont="1" applyBorder="1" applyAlignment="1" applyProtection="1">
      <alignment horizontal="justify" vertical="center"/>
      <protection locked="0"/>
    </xf>
    <xf numFmtId="0" fontId="5" fillId="0" borderId="43" xfId="0" applyFont="1" applyFill="1" applyBorder="1" applyAlignment="1" applyProtection="1">
      <alignment horizontal="center"/>
      <protection hidden="1"/>
    </xf>
    <xf numFmtId="0" fontId="5" fillId="0" borderId="43" xfId="0" applyFont="1" applyBorder="1" applyAlignment="1" applyProtection="1">
      <alignment horizontal="justify" vertical="center"/>
      <protection locked="0"/>
    </xf>
    <xf numFmtId="0" fontId="5" fillId="0" borderId="39" xfId="0" applyFont="1" applyBorder="1" applyAlignment="1" applyProtection="1">
      <alignment vertical="center" shrinkToFit="1"/>
      <protection hidden="1"/>
    </xf>
    <xf numFmtId="0" fontId="5" fillId="0" borderId="69" xfId="0" applyFont="1" applyBorder="1" applyAlignment="1" applyProtection="1">
      <alignment vertical="center" shrinkToFit="1"/>
      <protection hidden="1"/>
    </xf>
    <xf numFmtId="0" fontId="5" fillId="0" borderId="39" xfId="0" applyFont="1" applyBorder="1" applyAlignment="1" applyProtection="1">
      <alignment vertical="center"/>
      <protection locked="0"/>
    </xf>
    <xf numFmtId="0" fontId="5" fillId="0" borderId="40" xfId="0" applyFont="1" applyBorder="1" applyAlignment="1" applyProtection="1">
      <alignment vertical="center"/>
      <protection locked="0"/>
    </xf>
    <xf numFmtId="0" fontId="5" fillId="0" borderId="41" xfId="0" applyFont="1" applyBorder="1" applyAlignment="1" applyProtection="1">
      <alignment vertical="center"/>
      <protection locked="0"/>
    </xf>
    <xf numFmtId="164" fontId="5" fillId="0" borderId="57" xfId="0" applyNumberFormat="1" applyFont="1" applyBorder="1" applyAlignment="1" applyProtection="1">
      <alignment horizontal="center" vertical="center"/>
      <protection hidden="1"/>
    </xf>
    <xf numFmtId="164" fontId="5" fillId="0" borderId="42" xfId="0" applyNumberFormat="1" applyFont="1" applyBorder="1" applyAlignment="1" applyProtection="1">
      <alignment horizontal="center" vertical="center"/>
      <protection hidden="1"/>
    </xf>
    <xf numFmtId="164" fontId="5" fillId="0" borderId="42" xfId="0" applyNumberFormat="1" applyFont="1" applyBorder="1" applyAlignment="1" applyProtection="1">
      <alignment horizontal="center" vertical="center"/>
      <protection locked="0"/>
    </xf>
    <xf numFmtId="164" fontId="5" fillId="0" borderId="40" xfId="0" applyNumberFormat="1" applyFont="1" applyBorder="1" applyAlignment="1" applyProtection="1">
      <alignment horizontal="center" vertical="center"/>
      <protection hidden="1"/>
    </xf>
    <xf numFmtId="164" fontId="5" fillId="0" borderId="41" xfId="0" applyNumberFormat="1" applyFont="1" applyBorder="1" applyAlignment="1" applyProtection="1">
      <alignment horizontal="center" vertical="center"/>
      <protection hidden="1"/>
    </xf>
    <xf numFmtId="164" fontId="5" fillId="0" borderId="40" xfId="0" applyNumberFormat="1" applyFont="1" applyBorder="1" applyAlignment="1" applyProtection="1">
      <alignment horizontal="center" vertical="center"/>
      <protection locked="0"/>
    </xf>
    <xf numFmtId="164" fontId="5" fillId="0" borderId="41" xfId="0" applyNumberFormat="1" applyFont="1" applyBorder="1" applyAlignment="1" applyProtection="1">
      <alignment horizontal="center" vertical="center"/>
      <protection locked="0"/>
    </xf>
    <xf numFmtId="2" fontId="5" fillId="0" borderId="43" xfId="0" applyNumberFormat="1" applyFont="1" applyBorder="1" applyAlignment="1" applyProtection="1">
      <alignment horizontal="center" vertical="center"/>
      <protection hidden="1"/>
    </xf>
    <xf numFmtId="0" fontId="5" fillId="0" borderId="43" xfId="0" applyNumberFormat="1" applyFont="1" applyBorder="1" applyAlignment="1" applyProtection="1">
      <alignment horizontal="center" vertical="center"/>
      <protection locked="0"/>
    </xf>
    <xf numFmtId="0" fontId="5" fillId="0" borderId="43" xfId="0" applyNumberFormat="1" applyFont="1" applyBorder="1" applyAlignment="1" applyProtection="1">
      <alignment horizontal="center" vertical="center"/>
      <protection hidden="1"/>
    </xf>
    <xf numFmtId="2" fontId="3" fillId="0" borderId="43" xfId="0" applyNumberFormat="1" applyFont="1" applyBorder="1" applyAlignment="1" applyProtection="1">
      <alignment horizontal="center" vertical="center"/>
      <protection hidden="1"/>
    </xf>
    <xf numFmtId="164" fontId="5" fillId="0" borderId="36" xfId="0" applyNumberFormat="1" applyFont="1" applyBorder="1" applyProtection="1">
      <protection hidden="1"/>
    </xf>
    <xf numFmtId="164" fontId="5" fillId="0" borderId="14" xfId="0" applyNumberFormat="1" applyFont="1" applyBorder="1" applyProtection="1">
      <protection hidden="1"/>
    </xf>
    <xf numFmtId="0" fontId="17" fillId="0" borderId="30" xfId="0" applyFont="1" applyFill="1" applyBorder="1" applyAlignment="1" applyProtection="1">
      <alignment horizontal="center" vertical="center"/>
      <protection hidden="1"/>
    </xf>
    <xf numFmtId="0" fontId="17" fillId="0" borderId="27" xfId="0" applyFont="1" applyFill="1" applyBorder="1" applyAlignment="1" applyProtection="1">
      <alignment horizontal="center" vertical="center"/>
      <protection hidden="1"/>
    </xf>
    <xf numFmtId="0" fontId="5" fillId="0" borderId="26" xfId="0" applyFont="1" applyBorder="1" applyAlignment="1" applyProtection="1">
      <alignment horizontal="center" vertical="center"/>
      <protection locked="0"/>
    </xf>
    <xf numFmtId="0" fontId="46" fillId="0" borderId="26" xfId="0" applyFont="1" applyBorder="1" applyAlignment="1" applyProtection="1">
      <alignment horizontal="center" vertical="center"/>
      <protection locked="0"/>
    </xf>
    <xf numFmtId="0" fontId="2" fillId="0" borderId="26" xfId="0" applyFont="1" applyBorder="1" applyAlignment="1" applyProtection="1">
      <alignment horizontal="center" vertical="center"/>
      <protection locked="0"/>
    </xf>
    <xf numFmtId="0" fontId="113" fillId="0" borderId="6" xfId="0" applyFont="1" applyBorder="1" applyAlignment="1" applyProtection="1">
      <alignment horizontal="center" vertical="center"/>
      <protection hidden="1"/>
    </xf>
    <xf numFmtId="0" fontId="7" fillId="0" borderId="6" xfId="0" applyFont="1" applyBorder="1" applyAlignment="1" applyProtection="1">
      <alignment horizontal="center" vertical="center"/>
      <protection locked="0"/>
    </xf>
    <xf numFmtId="0" fontId="47" fillId="0" borderId="0" xfId="0" applyFont="1" applyBorder="1" applyAlignment="1" applyProtection="1">
      <alignment horizontal="center"/>
      <protection locked="0"/>
    </xf>
    <xf numFmtId="0" fontId="4" fillId="0" borderId="0" xfId="0" applyFont="1" applyAlignment="1" applyProtection="1">
      <alignment horizontal="center"/>
      <protection locked="0"/>
    </xf>
    <xf numFmtId="0" fontId="8" fillId="0" borderId="0" xfId="0" applyFont="1" applyFill="1" applyBorder="1" applyAlignment="1" applyProtection="1">
      <alignment horizontal="center"/>
      <protection locked="0"/>
    </xf>
    <xf numFmtId="0" fontId="5" fillId="0" borderId="6" xfId="49" applyFont="1" applyFill="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5" fillId="0" borderId="42" xfId="0" applyFont="1" applyBorder="1" applyAlignment="1" applyProtection="1">
      <alignment horizontal="center" vertical="center"/>
      <protection locked="0"/>
    </xf>
    <xf numFmtId="164" fontId="3" fillId="0" borderId="98" xfId="0" applyNumberFormat="1" applyFont="1" applyBorder="1" applyAlignment="1" applyProtection="1">
      <alignment horizontal="center" vertical="center"/>
      <protection locked="0"/>
    </xf>
    <xf numFmtId="0" fontId="7" fillId="0" borderId="99" xfId="0" applyFont="1" applyBorder="1" applyAlignment="1" applyProtection="1">
      <alignment horizontal="center" vertical="center"/>
      <protection locked="0"/>
    </xf>
    <xf numFmtId="164" fontId="3" fillId="0" borderId="99" xfId="0" applyNumberFormat="1" applyFont="1" applyBorder="1" applyAlignment="1" applyProtection="1">
      <alignment horizontal="center" vertical="center"/>
      <protection locked="0"/>
    </xf>
    <xf numFmtId="164" fontId="3" fillId="0" borderId="49" xfId="0" applyNumberFormat="1" applyFont="1" applyBorder="1" applyAlignment="1" applyProtection="1">
      <alignment horizontal="center" vertical="center"/>
      <protection locked="0"/>
    </xf>
    <xf numFmtId="0" fontId="7" fillId="0" borderId="98" xfId="0" applyFont="1" applyBorder="1" applyAlignment="1" applyProtection="1">
      <alignment horizontal="center" vertical="center"/>
      <protection locked="0"/>
    </xf>
    <xf numFmtId="0" fontId="5" fillId="0" borderId="55" xfId="49" applyFont="1" applyFill="1" applyBorder="1" applyAlignment="1" applyProtection="1">
      <alignment horizontal="center" vertical="center"/>
      <protection locked="0"/>
    </xf>
    <xf numFmtId="0" fontId="5" fillId="0" borderId="11" xfId="49" applyFont="1" applyFill="1" applyBorder="1" applyAlignment="1" applyProtection="1">
      <alignment horizontal="center" vertical="center"/>
      <protection locked="0"/>
    </xf>
    <xf numFmtId="0" fontId="5" fillId="0" borderId="18" xfId="49" applyFont="1" applyFill="1" applyBorder="1" applyAlignment="1" applyProtection="1">
      <alignment horizontal="center" vertical="center"/>
      <protection locked="0"/>
    </xf>
    <xf numFmtId="0" fontId="2" fillId="35" borderId="6" xfId="49" applyFont="1" applyFill="1" applyBorder="1" applyAlignment="1" applyProtection="1">
      <alignment horizontal="center"/>
      <protection locked="0"/>
    </xf>
    <xf numFmtId="0" fontId="3" fillId="36" borderId="6" xfId="47" applyFont="1" applyFill="1" applyBorder="1" applyAlignment="1" applyProtection="1">
      <alignment horizontal="center"/>
      <protection locked="0"/>
    </xf>
    <xf numFmtId="0" fontId="15" fillId="0" borderId="19" xfId="0" applyFont="1" applyBorder="1" applyAlignment="1" applyProtection="1">
      <alignment vertical="center" shrinkToFit="1"/>
      <protection hidden="1"/>
    </xf>
    <xf numFmtId="0" fontId="15" fillId="0" borderId="37" xfId="0" applyFont="1" applyBorder="1" applyAlignment="1" applyProtection="1">
      <alignment vertical="center" shrinkToFit="1"/>
      <protection hidden="1"/>
    </xf>
    <xf numFmtId="0" fontId="15" fillId="0" borderId="19" xfId="0" applyFont="1" applyBorder="1" applyAlignment="1" applyProtection="1">
      <alignment vertical="center"/>
      <protection locked="0"/>
    </xf>
    <xf numFmtId="0" fontId="15" fillId="0" borderId="27" xfId="0" applyFont="1" applyBorder="1" applyAlignment="1" applyProtection="1">
      <alignment vertical="center"/>
      <protection locked="0"/>
    </xf>
    <xf numFmtId="0" fontId="15" fillId="0" borderId="26" xfId="0" applyFont="1" applyBorder="1" applyAlignment="1" applyProtection="1">
      <alignment vertical="center"/>
      <protection locked="0"/>
    </xf>
    <xf numFmtId="164" fontId="15" fillId="0" borderId="18" xfId="0" applyNumberFormat="1" applyFont="1" applyBorder="1" applyAlignment="1" applyProtection="1">
      <alignment horizontal="center" vertical="center"/>
      <protection hidden="1"/>
    </xf>
    <xf numFmtId="164" fontId="15" fillId="0" borderId="6" xfId="0" applyNumberFormat="1" applyFont="1" applyBorder="1" applyAlignment="1" applyProtection="1">
      <alignment horizontal="center" vertical="center"/>
      <protection hidden="1"/>
    </xf>
    <xf numFmtId="164" fontId="15" fillId="0" borderId="6" xfId="0" applyNumberFormat="1" applyFont="1" applyBorder="1" applyAlignment="1" applyProtection="1">
      <alignment horizontal="center" vertical="center"/>
      <protection locked="0"/>
    </xf>
    <xf numFmtId="164" fontId="15" fillId="0" borderId="27" xfId="0" applyNumberFormat="1" applyFont="1" applyBorder="1" applyAlignment="1" applyProtection="1">
      <alignment horizontal="center" vertical="center"/>
      <protection hidden="1"/>
    </xf>
    <xf numFmtId="164" fontId="15" fillId="0" borderId="26" xfId="0" applyNumberFormat="1" applyFont="1" applyBorder="1" applyAlignment="1" applyProtection="1">
      <alignment horizontal="center" vertical="center"/>
      <protection hidden="1"/>
    </xf>
    <xf numFmtId="164" fontId="15" fillId="0" borderId="27" xfId="0" applyNumberFormat="1" applyFont="1" applyBorder="1" applyAlignment="1" applyProtection="1">
      <alignment horizontal="center" vertical="center"/>
      <protection locked="0"/>
    </xf>
    <xf numFmtId="164" fontId="15" fillId="0" borderId="26" xfId="0" applyNumberFormat="1" applyFont="1" applyBorder="1" applyAlignment="1" applyProtection="1">
      <alignment horizontal="center" vertical="center"/>
      <protection locked="0"/>
    </xf>
    <xf numFmtId="2" fontId="15" fillId="0" borderId="12" xfId="0" applyNumberFormat="1" applyFont="1" applyBorder="1" applyAlignment="1" applyProtection="1">
      <alignment horizontal="center" vertical="center"/>
      <protection hidden="1"/>
    </xf>
    <xf numFmtId="0" fontId="15" fillId="0" borderId="12" xfId="0" applyNumberFormat="1" applyFont="1" applyBorder="1" applyAlignment="1" applyProtection="1">
      <alignment horizontal="center" vertical="center"/>
      <protection locked="0"/>
    </xf>
    <xf numFmtId="0" fontId="5" fillId="35" borderId="12" xfId="0" applyFont="1" applyFill="1" applyBorder="1" applyAlignment="1" applyProtection="1">
      <alignment horizontal="center"/>
      <protection hidden="1"/>
    </xf>
    <xf numFmtId="0" fontId="5" fillId="35" borderId="6" xfId="0" applyFont="1" applyFill="1" applyBorder="1" applyAlignment="1" applyProtection="1">
      <alignment horizontal="center" vertical="center"/>
      <protection locked="0"/>
    </xf>
    <xf numFmtId="0" fontId="5" fillId="35" borderId="19" xfId="0" applyFont="1" applyFill="1" applyBorder="1" applyAlignment="1" applyProtection="1">
      <alignment vertical="center" shrinkToFit="1"/>
      <protection hidden="1"/>
    </xf>
    <xf numFmtId="0" fontId="5" fillId="35" borderId="37" xfId="0" applyFont="1" applyFill="1" applyBorder="1" applyAlignment="1" applyProtection="1">
      <alignment vertical="center" shrinkToFit="1"/>
      <protection hidden="1"/>
    </xf>
    <xf numFmtId="0" fontId="5" fillId="35" borderId="19" xfId="0" applyFont="1" applyFill="1" applyBorder="1" applyAlignment="1" applyProtection="1">
      <alignment vertical="center"/>
      <protection locked="0"/>
    </xf>
    <xf numFmtId="0" fontId="5" fillId="35" borderId="27" xfId="0" applyFont="1" applyFill="1" applyBorder="1" applyAlignment="1" applyProtection="1">
      <alignment vertical="center"/>
      <protection locked="0"/>
    </xf>
    <xf numFmtId="0" fontId="5" fillId="35" borderId="26" xfId="0" applyFont="1" applyFill="1" applyBorder="1" applyAlignment="1" applyProtection="1">
      <alignment vertical="center"/>
      <protection locked="0"/>
    </xf>
    <xf numFmtId="164" fontId="5" fillId="35" borderId="18" xfId="0" applyNumberFormat="1" applyFont="1" applyFill="1" applyBorder="1" applyAlignment="1" applyProtection="1">
      <alignment horizontal="center" vertical="center"/>
      <protection hidden="1"/>
    </xf>
    <xf numFmtId="164" fontId="5" fillId="35" borderId="6" xfId="0" applyNumberFormat="1" applyFont="1" applyFill="1" applyBorder="1" applyAlignment="1" applyProtection="1">
      <alignment horizontal="center" vertical="center"/>
      <protection hidden="1"/>
    </xf>
    <xf numFmtId="164" fontId="5" fillId="35" borderId="6" xfId="0" applyNumberFormat="1" applyFont="1" applyFill="1" applyBorder="1" applyAlignment="1" applyProtection="1">
      <alignment horizontal="center" vertical="center"/>
      <protection locked="0"/>
    </xf>
    <xf numFmtId="164" fontId="5" fillId="35" borderId="27" xfId="0" applyNumberFormat="1" applyFont="1" applyFill="1" applyBorder="1" applyAlignment="1" applyProtection="1">
      <alignment horizontal="center" vertical="center"/>
      <protection hidden="1"/>
    </xf>
    <xf numFmtId="164" fontId="5" fillId="35" borderId="26" xfId="0" applyNumberFormat="1" applyFont="1" applyFill="1" applyBorder="1" applyAlignment="1" applyProtection="1">
      <alignment horizontal="center" vertical="center"/>
      <protection hidden="1"/>
    </xf>
    <xf numFmtId="164" fontId="5" fillId="35" borderId="27" xfId="0" applyNumberFormat="1" applyFont="1" applyFill="1" applyBorder="1" applyAlignment="1" applyProtection="1">
      <alignment horizontal="center" vertical="center"/>
      <protection locked="0"/>
    </xf>
    <xf numFmtId="164" fontId="5" fillId="35" borderId="26" xfId="0" applyNumberFormat="1" applyFont="1" applyFill="1" applyBorder="1" applyAlignment="1" applyProtection="1">
      <alignment horizontal="center" vertical="center"/>
      <protection locked="0"/>
    </xf>
    <xf numFmtId="2" fontId="5" fillId="35" borderId="12" xfId="0" applyNumberFormat="1" applyFont="1" applyFill="1" applyBorder="1" applyAlignment="1" applyProtection="1">
      <alignment horizontal="center" vertical="center"/>
      <protection hidden="1"/>
    </xf>
    <xf numFmtId="0" fontId="5" fillId="35" borderId="12" xfId="0" applyNumberFormat="1" applyFont="1" applyFill="1" applyBorder="1" applyAlignment="1" applyProtection="1">
      <alignment horizontal="center" vertical="center"/>
      <protection locked="0"/>
    </xf>
    <xf numFmtId="0" fontId="5" fillId="35" borderId="12" xfId="0" applyNumberFormat="1" applyFont="1" applyFill="1" applyBorder="1" applyAlignment="1" applyProtection="1">
      <alignment horizontal="center" vertical="center"/>
      <protection hidden="1"/>
    </xf>
    <xf numFmtId="2" fontId="3" fillId="35" borderId="12" xfId="0" applyNumberFormat="1" applyFont="1" applyFill="1" applyBorder="1" applyAlignment="1" applyProtection="1">
      <alignment horizontal="center" vertical="center"/>
      <protection hidden="1"/>
    </xf>
    <xf numFmtId="164" fontId="5" fillId="35" borderId="0" xfId="0" applyNumberFormat="1" applyFont="1" applyFill="1" applyBorder="1" applyProtection="1">
      <protection hidden="1"/>
    </xf>
    <xf numFmtId="164" fontId="5" fillId="35" borderId="34" xfId="0" applyNumberFormat="1" applyFont="1" applyFill="1" applyBorder="1" applyProtection="1">
      <protection hidden="1"/>
    </xf>
    <xf numFmtId="0" fontId="5" fillId="35" borderId="34" xfId="0" applyNumberFormat="1" applyFont="1" applyFill="1" applyBorder="1" applyProtection="1">
      <protection hidden="1"/>
    </xf>
    <xf numFmtId="0" fontId="31" fillId="35" borderId="44" xfId="0" applyFont="1" applyFill="1" applyBorder="1" applyProtection="1">
      <protection hidden="1"/>
    </xf>
    <xf numFmtId="0" fontId="31" fillId="35" borderId="0" xfId="0" applyFont="1" applyFill="1" applyBorder="1" applyProtection="1">
      <protection hidden="1"/>
    </xf>
    <xf numFmtId="0" fontId="31" fillId="35" borderId="16" xfId="0" applyFont="1" applyFill="1" applyBorder="1" applyProtection="1">
      <protection hidden="1"/>
    </xf>
    <xf numFmtId="0" fontId="5" fillId="35" borderId="0" xfId="0" applyNumberFormat="1" applyFont="1" applyFill="1" applyBorder="1" applyProtection="1">
      <protection hidden="1"/>
    </xf>
    <xf numFmtId="0" fontId="5" fillId="35" borderId="16" xfId="0" applyNumberFormat="1" applyFont="1" applyFill="1" applyBorder="1" applyProtection="1">
      <protection hidden="1"/>
    </xf>
    <xf numFmtId="0" fontId="5" fillId="35" borderId="0" xfId="0" applyNumberFormat="1" applyFont="1" applyFill="1" applyProtection="1">
      <protection hidden="1"/>
    </xf>
    <xf numFmtId="0" fontId="5" fillId="35" borderId="0" xfId="0" applyFont="1" applyFill="1" applyProtection="1">
      <protection locked="0"/>
    </xf>
    <xf numFmtId="0" fontId="3" fillId="0" borderId="0" xfId="0" applyFont="1" applyBorder="1" applyAlignment="1" applyProtection="1">
      <alignment horizontal="center" vertical="center"/>
      <protection locked="0"/>
    </xf>
    <xf numFmtId="0" fontId="14" fillId="0" borderId="6" xfId="0" applyFont="1" applyBorder="1" applyAlignment="1" applyProtection="1">
      <alignment horizontal="center" vertical="center" wrapText="1"/>
      <protection locked="0"/>
    </xf>
    <xf numFmtId="0" fontId="14" fillId="0" borderId="4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protection locked="0"/>
    </xf>
    <xf numFmtId="0" fontId="7" fillId="0" borderId="45" xfId="0" applyFont="1" applyBorder="1" applyAlignment="1" applyProtection="1">
      <alignment horizontal="center" vertical="center"/>
      <protection locked="0"/>
    </xf>
    <xf numFmtId="0" fontId="14" fillId="0" borderId="46" xfId="0" applyFont="1" applyBorder="1" applyAlignment="1" applyProtection="1">
      <alignment horizontal="center" vertical="center" wrapText="1"/>
      <protection locked="0"/>
    </xf>
    <xf numFmtId="0" fontId="7" fillId="0" borderId="46" xfId="0" applyFont="1" applyBorder="1" applyAlignment="1" applyProtection="1">
      <alignment horizontal="center" vertical="center"/>
      <protection locked="0"/>
    </xf>
    <xf numFmtId="0" fontId="14" fillId="0" borderId="60" xfId="0" applyFont="1" applyBorder="1" applyAlignment="1" applyProtection="1">
      <alignment horizontal="center" vertical="center" wrapText="1"/>
      <protection locked="0"/>
    </xf>
    <xf numFmtId="0" fontId="14" fillId="0" borderId="11" xfId="0" applyFont="1" applyBorder="1" applyAlignment="1" applyProtection="1">
      <alignment horizontal="center" vertical="center" wrapText="1"/>
      <protection locked="0"/>
    </xf>
    <xf numFmtId="0" fontId="7" fillId="0" borderId="60" xfId="0" applyFont="1" applyBorder="1" applyAlignment="1" applyProtection="1">
      <alignment horizontal="center" vertical="center"/>
      <protection locked="0"/>
    </xf>
    <xf numFmtId="0" fontId="7" fillId="0" borderId="11" xfId="0" applyFont="1" applyBorder="1" applyAlignment="1" applyProtection="1">
      <alignment horizontal="center" vertical="center"/>
      <protection locked="0"/>
    </xf>
    <xf numFmtId="0" fontId="14" fillId="0" borderId="74" xfId="0" applyFont="1" applyBorder="1" applyAlignment="1" applyProtection="1">
      <alignment horizontal="center" vertical="center" wrapText="1"/>
      <protection locked="0"/>
    </xf>
    <xf numFmtId="0" fontId="14" fillId="0" borderId="47" xfId="0" applyFont="1" applyBorder="1" applyAlignment="1" applyProtection="1">
      <alignment horizontal="center" vertical="center" wrapText="1"/>
      <protection locked="0"/>
    </xf>
    <xf numFmtId="0" fontId="7" fillId="0" borderId="74" xfId="0" applyFont="1" applyBorder="1" applyAlignment="1" applyProtection="1">
      <alignment horizontal="center" vertical="center"/>
      <protection locked="0"/>
    </xf>
    <xf numFmtId="0" fontId="7" fillId="0" borderId="47" xfId="0" applyFont="1" applyBorder="1" applyAlignment="1" applyProtection="1">
      <alignment horizontal="center" vertical="center"/>
      <protection locked="0"/>
    </xf>
    <xf numFmtId="0" fontId="14" fillId="0" borderId="0" xfId="0" applyFont="1" applyAlignment="1" applyProtection="1">
      <alignment horizontal="center" vertical="center" wrapText="1"/>
      <protection locked="0"/>
    </xf>
    <xf numFmtId="0" fontId="5" fillId="0" borderId="6" xfId="0" applyFont="1" applyBorder="1" applyAlignment="1" applyProtection="1">
      <alignment horizontal="center" vertical="center"/>
      <protection hidden="1"/>
    </xf>
    <xf numFmtId="0" fontId="5" fillId="0" borderId="46" xfId="0" applyFont="1" applyBorder="1" applyAlignment="1" applyProtection="1">
      <alignment horizontal="center" vertical="center"/>
      <protection hidden="1"/>
    </xf>
    <xf numFmtId="0" fontId="5" fillId="0" borderId="45" xfId="0" applyFont="1" applyBorder="1" applyAlignment="1" applyProtection="1">
      <alignment horizontal="center" vertical="center"/>
      <protection hidden="1"/>
    </xf>
    <xf numFmtId="0" fontId="5" fillId="0" borderId="11" xfId="0" applyFont="1" applyBorder="1" applyAlignment="1" applyProtection="1">
      <alignment horizontal="center" vertical="center"/>
      <protection hidden="1"/>
    </xf>
    <xf numFmtId="0" fontId="5" fillId="0" borderId="48" xfId="0" applyFont="1" applyBorder="1" applyAlignment="1" applyProtection="1">
      <alignment horizontal="center" vertical="center"/>
      <protection hidden="1"/>
    </xf>
    <xf numFmtId="0" fontId="95" fillId="0" borderId="0" xfId="0" applyFont="1" applyFill="1" applyAlignment="1" applyProtection="1">
      <alignment horizontal="center" vertical="center" wrapText="1"/>
      <protection hidden="1"/>
    </xf>
    <xf numFmtId="0" fontId="24" fillId="0" borderId="0" xfId="0" applyFont="1" applyFill="1" applyAlignment="1" applyProtection="1">
      <alignment horizontal="center" vertical="center" wrapText="1"/>
      <protection hidden="1"/>
    </xf>
    <xf numFmtId="0" fontId="25" fillId="0" borderId="53" xfId="0" applyFont="1" applyFill="1" applyBorder="1" applyAlignment="1" applyProtection="1">
      <alignment horizontal="center" vertical="center" wrapText="1"/>
      <protection hidden="1"/>
    </xf>
    <xf numFmtId="0" fontId="114" fillId="0" borderId="17" xfId="0" applyFont="1" applyFill="1" applyBorder="1" applyAlignment="1" applyProtection="1">
      <alignment horizontal="justify" vertical="center"/>
      <protection hidden="1"/>
    </xf>
    <xf numFmtId="0" fontId="114" fillId="0" borderId="4" xfId="0" applyFont="1" applyFill="1" applyBorder="1" applyAlignment="1" applyProtection="1">
      <alignment horizontal="justify" vertical="center"/>
      <protection hidden="1"/>
    </xf>
    <xf numFmtId="0" fontId="114" fillId="0" borderId="18" xfId="0" applyFont="1" applyFill="1" applyBorder="1" applyAlignment="1" applyProtection="1">
      <alignment horizontal="justify" vertical="center"/>
      <protection hidden="1"/>
    </xf>
    <xf numFmtId="0" fontId="27" fillId="0" borderId="17" xfId="0" applyFont="1" applyFill="1" applyBorder="1" applyAlignment="1" applyProtection="1">
      <alignment horizontal="center" vertical="center" wrapText="1"/>
      <protection hidden="1"/>
    </xf>
    <xf numFmtId="0" fontId="27" fillId="0" borderId="4" xfId="0" applyFont="1" applyFill="1" applyBorder="1" applyAlignment="1" applyProtection="1">
      <alignment horizontal="center" vertical="center" wrapText="1"/>
      <protection hidden="1"/>
    </xf>
    <xf numFmtId="0" fontId="27" fillId="0" borderId="18" xfId="0" applyFont="1" applyFill="1" applyBorder="1" applyAlignment="1" applyProtection="1">
      <alignment horizontal="center" vertical="center" wrapText="1"/>
      <protection hidden="1"/>
    </xf>
    <xf numFmtId="0" fontId="27" fillId="0" borderId="6" xfId="0" applyFont="1" applyFill="1" applyBorder="1" applyAlignment="1" applyProtection="1">
      <alignment horizontal="center" vertical="center" wrapText="1"/>
      <protection hidden="1"/>
    </xf>
    <xf numFmtId="0" fontId="27" fillId="0" borderId="6" xfId="0" applyFont="1" applyFill="1" applyBorder="1" applyAlignment="1" applyProtection="1">
      <alignment horizontal="justify" vertical="center" wrapText="1"/>
      <protection hidden="1"/>
    </xf>
    <xf numFmtId="0" fontId="27" fillId="0" borderId="6" xfId="0" applyFont="1" applyFill="1" applyBorder="1" applyAlignment="1" applyProtection="1">
      <alignment horizontal="center" vertical="center"/>
      <protection hidden="1"/>
    </xf>
    <xf numFmtId="0" fontId="27" fillId="0" borderId="6" xfId="48" applyFont="1" applyFill="1" applyBorder="1" applyAlignment="1" applyProtection="1">
      <alignment horizontal="justify" vertical="center" wrapText="1"/>
      <protection hidden="1"/>
    </xf>
    <xf numFmtId="0" fontId="26" fillId="0" borderId="6" xfId="0" applyFont="1" applyFill="1" applyBorder="1" applyAlignment="1" applyProtection="1">
      <alignment horizontal="center" vertical="center" wrapText="1"/>
      <protection hidden="1"/>
    </xf>
    <xf numFmtId="0" fontId="27" fillId="0" borderId="17" xfId="48" applyFont="1" applyFill="1" applyBorder="1" applyAlignment="1" applyProtection="1">
      <alignment horizontal="justify" vertical="center" wrapText="1"/>
      <protection hidden="1"/>
    </xf>
    <xf numFmtId="0" fontId="27" fillId="0" borderId="4" xfId="48" applyFont="1" applyFill="1" applyBorder="1" applyAlignment="1" applyProtection="1">
      <alignment horizontal="justify" vertical="center" wrapText="1"/>
      <protection hidden="1"/>
    </xf>
    <xf numFmtId="0" fontId="27" fillId="0" borderId="18" xfId="48" applyFont="1" applyFill="1" applyBorder="1" applyAlignment="1" applyProtection="1">
      <alignment horizontal="justify" vertical="center" wrapText="1"/>
      <protection hidden="1"/>
    </xf>
    <xf numFmtId="0" fontId="4" fillId="0" borderId="0" xfId="0" applyFont="1" applyAlignment="1" applyProtection="1">
      <alignment horizontal="center"/>
      <protection locked="0"/>
    </xf>
    <xf numFmtId="0" fontId="4" fillId="0" borderId="0" xfId="0" applyFont="1" applyAlignment="1" applyProtection="1">
      <alignment horizontal="justify"/>
      <protection hidden="1"/>
    </xf>
    <xf numFmtId="0" fontId="4" fillId="0" borderId="0" xfId="0" applyFont="1" applyAlignment="1" applyProtection="1">
      <alignment horizontal="center"/>
      <protection hidden="1"/>
    </xf>
    <xf numFmtId="10" fontId="4" fillId="0" borderId="0" xfId="0" applyNumberFormat="1" applyFont="1" applyAlignment="1" applyProtection="1">
      <alignment horizontal="right"/>
      <protection hidden="1"/>
    </xf>
    <xf numFmtId="0" fontId="4" fillId="0" borderId="0" xfId="0" applyFont="1" applyAlignment="1" applyProtection="1">
      <alignment horizontal="center" wrapText="1"/>
      <protection locked="0"/>
    </xf>
    <xf numFmtId="0" fontId="3" fillId="0" borderId="66" xfId="0" quotePrefix="1" applyFont="1" applyBorder="1" applyAlignment="1" applyProtection="1">
      <alignment horizontal="center" vertical="center" wrapText="1"/>
      <protection locked="0"/>
    </xf>
    <xf numFmtId="0" fontId="3" fillId="0" borderId="75" xfId="0" quotePrefix="1" applyFont="1" applyBorder="1" applyAlignment="1" applyProtection="1">
      <alignment horizontal="center" vertical="center" wrapText="1"/>
      <protection locked="0"/>
    </xf>
    <xf numFmtId="0" fontId="3" fillId="0" borderId="67" xfId="0" quotePrefix="1" applyFont="1" applyBorder="1" applyAlignment="1" applyProtection="1">
      <alignment horizontal="center" vertical="center" wrapText="1"/>
      <protection locked="0"/>
    </xf>
    <xf numFmtId="0" fontId="68" fillId="0" borderId="0" xfId="0" applyFont="1" applyAlignment="1" applyProtection="1">
      <alignment horizontal="center"/>
      <protection locked="0"/>
    </xf>
    <xf numFmtId="0" fontId="3" fillId="0" borderId="28" xfId="0" applyFont="1" applyBorder="1" applyAlignment="1" applyProtection="1">
      <alignment horizontal="center" vertical="center" textRotation="90" shrinkToFit="1"/>
      <protection locked="0"/>
    </xf>
    <xf numFmtId="0" fontId="3" fillId="0" borderId="77" xfId="0" applyFont="1" applyBorder="1" applyAlignment="1" applyProtection="1">
      <alignment horizontal="center" vertical="center" textRotation="90" shrinkToFit="1"/>
      <protection locked="0"/>
    </xf>
    <xf numFmtId="0" fontId="3" fillId="0" borderId="78" xfId="0" applyFont="1" applyBorder="1" applyAlignment="1" applyProtection="1">
      <alignment horizontal="center" vertical="center" textRotation="90" shrinkToFit="1"/>
      <protection locked="0"/>
    </xf>
    <xf numFmtId="0" fontId="3" fillId="0" borderId="79" xfId="0" applyFont="1" applyBorder="1" applyAlignment="1" applyProtection="1">
      <alignment horizontal="center" vertical="center" textRotation="90" shrinkToFit="1"/>
      <protection locked="0"/>
    </xf>
    <xf numFmtId="0" fontId="3" fillId="0" borderId="29" xfId="0" applyFont="1" applyBorder="1" applyAlignment="1" applyProtection="1">
      <alignment horizontal="center" vertical="center" textRotation="90" shrinkToFit="1"/>
      <protection locked="0"/>
    </xf>
    <xf numFmtId="0" fontId="3" fillId="0" borderId="76" xfId="0" applyFont="1" applyBorder="1" applyAlignment="1" applyProtection="1">
      <alignment horizontal="center" vertical="center" textRotation="90" shrinkToFit="1"/>
      <protection locked="0"/>
    </xf>
    <xf numFmtId="0" fontId="3" fillId="0" borderId="80" xfId="0" applyFont="1" applyBorder="1" applyAlignment="1" applyProtection="1">
      <alignment horizontal="center" vertical="center" wrapText="1"/>
      <protection hidden="1"/>
    </xf>
    <xf numFmtId="0" fontId="3" fillId="0" borderId="3" xfId="0" applyFont="1" applyBorder="1" applyAlignment="1" applyProtection="1">
      <alignment horizontal="center" vertical="center" wrapText="1"/>
      <protection hidden="1"/>
    </xf>
    <xf numFmtId="0" fontId="3" fillId="0" borderId="81" xfId="0" applyFont="1" applyBorder="1" applyAlignment="1" applyProtection="1">
      <alignment horizontal="center" vertical="center" wrapText="1"/>
      <protection hidden="1"/>
    </xf>
    <xf numFmtId="0" fontId="3" fillId="0" borderId="33" xfId="0" applyFont="1" applyBorder="1" applyAlignment="1" applyProtection="1">
      <alignment horizontal="center" vertical="center" textRotation="90"/>
      <protection locked="0"/>
    </xf>
    <xf numFmtId="0" fontId="3" fillId="0" borderId="82" xfId="0" applyFont="1" applyBorder="1" applyAlignment="1" applyProtection="1">
      <alignment horizontal="center" vertical="center" textRotation="90"/>
      <protection locked="0"/>
    </xf>
    <xf numFmtId="0" fontId="10" fillId="0" borderId="33" xfId="0" applyFont="1" applyBorder="1" applyAlignment="1" applyProtection="1">
      <alignment horizontal="center" vertical="center" textRotation="90" wrapText="1" shrinkToFit="1"/>
      <protection locked="0"/>
    </xf>
    <xf numFmtId="0" fontId="10" fillId="0" borderId="35" xfId="0" applyFont="1" applyBorder="1" applyAlignment="1" applyProtection="1">
      <alignment horizontal="center" vertical="center" textRotation="90" wrapText="1" shrinkToFit="1"/>
      <protection locked="0"/>
    </xf>
    <xf numFmtId="0" fontId="10" fillId="0" borderId="82" xfId="0" applyFont="1" applyBorder="1" applyAlignment="1" applyProtection="1">
      <alignment horizontal="center" vertical="center" textRotation="90" wrapText="1" shrinkToFit="1"/>
      <protection locked="0"/>
    </xf>
    <xf numFmtId="0" fontId="4" fillId="0" borderId="33" xfId="0" applyFont="1" applyBorder="1" applyAlignment="1" applyProtection="1">
      <alignment horizontal="center" vertical="center" wrapText="1"/>
      <protection locked="0"/>
    </xf>
    <xf numFmtId="0" fontId="4" fillId="0" borderId="82" xfId="0" applyFont="1" applyBorder="1" applyAlignment="1" applyProtection="1">
      <alignment horizontal="center" vertical="center" wrapText="1"/>
      <protection locked="0"/>
    </xf>
    <xf numFmtId="0" fontId="3" fillId="0" borderId="32" xfId="0" applyFont="1" applyBorder="1" applyAlignment="1" applyProtection="1">
      <alignment horizontal="center" vertical="center" wrapText="1"/>
      <protection locked="0"/>
    </xf>
    <xf numFmtId="0" fontId="3" fillId="0" borderId="15" xfId="0" applyFont="1" applyBorder="1" applyAlignment="1" applyProtection="1">
      <alignment horizontal="center" vertical="center" wrapText="1"/>
      <protection locked="0"/>
    </xf>
    <xf numFmtId="0" fontId="3" fillId="0" borderId="36" xfId="0" applyFont="1" applyBorder="1" applyAlignment="1" applyProtection="1">
      <alignment horizontal="center" vertical="center" wrapText="1"/>
      <protection locked="0"/>
    </xf>
    <xf numFmtId="0" fontId="3" fillId="0" borderId="83" xfId="0" applyFont="1" applyBorder="1" applyAlignment="1" applyProtection="1">
      <alignment horizontal="center" vertical="center" wrapText="1"/>
      <protection locked="0"/>
    </xf>
    <xf numFmtId="0" fontId="3" fillId="0" borderId="33" xfId="0" applyFont="1" applyBorder="1" applyAlignment="1" applyProtection="1">
      <alignment horizontal="center" vertical="center" textRotation="90" shrinkToFit="1"/>
      <protection locked="0"/>
    </xf>
    <xf numFmtId="0" fontId="3" fillId="0" borderId="82" xfId="0" applyFont="1" applyBorder="1" applyAlignment="1" applyProtection="1">
      <alignment horizontal="center" vertical="center" textRotation="90" shrinkToFit="1"/>
      <protection locked="0"/>
    </xf>
    <xf numFmtId="0" fontId="3" fillId="0" borderId="80" xfId="0" applyFont="1" applyBorder="1" applyAlignment="1" applyProtection="1">
      <alignment horizontal="center" vertical="center" textRotation="90" wrapText="1" shrinkToFit="1"/>
      <protection locked="0"/>
    </xf>
    <xf numFmtId="0" fontId="3" fillId="0" borderId="81" xfId="0" applyFont="1" applyBorder="1" applyAlignment="1" applyProtection="1">
      <alignment horizontal="center" vertical="center" textRotation="90" wrapText="1" shrinkToFit="1"/>
      <protection locked="0"/>
    </xf>
    <xf numFmtId="0" fontId="5" fillId="0" borderId="0" xfId="0" applyFont="1" applyBorder="1" applyAlignment="1" applyProtection="1">
      <alignment horizontal="center"/>
      <protection locked="0"/>
    </xf>
    <xf numFmtId="0" fontId="3" fillId="0" borderId="0" xfId="0" applyFont="1" applyBorder="1" applyAlignment="1" applyProtection="1">
      <alignment horizontal="center"/>
      <protection locked="0"/>
    </xf>
    <xf numFmtId="0" fontId="47" fillId="0" borderId="0" xfId="0" applyFont="1" applyBorder="1" applyAlignment="1" applyProtection="1">
      <alignment horizontal="center"/>
      <protection locked="0"/>
    </xf>
    <xf numFmtId="0" fontId="3" fillId="0" borderId="0" xfId="0" applyFont="1" applyFill="1" applyBorder="1" applyAlignment="1" applyProtection="1">
      <alignment horizontal="center"/>
      <protection hidden="1"/>
    </xf>
    <xf numFmtId="0" fontId="3" fillId="0" borderId="0" xfId="0" applyFont="1" applyFill="1" applyBorder="1" applyAlignment="1" applyProtection="1">
      <alignment horizontal="center"/>
      <protection locked="0"/>
    </xf>
    <xf numFmtId="0" fontId="3" fillId="0" borderId="33" xfId="0" applyNumberFormat="1" applyFont="1" applyFill="1" applyBorder="1" applyAlignment="1" applyProtection="1">
      <alignment horizontal="center" vertical="center" wrapText="1"/>
      <protection locked="0"/>
    </xf>
    <xf numFmtId="0" fontId="3" fillId="0" borderId="35" xfId="0" applyNumberFormat="1" applyFont="1" applyFill="1" applyBorder="1" applyAlignment="1" applyProtection="1">
      <alignment horizontal="center" vertical="center" wrapText="1"/>
      <protection locked="0"/>
    </xf>
    <xf numFmtId="0" fontId="3" fillId="0" borderId="82" xfId="0" applyNumberFormat="1" applyFont="1" applyFill="1" applyBorder="1" applyAlignment="1" applyProtection="1">
      <alignment horizontal="center" vertical="center" wrapText="1"/>
      <protection locked="0"/>
    </xf>
    <xf numFmtId="0" fontId="10" fillId="0" borderId="33" xfId="0" applyFont="1" applyBorder="1" applyAlignment="1" applyProtection="1">
      <alignment horizontal="center" vertical="center" textRotation="90" wrapText="1"/>
      <protection locked="0"/>
    </xf>
    <xf numFmtId="0" fontId="10" fillId="0" borderId="35" xfId="0" applyFont="1" applyBorder="1" applyAlignment="1" applyProtection="1">
      <alignment horizontal="center" vertical="center" textRotation="90" wrapText="1"/>
      <protection locked="0"/>
    </xf>
    <xf numFmtId="0" fontId="10" fillId="0" borderId="82" xfId="0" applyFont="1" applyBorder="1" applyAlignment="1" applyProtection="1">
      <alignment horizontal="center" vertical="center" textRotation="90" wrapText="1"/>
      <protection locked="0"/>
    </xf>
    <xf numFmtId="0" fontId="3" fillId="0" borderId="33" xfId="0" applyFont="1" applyBorder="1" applyAlignment="1" applyProtection="1">
      <alignment horizontal="center" vertical="center"/>
      <protection locked="0"/>
    </xf>
    <xf numFmtId="0" fontId="3" fillId="0" borderId="35" xfId="0" applyFont="1" applyBorder="1" applyAlignment="1" applyProtection="1">
      <alignment horizontal="center" vertical="center"/>
      <protection locked="0"/>
    </xf>
    <xf numFmtId="0" fontId="3" fillId="0" borderId="82" xfId="0" applyFont="1" applyBorder="1" applyAlignment="1" applyProtection="1">
      <alignment horizontal="center" vertical="center"/>
      <protection locked="0"/>
    </xf>
    <xf numFmtId="0" fontId="4" fillId="0" borderId="33" xfId="0" applyFont="1" applyBorder="1" applyAlignment="1" applyProtection="1">
      <alignment horizontal="center" vertical="center" textRotation="90" shrinkToFit="1"/>
      <protection locked="0"/>
    </xf>
    <xf numFmtId="0" fontId="4" fillId="0" borderId="35" xfId="0" applyFont="1" applyBorder="1" applyAlignment="1" applyProtection="1">
      <alignment horizontal="center" vertical="center" textRotation="90" shrinkToFit="1"/>
      <protection locked="0"/>
    </xf>
    <xf numFmtId="0" fontId="4" fillId="0" borderId="82" xfId="0" applyFont="1" applyBorder="1" applyAlignment="1" applyProtection="1">
      <alignment horizontal="center" vertical="center" textRotation="90" shrinkToFit="1"/>
      <protection locked="0"/>
    </xf>
    <xf numFmtId="0" fontId="3" fillId="0" borderId="32" xfId="0" applyFont="1" applyBorder="1" applyAlignment="1" applyProtection="1">
      <alignment horizontal="right" vertical="center"/>
      <protection locked="0"/>
    </xf>
    <xf numFmtId="0" fontId="3" fillId="0" borderId="13" xfId="0" applyFont="1" applyBorder="1" applyAlignment="1" applyProtection="1">
      <alignment horizontal="right" vertical="center"/>
      <protection locked="0"/>
    </xf>
    <xf numFmtId="0" fontId="3" fillId="0" borderId="15" xfId="0" applyFont="1" applyBorder="1" applyAlignment="1" applyProtection="1">
      <alignment horizontal="right" vertical="center"/>
      <protection locked="0"/>
    </xf>
    <xf numFmtId="0" fontId="3" fillId="0" borderId="80" xfId="0" applyFont="1" applyBorder="1" applyAlignment="1" applyProtection="1">
      <alignment horizontal="center" vertical="center" wrapText="1" shrinkToFit="1"/>
      <protection hidden="1"/>
    </xf>
    <xf numFmtId="0" fontId="3" fillId="0" borderId="3" xfId="0" applyFont="1" applyBorder="1" applyAlignment="1" applyProtection="1">
      <alignment horizontal="center" vertical="center" wrapText="1" shrinkToFit="1"/>
      <protection hidden="1"/>
    </xf>
    <xf numFmtId="0" fontId="3" fillId="0" borderId="81" xfId="0" applyFont="1" applyBorder="1" applyAlignment="1" applyProtection="1">
      <alignment horizontal="center" vertical="center" wrapText="1" shrinkToFit="1"/>
      <protection hidden="1"/>
    </xf>
    <xf numFmtId="0" fontId="3" fillId="0" borderId="36" xfId="0" applyFont="1" applyBorder="1" applyAlignment="1" applyProtection="1">
      <alignment horizontal="right" vertical="center"/>
      <protection locked="0"/>
    </xf>
    <xf numFmtId="0" fontId="3" fillId="0" borderId="14" xfId="0" applyFont="1" applyBorder="1" applyAlignment="1" applyProtection="1">
      <alignment horizontal="right" vertical="center"/>
      <protection locked="0"/>
    </xf>
    <xf numFmtId="0" fontId="3" fillId="0" borderId="83" xfId="0" applyFont="1" applyBorder="1" applyAlignment="1" applyProtection="1">
      <alignment horizontal="right" vertical="center"/>
      <protection locked="0"/>
    </xf>
    <xf numFmtId="0" fontId="31" fillId="0" borderId="84" xfId="0" applyFont="1" applyBorder="1" applyAlignment="1" applyProtection="1">
      <alignment horizontal="center"/>
      <protection locked="0"/>
    </xf>
    <xf numFmtId="0" fontId="31" fillId="0" borderId="14" xfId="0" applyFont="1" applyBorder="1" applyAlignment="1" applyProtection="1">
      <alignment horizontal="center"/>
      <protection locked="0"/>
    </xf>
    <xf numFmtId="0" fontId="8" fillId="0" borderId="14" xfId="0" applyFont="1" applyFill="1" applyBorder="1" applyAlignment="1" applyProtection="1">
      <alignment horizontal="justify"/>
      <protection locked="0"/>
    </xf>
    <xf numFmtId="0" fontId="3" fillId="0" borderId="80" xfId="0" applyFont="1" applyBorder="1" applyAlignment="1" applyProtection="1">
      <alignment horizontal="center" wrapText="1"/>
      <protection locked="0"/>
    </xf>
    <xf numFmtId="0" fontId="3" fillId="0" borderId="81" xfId="0" applyFont="1" applyBorder="1" applyAlignment="1" applyProtection="1">
      <alignment horizontal="center" wrapText="1"/>
      <protection locked="0"/>
    </xf>
    <xf numFmtId="0" fontId="10" fillId="0" borderId="34"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protection locked="0"/>
    </xf>
    <xf numFmtId="0" fontId="10" fillId="0" borderId="16" xfId="0" applyFont="1" applyFill="1" applyBorder="1" applyAlignment="1" applyProtection="1">
      <alignment horizontal="center" vertical="center"/>
      <protection locked="0"/>
    </xf>
    <xf numFmtId="0" fontId="3" fillId="0" borderId="34" xfId="0"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3" fillId="0" borderId="16" xfId="0" applyFont="1" applyFill="1" applyBorder="1" applyAlignment="1" applyProtection="1">
      <alignment horizontal="center" vertical="center"/>
      <protection locked="0"/>
    </xf>
    <xf numFmtId="0" fontId="3" fillId="0" borderId="34" xfId="0" applyFont="1" applyBorder="1" applyAlignment="1" applyProtection="1">
      <alignment horizontal="center" vertical="center"/>
      <protection locked="0"/>
    </xf>
    <xf numFmtId="0" fontId="3" fillId="0" borderId="80" xfId="0" applyFont="1" applyBorder="1" applyAlignment="1" applyProtection="1">
      <alignment horizontal="center"/>
      <protection hidden="1"/>
    </xf>
    <xf numFmtId="0" fontId="3" fillId="0" borderId="81" xfId="0" applyFont="1" applyBorder="1" applyAlignment="1" applyProtection="1">
      <alignment horizontal="center"/>
      <protection hidden="1"/>
    </xf>
    <xf numFmtId="0" fontId="3" fillId="0" borderId="33" xfId="0" applyFont="1" applyBorder="1" applyAlignment="1" applyProtection="1">
      <alignment horizontal="center" textRotation="90"/>
      <protection locked="0"/>
    </xf>
    <xf numFmtId="0" fontId="3" fillId="0" borderId="82" xfId="0" applyFont="1" applyBorder="1" applyAlignment="1" applyProtection="1">
      <alignment horizontal="center" textRotation="90"/>
      <protection locked="0"/>
    </xf>
    <xf numFmtId="0" fontId="3" fillId="0" borderId="34" xfId="0" applyNumberFormat="1" applyFont="1" applyFill="1" applyBorder="1" applyAlignment="1" applyProtection="1">
      <alignment horizontal="center" vertical="center" wrapText="1"/>
      <protection locked="0"/>
    </xf>
    <xf numFmtId="0" fontId="3" fillId="0" borderId="0" xfId="0" applyNumberFormat="1" applyFont="1" applyFill="1" applyBorder="1" applyAlignment="1" applyProtection="1">
      <alignment horizontal="center" vertical="center" wrapText="1"/>
      <protection locked="0"/>
    </xf>
    <xf numFmtId="0" fontId="3" fillId="0" borderId="16" xfId="0" applyNumberFormat="1" applyFont="1" applyFill="1" applyBorder="1" applyAlignment="1" applyProtection="1">
      <alignment horizontal="center" vertical="center" wrapText="1"/>
      <protection locked="0"/>
    </xf>
    <xf numFmtId="0" fontId="15" fillId="0" borderId="0" xfId="0" applyFont="1" applyFill="1" applyAlignment="1" applyProtection="1">
      <alignment horizontal="justify"/>
      <protection locked="0"/>
    </xf>
    <xf numFmtId="0" fontId="14" fillId="0" borderId="0" xfId="0" applyFont="1" applyAlignment="1" applyProtection="1">
      <protection hidden="1"/>
    </xf>
    <xf numFmtId="0" fontId="15" fillId="0" borderId="0" xfId="0" applyFont="1" applyAlignment="1" applyProtection="1">
      <alignment horizontal="justify"/>
      <protection hidden="1"/>
    </xf>
    <xf numFmtId="10" fontId="15" fillId="0" borderId="0" xfId="0" applyNumberFormat="1" applyFont="1" applyAlignment="1" applyProtection="1">
      <alignment horizontal="right"/>
      <protection hidden="1"/>
    </xf>
    <xf numFmtId="0" fontId="15" fillId="0" borderId="0" xfId="0" applyFont="1" applyAlignment="1" applyProtection="1">
      <alignment horizontal="justify"/>
      <protection locked="0"/>
    </xf>
    <xf numFmtId="0" fontId="15" fillId="0" borderId="0" xfId="0" applyFont="1" applyAlignment="1" applyProtection="1">
      <alignment horizontal="center"/>
      <protection locked="0"/>
    </xf>
    <xf numFmtId="0" fontId="14" fillId="0" borderId="0" xfId="0" applyFont="1" applyAlignment="1" applyProtection="1">
      <alignment horizontal="center" wrapText="1"/>
      <protection hidden="1"/>
    </xf>
    <xf numFmtId="0" fontId="15" fillId="0" borderId="0" xfId="0" applyFont="1" applyFill="1" applyAlignment="1" applyProtection="1">
      <alignment horizontal="center"/>
      <protection hidden="1"/>
    </xf>
    <xf numFmtId="10" fontId="15" fillId="0" borderId="0" xfId="0" applyNumberFormat="1" applyFont="1" applyFill="1" applyAlignment="1" applyProtection="1">
      <alignment horizontal="right"/>
      <protection hidden="1"/>
    </xf>
    <xf numFmtId="0" fontId="15" fillId="0" borderId="0" xfId="0" applyFont="1" applyAlignment="1" applyProtection="1">
      <alignment horizontal="center"/>
      <protection hidden="1"/>
    </xf>
    <xf numFmtId="176" fontId="15" fillId="0" borderId="0" xfId="0" applyNumberFormat="1" applyFont="1" applyAlignment="1" applyProtection="1">
      <alignment horizontal="right"/>
      <protection hidden="1"/>
    </xf>
    <xf numFmtId="164" fontId="15" fillId="0" borderId="0" xfId="0" applyNumberFormat="1" applyFont="1" applyAlignment="1" applyProtection="1">
      <alignment horizontal="right"/>
      <protection hidden="1"/>
    </xf>
    <xf numFmtId="0" fontId="3" fillId="0" borderId="32" xfId="0" quotePrefix="1" applyNumberFormat="1" applyFont="1" applyFill="1" applyBorder="1" applyAlignment="1" applyProtection="1">
      <alignment horizontal="center" vertical="center"/>
      <protection locked="0"/>
    </xf>
    <xf numFmtId="0" fontId="3" fillId="0" borderId="15" xfId="0" quotePrefix="1" applyNumberFormat="1" applyFont="1" applyFill="1" applyBorder="1" applyAlignment="1" applyProtection="1">
      <alignment horizontal="center" vertical="center"/>
      <protection locked="0"/>
    </xf>
    <xf numFmtId="0" fontId="14" fillId="0" borderId="0" xfId="0" applyFont="1" applyFill="1" applyAlignment="1" applyProtection="1">
      <alignment horizontal="center"/>
      <protection hidden="1"/>
    </xf>
    <xf numFmtId="0" fontId="14" fillId="0" borderId="0" xfId="0" applyFont="1" applyAlignment="1" applyProtection="1">
      <alignment horizontal="center"/>
      <protection hidden="1"/>
    </xf>
    <xf numFmtId="0" fontId="3" fillId="0" borderId="80" xfId="0" applyNumberFormat="1" applyFont="1" applyFill="1" applyBorder="1" applyAlignment="1" applyProtection="1">
      <alignment horizontal="center" vertical="center" wrapText="1"/>
      <protection hidden="1"/>
    </xf>
    <xf numFmtId="0" fontId="3" fillId="0" borderId="81" xfId="0" applyNumberFormat="1" applyFont="1" applyFill="1" applyBorder="1" applyAlignment="1" applyProtection="1">
      <alignment horizontal="center" vertical="center" wrapText="1"/>
      <protection hidden="1"/>
    </xf>
    <xf numFmtId="0" fontId="3" fillId="0" borderId="24" xfId="0" applyNumberFormat="1" applyFont="1" applyFill="1" applyBorder="1" applyAlignment="1" applyProtection="1">
      <alignment horizontal="center" vertical="center" textRotation="90" shrinkToFit="1"/>
      <protection locked="0"/>
    </xf>
    <xf numFmtId="0" fontId="3" fillId="0" borderId="63" xfId="0" applyNumberFormat="1" applyFont="1" applyFill="1" applyBorder="1" applyAlignment="1" applyProtection="1">
      <alignment horizontal="center" vertical="center" textRotation="90" shrinkToFit="1"/>
      <protection locked="0"/>
    </xf>
    <xf numFmtId="164" fontId="15" fillId="0" borderId="0" xfId="0" applyNumberFormat="1" applyFont="1" applyAlignment="1" applyProtection="1">
      <alignment horizontal="right"/>
      <protection locked="0"/>
    </xf>
    <xf numFmtId="0" fontId="3" fillId="0" borderId="25" xfId="0" applyNumberFormat="1" applyFont="1" applyFill="1" applyBorder="1" applyAlignment="1" applyProtection="1">
      <alignment horizontal="center" vertical="center" textRotation="90" shrinkToFit="1"/>
      <protection locked="0"/>
    </xf>
    <xf numFmtId="0" fontId="3" fillId="0" borderId="85" xfId="0" applyNumberFormat="1" applyFont="1" applyFill="1" applyBorder="1" applyAlignment="1" applyProtection="1">
      <alignment horizontal="center" vertical="center" textRotation="90" shrinkToFit="1"/>
      <protection locked="0"/>
    </xf>
    <xf numFmtId="0" fontId="14" fillId="0" borderId="0" xfId="0" applyFont="1" applyFill="1" applyAlignment="1" applyProtection="1">
      <alignment horizontal="center"/>
      <protection locked="0"/>
    </xf>
    <xf numFmtId="0" fontId="3" fillId="0" borderId="24" xfId="0" applyNumberFormat="1" applyFont="1" applyFill="1" applyBorder="1" applyAlignment="1" applyProtection="1">
      <alignment horizontal="center" vertical="center" wrapText="1"/>
      <protection locked="0"/>
    </xf>
    <xf numFmtId="0" fontId="3" fillId="0" borderId="25" xfId="0" applyNumberFormat="1" applyFont="1" applyFill="1" applyBorder="1" applyAlignment="1" applyProtection="1">
      <alignment horizontal="center" vertical="center" wrapText="1"/>
      <protection locked="0"/>
    </xf>
    <xf numFmtId="0" fontId="3" fillId="0" borderId="63" xfId="0" applyNumberFormat="1" applyFont="1" applyFill="1" applyBorder="1" applyAlignment="1" applyProtection="1">
      <alignment horizontal="center" vertical="center" wrapText="1"/>
      <protection locked="0"/>
    </xf>
    <xf numFmtId="0" fontId="3" fillId="0" borderId="85" xfId="0" applyNumberFormat="1" applyFont="1" applyFill="1" applyBorder="1" applyAlignment="1" applyProtection="1">
      <alignment horizontal="center" vertical="center" wrapText="1"/>
      <protection locked="0"/>
    </xf>
    <xf numFmtId="0" fontId="49" fillId="0" borderId="0" xfId="0" applyFont="1" applyFill="1" applyAlignment="1" applyProtection="1">
      <alignment horizontal="center"/>
      <protection locked="0"/>
    </xf>
    <xf numFmtId="0" fontId="3" fillId="0" borderId="32" xfId="0" applyNumberFormat="1" applyFont="1" applyFill="1" applyBorder="1" applyAlignment="1" applyProtection="1">
      <alignment horizontal="center" vertical="center" wrapText="1"/>
      <protection hidden="1"/>
    </xf>
    <xf numFmtId="0" fontId="3" fillId="0" borderId="15" xfId="0" applyNumberFormat="1" applyFont="1" applyFill="1" applyBorder="1" applyAlignment="1" applyProtection="1">
      <alignment horizontal="center" vertical="center" wrapText="1"/>
      <protection hidden="1"/>
    </xf>
    <xf numFmtId="0" fontId="3" fillId="0" borderId="80" xfId="0" applyNumberFormat="1" applyFont="1" applyFill="1" applyBorder="1" applyAlignment="1" applyProtection="1">
      <alignment horizontal="center" wrapText="1"/>
      <protection hidden="1"/>
    </xf>
    <xf numFmtId="0" fontId="3" fillId="0" borderId="81" xfId="0" applyNumberFormat="1" applyFont="1" applyFill="1" applyBorder="1" applyAlignment="1" applyProtection="1">
      <alignment horizontal="center" wrapText="1"/>
      <protection hidden="1"/>
    </xf>
    <xf numFmtId="0" fontId="3" fillId="0" borderId="80" xfId="0" applyNumberFormat="1" applyFont="1" applyFill="1" applyBorder="1" applyAlignment="1" applyProtection="1">
      <alignment horizontal="right" vertical="center"/>
      <protection locked="0"/>
    </xf>
    <xf numFmtId="0" fontId="0" fillId="0" borderId="3" xfId="0" applyBorder="1" applyProtection="1">
      <protection locked="0"/>
    </xf>
    <xf numFmtId="0" fontId="0" fillId="0" borderId="81" xfId="0" applyBorder="1" applyProtection="1">
      <protection locked="0"/>
    </xf>
    <xf numFmtId="0" fontId="3" fillId="0" borderId="22" xfId="0" applyNumberFormat="1" applyFont="1" applyFill="1" applyBorder="1" applyAlignment="1" applyProtection="1">
      <alignment horizontal="center" vertical="center" textRotation="90" shrinkToFit="1"/>
      <protection locked="0"/>
    </xf>
    <xf numFmtId="0" fontId="3" fillId="0" borderId="72" xfId="0" applyNumberFormat="1" applyFont="1" applyFill="1" applyBorder="1" applyAlignment="1" applyProtection="1">
      <alignment horizontal="center" vertical="center" textRotation="90" shrinkToFit="1"/>
      <protection locked="0"/>
    </xf>
    <xf numFmtId="0" fontId="3" fillId="0" borderId="28" xfId="0" quotePrefix="1" applyNumberFormat="1" applyFont="1" applyFill="1" applyBorder="1" applyAlignment="1" applyProtection="1">
      <alignment horizontal="center" vertical="center"/>
      <protection locked="0"/>
    </xf>
    <xf numFmtId="0" fontId="3" fillId="0" borderId="29" xfId="0" quotePrefix="1" applyNumberFormat="1" applyFont="1" applyFill="1" applyBorder="1" applyAlignment="1" applyProtection="1">
      <alignment horizontal="center" vertical="center"/>
      <protection locked="0"/>
    </xf>
    <xf numFmtId="0" fontId="15" fillId="0" borderId="0" xfId="0" applyFont="1" applyFill="1" applyBorder="1" applyAlignment="1" applyProtection="1">
      <alignment horizontal="center"/>
      <protection locked="0"/>
    </xf>
    <xf numFmtId="0" fontId="14" fillId="0" borderId="0" xfId="0" applyFont="1" applyFill="1" applyBorder="1" applyAlignment="1" applyProtection="1">
      <alignment horizontal="center"/>
      <protection locked="0"/>
    </xf>
    <xf numFmtId="0" fontId="14" fillId="0" borderId="0" xfId="0" applyFont="1" applyFill="1" applyBorder="1" applyAlignment="1" applyProtection="1">
      <alignment horizontal="center"/>
      <protection hidden="1"/>
    </xf>
    <xf numFmtId="0" fontId="4" fillId="0" borderId="86" xfId="0" applyFont="1" applyFill="1" applyBorder="1" applyAlignment="1" applyProtection="1">
      <alignment horizontal="center" vertical="center" wrapText="1"/>
      <protection locked="0"/>
    </xf>
    <xf numFmtId="0" fontId="4" fillId="0" borderId="87" xfId="0" applyFont="1" applyFill="1" applyBorder="1" applyAlignment="1" applyProtection="1">
      <alignment horizontal="center" vertical="center" wrapText="1"/>
      <protection locked="0"/>
    </xf>
    <xf numFmtId="0" fontId="3" fillId="0" borderId="80" xfId="0" applyNumberFormat="1" applyFont="1" applyFill="1" applyBorder="1" applyAlignment="1" applyProtection="1">
      <alignment horizontal="center" textRotation="90"/>
      <protection locked="0"/>
    </xf>
    <xf numFmtId="0" fontId="3" fillId="0" borderId="81" xfId="0" applyNumberFormat="1" applyFont="1" applyFill="1" applyBorder="1" applyAlignment="1" applyProtection="1">
      <alignment horizontal="center" textRotation="90"/>
      <protection locked="0"/>
    </xf>
    <xf numFmtId="0" fontId="4" fillId="0" borderId="68" xfId="0" applyFont="1" applyFill="1" applyBorder="1" applyAlignment="1" applyProtection="1">
      <alignment horizontal="center" vertical="center" textRotation="90" shrinkToFit="1"/>
      <protection locked="0"/>
    </xf>
    <xf numFmtId="0" fontId="4" fillId="0" borderId="12" xfId="0" applyFont="1" applyFill="1" applyBorder="1" applyAlignment="1" applyProtection="1">
      <alignment horizontal="center" vertical="center" textRotation="90" shrinkToFit="1"/>
      <protection locked="0"/>
    </xf>
    <xf numFmtId="0" fontId="4" fillId="0" borderId="72" xfId="0" applyFont="1" applyFill="1" applyBorder="1" applyAlignment="1" applyProtection="1">
      <alignment horizontal="center" vertical="center" textRotation="90" shrinkToFit="1"/>
      <protection locked="0"/>
    </xf>
    <xf numFmtId="0" fontId="8" fillId="0" borderId="0" xfId="0" applyFont="1" applyFill="1" applyBorder="1" applyAlignment="1" applyProtection="1">
      <alignment horizontal="center"/>
      <protection locked="0"/>
    </xf>
    <xf numFmtId="0" fontId="8" fillId="0" borderId="0" xfId="0" applyFont="1" applyFill="1" applyBorder="1" applyAlignment="1" applyProtection="1">
      <alignment horizontal="justify"/>
      <protection locked="0"/>
    </xf>
    <xf numFmtId="0" fontId="3" fillId="0" borderId="20" xfId="0" applyNumberFormat="1" applyFont="1" applyFill="1" applyBorder="1" applyAlignment="1" applyProtection="1">
      <alignment horizontal="center" vertical="center"/>
      <protection locked="0"/>
    </xf>
    <xf numFmtId="0" fontId="3" fillId="0" borderId="88" xfId="0" applyNumberFormat="1" applyFont="1" applyFill="1" applyBorder="1" applyAlignment="1" applyProtection="1">
      <alignment horizontal="center" vertical="center"/>
      <protection locked="0"/>
    </xf>
    <xf numFmtId="0" fontId="3" fillId="0" borderId="21" xfId="0" applyNumberFormat="1" applyFont="1" applyFill="1" applyBorder="1" applyAlignment="1" applyProtection="1">
      <alignment horizontal="center" vertical="center"/>
      <protection locked="0"/>
    </xf>
    <xf numFmtId="0" fontId="64" fillId="0" borderId="0" xfId="0" applyFont="1" applyFill="1" applyBorder="1" applyAlignment="1" applyProtection="1">
      <alignment horizontal="center"/>
      <protection locked="0"/>
    </xf>
    <xf numFmtId="0" fontId="3" fillId="0" borderId="67" xfId="0" applyNumberFormat="1" applyFont="1" applyFill="1" applyBorder="1" applyAlignment="1" applyProtection="1">
      <alignment horizontal="center" vertical="center" textRotation="90"/>
      <protection locked="0"/>
    </xf>
    <xf numFmtId="0" fontId="3" fillId="0" borderId="87" xfId="0" applyNumberFormat="1" applyFont="1" applyFill="1" applyBorder="1" applyAlignment="1" applyProtection="1">
      <alignment horizontal="center" vertical="center" textRotation="90"/>
      <protection locked="0"/>
    </xf>
    <xf numFmtId="0" fontId="3" fillId="0" borderId="70" xfId="0" applyNumberFormat="1" applyFont="1" applyFill="1" applyBorder="1" applyAlignment="1" applyProtection="1">
      <alignment horizontal="center" vertical="center" textRotation="90" shrinkToFit="1"/>
      <protection locked="0"/>
    </xf>
    <xf numFmtId="0" fontId="3" fillId="0" borderId="71" xfId="0" applyNumberFormat="1" applyFont="1" applyFill="1" applyBorder="1" applyAlignment="1" applyProtection="1">
      <alignment horizontal="center" vertical="center" textRotation="90" shrinkToFit="1"/>
      <protection locked="0"/>
    </xf>
    <xf numFmtId="0" fontId="3" fillId="0" borderId="28" xfId="0" applyNumberFormat="1" applyFont="1" applyFill="1" applyBorder="1" applyAlignment="1" applyProtection="1">
      <alignment horizontal="center" vertical="center" wrapText="1"/>
      <protection locked="0"/>
    </xf>
    <xf numFmtId="0" fontId="3" fillId="0" borderId="89" xfId="0" applyNumberFormat="1" applyFont="1" applyFill="1" applyBorder="1" applyAlignment="1" applyProtection="1">
      <alignment horizontal="center" vertical="center" wrapText="1"/>
      <protection locked="0"/>
    </xf>
    <xf numFmtId="0" fontId="3" fillId="0" borderId="28" xfId="0" applyNumberFormat="1" applyFont="1" applyFill="1" applyBorder="1" applyAlignment="1" applyProtection="1">
      <alignment horizontal="center" vertical="center" wrapText="1"/>
      <protection hidden="1"/>
    </xf>
    <xf numFmtId="0" fontId="3" fillId="0" borderId="29" xfId="0" applyNumberFormat="1" applyFont="1" applyFill="1" applyBorder="1" applyAlignment="1" applyProtection="1">
      <alignment horizontal="center" vertical="center" wrapText="1"/>
      <protection hidden="1"/>
    </xf>
    <xf numFmtId="0" fontId="3" fillId="0" borderId="20" xfId="0" applyNumberFormat="1" applyFont="1" applyFill="1" applyBorder="1" applyAlignment="1" applyProtection="1">
      <alignment horizontal="center" vertical="center" wrapText="1"/>
      <protection hidden="1"/>
    </xf>
    <xf numFmtId="0" fontId="3" fillId="0" borderId="21" xfId="0" applyNumberFormat="1" applyFont="1" applyFill="1" applyBorder="1" applyAlignment="1" applyProtection="1">
      <alignment horizontal="center" vertical="center" wrapText="1"/>
      <protection hidden="1"/>
    </xf>
    <xf numFmtId="0" fontId="89" fillId="0" borderId="0" xfId="0" applyFont="1" applyFill="1" applyBorder="1" applyAlignment="1" applyProtection="1">
      <alignment horizontal="center"/>
      <protection locked="0"/>
    </xf>
    <xf numFmtId="0" fontId="3" fillId="0" borderId="80" xfId="0" applyNumberFormat="1" applyFont="1" applyFill="1" applyBorder="1" applyAlignment="1" applyProtection="1">
      <alignment horizontal="center" vertical="center"/>
      <protection hidden="1"/>
    </xf>
    <xf numFmtId="0" fontId="0" fillId="0" borderId="3" xfId="0" applyBorder="1" applyProtection="1">
      <protection hidden="1"/>
    </xf>
    <xf numFmtId="0" fontId="3" fillId="0" borderId="68" xfId="0" applyNumberFormat="1" applyFont="1" applyFill="1" applyBorder="1" applyAlignment="1" applyProtection="1">
      <alignment horizontal="center" vertical="center" textRotation="90"/>
      <protection locked="0"/>
    </xf>
    <xf numFmtId="0" fontId="3" fillId="0" borderId="72" xfId="0" applyNumberFormat="1" applyFont="1" applyFill="1" applyBorder="1" applyAlignment="1" applyProtection="1">
      <alignment horizontal="center" vertical="center" textRotation="90"/>
      <protection locked="0"/>
    </xf>
    <xf numFmtId="0" fontId="3" fillId="0" borderId="33" xfId="0" applyNumberFormat="1" applyFont="1" applyFill="1" applyBorder="1" applyAlignment="1" applyProtection="1">
      <alignment horizontal="left" vertical="center" textRotation="90"/>
      <protection locked="0"/>
    </xf>
    <xf numFmtId="0" fontId="3" fillId="0" borderId="35" xfId="0" applyNumberFormat="1" applyFont="1" applyFill="1" applyBorder="1" applyAlignment="1" applyProtection="1">
      <alignment horizontal="left" vertical="center" textRotation="90"/>
      <protection locked="0"/>
    </xf>
    <xf numFmtId="0" fontId="3" fillId="0" borderId="82" xfId="0" applyNumberFormat="1" applyFont="1" applyFill="1" applyBorder="1" applyAlignment="1" applyProtection="1">
      <alignment horizontal="left" vertical="center" textRotation="90"/>
      <protection locked="0"/>
    </xf>
    <xf numFmtId="0" fontId="3" fillId="0" borderId="23" xfId="0" applyNumberFormat="1" applyFont="1" applyFill="1" applyBorder="1" applyAlignment="1" applyProtection="1">
      <alignment horizontal="center" vertical="center" textRotation="90"/>
      <protection locked="0"/>
    </xf>
    <xf numFmtId="0" fontId="3" fillId="0" borderId="90" xfId="0" applyNumberFormat="1" applyFont="1" applyFill="1" applyBorder="1" applyAlignment="1" applyProtection="1">
      <alignment horizontal="center" vertical="center" textRotation="90"/>
      <protection locked="0"/>
    </xf>
    <xf numFmtId="164" fontId="15" fillId="0" borderId="0" xfId="0" applyNumberFormat="1" applyFont="1" applyFill="1" applyAlignment="1" applyProtection="1">
      <alignment horizontal="right"/>
      <protection hidden="1"/>
    </xf>
    <xf numFmtId="0" fontId="14" fillId="0" borderId="0" xfId="0" quotePrefix="1" applyFont="1" applyFill="1" applyAlignment="1" applyProtection="1">
      <protection hidden="1"/>
    </xf>
    <xf numFmtId="0" fontId="14" fillId="0" borderId="0" xfId="0" applyFont="1" applyFill="1" applyAlignment="1" applyProtection="1">
      <protection hidden="1"/>
    </xf>
    <xf numFmtId="0" fontId="31" fillId="0" borderId="44" xfId="0" applyFont="1" applyBorder="1" applyAlignment="1" applyProtection="1">
      <alignment horizontal="center"/>
      <protection locked="0"/>
    </xf>
    <xf numFmtId="0" fontId="31" fillId="0" borderId="0" xfId="0" applyFont="1" applyBorder="1" applyAlignment="1" applyProtection="1">
      <alignment horizontal="center"/>
      <protection locked="0"/>
    </xf>
    <xf numFmtId="0" fontId="83" fillId="32" borderId="23" xfId="0" applyNumberFormat="1" applyFont="1" applyFill="1" applyBorder="1" applyAlignment="1" applyProtection="1">
      <alignment horizontal="center" vertical="center"/>
      <protection locked="0"/>
    </xf>
    <xf numFmtId="0" fontId="83" fillId="32" borderId="53" xfId="0" applyNumberFormat="1" applyFont="1" applyFill="1" applyBorder="1" applyAlignment="1" applyProtection="1">
      <alignment horizontal="center" vertical="center"/>
      <protection locked="0"/>
    </xf>
    <xf numFmtId="0" fontId="83" fillId="32" borderId="86" xfId="0" applyNumberFormat="1" applyFont="1" applyFill="1" applyBorder="1" applyAlignment="1" applyProtection="1">
      <alignment horizontal="center" vertical="center"/>
      <protection locked="0"/>
    </xf>
    <xf numFmtId="0" fontId="81" fillId="26" borderId="27" xfId="0" applyNumberFormat="1" applyFont="1" applyFill="1" applyBorder="1" applyAlignment="1" applyProtection="1">
      <alignment horizontal="center" vertical="center"/>
      <protection locked="0"/>
    </xf>
    <xf numFmtId="0" fontId="81" fillId="26" borderId="6" xfId="0" applyNumberFormat="1" applyFont="1" applyFill="1" applyBorder="1" applyAlignment="1" applyProtection="1">
      <alignment horizontal="center" vertical="center"/>
      <protection locked="0"/>
    </xf>
    <xf numFmtId="0" fontId="81" fillId="26" borderId="17" xfId="0" applyNumberFormat="1" applyFont="1" applyFill="1" applyBorder="1" applyAlignment="1" applyProtection="1">
      <alignment horizontal="center" vertical="center"/>
      <protection locked="0"/>
    </xf>
    <xf numFmtId="0" fontId="83" fillId="0" borderId="27"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26" xfId="0" applyFont="1" applyBorder="1" applyAlignment="1" applyProtection="1">
      <alignment horizontal="center" vertical="center"/>
      <protection locked="0"/>
    </xf>
    <xf numFmtId="0" fontId="14" fillId="26" borderId="27" xfId="0" applyNumberFormat="1" applyFont="1" applyFill="1" applyBorder="1" applyAlignment="1" applyProtection="1">
      <alignment horizontal="center" vertical="center"/>
      <protection locked="0"/>
    </xf>
    <xf numFmtId="0" fontId="14" fillId="26" borderId="6" xfId="0" applyNumberFormat="1" applyFont="1" applyFill="1" applyBorder="1" applyAlignment="1" applyProtection="1">
      <alignment horizontal="center" vertical="center"/>
      <protection locked="0"/>
    </xf>
    <xf numFmtId="0" fontId="14" fillId="26" borderId="17" xfId="0" applyNumberFormat="1" applyFont="1" applyFill="1" applyBorder="1" applyAlignment="1" applyProtection="1">
      <alignment horizontal="center" vertical="center"/>
      <protection locked="0"/>
    </xf>
    <xf numFmtId="0" fontId="10" fillId="0" borderId="33" xfId="0" applyFont="1" applyFill="1" applyBorder="1" applyAlignment="1" applyProtection="1">
      <alignment horizontal="center" vertical="center" textRotation="90" wrapText="1"/>
      <protection locked="0"/>
    </xf>
    <xf numFmtId="0" fontId="10" fillId="0" borderId="35" xfId="0" applyFont="1" applyFill="1" applyBorder="1" applyAlignment="1" applyProtection="1">
      <alignment horizontal="center" vertical="center" textRotation="90" wrapText="1"/>
      <protection locked="0"/>
    </xf>
    <xf numFmtId="0" fontId="71" fillId="34" borderId="0" xfId="0" applyFont="1" applyFill="1" applyAlignment="1" applyProtection="1">
      <alignment horizontal="center" textRotation="90" wrapText="1"/>
      <protection locked="0"/>
    </xf>
    <xf numFmtId="0" fontId="71" fillId="34" borderId="0" xfId="0" applyFont="1" applyFill="1" applyAlignment="1" applyProtection="1">
      <alignment horizontal="center" textRotation="90"/>
      <protection locked="0"/>
    </xf>
    <xf numFmtId="0" fontId="3" fillId="0" borderId="22" xfId="0" applyNumberFormat="1" applyFont="1" applyFill="1" applyBorder="1" applyAlignment="1" applyProtection="1">
      <alignment horizontal="center" vertical="center" textRotation="90"/>
      <protection locked="0"/>
    </xf>
    <xf numFmtId="0" fontId="3" fillId="0" borderId="33" xfId="0" applyNumberFormat="1" applyFont="1" applyFill="1" applyBorder="1" applyAlignment="1" applyProtection="1">
      <alignment horizontal="center" textRotation="90"/>
      <protection locked="0"/>
    </xf>
    <xf numFmtId="0" fontId="3" fillId="0" borderId="35" xfId="0" applyNumberFormat="1" applyFont="1" applyFill="1" applyBorder="1" applyAlignment="1" applyProtection="1">
      <alignment horizontal="center" textRotation="90"/>
      <protection locked="0"/>
    </xf>
    <xf numFmtId="0" fontId="3" fillId="0" borderId="82" xfId="0" applyNumberFormat="1" applyFont="1" applyFill="1" applyBorder="1" applyAlignment="1" applyProtection="1">
      <alignment horizontal="center" textRotation="90"/>
      <protection locked="0"/>
    </xf>
    <xf numFmtId="0" fontId="10" fillId="0" borderId="68" xfId="0" applyNumberFormat="1" applyFont="1" applyFill="1" applyBorder="1" applyAlignment="1" applyProtection="1">
      <alignment horizontal="center" vertical="center" textRotation="90" wrapText="1"/>
      <protection locked="0"/>
    </xf>
    <xf numFmtId="0" fontId="10" fillId="0" borderId="12" xfId="0" applyNumberFormat="1" applyFont="1" applyFill="1" applyBorder="1" applyAlignment="1" applyProtection="1">
      <alignment horizontal="center" vertical="center" textRotation="90"/>
      <protection locked="0"/>
    </xf>
    <xf numFmtId="0" fontId="10" fillId="0" borderId="72" xfId="0" applyNumberFormat="1" applyFont="1" applyFill="1" applyBorder="1" applyAlignment="1" applyProtection="1">
      <alignment horizontal="center" vertical="center" textRotation="90"/>
      <protection locked="0"/>
    </xf>
    <xf numFmtId="0" fontId="3" fillId="0" borderId="64" xfId="0" applyNumberFormat="1" applyFont="1" applyFill="1" applyBorder="1" applyAlignment="1" applyProtection="1">
      <alignment horizontal="center" vertical="center" wrapText="1"/>
      <protection locked="0"/>
    </xf>
    <xf numFmtId="0" fontId="3" fillId="0" borderId="38" xfId="0" applyNumberFormat="1" applyFont="1" applyFill="1" applyBorder="1" applyAlignment="1" applyProtection="1">
      <alignment horizontal="center" vertical="center"/>
      <protection locked="0"/>
    </xf>
    <xf numFmtId="0" fontId="3" fillId="0" borderId="57" xfId="0" applyNumberFormat="1" applyFont="1" applyFill="1" applyBorder="1" applyAlignment="1" applyProtection="1">
      <alignment horizontal="center" vertical="center"/>
      <protection locked="0"/>
    </xf>
    <xf numFmtId="0" fontId="3" fillId="0" borderId="41" xfId="0" applyNumberFormat="1" applyFont="1" applyFill="1" applyBorder="1" applyAlignment="1" applyProtection="1">
      <alignment horizontal="center" vertical="center"/>
      <protection locked="0"/>
    </xf>
    <xf numFmtId="0" fontId="3" fillId="0" borderId="33" xfId="0" applyNumberFormat="1" applyFont="1" applyFill="1" applyBorder="1" applyAlignment="1" applyProtection="1">
      <alignment horizontal="center" vertical="center"/>
      <protection locked="0"/>
    </xf>
    <xf numFmtId="0" fontId="3" fillId="0" borderId="35" xfId="0" applyNumberFormat="1" applyFont="1" applyFill="1" applyBorder="1" applyAlignment="1" applyProtection="1">
      <alignment horizontal="center" vertical="center"/>
      <protection locked="0"/>
    </xf>
    <xf numFmtId="0" fontId="83" fillId="32" borderId="18" xfId="0" applyNumberFormat="1" applyFont="1" applyFill="1" applyBorder="1" applyAlignment="1" applyProtection="1">
      <alignment horizontal="center" vertical="center"/>
      <protection locked="0"/>
    </xf>
    <xf numFmtId="0" fontId="83" fillId="32" borderId="6" xfId="0" applyNumberFormat="1" applyFont="1" applyFill="1" applyBorder="1" applyAlignment="1" applyProtection="1">
      <alignment horizontal="center" vertical="center"/>
      <protection locked="0"/>
    </xf>
    <xf numFmtId="0" fontId="83" fillId="32" borderId="17" xfId="0" applyNumberFormat="1" applyFont="1" applyFill="1" applyBorder="1" applyAlignment="1" applyProtection="1">
      <alignment horizontal="center" vertical="center"/>
      <protection locked="0"/>
    </xf>
    <xf numFmtId="0" fontId="87" fillId="0" borderId="6" xfId="0" applyFont="1" applyBorder="1" applyAlignment="1" applyProtection="1">
      <alignment horizontal="center" vertical="center" wrapText="1"/>
      <protection locked="0"/>
    </xf>
    <xf numFmtId="0" fontId="87" fillId="0" borderId="6" xfId="0" applyFont="1" applyBorder="1" applyAlignment="1" applyProtection="1">
      <alignment horizontal="center" vertical="center"/>
      <protection locked="0"/>
    </xf>
    <xf numFmtId="0" fontId="88" fillId="0" borderId="6" xfId="0" applyFont="1" applyBorder="1" applyAlignment="1" applyProtection="1">
      <alignment horizontal="center" vertical="center" wrapText="1"/>
      <protection locked="0"/>
    </xf>
    <xf numFmtId="0" fontId="15" fillId="0" borderId="0" xfId="0" applyFont="1" applyBorder="1" applyAlignment="1" applyProtection="1">
      <alignment horizontal="center"/>
      <protection locked="0"/>
    </xf>
    <xf numFmtId="0" fontId="14" fillId="0" borderId="0" xfId="0" applyFont="1" applyBorder="1" applyAlignment="1" applyProtection="1">
      <alignment horizontal="center"/>
      <protection locked="0"/>
    </xf>
    <xf numFmtId="0" fontId="4" fillId="0" borderId="68" xfId="0" applyFont="1" applyBorder="1" applyAlignment="1" applyProtection="1">
      <alignment horizontal="center" vertical="center" wrapText="1"/>
      <protection locked="0"/>
    </xf>
    <xf numFmtId="0" fontId="4" fillId="0" borderId="43" xfId="0" applyFont="1" applyBorder="1" applyAlignment="1" applyProtection="1">
      <alignment horizontal="center" vertical="center" wrapText="1"/>
      <protection locked="0"/>
    </xf>
    <xf numFmtId="0" fontId="3" fillId="0" borderId="31" xfId="0" applyFont="1" applyBorder="1" applyAlignment="1" applyProtection="1">
      <alignment horizontal="center" vertical="center" textRotation="90" shrinkToFit="1"/>
      <protection locked="0"/>
    </xf>
    <xf numFmtId="0" fontId="3" fillId="0" borderId="42" xfId="0" applyFont="1" applyBorder="1" applyAlignment="1" applyProtection="1">
      <alignment horizontal="center" vertical="center" textRotation="90" shrinkToFit="1"/>
      <protection locked="0"/>
    </xf>
    <xf numFmtId="0" fontId="3" fillId="0" borderId="34" xfId="0" applyFont="1" applyBorder="1" applyAlignment="1" applyProtection="1">
      <alignment horizontal="center" vertical="center" wrapText="1"/>
      <protection hidden="1"/>
    </xf>
    <xf numFmtId="0" fontId="3" fillId="0" borderId="0" xfId="0" applyFont="1" applyBorder="1" applyAlignment="1" applyProtection="1">
      <alignment horizontal="center" vertical="center" wrapText="1"/>
      <protection hidden="1"/>
    </xf>
    <xf numFmtId="0" fontId="3" fillId="0" borderId="16" xfId="0" applyFont="1" applyBorder="1" applyAlignment="1" applyProtection="1">
      <alignment horizontal="center" vertical="center" wrapText="1"/>
      <protection hidden="1"/>
    </xf>
    <xf numFmtId="0" fontId="3" fillId="0" borderId="34" xfId="0" quotePrefix="1" applyFont="1" applyBorder="1" applyAlignment="1" applyProtection="1">
      <alignment horizontal="center" vertical="center" wrapText="1"/>
      <protection locked="0"/>
    </xf>
    <xf numFmtId="0" fontId="3" fillId="0" borderId="0" xfId="0" applyFont="1" applyBorder="1" applyAlignment="1" applyProtection="1">
      <alignment horizontal="center" vertical="center" wrapText="1"/>
      <protection locked="0"/>
    </xf>
    <xf numFmtId="0" fontId="3" fillId="0" borderId="16" xfId="0" applyFont="1" applyBorder="1" applyAlignment="1" applyProtection="1">
      <alignment horizontal="center" vertical="center" wrapText="1"/>
      <protection locked="0"/>
    </xf>
    <xf numFmtId="0" fontId="70" fillId="0" borderId="80" xfId="0" applyFont="1" applyBorder="1" applyAlignment="1" applyProtection="1">
      <alignment horizontal="center" vertical="center" wrapText="1"/>
      <protection hidden="1"/>
    </xf>
    <xf numFmtId="0" fontId="70" fillId="0" borderId="3" xfId="0" applyFont="1" applyBorder="1" applyAlignment="1" applyProtection="1">
      <alignment horizontal="center" vertical="center" wrapText="1"/>
      <protection hidden="1"/>
    </xf>
    <xf numFmtId="0" fontId="70" fillId="0" borderId="81" xfId="0" applyFont="1" applyBorder="1" applyAlignment="1" applyProtection="1">
      <alignment horizontal="center" vertical="center" wrapText="1"/>
      <protection hidden="1"/>
    </xf>
    <xf numFmtId="0" fontId="3" fillId="0" borderId="30" xfId="0" applyFont="1" applyBorder="1" applyAlignment="1" applyProtection="1">
      <alignment horizontal="center" vertical="center" textRotation="90" shrinkToFit="1"/>
      <protection locked="0"/>
    </xf>
    <xf numFmtId="0" fontId="3" fillId="0" borderId="40" xfId="0" applyFont="1" applyBorder="1" applyAlignment="1" applyProtection="1">
      <alignment horizontal="center" vertical="center" textRotation="90" shrinkToFit="1"/>
      <protection locked="0"/>
    </xf>
    <xf numFmtId="0" fontId="3" fillId="0" borderId="38" xfId="0" applyFont="1" applyBorder="1" applyAlignment="1" applyProtection="1">
      <alignment horizontal="center" vertical="center" textRotation="90" shrinkToFit="1"/>
      <protection locked="0"/>
    </xf>
    <xf numFmtId="0" fontId="3" fillId="0" borderId="41" xfId="0" applyFont="1" applyBorder="1" applyAlignment="1" applyProtection="1">
      <alignment horizontal="center" vertical="center" textRotation="90" shrinkToFit="1"/>
      <protection locked="0"/>
    </xf>
    <xf numFmtId="0" fontId="14" fillId="0" borderId="0" xfId="0" applyFont="1" applyAlignment="1" applyProtection="1">
      <alignment horizontal="justify"/>
      <protection hidden="1"/>
    </xf>
    <xf numFmtId="0" fontId="4" fillId="0" borderId="80" xfId="0" applyFont="1" applyBorder="1" applyAlignment="1" applyProtection="1">
      <alignment horizontal="center" textRotation="90" wrapText="1" shrinkToFit="1"/>
      <protection locked="0"/>
    </xf>
    <xf numFmtId="0" fontId="4" fillId="0" borderId="81" xfId="0" applyFont="1" applyBorder="1" applyAlignment="1" applyProtection="1">
      <alignment horizontal="center" textRotation="90" wrapText="1" shrinkToFit="1"/>
      <protection locked="0"/>
    </xf>
    <xf numFmtId="0" fontId="3" fillId="0" borderId="68" xfId="0" applyFont="1" applyBorder="1" applyAlignment="1" applyProtection="1">
      <alignment horizontal="center" vertical="center" textRotation="90" shrinkToFit="1"/>
      <protection locked="0"/>
    </xf>
    <xf numFmtId="0" fontId="3" fillId="0" borderId="39" xfId="0" applyFont="1" applyBorder="1" applyAlignment="1" applyProtection="1">
      <alignment horizontal="center" vertical="center" textRotation="90" shrinkToFit="1"/>
      <protection locked="0"/>
    </xf>
    <xf numFmtId="0" fontId="3" fillId="0" borderId="30" xfId="0" applyFont="1" applyBorder="1" applyAlignment="1" applyProtection="1">
      <alignment horizontal="center" vertical="center" wrapText="1"/>
      <protection locked="0"/>
    </xf>
    <xf numFmtId="0" fontId="3" fillId="0" borderId="38" xfId="0" applyFont="1" applyBorder="1" applyAlignment="1" applyProtection="1">
      <alignment horizontal="center" vertical="center" wrapText="1"/>
      <protection locked="0"/>
    </xf>
    <xf numFmtId="0" fontId="3" fillId="0" borderId="40" xfId="0" applyFont="1" applyBorder="1" applyAlignment="1" applyProtection="1">
      <alignment horizontal="center" vertical="center" wrapText="1"/>
      <protection locked="0"/>
    </xf>
    <xf numFmtId="0" fontId="3" fillId="0" borderId="41" xfId="0" applyFont="1" applyBorder="1" applyAlignment="1" applyProtection="1">
      <alignment horizontal="center" vertical="center" wrapText="1"/>
      <protection locked="0"/>
    </xf>
    <xf numFmtId="0" fontId="49" fillId="0" borderId="0" xfId="0" applyFont="1" applyAlignment="1" applyProtection="1">
      <alignment horizontal="center"/>
      <protection locked="0"/>
    </xf>
    <xf numFmtId="0" fontId="14" fillId="0" borderId="0" xfId="0" applyFont="1" applyAlignment="1" applyProtection="1">
      <alignment horizontal="center"/>
      <protection locked="0"/>
    </xf>
    <xf numFmtId="0" fontId="70" fillId="0" borderId="80" xfId="0" applyFont="1" applyBorder="1" applyAlignment="1" applyProtection="1">
      <alignment horizontal="center" vertical="center" wrapText="1" shrinkToFit="1"/>
      <protection hidden="1"/>
    </xf>
    <xf numFmtId="0" fontId="70" fillId="0" borderId="3" xfId="0" applyFont="1" applyBorder="1" applyAlignment="1" applyProtection="1">
      <alignment horizontal="center" vertical="center" wrapText="1" shrinkToFit="1"/>
      <protection hidden="1"/>
    </xf>
    <xf numFmtId="0" fontId="70" fillId="0" borderId="81" xfId="0" applyFont="1" applyBorder="1" applyAlignment="1" applyProtection="1">
      <alignment horizontal="center" vertical="center" wrapText="1" shrinkToFit="1"/>
      <protection hidden="1"/>
    </xf>
    <xf numFmtId="0" fontId="64" fillId="0" borderId="0" xfId="0" applyFont="1" applyBorder="1" applyAlignment="1" applyProtection="1">
      <alignment horizontal="center"/>
      <protection locked="0"/>
    </xf>
    <xf numFmtId="0" fontId="4" fillId="0" borderId="68" xfId="0" applyFont="1" applyBorder="1" applyAlignment="1" applyProtection="1">
      <alignment horizontal="center" vertical="center" textRotation="90" shrinkToFit="1"/>
      <protection locked="0"/>
    </xf>
    <xf numFmtId="0" fontId="4" fillId="0" borderId="12" xfId="0" applyFont="1" applyBorder="1" applyAlignment="1" applyProtection="1">
      <alignment horizontal="center" vertical="center" textRotation="90" shrinkToFit="1"/>
      <protection locked="0"/>
    </xf>
    <xf numFmtId="0" fontId="4" fillId="0" borderId="43" xfId="0" applyFont="1" applyBorder="1" applyAlignment="1" applyProtection="1">
      <alignment horizontal="center" vertical="center" textRotation="90" shrinkToFit="1"/>
      <protection locked="0"/>
    </xf>
    <xf numFmtId="0" fontId="3" fillId="0" borderId="68" xfId="0" applyFont="1" applyBorder="1" applyAlignment="1" applyProtection="1">
      <alignment horizontal="center" vertical="center"/>
      <protection locked="0"/>
    </xf>
    <xf numFmtId="0" fontId="3" fillId="0" borderId="12" xfId="0" applyFont="1" applyBorder="1" applyAlignment="1" applyProtection="1">
      <alignment horizontal="center" vertical="center"/>
      <protection locked="0"/>
    </xf>
    <xf numFmtId="0" fontId="3" fillId="0" borderId="0" xfId="0" quotePrefix="1" applyFont="1" applyBorder="1" applyAlignment="1" applyProtection="1">
      <alignment horizontal="center" vertical="center" wrapText="1"/>
      <protection locked="0"/>
    </xf>
    <xf numFmtId="0" fontId="3" fillId="0" borderId="16" xfId="0" quotePrefix="1" applyFont="1" applyBorder="1" applyAlignment="1" applyProtection="1">
      <alignment horizontal="center" vertical="center" wrapText="1"/>
      <protection locked="0"/>
    </xf>
    <xf numFmtId="0" fontId="3" fillId="0" borderId="15" xfId="0" applyFont="1" applyBorder="1" applyAlignment="1" applyProtection="1">
      <alignment horizontal="center" vertical="center"/>
      <protection locked="0"/>
    </xf>
    <xf numFmtId="0" fontId="3" fillId="0" borderId="16" xfId="0" applyFont="1" applyBorder="1" applyAlignment="1" applyProtection="1">
      <alignment horizontal="center" vertical="center"/>
      <protection locked="0"/>
    </xf>
    <xf numFmtId="0" fontId="3" fillId="0" borderId="68" xfId="0" applyFont="1" applyBorder="1" applyAlignment="1" applyProtection="1">
      <alignment horizontal="center" textRotation="90"/>
      <protection locked="0"/>
    </xf>
    <xf numFmtId="0" fontId="3" fillId="0" borderId="43" xfId="0" applyFont="1" applyBorder="1" applyAlignment="1" applyProtection="1">
      <alignment horizontal="center" textRotation="90"/>
      <protection locked="0"/>
    </xf>
    <xf numFmtId="0" fontId="70" fillId="0" borderId="0" xfId="0" applyFont="1" applyAlignment="1" applyProtection="1">
      <alignment horizontal="center" wrapText="1"/>
      <protection hidden="1"/>
    </xf>
    <xf numFmtId="0" fontId="3" fillId="0" borderId="80" xfId="0" applyFont="1" applyBorder="1" applyAlignment="1" applyProtection="1">
      <alignment horizontal="center" vertical="center" wrapText="1"/>
      <protection locked="0"/>
    </xf>
    <xf numFmtId="0" fontId="3" fillId="0" borderId="81" xfId="0" applyFont="1" applyBorder="1" applyAlignment="1" applyProtection="1">
      <alignment horizontal="center" vertical="center" wrapText="1"/>
      <protection locked="0"/>
    </xf>
    <xf numFmtId="0" fontId="3" fillId="0" borderId="70" xfId="0" applyFont="1" applyBorder="1" applyAlignment="1" applyProtection="1">
      <alignment horizontal="center"/>
      <protection hidden="1"/>
    </xf>
    <xf numFmtId="0" fontId="3" fillId="0" borderId="71" xfId="0" applyFont="1" applyBorder="1" applyAlignment="1" applyProtection="1">
      <alignment horizontal="center"/>
      <protection hidden="1"/>
    </xf>
    <xf numFmtId="0" fontId="3" fillId="0" borderId="43" xfId="0" applyFont="1" applyBorder="1" applyAlignment="1" applyProtection="1">
      <alignment horizontal="center" vertical="center"/>
      <protection locked="0"/>
    </xf>
    <xf numFmtId="0" fontId="84" fillId="0" borderId="94" xfId="0" applyFont="1" applyBorder="1" applyAlignment="1" applyProtection="1">
      <alignment horizontal="center" vertical="center" wrapText="1"/>
      <protection locked="0"/>
    </xf>
    <xf numFmtId="0" fontId="84" fillId="0" borderId="59" xfId="0" applyFont="1" applyBorder="1" applyAlignment="1" applyProtection="1">
      <alignment horizontal="center" vertical="center" wrapText="1"/>
      <protection locked="0"/>
    </xf>
    <xf numFmtId="0" fontId="84" fillId="0" borderId="65" xfId="0" applyFont="1" applyBorder="1" applyAlignment="1" applyProtection="1">
      <alignment horizontal="center" vertical="center" wrapText="1"/>
      <protection locked="0"/>
    </xf>
    <xf numFmtId="0" fontId="84" fillId="0" borderId="95" xfId="0" applyFont="1" applyBorder="1" applyAlignment="1" applyProtection="1">
      <alignment horizontal="center" vertical="center" wrapText="1"/>
      <protection locked="0"/>
    </xf>
    <xf numFmtId="0" fontId="84" fillId="0" borderId="53" xfId="0" applyFont="1" applyBorder="1" applyAlignment="1" applyProtection="1">
      <alignment horizontal="center" vertical="center" wrapText="1"/>
      <protection locked="0"/>
    </xf>
    <xf numFmtId="0" fontId="84" fillId="0" borderId="55" xfId="0" applyFont="1" applyBorder="1" applyAlignment="1" applyProtection="1">
      <alignment horizontal="center" vertical="center" wrapText="1"/>
      <protection locked="0"/>
    </xf>
    <xf numFmtId="0" fontId="85" fillId="0" borderId="91" xfId="0" applyFont="1" applyFill="1" applyBorder="1" applyAlignment="1" applyProtection="1">
      <alignment horizontal="center" vertical="center" wrapText="1"/>
      <protection locked="0"/>
    </xf>
    <xf numFmtId="0" fontId="85" fillId="0" borderId="59" xfId="0" applyFont="1" applyFill="1" applyBorder="1" applyAlignment="1" applyProtection="1">
      <alignment horizontal="center" vertical="center"/>
      <protection locked="0"/>
    </xf>
    <xf numFmtId="0" fontId="85" fillId="0" borderId="65" xfId="0" applyFont="1" applyFill="1" applyBorder="1" applyAlignment="1" applyProtection="1">
      <alignment horizontal="center" vertical="center"/>
      <protection locked="0"/>
    </xf>
    <xf numFmtId="0" fontId="85" fillId="0" borderId="54" xfId="0" applyFont="1" applyFill="1" applyBorder="1" applyAlignment="1" applyProtection="1">
      <alignment horizontal="center" vertical="center"/>
      <protection locked="0"/>
    </xf>
    <xf numFmtId="0" fontId="85" fillId="0" borderId="53" xfId="0" applyFont="1" applyFill="1" applyBorder="1" applyAlignment="1" applyProtection="1">
      <alignment horizontal="center" vertical="center"/>
      <protection locked="0"/>
    </xf>
    <xf numFmtId="0" fontId="85" fillId="0" borderId="55" xfId="0" applyFont="1" applyFill="1" applyBorder="1" applyAlignment="1" applyProtection="1">
      <alignment horizontal="center" vertical="center"/>
      <protection locked="0"/>
    </xf>
    <xf numFmtId="0" fontId="83" fillId="0" borderId="91" xfId="0" applyFont="1" applyFill="1" applyBorder="1" applyAlignment="1" applyProtection="1">
      <alignment horizontal="center" vertical="center" wrapText="1"/>
      <protection locked="0"/>
    </xf>
    <xf numFmtId="0" fontId="83" fillId="0" borderId="59" xfId="0" applyFont="1" applyFill="1" applyBorder="1" applyAlignment="1" applyProtection="1">
      <alignment horizontal="center" vertical="center" wrapText="1"/>
      <protection locked="0"/>
    </xf>
    <xf numFmtId="0" fontId="83" fillId="0" borderId="96" xfId="0" applyFont="1" applyFill="1" applyBorder="1" applyAlignment="1" applyProtection="1">
      <alignment horizontal="center" vertical="center" wrapText="1"/>
      <protection locked="0"/>
    </xf>
    <xf numFmtId="0" fontId="83" fillId="0" borderId="54" xfId="0" applyFont="1" applyFill="1" applyBorder="1" applyAlignment="1" applyProtection="1">
      <alignment horizontal="center" vertical="center" wrapText="1"/>
      <protection locked="0"/>
    </xf>
    <xf numFmtId="0" fontId="83" fillId="0" borderId="53" xfId="0" applyFont="1" applyFill="1" applyBorder="1" applyAlignment="1" applyProtection="1">
      <alignment horizontal="center" vertical="center" wrapText="1"/>
      <protection locked="0"/>
    </xf>
    <xf numFmtId="0" fontId="83" fillId="0" borderId="97" xfId="0" applyFont="1" applyFill="1" applyBorder="1" applyAlignment="1" applyProtection="1">
      <alignment horizontal="center" vertical="center" wrapText="1"/>
      <protection locked="0"/>
    </xf>
    <xf numFmtId="0" fontId="81" fillId="0" borderId="91" xfId="0" applyFont="1" applyFill="1" applyBorder="1" applyAlignment="1" applyProtection="1">
      <alignment horizontal="center" vertical="center" wrapText="1"/>
      <protection locked="0"/>
    </xf>
    <xf numFmtId="0" fontId="81" fillId="0" borderId="59" xfId="0" applyFont="1" applyFill="1" applyBorder="1" applyAlignment="1" applyProtection="1">
      <alignment horizontal="center" vertical="center" wrapText="1"/>
      <protection locked="0"/>
    </xf>
    <xf numFmtId="0" fontId="81" fillId="0" borderId="65" xfId="0" applyFont="1" applyFill="1" applyBorder="1" applyAlignment="1" applyProtection="1">
      <alignment horizontal="center" vertical="center" wrapText="1"/>
      <protection locked="0"/>
    </xf>
    <xf numFmtId="0" fontId="81" fillId="0" borderId="54" xfId="0" applyFont="1" applyFill="1" applyBorder="1" applyAlignment="1" applyProtection="1">
      <alignment horizontal="center" vertical="center" wrapText="1"/>
      <protection locked="0"/>
    </xf>
    <xf numFmtId="0" fontId="81" fillId="0" borderId="53" xfId="0" applyFont="1" applyFill="1" applyBorder="1" applyAlignment="1" applyProtection="1">
      <alignment horizontal="center" vertical="center" wrapText="1"/>
      <protection locked="0"/>
    </xf>
    <xf numFmtId="0" fontId="81" fillId="0" borderId="55" xfId="0" applyFont="1" applyFill="1" applyBorder="1" applyAlignment="1" applyProtection="1">
      <alignment horizontal="center" vertical="center" wrapText="1"/>
      <protection locked="0"/>
    </xf>
    <xf numFmtId="0" fontId="82" fillId="0" borderId="91" xfId="0" applyFont="1" applyBorder="1" applyAlignment="1" applyProtection="1">
      <alignment horizontal="center" vertical="center"/>
      <protection locked="0"/>
    </xf>
    <xf numFmtId="0" fontId="82" fillId="0" borderId="59" xfId="0" applyFont="1" applyBorder="1" applyAlignment="1" applyProtection="1">
      <alignment horizontal="center" vertical="center"/>
      <protection locked="0"/>
    </xf>
    <xf numFmtId="0" fontId="82" fillId="0" borderId="65" xfId="0" applyFont="1" applyBorder="1" applyAlignment="1" applyProtection="1">
      <alignment horizontal="center" vertical="center"/>
      <protection locked="0"/>
    </xf>
    <xf numFmtId="0" fontId="82" fillId="0" borderId="54" xfId="0" applyFont="1" applyBorder="1" applyAlignment="1" applyProtection="1">
      <alignment horizontal="center" vertical="center"/>
      <protection locked="0"/>
    </xf>
    <xf numFmtId="0" fontId="82" fillId="0" borderId="53" xfId="0" applyFont="1" applyBorder="1" applyAlignment="1" applyProtection="1">
      <alignment horizontal="center" vertical="center"/>
      <protection locked="0"/>
    </xf>
    <xf numFmtId="0" fontId="82" fillId="0" borderId="55" xfId="0" applyFont="1" applyBorder="1" applyAlignment="1" applyProtection="1">
      <alignment horizontal="center" vertical="center"/>
      <protection locked="0"/>
    </xf>
    <xf numFmtId="0" fontId="3" fillId="0" borderId="6" xfId="0" applyNumberFormat="1" applyFont="1" applyFill="1" applyBorder="1" applyAlignment="1" applyProtection="1">
      <alignment horizontal="center" vertical="center" wrapText="1"/>
      <protection locked="0"/>
    </xf>
    <xf numFmtId="0" fontId="3" fillId="0" borderId="18" xfId="0" applyNumberFormat="1" applyFont="1" applyFill="1" applyBorder="1" applyAlignment="1" applyProtection="1">
      <alignment horizontal="center" vertical="center" wrapText="1"/>
      <protection locked="0"/>
    </xf>
    <xf numFmtId="0" fontId="3" fillId="0" borderId="91" xfId="0" applyNumberFormat="1" applyFont="1" applyFill="1" applyBorder="1" applyAlignment="1" applyProtection="1">
      <alignment horizontal="center" vertical="center" wrapText="1"/>
      <protection locked="0"/>
    </xf>
    <xf numFmtId="0" fontId="3" fillId="0" borderId="59" xfId="0" applyNumberFormat="1" applyFont="1" applyFill="1" applyBorder="1" applyAlignment="1" applyProtection="1">
      <alignment horizontal="center" vertical="center" wrapText="1"/>
      <protection locked="0"/>
    </xf>
    <xf numFmtId="0" fontId="3" fillId="0" borderId="65" xfId="0" applyNumberFormat="1" applyFont="1" applyFill="1" applyBorder="1" applyAlignment="1" applyProtection="1">
      <alignment horizontal="center" vertical="center" wrapText="1"/>
      <protection locked="0"/>
    </xf>
    <xf numFmtId="0" fontId="3" fillId="0" borderId="92" xfId="0" applyNumberFormat="1" applyFont="1" applyFill="1" applyBorder="1" applyAlignment="1" applyProtection="1">
      <alignment horizontal="center" vertical="center" wrapText="1"/>
      <protection locked="0"/>
    </xf>
    <xf numFmtId="0" fontId="3" fillId="0" borderId="93" xfId="0" applyNumberFormat="1" applyFont="1" applyFill="1" applyBorder="1" applyAlignment="1" applyProtection="1">
      <alignment horizontal="center" vertical="center" wrapText="1"/>
      <protection locked="0"/>
    </xf>
    <xf numFmtId="0" fontId="3" fillId="0" borderId="54" xfId="0" applyNumberFormat="1" applyFont="1" applyFill="1" applyBorder="1" applyAlignment="1" applyProtection="1">
      <alignment horizontal="center" vertical="center" wrapText="1"/>
      <protection locked="0"/>
    </xf>
    <xf numFmtId="0" fontId="3" fillId="0" borderId="53" xfId="0" applyNumberFormat="1" applyFont="1" applyFill="1" applyBorder="1" applyAlignment="1" applyProtection="1">
      <alignment horizontal="center" vertical="center" wrapText="1"/>
      <protection locked="0"/>
    </xf>
    <xf numFmtId="0" fontId="3" fillId="0" borderId="55" xfId="0" applyNumberFormat="1" applyFont="1" applyFill="1" applyBorder="1" applyAlignment="1" applyProtection="1">
      <alignment horizontal="center" vertical="center" wrapText="1"/>
      <protection locked="0"/>
    </xf>
    <xf numFmtId="0" fontId="3" fillId="0" borderId="4" xfId="0" applyNumberFormat="1" applyFont="1" applyFill="1" applyBorder="1" applyAlignment="1" applyProtection="1">
      <alignment horizontal="center" vertical="center" wrapText="1"/>
      <protection locked="0"/>
    </xf>
    <xf numFmtId="0" fontId="4" fillId="0" borderId="0" xfId="49" applyFont="1" applyFill="1" applyBorder="1" applyAlignment="1" applyProtection="1">
      <alignment horizontal="center" vertical="center"/>
      <protection locked="0"/>
    </xf>
    <xf numFmtId="0" fontId="2" fillId="0" borderId="0" xfId="49" applyFont="1" applyFill="1" applyBorder="1" applyAlignment="1" applyProtection="1">
      <alignment horizontal="center" vertical="center"/>
      <protection locked="0"/>
    </xf>
    <xf numFmtId="0" fontId="5" fillId="0" borderId="0" xfId="49" applyFont="1" applyFill="1" applyBorder="1" applyAlignment="1" applyProtection="1">
      <alignment horizontal="center" vertical="center"/>
      <protection locked="0"/>
    </xf>
    <xf numFmtId="0" fontId="12" fillId="0" borderId="53" xfId="49" applyFont="1" applyFill="1" applyBorder="1" applyAlignment="1" applyProtection="1">
      <alignment horizontal="center" vertical="center"/>
      <protection locked="0"/>
    </xf>
    <xf numFmtId="0" fontId="6" fillId="0" borderId="0" xfId="49" applyFont="1" applyFill="1" applyBorder="1" applyAlignment="1" applyProtection="1">
      <alignment horizontal="center" vertical="center"/>
      <protection locked="0"/>
    </xf>
    <xf numFmtId="0" fontId="4" fillId="0" borderId="0" xfId="49" applyFont="1" applyFill="1" applyAlignment="1" applyProtection="1">
      <alignment horizontal="center" vertical="center"/>
      <protection locked="0"/>
    </xf>
    <xf numFmtId="0" fontId="8" fillId="0" borderId="0" xfId="49" applyFont="1" applyFill="1" applyBorder="1" applyAlignment="1" applyProtection="1">
      <alignment horizontal="center" vertical="center"/>
      <protection hidden="1"/>
    </xf>
    <xf numFmtId="0" fontId="78" fillId="0" borderId="6" xfId="0" applyFont="1" applyFill="1" applyBorder="1" applyAlignment="1" applyProtection="1">
      <alignment horizontal="center" vertical="center" wrapText="1"/>
      <protection locked="0"/>
    </xf>
    <xf numFmtId="0" fontId="4" fillId="0" borderId="6" xfId="0" applyFont="1" applyFill="1" applyBorder="1" applyAlignment="1" applyProtection="1">
      <alignment horizontal="center" vertical="center" wrapText="1"/>
      <protection locked="0"/>
    </xf>
    <xf numFmtId="0" fontId="72" fillId="0" borderId="6" xfId="0" applyFont="1" applyFill="1" applyBorder="1" applyAlignment="1" applyProtection="1">
      <alignment horizontal="center" vertical="center" wrapText="1"/>
      <protection locked="0"/>
    </xf>
    <xf numFmtId="0" fontId="13" fillId="0" borderId="0" xfId="49" applyFont="1" applyFill="1" applyAlignment="1" applyProtection="1">
      <alignment horizontal="center" vertical="center"/>
      <protection locked="0"/>
    </xf>
    <xf numFmtId="0" fontId="7" fillId="0" borderId="0" xfId="50" applyFont="1" applyFill="1" applyAlignment="1" applyProtection="1">
      <alignment horizontal="justify" vertical="center"/>
      <protection hidden="1"/>
    </xf>
    <xf numFmtId="0" fontId="7" fillId="0" borderId="0" xfId="0" applyFont="1" applyFill="1" applyAlignment="1" applyProtection="1">
      <alignment horizontal="center" vertical="center" wrapText="1"/>
      <protection hidden="1"/>
    </xf>
    <xf numFmtId="0" fontId="7" fillId="0" borderId="0" xfId="50" applyFont="1" applyFill="1" applyAlignment="1" applyProtection="1">
      <alignment horizontal="center" vertical="center" wrapText="1"/>
      <protection hidden="1"/>
    </xf>
    <xf numFmtId="0" fontId="4" fillId="0" borderId="6" xfId="49" applyFont="1" applyFill="1" applyBorder="1" applyAlignment="1" applyProtection="1">
      <alignment horizontal="center" vertical="center" wrapText="1"/>
      <protection locked="0"/>
    </xf>
    <xf numFmtId="0" fontId="4" fillId="0" borderId="17" xfId="49" applyFont="1" applyFill="1" applyBorder="1" applyAlignment="1" applyProtection="1">
      <alignment horizontal="center" vertical="center" wrapText="1"/>
      <protection locked="0"/>
    </xf>
    <xf numFmtId="9" fontId="4" fillId="0" borderId="6" xfId="0" applyNumberFormat="1" applyFont="1" applyFill="1" applyBorder="1" applyAlignment="1" applyProtection="1">
      <alignment horizontal="center" vertical="center" wrapText="1"/>
      <protection locked="0"/>
    </xf>
    <xf numFmtId="0" fontId="7" fillId="0" borderId="59" xfId="49" applyFont="1" applyFill="1" applyBorder="1" applyAlignment="1" applyProtection="1">
      <alignment horizontal="justify" vertical="center"/>
      <protection locked="0"/>
    </xf>
    <xf numFmtId="0" fontId="7" fillId="0" borderId="0" xfId="49" applyFont="1" applyFill="1" applyBorder="1" applyAlignment="1" applyProtection="1">
      <alignment horizontal="justify" vertical="center"/>
      <protection locked="0"/>
    </xf>
    <xf numFmtId="0" fontId="10" fillId="0" borderId="0" xfId="49" applyFont="1" applyFill="1" applyAlignment="1" applyProtection="1">
      <alignment horizontal="right" vertical="center"/>
      <protection hidden="1"/>
    </xf>
    <xf numFmtId="0" fontId="12" fillId="0" borderId="0" xfId="49" applyFont="1" applyFill="1" applyBorder="1" applyAlignment="1" applyProtection="1">
      <alignment horizontal="center" vertical="center"/>
      <protection locked="0"/>
    </xf>
    <xf numFmtId="0" fontId="7" fillId="0" borderId="59" xfId="49" applyFont="1" applyFill="1" applyBorder="1" applyAlignment="1" applyProtection="1">
      <alignment horizontal="left" vertical="center"/>
      <protection locked="0"/>
    </xf>
    <xf numFmtId="0" fontId="13" fillId="0" borderId="0" xfId="49" applyFont="1" applyFill="1" applyAlignment="1" applyProtection="1">
      <alignment horizontal="left" vertical="center"/>
      <protection locked="0"/>
    </xf>
    <xf numFmtId="0" fontId="4" fillId="0" borderId="0" xfId="49" applyFont="1" applyFill="1" applyAlignment="1" applyProtection="1">
      <alignment horizontal="right" vertical="center"/>
      <protection locked="0"/>
    </xf>
    <xf numFmtId="0" fontId="12" fillId="0" borderId="0" xfId="49" applyFont="1" applyFill="1" applyBorder="1" applyAlignment="1" applyProtection="1">
      <alignment horizontal="right" vertical="center"/>
      <protection locked="0"/>
    </xf>
    <xf numFmtId="0" fontId="2" fillId="0" borderId="0" xfId="49" applyFont="1" applyFill="1" applyBorder="1" applyAlignment="1" applyProtection="1">
      <alignment horizontal="left" vertical="center" indent="6"/>
      <protection locked="0"/>
    </xf>
    <xf numFmtId="0" fontId="5" fillId="0" borderId="0" xfId="49" applyFont="1" applyFill="1" applyBorder="1" applyAlignment="1" applyProtection="1">
      <alignment horizontal="left" vertical="center" indent="13"/>
      <protection locked="0"/>
    </xf>
    <xf numFmtId="0" fontId="4" fillId="0" borderId="0" xfId="49" applyFont="1" applyFill="1" applyAlignment="1" applyProtection="1">
      <alignment horizontal="center"/>
      <protection locked="0"/>
    </xf>
    <xf numFmtId="0" fontId="6" fillId="0" borderId="0" xfId="49" applyFont="1" applyFill="1" applyBorder="1" applyAlignment="1" applyProtection="1">
      <alignment horizontal="center"/>
      <protection locked="0"/>
    </xf>
    <xf numFmtId="0" fontId="12" fillId="0" borderId="53" xfId="49" applyFont="1" applyFill="1" applyBorder="1" applyAlignment="1" applyProtection="1">
      <alignment horizontal="center"/>
      <protection locked="0"/>
    </xf>
    <xf numFmtId="0" fontId="7" fillId="0" borderId="0" xfId="50" applyFont="1" applyFill="1" applyAlignment="1" applyProtection="1">
      <alignment horizontal="left"/>
      <protection hidden="1"/>
    </xf>
    <xf numFmtId="0" fontId="10" fillId="0" borderId="0" xfId="49" applyFont="1" applyFill="1" applyAlignment="1" applyProtection="1">
      <alignment horizontal="right"/>
      <protection hidden="1"/>
    </xf>
    <xf numFmtId="0" fontId="7" fillId="0" borderId="0" xfId="50" applyFont="1" applyFill="1" applyAlignment="1" applyProtection="1">
      <alignment horizontal="justify"/>
      <protection hidden="1"/>
    </xf>
    <xf numFmtId="164" fontId="5" fillId="0" borderId="6" xfId="47" applyNumberFormat="1" applyFont="1" applyFill="1" applyBorder="1" applyAlignment="1" applyProtection="1">
      <alignment horizontal="center" vertical="center"/>
      <protection locked="0"/>
    </xf>
    <xf numFmtId="0" fontId="5" fillId="0" borderId="6" xfId="49" applyFont="1" applyFill="1" applyBorder="1" applyAlignment="1" applyProtection="1">
      <alignment horizontal="center" vertical="center"/>
      <protection locked="0"/>
    </xf>
    <xf numFmtId="0" fontId="112" fillId="0" borderId="6" xfId="47" applyFont="1" applyFill="1" applyBorder="1" applyAlignment="1" applyProtection="1">
      <alignment horizontal="center" vertical="center" wrapText="1"/>
      <protection locked="0"/>
    </xf>
    <xf numFmtId="0" fontId="4" fillId="0" borderId="6" xfId="47" applyFont="1" applyFill="1" applyBorder="1" applyAlignment="1" applyProtection="1">
      <alignment horizontal="center" vertical="center" wrapText="1"/>
      <protection locked="0"/>
    </xf>
    <xf numFmtId="0" fontId="8" fillId="0" borderId="0" xfId="47" applyFont="1" applyFill="1" applyBorder="1" applyAlignment="1" applyProtection="1">
      <alignment horizontal="center" vertical="center"/>
      <protection locked="0"/>
    </xf>
    <xf numFmtId="164" fontId="5" fillId="0" borderId="6" xfId="47" applyNumberFormat="1" applyFont="1" applyFill="1" applyBorder="1" applyAlignment="1" applyProtection="1">
      <alignment horizontal="center"/>
      <protection locked="0"/>
    </xf>
    <xf numFmtId="0" fontId="8" fillId="0" borderId="53" xfId="47" applyFont="1" applyFill="1" applyBorder="1" applyAlignment="1" applyProtection="1">
      <alignment horizontal="center" vertical="center"/>
      <protection locked="0"/>
    </xf>
    <xf numFmtId="0" fontId="13" fillId="0" borderId="0" xfId="47" applyFont="1" applyFill="1" applyAlignment="1" applyProtection="1">
      <alignment horizontal="center"/>
      <protection locked="0"/>
    </xf>
    <xf numFmtId="0" fontId="13" fillId="0" borderId="0" xfId="47" applyFont="1" applyFill="1" applyAlignment="1" applyProtection="1">
      <alignment horizontal="left"/>
      <protection locked="0"/>
    </xf>
    <xf numFmtId="164" fontId="7" fillId="0" borderId="6" xfId="47" applyNumberFormat="1" applyFont="1" applyFill="1" applyBorder="1" applyAlignment="1" applyProtection="1">
      <alignment horizontal="center"/>
      <protection locked="0"/>
    </xf>
    <xf numFmtId="0" fontId="6" fillId="0" borderId="0" xfId="47" applyFont="1" applyFill="1" applyBorder="1" applyAlignment="1" applyProtection="1">
      <alignment horizontal="center" vertical="center"/>
      <protection locked="0"/>
    </xf>
    <xf numFmtId="0" fontId="8" fillId="0" borderId="0" xfId="47" applyFont="1" applyFill="1" applyBorder="1" applyAlignment="1" applyProtection="1">
      <alignment horizontal="left" vertical="center"/>
      <protection locked="0"/>
    </xf>
    <xf numFmtId="0" fontId="7" fillId="0" borderId="0" xfId="50" applyFont="1" applyFill="1" applyAlignment="1" applyProtection="1">
      <alignment horizontal="left" vertical="center"/>
      <protection hidden="1"/>
    </xf>
    <xf numFmtId="0" fontId="69" fillId="0" borderId="92" xfId="0" applyFont="1" applyFill="1" applyBorder="1" applyAlignment="1" applyProtection="1">
      <alignment horizontal="center" vertical="center" wrapText="1"/>
      <protection locked="0"/>
    </xf>
    <xf numFmtId="0" fontId="3" fillId="0" borderId="48" xfId="0" applyFont="1" applyFill="1" applyBorder="1" applyAlignment="1" applyProtection="1">
      <alignment horizontal="center" vertical="center" wrapText="1"/>
      <protection locked="0"/>
    </xf>
    <xf numFmtId="0" fontId="3" fillId="0" borderId="60"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0" borderId="91" xfId="0" applyFont="1" applyFill="1" applyBorder="1" applyAlignment="1" applyProtection="1">
      <alignment horizontal="center" vertical="center" wrapText="1"/>
      <protection locked="0"/>
    </xf>
    <xf numFmtId="0" fontId="3" fillId="0" borderId="65" xfId="0" applyFont="1" applyFill="1" applyBorder="1" applyAlignment="1" applyProtection="1">
      <alignment horizontal="center" vertical="center" wrapText="1"/>
      <protection locked="0"/>
    </xf>
    <xf numFmtId="0" fontId="3" fillId="0" borderId="92" xfId="0" applyFont="1" applyFill="1" applyBorder="1" applyAlignment="1" applyProtection="1">
      <alignment horizontal="center" vertical="center" wrapText="1"/>
      <protection locked="0"/>
    </xf>
    <xf numFmtId="0" fontId="3" fillId="0" borderId="93" xfId="0" applyFont="1" applyFill="1" applyBorder="1" applyAlignment="1" applyProtection="1">
      <alignment horizontal="center" vertical="center" wrapText="1"/>
      <protection locked="0"/>
    </xf>
    <xf numFmtId="0" fontId="3" fillId="0" borderId="54" xfId="0" applyFont="1" applyFill="1" applyBorder="1" applyAlignment="1" applyProtection="1">
      <alignment horizontal="center" vertical="center" wrapText="1"/>
      <protection locked="0"/>
    </xf>
    <xf numFmtId="0" fontId="3" fillId="0" borderId="55" xfId="0" applyFont="1" applyFill="1" applyBorder="1" applyAlignment="1" applyProtection="1">
      <alignment horizontal="center" vertical="center" wrapText="1"/>
      <protection locked="0"/>
    </xf>
    <xf numFmtId="9" fontId="3" fillId="0" borderId="6" xfId="0" applyNumberFormat="1" applyFont="1" applyFill="1" applyBorder="1" applyAlignment="1" applyProtection="1">
      <alignment horizontal="center" vertical="center" wrapText="1"/>
      <protection locked="0"/>
    </xf>
    <xf numFmtId="0" fontId="10" fillId="0" borderId="0" xfId="49" applyFont="1" applyFill="1" applyAlignment="1" applyProtection="1">
      <alignment horizontal="justify" vertical="center"/>
      <protection hidden="1"/>
    </xf>
    <xf numFmtId="0" fontId="8" fillId="0" borderId="0" xfId="49" applyFont="1" applyFill="1" applyBorder="1" applyAlignment="1" applyProtection="1">
      <alignment horizontal="left" vertical="center"/>
      <protection hidden="1"/>
    </xf>
    <xf numFmtId="0" fontId="3" fillId="0" borderId="17"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18" xfId="0" applyFont="1" applyFill="1" applyBorder="1" applyAlignment="1" applyProtection="1">
      <alignment horizontal="center" vertical="center" wrapText="1"/>
      <protection locked="0"/>
    </xf>
    <xf numFmtId="0" fontId="4" fillId="0" borderId="48" xfId="49" applyFont="1" applyFill="1" applyBorder="1" applyAlignment="1" applyProtection="1">
      <alignment horizontal="center" vertical="center" wrapText="1"/>
      <protection locked="0"/>
    </xf>
    <xf numFmtId="0" fontId="4" fillId="0" borderId="60" xfId="49" applyFont="1" applyFill="1" applyBorder="1" applyAlignment="1" applyProtection="1">
      <alignment horizontal="center" vertical="center" wrapText="1"/>
      <protection locked="0"/>
    </xf>
    <xf numFmtId="0" fontId="4" fillId="0" borderId="11" xfId="49" applyFont="1" applyFill="1" applyBorder="1" applyAlignment="1" applyProtection="1">
      <alignment horizontal="center" vertical="center" wrapText="1"/>
      <protection locked="0"/>
    </xf>
    <xf numFmtId="0" fontId="12" fillId="0" borderId="0" xfId="49" applyFont="1" applyFill="1" applyBorder="1" applyAlignment="1" applyProtection="1">
      <alignment horizontal="center" vertical="center"/>
      <protection hidden="1"/>
    </xf>
    <xf numFmtId="0" fontId="72" fillId="0" borderId="92" xfId="0" applyFont="1" applyFill="1" applyBorder="1" applyAlignment="1" applyProtection="1">
      <alignment horizontal="center" vertical="center" wrapText="1"/>
      <protection locked="0"/>
    </xf>
    <xf numFmtId="0" fontId="79" fillId="0" borderId="59" xfId="49" applyFont="1" applyFill="1" applyBorder="1" applyAlignment="1" applyProtection="1">
      <alignment horizontal="left" vertical="center"/>
      <protection locked="0"/>
    </xf>
    <xf numFmtId="0" fontId="78" fillId="0" borderId="92" xfId="0" applyFont="1" applyFill="1" applyBorder="1" applyAlignment="1" applyProtection="1">
      <alignment horizontal="center" vertical="center" wrapText="1"/>
      <protection locked="0"/>
    </xf>
    <xf numFmtId="0" fontId="5" fillId="0" borderId="0" xfId="0" applyFont="1" applyBorder="1" applyAlignment="1" applyProtection="1">
      <alignment horizontal="center" vertical="center"/>
      <protection hidden="1"/>
    </xf>
    <xf numFmtId="0" fontId="23" fillId="0" borderId="53" xfId="0" applyFont="1" applyFill="1" applyBorder="1" applyAlignment="1" applyProtection="1">
      <alignment horizontal="center" vertical="center"/>
      <protection hidden="1"/>
    </xf>
    <xf numFmtId="0" fontId="6" fillId="0" borderId="0" xfId="0" applyFont="1" applyBorder="1" applyAlignment="1" applyProtection="1">
      <alignment horizontal="center" vertical="center"/>
      <protection hidden="1"/>
    </xf>
    <xf numFmtId="0" fontId="3" fillId="0" borderId="17" xfId="0" applyFont="1" applyBorder="1" applyAlignment="1" applyProtection="1">
      <alignment horizontal="center" vertical="center"/>
      <protection hidden="1"/>
    </xf>
    <xf numFmtId="0" fontId="3" fillId="0" borderId="4"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7" xfId="0" applyFont="1" applyBorder="1" applyAlignment="1" applyProtection="1">
      <alignment horizontal="right" vertical="center" wrapText="1"/>
      <protection hidden="1"/>
    </xf>
    <xf numFmtId="0" fontId="3" fillId="0" borderId="4" xfId="0" applyFont="1" applyBorder="1" applyAlignment="1" applyProtection="1">
      <alignment horizontal="right" vertical="center" wrapText="1"/>
      <protection hidden="1"/>
    </xf>
    <xf numFmtId="0" fontId="3" fillId="0" borderId="18" xfId="0" applyFont="1" applyBorder="1" applyAlignment="1" applyProtection="1">
      <alignment horizontal="right" vertical="center" wrapText="1"/>
      <protection hidden="1"/>
    </xf>
    <xf numFmtId="0" fontId="3" fillId="0" borderId="0" xfId="0" applyFont="1" applyBorder="1" applyAlignment="1" applyProtection="1">
      <alignment horizontal="center" vertical="center"/>
      <protection hidden="1"/>
    </xf>
    <xf numFmtId="0" fontId="3" fillId="0" borderId="0" xfId="0" applyFont="1" applyAlignment="1" applyProtection="1">
      <alignment horizontal="center" vertical="center"/>
      <protection hidden="1"/>
    </xf>
    <xf numFmtId="0" fontId="3" fillId="0" borderId="6" xfId="0" applyFont="1" applyBorder="1" applyAlignment="1" applyProtection="1">
      <alignment horizontal="center" vertical="center" wrapText="1"/>
      <protection hidden="1"/>
    </xf>
  </cellXfs>
  <cellStyles count="7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0" xfId="29"/>
    <cellStyle name="Currency0" xfId="30"/>
    <cellStyle name="Date" xfId="31"/>
    <cellStyle name="Explanatory Text" xfId="32" builtinId="53" customBuiltin="1"/>
    <cellStyle name="Fixed" xfId="33"/>
    <cellStyle name="Good" xfId="34" builtinId="26" customBuiltin="1"/>
    <cellStyle name="Header1" xfId="35"/>
    <cellStyle name="Header2" xfId="36"/>
    <cellStyle name="Heading 1" xfId="37" builtinId="16" customBuiltin="1"/>
    <cellStyle name="Heading 2" xfId="38" builtinId="17" customBuiltin="1"/>
    <cellStyle name="Heading 3" xfId="39" builtinId="18" customBuiltin="1"/>
    <cellStyle name="Heading 4" xfId="40" builtinId="19" customBuiltin="1"/>
    <cellStyle name="Hoa-Scholl" xfId="41"/>
    <cellStyle name="Input" xfId="42" builtinId="20" customBuiltin="1"/>
    <cellStyle name="Linked Cell" xfId="43" builtinId="24" customBuiltin="1"/>
    <cellStyle name="n" xfId="44"/>
    <cellStyle name="Neutral" xfId="45" builtinId="28" customBuiltin="1"/>
    <cellStyle name="Normal" xfId="0" builtinId="0"/>
    <cellStyle name="Normal 2" xfId="46"/>
    <cellStyle name="Normal_BANG DIEM HOC PHAN CAO DANG NIEN CHE" xfId="47"/>
    <cellStyle name="Normal_BANG DIEM HOC PHAN CD NIEN CHE" xfId="48"/>
    <cellStyle name="Normal_BANG DIEM HOC PHAN TCCN HK 01" xfId="49"/>
    <cellStyle name="Normal_BANG DIEM HOC PHAN TCCN HK 02" xfId="50"/>
    <cellStyle name="Normal_he so mon thi,kt  2013-2014" xfId="51"/>
    <cellStyle name="Normal_He so mon thi,kt  2013-2014 - khóa 2013" xfId="52"/>
    <cellStyle name="Note" xfId="53" builtinId="10" customBuiltin="1"/>
    <cellStyle name="Output" xfId="54" builtinId="21" customBuiltin="1"/>
    <cellStyle name="Title" xfId="55" builtinId="15" customBuiltin="1"/>
    <cellStyle name="Total" xfId="56" builtinId="25" customBuiltin="1"/>
    <cellStyle name="Warning Text" xfId="57" builtinId="11" customBuiltin="1"/>
    <cellStyle name=" [0.00]_ Att. 1- Cover" xfId="75"/>
    <cellStyle name="_ Att. 1- Cover" xfId="76"/>
    <cellStyle name="?_ Att. 1- Cover" xfId="77"/>
    <cellStyle name="똿뗦먛귟 [0.00]_PRODUCT DETAIL Q1" xfId="58"/>
    <cellStyle name="똿뗦먛귟_PRODUCT DETAIL Q1" xfId="59"/>
    <cellStyle name="믅됞 [0.00]_PRODUCT DETAIL Q1" xfId="60"/>
    <cellStyle name="믅됞_PRODUCT DETAIL Q1" xfId="61"/>
    <cellStyle name="백분율_95" xfId="62"/>
    <cellStyle name="뷭?_BOOKSHIP" xfId="63"/>
    <cellStyle name="콤마 [0]_1202" xfId="67"/>
    <cellStyle name="콤마_1202" xfId="68"/>
    <cellStyle name="통화 [0]_1202" xfId="69"/>
    <cellStyle name="통화_1202" xfId="70"/>
    <cellStyle name="표준_(정보부문)월별인원계획" xfId="71"/>
    <cellStyle name="一般_99Q3647-ALL-CAS2" xfId="64"/>
    <cellStyle name="千分位[0]_Book1" xfId="65"/>
    <cellStyle name="千分位_99Q3647-ALL-CAS2" xfId="66"/>
    <cellStyle name="貨幣 [0]_Book1" xfId="72"/>
    <cellStyle name="貨幣[0]_BRE" xfId="73"/>
    <cellStyle name="貨幣_Book1" xfId="74"/>
  </cellStyles>
  <dxfs count="171">
    <dxf>
      <fill>
        <patternFill>
          <bgColor indexed="41"/>
        </patternFill>
      </fill>
    </dxf>
    <dxf>
      <fill>
        <patternFill>
          <bgColor indexed="41"/>
        </patternFill>
      </fill>
    </dxf>
    <dxf>
      <fill>
        <patternFill>
          <bgColor indexed="41"/>
        </patternFill>
      </fill>
    </dxf>
    <dxf>
      <fill>
        <patternFill patternType="none">
          <bgColor indexed="65"/>
        </patternFill>
      </fill>
    </dxf>
    <dxf>
      <fill>
        <patternFill>
          <bgColor rgb="FFFFFF00"/>
        </patternFill>
      </fill>
    </dxf>
    <dxf>
      <font>
        <b/>
        <i val="0"/>
        <condense val="0"/>
        <extend val="0"/>
      </font>
      <fill>
        <patternFill>
          <bgColor indexed="42"/>
        </patternFill>
      </fill>
    </dxf>
    <dxf>
      <fill>
        <patternFill>
          <bgColor rgb="FFFFFF00"/>
        </patternFill>
      </fill>
    </dxf>
    <dxf>
      <fill>
        <patternFill patternType="none">
          <bgColor indexed="65"/>
        </patternFill>
      </fill>
    </dxf>
    <dxf>
      <fill>
        <patternFill>
          <bgColor rgb="FFFFFF00"/>
        </patternFill>
      </fill>
    </dxf>
    <dxf>
      <font>
        <b/>
        <i val="0"/>
        <condense val="0"/>
        <extend val="0"/>
      </font>
      <fill>
        <patternFill>
          <bgColor indexed="42"/>
        </patternFill>
      </fill>
    </dxf>
    <dxf>
      <fill>
        <patternFill>
          <bgColor rgb="FFFFFF00"/>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patternType="solid">
          <bgColor theme="0"/>
        </patternFill>
      </fill>
    </dxf>
    <dxf>
      <fill>
        <patternFill>
          <bgColor rgb="FFFF99CC"/>
        </patternFill>
      </fill>
    </dxf>
    <dxf>
      <fill>
        <patternFill>
          <bgColor indexed="45"/>
        </patternFill>
      </fill>
    </dxf>
    <dxf>
      <fill>
        <patternFill>
          <bgColor indexed="45"/>
        </patternFill>
      </fill>
    </dxf>
    <dxf>
      <fill>
        <patternFill>
          <bgColor indexed="44"/>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font>
      <fill>
        <patternFill>
          <bgColor indexed="42"/>
        </patternFill>
      </fill>
    </dxf>
    <dxf>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6.xml"/><Relationship Id="rId3" Type="http://schemas.openxmlformats.org/officeDocument/2006/relationships/worksheet" Target="worksheets/sheet3.xml"/><Relationship Id="rId21" Type="http://schemas.openxmlformats.org/officeDocument/2006/relationships/externalLink" Target="externalLinks/externalLink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4.xml"/><Relationship Id="rId32" Type="http://schemas.openxmlformats.org/officeDocument/2006/relationships/externalLink" Target="externalLinks/externalLink1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28" Type="http://schemas.openxmlformats.org/officeDocument/2006/relationships/externalLink" Target="externalLinks/externalLink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externalLink" Target="externalLinks/externalLink7.xml"/><Relationship Id="rId30" Type="http://schemas.openxmlformats.org/officeDocument/2006/relationships/externalLink" Target="externalLinks/externalLink10.xml"/><Relationship Id="rId35"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219075</xdr:colOff>
      <xdr:row>0</xdr:row>
      <xdr:rowOff>0</xdr:rowOff>
    </xdr:from>
    <xdr:to>
      <xdr:col>4</xdr:col>
      <xdr:colOff>400050</xdr:colOff>
      <xdr:row>0</xdr:row>
      <xdr:rowOff>0</xdr:rowOff>
    </xdr:to>
    <xdr:sp macro="" textlink="">
      <xdr:nvSpPr>
        <xdr:cNvPr id="3335" name="Line 1"/>
        <xdr:cNvSpPr>
          <a:spLocks noChangeShapeType="1"/>
        </xdr:cNvSpPr>
      </xdr:nvSpPr>
      <xdr:spPr bwMode="auto">
        <a:xfrm>
          <a:off x="495300" y="0"/>
          <a:ext cx="2190750" cy="0"/>
        </a:xfrm>
        <a:prstGeom prst="line">
          <a:avLst/>
        </a:prstGeom>
        <a:noFill/>
        <a:ln w="9525">
          <a:solidFill>
            <a:srgbClr val="000000"/>
          </a:solidFill>
          <a:round/>
          <a:headEnd/>
          <a:tailEnd/>
        </a:ln>
      </xdr:spPr>
    </xdr:sp>
    <xdr:clientData/>
  </xdr:twoCellAnchor>
  <xdr:twoCellAnchor>
    <xdr:from>
      <xdr:col>4</xdr:col>
      <xdr:colOff>2162175</xdr:colOff>
      <xdr:row>0</xdr:row>
      <xdr:rowOff>0</xdr:rowOff>
    </xdr:from>
    <xdr:to>
      <xdr:col>7</xdr:col>
      <xdr:colOff>428625</xdr:colOff>
      <xdr:row>0</xdr:row>
      <xdr:rowOff>0</xdr:rowOff>
    </xdr:to>
    <xdr:sp macro="" textlink="">
      <xdr:nvSpPr>
        <xdr:cNvPr id="3336" name="Line 2"/>
        <xdr:cNvSpPr>
          <a:spLocks noChangeShapeType="1"/>
        </xdr:cNvSpPr>
      </xdr:nvSpPr>
      <xdr:spPr bwMode="auto">
        <a:xfrm>
          <a:off x="4448175" y="0"/>
          <a:ext cx="236220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xdr:colOff>
      <xdr:row>2</xdr:row>
      <xdr:rowOff>9525</xdr:rowOff>
    </xdr:from>
    <xdr:to>
      <xdr:col>8</xdr:col>
      <xdr:colOff>276225</xdr:colOff>
      <xdr:row>2</xdr:row>
      <xdr:rowOff>9525</xdr:rowOff>
    </xdr:to>
    <xdr:sp macro="" textlink="">
      <xdr:nvSpPr>
        <xdr:cNvPr id="4300" name="Line 2"/>
        <xdr:cNvSpPr>
          <a:spLocks noChangeShapeType="1"/>
        </xdr:cNvSpPr>
      </xdr:nvSpPr>
      <xdr:spPr bwMode="auto">
        <a:xfrm>
          <a:off x="2714625" y="485775"/>
          <a:ext cx="2305050" cy="0"/>
        </a:xfrm>
        <a:prstGeom prst="line">
          <a:avLst/>
        </a:prstGeom>
        <a:noFill/>
        <a:ln w="9525">
          <a:solidFill>
            <a:srgbClr val="000000"/>
          </a:solidFill>
          <a:round/>
          <a:headEnd/>
          <a:tailEnd/>
        </a:ln>
      </xdr:spPr>
    </xdr:sp>
    <xdr:clientData/>
  </xdr:twoCellAnchor>
  <xdr:twoCellAnchor>
    <xdr:from>
      <xdr:col>57</xdr:col>
      <xdr:colOff>238125</xdr:colOff>
      <xdr:row>2</xdr:row>
      <xdr:rowOff>57150</xdr:rowOff>
    </xdr:from>
    <xdr:to>
      <xdr:col>60</xdr:col>
      <xdr:colOff>381000</xdr:colOff>
      <xdr:row>2</xdr:row>
      <xdr:rowOff>57150</xdr:rowOff>
    </xdr:to>
    <xdr:sp macro="" textlink="">
      <xdr:nvSpPr>
        <xdr:cNvPr id="4301" name="Line 3"/>
        <xdr:cNvSpPr>
          <a:spLocks noChangeShapeType="1"/>
        </xdr:cNvSpPr>
      </xdr:nvSpPr>
      <xdr:spPr bwMode="auto">
        <a:xfrm>
          <a:off x="27393900" y="533400"/>
          <a:ext cx="1914525" cy="0"/>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ngquat\goi3\Form%20nop%20thau\PNT-P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PROJECT\PROP\DA0630\INQ'Y\STEEL\DA0463BQ.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ung%20Quat\Nhom%20GC\New%20Folder\My%20Documents\3533\99Q\99Q3657\99Q3299(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Khao%20thi\Ban%20Diem%20HP\TK%20HK%201%20+%202%20va%20NH%2013CD%20theo%2043\DOCUMENT\DAUTHAU\Dungquat\GOI3\DUNGQUAT-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Minh\AppData\Local\Microsoft\Windows\Temporary%20Internet%20Files\Content.IE5\1UV6ZGTQ\DOCUMENT\DAUTHAU\Dungquat\GOI3\DUNGQUAT-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Dung%20Quat\Nhom%20GC\New%20Folder\My%20Documents\3533\99Q\99Q3657\99Q3299(REV.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MGT-DRT\MGT-IMPR\MGT-SC@\DA0463\QTN-INSN\WILLICH\INSU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Dung%20Quat\Nhom%20GC\New%20Folder\My%20Documents\3533\96Q\96q2588\PANE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RVER\PROJECT\WINDOWS\TEMP\IBASE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Khao%20thi\Ban%20Diem%20HP\TK%20HK%201%20+%202%20va%20NH%2013CD%20theo%2043\CS3408\Standard\RPT.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Users\Minh\AppData\Local\Microsoft\Windows\Temporary%20Internet%20Files\Content.IE5\1UV6ZGTQ\CS3408\Standard\RPT.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BOQ FORM FOR INQUIRY"/>
      <sheetName val="FORM OF PROPOSAL RFP-003"/>
      <sheetName val="??-BLDG"/>
      <sheetName val="???????-BLDG"/>
      <sheetName val="__-BLDG"/>
      <sheetName val="_______-BLDG"/>
      <sheetName val="IBASE"/>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MTL$-INTER"/>
      <sheetName val="MTL$-TRUNCK-AG"/>
      <sheetName val="MTL$-PRODTANK-UG"/>
      <sheetName val="MTL$-PRODTANK-AG"/>
      <sheetName val="MTL$-JETTY"/>
      <sheetName val="MTL$-TRUNCK-UG"/>
      <sheetName val="XL4Poppy"/>
    </sheetNames>
    <sheetDataSet>
      <sheetData sheetId="0"/>
      <sheetData sheetId="1"/>
      <sheetData sheetId="2"/>
      <sheetData sheetId="3"/>
      <sheetData sheetId="4"/>
      <sheetData sheetId="5"/>
      <sheetData sheetId="6"/>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MTL$-INTER"/>
      <sheetName val="MTL$-TRUNCK-AG"/>
      <sheetName val="MTL$-PRODTANK-UG"/>
      <sheetName val="MTL$-PRODTANK-AG"/>
      <sheetName val="MTL$-JETTY"/>
      <sheetName val="MTL$-TRUNCK-UG"/>
      <sheetName val="XL4Poppy"/>
    </sheetNames>
    <sheetDataSet>
      <sheetData sheetId="0"/>
      <sheetData sheetId="1"/>
      <sheetData sheetId="2"/>
      <sheetData sheetId="3"/>
      <sheetData sheetId="4"/>
      <sheetData sheetId="5"/>
      <sheetData sheetId="6"/>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ow r="1">
          <cell r="A1" t="str">
            <v>PRICE BREAKDOWN FOR ELECTRICAL INSTALLATION WORK</v>
          </cell>
          <cell r="G1" t="str">
            <v xml:space="preserve"> </v>
          </cell>
          <cell r="K1" t="str">
            <v xml:space="preserve"> </v>
          </cell>
        </row>
        <row r="2">
          <cell r="B2" t="str">
            <v>東鼎  LNG TERMINAL</v>
          </cell>
          <cell r="G2" t="str">
            <v xml:space="preserve"> </v>
          </cell>
          <cell r="I2" t="str">
            <v>CTCI Q. NO. : 99Q3299</v>
          </cell>
          <cell r="P2" t="str">
            <v>CTCI Q. NO. : 99Q3299</v>
          </cell>
        </row>
        <row r="3">
          <cell r="B3" t="str">
            <v>LOCATION: 桃園 觀塘工業區</v>
          </cell>
        </row>
        <row r="5">
          <cell r="E5" t="str">
            <v xml:space="preserve">                  TO SITE</v>
          </cell>
          <cell r="G5" t="str">
            <v xml:space="preserve">                  TO SITE</v>
          </cell>
          <cell r="K5" t="str">
            <v xml:space="preserve">                  TO SITE</v>
          </cell>
          <cell r="M5" t="str">
            <v xml:space="preserve">                  TO SITE</v>
          </cell>
        </row>
        <row r="6">
          <cell r="E6" t="str">
            <v xml:space="preserve"> ON SHORE MAT'L (NET) NT$</v>
          </cell>
          <cell r="G6" t="str">
            <v xml:space="preserve"> OFF SHORE MAT'L (NET) US$</v>
          </cell>
          <cell r="I6" t="str">
            <v xml:space="preserve">          LABOR MH (NET) </v>
          </cell>
          <cell r="K6" t="str">
            <v xml:space="preserve">     ON SHORE MAT'L NT$</v>
          </cell>
          <cell r="M6" t="str">
            <v xml:space="preserve">   OFF SHORE MAT'L US$</v>
          </cell>
          <cell r="O6" t="str">
            <v xml:space="preserve">        LABOR PRICE NT$</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H11">
            <v>0</v>
          </cell>
          <cell r="I11">
            <v>13764</v>
          </cell>
          <cell r="J11">
            <v>13764</v>
          </cell>
          <cell r="K11">
            <v>138612100</v>
          </cell>
          <cell r="L11">
            <v>138612100</v>
          </cell>
          <cell r="M11">
            <v>0</v>
          </cell>
          <cell r="N11">
            <v>0</v>
          </cell>
          <cell r="O11">
            <v>6155030</v>
          </cell>
          <cell r="P11">
            <v>6155030</v>
          </cell>
        </row>
        <row r="12">
          <cell r="F12">
            <v>0</v>
          </cell>
          <cell r="J12">
            <v>0</v>
          </cell>
          <cell r="L12">
            <v>0</v>
          </cell>
          <cell r="P12">
            <v>0</v>
          </cell>
        </row>
        <row r="13">
          <cell r="A13" t="str">
            <v xml:space="preserve">  B.</v>
          </cell>
          <cell r="B13" t="str">
            <v xml:space="preserve"> POWER DISTRIBUTION SYSTEM</v>
          </cell>
          <cell r="C13">
            <v>130730</v>
          </cell>
          <cell r="D13" t="str">
            <v>M</v>
          </cell>
          <cell r="E13">
            <v>178.00177465004208</v>
          </cell>
          <cell r="F13">
            <v>23270172</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H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H15">
            <v>0</v>
          </cell>
          <cell r="I15">
            <v>28.084645669291337</v>
          </cell>
          <cell r="J15">
            <v>14267</v>
          </cell>
          <cell r="K15">
            <v>18871.641732283464</v>
          </cell>
          <cell r="L15">
            <v>9586794</v>
          </cell>
          <cell r="M15">
            <v>0</v>
          </cell>
          <cell r="N15">
            <v>0</v>
          </cell>
          <cell r="O15">
            <v>8470.6830708661419</v>
          </cell>
          <cell r="P15">
            <v>4303107</v>
          </cell>
        </row>
        <row r="16">
          <cell r="F16">
            <v>0</v>
          </cell>
          <cell r="H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H17">
            <v>0</v>
          </cell>
          <cell r="I17">
            <v>0.40336426914153134</v>
          </cell>
          <cell r="J17">
            <v>3477</v>
          </cell>
          <cell r="K17">
            <v>104.6885150812065</v>
          </cell>
          <cell r="L17">
            <v>902415</v>
          </cell>
          <cell r="M17">
            <v>0</v>
          </cell>
          <cell r="N17">
            <v>0</v>
          </cell>
          <cell r="O17">
            <v>146.95568445475638</v>
          </cell>
          <cell r="P17">
            <v>1266758</v>
          </cell>
        </row>
        <row r="18">
          <cell r="F18">
            <v>0</v>
          </cell>
          <cell r="H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H19">
            <v>0</v>
          </cell>
          <cell r="I19">
            <v>0.20088888888888889</v>
          </cell>
          <cell r="J19">
            <v>452</v>
          </cell>
          <cell r="K19">
            <v>219.19555555555556</v>
          </cell>
          <cell r="L19">
            <v>493190</v>
          </cell>
          <cell r="M19">
            <v>0</v>
          </cell>
          <cell r="N19">
            <v>0</v>
          </cell>
          <cell r="O19">
            <v>56.222222222222221</v>
          </cell>
          <cell r="P19">
            <v>126500</v>
          </cell>
        </row>
        <row r="20">
          <cell r="F20">
            <v>0</v>
          </cell>
          <cell r="H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H21">
            <v>0</v>
          </cell>
          <cell r="I21">
            <v>87.266666666666666</v>
          </cell>
          <cell r="J21">
            <v>1309</v>
          </cell>
          <cell r="K21">
            <v>67271.8</v>
          </cell>
          <cell r="L21">
            <v>1009077</v>
          </cell>
          <cell r="M21">
            <v>0</v>
          </cell>
          <cell r="N21">
            <v>0</v>
          </cell>
          <cell r="O21">
            <v>24435.333333333332</v>
          </cell>
          <cell r="P21">
            <v>366530</v>
          </cell>
        </row>
        <row r="22">
          <cell r="F22">
            <v>0</v>
          </cell>
          <cell r="H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H23">
            <v>0</v>
          </cell>
          <cell r="I23">
            <v>221</v>
          </cell>
          <cell r="J23">
            <v>1326</v>
          </cell>
          <cell r="K23">
            <v>291143.16666666669</v>
          </cell>
          <cell r="L23">
            <v>1746859</v>
          </cell>
          <cell r="M23">
            <v>0</v>
          </cell>
          <cell r="N23">
            <v>0</v>
          </cell>
          <cell r="O23">
            <v>61933.5</v>
          </cell>
          <cell r="P23">
            <v>371601</v>
          </cell>
        </row>
        <row r="24">
          <cell r="F24">
            <v>0</v>
          </cell>
          <cell r="H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H25">
            <v>0</v>
          </cell>
          <cell r="I25">
            <v>17.083333333333332</v>
          </cell>
          <cell r="J25">
            <v>1025</v>
          </cell>
          <cell r="K25">
            <v>12445.316666666668</v>
          </cell>
          <cell r="L25">
            <v>746719</v>
          </cell>
          <cell r="M25">
            <v>0</v>
          </cell>
          <cell r="N25">
            <v>0</v>
          </cell>
          <cell r="O25">
            <v>6387.1</v>
          </cell>
          <cell r="P25">
            <v>383226</v>
          </cell>
        </row>
        <row r="27">
          <cell r="A27" t="str">
            <v xml:space="preserve">  I.</v>
          </cell>
          <cell r="B27" t="str">
            <v>APS SYSTEM</v>
          </cell>
          <cell r="C27">
            <v>60</v>
          </cell>
          <cell r="D27" t="str">
            <v>SET</v>
          </cell>
          <cell r="E27">
            <v>260365.88333333333</v>
          </cell>
          <cell r="F27">
            <v>15621953</v>
          </cell>
          <cell r="H27">
            <v>0</v>
          </cell>
          <cell r="I27">
            <v>227.13333333333333</v>
          </cell>
          <cell r="J27">
            <v>13628</v>
          </cell>
          <cell r="K27">
            <v>260365.88333333333</v>
          </cell>
          <cell r="L27">
            <v>15621953</v>
          </cell>
          <cell r="M27">
            <v>0</v>
          </cell>
          <cell r="N27">
            <v>0</v>
          </cell>
          <cell r="O27">
            <v>63605.433333333334</v>
          </cell>
          <cell r="P27">
            <v>3816326</v>
          </cell>
        </row>
        <row r="29">
          <cell r="A29" t="str">
            <v xml:space="preserve">  J.</v>
          </cell>
          <cell r="B29" t="str">
            <v>U/G CONDUIT BANK</v>
          </cell>
          <cell r="C29">
            <v>2850</v>
          </cell>
          <cell r="D29" t="str">
            <v>M3</v>
          </cell>
          <cell r="E29">
            <v>2070.4561403508774</v>
          </cell>
          <cell r="F29">
            <v>5900800</v>
          </cell>
          <cell r="H29">
            <v>0</v>
          </cell>
          <cell r="I29">
            <v>9.5898245614035087</v>
          </cell>
          <cell r="J29">
            <v>27331</v>
          </cell>
          <cell r="K29">
            <v>2070.4561403508774</v>
          </cell>
          <cell r="L29">
            <v>5900800</v>
          </cell>
          <cell r="M29">
            <v>0</v>
          </cell>
          <cell r="N29">
            <v>0</v>
          </cell>
          <cell r="O29">
            <v>7703.0175438596489</v>
          </cell>
          <cell r="P29">
            <v>21953600</v>
          </cell>
        </row>
        <row r="32">
          <cell r="B32" t="str">
            <v>TOTAL (ALT-1)</v>
          </cell>
          <cell r="F32">
            <v>197890079</v>
          </cell>
          <cell r="H32">
            <v>0</v>
          </cell>
          <cell r="J32">
            <v>109667</v>
          </cell>
          <cell r="L32">
            <v>197890079</v>
          </cell>
          <cell r="N32">
            <v>0</v>
          </cell>
          <cell r="P32">
            <v>48005061</v>
          </cell>
          <cell r="Q32">
            <v>109667</v>
          </cell>
        </row>
        <row r="33">
          <cell r="Q33">
            <v>0</v>
          </cell>
        </row>
        <row r="34">
          <cell r="A34" t="str">
            <v>OTHER</v>
          </cell>
          <cell r="B34" t="str">
            <v xml:space="preserve"> CATHODIC PROTECTION SYSTEM  FOR TRUNK LINE</v>
          </cell>
          <cell r="C34">
            <v>1</v>
          </cell>
          <cell r="D34" t="str">
            <v>LOT</v>
          </cell>
          <cell r="F34">
            <v>4357694</v>
          </cell>
          <cell r="J34">
            <v>6089</v>
          </cell>
          <cell r="L34">
            <v>4357694</v>
          </cell>
          <cell r="P34">
            <v>2372268</v>
          </cell>
          <cell r="Q34">
            <v>6089</v>
          </cell>
        </row>
        <row r="36">
          <cell r="B36" t="str">
            <v xml:space="preserve">MATERIAL PRICE 造價分析 </v>
          </cell>
        </row>
        <row r="37">
          <cell r="B37" t="str">
            <v xml:space="preserve">CAPACITOR </v>
          </cell>
          <cell r="D37" t="str">
            <v>KVA</v>
          </cell>
        </row>
        <row r="38">
          <cell r="B38" t="str">
            <v>CABLE &amp; WIRE FOR POWER SYSTEM</v>
          </cell>
          <cell r="C38">
            <v>130730</v>
          </cell>
          <cell r="D38" t="str">
            <v>M</v>
          </cell>
        </row>
        <row r="39">
          <cell r="B39" t="str">
            <v>LIGHTING FIXTURE</v>
          </cell>
          <cell r="C39">
            <v>508</v>
          </cell>
          <cell r="D39" t="str">
            <v>SET</v>
          </cell>
        </row>
        <row r="41">
          <cell r="B41" t="str">
            <v>LABOR PRICE 造價分析</v>
          </cell>
        </row>
        <row r="42">
          <cell r="B42" t="str">
            <v xml:space="preserve">CAPACITOR </v>
          </cell>
          <cell r="C42">
            <v>0</v>
          </cell>
          <cell r="D42" t="str">
            <v>KVA</v>
          </cell>
        </row>
        <row r="43">
          <cell r="B43" t="str">
            <v>CABLE &amp; WIRE FOR POWER SYSTEM</v>
          </cell>
          <cell r="C43">
            <v>130730</v>
          </cell>
          <cell r="D43" t="str">
            <v>M</v>
          </cell>
          <cell r="I43">
            <v>0.73359596114128356</v>
          </cell>
          <cell r="J43">
            <v>95903</v>
          </cell>
        </row>
        <row r="44">
          <cell r="B44" t="str">
            <v>LIGHTING FIXTURE</v>
          </cell>
          <cell r="C44">
            <v>508</v>
          </cell>
          <cell r="D44" t="str">
            <v>SET</v>
          </cell>
        </row>
        <row r="46">
          <cell r="A46" t="str">
            <v>ALT-2</v>
          </cell>
          <cell r="C46" t="str">
            <v xml:space="preserve"> </v>
          </cell>
          <cell r="D46" t="str">
            <v xml:space="preserve"> </v>
          </cell>
          <cell r="F46">
            <v>0</v>
          </cell>
          <cell r="H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I53">
            <v>-2.46</v>
          </cell>
          <cell r="J53">
            <v>-2</v>
          </cell>
          <cell r="K53">
            <v>-709</v>
          </cell>
          <cell r="L53">
            <v>-709</v>
          </cell>
          <cell r="M53">
            <v>0</v>
          </cell>
          <cell r="N53">
            <v>0</v>
          </cell>
          <cell r="O53">
            <v>-689</v>
          </cell>
          <cell r="P53">
            <v>-689</v>
          </cell>
        </row>
        <row r="54">
          <cell r="B54" t="str">
            <v>SUB-TOTAL : (ALT-1)</v>
          </cell>
          <cell r="F54">
            <v>-539149</v>
          </cell>
          <cell r="H54">
            <v>0</v>
          </cell>
          <cell r="J54">
            <v>-221</v>
          </cell>
          <cell r="K54">
            <v>0</v>
          </cell>
          <cell r="L54">
            <v>-539149</v>
          </cell>
          <cell r="M54">
            <v>0</v>
          </cell>
          <cell r="N54">
            <v>0</v>
          </cell>
          <cell r="O54">
            <v>0</v>
          </cell>
          <cell r="P54">
            <v>-61804</v>
          </cell>
          <cell r="Q54">
            <v>-221</v>
          </cell>
        </row>
        <row r="56">
          <cell r="A56" t="str">
            <v>ALT-3</v>
          </cell>
        </row>
        <row r="57">
          <cell r="A57">
            <v>1</v>
          </cell>
          <cell r="B57" t="str">
            <v xml:space="preserve"> AUTO-TRANSFORMER FOR 6.9KV 8500KW MOTOR STARTER , </v>
          </cell>
          <cell r="C57">
            <v>1</v>
          </cell>
          <cell r="D57" t="str">
            <v>SET</v>
          </cell>
          <cell r="E57">
            <v>484000</v>
          </cell>
          <cell r="F57">
            <v>484000</v>
          </cell>
          <cell r="H57">
            <v>0</v>
          </cell>
          <cell r="I57">
            <v>20</v>
          </cell>
          <cell r="J57">
            <v>20</v>
          </cell>
          <cell r="K57">
            <v>484000</v>
          </cell>
          <cell r="L57">
            <v>484000</v>
          </cell>
          <cell r="M57">
            <v>0</v>
          </cell>
          <cell r="N57">
            <v>0</v>
          </cell>
          <cell r="O57">
            <v>5600</v>
          </cell>
          <cell r="P57">
            <v>5600</v>
          </cell>
        </row>
        <row r="58">
          <cell r="B58" t="str">
            <v xml:space="preserve"> TAP 80% , STARTING TIME 60 Sec. (MOTOR PF=0.7 , EFF=0.9)</v>
          </cell>
          <cell r="F58">
            <v>0</v>
          </cell>
          <cell r="H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I77">
            <v>32.85</v>
          </cell>
          <cell r="J77">
            <v>33</v>
          </cell>
          <cell r="K77">
            <v>31995</v>
          </cell>
          <cell r="L77">
            <v>31995</v>
          </cell>
          <cell r="M77">
            <v>0</v>
          </cell>
          <cell r="N77">
            <v>0</v>
          </cell>
          <cell r="O77">
            <v>9198</v>
          </cell>
          <cell r="P77">
            <v>9198</v>
          </cell>
        </row>
        <row r="78">
          <cell r="B78" t="str">
            <v>SUB-TOTAL : (ALT-2)</v>
          </cell>
          <cell r="F78">
            <v>7206503</v>
          </cell>
          <cell r="H78">
            <v>0</v>
          </cell>
          <cell r="J78">
            <v>2052</v>
          </cell>
          <cell r="K78">
            <v>0</v>
          </cell>
          <cell r="L78">
            <v>7206503</v>
          </cell>
          <cell r="M78">
            <v>0</v>
          </cell>
          <cell r="N78">
            <v>0</v>
          </cell>
          <cell r="O78">
            <v>0</v>
          </cell>
          <cell r="P78">
            <v>1030498</v>
          </cell>
          <cell r="Q78">
            <v>2052</v>
          </cell>
        </row>
        <row r="82">
          <cell r="A82" t="str">
            <v xml:space="preserve">  A.</v>
          </cell>
          <cell r="B82" t="str">
            <v xml:space="preserve"> POWER EQUIPMENT </v>
          </cell>
          <cell r="C82" t="str">
            <v xml:space="preserve"> </v>
          </cell>
          <cell r="D82" t="str">
            <v xml:space="preserve"> </v>
          </cell>
          <cell r="F82">
            <v>0</v>
          </cell>
          <cell r="H82">
            <v>0</v>
          </cell>
          <cell r="J82">
            <v>0</v>
          </cell>
          <cell r="K82">
            <v>0</v>
          </cell>
          <cell r="L82">
            <v>0</v>
          </cell>
          <cell r="M82">
            <v>0</v>
          </cell>
          <cell r="N82">
            <v>0</v>
          </cell>
          <cell r="O82">
            <v>0</v>
          </cell>
          <cell r="P82">
            <v>0</v>
          </cell>
        </row>
        <row r="83">
          <cell r="F83">
            <v>0</v>
          </cell>
          <cell r="H83">
            <v>0</v>
          </cell>
          <cell r="J83">
            <v>0</v>
          </cell>
          <cell r="K83">
            <v>0</v>
          </cell>
          <cell r="L83">
            <v>0</v>
          </cell>
          <cell r="M83">
            <v>0</v>
          </cell>
          <cell r="N83">
            <v>0</v>
          </cell>
          <cell r="O83">
            <v>0</v>
          </cell>
          <cell r="P83">
            <v>0</v>
          </cell>
        </row>
        <row r="84">
          <cell r="A84" t="str">
            <v>*</v>
          </cell>
          <cell r="B84" t="str">
            <v>DWG. NO. XK11A-0000-01</v>
          </cell>
          <cell r="F84">
            <v>0</v>
          </cell>
          <cell r="H84">
            <v>0</v>
          </cell>
          <cell r="J84">
            <v>0</v>
          </cell>
          <cell r="K84">
            <v>0</v>
          </cell>
          <cell r="L84">
            <v>0</v>
          </cell>
          <cell r="M84">
            <v>0</v>
          </cell>
          <cell r="N84">
            <v>0</v>
          </cell>
          <cell r="O84">
            <v>0</v>
          </cell>
          <cell r="P84">
            <v>0</v>
          </cell>
        </row>
        <row r="85">
          <cell r="A85" t="str">
            <v>A.1</v>
          </cell>
          <cell r="B85" t="str">
            <v>161KV SWITCHGEAR AREA</v>
          </cell>
          <cell r="F85">
            <v>0</v>
          </cell>
          <cell r="H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H91">
            <v>0</v>
          </cell>
          <cell r="I91">
            <v>80</v>
          </cell>
          <cell r="J91">
            <v>160</v>
          </cell>
          <cell r="K91">
            <v>840000</v>
          </cell>
          <cell r="L91">
            <v>1680000</v>
          </cell>
          <cell r="M91">
            <v>0</v>
          </cell>
          <cell r="N91">
            <v>0</v>
          </cell>
          <cell r="O91">
            <v>22400</v>
          </cell>
          <cell r="P91">
            <v>44800</v>
          </cell>
        </row>
        <row r="92">
          <cell r="B92" t="str">
            <v>SUB-TOTAL (A.1)</v>
          </cell>
          <cell r="F92">
            <v>79627100</v>
          </cell>
          <cell r="J92">
            <v>7864</v>
          </cell>
          <cell r="L92">
            <v>79627100</v>
          </cell>
          <cell r="P92">
            <v>3085790</v>
          </cell>
        </row>
        <row r="93">
          <cell r="F93">
            <v>0</v>
          </cell>
          <cell r="H93">
            <v>0</v>
          </cell>
          <cell r="J93">
            <v>0</v>
          </cell>
          <cell r="K93">
            <v>0</v>
          </cell>
          <cell r="L93">
            <v>0</v>
          </cell>
          <cell r="M93">
            <v>0</v>
          </cell>
          <cell r="N93">
            <v>0</v>
          </cell>
          <cell r="O93">
            <v>0</v>
          </cell>
          <cell r="P93">
            <v>0</v>
          </cell>
        </row>
        <row r="94">
          <cell r="A94" t="str">
            <v>*</v>
          </cell>
          <cell r="B94" t="str">
            <v>DWG. NO. XK11A-0000-02, 03 , 04</v>
          </cell>
          <cell r="F94">
            <v>0</v>
          </cell>
          <cell r="H94">
            <v>0</v>
          </cell>
          <cell r="J94">
            <v>0</v>
          </cell>
          <cell r="K94">
            <v>0</v>
          </cell>
          <cell r="L94">
            <v>0</v>
          </cell>
          <cell r="M94">
            <v>0</v>
          </cell>
          <cell r="N94">
            <v>0</v>
          </cell>
          <cell r="O94">
            <v>0</v>
          </cell>
          <cell r="P94">
            <v>0</v>
          </cell>
        </row>
        <row r="95">
          <cell r="A95" t="str">
            <v xml:space="preserve">   A.2</v>
          </cell>
          <cell r="B95" t="str">
            <v>MAIN SUBSTATION (公共設施)</v>
          </cell>
          <cell r="H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H102">
            <v>0</v>
          </cell>
          <cell r="I102">
            <v>15</v>
          </cell>
          <cell r="J102">
            <v>105</v>
          </cell>
          <cell r="K102">
            <v>120000</v>
          </cell>
          <cell r="L102">
            <v>840000</v>
          </cell>
          <cell r="M102">
            <v>0</v>
          </cell>
          <cell r="N102">
            <v>0</v>
          </cell>
          <cell r="O102">
            <v>4200</v>
          </cell>
          <cell r="P102">
            <v>29400</v>
          </cell>
        </row>
        <row r="103">
          <cell r="B103" t="str">
            <v>SUB-TOTAL (A.2)</v>
          </cell>
          <cell r="F103">
            <v>12780000</v>
          </cell>
          <cell r="J103">
            <v>703</v>
          </cell>
          <cell r="L103">
            <v>12780000</v>
          </cell>
          <cell r="P103">
            <v>196840</v>
          </cell>
        </row>
        <row r="105">
          <cell r="A105" t="str">
            <v>*</v>
          </cell>
          <cell r="B105" t="str">
            <v>DWG. NO. XK11A-0000-05,06,07,08</v>
          </cell>
          <cell r="F105">
            <v>0</v>
          </cell>
          <cell r="H105">
            <v>0</v>
          </cell>
          <cell r="J105">
            <v>0</v>
          </cell>
          <cell r="K105">
            <v>0</v>
          </cell>
          <cell r="L105">
            <v>0</v>
          </cell>
          <cell r="M105">
            <v>0</v>
          </cell>
          <cell r="N105">
            <v>0</v>
          </cell>
          <cell r="O105">
            <v>0</v>
          </cell>
          <cell r="P105">
            <v>0</v>
          </cell>
        </row>
        <row r="106">
          <cell r="A106" t="str">
            <v xml:space="preserve">   A.3</v>
          </cell>
          <cell r="B106" t="str">
            <v>NO.1 SUBSTATION (場區)</v>
          </cell>
          <cell r="F106">
            <v>0</v>
          </cell>
          <cell r="H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H115">
            <v>0</v>
          </cell>
          <cell r="I115">
            <v>15</v>
          </cell>
          <cell r="J115">
            <v>45</v>
          </cell>
          <cell r="K115">
            <v>140000</v>
          </cell>
          <cell r="L115">
            <v>420000</v>
          </cell>
          <cell r="M115">
            <v>0</v>
          </cell>
          <cell r="N115">
            <v>0</v>
          </cell>
          <cell r="O115">
            <v>4200</v>
          </cell>
          <cell r="P115">
            <v>12600</v>
          </cell>
        </row>
        <row r="116">
          <cell r="B116" t="str">
            <v>SUB-TOTAL (A.3)</v>
          </cell>
          <cell r="F116">
            <v>22314000</v>
          </cell>
          <cell r="J116">
            <v>1302</v>
          </cell>
          <cell r="L116">
            <v>22314000</v>
          </cell>
          <cell r="P116">
            <v>364560</v>
          </cell>
        </row>
        <row r="117">
          <cell r="F117">
            <v>0</v>
          </cell>
          <cell r="H117">
            <v>0</v>
          </cell>
          <cell r="J117">
            <v>0</v>
          </cell>
          <cell r="K117">
            <v>0</v>
          </cell>
          <cell r="L117">
            <v>0</v>
          </cell>
          <cell r="M117">
            <v>0</v>
          </cell>
          <cell r="N117">
            <v>0</v>
          </cell>
          <cell r="O117">
            <v>0</v>
          </cell>
          <cell r="P117">
            <v>0</v>
          </cell>
        </row>
        <row r="118">
          <cell r="A118" t="str">
            <v>*</v>
          </cell>
          <cell r="B118" t="str">
            <v>DWG. NO. XK11A-0000-09,10</v>
          </cell>
          <cell r="F118">
            <v>0</v>
          </cell>
          <cell r="H118">
            <v>0</v>
          </cell>
          <cell r="J118">
            <v>0</v>
          </cell>
          <cell r="K118">
            <v>0</v>
          </cell>
          <cell r="L118">
            <v>0</v>
          </cell>
          <cell r="M118">
            <v>0</v>
          </cell>
          <cell r="N118">
            <v>0</v>
          </cell>
          <cell r="O118">
            <v>0</v>
          </cell>
          <cell r="P118">
            <v>0</v>
          </cell>
        </row>
        <row r="119">
          <cell r="A119" t="str">
            <v xml:space="preserve">   A.4</v>
          </cell>
          <cell r="B119" t="str">
            <v>NO.2 SUBSTATION (碼頭區)</v>
          </cell>
          <cell r="F119">
            <v>0</v>
          </cell>
          <cell r="H119">
            <v>0</v>
          </cell>
          <cell r="J119">
            <v>0</v>
          </cell>
          <cell r="K119">
            <v>0</v>
          </cell>
          <cell r="L119">
            <v>0</v>
          </cell>
          <cell r="M119">
            <v>0</v>
          </cell>
          <cell r="N119">
            <v>0</v>
          </cell>
          <cell r="O119">
            <v>0</v>
          </cell>
          <cell r="P119">
            <v>0</v>
          </cell>
        </row>
        <row r="120">
          <cell r="A120" t="str">
            <v>A.4.1</v>
          </cell>
          <cell r="B120" t="str">
            <v xml:space="preserve">  6.9KV VCB 1250A 40KA , SWITCHGEAR INCOMING &amp; TIE PANEL &amp; FEEDER PANEL</v>
          </cell>
          <cell r="C120">
            <v>5</v>
          </cell>
          <cell r="D120" t="str">
            <v>PNL</v>
          </cell>
          <cell r="E120">
            <v>800000</v>
          </cell>
          <cell r="F120">
            <v>4000000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H127">
            <v>0</v>
          </cell>
          <cell r="I127">
            <v>15</v>
          </cell>
          <cell r="J127">
            <v>105</v>
          </cell>
          <cell r="K127">
            <v>120000</v>
          </cell>
          <cell r="L127">
            <v>840000</v>
          </cell>
          <cell r="M127">
            <v>0</v>
          </cell>
          <cell r="N127">
            <v>0</v>
          </cell>
          <cell r="O127">
            <v>4200</v>
          </cell>
          <cell r="P127">
            <v>29400</v>
          </cell>
        </row>
        <row r="128">
          <cell r="B128" t="str">
            <v>SUB-TOTAL (A.4)</v>
          </cell>
          <cell r="F128">
            <v>12280000</v>
          </cell>
          <cell r="J128">
            <v>693</v>
          </cell>
          <cell r="L128">
            <v>12280000</v>
          </cell>
          <cell r="P128">
            <v>194040</v>
          </cell>
        </row>
        <row r="129">
          <cell r="F129">
            <v>0</v>
          </cell>
          <cell r="H129">
            <v>0</v>
          </cell>
          <cell r="J129">
            <v>0</v>
          </cell>
          <cell r="K129">
            <v>0</v>
          </cell>
          <cell r="L129">
            <v>0</v>
          </cell>
          <cell r="M129">
            <v>0</v>
          </cell>
          <cell r="N129">
            <v>0</v>
          </cell>
          <cell r="O129">
            <v>0</v>
          </cell>
          <cell r="P129">
            <v>0</v>
          </cell>
        </row>
        <row r="130">
          <cell r="A130" t="str">
            <v>A.5</v>
          </cell>
          <cell r="B130" t="str">
            <v xml:space="preserve"> DISEL STAND-BY GENERATOR 1250KW OUTPUT,</v>
          </cell>
          <cell r="C130">
            <v>1</v>
          </cell>
          <cell r="D130" t="str">
            <v>SET</v>
          </cell>
          <cell r="E130">
            <v>6250000</v>
          </cell>
          <cell r="F130">
            <v>6250000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F131">
            <v>0</v>
          </cell>
          <cell r="H131">
            <v>0</v>
          </cell>
          <cell r="J131">
            <v>0</v>
          </cell>
          <cell r="K131">
            <v>0</v>
          </cell>
          <cell r="L131">
            <v>0</v>
          </cell>
          <cell r="M131">
            <v>0</v>
          </cell>
          <cell r="N131">
            <v>0</v>
          </cell>
          <cell r="O131">
            <v>0</v>
          </cell>
          <cell r="P131">
            <v>0</v>
          </cell>
        </row>
        <row r="132">
          <cell r="F132">
            <v>0</v>
          </cell>
          <cell r="H132">
            <v>0</v>
          </cell>
          <cell r="J132">
            <v>0</v>
          </cell>
          <cell r="K132">
            <v>0</v>
          </cell>
          <cell r="L132">
            <v>0</v>
          </cell>
          <cell r="M132">
            <v>0</v>
          </cell>
          <cell r="N132">
            <v>0</v>
          </cell>
          <cell r="O132">
            <v>0</v>
          </cell>
          <cell r="P132">
            <v>0</v>
          </cell>
        </row>
        <row r="133">
          <cell r="A133" t="str">
            <v>A.6</v>
          </cell>
          <cell r="B133" t="str">
            <v>3 PHASE 480V-120V UPS</v>
          </cell>
          <cell r="F133">
            <v>0</v>
          </cell>
          <cell r="H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H135">
            <v>0</v>
          </cell>
          <cell r="I135">
            <v>50</v>
          </cell>
          <cell r="J135">
            <v>50</v>
          </cell>
          <cell r="K135">
            <v>300000</v>
          </cell>
          <cell r="L135">
            <v>300000</v>
          </cell>
          <cell r="M135">
            <v>0</v>
          </cell>
          <cell r="N135">
            <v>0</v>
          </cell>
          <cell r="O135">
            <v>14000</v>
          </cell>
          <cell r="P135">
            <v>14000</v>
          </cell>
        </row>
        <row r="136">
          <cell r="B136" t="str">
            <v>SUB-TOTAL (A.6)</v>
          </cell>
          <cell r="F136">
            <v>1550000</v>
          </cell>
          <cell r="J136">
            <v>238</v>
          </cell>
          <cell r="L136">
            <v>1550000</v>
          </cell>
          <cell r="P136">
            <v>66640</v>
          </cell>
        </row>
        <row r="138">
          <cell r="A138" t="str">
            <v>A.7</v>
          </cell>
          <cell r="B138" t="str">
            <v xml:space="preserve">  DC POWER SUPPLY       </v>
          </cell>
        </row>
        <row r="139">
          <cell r="A139" t="str">
            <v>A.7.1</v>
          </cell>
          <cell r="B139" t="str">
            <v xml:space="preserve"> 125VDC CHAGER, 50A,  W/ 60AH LEAD-CALCIUM BATTERY &amp; RACK</v>
          </cell>
          <cell r="C139">
            <v>1</v>
          </cell>
          <cell r="D139" t="str">
            <v>SET</v>
          </cell>
          <cell r="E139">
            <v>325000</v>
          </cell>
          <cell r="F139">
            <v>325000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H140">
            <v>0</v>
          </cell>
          <cell r="I140">
            <v>35</v>
          </cell>
          <cell r="J140">
            <v>70</v>
          </cell>
          <cell r="K140">
            <v>245000</v>
          </cell>
          <cell r="L140">
            <v>490000</v>
          </cell>
          <cell r="M140">
            <v>0</v>
          </cell>
          <cell r="N140">
            <v>0</v>
          </cell>
          <cell r="O140">
            <v>9800</v>
          </cell>
          <cell r="P140">
            <v>19600</v>
          </cell>
        </row>
        <row r="141">
          <cell r="B141" t="str">
            <v>SUB-TOTAL (A7)</v>
          </cell>
          <cell r="F141">
            <v>815000</v>
          </cell>
          <cell r="J141">
            <v>120</v>
          </cell>
          <cell r="L141">
            <v>815000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F145">
            <v>0</v>
          </cell>
          <cell r="H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H146">
            <v>0</v>
          </cell>
          <cell r="I146">
            <v>20</v>
          </cell>
          <cell r="J146">
            <v>120</v>
          </cell>
          <cell r="K146">
            <v>140000</v>
          </cell>
          <cell r="L146">
            <v>840000</v>
          </cell>
          <cell r="M146">
            <v>0</v>
          </cell>
          <cell r="N146">
            <v>0</v>
          </cell>
          <cell r="O146">
            <v>5600</v>
          </cell>
          <cell r="P146">
            <v>33600</v>
          </cell>
        </row>
        <row r="147">
          <cell r="B147" t="str">
            <v>PNL. NO. POWER PANEL.</v>
          </cell>
          <cell r="F147">
            <v>0</v>
          </cell>
          <cell r="H147">
            <v>0</v>
          </cell>
          <cell r="J147">
            <v>0</v>
          </cell>
          <cell r="K147">
            <v>0</v>
          </cell>
          <cell r="L147">
            <v>0</v>
          </cell>
          <cell r="M147">
            <v>0</v>
          </cell>
          <cell r="N147">
            <v>0</v>
          </cell>
          <cell r="O147">
            <v>0</v>
          </cell>
          <cell r="P147">
            <v>0</v>
          </cell>
        </row>
        <row r="148">
          <cell r="A148" t="str">
            <v>A.8.3</v>
          </cell>
          <cell r="B148" t="str">
            <v>DRY RTANSFORMER, WEATHER PROOF ENCLOSURE</v>
          </cell>
          <cell r="F148">
            <v>0</v>
          </cell>
          <cell r="H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F158">
            <v>0</v>
          </cell>
          <cell r="H158">
            <v>0</v>
          </cell>
          <cell r="J158">
            <v>0</v>
          </cell>
          <cell r="K158">
            <v>0</v>
          </cell>
          <cell r="L158">
            <v>0</v>
          </cell>
          <cell r="M158">
            <v>0</v>
          </cell>
          <cell r="N158">
            <v>0</v>
          </cell>
          <cell r="O158">
            <v>0</v>
          </cell>
          <cell r="P158">
            <v>0</v>
          </cell>
        </row>
        <row r="159">
          <cell r="B159" t="str">
            <v>MOSAIC PANEL SIZE 2000(W)x1000(H)MM., W/ LIGHT x60</v>
          </cell>
          <cell r="F159">
            <v>0</v>
          </cell>
          <cell r="H159">
            <v>0</v>
          </cell>
          <cell r="J159">
            <v>0</v>
          </cell>
          <cell r="K159">
            <v>0</v>
          </cell>
          <cell r="L159">
            <v>0</v>
          </cell>
          <cell r="M159">
            <v>0</v>
          </cell>
          <cell r="N159">
            <v>0</v>
          </cell>
          <cell r="O159">
            <v>0</v>
          </cell>
          <cell r="P159">
            <v>0</v>
          </cell>
        </row>
        <row r="160">
          <cell r="B160" t="str">
            <v>SUB-TOTAL (A.8)</v>
          </cell>
          <cell r="F160">
            <v>2996000</v>
          </cell>
          <cell r="J160">
            <v>677</v>
          </cell>
          <cell r="L160">
            <v>2996000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H162">
            <v>0</v>
          </cell>
          <cell r="I162">
            <v>1607</v>
          </cell>
          <cell r="J162">
            <v>1607</v>
          </cell>
          <cell r="K162" t="str">
            <v>M+L</v>
          </cell>
          <cell r="L162" t="str">
            <v>M+L</v>
          </cell>
          <cell r="M162">
            <v>0</v>
          </cell>
          <cell r="N162">
            <v>0</v>
          </cell>
          <cell r="O162">
            <v>1800000</v>
          </cell>
          <cell r="P162">
            <v>1800000</v>
          </cell>
        </row>
        <row r="163">
          <cell r="F163">
            <v>0</v>
          </cell>
          <cell r="H163">
            <v>0</v>
          </cell>
          <cell r="J163">
            <v>0</v>
          </cell>
          <cell r="K163">
            <v>0</v>
          </cell>
          <cell r="L163">
            <v>0</v>
          </cell>
          <cell r="M163">
            <v>0</v>
          </cell>
          <cell r="N163">
            <v>0</v>
          </cell>
          <cell r="O163">
            <v>0</v>
          </cell>
          <cell r="P163">
            <v>0</v>
          </cell>
        </row>
        <row r="164">
          <cell r="B164" t="str">
            <v>SUB-TOTAL : (A)</v>
          </cell>
          <cell r="F164">
            <v>138612100</v>
          </cell>
          <cell r="H164">
            <v>0</v>
          </cell>
          <cell r="J164">
            <v>13764</v>
          </cell>
          <cell r="K164">
            <v>0</v>
          </cell>
          <cell r="L164">
            <v>138612100</v>
          </cell>
          <cell r="M164">
            <v>0</v>
          </cell>
          <cell r="N164">
            <v>0</v>
          </cell>
          <cell r="O164">
            <v>0</v>
          </cell>
          <cell r="P164">
            <v>6155030</v>
          </cell>
        </row>
        <row r="167">
          <cell r="F167">
            <v>0</v>
          </cell>
          <cell r="H167">
            <v>0</v>
          </cell>
          <cell r="J167">
            <v>0</v>
          </cell>
          <cell r="K167">
            <v>0</v>
          </cell>
          <cell r="L167">
            <v>0</v>
          </cell>
          <cell r="M167">
            <v>0</v>
          </cell>
          <cell r="N167">
            <v>0</v>
          </cell>
          <cell r="O167">
            <v>0</v>
          </cell>
          <cell r="P167">
            <v>0</v>
          </cell>
        </row>
        <row r="168">
          <cell r="A168" t="str">
            <v>B</v>
          </cell>
          <cell r="B168" t="str">
            <v xml:space="preserve"> POWER DISTRIBUTION SYSTEM</v>
          </cell>
          <cell r="F168">
            <v>0</v>
          </cell>
          <cell r="H168">
            <v>0</v>
          </cell>
          <cell r="J168">
            <v>0</v>
          </cell>
          <cell r="K168">
            <v>0</v>
          </cell>
          <cell r="L168">
            <v>0</v>
          </cell>
          <cell r="M168">
            <v>0</v>
          </cell>
          <cell r="N168">
            <v>0</v>
          </cell>
          <cell r="O168">
            <v>0</v>
          </cell>
          <cell r="P168">
            <v>0</v>
          </cell>
        </row>
        <row r="169">
          <cell r="F169">
            <v>0</v>
          </cell>
          <cell r="H169">
            <v>0</v>
          </cell>
          <cell r="J169">
            <v>0</v>
          </cell>
          <cell r="K169">
            <v>0</v>
          </cell>
          <cell r="L169">
            <v>0</v>
          </cell>
          <cell r="M169">
            <v>0</v>
          </cell>
          <cell r="N169">
            <v>0</v>
          </cell>
          <cell r="O169">
            <v>0</v>
          </cell>
          <cell r="P169">
            <v>0</v>
          </cell>
        </row>
        <row r="170">
          <cell r="B170" t="str">
            <v xml:space="preserve"> 600V POWER CABLE, XLPE INSU. PVC JACKET</v>
          </cell>
          <cell r="F170">
            <v>0</v>
          </cell>
          <cell r="H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H183">
            <v>0</v>
          </cell>
          <cell r="I183">
            <v>0.32500000000000001</v>
          </cell>
          <cell r="J183">
            <v>98</v>
          </cell>
          <cell r="K183">
            <v>232</v>
          </cell>
          <cell r="L183">
            <v>69600</v>
          </cell>
          <cell r="M183">
            <v>0</v>
          </cell>
          <cell r="N183">
            <v>0</v>
          </cell>
          <cell r="O183">
            <v>91</v>
          </cell>
          <cell r="P183">
            <v>27300</v>
          </cell>
        </row>
        <row r="184">
          <cell r="E184">
            <v>0</v>
          </cell>
          <cell r="F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E185">
            <v>0</v>
          </cell>
          <cell r="F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H192">
            <v>0</v>
          </cell>
          <cell r="I192">
            <v>0.16</v>
          </cell>
          <cell r="J192">
            <v>48</v>
          </cell>
          <cell r="K192">
            <v>83</v>
          </cell>
          <cell r="L192">
            <v>24900</v>
          </cell>
          <cell r="M192">
            <v>0</v>
          </cell>
          <cell r="N192">
            <v>0</v>
          </cell>
          <cell r="O192">
            <v>45</v>
          </cell>
          <cell r="P192">
            <v>13500</v>
          </cell>
        </row>
        <row r="193">
          <cell r="E193">
            <v>0</v>
          </cell>
          <cell r="F193">
            <v>0</v>
          </cell>
          <cell r="H193">
            <v>0</v>
          </cell>
          <cell r="I193">
            <v>0</v>
          </cell>
          <cell r="J193">
            <v>0</v>
          </cell>
          <cell r="K193">
            <v>0</v>
          </cell>
          <cell r="L193">
            <v>0</v>
          </cell>
          <cell r="M193">
            <v>0</v>
          </cell>
          <cell r="N193">
            <v>0</v>
          </cell>
          <cell r="O193">
            <v>0</v>
          </cell>
          <cell r="P193">
            <v>0</v>
          </cell>
        </row>
        <row r="194">
          <cell r="B194" t="str">
            <v>8KV POWER CABLE, XLPE INSU. PVC JACKET</v>
          </cell>
          <cell r="E194">
            <v>0</v>
          </cell>
          <cell r="F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H199">
            <v>0</v>
          </cell>
          <cell r="I199">
            <v>0.27400000000000002</v>
          </cell>
          <cell r="J199">
            <v>4795</v>
          </cell>
          <cell r="K199">
            <v>306</v>
          </cell>
          <cell r="L199">
            <v>5355000</v>
          </cell>
          <cell r="M199">
            <v>0</v>
          </cell>
          <cell r="N199">
            <v>0</v>
          </cell>
          <cell r="O199">
            <v>77</v>
          </cell>
          <cell r="P199">
            <v>1347500</v>
          </cell>
        </row>
        <row r="200">
          <cell r="F200">
            <v>0</v>
          </cell>
          <cell r="H200">
            <v>0</v>
          </cell>
          <cell r="J200">
            <v>0</v>
          </cell>
          <cell r="K200">
            <v>0</v>
          </cell>
          <cell r="L200">
            <v>0</v>
          </cell>
          <cell r="M200">
            <v>0</v>
          </cell>
          <cell r="N200">
            <v>0</v>
          </cell>
          <cell r="O200">
            <v>0</v>
          </cell>
          <cell r="P200">
            <v>0</v>
          </cell>
        </row>
        <row r="201">
          <cell r="B201" t="str">
            <v>8KV TERMINATION KIT, HEAT SHRINKABLE TYPE</v>
          </cell>
          <cell r="F201">
            <v>0</v>
          </cell>
          <cell r="H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H206">
            <v>0</v>
          </cell>
          <cell r="I206">
            <v>4.5</v>
          </cell>
          <cell r="J206">
            <v>180</v>
          </cell>
          <cell r="K206">
            <v>1585</v>
          </cell>
          <cell r="L206">
            <v>63400</v>
          </cell>
          <cell r="M206">
            <v>0</v>
          </cell>
          <cell r="N206">
            <v>0</v>
          </cell>
          <cell r="O206">
            <v>1260</v>
          </cell>
          <cell r="P206">
            <v>50400</v>
          </cell>
        </row>
        <row r="207">
          <cell r="F207">
            <v>0</v>
          </cell>
          <cell r="H207">
            <v>0</v>
          </cell>
          <cell r="J207">
            <v>0</v>
          </cell>
          <cell r="K207">
            <v>0</v>
          </cell>
          <cell r="L207">
            <v>0</v>
          </cell>
          <cell r="M207">
            <v>0</v>
          </cell>
          <cell r="N207">
            <v>0</v>
          </cell>
          <cell r="O207">
            <v>0</v>
          </cell>
          <cell r="P207">
            <v>0</v>
          </cell>
        </row>
        <row r="208">
          <cell r="B208" t="str">
            <v xml:space="preserve"> RSG CONDUIT WITH COUPLING, THICK WALL</v>
          </cell>
          <cell r="F208">
            <v>0</v>
          </cell>
          <cell r="H208">
            <v>0</v>
          </cell>
          <cell r="J208">
            <v>0</v>
          </cell>
          <cell r="K208">
            <v>0</v>
          </cell>
          <cell r="L208">
            <v>0</v>
          </cell>
          <cell r="M208">
            <v>0</v>
          </cell>
          <cell r="N208">
            <v>0</v>
          </cell>
          <cell r="O208">
            <v>0</v>
          </cell>
          <cell r="P208">
            <v>0</v>
          </cell>
        </row>
        <row r="209">
          <cell r="B209" t="str">
            <v xml:space="preserve"> (ANSI C80.1 NPT THREADED)</v>
          </cell>
          <cell r="F209">
            <v>0</v>
          </cell>
          <cell r="H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H213">
            <v>0</v>
          </cell>
          <cell r="I213">
            <v>2.72</v>
          </cell>
          <cell r="J213">
            <v>136</v>
          </cell>
          <cell r="K213">
            <v>840</v>
          </cell>
          <cell r="L213">
            <v>42000</v>
          </cell>
          <cell r="M213">
            <v>0</v>
          </cell>
          <cell r="N213">
            <v>0</v>
          </cell>
          <cell r="O213">
            <v>762</v>
          </cell>
          <cell r="P213">
            <v>38100</v>
          </cell>
        </row>
        <row r="214">
          <cell r="E214" t="str">
            <v xml:space="preserve"> </v>
          </cell>
          <cell r="F214">
            <v>0</v>
          </cell>
          <cell r="H214">
            <v>0</v>
          </cell>
          <cell r="J214">
            <v>0</v>
          </cell>
          <cell r="K214">
            <v>0</v>
          </cell>
          <cell r="L214">
            <v>0</v>
          </cell>
          <cell r="M214">
            <v>0</v>
          </cell>
          <cell r="N214">
            <v>0</v>
          </cell>
          <cell r="O214">
            <v>0</v>
          </cell>
          <cell r="P214">
            <v>0</v>
          </cell>
        </row>
        <row r="215">
          <cell r="B215" t="str">
            <v xml:space="preserve"> FLEXIBLE CONDUIT, LIQUID-TIGHT, UA TYPE</v>
          </cell>
          <cell r="F215">
            <v>0</v>
          </cell>
          <cell r="H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H218">
            <v>0</v>
          </cell>
          <cell r="I218">
            <v>2.08</v>
          </cell>
          <cell r="J218">
            <v>42</v>
          </cell>
          <cell r="K218">
            <v>1307</v>
          </cell>
          <cell r="L218">
            <v>26140</v>
          </cell>
          <cell r="M218">
            <v>0</v>
          </cell>
          <cell r="N218">
            <v>0</v>
          </cell>
          <cell r="O218">
            <v>582</v>
          </cell>
          <cell r="P218">
            <v>11640</v>
          </cell>
        </row>
        <row r="219">
          <cell r="F219">
            <v>0</v>
          </cell>
          <cell r="H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F221">
            <v>0</v>
          </cell>
          <cell r="H221">
            <v>0</v>
          </cell>
          <cell r="J221">
            <v>0</v>
          </cell>
          <cell r="K221">
            <v>0</v>
          </cell>
          <cell r="L221">
            <v>0</v>
          </cell>
          <cell r="M221">
            <v>0</v>
          </cell>
          <cell r="N221">
            <v>0</v>
          </cell>
          <cell r="O221">
            <v>0</v>
          </cell>
          <cell r="P221">
            <v>0</v>
          </cell>
        </row>
        <row r="222">
          <cell r="F222">
            <v>0</v>
          </cell>
          <cell r="H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H223">
            <v>0</v>
          </cell>
          <cell r="I223">
            <v>0.15</v>
          </cell>
          <cell r="J223">
            <v>165</v>
          </cell>
          <cell r="K223">
            <v>20</v>
          </cell>
          <cell r="L223">
            <v>22000</v>
          </cell>
          <cell r="M223">
            <v>0</v>
          </cell>
          <cell r="N223">
            <v>0</v>
          </cell>
          <cell r="O223">
            <v>42</v>
          </cell>
          <cell r="P223">
            <v>46200</v>
          </cell>
        </row>
        <row r="224">
          <cell r="F224">
            <v>0</v>
          </cell>
          <cell r="H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F226">
            <v>0</v>
          </cell>
          <cell r="H226">
            <v>0</v>
          </cell>
          <cell r="J226">
            <v>0</v>
          </cell>
          <cell r="K226">
            <v>0</v>
          </cell>
          <cell r="L226">
            <v>0</v>
          </cell>
          <cell r="M226">
            <v>0</v>
          </cell>
          <cell r="N226">
            <v>0</v>
          </cell>
          <cell r="O226">
            <v>0</v>
          </cell>
          <cell r="P226">
            <v>0</v>
          </cell>
        </row>
        <row r="227">
          <cell r="F227">
            <v>0</v>
          </cell>
          <cell r="H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F229">
            <v>0</v>
          </cell>
          <cell r="H229">
            <v>0</v>
          </cell>
          <cell r="J229">
            <v>0</v>
          </cell>
          <cell r="K229">
            <v>0</v>
          </cell>
          <cell r="L229">
            <v>0</v>
          </cell>
          <cell r="M229">
            <v>0</v>
          </cell>
          <cell r="N229">
            <v>0</v>
          </cell>
          <cell r="O229">
            <v>0</v>
          </cell>
          <cell r="P229">
            <v>0</v>
          </cell>
        </row>
        <row r="230">
          <cell r="F230">
            <v>0</v>
          </cell>
          <cell r="H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F232">
            <v>0</v>
          </cell>
          <cell r="H232">
            <v>0</v>
          </cell>
          <cell r="J232">
            <v>0</v>
          </cell>
          <cell r="K232">
            <v>0</v>
          </cell>
          <cell r="L232">
            <v>0</v>
          </cell>
          <cell r="M232">
            <v>0</v>
          </cell>
          <cell r="N232">
            <v>0</v>
          </cell>
          <cell r="O232">
            <v>0</v>
          </cell>
          <cell r="P232">
            <v>0</v>
          </cell>
        </row>
        <row r="233">
          <cell r="F233">
            <v>0</v>
          </cell>
          <cell r="H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F235">
            <v>0</v>
          </cell>
          <cell r="H235">
            <v>0</v>
          </cell>
          <cell r="J235">
            <v>0</v>
          </cell>
          <cell r="K235">
            <v>0</v>
          </cell>
          <cell r="L235">
            <v>0</v>
          </cell>
          <cell r="M235">
            <v>0</v>
          </cell>
          <cell r="N235">
            <v>0</v>
          </cell>
          <cell r="O235">
            <v>0</v>
          </cell>
          <cell r="P235">
            <v>0</v>
          </cell>
        </row>
        <row r="236">
          <cell r="F236">
            <v>0</v>
          </cell>
          <cell r="H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H237">
            <v>0</v>
          </cell>
          <cell r="J237">
            <v>0</v>
          </cell>
          <cell r="K237">
            <v>1000</v>
          </cell>
          <cell r="L237">
            <v>52000</v>
          </cell>
          <cell r="M237">
            <v>0</v>
          </cell>
          <cell r="N237">
            <v>0</v>
          </cell>
          <cell r="O237">
            <v>0</v>
          </cell>
          <cell r="P237">
            <v>0</v>
          </cell>
        </row>
        <row r="238">
          <cell r="F238">
            <v>0</v>
          </cell>
          <cell r="H238">
            <v>0</v>
          </cell>
          <cell r="J238">
            <v>0</v>
          </cell>
          <cell r="K238">
            <v>0</v>
          </cell>
          <cell r="L238">
            <v>0</v>
          </cell>
          <cell r="M238">
            <v>0</v>
          </cell>
          <cell r="N238">
            <v>0</v>
          </cell>
          <cell r="O238">
            <v>0</v>
          </cell>
          <cell r="P238">
            <v>0</v>
          </cell>
        </row>
        <row r="239">
          <cell r="B239" t="str">
            <v xml:space="preserve"> CABLE TRAY, LADDER TYPE H.D. GALV. STEEL</v>
          </cell>
          <cell r="F239">
            <v>0</v>
          </cell>
          <cell r="H239">
            <v>0</v>
          </cell>
          <cell r="J239">
            <v>0</v>
          </cell>
          <cell r="K239">
            <v>0</v>
          </cell>
          <cell r="L239">
            <v>0</v>
          </cell>
          <cell r="M239">
            <v>0</v>
          </cell>
          <cell r="N239">
            <v>0</v>
          </cell>
          <cell r="O239">
            <v>0</v>
          </cell>
          <cell r="P239">
            <v>0</v>
          </cell>
        </row>
        <row r="240">
          <cell r="B240" t="str">
            <v xml:space="preserve"> W/ ANODIC TREATMENT &amp; EXPOSY COATING(50u)</v>
          </cell>
          <cell r="F240">
            <v>0</v>
          </cell>
          <cell r="H240">
            <v>0</v>
          </cell>
          <cell r="J240">
            <v>0</v>
          </cell>
          <cell r="K240">
            <v>0</v>
          </cell>
          <cell r="L240">
            <v>0</v>
          </cell>
          <cell r="M240">
            <v>0</v>
          </cell>
          <cell r="N240">
            <v>0</v>
          </cell>
          <cell r="O240">
            <v>0</v>
          </cell>
          <cell r="P240">
            <v>0</v>
          </cell>
        </row>
        <row r="241">
          <cell r="B241" t="str">
            <v xml:space="preserve"> STRAIGHT SECTION, </v>
          </cell>
          <cell r="F241">
            <v>0</v>
          </cell>
          <cell r="H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H244">
            <v>0</v>
          </cell>
          <cell r="I244">
            <v>1</v>
          </cell>
          <cell r="J244">
            <v>160</v>
          </cell>
          <cell r="K244">
            <v>450</v>
          </cell>
          <cell r="L244">
            <v>72000</v>
          </cell>
          <cell r="M244">
            <v>0</v>
          </cell>
          <cell r="N244">
            <v>0</v>
          </cell>
          <cell r="O244">
            <v>280</v>
          </cell>
          <cell r="P244">
            <v>44800</v>
          </cell>
        </row>
        <row r="245">
          <cell r="F245">
            <v>0</v>
          </cell>
          <cell r="H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F247">
            <v>0</v>
          </cell>
          <cell r="H247">
            <v>0</v>
          </cell>
          <cell r="J247">
            <v>0</v>
          </cell>
          <cell r="K247">
            <v>0</v>
          </cell>
          <cell r="L247">
            <v>0</v>
          </cell>
          <cell r="M247">
            <v>0</v>
          </cell>
          <cell r="N247">
            <v>0</v>
          </cell>
          <cell r="O247">
            <v>0</v>
          </cell>
          <cell r="P247">
            <v>0</v>
          </cell>
        </row>
        <row r="248">
          <cell r="B248" t="str">
            <v xml:space="preserve"> STRAIGHT SECTION, 600 mm WIDE</v>
          </cell>
          <cell r="F248">
            <v>0</v>
          </cell>
          <cell r="H248">
            <v>0</v>
          </cell>
          <cell r="J248">
            <v>0</v>
          </cell>
          <cell r="K248">
            <v>0</v>
          </cell>
          <cell r="L248">
            <v>0</v>
          </cell>
          <cell r="M248">
            <v>0</v>
          </cell>
          <cell r="N248">
            <v>0</v>
          </cell>
          <cell r="O248">
            <v>0</v>
          </cell>
          <cell r="P248">
            <v>0</v>
          </cell>
        </row>
        <row r="249">
          <cell r="F249">
            <v>0</v>
          </cell>
          <cell r="H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H250">
            <v>0</v>
          </cell>
          <cell r="I250">
            <v>113.39999999999999</v>
          </cell>
          <cell r="J250">
            <v>113</v>
          </cell>
          <cell r="K250">
            <v>174320</v>
          </cell>
          <cell r="L250">
            <v>174320</v>
          </cell>
          <cell r="M250">
            <v>0</v>
          </cell>
          <cell r="N250">
            <v>0</v>
          </cell>
          <cell r="O250">
            <v>31752</v>
          </cell>
          <cell r="P250">
            <v>31752</v>
          </cell>
        </row>
        <row r="251">
          <cell r="F251">
            <v>0</v>
          </cell>
          <cell r="H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H252">
            <v>0</v>
          </cell>
          <cell r="I252">
            <v>0.15</v>
          </cell>
          <cell r="J252">
            <v>593</v>
          </cell>
          <cell r="K252">
            <v>20</v>
          </cell>
          <cell r="L252">
            <v>79000</v>
          </cell>
          <cell r="M252">
            <v>0</v>
          </cell>
          <cell r="N252">
            <v>0</v>
          </cell>
          <cell r="O252">
            <v>42</v>
          </cell>
          <cell r="P252">
            <v>165900</v>
          </cell>
        </row>
        <row r="253">
          <cell r="F253">
            <v>0</v>
          </cell>
          <cell r="H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F255">
            <v>0</v>
          </cell>
          <cell r="H255">
            <v>0</v>
          </cell>
          <cell r="J255">
            <v>0</v>
          </cell>
          <cell r="K255">
            <v>0</v>
          </cell>
          <cell r="L255">
            <v>0</v>
          </cell>
          <cell r="M255">
            <v>0</v>
          </cell>
          <cell r="N255">
            <v>0</v>
          </cell>
          <cell r="O255">
            <v>0</v>
          </cell>
          <cell r="P255">
            <v>0</v>
          </cell>
        </row>
        <row r="256">
          <cell r="B256" t="str">
            <v xml:space="preserve"> 3000(L)x1600(D)x2200(H)MM., W/ DOORS</v>
          </cell>
          <cell r="F256">
            <v>0</v>
          </cell>
          <cell r="H256">
            <v>0</v>
          </cell>
          <cell r="J256">
            <v>0</v>
          </cell>
          <cell r="K256">
            <v>0</v>
          </cell>
          <cell r="L256">
            <v>0</v>
          </cell>
          <cell r="M256">
            <v>0</v>
          </cell>
          <cell r="N256">
            <v>0</v>
          </cell>
          <cell r="O256">
            <v>0</v>
          </cell>
          <cell r="P256">
            <v>0</v>
          </cell>
        </row>
        <row r="257">
          <cell r="F257">
            <v>0</v>
          </cell>
          <cell r="H257">
            <v>0</v>
          </cell>
          <cell r="J257">
            <v>0</v>
          </cell>
          <cell r="K257">
            <v>0</v>
          </cell>
          <cell r="L257">
            <v>0</v>
          </cell>
          <cell r="M257">
            <v>0</v>
          </cell>
          <cell r="N257">
            <v>0</v>
          </cell>
          <cell r="O257">
            <v>0</v>
          </cell>
          <cell r="P257">
            <v>0</v>
          </cell>
        </row>
        <row r="258">
          <cell r="A258">
            <v>52</v>
          </cell>
          <cell r="B258" t="str">
            <v xml:space="preserve">JUNCTION BOX, INDOOR TYPE, </v>
          </cell>
          <cell r="C258">
            <v>3</v>
          </cell>
          <cell r="D258" t="str">
            <v>SET</v>
          </cell>
          <cell r="E258">
            <v>16000</v>
          </cell>
          <cell r="F258">
            <v>48000</v>
          </cell>
          <cell r="H258">
            <v>0</v>
          </cell>
          <cell r="I258">
            <v>15</v>
          </cell>
          <cell r="J258">
            <v>45</v>
          </cell>
          <cell r="K258">
            <v>16000</v>
          </cell>
          <cell r="L258">
            <v>48000</v>
          </cell>
          <cell r="M258">
            <v>0</v>
          </cell>
          <cell r="N258">
            <v>0</v>
          </cell>
          <cell r="O258">
            <v>4200</v>
          </cell>
          <cell r="P258">
            <v>12600</v>
          </cell>
        </row>
        <row r="259">
          <cell r="B259" t="str">
            <v>W/ TB.(FOR 2.0MM. WIRE) X 200P</v>
          </cell>
          <cell r="F259">
            <v>0</v>
          </cell>
          <cell r="H259">
            <v>0</v>
          </cell>
          <cell r="J259">
            <v>0</v>
          </cell>
          <cell r="K259">
            <v>0</v>
          </cell>
          <cell r="L259">
            <v>0</v>
          </cell>
          <cell r="M259">
            <v>0</v>
          </cell>
          <cell r="N259">
            <v>0</v>
          </cell>
          <cell r="O259">
            <v>0</v>
          </cell>
          <cell r="P259">
            <v>0</v>
          </cell>
        </row>
        <row r="260">
          <cell r="F260">
            <v>0</v>
          </cell>
          <cell r="H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H261">
            <v>0</v>
          </cell>
          <cell r="I261">
            <v>963.71999999999991</v>
          </cell>
          <cell r="J261">
            <v>964</v>
          </cell>
          <cell r="K261">
            <v>677772</v>
          </cell>
          <cell r="L261">
            <v>677772</v>
          </cell>
          <cell r="M261">
            <v>0</v>
          </cell>
          <cell r="N261">
            <v>0</v>
          </cell>
          <cell r="O261">
            <v>269842</v>
          </cell>
          <cell r="P261">
            <v>269842</v>
          </cell>
        </row>
        <row r="262">
          <cell r="F262">
            <v>0</v>
          </cell>
          <cell r="H262">
            <v>0</v>
          </cell>
          <cell r="J262">
            <v>0</v>
          </cell>
          <cell r="K262">
            <v>0</v>
          </cell>
          <cell r="L262">
            <v>0</v>
          </cell>
          <cell r="M262">
            <v>0</v>
          </cell>
          <cell r="N262">
            <v>0</v>
          </cell>
          <cell r="O262">
            <v>0</v>
          </cell>
          <cell r="P262">
            <v>0</v>
          </cell>
        </row>
        <row r="263">
          <cell r="B263" t="str">
            <v>SUB-TOTAL : (B)</v>
          </cell>
          <cell r="F263">
            <v>23270172</v>
          </cell>
          <cell r="H263">
            <v>0</v>
          </cell>
          <cell r="J263">
            <v>33088</v>
          </cell>
          <cell r="K263">
            <v>0</v>
          </cell>
          <cell r="L263">
            <v>23270172</v>
          </cell>
          <cell r="M263">
            <v>0</v>
          </cell>
          <cell r="N263">
            <v>0</v>
          </cell>
          <cell r="O263">
            <v>0</v>
          </cell>
          <cell r="P263">
            <v>9262383</v>
          </cell>
        </row>
        <row r="264">
          <cell r="F264">
            <v>0</v>
          </cell>
          <cell r="H264">
            <v>0</v>
          </cell>
          <cell r="J264">
            <v>0</v>
          </cell>
          <cell r="K264">
            <v>0</v>
          </cell>
          <cell r="L264">
            <v>0</v>
          </cell>
          <cell r="M264">
            <v>0</v>
          </cell>
          <cell r="N264">
            <v>0</v>
          </cell>
          <cell r="O264">
            <v>0</v>
          </cell>
          <cell r="P264">
            <v>0</v>
          </cell>
        </row>
        <row r="265">
          <cell r="F265">
            <v>0</v>
          </cell>
          <cell r="H265">
            <v>0</v>
          </cell>
          <cell r="J265">
            <v>0</v>
          </cell>
          <cell r="K265">
            <v>0</v>
          </cell>
          <cell r="L265">
            <v>0</v>
          </cell>
          <cell r="M265">
            <v>0</v>
          </cell>
          <cell r="N265">
            <v>0</v>
          </cell>
          <cell r="O265">
            <v>0</v>
          </cell>
          <cell r="P265">
            <v>0</v>
          </cell>
        </row>
        <row r="266">
          <cell r="F266">
            <v>0</v>
          </cell>
          <cell r="H266">
            <v>0</v>
          </cell>
          <cell r="J266">
            <v>0</v>
          </cell>
          <cell r="K266">
            <v>0</v>
          </cell>
          <cell r="L266">
            <v>0</v>
          </cell>
          <cell r="M266">
            <v>0</v>
          </cell>
          <cell r="N266">
            <v>0</v>
          </cell>
          <cell r="O266">
            <v>0</v>
          </cell>
          <cell r="P266">
            <v>0</v>
          </cell>
        </row>
        <row r="267">
          <cell r="A267" t="str">
            <v xml:space="preserve">  C.</v>
          </cell>
          <cell r="B267" t="str">
            <v xml:space="preserve"> LIGHTING SYSTEM(所有燈具皆包括燈管或燈泡)</v>
          </cell>
          <cell r="F267">
            <v>0</v>
          </cell>
          <cell r="H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F269">
            <v>0</v>
          </cell>
          <cell r="H269">
            <v>0</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H270">
            <v>0</v>
          </cell>
          <cell r="I270">
            <v>10</v>
          </cell>
          <cell r="J270">
            <v>10</v>
          </cell>
          <cell r="K270">
            <v>13000</v>
          </cell>
          <cell r="L270">
            <v>13000</v>
          </cell>
          <cell r="M270">
            <v>0</v>
          </cell>
          <cell r="N270">
            <v>0</v>
          </cell>
          <cell r="O270">
            <v>2800</v>
          </cell>
          <cell r="P270">
            <v>2800</v>
          </cell>
        </row>
        <row r="271">
          <cell r="B271" t="str">
            <v>MAIN 3P30A,BRANCH 2P 20A 8 CKT</v>
          </cell>
          <cell r="F271">
            <v>0</v>
          </cell>
          <cell r="H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F273">
            <v>0</v>
          </cell>
          <cell r="H273">
            <v>0</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H274">
            <v>0</v>
          </cell>
          <cell r="I274">
            <v>8</v>
          </cell>
          <cell r="J274">
            <v>8</v>
          </cell>
          <cell r="K274">
            <v>11000</v>
          </cell>
          <cell r="L274">
            <v>11000</v>
          </cell>
          <cell r="M274">
            <v>0</v>
          </cell>
          <cell r="N274">
            <v>0</v>
          </cell>
          <cell r="O274">
            <v>2240</v>
          </cell>
          <cell r="P274">
            <v>2240</v>
          </cell>
        </row>
        <row r="275">
          <cell r="B275" t="str">
            <v>240V, MAIN 3P30A,BRANCH2P 20A 6CKT</v>
          </cell>
          <cell r="F275">
            <v>0</v>
          </cell>
          <cell r="H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H276">
            <v>0</v>
          </cell>
          <cell r="I276">
            <v>8</v>
          </cell>
          <cell r="J276">
            <v>8</v>
          </cell>
          <cell r="K276">
            <v>164700</v>
          </cell>
          <cell r="L276">
            <v>164700</v>
          </cell>
          <cell r="M276">
            <v>0</v>
          </cell>
          <cell r="N276">
            <v>0</v>
          </cell>
          <cell r="O276">
            <v>2240</v>
          </cell>
          <cell r="P276">
            <v>2240</v>
          </cell>
        </row>
        <row r="277">
          <cell r="B277" t="str">
            <v>240V 2P50A 12CKT</v>
          </cell>
          <cell r="F277">
            <v>0</v>
          </cell>
          <cell r="H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H278">
            <v>0</v>
          </cell>
          <cell r="I278">
            <v>8</v>
          </cell>
          <cell r="J278">
            <v>16</v>
          </cell>
          <cell r="K278">
            <v>12500</v>
          </cell>
          <cell r="L278">
            <v>25000</v>
          </cell>
          <cell r="M278">
            <v>0</v>
          </cell>
          <cell r="N278">
            <v>0</v>
          </cell>
          <cell r="O278">
            <v>2240</v>
          </cell>
          <cell r="P278">
            <v>4480</v>
          </cell>
        </row>
        <row r="279">
          <cell r="B279" t="str">
            <v>240V MAIN 3P50A,BRANCH 3P20A 6CKT</v>
          </cell>
          <cell r="F279">
            <v>0</v>
          </cell>
          <cell r="H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H280">
            <v>0</v>
          </cell>
          <cell r="I280">
            <v>8</v>
          </cell>
          <cell r="J280">
            <v>8</v>
          </cell>
          <cell r="K280">
            <v>14500</v>
          </cell>
          <cell r="L280">
            <v>14500</v>
          </cell>
          <cell r="M280">
            <v>0</v>
          </cell>
          <cell r="N280">
            <v>0</v>
          </cell>
          <cell r="O280">
            <v>2240</v>
          </cell>
          <cell r="P280">
            <v>2240</v>
          </cell>
        </row>
        <row r="281">
          <cell r="B281" t="str">
            <v>240V MAIN 3P70A,BRANCH 3P20A 8CKT</v>
          </cell>
          <cell r="F281">
            <v>0</v>
          </cell>
          <cell r="H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H282">
            <v>0</v>
          </cell>
          <cell r="I282">
            <v>4</v>
          </cell>
          <cell r="J282">
            <v>20</v>
          </cell>
          <cell r="K282">
            <v>37800</v>
          </cell>
          <cell r="L282">
            <v>189000</v>
          </cell>
          <cell r="M282">
            <v>0</v>
          </cell>
          <cell r="N282">
            <v>0</v>
          </cell>
          <cell r="O282">
            <v>1120</v>
          </cell>
          <cell r="P282">
            <v>5600</v>
          </cell>
        </row>
        <row r="283">
          <cell r="B283" t="str">
            <v>GROUP D, 3-POLE 20AMP</v>
          </cell>
          <cell r="F283">
            <v>0</v>
          </cell>
          <cell r="H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H284">
            <v>0</v>
          </cell>
          <cell r="I284">
            <v>4</v>
          </cell>
          <cell r="J284">
            <v>4</v>
          </cell>
          <cell r="K284">
            <v>37800</v>
          </cell>
          <cell r="L284">
            <v>37800</v>
          </cell>
          <cell r="M284">
            <v>0</v>
          </cell>
          <cell r="N284">
            <v>0</v>
          </cell>
          <cell r="O284">
            <v>1120</v>
          </cell>
          <cell r="P284">
            <v>1120</v>
          </cell>
        </row>
        <row r="285">
          <cell r="B285" t="str">
            <v>GROUP D 3-POLE 30AMP</v>
          </cell>
          <cell r="F285">
            <v>0</v>
          </cell>
          <cell r="H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H286">
            <v>0</v>
          </cell>
          <cell r="I286">
            <v>12</v>
          </cell>
          <cell r="J286">
            <v>48</v>
          </cell>
          <cell r="K286">
            <v>25000</v>
          </cell>
          <cell r="L286">
            <v>100000</v>
          </cell>
          <cell r="M286">
            <v>0</v>
          </cell>
          <cell r="N286">
            <v>0</v>
          </cell>
          <cell r="O286">
            <v>3360</v>
          </cell>
          <cell r="P286">
            <v>13440</v>
          </cell>
        </row>
        <row r="287">
          <cell r="B287" t="str">
            <v>3PH 480/240V 15KVA</v>
          </cell>
          <cell r="F287">
            <v>0</v>
          </cell>
          <cell r="H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F289">
            <v>0</v>
          </cell>
          <cell r="H289">
            <v>0</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F291">
            <v>0</v>
          </cell>
          <cell r="H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F293">
            <v>0</v>
          </cell>
          <cell r="H293">
            <v>0</v>
          </cell>
          <cell r="J293">
            <v>0</v>
          </cell>
          <cell r="K293">
            <v>0</v>
          </cell>
          <cell r="L293">
            <v>0</v>
          </cell>
          <cell r="M293">
            <v>0</v>
          </cell>
          <cell r="N293">
            <v>0</v>
          </cell>
          <cell r="O293">
            <v>0</v>
          </cell>
          <cell r="P293">
            <v>0</v>
          </cell>
        </row>
        <row r="294">
          <cell r="B294" t="str">
            <v xml:space="preserve"> GUARD AND DOME REFL. 3/4" HUB 400W 240V</v>
          </cell>
          <cell r="F294">
            <v>0</v>
          </cell>
          <cell r="H294">
            <v>0</v>
          </cell>
          <cell r="J294">
            <v>0</v>
          </cell>
          <cell r="K294">
            <v>0</v>
          </cell>
          <cell r="L294">
            <v>0</v>
          </cell>
          <cell r="M294">
            <v>0</v>
          </cell>
          <cell r="N294">
            <v>0</v>
          </cell>
          <cell r="O294">
            <v>0</v>
          </cell>
          <cell r="P294">
            <v>0</v>
          </cell>
        </row>
        <row r="295">
          <cell r="B295" t="str">
            <v>CLASS 1, DIV.2 GROPU D</v>
          </cell>
          <cell r="F295">
            <v>0</v>
          </cell>
          <cell r="H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F297">
            <v>0</v>
          </cell>
          <cell r="H297">
            <v>0</v>
          </cell>
          <cell r="J297">
            <v>0</v>
          </cell>
          <cell r="K297">
            <v>0</v>
          </cell>
          <cell r="L297">
            <v>0</v>
          </cell>
          <cell r="M297">
            <v>0</v>
          </cell>
          <cell r="N297">
            <v>0</v>
          </cell>
          <cell r="O297">
            <v>0</v>
          </cell>
          <cell r="P297">
            <v>0</v>
          </cell>
        </row>
        <row r="298">
          <cell r="B298" t="str">
            <v xml:space="preserve">DOME REFL. 1-1/2 IN HUB 175W 240V CLASS 1, DIV 2 </v>
          </cell>
          <cell r="F298">
            <v>0</v>
          </cell>
          <cell r="H298">
            <v>0</v>
          </cell>
          <cell r="J298">
            <v>0</v>
          </cell>
          <cell r="K298">
            <v>0</v>
          </cell>
          <cell r="L298">
            <v>0</v>
          </cell>
          <cell r="M298">
            <v>0</v>
          </cell>
          <cell r="N298">
            <v>0</v>
          </cell>
          <cell r="O298">
            <v>0</v>
          </cell>
          <cell r="P298">
            <v>0</v>
          </cell>
        </row>
        <row r="299">
          <cell r="B299" t="str">
            <v>GROUP D</v>
          </cell>
          <cell r="F299">
            <v>0</v>
          </cell>
          <cell r="H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H300">
            <v>0</v>
          </cell>
          <cell r="I300">
            <v>7</v>
          </cell>
          <cell r="J300">
            <v>364</v>
          </cell>
          <cell r="K300">
            <v>5600</v>
          </cell>
          <cell r="L300">
            <v>291200</v>
          </cell>
          <cell r="M300">
            <v>0</v>
          </cell>
          <cell r="N300">
            <v>0</v>
          </cell>
          <cell r="O300">
            <v>1960</v>
          </cell>
          <cell r="P300">
            <v>101920</v>
          </cell>
        </row>
        <row r="301">
          <cell r="B301" t="str">
            <v xml:space="preserve">INTEGRAL CONST. WATT. BALLAST C/W GUARD AND </v>
          </cell>
          <cell r="F301">
            <v>0</v>
          </cell>
          <cell r="H301">
            <v>0</v>
          </cell>
          <cell r="J301">
            <v>0</v>
          </cell>
          <cell r="K301">
            <v>0</v>
          </cell>
          <cell r="L301">
            <v>0</v>
          </cell>
          <cell r="M301">
            <v>0</v>
          </cell>
          <cell r="N301">
            <v>0</v>
          </cell>
          <cell r="O301">
            <v>0</v>
          </cell>
          <cell r="P301">
            <v>0</v>
          </cell>
        </row>
        <row r="302">
          <cell r="B302" t="str">
            <v>DOME REFL. 3/4" HUB 175W 240V CLASS 1 DIV.2 GROUP D</v>
          </cell>
          <cell r="F302">
            <v>0</v>
          </cell>
          <cell r="H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H308">
            <v>0</v>
          </cell>
          <cell r="I308">
            <v>6</v>
          </cell>
          <cell r="J308">
            <v>276</v>
          </cell>
          <cell r="K308">
            <v>27000</v>
          </cell>
          <cell r="L308">
            <v>1242000</v>
          </cell>
          <cell r="M308">
            <v>0</v>
          </cell>
          <cell r="N308">
            <v>0</v>
          </cell>
          <cell r="O308">
            <v>1680</v>
          </cell>
          <cell r="P308">
            <v>77280</v>
          </cell>
        </row>
        <row r="309">
          <cell r="B309" t="str">
            <v>FOR CLASS 1, DIV.2 GROUP D</v>
          </cell>
          <cell r="F309">
            <v>0</v>
          </cell>
          <cell r="H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F311">
            <v>0</v>
          </cell>
          <cell r="H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F313">
            <v>0</v>
          </cell>
          <cell r="H313">
            <v>0</v>
          </cell>
          <cell r="J313">
            <v>0</v>
          </cell>
          <cell r="K313">
            <v>0</v>
          </cell>
          <cell r="L313">
            <v>0</v>
          </cell>
          <cell r="M313">
            <v>0</v>
          </cell>
          <cell r="N313">
            <v>0</v>
          </cell>
          <cell r="O313">
            <v>0</v>
          </cell>
          <cell r="P313">
            <v>0</v>
          </cell>
        </row>
        <row r="314">
          <cell r="B314" t="str">
            <v>GROUP D</v>
          </cell>
          <cell r="F314">
            <v>0</v>
          </cell>
          <cell r="H314">
            <v>0</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F316">
            <v>0</v>
          </cell>
          <cell r="H316">
            <v>0</v>
          </cell>
          <cell r="J316">
            <v>0</v>
          </cell>
          <cell r="K316">
            <v>0</v>
          </cell>
          <cell r="L316">
            <v>0</v>
          </cell>
          <cell r="M316">
            <v>0</v>
          </cell>
          <cell r="N316">
            <v>0</v>
          </cell>
          <cell r="O316">
            <v>0</v>
          </cell>
          <cell r="P316">
            <v>0</v>
          </cell>
        </row>
        <row r="317">
          <cell r="B317" t="str">
            <v>FOR CLASS 1, DIV.2 GROUP D</v>
          </cell>
          <cell r="F317">
            <v>0</v>
          </cell>
          <cell r="H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H318">
            <v>0</v>
          </cell>
          <cell r="I318">
            <v>6</v>
          </cell>
          <cell r="J318">
            <v>6</v>
          </cell>
          <cell r="K318">
            <v>28800</v>
          </cell>
          <cell r="L318">
            <v>28800</v>
          </cell>
          <cell r="M318">
            <v>0</v>
          </cell>
          <cell r="N318">
            <v>0</v>
          </cell>
          <cell r="O318">
            <v>1680</v>
          </cell>
          <cell r="P318">
            <v>1680</v>
          </cell>
        </row>
        <row r="319">
          <cell r="B319" t="str">
            <v>FOR CLASS 1, DIV.2 GROUP D</v>
          </cell>
          <cell r="F319">
            <v>0</v>
          </cell>
          <cell r="H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F321">
            <v>0</v>
          </cell>
          <cell r="H321">
            <v>0</v>
          </cell>
          <cell r="J321">
            <v>0</v>
          </cell>
          <cell r="K321">
            <v>0</v>
          </cell>
          <cell r="L321">
            <v>0</v>
          </cell>
          <cell r="M321">
            <v>0</v>
          </cell>
          <cell r="N321">
            <v>0</v>
          </cell>
          <cell r="O321">
            <v>0</v>
          </cell>
          <cell r="P321">
            <v>0</v>
          </cell>
        </row>
        <row r="322">
          <cell r="B322" t="str">
            <v xml:space="preserve"> 240V 30AT IC 10KA, STAINLESS STEEL</v>
          </cell>
          <cell r="F322">
            <v>0</v>
          </cell>
          <cell r="H322">
            <v>0</v>
          </cell>
          <cell r="J322">
            <v>0</v>
          </cell>
          <cell r="K322">
            <v>0</v>
          </cell>
          <cell r="L322">
            <v>0</v>
          </cell>
          <cell r="M322">
            <v>0</v>
          </cell>
          <cell r="N322">
            <v>0</v>
          </cell>
          <cell r="O322">
            <v>0</v>
          </cell>
          <cell r="P322">
            <v>0</v>
          </cell>
        </row>
        <row r="323">
          <cell r="B323" t="str">
            <v>FOR CLASS 1, DIV.2 GROUP D</v>
          </cell>
          <cell r="F323">
            <v>0</v>
          </cell>
          <cell r="H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H324">
            <v>0</v>
          </cell>
          <cell r="I324">
            <v>4</v>
          </cell>
          <cell r="J324">
            <v>32</v>
          </cell>
          <cell r="K324">
            <v>5400</v>
          </cell>
          <cell r="L324">
            <v>43200</v>
          </cell>
          <cell r="M324">
            <v>0</v>
          </cell>
          <cell r="N324">
            <v>0</v>
          </cell>
          <cell r="O324">
            <v>1120</v>
          </cell>
          <cell r="P324">
            <v>8960</v>
          </cell>
        </row>
        <row r="325">
          <cell r="B325" t="str">
            <v>240V, CLASS 1 DIV.2 GROUP D</v>
          </cell>
          <cell r="F325">
            <v>0</v>
          </cell>
          <cell r="H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H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H339">
            <v>0</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H340">
            <v>0</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H341">
            <v>0</v>
          </cell>
          <cell r="I341">
            <v>679.40000000000009</v>
          </cell>
          <cell r="J341">
            <v>679</v>
          </cell>
          <cell r="K341">
            <v>456514</v>
          </cell>
          <cell r="L341">
            <v>456514</v>
          </cell>
          <cell r="M341">
            <v>0</v>
          </cell>
          <cell r="N341">
            <v>0</v>
          </cell>
          <cell r="O341">
            <v>190232</v>
          </cell>
          <cell r="P341">
            <v>190232</v>
          </cell>
        </row>
        <row r="342">
          <cell r="B342" t="str">
            <v>SUB-TOTAL : (C)</v>
          </cell>
          <cell r="F342">
            <v>9586794</v>
          </cell>
          <cell r="H342">
            <v>0</v>
          </cell>
          <cell r="J342">
            <v>14267</v>
          </cell>
          <cell r="K342">
            <v>0</v>
          </cell>
          <cell r="L342">
            <v>9586794</v>
          </cell>
          <cell r="M342">
            <v>0</v>
          </cell>
          <cell r="N342">
            <v>0</v>
          </cell>
          <cell r="O342">
            <v>0</v>
          </cell>
          <cell r="P342">
            <v>4303107</v>
          </cell>
        </row>
        <row r="343">
          <cell r="H343">
            <v>0</v>
          </cell>
          <cell r="J343">
            <v>0</v>
          </cell>
          <cell r="K343">
            <v>0</v>
          </cell>
          <cell r="L343">
            <v>0</v>
          </cell>
          <cell r="M343">
            <v>0</v>
          </cell>
          <cell r="N343">
            <v>0</v>
          </cell>
          <cell r="O343">
            <v>0</v>
          </cell>
        </row>
        <row r="344">
          <cell r="F344">
            <v>0</v>
          </cell>
          <cell r="H344">
            <v>0</v>
          </cell>
          <cell r="J344">
            <v>0</v>
          </cell>
          <cell r="K344">
            <v>0</v>
          </cell>
          <cell r="L344">
            <v>0</v>
          </cell>
          <cell r="M344">
            <v>0</v>
          </cell>
          <cell r="N344">
            <v>0</v>
          </cell>
          <cell r="O344">
            <v>0</v>
          </cell>
          <cell r="P344">
            <v>0</v>
          </cell>
        </row>
        <row r="345">
          <cell r="A345" t="str">
            <v xml:space="preserve">  D.</v>
          </cell>
          <cell r="B345" t="str">
            <v>GROUNDING  SYSTEM</v>
          </cell>
          <cell r="F345">
            <v>0</v>
          </cell>
          <cell r="H345">
            <v>0</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H352">
            <v>0</v>
          </cell>
          <cell r="J352">
            <v>0</v>
          </cell>
          <cell r="K352">
            <v>1250</v>
          </cell>
          <cell r="L352">
            <v>12500</v>
          </cell>
          <cell r="M352">
            <v>0</v>
          </cell>
          <cell r="N352">
            <v>0</v>
          </cell>
          <cell r="O352">
            <v>0</v>
          </cell>
          <cell r="P352">
            <v>0</v>
          </cell>
        </row>
        <row r="353">
          <cell r="B353" t="str">
            <v xml:space="preserve"> CADWELD GTC-182G</v>
          </cell>
          <cell r="F353">
            <v>0</v>
          </cell>
          <cell r="H353">
            <v>0</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H354">
            <v>0</v>
          </cell>
          <cell r="J354">
            <v>0</v>
          </cell>
          <cell r="K354">
            <v>1250</v>
          </cell>
          <cell r="L354">
            <v>6250</v>
          </cell>
          <cell r="M354">
            <v>0</v>
          </cell>
          <cell r="N354">
            <v>0</v>
          </cell>
          <cell r="O354">
            <v>0</v>
          </cell>
          <cell r="P354">
            <v>0</v>
          </cell>
        </row>
        <row r="355">
          <cell r="B355" t="str">
            <v xml:space="preserve"> CADWELD TAC-2G2G</v>
          </cell>
          <cell r="F355">
            <v>0</v>
          </cell>
          <cell r="H355">
            <v>0</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H356">
            <v>0</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H357">
            <v>0</v>
          </cell>
          <cell r="I357">
            <v>1</v>
          </cell>
          <cell r="J357">
            <v>50</v>
          </cell>
          <cell r="K357">
            <v>650</v>
          </cell>
          <cell r="L357">
            <v>32500</v>
          </cell>
          <cell r="M357">
            <v>0</v>
          </cell>
          <cell r="N357">
            <v>0</v>
          </cell>
          <cell r="O357">
            <v>280</v>
          </cell>
          <cell r="P357">
            <v>14000</v>
          </cell>
        </row>
        <row r="358">
          <cell r="B358" t="str">
            <v xml:space="preserve"> BURNDY GK-6429</v>
          </cell>
          <cell r="F358">
            <v>0</v>
          </cell>
          <cell r="H358">
            <v>0</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H359">
            <v>0</v>
          </cell>
          <cell r="I359">
            <v>6</v>
          </cell>
          <cell r="J359">
            <v>150</v>
          </cell>
          <cell r="K359">
            <v>3500</v>
          </cell>
          <cell r="L359">
            <v>87500</v>
          </cell>
          <cell r="M359">
            <v>0</v>
          </cell>
          <cell r="N359">
            <v>0</v>
          </cell>
          <cell r="O359">
            <v>1680</v>
          </cell>
          <cell r="P359">
            <v>42000</v>
          </cell>
        </row>
        <row r="360">
          <cell r="B360" t="str">
            <v>GROUNDING BUS 300Mx50MMx6t</v>
          </cell>
          <cell r="F360">
            <v>0</v>
          </cell>
          <cell r="H360">
            <v>0</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H367">
            <v>0</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H368">
            <v>0</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H369">
            <v>0</v>
          </cell>
          <cell r="I369">
            <v>316.10000000000002</v>
          </cell>
          <cell r="J369">
            <v>316</v>
          </cell>
          <cell r="K369">
            <v>82038</v>
          </cell>
          <cell r="L369">
            <v>82038</v>
          </cell>
          <cell r="M369">
            <v>0</v>
          </cell>
          <cell r="N369">
            <v>0</v>
          </cell>
          <cell r="O369">
            <v>88508</v>
          </cell>
          <cell r="P369">
            <v>88508</v>
          </cell>
        </row>
        <row r="370">
          <cell r="B370" t="str">
            <v>SUB-TOTAL : (D)</v>
          </cell>
          <cell r="F370">
            <v>902415</v>
          </cell>
          <cell r="H370">
            <v>0</v>
          </cell>
          <cell r="J370">
            <v>3477</v>
          </cell>
          <cell r="K370">
            <v>0</v>
          </cell>
          <cell r="L370">
            <v>902415</v>
          </cell>
          <cell r="M370">
            <v>0</v>
          </cell>
          <cell r="N370">
            <v>0</v>
          </cell>
          <cell r="O370">
            <v>0</v>
          </cell>
          <cell r="P370">
            <v>1266758</v>
          </cell>
        </row>
        <row r="371">
          <cell r="F371">
            <v>0</v>
          </cell>
          <cell r="H371">
            <v>0</v>
          </cell>
          <cell r="J371">
            <v>0</v>
          </cell>
          <cell r="K371">
            <v>0</v>
          </cell>
          <cell r="L371">
            <v>0</v>
          </cell>
          <cell r="M371">
            <v>0</v>
          </cell>
          <cell r="N371">
            <v>0</v>
          </cell>
          <cell r="O371">
            <v>0</v>
          </cell>
          <cell r="P371">
            <v>0</v>
          </cell>
        </row>
        <row r="372">
          <cell r="F372">
            <v>0</v>
          </cell>
          <cell r="H372">
            <v>0</v>
          </cell>
          <cell r="J372">
            <v>0</v>
          </cell>
          <cell r="K372">
            <v>0</v>
          </cell>
          <cell r="L372">
            <v>0</v>
          </cell>
          <cell r="M372">
            <v>0</v>
          </cell>
          <cell r="N372">
            <v>0</v>
          </cell>
          <cell r="O372">
            <v>0</v>
          </cell>
          <cell r="P372">
            <v>0</v>
          </cell>
        </row>
        <row r="373">
          <cell r="D373" t="str">
            <v xml:space="preserve"> </v>
          </cell>
          <cell r="F373">
            <v>0</v>
          </cell>
          <cell r="H373">
            <v>0</v>
          </cell>
          <cell r="J373">
            <v>0</v>
          </cell>
          <cell r="K373">
            <v>0</v>
          </cell>
          <cell r="L373">
            <v>0</v>
          </cell>
          <cell r="M373">
            <v>0</v>
          </cell>
          <cell r="N373">
            <v>0</v>
          </cell>
          <cell r="O373">
            <v>0</v>
          </cell>
          <cell r="P373">
            <v>0</v>
          </cell>
        </row>
        <row r="374">
          <cell r="A374" t="str">
            <v>E.</v>
          </cell>
          <cell r="B374" t="str">
            <v>TELEPHONE SYSTEM(全廠區建築物間之管線)</v>
          </cell>
          <cell r="F374">
            <v>0</v>
          </cell>
          <cell r="H374">
            <v>0</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H380">
            <v>0</v>
          </cell>
          <cell r="I380">
            <v>105</v>
          </cell>
          <cell r="J380">
            <v>105</v>
          </cell>
          <cell r="K380">
            <v>10290</v>
          </cell>
          <cell r="L380">
            <v>10290</v>
          </cell>
          <cell r="M380">
            <v>0</v>
          </cell>
          <cell r="N380">
            <v>0</v>
          </cell>
          <cell r="O380">
            <v>29400</v>
          </cell>
          <cell r="P380">
            <v>29400</v>
          </cell>
        </row>
        <row r="381">
          <cell r="B381" t="str">
            <v>SUB-TOTAL : (E)</v>
          </cell>
          <cell r="F381">
            <v>493190</v>
          </cell>
          <cell r="H381">
            <v>0</v>
          </cell>
          <cell r="J381">
            <v>452</v>
          </cell>
          <cell r="K381">
            <v>0</v>
          </cell>
          <cell r="L381">
            <v>493190</v>
          </cell>
          <cell r="M381">
            <v>0</v>
          </cell>
          <cell r="N381">
            <v>0</v>
          </cell>
          <cell r="O381">
            <v>0</v>
          </cell>
          <cell r="P381">
            <v>126500</v>
          </cell>
        </row>
        <row r="382">
          <cell r="F382">
            <v>0</v>
          </cell>
          <cell r="H382">
            <v>0</v>
          </cell>
          <cell r="J382">
            <v>0</v>
          </cell>
          <cell r="K382">
            <v>0</v>
          </cell>
          <cell r="L382">
            <v>0</v>
          </cell>
          <cell r="M382">
            <v>0</v>
          </cell>
          <cell r="N382">
            <v>0</v>
          </cell>
          <cell r="O382">
            <v>0</v>
          </cell>
          <cell r="P382">
            <v>0</v>
          </cell>
        </row>
        <row r="383">
          <cell r="F383">
            <v>0</v>
          </cell>
          <cell r="H383">
            <v>0</v>
          </cell>
          <cell r="J383">
            <v>0</v>
          </cell>
          <cell r="K383">
            <v>0</v>
          </cell>
          <cell r="L383">
            <v>0</v>
          </cell>
          <cell r="M383">
            <v>0</v>
          </cell>
          <cell r="N383">
            <v>0</v>
          </cell>
          <cell r="O383">
            <v>0</v>
          </cell>
          <cell r="P383">
            <v>0</v>
          </cell>
        </row>
        <row r="384">
          <cell r="A384" t="str">
            <v>F.</v>
          </cell>
          <cell r="B384" t="str">
            <v>PAGE/INTERCOMMUNICATION SYSTEM</v>
          </cell>
          <cell r="D384" t="str">
            <v xml:space="preserve"> </v>
          </cell>
          <cell r="F384">
            <v>0</v>
          </cell>
          <cell r="H384">
            <v>0</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F386">
            <v>0</v>
          </cell>
          <cell r="H386">
            <v>0</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H389">
            <v>0</v>
          </cell>
          <cell r="I389">
            <v>4</v>
          </cell>
          <cell r="J389">
            <v>40</v>
          </cell>
          <cell r="K389">
            <v>1500</v>
          </cell>
          <cell r="L389">
            <v>15000</v>
          </cell>
          <cell r="M389">
            <v>0</v>
          </cell>
          <cell r="N389">
            <v>0</v>
          </cell>
          <cell r="O389">
            <v>1120</v>
          </cell>
          <cell r="P389">
            <v>11200</v>
          </cell>
        </row>
        <row r="390">
          <cell r="B390" t="str">
            <v>3M LG., W/ SMALL FOUNDATION</v>
          </cell>
          <cell r="F390">
            <v>0</v>
          </cell>
          <cell r="H390">
            <v>0</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H391">
            <v>0</v>
          </cell>
          <cell r="I391">
            <v>3</v>
          </cell>
          <cell r="J391">
            <v>48</v>
          </cell>
          <cell r="K391">
            <v>3300</v>
          </cell>
          <cell r="L391">
            <v>52800</v>
          </cell>
          <cell r="M391">
            <v>0</v>
          </cell>
          <cell r="N391">
            <v>0</v>
          </cell>
          <cell r="O391">
            <v>840</v>
          </cell>
          <cell r="P391">
            <v>13440</v>
          </cell>
        </row>
        <row r="392">
          <cell r="B392" t="str">
            <v xml:space="preserve"> 13314-001</v>
          </cell>
          <cell r="F392">
            <v>0</v>
          </cell>
          <cell r="H392">
            <v>0</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F394">
            <v>0</v>
          </cell>
          <cell r="H394">
            <v>0</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H402">
            <v>0</v>
          </cell>
          <cell r="I402">
            <v>61</v>
          </cell>
          <cell r="J402">
            <v>61</v>
          </cell>
          <cell r="K402">
            <v>36300</v>
          </cell>
          <cell r="L402">
            <v>36300</v>
          </cell>
          <cell r="M402">
            <v>0</v>
          </cell>
          <cell r="N402">
            <v>0</v>
          </cell>
          <cell r="O402">
            <v>17080</v>
          </cell>
          <cell r="P402">
            <v>17080</v>
          </cell>
        </row>
        <row r="403">
          <cell r="B403" t="str">
            <v>SEALING FITTING</v>
          </cell>
          <cell r="F403">
            <v>0</v>
          </cell>
          <cell r="H403">
            <v>0</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H405">
            <v>0</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H406">
            <v>0</v>
          </cell>
          <cell r="I406">
            <v>62.35</v>
          </cell>
          <cell r="J406">
            <v>62</v>
          </cell>
          <cell r="K406">
            <v>48051</v>
          </cell>
          <cell r="L406">
            <v>48051</v>
          </cell>
          <cell r="M406">
            <v>0</v>
          </cell>
          <cell r="N406">
            <v>0</v>
          </cell>
          <cell r="O406">
            <v>17458</v>
          </cell>
          <cell r="P406">
            <v>17458</v>
          </cell>
        </row>
        <row r="407">
          <cell r="B407" t="str">
            <v>SUB-TOTAL : (F)</v>
          </cell>
          <cell r="F407">
            <v>1009077</v>
          </cell>
          <cell r="H407">
            <v>0</v>
          </cell>
          <cell r="J407">
            <v>1309</v>
          </cell>
          <cell r="K407">
            <v>0</v>
          </cell>
          <cell r="L407">
            <v>1009077</v>
          </cell>
          <cell r="M407">
            <v>0</v>
          </cell>
          <cell r="N407">
            <v>0</v>
          </cell>
          <cell r="O407">
            <v>0</v>
          </cell>
          <cell r="P407">
            <v>366530</v>
          </cell>
        </row>
        <row r="408">
          <cell r="F408">
            <v>0</v>
          </cell>
          <cell r="H408">
            <v>0</v>
          </cell>
          <cell r="J408">
            <v>0</v>
          </cell>
          <cell r="K408">
            <v>0</v>
          </cell>
          <cell r="L408">
            <v>0</v>
          </cell>
          <cell r="M408">
            <v>0</v>
          </cell>
          <cell r="N408">
            <v>0</v>
          </cell>
          <cell r="O408">
            <v>0</v>
          </cell>
          <cell r="P408">
            <v>0</v>
          </cell>
        </row>
        <row r="409">
          <cell r="F409">
            <v>0</v>
          </cell>
          <cell r="H409">
            <v>0</v>
          </cell>
          <cell r="J409">
            <v>0</v>
          </cell>
          <cell r="K409">
            <v>0</v>
          </cell>
          <cell r="L409">
            <v>0</v>
          </cell>
          <cell r="M409">
            <v>0</v>
          </cell>
          <cell r="N409">
            <v>0</v>
          </cell>
          <cell r="O409">
            <v>0</v>
          </cell>
          <cell r="P409">
            <v>0</v>
          </cell>
        </row>
        <row r="410">
          <cell r="A410" t="str">
            <v>G.</v>
          </cell>
          <cell r="B410" t="str">
            <v>CCTV SYSTEM</v>
          </cell>
          <cell r="D410" t="str">
            <v xml:space="preserve"> </v>
          </cell>
          <cell r="F410">
            <v>0</v>
          </cell>
          <cell r="H410">
            <v>0</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H428">
            <v>0</v>
          </cell>
          <cell r="I428">
            <v>4</v>
          </cell>
          <cell r="J428">
            <v>16</v>
          </cell>
          <cell r="K428">
            <v>8100</v>
          </cell>
          <cell r="L428">
            <v>32400</v>
          </cell>
          <cell r="M428">
            <v>0</v>
          </cell>
          <cell r="N428">
            <v>0</v>
          </cell>
          <cell r="O428">
            <v>1120</v>
          </cell>
          <cell r="P428">
            <v>4480</v>
          </cell>
        </row>
        <row r="429">
          <cell r="B429" t="str">
            <v>W/ COATING, WALL MOUNT. TYPE</v>
          </cell>
          <cell r="F429">
            <v>0</v>
          </cell>
          <cell r="H429">
            <v>0</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F431">
            <v>0</v>
          </cell>
          <cell r="H431">
            <v>0</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H432">
            <v>0</v>
          </cell>
          <cell r="I432">
            <v>122.5</v>
          </cell>
          <cell r="J432">
            <v>123</v>
          </cell>
          <cell r="K432">
            <v>78750</v>
          </cell>
          <cell r="L432">
            <v>78750</v>
          </cell>
          <cell r="M432">
            <v>0</v>
          </cell>
          <cell r="N432">
            <v>0</v>
          </cell>
          <cell r="O432">
            <v>34300</v>
          </cell>
          <cell r="P432">
            <v>34300</v>
          </cell>
        </row>
        <row r="433">
          <cell r="B433" t="str">
            <v>SEALING FITTING</v>
          </cell>
          <cell r="F433">
            <v>0</v>
          </cell>
          <cell r="H433">
            <v>0</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H437">
            <v>0</v>
          </cell>
          <cell r="I437">
            <v>38.61</v>
          </cell>
          <cell r="J437">
            <v>39</v>
          </cell>
          <cell r="K437">
            <v>50879</v>
          </cell>
          <cell r="L437">
            <v>50879</v>
          </cell>
          <cell r="M437">
            <v>0</v>
          </cell>
          <cell r="N437">
            <v>0</v>
          </cell>
          <cell r="O437">
            <v>10811</v>
          </cell>
          <cell r="P437">
            <v>10811</v>
          </cell>
        </row>
        <row r="438">
          <cell r="B438" t="str">
            <v>SUB-TOTAL : (G)</v>
          </cell>
          <cell r="F438">
            <v>1746859</v>
          </cell>
          <cell r="H438">
            <v>0</v>
          </cell>
          <cell r="J438">
            <v>1326</v>
          </cell>
          <cell r="K438">
            <v>0</v>
          </cell>
          <cell r="L438">
            <v>1746859</v>
          </cell>
          <cell r="M438">
            <v>0</v>
          </cell>
          <cell r="N438">
            <v>0</v>
          </cell>
          <cell r="O438">
            <v>0</v>
          </cell>
          <cell r="P438">
            <v>371601</v>
          </cell>
        </row>
        <row r="439">
          <cell r="F439">
            <v>0</v>
          </cell>
          <cell r="H439">
            <v>0</v>
          </cell>
          <cell r="J439">
            <v>0</v>
          </cell>
          <cell r="K439">
            <v>0</v>
          </cell>
          <cell r="L439">
            <v>0</v>
          </cell>
          <cell r="M439">
            <v>0</v>
          </cell>
          <cell r="N439">
            <v>0</v>
          </cell>
          <cell r="O439">
            <v>0</v>
          </cell>
          <cell r="P439">
            <v>0</v>
          </cell>
        </row>
        <row r="440">
          <cell r="F440">
            <v>0</v>
          </cell>
          <cell r="H440">
            <v>0</v>
          </cell>
          <cell r="J440">
            <v>0</v>
          </cell>
          <cell r="K440">
            <v>0</v>
          </cell>
          <cell r="L440">
            <v>0</v>
          </cell>
          <cell r="M440">
            <v>0</v>
          </cell>
          <cell r="N440">
            <v>0</v>
          </cell>
          <cell r="O440">
            <v>0</v>
          </cell>
          <cell r="P440">
            <v>0</v>
          </cell>
        </row>
        <row r="441">
          <cell r="A441" t="str">
            <v>H.</v>
          </cell>
          <cell r="B441" t="str">
            <v xml:space="preserve"> CATHODIC PROTECTION SYSTEM </v>
          </cell>
          <cell r="F441">
            <v>0</v>
          </cell>
          <cell r="H441">
            <v>0</v>
          </cell>
          <cell r="J441">
            <v>0</v>
          </cell>
          <cell r="K441">
            <v>0</v>
          </cell>
          <cell r="L441">
            <v>0</v>
          </cell>
          <cell r="M441">
            <v>0</v>
          </cell>
          <cell r="N441">
            <v>0</v>
          </cell>
          <cell r="O441">
            <v>0</v>
          </cell>
          <cell r="P441">
            <v>0</v>
          </cell>
        </row>
        <row r="442">
          <cell r="A442">
            <v>1</v>
          </cell>
          <cell r="B442" t="str">
            <v>40LB型鎂犧牲陽極</v>
          </cell>
          <cell r="C442">
            <v>60</v>
          </cell>
          <cell r="D442" t="str">
            <v>SET</v>
          </cell>
          <cell r="E442">
            <v>8000</v>
          </cell>
          <cell r="F442">
            <v>480000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F444">
            <v>0</v>
          </cell>
          <cell r="H444">
            <v>0</v>
          </cell>
          <cell r="J444">
            <v>0</v>
          </cell>
          <cell r="K444">
            <v>0</v>
          </cell>
          <cell r="L444">
            <v>0</v>
          </cell>
          <cell r="M444">
            <v>0</v>
          </cell>
          <cell r="N444">
            <v>0</v>
          </cell>
          <cell r="O444">
            <v>0</v>
          </cell>
          <cell r="P444">
            <v>0</v>
          </cell>
        </row>
        <row r="445">
          <cell r="B445" t="str">
            <v xml:space="preserve">PROTECTION COPPER CABLE, 1.4"X1.4"X60" </v>
          </cell>
          <cell r="F445">
            <v>0</v>
          </cell>
          <cell r="H445">
            <v>0</v>
          </cell>
          <cell r="J445">
            <v>0</v>
          </cell>
          <cell r="K445">
            <v>0</v>
          </cell>
          <cell r="L445">
            <v>0</v>
          </cell>
          <cell r="M445">
            <v>0</v>
          </cell>
          <cell r="N445">
            <v>0</v>
          </cell>
          <cell r="O445">
            <v>0</v>
          </cell>
          <cell r="P445">
            <v>0</v>
          </cell>
        </row>
        <row r="446">
          <cell r="B446" t="str">
            <v>ANODE</v>
          </cell>
          <cell r="F446">
            <v>0</v>
          </cell>
          <cell r="H446">
            <v>0</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H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H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H457">
            <v>0</v>
          </cell>
          <cell r="I457">
            <v>0.5</v>
          </cell>
          <cell r="J457">
            <v>143</v>
          </cell>
          <cell r="K457">
            <v>16</v>
          </cell>
          <cell r="L457">
            <v>4560</v>
          </cell>
          <cell r="M457">
            <v>0</v>
          </cell>
          <cell r="N457">
            <v>0</v>
          </cell>
          <cell r="O457">
            <v>140</v>
          </cell>
          <cell r="P457">
            <v>39900</v>
          </cell>
        </row>
        <row r="458">
          <cell r="B458" t="str">
            <v>TABLE 1, 1"</v>
          </cell>
          <cell r="P458">
            <v>0</v>
          </cell>
        </row>
        <row r="459">
          <cell r="A459">
            <v>11</v>
          </cell>
          <cell r="B459" t="str">
            <v xml:space="preserve">CONCRETE, 3000PSI </v>
          </cell>
          <cell r="C459">
            <v>3</v>
          </cell>
          <cell r="D459" t="str">
            <v>M3</v>
          </cell>
          <cell r="E459" t="str">
            <v>M+L</v>
          </cell>
          <cell r="F459" t="str">
            <v>M+L</v>
          </cell>
          <cell r="H459">
            <v>0</v>
          </cell>
          <cell r="J459">
            <v>0</v>
          </cell>
          <cell r="K459" t="str">
            <v>M+L</v>
          </cell>
          <cell r="L459" t="str">
            <v>M+L</v>
          </cell>
          <cell r="O459">
            <v>2300</v>
          </cell>
          <cell r="P459">
            <v>6900</v>
          </cell>
        </row>
        <row r="460">
          <cell r="A460">
            <v>12</v>
          </cell>
          <cell r="B460" t="str">
            <v>STEEL REINFORCING BAR, 3/8"</v>
          </cell>
          <cell r="C460">
            <v>610</v>
          </cell>
          <cell r="D460" t="str">
            <v>KG</v>
          </cell>
          <cell r="E460" t="str">
            <v>M+L</v>
          </cell>
          <cell r="F460" t="str">
            <v>M+L</v>
          </cell>
          <cell r="H460">
            <v>0</v>
          </cell>
          <cell r="J460">
            <v>0</v>
          </cell>
          <cell r="K460" t="str">
            <v>M+L</v>
          </cell>
          <cell r="L460" t="str">
            <v>M+L</v>
          </cell>
          <cell r="O460">
            <v>16</v>
          </cell>
          <cell r="P460">
            <v>9760</v>
          </cell>
        </row>
        <row r="461">
          <cell r="A461">
            <v>13</v>
          </cell>
          <cell r="B461" t="str">
            <v xml:space="preserve"> EXCAVATION</v>
          </cell>
          <cell r="C461">
            <v>152</v>
          </cell>
          <cell r="D461" t="str">
            <v>M3</v>
          </cell>
          <cell r="E461" t="str">
            <v>M+L</v>
          </cell>
          <cell r="F461" t="str">
            <v>M+L</v>
          </cell>
          <cell r="H461">
            <v>0</v>
          </cell>
          <cell r="J461">
            <v>0</v>
          </cell>
          <cell r="K461" t="str">
            <v>M+L</v>
          </cell>
          <cell r="L461" t="str">
            <v>M+L</v>
          </cell>
          <cell r="O461">
            <v>120</v>
          </cell>
          <cell r="P461">
            <v>18240</v>
          </cell>
        </row>
        <row r="462">
          <cell r="A462">
            <v>14</v>
          </cell>
          <cell r="B462" t="str">
            <v xml:space="preserve"> BACKFILL SAND</v>
          </cell>
          <cell r="C462">
            <v>50</v>
          </cell>
          <cell r="D462" t="str">
            <v>M3</v>
          </cell>
          <cell r="E462" t="str">
            <v>M+L</v>
          </cell>
          <cell r="F462" t="str">
            <v>M+L</v>
          </cell>
          <cell r="H462">
            <v>0</v>
          </cell>
          <cell r="J462">
            <v>0</v>
          </cell>
          <cell r="K462" t="str">
            <v>M+L</v>
          </cell>
          <cell r="L462" t="str">
            <v>M+L</v>
          </cell>
          <cell r="O462">
            <v>550</v>
          </cell>
          <cell r="P462">
            <v>27500</v>
          </cell>
        </row>
        <row r="463">
          <cell r="A463">
            <v>15</v>
          </cell>
          <cell r="B463" t="str">
            <v xml:space="preserve"> BACKFILL STONE</v>
          </cell>
          <cell r="C463">
            <v>31</v>
          </cell>
          <cell r="D463" t="str">
            <v>M3</v>
          </cell>
          <cell r="E463" t="str">
            <v>M+L</v>
          </cell>
          <cell r="F463" t="str">
            <v>M+L</v>
          </cell>
          <cell r="H463">
            <v>0</v>
          </cell>
          <cell r="J463">
            <v>0</v>
          </cell>
          <cell r="K463" t="str">
            <v>M+L</v>
          </cell>
          <cell r="L463" t="str">
            <v>M+L</v>
          </cell>
          <cell r="O463">
            <v>520</v>
          </cell>
          <cell r="P463">
            <v>16120</v>
          </cell>
        </row>
        <row r="464">
          <cell r="A464">
            <v>16</v>
          </cell>
          <cell r="B464" t="str">
            <v xml:space="preserve"> DISPOSAL</v>
          </cell>
          <cell r="C464">
            <v>80</v>
          </cell>
          <cell r="D464" t="str">
            <v>M3</v>
          </cell>
          <cell r="E464" t="str">
            <v>M+L</v>
          </cell>
          <cell r="F464" t="str">
            <v>M+L</v>
          </cell>
          <cell r="H464">
            <v>0</v>
          </cell>
          <cell r="J464">
            <v>0</v>
          </cell>
          <cell r="K464" t="str">
            <v>M+L</v>
          </cell>
          <cell r="L464" t="str">
            <v>M+L</v>
          </cell>
          <cell r="O464">
            <v>220</v>
          </cell>
          <cell r="P464">
            <v>17600</v>
          </cell>
        </row>
        <row r="465">
          <cell r="A465">
            <v>17</v>
          </cell>
          <cell r="B465" t="str">
            <v>熱縮絕緣套管理(含熱溶膠)</v>
          </cell>
          <cell r="C465">
            <v>9</v>
          </cell>
          <cell r="D465" t="str">
            <v>PCS</v>
          </cell>
          <cell r="E465">
            <v>500</v>
          </cell>
          <cell r="F465">
            <v>4500</v>
          </cell>
          <cell r="H465">
            <v>0</v>
          </cell>
          <cell r="I465">
            <v>2</v>
          </cell>
          <cell r="J465">
            <v>18</v>
          </cell>
          <cell r="K465">
            <v>500</v>
          </cell>
          <cell r="L465">
            <v>4500</v>
          </cell>
          <cell r="M465">
            <v>0</v>
          </cell>
          <cell r="N465">
            <v>0</v>
          </cell>
          <cell r="O465">
            <v>560</v>
          </cell>
          <cell r="P465">
            <v>5040</v>
          </cell>
        </row>
        <row r="466">
          <cell r="A466">
            <v>18</v>
          </cell>
          <cell r="B466" t="str">
            <v>自融型絕緣膠帶</v>
          </cell>
          <cell r="C466">
            <v>7</v>
          </cell>
          <cell r="D466" t="str">
            <v>ROLL</v>
          </cell>
          <cell r="E466">
            <v>300</v>
          </cell>
          <cell r="F466">
            <v>2100</v>
          </cell>
          <cell r="H466">
            <v>0</v>
          </cell>
          <cell r="I466">
            <v>1</v>
          </cell>
          <cell r="J466">
            <v>7</v>
          </cell>
          <cell r="K466">
            <v>300</v>
          </cell>
          <cell r="L466">
            <v>2100</v>
          </cell>
          <cell r="M466">
            <v>0</v>
          </cell>
          <cell r="N466">
            <v>0</v>
          </cell>
          <cell r="O466">
            <v>280</v>
          </cell>
          <cell r="P466">
            <v>1960</v>
          </cell>
        </row>
        <row r="467">
          <cell r="A467">
            <v>19</v>
          </cell>
          <cell r="B467" t="str">
            <v>熱融焊點PE包覆蓋</v>
          </cell>
          <cell r="C467">
            <v>8</v>
          </cell>
          <cell r="D467" t="str">
            <v>PCS</v>
          </cell>
          <cell r="E467">
            <v>350</v>
          </cell>
          <cell r="F467">
            <v>2800</v>
          </cell>
          <cell r="H467">
            <v>0</v>
          </cell>
          <cell r="I467">
            <v>1</v>
          </cell>
          <cell r="J467">
            <v>8</v>
          </cell>
          <cell r="K467">
            <v>350</v>
          </cell>
          <cell r="L467">
            <v>2800</v>
          </cell>
          <cell r="M467">
            <v>0</v>
          </cell>
          <cell r="N467">
            <v>0</v>
          </cell>
          <cell r="O467">
            <v>280</v>
          </cell>
          <cell r="P467">
            <v>2240</v>
          </cell>
        </row>
        <row r="468">
          <cell r="A468">
            <v>20</v>
          </cell>
          <cell r="B468" t="str">
            <v>MISCELLANEOUS INCLUDE 防蝕系統測試調整 &amp; 交通安全措施費</v>
          </cell>
          <cell r="C468">
            <v>1</v>
          </cell>
          <cell r="D468" t="str">
            <v>LOT</v>
          </cell>
          <cell r="E468">
            <v>67883.5</v>
          </cell>
          <cell r="F468">
            <v>67884</v>
          </cell>
          <cell r="H468">
            <v>0</v>
          </cell>
          <cell r="I468">
            <v>93.2</v>
          </cell>
          <cell r="J468">
            <v>93</v>
          </cell>
          <cell r="K468">
            <v>67884</v>
          </cell>
          <cell r="L468">
            <v>67884</v>
          </cell>
          <cell r="M468">
            <v>0</v>
          </cell>
          <cell r="N468">
            <v>0</v>
          </cell>
          <cell r="O468">
            <v>26096</v>
          </cell>
          <cell r="P468">
            <v>26096</v>
          </cell>
        </row>
        <row r="469">
          <cell r="B469" t="str">
            <v>SUB-TOTAL : (H)</v>
          </cell>
          <cell r="F469">
            <v>746719</v>
          </cell>
          <cell r="H469">
            <v>0</v>
          </cell>
          <cell r="J469">
            <v>1025</v>
          </cell>
          <cell r="K469">
            <v>0</v>
          </cell>
          <cell r="L469">
            <v>746719</v>
          </cell>
          <cell r="M469">
            <v>0</v>
          </cell>
          <cell r="N469">
            <v>0</v>
          </cell>
          <cell r="O469">
            <v>0</v>
          </cell>
          <cell r="P469">
            <v>383226</v>
          </cell>
        </row>
        <row r="470">
          <cell r="F470">
            <v>0</v>
          </cell>
          <cell r="H470">
            <v>0</v>
          </cell>
          <cell r="J470">
            <v>0</v>
          </cell>
          <cell r="K470">
            <v>0</v>
          </cell>
          <cell r="L470">
            <v>0</v>
          </cell>
          <cell r="M470">
            <v>0</v>
          </cell>
          <cell r="N470">
            <v>0</v>
          </cell>
          <cell r="O470">
            <v>0</v>
          </cell>
          <cell r="P470">
            <v>0</v>
          </cell>
        </row>
        <row r="471">
          <cell r="F471">
            <v>0</v>
          </cell>
          <cell r="H471">
            <v>0</v>
          </cell>
          <cell r="J471">
            <v>0</v>
          </cell>
          <cell r="K471">
            <v>0</v>
          </cell>
          <cell r="L471">
            <v>0</v>
          </cell>
          <cell r="M471">
            <v>0</v>
          </cell>
          <cell r="N471">
            <v>0</v>
          </cell>
          <cell r="O471">
            <v>0</v>
          </cell>
          <cell r="P471">
            <v>0</v>
          </cell>
        </row>
        <row r="472">
          <cell r="F472">
            <v>0</v>
          </cell>
          <cell r="H472">
            <v>0</v>
          </cell>
          <cell r="J472">
            <v>0</v>
          </cell>
          <cell r="K472">
            <v>0</v>
          </cell>
          <cell r="L472">
            <v>0</v>
          </cell>
          <cell r="M472">
            <v>0</v>
          </cell>
          <cell r="N472">
            <v>0</v>
          </cell>
          <cell r="O472">
            <v>0</v>
          </cell>
          <cell r="P472">
            <v>0</v>
          </cell>
        </row>
        <row r="473">
          <cell r="A473" t="str">
            <v>I.</v>
          </cell>
          <cell r="B473" t="str">
            <v>APS SYSTEM</v>
          </cell>
          <cell r="F473">
            <v>0</v>
          </cell>
          <cell r="H473">
            <v>0</v>
          </cell>
          <cell r="J473">
            <v>0</v>
          </cell>
          <cell r="K473">
            <v>0</v>
          </cell>
          <cell r="L473">
            <v>0</v>
          </cell>
          <cell r="M473">
            <v>0</v>
          </cell>
          <cell r="N473">
            <v>0</v>
          </cell>
          <cell r="O473">
            <v>0</v>
          </cell>
          <cell r="P473">
            <v>0</v>
          </cell>
        </row>
        <row r="474">
          <cell r="B474" t="str">
            <v>D&amp;F SYSTEM PANEL, INCLUDING</v>
          </cell>
          <cell r="F474">
            <v>0</v>
          </cell>
          <cell r="H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F476">
            <v>0</v>
          </cell>
          <cell r="H476">
            <v>0</v>
          </cell>
          <cell r="J476">
            <v>0</v>
          </cell>
          <cell r="K476">
            <v>0</v>
          </cell>
          <cell r="L476">
            <v>0</v>
          </cell>
          <cell r="M476">
            <v>0</v>
          </cell>
          <cell r="N476">
            <v>0</v>
          </cell>
          <cell r="O476">
            <v>0</v>
          </cell>
          <cell r="P476">
            <v>0</v>
          </cell>
        </row>
        <row r="477">
          <cell r="B477" t="str">
            <v>INTERPOSITION RELAY x50,  WIRING, AND TB.</v>
          </cell>
          <cell r="F477">
            <v>0</v>
          </cell>
          <cell r="H477">
            <v>0</v>
          </cell>
          <cell r="J477">
            <v>0</v>
          </cell>
          <cell r="K477">
            <v>0</v>
          </cell>
          <cell r="L477">
            <v>0</v>
          </cell>
          <cell r="M477">
            <v>0</v>
          </cell>
          <cell r="N477">
            <v>0</v>
          </cell>
          <cell r="O477">
            <v>0</v>
          </cell>
          <cell r="P477">
            <v>0</v>
          </cell>
        </row>
        <row r="478">
          <cell r="B478" t="str">
            <v>SOFTWARE DESIGN PACKAGE</v>
          </cell>
          <cell r="F478">
            <v>0</v>
          </cell>
          <cell r="H478">
            <v>0</v>
          </cell>
          <cell r="J478">
            <v>0</v>
          </cell>
          <cell r="K478">
            <v>0</v>
          </cell>
          <cell r="L478">
            <v>0</v>
          </cell>
          <cell r="M478">
            <v>0</v>
          </cell>
          <cell r="N478">
            <v>0</v>
          </cell>
          <cell r="O478">
            <v>0</v>
          </cell>
          <cell r="P478">
            <v>0</v>
          </cell>
        </row>
        <row r="479">
          <cell r="A479">
            <v>2</v>
          </cell>
          <cell r="B479" t="str">
            <v>OPERATION CONSOLE, INCLUDING</v>
          </cell>
          <cell r="C479">
            <v>1</v>
          </cell>
          <cell r="D479" t="str">
            <v>SET</v>
          </cell>
          <cell r="E479">
            <v>357000</v>
          </cell>
          <cell r="F479">
            <v>357000</v>
          </cell>
          <cell r="H479">
            <v>0</v>
          </cell>
          <cell r="I479">
            <v>20</v>
          </cell>
          <cell r="J479">
            <v>20</v>
          </cell>
          <cell r="K479">
            <v>357000</v>
          </cell>
          <cell r="L479">
            <v>357000</v>
          </cell>
          <cell r="M479">
            <v>0</v>
          </cell>
          <cell r="N479">
            <v>0</v>
          </cell>
          <cell r="O479">
            <v>5600</v>
          </cell>
          <cell r="P479">
            <v>5600</v>
          </cell>
        </row>
        <row r="480">
          <cell r="B480" t="str">
            <v>ANNUNCIATOR PANEL, W/ 50 WINDOWS</v>
          </cell>
          <cell r="F480">
            <v>0</v>
          </cell>
          <cell r="H480">
            <v>0</v>
          </cell>
          <cell r="J480">
            <v>0</v>
          </cell>
          <cell r="K480">
            <v>0</v>
          </cell>
          <cell r="L480">
            <v>0</v>
          </cell>
          <cell r="M480">
            <v>0</v>
          </cell>
          <cell r="N480">
            <v>0</v>
          </cell>
          <cell r="O480">
            <v>0</v>
          </cell>
          <cell r="P480">
            <v>0</v>
          </cell>
        </row>
        <row r="481">
          <cell r="B481" t="str">
            <v xml:space="preserve">COMMAND BOARD, W/ 15 PB SWITCH(SW. W/LIGHT) </v>
          </cell>
          <cell r="F481">
            <v>0</v>
          </cell>
          <cell r="H481">
            <v>0</v>
          </cell>
          <cell r="J481">
            <v>0</v>
          </cell>
          <cell r="K481">
            <v>0</v>
          </cell>
          <cell r="L481">
            <v>0</v>
          </cell>
          <cell r="M481">
            <v>0</v>
          </cell>
          <cell r="N481">
            <v>0</v>
          </cell>
          <cell r="O481">
            <v>0</v>
          </cell>
          <cell r="P481">
            <v>0</v>
          </cell>
        </row>
        <row r="482">
          <cell r="B482" t="str">
            <v>WIRING, AND TB.</v>
          </cell>
          <cell r="F482">
            <v>0</v>
          </cell>
          <cell r="H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H483">
            <v>0</v>
          </cell>
          <cell r="I483">
            <v>20</v>
          </cell>
          <cell r="J483">
            <v>20</v>
          </cell>
          <cell r="K483">
            <v>448000</v>
          </cell>
          <cell r="L483">
            <v>448000</v>
          </cell>
          <cell r="M483">
            <v>0</v>
          </cell>
          <cell r="N483">
            <v>0</v>
          </cell>
          <cell r="O483">
            <v>5600</v>
          </cell>
          <cell r="P483">
            <v>5600</v>
          </cell>
        </row>
        <row r="484">
          <cell r="B484" t="str">
            <v>MOSAIC PANEL  SIZE 1200Hx1200W, W/</v>
          </cell>
          <cell r="F484">
            <v>0</v>
          </cell>
          <cell r="H484">
            <v>0</v>
          </cell>
          <cell r="J484">
            <v>0</v>
          </cell>
          <cell r="K484">
            <v>0</v>
          </cell>
          <cell r="L484">
            <v>0</v>
          </cell>
          <cell r="M484">
            <v>0</v>
          </cell>
          <cell r="N484">
            <v>0</v>
          </cell>
          <cell r="O484">
            <v>0</v>
          </cell>
          <cell r="P484">
            <v>0</v>
          </cell>
        </row>
        <row r="485">
          <cell r="B485" t="str">
            <v>INDICATION LIGHT x60, POWER SUPPLY, WIRING, AND TB.</v>
          </cell>
          <cell r="F485">
            <v>0</v>
          </cell>
          <cell r="H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F487">
            <v>0</v>
          </cell>
          <cell r="H487">
            <v>0</v>
          </cell>
          <cell r="J487">
            <v>0</v>
          </cell>
          <cell r="K487">
            <v>0</v>
          </cell>
          <cell r="L487">
            <v>0</v>
          </cell>
          <cell r="M487">
            <v>0</v>
          </cell>
          <cell r="N487">
            <v>0</v>
          </cell>
          <cell r="O487">
            <v>0</v>
          </cell>
          <cell r="P487">
            <v>0</v>
          </cell>
        </row>
        <row r="488">
          <cell r="B488" t="str">
            <v>GAS DETECTOR CONTROLLER, 8-CHANNEL x8</v>
          </cell>
          <cell r="F488">
            <v>0</v>
          </cell>
          <cell r="H488">
            <v>0</v>
          </cell>
          <cell r="J488">
            <v>0</v>
          </cell>
          <cell r="K488">
            <v>0</v>
          </cell>
          <cell r="L488">
            <v>0</v>
          </cell>
          <cell r="M488">
            <v>0</v>
          </cell>
          <cell r="N488">
            <v>0</v>
          </cell>
          <cell r="O488">
            <v>0</v>
          </cell>
          <cell r="P488">
            <v>0</v>
          </cell>
        </row>
        <row r="489">
          <cell r="B489" t="str">
            <v>LOW TEMP. DETECTOR CONTROLLER, 4-CHANNEL x7</v>
          </cell>
          <cell r="F489">
            <v>0</v>
          </cell>
          <cell r="H489">
            <v>0</v>
          </cell>
          <cell r="J489">
            <v>0</v>
          </cell>
          <cell r="K489">
            <v>0</v>
          </cell>
          <cell r="L489">
            <v>0</v>
          </cell>
          <cell r="M489">
            <v>0</v>
          </cell>
          <cell r="N489">
            <v>0</v>
          </cell>
          <cell r="O489">
            <v>0</v>
          </cell>
          <cell r="P489">
            <v>0</v>
          </cell>
        </row>
        <row r="490">
          <cell r="B490" t="str">
            <v>POWER SUPPLY, WIRING, AND TB.</v>
          </cell>
          <cell r="F490">
            <v>0</v>
          </cell>
          <cell r="H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F497">
            <v>0</v>
          </cell>
          <cell r="H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H501">
            <v>0</v>
          </cell>
          <cell r="I501">
            <v>935.4</v>
          </cell>
          <cell r="J501">
            <v>935</v>
          </cell>
          <cell r="K501">
            <v>639800</v>
          </cell>
          <cell r="L501">
            <v>639800</v>
          </cell>
          <cell r="M501">
            <v>0</v>
          </cell>
          <cell r="N501">
            <v>0</v>
          </cell>
          <cell r="O501">
            <v>261912</v>
          </cell>
          <cell r="P501">
            <v>261912</v>
          </cell>
        </row>
        <row r="502">
          <cell r="A502">
            <v>15</v>
          </cell>
          <cell r="B502" t="str">
            <v>600V控制電纜,銅導体,PVC絕緣,麥拉遮蔽(OVERALL),</v>
          </cell>
          <cell r="C502">
            <v>650</v>
          </cell>
          <cell r="D502" t="str">
            <v>M</v>
          </cell>
          <cell r="E502">
            <v>37</v>
          </cell>
          <cell r="F502">
            <v>24050</v>
          </cell>
          <cell r="H502">
            <v>0</v>
          </cell>
          <cell r="I502">
            <v>0.11700000000000001</v>
          </cell>
          <cell r="J502">
            <v>76</v>
          </cell>
          <cell r="K502">
            <v>37</v>
          </cell>
          <cell r="L502">
            <v>24050</v>
          </cell>
          <cell r="M502">
            <v>0</v>
          </cell>
          <cell r="N502">
            <v>0</v>
          </cell>
          <cell r="O502">
            <v>33</v>
          </cell>
          <cell r="P502">
            <v>21450</v>
          </cell>
        </row>
        <row r="503">
          <cell r="B503" t="str">
            <v>PVC黑色被覆 7C-2SQ.MM</v>
          </cell>
          <cell r="F503">
            <v>0</v>
          </cell>
          <cell r="H503">
            <v>0</v>
          </cell>
          <cell r="J503">
            <v>0</v>
          </cell>
          <cell r="K503">
            <v>0</v>
          </cell>
          <cell r="L503">
            <v>0</v>
          </cell>
          <cell r="M503">
            <v>0</v>
          </cell>
          <cell r="N503">
            <v>0</v>
          </cell>
          <cell r="O503">
            <v>0</v>
          </cell>
          <cell r="P503">
            <v>0</v>
          </cell>
        </row>
        <row r="504">
          <cell r="A504">
            <v>16</v>
          </cell>
          <cell r="B504" t="str">
            <v>600V控制電纜,銅導体,PVC絕緣,麥拉遮蔽(OVERALL),</v>
          </cell>
          <cell r="C504">
            <v>1500</v>
          </cell>
          <cell r="D504" t="str">
            <v>M</v>
          </cell>
          <cell r="E504">
            <v>41</v>
          </cell>
          <cell r="F504">
            <v>61500</v>
          </cell>
          <cell r="H504">
            <v>0</v>
          </cell>
          <cell r="I504">
            <v>0.13300000000000001</v>
          </cell>
          <cell r="J504">
            <v>200</v>
          </cell>
          <cell r="K504">
            <v>41</v>
          </cell>
          <cell r="L504">
            <v>61500</v>
          </cell>
          <cell r="M504">
            <v>0</v>
          </cell>
          <cell r="N504">
            <v>0</v>
          </cell>
          <cell r="O504">
            <v>37</v>
          </cell>
          <cell r="P504">
            <v>55500</v>
          </cell>
        </row>
        <row r="505">
          <cell r="B505" t="str">
            <v>PVC黑色被覆 9C-2SQ.MM</v>
          </cell>
          <cell r="F505">
            <v>0</v>
          </cell>
          <cell r="H505">
            <v>0</v>
          </cell>
          <cell r="J505">
            <v>0</v>
          </cell>
          <cell r="K505">
            <v>0</v>
          </cell>
          <cell r="L505">
            <v>0</v>
          </cell>
          <cell r="M505">
            <v>0</v>
          </cell>
          <cell r="N505">
            <v>0</v>
          </cell>
          <cell r="O505">
            <v>0</v>
          </cell>
          <cell r="P505">
            <v>0</v>
          </cell>
        </row>
        <row r="506">
          <cell r="A506">
            <v>17</v>
          </cell>
          <cell r="B506" t="str">
            <v>600V控制電纜,銅導体,PVC絕緣,麥拉遮蔽(OVERALL),</v>
          </cell>
          <cell r="C506">
            <v>2600</v>
          </cell>
          <cell r="D506" t="str">
            <v>M</v>
          </cell>
          <cell r="E506">
            <v>53</v>
          </cell>
          <cell r="F506">
            <v>137800</v>
          </cell>
          <cell r="H506">
            <v>0</v>
          </cell>
          <cell r="I506">
            <v>0.153</v>
          </cell>
          <cell r="J506">
            <v>398</v>
          </cell>
          <cell r="K506">
            <v>53</v>
          </cell>
          <cell r="L506">
            <v>137800</v>
          </cell>
          <cell r="M506">
            <v>0</v>
          </cell>
          <cell r="N506">
            <v>0</v>
          </cell>
          <cell r="O506">
            <v>43</v>
          </cell>
          <cell r="P506">
            <v>111800</v>
          </cell>
        </row>
        <row r="507">
          <cell r="B507" t="str">
            <v>PVC黑色被覆 12C-2SQ.MM</v>
          </cell>
          <cell r="F507">
            <v>0</v>
          </cell>
          <cell r="H507">
            <v>0</v>
          </cell>
          <cell r="J507">
            <v>0</v>
          </cell>
          <cell r="K507">
            <v>0</v>
          </cell>
          <cell r="L507">
            <v>0</v>
          </cell>
          <cell r="M507">
            <v>0</v>
          </cell>
          <cell r="N507">
            <v>0</v>
          </cell>
          <cell r="O507">
            <v>0</v>
          </cell>
          <cell r="P507">
            <v>0</v>
          </cell>
        </row>
        <row r="508">
          <cell r="A508">
            <v>18</v>
          </cell>
          <cell r="B508" t="str">
            <v>600V控制電纜,銅導体,PVC絕緣,麥拉遮蔽(OVERALL),</v>
          </cell>
          <cell r="C508">
            <v>10000</v>
          </cell>
          <cell r="D508" t="str">
            <v>M</v>
          </cell>
          <cell r="E508">
            <v>44</v>
          </cell>
          <cell r="F508">
            <v>440000</v>
          </cell>
          <cell r="H508">
            <v>0</v>
          </cell>
          <cell r="I508">
            <v>0.13500000000000001</v>
          </cell>
          <cell r="J508">
            <v>1350</v>
          </cell>
          <cell r="K508">
            <v>44</v>
          </cell>
          <cell r="L508">
            <v>440000</v>
          </cell>
          <cell r="M508">
            <v>0</v>
          </cell>
          <cell r="N508">
            <v>0</v>
          </cell>
          <cell r="O508">
            <v>38</v>
          </cell>
          <cell r="P508">
            <v>380000</v>
          </cell>
        </row>
        <row r="509">
          <cell r="B509" t="str">
            <v>PVC黑色被覆 7C-3.5SQ.MM</v>
          </cell>
          <cell r="F509">
            <v>0</v>
          </cell>
          <cell r="H509">
            <v>0</v>
          </cell>
          <cell r="J509">
            <v>0</v>
          </cell>
          <cell r="K509">
            <v>0</v>
          </cell>
          <cell r="L509">
            <v>0</v>
          </cell>
          <cell r="M509">
            <v>0</v>
          </cell>
          <cell r="N509">
            <v>0</v>
          </cell>
          <cell r="O509">
            <v>0</v>
          </cell>
          <cell r="P509">
            <v>0</v>
          </cell>
        </row>
        <row r="510">
          <cell r="A510">
            <v>19</v>
          </cell>
          <cell r="B510" t="str">
            <v>600V控制電纜,銅導体,PVC絕緣,麥拉遮蔽(OVERALL),</v>
          </cell>
          <cell r="C510">
            <v>3000</v>
          </cell>
          <cell r="D510" t="str">
            <v>M</v>
          </cell>
          <cell r="E510">
            <v>76</v>
          </cell>
          <cell r="F510">
            <v>228000</v>
          </cell>
          <cell r="H510">
            <v>0</v>
          </cell>
          <cell r="I510">
            <v>0.193</v>
          </cell>
          <cell r="J510">
            <v>579</v>
          </cell>
          <cell r="K510">
            <v>76</v>
          </cell>
          <cell r="L510">
            <v>228000</v>
          </cell>
          <cell r="M510">
            <v>0</v>
          </cell>
          <cell r="N510">
            <v>0</v>
          </cell>
          <cell r="O510">
            <v>54</v>
          </cell>
          <cell r="P510">
            <v>162000</v>
          </cell>
        </row>
        <row r="511">
          <cell r="B511" t="str">
            <v>PVC黑色被覆 19C-2SQ.MM</v>
          </cell>
          <cell r="F511">
            <v>0</v>
          </cell>
          <cell r="H511">
            <v>0</v>
          </cell>
          <cell r="J511">
            <v>0</v>
          </cell>
          <cell r="K511">
            <v>0</v>
          </cell>
          <cell r="L511">
            <v>0</v>
          </cell>
          <cell r="M511">
            <v>0</v>
          </cell>
          <cell r="N511">
            <v>0</v>
          </cell>
          <cell r="O511">
            <v>0</v>
          </cell>
          <cell r="P511">
            <v>0</v>
          </cell>
        </row>
        <row r="512">
          <cell r="A512">
            <v>20</v>
          </cell>
          <cell r="B512" t="str">
            <v>600V控制電纜,銅導体,PVC絕緣,麥拉遮蔽(OVERALL),</v>
          </cell>
          <cell r="C512">
            <v>14000</v>
          </cell>
          <cell r="D512" t="str">
            <v>M</v>
          </cell>
          <cell r="E512">
            <v>119</v>
          </cell>
          <cell r="F512">
            <v>1666000</v>
          </cell>
          <cell r="H512">
            <v>0</v>
          </cell>
          <cell r="I512">
            <v>0.23599999999999999</v>
          </cell>
          <cell r="J512">
            <v>3304</v>
          </cell>
          <cell r="K512">
            <v>119</v>
          </cell>
          <cell r="L512">
            <v>1666000</v>
          </cell>
          <cell r="M512">
            <v>0</v>
          </cell>
          <cell r="N512">
            <v>0</v>
          </cell>
          <cell r="O512">
            <v>66</v>
          </cell>
          <cell r="P512">
            <v>924000</v>
          </cell>
        </row>
        <row r="513">
          <cell r="B513" t="str">
            <v>PVC黑色被覆 30C-2SQ.MM</v>
          </cell>
          <cell r="F513">
            <v>0</v>
          </cell>
          <cell r="H513">
            <v>0</v>
          </cell>
          <cell r="J513">
            <v>0</v>
          </cell>
          <cell r="K513">
            <v>0</v>
          </cell>
          <cell r="L513">
            <v>0</v>
          </cell>
          <cell r="M513">
            <v>0</v>
          </cell>
          <cell r="N513">
            <v>0</v>
          </cell>
          <cell r="O513">
            <v>0</v>
          </cell>
          <cell r="P513">
            <v>0</v>
          </cell>
        </row>
        <row r="514">
          <cell r="A514">
            <v>21</v>
          </cell>
          <cell r="B514" t="str">
            <v>300V信號電纜,PVC絕緣,麥拉遮蔽(OVERALL &amp; INDIVID)PVC</v>
          </cell>
          <cell r="C514">
            <v>12000</v>
          </cell>
          <cell r="D514" t="str">
            <v>M</v>
          </cell>
          <cell r="E514">
            <v>17</v>
          </cell>
          <cell r="F514">
            <v>204000</v>
          </cell>
          <cell r="H514">
            <v>0</v>
          </cell>
          <cell r="I514">
            <v>6.4000000000000001E-2</v>
          </cell>
          <cell r="J514">
            <v>768</v>
          </cell>
          <cell r="K514">
            <v>17</v>
          </cell>
          <cell r="L514">
            <v>204000</v>
          </cell>
          <cell r="M514">
            <v>0</v>
          </cell>
          <cell r="N514">
            <v>0</v>
          </cell>
          <cell r="O514">
            <v>18</v>
          </cell>
          <cell r="P514">
            <v>216000</v>
          </cell>
        </row>
        <row r="515">
          <cell r="B515" t="str">
            <v>黑色被覆  1TxAWG#16</v>
          </cell>
          <cell r="F515">
            <v>0</v>
          </cell>
          <cell r="H515">
            <v>0</v>
          </cell>
          <cell r="J515">
            <v>0</v>
          </cell>
          <cell r="K515">
            <v>0</v>
          </cell>
          <cell r="L515">
            <v>0</v>
          </cell>
          <cell r="M515">
            <v>0</v>
          </cell>
          <cell r="N515">
            <v>0</v>
          </cell>
          <cell r="O515">
            <v>0</v>
          </cell>
          <cell r="P515">
            <v>0</v>
          </cell>
        </row>
        <row r="516">
          <cell r="A516">
            <v>22</v>
          </cell>
          <cell r="B516" t="str">
            <v>300V信號電纜,PVC絕緣,麥拉遮蔽(OVERALL &amp; INDIVID)PVC</v>
          </cell>
          <cell r="C516">
            <v>3500</v>
          </cell>
          <cell r="D516" t="str">
            <v>M</v>
          </cell>
          <cell r="E516">
            <v>227</v>
          </cell>
          <cell r="F516">
            <v>794500</v>
          </cell>
          <cell r="H516">
            <v>0</v>
          </cell>
          <cell r="I516">
            <v>0.25</v>
          </cell>
          <cell r="J516">
            <v>875</v>
          </cell>
          <cell r="K516">
            <v>227</v>
          </cell>
          <cell r="L516">
            <v>794500</v>
          </cell>
          <cell r="M516">
            <v>0</v>
          </cell>
          <cell r="N516">
            <v>0</v>
          </cell>
          <cell r="O516">
            <v>70</v>
          </cell>
          <cell r="P516">
            <v>245000</v>
          </cell>
        </row>
        <row r="517">
          <cell r="B517" t="str">
            <v>黑色被覆  12TxAWG#14</v>
          </cell>
          <cell r="F517">
            <v>0</v>
          </cell>
          <cell r="H517">
            <v>0</v>
          </cell>
          <cell r="J517">
            <v>0</v>
          </cell>
          <cell r="K517">
            <v>0</v>
          </cell>
          <cell r="L517">
            <v>0</v>
          </cell>
          <cell r="M517">
            <v>0</v>
          </cell>
          <cell r="N517">
            <v>0</v>
          </cell>
          <cell r="O517">
            <v>0</v>
          </cell>
          <cell r="P517">
            <v>0</v>
          </cell>
        </row>
        <row r="518">
          <cell r="A518">
            <v>23</v>
          </cell>
          <cell r="B518" t="str">
            <v>300V信號電纜,PVC絕緣,麥拉遮蔽(OVERALL &amp; INDIVID)PVC</v>
          </cell>
          <cell r="C518">
            <v>350</v>
          </cell>
          <cell r="D518" t="str">
            <v>M</v>
          </cell>
          <cell r="E518">
            <v>471</v>
          </cell>
          <cell r="F518">
            <v>164850</v>
          </cell>
          <cell r="H518">
            <v>0</v>
          </cell>
          <cell r="I518">
            <v>0.4</v>
          </cell>
          <cell r="J518">
            <v>140</v>
          </cell>
          <cell r="K518">
            <v>471</v>
          </cell>
          <cell r="L518">
            <v>164850</v>
          </cell>
          <cell r="M518">
            <v>0</v>
          </cell>
          <cell r="N518">
            <v>0</v>
          </cell>
          <cell r="O518">
            <v>112</v>
          </cell>
          <cell r="P518">
            <v>39200</v>
          </cell>
        </row>
        <row r="519">
          <cell r="B519" t="str">
            <v>黑色被覆 24TxAWG#14</v>
          </cell>
          <cell r="F519">
            <v>0</v>
          </cell>
          <cell r="H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H523">
            <v>0</v>
          </cell>
          <cell r="I523">
            <v>10</v>
          </cell>
          <cell r="J523">
            <v>20</v>
          </cell>
          <cell r="K523">
            <v>1000</v>
          </cell>
          <cell r="L523">
            <v>2000</v>
          </cell>
          <cell r="M523">
            <v>0</v>
          </cell>
          <cell r="N523">
            <v>0</v>
          </cell>
          <cell r="O523">
            <v>2800</v>
          </cell>
          <cell r="P523">
            <v>5600</v>
          </cell>
        </row>
        <row r="524">
          <cell r="A524">
            <v>28</v>
          </cell>
          <cell r="B524" t="str">
            <v>1/4圓(半徑30公分)低溫偵測器之補償器遮蔽板SS316製</v>
          </cell>
          <cell r="C524">
            <v>4</v>
          </cell>
          <cell r="D524" t="str">
            <v>PCS</v>
          </cell>
          <cell r="E524">
            <v>3000</v>
          </cell>
          <cell r="F524">
            <v>12000</v>
          </cell>
          <cell r="H524">
            <v>0</v>
          </cell>
          <cell r="I524">
            <v>4</v>
          </cell>
          <cell r="J524">
            <v>16</v>
          </cell>
          <cell r="K524">
            <v>3000</v>
          </cell>
          <cell r="L524">
            <v>12000</v>
          </cell>
          <cell r="M524">
            <v>0</v>
          </cell>
          <cell r="N524">
            <v>0</v>
          </cell>
          <cell r="O524">
            <v>1120</v>
          </cell>
          <cell r="P524">
            <v>4480</v>
          </cell>
        </row>
        <row r="525">
          <cell r="A525">
            <v>29</v>
          </cell>
          <cell r="B525" t="str">
            <v>接線箱,附端子板20P,FRP外殼,屋外防水型</v>
          </cell>
          <cell r="C525">
            <v>5</v>
          </cell>
          <cell r="D525" t="str">
            <v>SET</v>
          </cell>
          <cell r="E525">
            <v>3500</v>
          </cell>
          <cell r="F525">
            <v>17500</v>
          </cell>
          <cell r="H525">
            <v>0</v>
          </cell>
          <cell r="I525">
            <v>4</v>
          </cell>
          <cell r="J525">
            <v>20</v>
          </cell>
          <cell r="K525">
            <v>3500</v>
          </cell>
          <cell r="L525">
            <v>17500</v>
          </cell>
          <cell r="M525">
            <v>0</v>
          </cell>
          <cell r="N525">
            <v>0</v>
          </cell>
          <cell r="O525">
            <v>1120</v>
          </cell>
          <cell r="P525">
            <v>5600</v>
          </cell>
        </row>
        <row r="526">
          <cell r="A526">
            <v>30</v>
          </cell>
          <cell r="B526" t="str">
            <v>接線箱,附端子板50P,FRP外殼,屋外防水型</v>
          </cell>
          <cell r="C526">
            <v>4</v>
          </cell>
          <cell r="D526" t="str">
            <v>SET</v>
          </cell>
          <cell r="E526">
            <v>5500</v>
          </cell>
          <cell r="F526">
            <v>22000</v>
          </cell>
          <cell r="H526">
            <v>0</v>
          </cell>
          <cell r="I526">
            <v>8</v>
          </cell>
          <cell r="J526">
            <v>32</v>
          </cell>
          <cell r="K526">
            <v>5500</v>
          </cell>
          <cell r="L526">
            <v>22000</v>
          </cell>
          <cell r="M526">
            <v>0</v>
          </cell>
          <cell r="N526">
            <v>0</v>
          </cell>
          <cell r="O526">
            <v>2240</v>
          </cell>
          <cell r="P526">
            <v>8960</v>
          </cell>
        </row>
        <row r="527">
          <cell r="A527">
            <v>31</v>
          </cell>
          <cell r="B527" t="str">
            <v>接線箱,附端子板100P,FRP外殼,屋外防水型</v>
          </cell>
          <cell r="C527">
            <v>1</v>
          </cell>
          <cell r="D527" t="str">
            <v>SET</v>
          </cell>
          <cell r="E527">
            <v>9000</v>
          </cell>
          <cell r="F527">
            <v>9000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100X50X5X7.5X2.4高</v>
          </cell>
          <cell r="C528">
            <v>26</v>
          </cell>
          <cell r="D528" t="str">
            <v>SET</v>
          </cell>
          <cell r="E528">
            <v>2400</v>
          </cell>
          <cell r="F528">
            <v>62400</v>
          </cell>
          <cell r="H528">
            <v>0</v>
          </cell>
          <cell r="I528">
            <v>3</v>
          </cell>
          <cell r="J528">
            <v>78</v>
          </cell>
          <cell r="K528">
            <v>2400</v>
          </cell>
          <cell r="L528">
            <v>62400</v>
          </cell>
          <cell r="M528">
            <v>0</v>
          </cell>
          <cell r="N528">
            <v>0</v>
          </cell>
          <cell r="O528">
            <v>840</v>
          </cell>
          <cell r="P528">
            <v>21840</v>
          </cell>
        </row>
        <row r="529">
          <cell r="B529" t="str">
            <v>附基礎</v>
          </cell>
          <cell r="F529">
            <v>0</v>
          </cell>
          <cell r="H529">
            <v>0</v>
          </cell>
          <cell r="J529">
            <v>0</v>
          </cell>
          <cell r="K529">
            <v>0</v>
          </cell>
          <cell r="L529">
            <v>0</v>
          </cell>
          <cell r="M529">
            <v>0</v>
          </cell>
          <cell r="N529">
            <v>0</v>
          </cell>
          <cell r="O529">
            <v>0</v>
          </cell>
          <cell r="P529">
            <v>0</v>
          </cell>
        </row>
        <row r="530">
          <cell r="A530">
            <v>33</v>
          </cell>
          <cell r="B530" t="str">
            <v>DITTO, BUT STEEL CHANNEL 為3.6M高</v>
          </cell>
          <cell r="C530">
            <v>13</v>
          </cell>
          <cell r="D530" t="str">
            <v>SET</v>
          </cell>
          <cell r="E530">
            <v>3600</v>
          </cell>
          <cell r="F530">
            <v>46800</v>
          </cell>
          <cell r="H530">
            <v>0</v>
          </cell>
          <cell r="I530">
            <v>4</v>
          </cell>
          <cell r="J530">
            <v>52</v>
          </cell>
          <cell r="K530">
            <v>3600</v>
          </cell>
          <cell r="L530">
            <v>46800</v>
          </cell>
          <cell r="M530">
            <v>0</v>
          </cell>
          <cell r="N530">
            <v>0</v>
          </cell>
          <cell r="O530">
            <v>1120</v>
          </cell>
          <cell r="P530">
            <v>14560</v>
          </cell>
        </row>
        <row r="531">
          <cell r="A531">
            <v>34</v>
          </cell>
          <cell r="B531" t="str">
            <v>DITTO, BUT STEEL CHANNEL 為1.95M高</v>
          </cell>
          <cell r="C531">
            <v>3</v>
          </cell>
          <cell r="D531" t="str">
            <v>SET</v>
          </cell>
          <cell r="E531">
            <v>2000</v>
          </cell>
          <cell r="F531">
            <v>6000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H532">
            <v>0</v>
          </cell>
          <cell r="I532">
            <v>646.55000000000007</v>
          </cell>
          <cell r="J532">
            <v>647</v>
          </cell>
          <cell r="K532">
            <v>743903</v>
          </cell>
          <cell r="L532">
            <v>743903</v>
          </cell>
          <cell r="M532">
            <v>0</v>
          </cell>
          <cell r="N532">
            <v>0</v>
          </cell>
          <cell r="O532">
            <v>181034</v>
          </cell>
          <cell r="P532">
            <v>181034</v>
          </cell>
        </row>
        <row r="533">
          <cell r="B533" t="str">
            <v>SUB-TOTAL : (I)</v>
          </cell>
          <cell r="F533">
            <v>15621953</v>
          </cell>
          <cell r="H533">
            <v>0</v>
          </cell>
          <cell r="J533">
            <v>13628</v>
          </cell>
          <cell r="K533">
            <v>0</v>
          </cell>
          <cell r="L533">
            <v>15621953</v>
          </cell>
          <cell r="M533">
            <v>0</v>
          </cell>
          <cell r="N533">
            <v>0</v>
          </cell>
          <cell r="O533">
            <v>0</v>
          </cell>
          <cell r="P533">
            <v>3816326</v>
          </cell>
        </row>
        <row r="536">
          <cell r="A536" t="str">
            <v>J.</v>
          </cell>
          <cell r="B536" t="str">
            <v>U/G CONDUIT BANK</v>
          </cell>
          <cell r="F536">
            <v>0</v>
          </cell>
          <cell r="H536">
            <v>0</v>
          </cell>
          <cell r="J536">
            <v>0</v>
          </cell>
          <cell r="K536">
            <v>0</v>
          </cell>
          <cell r="L536">
            <v>0</v>
          </cell>
          <cell r="M536">
            <v>0</v>
          </cell>
          <cell r="N536">
            <v>0</v>
          </cell>
          <cell r="O536">
            <v>0</v>
          </cell>
          <cell r="P536">
            <v>0</v>
          </cell>
        </row>
        <row r="538">
          <cell r="A538" t="str">
            <v>J.1</v>
          </cell>
          <cell r="B538" t="str">
            <v>U/G CONDUIT BANK FOR TEL., P/P, CCTV, APS</v>
          </cell>
          <cell r="F538">
            <v>0</v>
          </cell>
          <cell r="H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H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H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H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H546">
            <v>0</v>
          </cell>
          <cell r="J546">
            <v>0</v>
          </cell>
          <cell r="K546" t="str">
            <v>M+L</v>
          </cell>
          <cell r="L546" t="str">
            <v>M+L</v>
          </cell>
          <cell r="M546">
            <v>0</v>
          </cell>
          <cell r="N546">
            <v>0</v>
          </cell>
          <cell r="O546">
            <v>60</v>
          </cell>
          <cell r="P546">
            <v>1026000</v>
          </cell>
        </row>
        <row r="547">
          <cell r="A547" t="str">
            <v>J.1.9</v>
          </cell>
          <cell r="B547" t="str">
            <v xml:space="preserve"> DISPOSAL</v>
          </cell>
          <cell r="C547">
            <v>1900</v>
          </cell>
          <cell r="D547" t="str">
            <v>M3</v>
          </cell>
          <cell r="E547" t="str">
            <v>M+L</v>
          </cell>
          <cell r="F547" t="str">
            <v>M+L</v>
          </cell>
          <cell r="H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H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H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H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H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H552">
            <v>0</v>
          </cell>
          <cell r="J552">
            <v>0</v>
          </cell>
          <cell r="K552" t="str">
            <v>M+L</v>
          </cell>
          <cell r="L552" t="str">
            <v>M+L</v>
          </cell>
          <cell r="M552">
            <v>0</v>
          </cell>
          <cell r="N552">
            <v>0</v>
          </cell>
          <cell r="O552">
            <v>200</v>
          </cell>
          <cell r="P552">
            <v>500000</v>
          </cell>
        </row>
        <row r="553">
          <cell r="B553" t="str">
            <v>SUB-TOTAL : (J.1)</v>
          </cell>
          <cell r="F553">
            <v>4896800</v>
          </cell>
          <cell r="J553">
            <v>19311</v>
          </cell>
          <cell r="L553">
            <v>4896800</v>
          </cell>
          <cell r="P553">
            <v>15517600</v>
          </cell>
        </row>
        <row r="555">
          <cell r="A555" t="str">
            <v>J.2</v>
          </cell>
          <cell r="B555" t="str">
            <v>U/G CONDUIT BANK FOR TEL., P/P, CCTV, APS</v>
          </cell>
          <cell r="F555">
            <v>0</v>
          </cell>
          <cell r="H555">
            <v>0</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H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H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H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H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H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H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H564">
            <v>0</v>
          </cell>
          <cell r="J564">
            <v>0</v>
          </cell>
          <cell r="K564" t="str">
            <v>M+L</v>
          </cell>
          <cell r="L564" t="str">
            <v>M+L</v>
          </cell>
          <cell r="M564">
            <v>0</v>
          </cell>
          <cell r="N564">
            <v>0</v>
          </cell>
          <cell r="O564">
            <v>16</v>
          </cell>
          <cell r="P564">
            <v>292000</v>
          </cell>
        </row>
        <row r="565">
          <cell r="A565" t="str">
            <v>J.2.10</v>
          </cell>
          <cell r="B565" t="str">
            <v xml:space="preserve"> MAN-HOLE, (與儀控共用)</v>
          </cell>
          <cell r="C565">
            <v>0</v>
          </cell>
          <cell r="D565" t="str">
            <v>SET</v>
          </cell>
          <cell r="P565">
            <v>0</v>
          </cell>
        </row>
        <row r="566">
          <cell r="A566" t="str">
            <v>J.2.11</v>
          </cell>
          <cell r="B566" t="str">
            <v xml:space="preserve"> HAND HOLE, 1200Lx1000Wx1200D</v>
          </cell>
          <cell r="C566">
            <v>7</v>
          </cell>
          <cell r="D566" t="str">
            <v>SET</v>
          </cell>
          <cell r="E566" t="str">
            <v>M+L</v>
          </cell>
          <cell r="F566" t="str">
            <v>M+L</v>
          </cell>
          <cell r="H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H567">
            <v>0</v>
          </cell>
          <cell r="J567">
            <v>0</v>
          </cell>
          <cell r="K567" t="str">
            <v>M+L</v>
          </cell>
          <cell r="L567" t="str">
            <v>M+L</v>
          </cell>
          <cell r="M567">
            <v>0</v>
          </cell>
          <cell r="N567">
            <v>0</v>
          </cell>
          <cell r="O567">
            <v>200</v>
          </cell>
          <cell r="P567">
            <v>250000</v>
          </cell>
        </row>
        <row r="568">
          <cell r="B568" t="str">
            <v>SUB-TOTAL : (J.2)</v>
          </cell>
          <cell r="F568">
            <v>1004000</v>
          </cell>
          <cell r="J568">
            <v>8020</v>
          </cell>
          <cell r="L568">
            <v>1004000</v>
          </cell>
          <cell r="P568">
            <v>6436000</v>
          </cell>
        </row>
        <row r="569">
          <cell r="F569">
            <v>0</v>
          </cell>
          <cell r="H569">
            <v>0</v>
          </cell>
          <cell r="J569">
            <v>0</v>
          </cell>
          <cell r="K569">
            <v>0</v>
          </cell>
          <cell r="L569">
            <v>0</v>
          </cell>
          <cell r="M569">
            <v>0</v>
          </cell>
          <cell r="N569">
            <v>0</v>
          </cell>
          <cell r="O569">
            <v>0</v>
          </cell>
          <cell r="P569">
            <v>0</v>
          </cell>
        </row>
        <row r="570">
          <cell r="B570" t="str">
            <v>SUB-TOTAL : (J)</v>
          </cell>
          <cell r="F570">
            <v>5900800</v>
          </cell>
          <cell r="H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RFP003E"/>
      <sheetName val="TOTAL"/>
      <sheetName val="Pivot(Silicate)"/>
      <sheetName val="Pivot(RockWool)"/>
      <sheetName val="Pivot(Form Glass)"/>
      <sheetName val="Pivot(Urethan)"/>
      <sheetName val="Pivot(Glass Wool)"/>
      <sheetName val="ROCK WOOL"/>
      <sheetName val="SILICATE"/>
      <sheetName val="Sheet1"/>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PIPE-03E"/>
      <sheetName val="KLHT"/>
      <sheetName val="THKP"/>
      <sheetName val="KL XL2000"/>
      <sheetName val="KLXL2001"/>
      <sheetName val="THKP2001"/>
      <sheetName val="KLphanbo"/>
      <sheetName val="Chiet tinh"/>
      <sheetName val="XL4Poppy"/>
      <sheetName val="Van chuyen"/>
      <sheetName val="THKP (2)"/>
      <sheetName val="T.Bi"/>
      <sheetName val="Thiet ke"/>
      <sheetName val="Sheet2"/>
      <sheetName val="Sheet1"/>
      <sheetName val="CT"/>
      <sheetName val="K.luong"/>
      <sheetName val="Sheet4"/>
      <sheetName val="Sheet3"/>
      <sheetName val="TT L2"/>
      <sheetName val="TT L1"/>
      <sheetName val="Thue Ngoai"/>
      <sheetName val="KH"/>
      <sheetName val="DM"/>
      <sheetName val="DD&amp;TV"/>
      <sheetName val="CDSL"/>
      <sheetName val="PTSL"/>
      <sheetName val="THCP"/>
      <sheetName val="VT"/>
      <sheetName val="NL"/>
      <sheetName val="SoSanh"/>
      <sheetName val="QTVT"/>
      <sheetName val="QTNC"/>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Chart1"/>
      <sheetName val="Interim payment"/>
      <sheetName val="Letter"/>
      <sheetName val="Bid Sum"/>
      <sheetName val="Item B"/>
      <sheetName val="Dg A"/>
      <sheetName val="Dg B&amp;C"/>
      <sheetName val="Rates&amp;Prices"/>
      <sheetName val="Material at site"/>
      <sheetName val="Gia VL"/>
      <sheetName val="Bang gia ca may"/>
      <sheetName val="Bang luong CB"/>
      <sheetName val="Bang P.tich CT"/>
      <sheetName val="D.toan chi tiet"/>
      <sheetName val="Bang TH Dtoan"/>
      <sheetName val="XXXXXXXX"/>
      <sheetName val="1"/>
      <sheetName val="PTCT"/>
      <sheetName val="CDghino"/>
      <sheetName val="Tonghop"/>
      <sheetName val="TH (T1-6)"/>
      <sheetName val="ThueTB"/>
      <sheetName val="SCD5"/>
      <sheetName val=" NL"/>
      <sheetName val="CPVL-CPM"/>
      <sheetName val="PTVL"/>
      <sheetName val="TH"/>
      <sheetName val="CD1"/>
      <sheetName val=" NL (2)"/>
      <sheetName val="CDTHCT"/>
      <sheetName val="CDTHCT (3)"/>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binh do"/>
      <sheetName val="cot lieu"/>
      <sheetName val="van khuon"/>
      <sheetName val="CT BT"/>
      <sheetName val="lay mau"/>
      <sheetName val="mat ngoai goi"/>
      <sheetName val="coc tram-bt"/>
      <sheetName val="DTHH"/>
      <sheetName val="Bang1"/>
      <sheetName val="TAI TRONG"/>
      <sheetName val="NOI LUC"/>
      <sheetName val="TINH DUYET THTT CHINH"/>
      <sheetName val="TDUYET THTT PHU"/>
      <sheetName val="TINH DAO DONG VA DO VONG"/>
      <sheetName val="TINH NEO"/>
      <sheetName val="116(300)"/>
      <sheetName val="116(200)"/>
      <sheetName val="116(150)"/>
      <sheetName val="00000000"/>
      <sheetName val="MD"/>
      <sheetName val="ND"/>
      <sheetName val="CONG"/>
      <sheetName val="DGCT"/>
      <sheetName val="BC_KKTSCD"/>
      <sheetName val="Chitiet"/>
      <sheetName val="Sheet2 (2)"/>
      <sheetName val="Mau_BC_KKTSCD"/>
      <sheetName val="Chi tiet - Dv lap"/>
      <sheetName val="TH KHTC"/>
      <sheetName val="000"/>
      <sheetName val="Dong Dau"/>
      <sheetName val="Dong Dau (2)"/>
      <sheetName val="Sau dong"/>
      <sheetName val="Ma xa"/>
      <sheetName val="My dinh"/>
      <sheetName val="Tong cong"/>
      <sheetName val="KH 2003 (moi max)"/>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DT"/>
      <sheetName val="THND"/>
      <sheetName val="klcong"/>
      <sheetName val="THMD"/>
      <sheetName val="Phtro1"/>
      <sheetName val="DTKS1"/>
      <sheetName val="CT1m"/>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cd viaK0-T6"/>
      <sheetName val="cdvia T6-Tc24"/>
      <sheetName val="cdvia Tc24-T46"/>
      <sheetName val="cdbtnL2ko-k0+361"/>
      <sheetName val="cd btnL2k0+361-T19"/>
      <sheetName val="01"/>
      <sheetName val="02"/>
      <sheetName val="03"/>
      <sheetName val="04"/>
      <sheetName val="05"/>
      <sheetName val="Sheet13"/>
      <sheetName val="Sheet14"/>
      <sheetName val="Sheet15"/>
      <sheetName val="Sheet16"/>
      <sheetName val="Sheet17"/>
      <sheetName val="Sheet18"/>
      <sheetName val="Sheet19"/>
      <sheetName val="Sheet20"/>
      <sheetName val="Chart2"/>
      <sheetName val="TM"/>
      <sheetName val="Bia"/>
      <sheetName val="BU-gian"/>
      <sheetName val="Bu-Ha"/>
      <sheetName val="PTVT"/>
      <sheetName val="Gia DAN"/>
      <sheetName val="Dan"/>
      <sheetName val="Cuoc"/>
      <sheetName val="Bugia"/>
      <sheetName val="KL57"/>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VL"/>
      <sheetName val="CTXD"/>
      <sheetName val=".."/>
      <sheetName val="CTDN"/>
      <sheetName val="san vuon"/>
      <sheetName val="khu phu tro"/>
      <sheetName val="Phu luc"/>
      <sheetName val="Gia trÞ"/>
      <sheetName val="KH12"/>
      <sheetName val="CN12"/>
      <sheetName val="HD12"/>
      <sheetName val="KH1"/>
      <sheetName val="Thuyet minh"/>
      <sheetName val="CQ-HQ"/>
      <sheetName val="be tong"/>
      <sheetName val="Thep"/>
      <sheetName val="Tong hop thep"/>
      <sheetName val="CT Duong"/>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Thep "/>
      <sheetName val="Chi tiet Khoi luong"/>
      <sheetName val="TH khoi luong"/>
      <sheetName val="Chiet tinh vat lieu "/>
      <sheetName val="TH KL VL"/>
      <sheetName val="phan tich DG"/>
      <sheetName val="gia vat lieu"/>
      <sheetName val="gia xe may"/>
      <sheetName val="gia nhan cong"/>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cong Q2"/>
      <sheetName val="T.U luong Q1"/>
      <sheetName val="T.U luong Q2"/>
      <sheetName val="T.U luong Q3"/>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tscd"/>
      <sheetName val="DS them luong qui 4-2002"/>
      <sheetName val="Phuc loi 2-9-02"/>
      <sheetName val="PCLB-2002"/>
      <sheetName val="Thuong nhan dip 21-12-02"/>
      <sheetName val="Thuong dip nhan danh hieu AHL§"/>
      <sheetName val="Thang luong thu 13 nam 2002"/>
      <sheetName val="Luong SX# dip Tet Qui Mui(dong)"/>
      <sheetName val="dutoan1"/>
      <sheetName val="Anhtoan"/>
      <sheetName val="dutoan2"/>
      <sheetName val="vat tu"/>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Quang Tri"/>
      <sheetName val="TTHue"/>
      <sheetName val="Da Nang"/>
      <sheetName val="Quang Nam"/>
      <sheetName val="Quang Ngai"/>
      <sheetName val="TH DH-QN"/>
      <sheetName val="KP HD"/>
      <sheetName val="DB HD"/>
      <sheetName val="CHIT"/>
      <sheetName val="THXH"/>
      <sheetName val="BHXH"/>
      <sheetName val="Quyet toan"/>
      <sheetName val="Thu hoi"/>
      <sheetName val="Lai vay"/>
      <sheetName val="Tien vay"/>
      <sheetName val="Cong no"/>
      <sheetName val="Cop pha"/>
      <sheetName val="20000000"/>
      <sheetName val="00000001"/>
      <sheetName val="00000002"/>
      <sheetName val="00000003"/>
      <sheetName val="00000004"/>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9"/>
      <sheetName val="10"/>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TK111"/>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KM"/>
      <sheetName val="KHOANMUC"/>
      <sheetName val="CPQL"/>
      <sheetName val="SANLUONG"/>
      <sheetName val="SSCP-SL"/>
      <sheetName val="CPSX"/>
      <sheetName val="KQKD"/>
      <sheetName val="CDSL (2)"/>
      <sheetName val="sent to"/>
      <sheetName val="PACK"/>
      <sheetName val="INV"/>
      <sheetName val="TK-XUAT"/>
      <sheetName val="TK-NHAP"/>
      <sheetName val="DT 1"/>
      <sheetName val="DT 2"/>
      <sheetName val="DT 3"/>
      <sheetName val="SP"/>
      <sheetName val="NPL"/>
      <sheetName val="N"/>
      <sheetName val="X"/>
      <sheetName val="cong bien t10"/>
      <sheetName val="luong t9 "/>
      <sheetName val="bb t9"/>
      <sheetName val="XETT10-03"/>
      <sheetName val="bxet"/>
      <sheetName val="CT xa"/>
      <sheetName val="TLGC"/>
      <sheetName val="BL"/>
      <sheetName val="tc"/>
      <sheetName val="TDT"/>
      <sheetName val="xl"/>
      <sheetName val="NN"/>
      <sheetName val="Tralaivay"/>
      <sheetName val="TBTN"/>
      <sheetName val="CPTV"/>
      <sheetName val="PCCHAY"/>
      <sheetName val="dtks"/>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PXuat"/>
      <sheetName val="THVT.T5"/>
    </sheetNames>
    <definedNames>
      <definedName name="DataFilter"/>
      <definedName name="DataSort"/>
      <definedName name="GoBack" sheetId="14"/>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IBASE"/>
      <sheetName val="MTO REV.0"/>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 sheetId="1"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切割 MTL"/>
      <sheetName val="切割 DI"/>
      <sheetName val="ESTI."/>
      <sheetName val="DI-ESTI"/>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切割 MTL"/>
      <sheetName val="切割 DI"/>
      <sheetName val="ESTI."/>
      <sheetName val="DI-ESTI"/>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sheetPr codeName="Sheet5"/>
  <dimension ref="A1:I96"/>
  <sheetViews>
    <sheetView zoomScale="115" zoomScaleNormal="115" workbookViewId="0">
      <pane ySplit="3" topLeftCell="A4" activePane="bottomLeft" state="frozen"/>
      <selection pane="bottomLeft" activeCell="E9" sqref="E9"/>
    </sheetView>
  </sheetViews>
  <sheetFormatPr defaultRowHeight="12.75"/>
  <cols>
    <col min="1" max="1" width="4.140625" style="304" bestFit="1" customWidth="1"/>
    <col min="2" max="2" width="15.42578125" style="304" customWidth="1"/>
    <col min="3" max="3" width="5.140625" style="304" bestFit="1" customWidth="1"/>
    <col min="4" max="4" width="9.5703125" style="304" customWidth="1"/>
    <col min="5" max="5" width="40" style="304" customWidth="1"/>
    <col min="6" max="6" width="10.85546875" style="305" customWidth="1"/>
    <col min="7" max="7" width="10.5703125" style="305" customWidth="1"/>
    <col min="8" max="8" width="11.42578125" style="305" bestFit="1" customWidth="1"/>
    <col min="9" max="9" width="11.28515625" style="305" bestFit="1" customWidth="1"/>
    <col min="10" max="16384" width="9.140625" style="304"/>
  </cols>
  <sheetData>
    <row r="1" spans="1:9" ht="18.75">
      <c r="A1" s="853" t="s">
        <v>1222</v>
      </c>
      <c r="B1" s="853"/>
      <c r="C1" s="853"/>
      <c r="D1" s="853"/>
      <c r="E1" s="853"/>
      <c r="F1" s="853"/>
      <c r="G1" s="853"/>
      <c r="H1" s="853"/>
      <c r="I1" s="853"/>
    </row>
    <row r="2" spans="1:9" ht="18.75">
      <c r="A2" s="305"/>
      <c r="B2" s="285"/>
      <c r="C2" s="285"/>
      <c r="D2" s="285"/>
      <c r="E2" s="286"/>
      <c r="F2" s="287"/>
      <c r="G2" s="288"/>
      <c r="H2" s="288"/>
      <c r="I2" s="306"/>
    </row>
    <row r="3" spans="1:9" ht="31.5">
      <c r="A3" s="150" t="s">
        <v>264</v>
      </c>
      <c r="B3" s="150" t="s">
        <v>1223</v>
      </c>
      <c r="C3" s="150" t="s">
        <v>281</v>
      </c>
      <c r="D3" s="150" t="s">
        <v>1241</v>
      </c>
      <c r="E3" s="150" t="s">
        <v>1224</v>
      </c>
      <c r="F3" s="150" t="s">
        <v>2515</v>
      </c>
      <c r="G3" s="303" t="s">
        <v>2516</v>
      </c>
      <c r="H3" s="303" t="s">
        <v>2517</v>
      </c>
      <c r="I3" s="150" t="s">
        <v>1225</v>
      </c>
    </row>
    <row r="4" spans="1:9" ht="18.75" customHeight="1">
      <c r="A4" s="841">
        <v>1</v>
      </c>
      <c r="B4" s="839" t="s">
        <v>503</v>
      </c>
      <c r="C4" s="151">
        <v>1</v>
      </c>
      <c r="D4" s="256" t="s">
        <v>1234</v>
      </c>
      <c r="E4" s="264" t="s">
        <v>1361</v>
      </c>
      <c r="F4" s="289">
        <f>G4+H4</f>
        <v>2</v>
      </c>
      <c r="G4" s="278">
        <v>2</v>
      </c>
      <c r="H4" s="279"/>
      <c r="I4" s="307"/>
    </row>
    <row r="5" spans="1:9" ht="18.75">
      <c r="A5" s="841"/>
      <c r="B5" s="839"/>
      <c r="C5" s="151">
        <v>2</v>
      </c>
      <c r="D5" s="256" t="s">
        <v>1235</v>
      </c>
      <c r="E5" s="264" t="s">
        <v>504</v>
      </c>
      <c r="F5" s="289">
        <f t="shared" ref="F5:F58" si="0">G5+H5</f>
        <v>2</v>
      </c>
      <c r="G5" s="278">
        <v>2</v>
      </c>
      <c r="H5" s="279"/>
      <c r="I5" s="307"/>
    </row>
    <row r="6" spans="1:9" ht="18.75">
      <c r="A6" s="841"/>
      <c r="B6" s="839"/>
      <c r="C6" s="151">
        <v>3</v>
      </c>
      <c r="D6" s="256" t="s">
        <v>1236</v>
      </c>
      <c r="E6" s="264" t="s">
        <v>1024</v>
      </c>
      <c r="F6" s="289">
        <f t="shared" si="0"/>
        <v>2</v>
      </c>
      <c r="G6" s="278">
        <v>2</v>
      </c>
      <c r="H6" s="279"/>
      <c r="I6" s="307"/>
    </row>
    <row r="7" spans="1:9" ht="18.75">
      <c r="A7" s="841"/>
      <c r="B7" s="839"/>
      <c r="C7" s="151">
        <v>4</v>
      </c>
      <c r="D7" s="256" t="s">
        <v>1237</v>
      </c>
      <c r="E7" s="264" t="s">
        <v>505</v>
      </c>
      <c r="F7" s="289">
        <f t="shared" si="0"/>
        <v>2</v>
      </c>
      <c r="G7" s="278">
        <v>2</v>
      </c>
      <c r="H7" s="279"/>
      <c r="I7" s="307"/>
    </row>
    <row r="8" spans="1:9" ht="18.75">
      <c r="A8" s="841"/>
      <c r="B8" s="839"/>
      <c r="C8" s="151">
        <v>5</v>
      </c>
      <c r="D8" s="256" t="s">
        <v>1238</v>
      </c>
      <c r="E8" s="265" t="s">
        <v>2514</v>
      </c>
      <c r="F8" s="289">
        <f t="shared" si="0"/>
        <v>2</v>
      </c>
      <c r="G8" s="246">
        <v>2</v>
      </c>
      <c r="H8" s="246"/>
      <c r="I8" s="307"/>
    </row>
    <row r="9" spans="1:9" ht="18.75">
      <c r="A9" s="841"/>
      <c r="B9" s="839"/>
      <c r="C9" s="151">
        <v>6</v>
      </c>
      <c r="D9" s="256" t="s">
        <v>1239</v>
      </c>
      <c r="E9" s="265" t="s">
        <v>506</v>
      </c>
      <c r="F9" s="289">
        <f t="shared" si="0"/>
        <v>2</v>
      </c>
      <c r="G9" s="246">
        <v>2</v>
      </c>
      <c r="H9" s="246"/>
      <c r="I9" s="307"/>
    </row>
    <row r="10" spans="1:9" ht="18.75">
      <c r="A10" s="841"/>
      <c r="B10" s="839"/>
      <c r="C10" s="151">
        <v>7</v>
      </c>
      <c r="D10" s="256" t="s">
        <v>1240</v>
      </c>
      <c r="E10" s="308"/>
      <c r="F10" s="289">
        <f t="shared" si="0"/>
        <v>0</v>
      </c>
      <c r="G10" s="246"/>
      <c r="H10" s="246"/>
      <c r="I10" s="307"/>
    </row>
    <row r="11" spans="1:9" ht="18.75">
      <c r="A11" s="841"/>
      <c r="B11" s="839"/>
      <c r="C11" s="151">
        <v>8</v>
      </c>
      <c r="D11" s="272" t="s">
        <v>2513</v>
      </c>
      <c r="E11" s="265" t="s">
        <v>507</v>
      </c>
      <c r="F11" s="289">
        <f t="shared" si="0"/>
        <v>1</v>
      </c>
      <c r="G11" s="246">
        <v>1</v>
      </c>
      <c r="H11" s="246"/>
      <c r="I11" s="307"/>
    </row>
    <row r="12" spans="1:9" ht="18.75">
      <c r="A12" s="841"/>
      <c r="B12" s="839"/>
      <c r="C12" s="151">
        <v>9</v>
      </c>
      <c r="D12" s="256" t="s">
        <v>173</v>
      </c>
      <c r="E12" s="265" t="s">
        <v>1023</v>
      </c>
      <c r="F12" s="289">
        <f>G12+H12</f>
        <v>2</v>
      </c>
      <c r="G12" s="246"/>
      <c r="H12" s="246">
        <v>2</v>
      </c>
      <c r="I12" s="307"/>
    </row>
    <row r="13" spans="1:9" ht="18.75">
      <c r="A13" s="841"/>
      <c r="B13" s="839"/>
      <c r="C13" s="151">
        <v>10</v>
      </c>
      <c r="D13" s="256" t="s">
        <v>1273</v>
      </c>
      <c r="E13" s="265" t="s">
        <v>508</v>
      </c>
      <c r="F13" s="289">
        <f t="shared" si="0"/>
        <v>2</v>
      </c>
      <c r="G13" s="246"/>
      <c r="H13" s="246">
        <v>2</v>
      </c>
      <c r="I13" s="307"/>
    </row>
    <row r="14" spans="1:9" ht="19.5" thickBot="1">
      <c r="A14" s="842"/>
      <c r="B14" s="840"/>
      <c r="C14" s="274">
        <v>11</v>
      </c>
      <c r="D14" s="275" t="s">
        <v>1022</v>
      </c>
      <c r="E14" s="276"/>
      <c r="F14" s="290">
        <f t="shared" si="0"/>
        <v>0</v>
      </c>
      <c r="G14" s="280"/>
      <c r="H14" s="280"/>
      <c r="I14" s="309"/>
    </row>
    <row r="15" spans="1:9" ht="18.75" customHeight="1" thickTop="1">
      <c r="A15" s="844">
        <v>2</v>
      </c>
      <c r="B15" s="843" t="s">
        <v>509</v>
      </c>
      <c r="C15" s="295">
        <v>1</v>
      </c>
      <c r="D15" s="296" t="s">
        <v>1234</v>
      </c>
      <c r="E15" s="297" t="s">
        <v>1361</v>
      </c>
      <c r="F15" s="298">
        <f t="shared" si="0"/>
        <v>2</v>
      </c>
      <c r="G15" s="299">
        <v>2</v>
      </c>
      <c r="H15" s="300"/>
      <c r="I15" s="310"/>
    </row>
    <row r="16" spans="1:9" ht="18.75">
      <c r="A16" s="841"/>
      <c r="B16" s="839"/>
      <c r="C16" s="151">
        <v>2</v>
      </c>
      <c r="D16" s="256" t="s">
        <v>1235</v>
      </c>
      <c r="E16" s="264" t="s">
        <v>504</v>
      </c>
      <c r="F16" s="289">
        <f t="shared" si="0"/>
        <v>2</v>
      </c>
      <c r="G16" s="278">
        <v>2</v>
      </c>
      <c r="H16" s="282"/>
      <c r="I16" s="307"/>
    </row>
    <row r="17" spans="1:9" ht="18.75">
      <c r="A17" s="841"/>
      <c r="B17" s="839"/>
      <c r="C17" s="270">
        <v>3</v>
      </c>
      <c r="D17" s="256" t="s">
        <v>1236</v>
      </c>
      <c r="E17" s="264" t="s">
        <v>1024</v>
      </c>
      <c r="F17" s="289">
        <f t="shared" si="0"/>
        <v>2</v>
      </c>
      <c r="G17" s="278">
        <v>2</v>
      </c>
      <c r="H17" s="283"/>
      <c r="I17" s="307"/>
    </row>
    <row r="18" spans="1:9" ht="18.75">
      <c r="A18" s="841"/>
      <c r="B18" s="839"/>
      <c r="C18" s="151">
        <v>4</v>
      </c>
      <c r="D18" s="256" t="s">
        <v>1237</v>
      </c>
      <c r="E18" s="264" t="s">
        <v>505</v>
      </c>
      <c r="F18" s="289">
        <f t="shared" si="0"/>
        <v>2</v>
      </c>
      <c r="G18" s="278">
        <v>2</v>
      </c>
      <c r="H18" s="283"/>
      <c r="I18" s="307"/>
    </row>
    <row r="19" spans="1:9" ht="18.75">
      <c r="A19" s="841"/>
      <c r="B19" s="839"/>
      <c r="C19" s="270">
        <v>5</v>
      </c>
      <c r="D19" s="256" t="s">
        <v>1238</v>
      </c>
      <c r="E19" s="265" t="s">
        <v>2514</v>
      </c>
      <c r="F19" s="289">
        <f t="shared" si="0"/>
        <v>2</v>
      </c>
      <c r="G19" s="246">
        <v>2</v>
      </c>
      <c r="H19" s="281"/>
      <c r="I19" s="307"/>
    </row>
    <row r="20" spans="1:9" ht="18.75">
      <c r="A20" s="841"/>
      <c r="B20" s="839"/>
      <c r="C20" s="151">
        <v>6</v>
      </c>
      <c r="D20" s="256" t="s">
        <v>1239</v>
      </c>
      <c r="E20" s="265" t="s">
        <v>506</v>
      </c>
      <c r="F20" s="289">
        <f t="shared" si="0"/>
        <v>2</v>
      </c>
      <c r="G20" s="246">
        <v>2</v>
      </c>
      <c r="H20" s="281"/>
      <c r="I20" s="307"/>
    </row>
    <row r="21" spans="1:9" ht="18.75">
      <c r="A21" s="841"/>
      <c r="B21" s="839"/>
      <c r="C21" s="270">
        <v>7</v>
      </c>
      <c r="D21" s="256" t="s">
        <v>1240</v>
      </c>
      <c r="E21" s="265"/>
      <c r="F21" s="289">
        <f t="shared" si="0"/>
        <v>0</v>
      </c>
      <c r="G21" s="246"/>
      <c r="H21" s="246"/>
      <c r="I21" s="307"/>
    </row>
    <row r="22" spans="1:9" ht="18.75">
      <c r="A22" s="841"/>
      <c r="B22" s="839"/>
      <c r="C22" s="151">
        <v>8</v>
      </c>
      <c r="D22" s="272" t="s">
        <v>2513</v>
      </c>
      <c r="E22" s="265" t="s">
        <v>510</v>
      </c>
      <c r="F22" s="289">
        <f t="shared" si="0"/>
        <v>1</v>
      </c>
      <c r="G22" s="246">
        <v>1</v>
      </c>
      <c r="H22" s="246"/>
      <c r="I22" s="307"/>
    </row>
    <row r="23" spans="1:9" ht="18.75">
      <c r="A23" s="841"/>
      <c r="B23" s="839"/>
      <c r="C23" s="270">
        <v>9</v>
      </c>
      <c r="D23" s="256" t="s">
        <v>173</v>
      </c>
      <c r="E23" s="265" t="s">
        <v>1023</v>
      </c>
      <c r="F23" s="289">
        <f>G23+H23</f>
        <v>2</v>
      </c>
      <c r="G23" s="246"/>
      <c r="H23" s="246">
        <v>2</v>
      </c>
      <c r="I23" s="307"/>
    </row>
    <row r="24" spans="1:9" ht="18.75">
      <c r="A24" s="841"/>
      <c r="B24" s="839"/>
      <c r="C24" s="151">
        <v>10</v>
      </c>
      <c r="D24" s="256" t="s">
        <v>1273</v>
      </c>
      <c r="E24" s="265" t="s">
        <v>508</v>
      </c>
      <c r="F24" s="289">
        <f t="shared" si="0"/>
        <v>2</v>
      </c>
      <c r="G24" s="246"/>
      <c r="H24" s="246">
        <v>2</v>
      </c>
      <c r="I24" s="307"/>
    </row>
    <row r="25" spans="1:9" ht="19.5" thickBot="1">
      <c r="A25" s="842"/>
      <c r="B25" s="840"/>
      <c r="C25" s="301">
        <v>11</v>
      </c>
      <c r="D25" s="275" t="s">
        <v>1022</v>
      </c>
      <c r="E25" s="276"/>
      <c r="F25" s="290">
        <f t="shared" si="0"/>
        <v>0</v>
      </c>
      <c r="G25" s="280"/>
      <c r="H25" s="302"/>
      <c r="I25" s="309"/>
    </row>
    <row r="26" spans="1:9" ht="18.75" customHeight="1" thickTop="1">
      <c r="A26" s="844">
        <v>3</v>
      </c>
      <c r="B26" s="843" t="s">
        <v>517</v>
      </c>
      <c r="C26" s="295">
        <v>1</v>
      </c>
      <c r="D26" s="296" t="s">
        <v>1234</v>
      </c>
      <c r="E26" s="297" t="s">
        <v>1021</v>
      </c>
      <c r="F26" s="298">
        <f t="shared" si="0"/>
        <v>3</v>
      </c>
      <c r="G26" s="299">
        <v>3</v>
      </c>
      <c r="H26" s="317"/>
      <c r="I26" s="310"/>
    </row>
    <row r="27" spans="1:9" ht="18.75">
      <c r="A27" s="841"/>
      <c r="B27" s="839"/>
      <c r="C27" s="151">
        <v>2</v>
      </c>
      <c r="D27" s="256" t="s">
        <v>1235</v>
      </c>
      <c r="E27" s="264" t="s">
        <v>1024</v>
      </c>
      <c r="F27" s="289">
        <f t="shared" si="0"/>
        <v>2</v>
      </c>
      <c r="G27" s="278">
        <v>2</v>
      </c>
      <c r="H27" s="283"/>
      <c r="I27" s="307"/>
    </row>
    <row r="28" spans="1:9" ht="18.75">
      <c r="A28" s="841"/>
      <c r="B28" s="839"/>
      <c r="C28" s="270">
        <v>3</v>
      </c>
      <c r="D28" s="256" t="s">
        <v>1236</v>
      </c>
      <c r="E28" s="264" t="s">
        <v>514</v>
      </c>
      <c r="F28" s="289">
        <f t="shared" si="0"/>
        <v>4</v>
      </c>
      <c r="G28" s="278">
        <v>4</v>
      </c>
      <c r="H28" s="283"/>
      <c r="I28" s="307"/>
    </row>
    <row r="29" spans="1:9" ht="18.75">
      <c r="A29" s="841"/>
      <c r="B29" s="839"/>
      <c r="C29" s="151">
        <v>4</v>
      </c>
      <c r="D29" s="256" t="s">
        <v>1237</v>
      </c>
      <c r="E29" s="265" t="s">
        <v>515</v>
      </c>
      <c r="F29" s="289">
        <f t="shared" si="0"/>
        <v>4</v>
      </c>
      <c r="G29" s="246">
        <v>4</v>
      </c>
      <c r="H29" s="283"/>
      <c r="I29" s="307"/>
    </row>
    <row r="30" spans="1:9" ht="33">
      <c r="A30" s="841"/>
      <c r="B30" s="839"/>
      <c r="C30" s="270">
        <v>5</v>
      </c>
      <c r="D30" s="256" t="s">
        <v>1238</v>
      </c>
      <c r="E30" s="269" t="s">
        <v>516</v>
      </c>
      <c r="F30" s="289">
        <f t="shared" si="0"/>
        <v>3</v>
      </c>
      <c r="G30" s="246">
        <v>3</v>
      </c>
      <c r="H30" s="283"/>
      <c r="I30" s="307"/>
    </row>
    <row r="31" spans="1:9" ht="18.75">
      <c r="A31" s="841"/>
      <c r="B31" s="839"/>
      <c r="C31" s="151">
        <v>6</v>
      </c>
      <c r="D31" s="256" t="s">
        <v>1239</v>
      </c>
      <c r="E31" s="265"/>
      <c r="F31" s="289">
        <f t="shared" si="0"/>
        <v>0</v>
      </c>
      <c r="G31" s="246"/>
      <c r="H31" s="246"/>
      <c r="I31" s="307"/>
    </row>
    <row r="32" spans="1:9" ht="18.75">
      <c r="A32" s="841"/>
      <c r="B32" s="839"/>
      <c r="C32" s="270">
        <v>7</v>
      </c>
      <c r="D32" s="256" t="s">
        <v>1240</v>
      </c>
      <c r="E32" s="255"/>
      <c r="F32" s="289">
        <f t="shared" si="0"/>
        <v>0</v>
      </c>
      <c r="G32" s="284"/>
      <c r="H32" s="284"/>
      <c r="I32" s="307"/>
    </row>
    <row r="33" spans="1:9" ht="18.75">
      <c r="A33" s="841"/>
      <c r="B33" s="839"/>
      <c r="C33" s="151">
        <v>8</v>
      </c>
      <c r="D33" s="272" t="s">
        <v>2513</v>
      </c>
      <c r="E33" s="152"/>
      <c r="F33" s="289">
        <f t="shared" si="0"/>
        <v>0</v>
      </c>
      <c r="G33" s="153"/>
      <c r="H33" s="153"/>
      <c r="I33" s="307"/>
    </row>
    <row r="34" spans="1:9" ht="18.75">
      <c r="A34" s="841"/>
      <c r="B34" s="839"/>
      <c r="C34" s="270">
        <v>9</v>
      </c>
      <c r="D34" s="256" t="s">
        <v>173</v>
      </c>
      <c r="E34" s="265" t="s">
        <v>1025</v>
      </c>
      <c r="F34" s="289">
        <f>G34+H34</f>
        <v>2</v>
      </c>
      <c r="G34" s="284"/>
      <c r="H34" s="284">
        <v>2</v>
      </c>
      <c r="I34" s="307"/>
    </row>
    <row r="35" spans="1:9" ht="18.75">
      <c r="A35" s="841"/>
      <c r="B35" s="839"/>
      <c r="C35" s="151">
        <v>10</v>
      </c>
      <c r="D35" s="256" t="s">
        <v>1273</v>
      </c>
      <c r="E35" s="267"/>
      <c r="F35" s="289">
        <f t="shared" si="0"/>
        <v>0</v>
      </c>
      <c r="G35" s="284"/>
      <c r="H35" s="284"/>
      <c r="I35" s="307"/>
    </row>
    <row r="36" spans="1:9" ht="19.5" thickBot="1">
      <c r="A36" s="842"/>
      <c r="B36" s="840"/>
      <c r="C36" s="301">
        <v>11</v>
      </c>
      <c r="D36" s="275" t="s">
        <v>1022</v>
      </c>
      <c r="E36" s="276"/>
      <c r="F36" s="290">
        <f t="shared" si="0"/>
        <v>0</v>
      </c>
      <c r="G36" s="280"/>
      <c r="H36" s="280"/>
      <c r="I36" s="309"/>
    </row>
    <row r="37" spans="1:9" ht="19.5" thickTop="1">
      <c r="A37" s="848">
        <v>4</v>
      </c>
      <c r="B37" s="846" t="s">
        <v>522</v>
      </c>
      <c r="C37" s="270">
        <v>1</v>
      </c>
      <c r="D37" s="273" t="s">
        <v>1234</v>
      </c>
      <c r="E37" s="266" t="s">
        <v>1021</v>
      </c>
      <c r="F37" s="291">
        <f t="shared" si="0"/>
        <v>3</v>
      </c>
      <c r="G37" s="281">
        <v>3</v>
      </c>
      <c r="H37" s="283"/>
      <c r="I37" s="311"/>
    </row>
    <row r="38" spans="1:9" ht="18.75">
      <c r="A38" s="841"/>
      <c r="B38" s="839"/>
      <c r="C38" s="151">
        <v>2</v>
      </c>
      <c r="D38" s="256" t="s">
        <v>1235</v>
      </c>
      <c r="E38" s="268" t="s">
        <v>518</v>
      </c>
      <c r="F38" s="289">
        <f t="shared" si="0"/>
        <v>3</v>
      </c>
      <c r="G38" s="283">
        <v>3</v>
      </c>
      <c r="H38" s="283"/>
      <c r="I38" s="307"/>
    </row>
    <row r="39" spans="1:9" ht="18.75">
      <c r="A39" s="841"/>
      <c r="B39" s="839"/>
      <c r="C39" s="151">
        <v>3</v>
      </c>
      <c r="D39" s="256" t="s">
        <v>1236</v>
      </c>
      <c r="E39" s="265" t="s">
        <v>519</v>
      </c>
      <c r="F39" s="289">
        <f t="shared" si="0"/>
        <v>2</v>
      </c>
      <c r="G39" s="246">
        <v>2</v>
      </c>
      <c r="H39" s="246"/>
      <c r="I39" s="307"/>
    </row>
    <row r="40" spans="1:9" ht="18.75">
      <c r="A40" s="841"/>
      <c r="B40" s="839"/>
      <c r="C40" s="151">
        <v>4</v>
      </c>
      <c r="D40" s="256" t="s">
        <v>1237</v>
      </c>
      <c r="E40" s="264" t="s">
        <v>1024</v>
      </c>
      <c r="F40" s="289">
        <f t="shared" si="0"/>
        <v>2</v>
      </c>
      <c r="G40" s="278">
        <v>2</v>
      </c>
      <c r="H40" s="246"/>
      <c r="I40" s="307"/>
    </row>
    <row r="41" spans="1:9" ht="18.75">
      <c r="A41" s="841"/>
      <c r="B41" s="839"/>
      <c r="C41" s="151">
        <v>5</v>
      </c>
      <c r="D41" s="256" t="s">
        <v>1238</v>
      </c>
      <c r="E41" s="265" t="s">
        <v>520</v>
      </c>
      <c r="F41" s="289">
        <f t="shared" si="0"/>
        <v>2</v>
      </c>
      <c r="G41" s="246">
        <v>2</v>
      </c>
      <c r="H41" s="246"/>
      <c r="I41" s="307"/>
    </row>
    <row r="42" spans="1:9" ht="18.75">
      <c r="A42" s="841"/>
      <c r="B42" s="839"/>
      <c r="C42" s="151">
        <v>6</v>
      </c>
      <c r="D42" s="256" t="s">
        <v>1239</v>
      </c>
      <c r="E42" s="265" t="s">
        <v>521</v>
      </c>
      <c r="F42" s="289">
        <f t="shared" si="0"/>
        <v>3</v>
      </c>
      <c r="G42" s="246">
        <v>3</v>
      </c>
      <c r="H42" s="246"/>
      <c r="I42" s="307"/>
    </row>
    <row r="43" spans="1:9" ht="18.75">
      <c r="A43" s="841"/>
      <c r="B43" s="839"/>
      <c r="C43" s="151">
        <v>7</v>
      </c>
      <c r="D43" s="256" t="s">
        <v>1240</v>
      </c>
      <c r="E43" s="265"/>
      <c r="F43" s="289">
        <f t="shared" si="0"/>
        <v>0</v>
      </c>
      <c r="G43" s="246"/>
      <c r="H43" s="246"/>
      <c r="I43" s="307"/>
    </row>
    <row r="44" spans="1:9" ht="18.75">
      <c r="A44" s="841"/>
      <c r="B44" s="839"/>
      <c r="C44" s="151">
        <v>8</v>
      </c>
      <c r="D44" s="272" t="s">
        <v>2513</v>
      </c>
      <c r="E44" s="152"/>
      <c r="F44" s="289">
        <f t="shared" si="0"/>
        <v>0</v>
      </c>
      <c r="G44" s="153"/>
      <c r="H44" s="153"/>
      <c r="I44" s="307"/>
    </row>
    <row r="45" spans="1:9" ht="18.75">
      <c r="A45" s="841"/>
      <c r="B45" s="839"/>
      <c r="C45" s="151">
        <v>9</v>
      </c>
      <c r="D45" s="256" t="s">
        <v>173</v>
      </c>
      <c r="E45" s="265" t="s">
        <v>1026</v>
      </c>
      <c r="F45" s="289">
        <f>G45+H45</f>
        <v>2</v>
      </c>
      <c r="G45" s="284"/>
      <c r="H45" s="284">
        <v>2</v>
      </c>
      <c r="I45" s="307"/>
    </row>
    <row r="46" spans="1:9" ht="18.75">
      <c r="A46" s="841"/>
      <c r="B46" s="839"/>
      <c r="C46" s="151">
        <v>10</v>
      </c>
      <c r="D46" s="256" t="s">
        <v>1273</v>
      </c>
      <c r="E46" s="255"/>
      <c r="F46" s="289">
        <f t="shared" si="0"/>
        <v>0</v>
      </c>
      <c r="G46" s="284"/>
      <c r="H46" s="284"/>
      <c r="I46" s="307"/>
    </row>
    <row r="47" spans="1:9" ht="19.5" thickBot="1">
      <c r="A47" s="842"/>
      <c r="B47" s="840"/>
      <c r="C47" s="274">
        <v>11</v>
      </c>
      <c r="D47" s="275" t="s">
        <v>1022</v>
      </c>
      <c r="E47" s="276"/>
      <c r="F47" s="290">
        <f t="shared" si="0"/>
        <v>0</v>
      </c>
      <c r="G47" s="280"/>
      <c r="H47" s="280"/>
      <c r="I47" s="309"/>
    </row>
    <row r="48" spans="1:9" ht="18.75" customHeight="1" thickTop="1">
      <c r="A48" s="851">
        <v>5</v>
      </c>
      <c r="B48" s="849" t="s">
        <v>1226</v>
      </c>
      <c r="C48" s="295">
        <v>1</v>
      </c>
      <c r="D48" s="296" t="s">
        <v>1234</v>
      </c>
      <c r="E48" s="297" t="s">
        <v>1021</v>
      </c>
      <c r="F48" s="298">
        <f t="shared" si="0"/>
        <v>3</v>
      </c>
      <c r="G48" s="299">
        <v>3</v>
      </c>
      <c r="H48" s="300"/>
      <c r="I48" s="310"/>
    </row>
    <row r="49" spans="1:9" ht="18.75">
      <c r="A49" s="847"/>
      <c r="B49" s="845"/>
      <c r="C49" s="151">
        <v>2</v>
      </c>
      <c r="D49" s="256" t="s">
        <v>1235</v>
      </c>
      <c r="E49" s="264" t="s">
        <v>2518</v>
      </c>
      <c r="F49" s="289">
        <f t="shared" si="0"/>
        <v>2</v>
      </c>
      <c r="G49" s="278">
        <v>2</v>
      </c>
      <c r="H49" s="279"/>
      <c r="I49" s="307"/>
    </row>
    <row r="50" spans="1:9" ht="18.75">
      <c r="A50" s="847"/>
      <c r="B50" s="845"/>
      <c r="C50" s="270">
        <v>3</v>
      </c>
      <c r="D50" s="256" t="s">
        <v>1236</v>
      </c>
      <c r="E50" s="265" t="s">
        <v>511</v>
      </c>
      <c r="F50" s="289">
        <f t="shared" si="0"/>
        <v>2</v>
      </c>
      <c r="G50" s="246">
        <v>2</v>
      </c>
      <c r="H50" s="246"/>
      <c r="I50" s="307"/>
    </row>
    <row r="51" spans="1:9" ht="18.75">
      <c r="A51" s="847"/>
      <c r="B51" s="845"/>
      <c r="C51" s="151">
        <v>4</v>
      </c>
      <c r="D51" s="256" t="s">
        <v>1237</v>
      </c>
      <c r="E51" s="265" t="s">
        <v>512</v>
      </c>
      <c r="F51" s="289">
        <f t="shared" si="0"/>
        <v>2</v>
      </c>
      <c r="G51" s="246">
        <v>2</v>
      </c>
      <c r="H51" s="246"/>
      <c r="I51" s="307"/>
    </row>
    <row r="52" spans="1:9" ht="18.75">
      <c r="A52" s="847"/>
      <c r="B52" s="845"/>
      <c r="C52" s="270">
        <v>5</v>
      </c>
      <c r="D52" s="256" t="s">
        <v>1238</v>
      </c>
      <c r="E52" s="265" t="s">
        <v>1027</v>
      </c>
      <c r="F52" s="289">
        <f t="shared" si="0"/>
        <v>2</v>
      </c>
      <c r="G52" s="246">
        <v>2</v>
      </c>
      <c r="H52" s="246"/>
      <c r="I52" s="307"/>
    </row>
    <row r="53" spans="1:9" ht="18.75">
      <c r="A53" s="847"/>
      <c r="B53" s="845"/>
      <c r="C53" s="151">
        <v>6</v>
      </c>
      <c r="D53" s="256" t="s">
        <v>1239</v>
      </c>
      <c r="E53" s="265" t="s">
        <v>1028</v>
      </c>
      <c r="F53" s="289">
        <f t="shared" si="0"/>
        <v>2</v>
      </c>
      <c r="G53" s="246">
        <v>2</v>
      </c>
      <c r="H53" s="246"/>
      <c r="I53" s="307"/>
    </row>
    <row r="54" spans="1:9" ht="18.75">
      <c r="A54" s="847"/>
      <c r="B54" s="845"/>
      <c r="C54" s="270">
        <v>7</v>
      </c>
      <c r="D54" s="256" t="s">
        <v>1240</v>
      </c>
      <c r="E54" s="265" t="s">
        <v>513</v>
      </c>
      <c r="F54" s="289">
        <f t="shared" si="0"/>
        <v>2</v>
      </c>
      <c r="G54" s="246">
        <v>2</v>
      </c>
      <c r="H54" s="246"/>
      <c r="I54" s="307"/>
    </row>
    <row r="55" spans="1:9" ht="18.75">
      <c r="A55" s="847"/>
      <c r="B55" s="845"/>
      <c r="C55" s="151">
        <v>8</v>
      </c>
      <c r="D55" s="272" t="s">
        <v>2513</v>
      </c>
      <c r="E55" s="152"/>
      <c r="F55" s="289">
        <f t="shared" si="0"/>
        <v>0</v>
      </c>
      <c r="G55" s="153"/>
      <c r="H55" s="153"/>
      <c r="I55" s="307"/>
    </row>
    <row r="56" spans="1:9" ht="18.75">
      <c r="A56" s="847"/>
      <c r="B56" s="845"/>
      <c r="C56" s="270">
        <v>9</v>
      </c>
      <c r="D56" s="256" t="s">
        <v>173</v>
      </c>
      <c r="E56" s="265" t="s">
        <v>1029</v>
      </c>
      <c r="F56" s="289">
        <f>G56+H56</f>
        <v>3</v>
      </c>
      <c r="G56" s="284"/>
      <c r="H56" s="284">
        <v>3</v>
      </c>
      <c r="I56" s="307"/>
    </row>
    <row r="57" spans="1:9" ht="18.75">
      <c r="A57" s="847"/>
      <c r="B57" s="845"/>
      <c r="C57" s="151">
        <v>10</v>
      </c>
      <c r="D57" s="256" t="s">
        <v>1273</v>
      </c>
      <c r="E57" s="255"/>
      <c r="F57" s="289">
        <f t="shared" si="0"/>
        <v>0</v>
      </c>
      <c r="G57" s="284"/>
      <c r="H57" s="284"/>
      <c r="I57" s="307"/>
    </row>
    <row r="58" spans="1:9" ht="19.5" thickBot="1">
      <c r="A58" s="852"/>
      <c r="B58" s="850"/>
      <c r="C58" s="301">
        <v>11</v>
      </c>
      <c r="D58" s="275" t="s">
        <v>1022</v>
      </c>
      <c r="E58" s="276"/>
      <c r="F58" s="290">
        <f t="shared" si="0"/>
        <v>0</v>
      </c>
      <c r="G58" s="280"/>
      <c r="H58" s="280"/>
      <c r="I58" s="309"/>
    </row>
    <row r="59" spans="1:9" ht="19.5" thickTop="1">
      <c r="A59" s="844">
        <v>6</v>
      </c>
      <c r="B59" s="843" t="s">
        <v>1227</v>
      </c>
      <c r="C59" s="295">
        <v>1</v>
      </c>
      <c r="D59" s="296" t="s">
        <v>1234</v>
      </c>
      <c r="E59" s="297" t="s">
        <v>1021</v>
      </c>
      <c r="F59" s="298">
        <f t="shared" ref="F59:F91" si="1">G59+H59</f>
        <v>3</v>
      </c>
      <c r="G59" s="299">
        <v>3</v>
      </c>
      <c r="H59" s="300"/>
      <c r="I59" s="310"/>
    </row>
    <row r="60" spans="1:9" ht="18.75">
      <c r="A60" s="841"/>
      <c r="B60" s="839"/>
      <c r="C60" s="151">
        <v>2</v>
      </c>
      <c r="D60" s="256" t="s">
        <v>1235</v>
      </c>
      <c r="E60" s="264" t="s">
        <v>1024</v>
      </c>
      <c r="F60" s="289">
        <f t="shared" si="1"/>
        <v>2</v>
      </c>
      <c r="G60" s="278">
        <v>2</v>
      </c>
      <c r="H60" s="283"/>
      <c r="I60" s="307"/>
    </row>
    <row r="61" spans="1:9" ht="18.75">
      <c r="A61" s="841"/>
      <c r="B61" s="839"/>
      <c r="C61" s="270">
        <v>3</v>
      </c>
      <c r="D61" s="256" t="s">
        <v>1236</v>
      </c>
      <c r="E61" s="264" t="s">
        <v>523</v>
      </c>
      <c r="F61" s="289">
        <f t="shared" si="1"/>
        <v>2</v>
      </c>
      <c r="G61" s="281">
        <v>2</v>
      </c>
      <c r="H61" s="283"/>
      <c r="I61" s="307"/>
    </row>
    <row r="62" spans="1:9" ht="18.75">
      <c r="A62" s="841"/>
      <c r="B62" s="839"/>
      <c r="C62" s="151">
        <v>4</v>
      </c>
      <c r="D62" s="256" t="s">
        <v>1237</v>
      </c>
      <c r="E62" s="265" t="s">
        <v>524</v>
      </c>
      <c r="F62" s="289">
        <f t="shared" si="1"/>
        <v>2</v>
      </c>
      <c r="G62" s="283">
        <v>2</v>
      </c>
      <c r="H62" s="283"/>
      <c r="I62" s="307"/>
    </row>
    <row r="63" spans="1:9" ht="18.75">
      <c r="A63" s="841"/>
      <c r="B63" s="839"/>
      <c r="C63" s="270">
        <v>5</v>
      </c>
      <c r="D63" s="256" t="s">
        <v>1238</v>
      </c>
      <c r="E63" s="265" t="s">
        <v>525</v>
      </c>
      <c r="F63" s="289">
        <f t="shared" si="1"/>
        <v>2</v>
      </c>
      <c r="G63" s="246">
        <v>2</v>
      </c>
      <c r="H63" s="246"/>
      <c r="I63" s="307"/>
    </row>
    <row r="64" spans="1:9" ht="18.75">
      <c r="A64" s="841"/>
      <c r="B64" s="839"/>
      <c r="C64" s="151">
        <v>6</v>
      </c>
      <c r="D64" s="256" t="s">
        <v>1239</v>
      </c>
      <c r="E64" s="265"/>
      <c r="F64" s="289">
        <f t="shared" si="1"/>
        <v>0</v>
      </c>
      <c r="G64" s="246"/>
      <c r="H64" s="246"/>
      <c r="I64" s="307"/>
    </row>
    <row r="65" spans="1:9" ht="18.75">
      <c r="A65" s="841"/>
      <c r="B65" s="839"/>
      <c r="C65" s="270">
        <v>7</v>
      </c>
      <c r="D65" s="256" t="s">
        <v>1240</v>
      </c>
      <c r="E65" s="265"/>
      <c r="F65" s="289">
        <f>G65+H65</f>
        <v>0</v>
      </c>
      <c r="G65" s="246"/>
      <c r="H65" s="246"/>
      <c r="I65" s="307"/>
    </row>
    <row r="66" spans="1:9" ht="18.75">
      <c r="A66" s="841"/>
      <c r="B66" s="839"/>
      <c r="C66" s="151">
        <v>8</v>
      </c>
      <c r="D66" s="272" t="s">
        <v>2513</v>
      </c>
      <c r="E66" s="152"/>
      <c r="F66" s="289">
        <f>G66+H66</f>
        <v>0</v>
      </c>
      <c r="G66" s="153"/>
      <c r="H66" s="153"/>
      <c r="I66" s="307"/>
    </row>
    <row r="67" spans="1:9" ht="18.75">
      <c r="A67" s="841"/>
      <c r="B67" s="839"/>
      <c r="C67" s="270">
        <v>9</v>
      </c>
      <c r="D67" s="256" t="s">
        <v>173</v>
      </c>
      <c r="E67" s="265" t="s">
        <v>526</v>
      </c>
      <c r="F67" s="289">
        <f>G67+H67</f>
        <v>2</v>
      </c>
      <c r="G67" s="284"/>
      <c r="H67" s="246">
        <v>2</v>
      </c>
      <c r="I67" s="307"/>
    </row>
    <row r="68" spans="1:9" ht="18.75">
      <c r="A68" s="841"/>
      <c r="B68" s="839"/>
      <c r="C68" s="151">
        <v>10</v>
      </c>
      <c r="D68" s="256" t="s">
        <v>1273</v>
      </c>
      <c r="E68" s="265" t="s">
        <v>527</v>
      </c>
      <c r="F68" s="289">
        <f t="shared" si="1"/>
        <v>2</v>
      </c>
      <c r="G68" s="284"/>
      <c r="H68" s="246">
        <v>2</v>
      </c>
      <c r="I68" s="307"/>
    </row>
    <row r="69" spans="1:9" ht="19.5" thickBot="1">
      <c r="A69" s="842"/>
      <c r="B69" s="840"/>
      <c r="C69" s="301">
        <v>11</v>
      </c>
      <c r="D69" s="275" t="s">
        <v>1022</v>
      </c>
      <c r="E69" s="315" t="s">
        <v>528</v>
      </c>
      <c r="F69" s="290">
        <f t="shared" si="1"/>
        <v>2</v>
      </c>
      <c r="G69" s="280"/>
      <c r="H69" s="316">
        <v>2</v>
      </c>
      <c r="I69" s="309"/>
    </row>
    <row r="70" spans="1:9" ht="18.75" customHeight="1" thickTop="1">
      <c r="A70" s="844">
        <v>7</v>
      </c>
      <c r="B70" s="843" t="s">
        <v>532</v>
      </c>
      <c r="C70" s="295">
        <v>1</v>
      </c>
      <c r="D70" s="296" t="s">
        <v>1234</v>
      </c>
      <c r="E70" s="297" t="s">
        <v>1021</v>
      </c>
      <c r="F70" s="298">
        <f t="shared" si="1"/>
        <v>3</v>
      </c>
      <c r="G70" s="299">
        <v>3</v>
      </c>
      <c r="H70" s="317"/>
      <c r="I70" s="310"/>
    </row>
    <row r="71" spans="1:9" ht="18.75">
      <c r="A71" s="841"/>
      <c r="B71" s="839"/>
      <c r="C71" s="151">
        <v>2</v>
      </c>
      <c r="D71" s="256" t="s">
        <v>1235</v>
      </c>
      <c r="E71" s="265" t="s">
        <v>1030</v>
      </c>
      <c r="F71" s="289">
        <f t="shared" si="1"/>
        <v>4</v>
      </c>
      <c r="G71" s="246">
        <v>3</v>
      </c>
      <c r="H71" s="246">
        <v>1</v>
      </c>
      <c r="I71" s="307"/>
    </row>
    <row r="72" spans="1:9" ht="18.75">
      <c r="A72" s="841"/>
      <c r="B72" s="839"/>
      <c r="C72" s="270">
        <v>3</v>
      </c>
      <c r="D72" s="256" t="s">
        <v>1236</v>
      </c>
      <c r="E72" s="265" t="s">
        <v>529</v>
      </c>
      <c r="F72" s="289">
        <f>G72+H72</f>
        <v>4</v>
      </c>
      <c r="G72" s="246">
        <v>3</v>
      </c>
      <c r="H72" s="246">
        <v>1</v>
      </c>
      <c r="I72" s="307"/>
    </row>
    <row r="73" spans="1:9" ht="18.75">
      <c r="A73" s="841"/>
      <c r="B73" s="839"/>
      <c r="C73" s="151">
        <v>4</v>
      </c>
      <c r="D73" s="256" t="s">
        <v>1237</v>
      </c>
      <c r="E73" s="264" t="s">
        <v>530</v>
      </c>
      <c r="F73" s="289">
        <f t="shared" si="1"/>
        <v>3</v>
      </c>
      <c r="G73" s="246">
        <v>2</v>
      </c>
      <c r="H73" s="246">
        <v>1</v>
      </c>
      <c r="I73" s="307"/>
    </row>
    <row r="74" spans="1:9" ht="18.75">
      <c r="A74" s="841"/>
      <c r="B74" s="839"/>
      <c r="C74" s="270">
        <v>5</v>
      </c>
      <c r="D74" s="256" t="s">
        <v>1238</v>
      </c>
      <c r="E74" s="265" t="s">
        <v>531</v>
      </c>
      <c r="F74" s="289">
        <f>G74+H74</f>
        <v>4</v>
      </c>
      <c r="G74" s="246">
        <v>3</v>
      </c>
      <c r="H74" s="246">
        <v>1</v>
      </c>
      <c r="I74" s="307"/>
    </row>
    <row r="75" spans="1:9" ht="18.75">
      <c r="A75" s="841"/>
      <c r="B75" s="839"/>
      <c r="C75" s="151">
        <v>6</v>
      </c>
      <c r="D75" s="256" t="s">
        <v>1239</v>
      </c>
      <c r="E75" s="255"/>
      <c r="F75" s="289">
        <f t="shared" si="1"/>
        <v>0</v>
      </c>
      <c r="G75" s="284"/>
      <c r="H75" s="284"/>
      <c r="I75" s="307"/>
    </row>
    <row r="76" spans="1:9" ht="18.75">
      <c r="A76" s="841"/>
      <c r="B76" s="839"/>
      <c r="C76" s="270">
        <v>7</v>
      </c>
      <c r="D76" s="256" t="s">
        <v>1240</v>
      </c>
      <c r="E76" s="255"/>
      <c r="F76" s="289">
        <f>G76+H76</f>
        <v>0</v>
      </c>
      <c r="G76" s="284"/>
      <c r="H76" s="284"/>
      <c r="I76" s="307"/>
    </row>
    <row r="77" spans="1:9" ht="18.75">
      <c r="A77" s="841"/>
      <c r="B77" s="839"/>
      <c r="C77" s="151">
        <v>8</v>
      </c>
      <c r="D77" s="272" t="s">
        <v>2513</v>
      </c>
      <c r="E77" s="152"/>
      <c r="F77" s="289">
        <f>G77+H77</f>
        <v>0</v>
      </c>
      <c r="G77" s="284"/>
      <c r="H77" s="284"/>
      <c r="I77" s="307"/>
    </row>
    <row r="78" spans="1:9" ht="18.75">
      <c r="A78" s="841"/>
      <c r="B78" s="839"/>
      <c r="C78" s="270">
        <v>9</v>
      </c>
      <c r="D78" s="256" t="s">
        <v>173</v>
      </c>
      <c r="E78" s="152"/>
      <c r="F78" s="289">
        <f>G78+H78</f>
        <v>0</v>
      </c>
      <c r="G78" s="153"/>
      <c r="H78" s="153"/>
      <c r="I78" s="307"/>
    </row>
    <row r="79" spans="1:9" ht="18.75">
      <c r="A79" s="841"/>
      <c r="B79" s="839"/>
      <c r="C79" s="151">
        <v>10</v>
      </c>
      <c r="D79" s="256" t="s">
        <v>1273</v>
      </c>
      <c r="E79" s="152"/>
      <c r="F79" s="289">
        <f t="shared" si="1"/>
        <v>0</v>
      </c>
      <c r="G79" s="153"/>
      <c r="H79" s="153"/>
      <c r="I79" s="307"/>
    </row>
    <row r="80" spans="1:9" ht="19.5" thickBot="1">
      <c r="A80" s="842"/>
      <c r="B80" s="840"/>
      <c r="C80" s="301">
        <v>11</v>
      </c>
      <c r="D80" s="275" t="s">
        <v>1022</v>
      </c>
      <c r="E80" s="318"/>
      <c r="F80" s="290">
        <f t="shared" si="1"/>
        <v>0</v>
      </c>
      <c r="G80" s="319"/>
      <c r="H80" s="319"/>
      <c r="I80" s="309"/>
    </row>
    <row r="81" spans="1:9" ht="18.75" customHeight="1" thickTop="1">
      <c r="A81" s="847">
        <v>8</v>
      </c>
      <c r="B81" s="845" t="s">
        <v>1228</v>
      </c>
      <c r="C81" s="270">
        <v>1</v>
      </c>
      <c r="D81" s="273" t="s">
        <v>1234</v>
      </c>
      <c r="E81" s="266" t="s">
        <v>1021</v>
      </c>
      <c r="F81" s="291">
        <f t="shared" si="1"/>
        <v>3</v>
      </c>
      <c r="G81" s="281">
        <v>3</v>
      </c>
      <c r="H81" s="283"/>
      <c r="I81" s="311"/>
    </row>
    <row r="82" spans="1:9" ht="18.75">
      <c r="A82" s="847"/>
      <c r="B82" s="845"/>
      <c r="C82" s="151">
        <v>2</v>
      </c>
      <c r="D82" s="256" t="s">
        <v>1235</v>
      </c>
      <c r="E82" s="265" t="s">
        <v>1030</v>
      </c>
      <c r="F82" s="289">
        <f t="shared" si="1"/>
        <v>4</v>
      </c>
      <c r="G82" s="246">
        <v>3</v>
      </c>
      <c r="H82" s="246">
        <v>1</v>
      </c>
      <c r="I82" s="307"/>
    </row>
    <row r="83" spans="1:9" ht="18.75">
      <c r="A83" s="847"/>
      <c r="B83" s="845"/>
      <c r="C83" s="151">
        <v>3</v>
      </c>
      <c r="D83" s="256" t="s">
        <v>1236</v>
      </c>
      <c r="E83" s="265" t="s">
        <v>531</v>
      </c>
      <c r="F83" s="289">
        <f t="shared" si="1"/>
        <v>4</v>
      </c>
      <c r="G83" s="246">
        <v>3</v>
      </c>
      <c r="H83" s="246">
        <v>1</v>
      </c>
      <c r="I83" s="307"/>
    </row>
    <row r="84" spans="1:9" ht="18.75">
      <c r="A84" s="847"/>
      <c r="B84" s="845"/>
      <c r="C84" s="151">
        <v>4</v>
      </c>
      <c r="D84" s="256" t="s">
        <v>1237</v>
      </c>
      <c r="E84" s="268" t="s">
        <v>2519</v>
      </c>
      <c r="F84" s="289">
        <f t="shared" si="1"/>
        <v>2</v>
      </c>
      <c r="G84" s="246">
        <v>1</v>
      </c>
      <c r="H84" s="246">
        <v>1</v>
      </c>
      <c r="I84" s="307"/>
    </row>
    <row r="85" spans="1:9" ht="18.75">
      <c r="A85" s="847"/>
      <c r="B85" s="845"/>
      <c r="C85" s="151">
        <v>5</v>
      </c>
      <c r="D85" s="256" t="s">
        <v>1238</v>
      </c>
      <c r="E85" s="265" t="s">
        <v>1031</v>
      </c>
      <c r="F85" s="289">
        <f t="shared" si="1"/>
        <v>4</v>
      </c>
      <c r="G85" s="246">
        <v>3</v>
      </c>
      <c r="H85" s="246">
        <v>1</v>
      </c>
      <c r="I85" s="307"/>
    </row>
    <row r="86" spans="1:9" ht="18.75">
      <c r="A86" s="847"/>
      <c r="B86" s="845"/>
      <c r="C86" s="151">
        <v>6</v>
      </c>
      <c r="D86" s="256" t="s">
        <v>1239</v>
      </c>
      <c r="E86" s="255"/>
      <c r="F86" s="289">
        <f t="shared" si="1"/>
        <v>0</v>
      </c>
      <c r="G86" s="284"/>
      <c r="H86" s="284"/>
      <c r="I86" s="307"/>
    </row>
    <row r="87" spans="1:9" ht="18.75">
      <c r="A87" s="847"/>
      <c r="B87" s="845"/>
      <c r="C87" s="151">
        <v>7</v>
      </c>
      <c r="D87" s="256" t="s">
        <v>1240</v>
      </c>
      <c r="E87" s="255"/>
      <c r="F87" s="289">
        <f>G87+H87</f>
        <v>0</v>
      </c>
      <c r="G87" s="284"/>
      <c r="H87" s="284"/>
      <c r="I87" s="307"/>
    </row>
    <row r="88" spans="1:9" ht="18.75">
      <c r="A88" s="847"/>
      <c r="B88" s="845"/>
      <c r="C88" s="151">
        <v>8</v>
      </c>
      <c r="D88" s="272" t="s">
        <v>2513</v>
      </c>
      <c r="E88" s="255"/>
      <c r="F88" s="289">
        <f>G88+H88</f>
        <v>0</v>
      </c>
      <c r="G88" s="284"/>
      <c r="H88" s="284"/>
      <c r="I88" s="307"/>
    </row>
    <row r="89" spans="1:9" ht="18.75">
      <c r="A89" s="847"/>
      <c r="B89" s="845"/>
      <c r="C89" s="151">
        <v>9</v>
      </c>
      <c r="D89" s="256" t="s">
        <v>173</v>
      </c>
      <c r="E89" s="152"/>
      <c r="F89" s="289">
        <f>G89+H89</f>
        <v>0</v>
      </c>
      <c r="G89" s="153"/>
      <c r="H89" s="153"/>
      <c r="I89" s="307"/>
    </row>
    <row r="90" spans="1:9" ht="18.75">
      <c r="A90" s="847"/>
      <c r="B90" s="845"/>
      <c r="C90" s="151">
        <v>10</v>
      </c>
      <c r="D90" s="256" t="s">
        <v>1022</v>
      </c>
      <c r="E90" s="152"/>
      <c r="F90" s="289">
        <f t="shared" si="1"/>
        <v>0</v>
      </c>
      <c r="G90" s="153"/>
      <c r="H90" s="153"/>
      <c r="I90" s="307"/>
    </row>
    <row r="91" spans="1:9" ht="18.75">
      <c r="A91" s="848"/>
      <c r="B91" s="846"/>
      <c r="C91" s="151">
        <v>11</v>
      </c>
      <c r="D91" s="256" t="s">
        <v>1273</v>
      </c>
      <c r="E91" s="152"/>
      <c r="F91" s="289">
        <f t="shared" si="1"/>
        <v>0</v>
      </c>
      <c r="G91" s="153"/>
      <c r="H91" s="153"/>
      <c r="I91" s="307"/>
    </row>
    <row r="92" spans="1:9" s="314" customFormat="1" ht="18.75">
      <c r="A92" s="312"/>
      <c r="B92" s="154"/>
      <c r="C92" s="154"/>
      <c r="D92" s="154"/>
      <c r="E92" s="155"/>
      <c r="F92" s="277"/>
      <c r="G92" s="156"/>
      <c r="H92" s="156"/>
      <c r="I92" s="313"/>
    </row>
    <row r="93" spans="1:9" ht="15.75">
      <c r="A93" s="157"/>
      <c r="B93" s="292" t="s">
        <v>1229</v>
      </c>
      <c r="C93" s="292"/>
      <c r="D93" s="292"/>
      <c r="E93" s="838" t="s">
        <v>1230</v>
      </c>
      <c r="F93" s="838"/>
      <c r="G93" s="838"/>
      <c r="H93" s="838"/>
      <c r="I93" s="838"/>
    </row>
    <row r="94" spans="1:9" ht="15.75">
      <c r="A94" s="157"/>
      <c r="B94" s="293" t="s">
        <v>1231</v>
      </c>
      <c r="C94" s="293"/>
      <c r="D94" s="293"/>
      <c r="E94" s="838"/>
      <c r="F94" s="838"/>
      <c r="G94" s="838"/>
      <c r="H94" s="838"/>
      <c r="I94" s="838"/>
    </row>
    <row r="95" spans="1:9" ht="15.75">
      <c r="A95" s="157"/>
      <c r="B95" s="293" t="s">
        <v>1232</v>
      </c>
      <c r="C95" s="293"/>
      <c r="D95" s="293"/>
      <c r="E95" s="293"/>
      <c r="F95" s="294"/>
      <c r="G95" s="157"/>
      <c r="H95" s="157"/>
      <c r="I95" s="158"/>
    </row>
    <row r="96" spans="1:9" ht="15.75">
      <c r="A96" s="157"/>
      <c r="B96" s="293" t="s">
        <v>1233</v>
      </c>
      <c r="C96" s="293"/>
      <c r="D96" s="293"/>
      <c r="E96" s="293"/>
      <c r="F96" s="294"/>
      <c r="G96" s="157"/>
      <c r="H96" s="157"/>
      <c r="I96" s="158"/>
    </row>
  </sheetData>
  <sheetProtection formatCells="0" formatColumns="0" formatRows="0" insertRows="0"/>
  <mergeCells count="19">
    <mergeCell ref="A1:I1"/>
    <mergeCell ref="A37:A47"/>
    <mergeCell ref="B37:B47"/>
    <mergeCell ref="A26:A36"/>
    <mergeCell ref="B26:B36"/>
    <mergeCell ref="E93:I93"/>
    <mergeCell ref="E94:I94"/>
    <mergeCell ref="B4:B14"/>
    <mergeCell ref="A4:A14"/>
    <mergeCell ref="B15:B25"/>
    <mergeCell ref="A15:A25"/>
    <mergeCell ref="A59:A69"/>
    <mergeCell ref="B59:B69"/>
    <mergeCell ref="A70:A80"/>
    <mergeCell ref="B70:B80"/>
    <mergeCell ref="B81:B91"/>
    <mergeCell ref="A81:A91"/>
    <mergeCell ref="B48:B58"/>
    <mergeCell ref="A48:A58"/>
  </mergeCells>
  <phoneticPr fontId="9" type="noConversion"/>
  <printOptions horizontalCentered="1"/>
  <pageMargins left="0.25" right="0.25" top="0.25" bottom="0.25" header="0.5" footer="0.5"/>
  <pageSetup paperSize="9" scale="8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sheetPr codeName="Sheet20"/>
  <dimension ref="A1:M43"/>
  <sheetViews>
    <sheetView zoomScale="85" workbookViewId="0">
      <selection activeCell="J40" sqref="J40"/>
    </sheetView>
  </sheetViews>
  <sheetFormatPr defaultRowHeight="15.75"/>
  <cols>
    <col min="1" max="1" width="5.7109375" style="325" bestFit="1" customWidth="1"/>
    <col min="2" max="2" width="14.42578125" style="325" customWidth="1"/>
    <col min="3" max="8" width="18.5703125" style="327" customWidth="1"/>
    <col min="9" max="9" width="18.5703125" style="334" customWidth="1"/>
    <col min="10" max="13" width="18.5703125" style="327" customWidth="1"/>
    <col min="14" max="16384" width="9.140625" style="327"/>
  </cols>
  <sheetData>
    <row r="1" spans="1:13" s="326" customFormat="1" ht="25.5" customHeight="1">
      <c r="A1" s="260" t="s">
        <v>281</v>
      </c>
      <c r="B1" s="9" t="s">
        <v>285</v>
      </c>
      <c r="C1" s="9" t="s">
        <v>1234</v>
      </c>
      <c r="D1" s="9" t="s">
        <v>1235</v>
      </c>
      <c r="E1" s="9" t="s">
        <v>1236</v>
      </c>
      <c r="F1" s="9" t="s">
        <v>1237</v>
      </c>
      <c r="G1" s="9" t="s">
        <v>1238</v>
      </c>
      <c r="H1" s="9" t="s">
        <v>1239</v>
      </c>
      <c r="I1" s="332" t="s">
        <v>1240</v>
      </c>
      <c r="J1" s="321" t="s">
        <v>2513</v>
      </c>
      <c r="K1" s="260" t="s">
        <v>173</v>
      </c>
      <c r="L1" s="260" t="s">
        <v>1273</v>
      </c>
      <c r="M1" s="260" t="s">
        <v>1022</v>
      </c>
    </row>
    <row r="2" spans="1:13" ht="69.95" customHeight="1">
      <c r="A2" s="854">
        <v>1</v>
      </c>
      <c r="B2" s="9" t="s">
        <v>1426</v>
      </c>
      <c r="C2" s="322" t="str">
        <f>VLOOKUP(C$1,'TEN HOC PHAN HKII'!$D$4:$F$14,2,0)</f>
        <v xml:space="preserve">Anh văn chuyên ngành </v>
      </c>
      <c r="D2" s="322" t="str">
        <f>VLOOKUP(D$1,'TEN HOC PHAN HKII'!$D$4:$F$14,2,0)</f>
        <v>Tư tưởng Hồ Chí Minh</v>
      </c>
      <c r="E2" s="322" t="str">
        <f>VLOOKUP(E$1,'TEN HOC PHAN HKII'!$D$4:$F$14,2,0)</f>
        <v xml:space="preserve">Phương pháp nghiên cứu khoa học </v>
      </c>
      <c r="F2" s="322" t="str">
        <f>VLOOKUP(F$1,'TEN HOC PHAN HKII'!$D$4:$F$14,2,0)</f>
        <v xml:space="preserve">Đo lường cảm biến </v>
      </c>
      <c r="G2" s="322" t="str">
        <f>VLOOKUP(G$1,'TEN HOC PHAN HKII'!$D$4:$F$14,2,0)</f>
        <v>Kỹ thuật Audio và Video</v>
      </c>
      <c r="H2" s="322" t="str">
        <f>VLOOKUP(H$1,'TEN HOC PHAN HKII'!$D$4:$F$14,2,0)</f>
        <v xml:space="preserve">Vi xử lý  </v>
      </c>
      <c r="I2" s="333">
        <f>VLOOKUP(I$1,'TEN HOC PHAN HKII'!$D$4:$F$14,2,0)</f>
        <v>0</v>
      </c>
      <c r="J2" s="322" t="str">
        <f>VLOOKUP(J$1,'TEN HOC PHAN HKII'!$D$4:$F$14,2,0)</f>
        <v>Đồ án Kỹ thuật số và Điện tử công suất</v>
      </c>
      <c r="K2" s="322" t="str">
        <f>VLOOKUP(K$1,'TEN HOC PHAN HKII'!$D$4:$F$14,2,0)</f>
        <v xml:space="preserve">Thực tập Kỹ thuật số </v>
      </c>
      <c r="L2" s="322" t="str">
        <f>VLOOKUP(L$1,'TEN HOC PHAN HKII'!$D$4:$F$14,2,0)</f>
        <v xml:space="preserve">Thực tập Điện công nghiệp cơ bản </v>
      </c>
      <c r="M2" s="322">
        <f>VLOOKUP(M$1,'TEN HOC PHAN HKII'!$D$4:$F$14,2,0)</f>
        <v>0</v>
      </c>
    </row>
    <row r="3" spans="1:13" ht="30" customHeight="1">
      <c r="A3" s="854"/>
      <c r="B3" s="9" t="s">
        <v>1000</v>
      </c>
      <c r="C3" s="322">
        <f>VLOOKUP(C$1,'TEN HOC PHAN HKII'!$D$4:$F$14,3,0)</f>
        <v>2</v>
      </c>
      <c r="D3" s="322">
        <f>VLOOKUP(D$1,'TEN HOC PHAN HKII'!$D$4:$F$14,3,0)</f>
        <v>2</v>
      </c>
      <c r="E3" s="322">
        <f>VLOOKUP(E$1,'TEN HOC PHAN HKII'!$D$4:$F$14,3,0)</f>
        <v>2</v>
      </c>
      <c r="F3" s="322">
        <f>VLOOKUP(F$1,'TEN HOC PHAN HKII'!$D$4:$F$14,3,0)</f>
        <v>2</v>
      </c>
      <c r="G3" s="322">
        <f>VLOOKUP(G$1,'TEN HOC PHAN HKII'!$D$4:$F$14,3,0)</f>
        <v>2</v>
      </c>
      <c r="H3" s="322">
        <f>VLOOKUP(H$1,'TEN HOC PHAN HKII'!$D$4:$F$14,3,0)</f>
        <v>2</v>
      </c>
      <c r="I3" s="333">
        <f>VLOOKUP(I$1,'TEN HOC PHAN HKII'!$D$4:$F$14,3,0)</f>
        <v>0</v>
      </c>
      <c r="J3" s="322">
        <f>VLOOKUP(J$1,'TEN HOC PHAN HKII'!$D$4:$F$14,3,0)</f>
        <v>1</v>
      </c>
      <c r="K3" s="322">
        <f>VLOOKUP(K$1,'TEN HOC PHAN HKII'!$D$4:$F$14,3,0)</f>
        <v>2</v>
      </c>
      <c r="L3" s="322">
        <f>VLOOKUP(L$1,'TEN HOC PHAN HKII'!$D$4:$F$14,3,0)</f>
        <v>2</v>
      </c>
      <c r="M3" s="322">
        <f>VLOOKUP(M$1,'TEN HOC PHAN HKII'!$D$4:$F$14,3,0)</f>
        <v>0</v>
      </c>
    </row>
    <row r="4" spans="1:13" ht="69.95" customHeight="1">
      <c r="A4" s="854">
        <v>2</v>
      </c>
      <c r="B4" s="9" t="s">
        <v>1504</v>
      </c>
      <c r="C4" s="322" t="str">
        <f>VLOOKUP(C$1,'TEN HOC PHAN HKII'!$D$4:$F$14,2,0)</f>
        <v xml:space="preserve">Anh văn chuyên ngành </v>
      </c>
      <c r="D4" s="322" t="str">
        <f>VLOOKUP(D$1,'TEN HOC PHAN HKII'!$D$4:$F$14,2,0)</f>
        <v>Tư tưởng Hồ Chí Minh</v>
      </c>
      <c r="E4" s="322" t="str">
        <f>VLOOKUP(E$1,'TEN HOC PHAN HKII'!$D$4:$F$14,2,0)</f>
        <v xml:space="preserve">Phương pháp nghiên cứu khoa học </v>
      </c>
      <c r="F4" s="322" t="str">
        <f>VLOOKUP(F$1,'TEN HOC PHAN HKII'!$D$4:$F$14,2,0)</f>
        <v xml:space="preserve">Đo lường cảm biến </v>
      </c>
      <c r="G4" s="322" t="str">
        <f>VLOOKUP(G$1,'TEN HOC PHAN HKII'!$D$4:$F$14,2,0)</f>
        <v>Kỹ thuật Audio và Video</v>
      </c>
      <c r="H4" s="322" t="str">
        <f>VLOOKUP(H$1,'TEN HOC PHAN HKII'!$D$4:$F$14,2,0)</f>
        <v xml:space="preserve">Vi xử lý  </v>
      </c>
      <c r="I4" s="333">
        <f>VLOOKUP(I$1,'TEN HOC PHAN HKII'!$D$4:$F$14,2,0)</f>
        <v>0</v>
      </c>
      <c r="J4" s="322" t="str">
        <f>VLOOKUP(J$1,'TEN HOC PHAN HKII'!$D$4:$F$14,2,0)</f>
        <v>Đồ án Kỹ thuật số và Điện tử công suất</v>
      </c>
      <c r="K4" s="322" t="str">
        <f>VLOOKUP(K$1,'TEN HOC PHAN HKII'!$D$4:$F$14,2,0)</f>
        <v xml:space="preserve">Thực tập Kỹ thuật số </v>
      </c>
      <c r="L4" s="322" t="str">
        <f>VLOOKUP(L$1,'TEN HOC PHAN HKII'!$D$4:$F$14,2,0)</f>
        <v xml:space="preserve">Thực tập Điện công nghiệp cơ bản </v>
      </c>
      <c r="M4" s="322">
        <f>VLOOKUP(M$1,'TEN HOC PHAN HKII'!$D$4:$F$14,2,0)</f>
        <v>0</v>
      </c>
    </row>
    <row r="5" spans="1:13" ht="30" customHeight="1" thickBot="1">
      <c r="A5" s="856"/>
      <c r="B5" s="336" t="s">
        <v>1001</v>
      </c>
      <c r="C5" s="337">
        <f>VLOOKUP(C$1,'TEN HOC PHAN HKII'!$D$4:$F$14,3,0)</f>
        <v>2</v>
      </c>
      <c r="D5" s="337">
        <f>VLOOKUP(D$1,'TEN HOC PHAN HKII'!$D$4:$F$14,3,0)</f>
        <v>2</v>
      </c>
      <c r="E5" s="337">
        <f>VLOOKUP(E$1,'TEN HOC PHAN HKII'!$D$4:$F$14,3,0)</f>
        <v>2</v>
      </c>
      <c r="F5" s="337">
        <f>VLOOKUP(F$1,'TEN HOC PHAN HKII'!$D$4:$F$14,3,0)</f>
        <v>2</v>
      </c>
      <c r="G5" s="337">
        <f>VLOOKUP(G$1,'TEN HOC PHAN HKII'!$D$4:$F$14,3,0)</f>
        <v>2</v>
      </c>
      <c r="H5" s="337">
        <f>VLOOKUP(H$1,'TEN HOC PHAN HKII'!$D$4:$F$14,3,0)</f>
        <v>2</v>
      </c>
      <c r="I5" s="338">
        <f>VLOOKUP(I$1,'TEN HOC PHAN HKII'!$D$4:$F$14,3,0)</f>
        <v>0</v>
      </c>
      <c r="J5" s="337">
        <f>VLOOKUP(J$1,'TEN HOC PHAN HKII'!$D$4:$F$14,3,0)</f>
        <v>1</v>
      </c>
      <c r="K5" s="337">
        <f>VLOOKUP(K$1,'TEN HOC PHAN HKII'!$D$4:$F$14,3,0)</f>
        <v>2</v>
      </c>
      <c r="L5" s="337">
        <f>VLOOKUP(L$1,'TEN HOC PHAN HKII'!$D$4:$F$14,3,0)</f>
        <v>2</v>
      </c>
      <c r="M5" s="337">
        <f>VLOOKUP(M$1,'TEN HOC PHAN HKII'!$D$4:$F$14,3,0)</f>
        <v>0</v>
      </c>
    </row>
    <row r="6" spans="1:13" ht="69.95" customHeight="1" thickTop="1">
      <c r="A6" s="857">
        <v>1</v>
      </c>
      <c r="B6" s="329" t="s">
        <v>1731</v>
      </c>
      <c r="C6" s="323" t="str">
        <f>VLOOKUP(C$1,'TEN HOC PHAN HKII'!$D$15:$F$25,2,0)</f>
        <v xml:space="preserve">Anh văn chuyên ngành </v>
      </c>
      <c r="D6" s="323" t="str">
        <f>VLOOKUP(D$1,'TEN HOC PHAN HKII'!$D$15:$F$25,2,0)</f>
        <v>Tư tưởng Hồ Chí Minh</v>
      </c>
      <c r="E6" s="323" t="str">
        <f>VLOOKUP(E$1,'TEN HOC PHAN HKII'!$D$15:$F$25,2,0)</f>
        <v xml:space="preserve">Phương pháp nghiên cứu khoa học </v>
      </c>
      <c r="F6" s="323" t="str">
        <f>VLOOKUP(F$1,'TEN HOC PHAN HKII'!$D$15:$F$25,2,0)</f>
        <v xml:space="preserve">Đo lường cảm biến </v>
      </c>
      <c r="G6" s="323" t="str">
        <f>VLOOKUP(G$1,'TEN HOC PHAN HKII'!$D$15:$F$25,2,0)</f>
        <v>Kỹ thuật Audio và Video</v>
      </c>
      <c r="H6" s="323" t="str">
        <f>VLOOKUP(H$1,'TEN HOC PHAN HKII'!$D$15:$F$25,2,0)</f>
        <v xml:space="preserve">Vi xử lý  </v>
      </c>
      <c r="I6" s="335">
        <f>VLOOKUP(I$1,'TEN HOC PHAN HKII'!$D$15:$F$25,2,0)</f>
        <v>0</v>
      </c>
      <c r="J6" s="323" t="str">
        <f>VLOOKUP(J$1,'TEN HOC PHAN HKII'!$D$15:$F$25,2,0)</f>
        <v xml:space="preserve">Đồ án Mạng cung cấp điện </v>
      </c>
      <c r="K6" s="323" t="str">
        <f>VLOOKUP(K$1,'TEN HOC PHAN HKII'!$D$15:$F$25,2,0)</f>
        <v xml:space="preserve">Thực tập Kỹ thuật số </v>
      </c>
      <c r="L6" s="323" t="str">
        <f>VLOOKUP(L$1,'TEN HOC PHAN HKII'!$D$15:$F$25,2,0)</f>
        <v xml:space="preserve">Thực tập Điện công nghiệp cơ bản </v>
      </c>
      <c r="M6" s="323">
        <f>VLOOKUP(M$1,'TEN HOC PHAN HKII'!$D$15:$F$25,2,0)</f>
        <v>0</v>
      </c>
    </row>
    <row r="7" spans="1:13" ht="30" customHeight="1">
      <c r="A7" s="854"/>
      <c r="B7" s="9" t="s">
        <v>1002</v>
      </c>
      <c r="C7" s="322">
        <f>VLOOKUP(C$1,'TEN HOC PHAN HKII'!$D$15:$F$25,3,0)</f>
        <v>2</v>
      </c>
      <c r="D7" s="322">
        <f>VLOOKUP(D$1,'TEN HOC PHAN HKII'!$D$15:$F$25,3,0)</f>
        <v>2</v>
      </c>
      <c r="E7" s="322">
        <f>VLOOKUP(E$1,'TEN HOC PHAN HKII'!$D$15:$F$25,3,0)</f>
        <v>2</v>
      </c>
      <c r="F7" s="322">
        <f>VLOOKUP(F$1,'TEN HOC PHAN HKII'!$D$15:$F$25,3,0)</f>
        <v>2</v>
      </c>
      <c r="G7" s="322">
        <f>VLOOKUP(G$1,'TEN HOC PHAN HKII'!$D$15:$F$25,3,0)</f>
        <v>2</v>
      </c>
      <c r="H7" s="322">
        <f>VLOOKUP(H$1,'TEN HOC PHAN HKII'!$D$15:$F$25,3,0)</f>
        <v>2</v>
      </c>
      <c r="I7" s="333">
        <f>VLOOKUP(I$1,'TEN HOC PHAN HKII'!$D$15:$F$25,3,0)</f>
        <v>0</v>
      </c>
      <c r="J7" s="322">
        <f>VLOOKUP(J$1,'TEN HOC PHAN HKII'!$D$15:$F$25,3,0)</f>
        <v>1</v>
      </c>
      <c r="K7" s="322">
        <f>VLOOKUP(K$1,'TEN HOC PHAN HKII'!$D$15:$F$25,3,0)</f>
        <v>2</v>
      </c>
      <c r="L7" s="322">
        <f>VLOOKUP(L$1,'TEN HOC PHAN HKII'!$D$15:$F$25,3,0)</f>
        <v>2</v>
      </c>
      <c r="M7" s="322">
        <f>VLOOKUP(M$1,'TEN HOC PHAN HKII'!$D$15:$F$25,3,0)</f>
        <v>0</v>
      </c>
    </row>
    <row r="8" spans="1:13" ht="69.95" customHeight="1">
      <c r="A8" s="854">
        <v>2</v>
      </c>
      <c r="B8" s="9" t="s">
        <v>1804</v>
      </c>
      <c r="C8" s="322" t="str">
        <f>VLOOKUP(C$1,'TEN HOC PHAN HKII'!$D$15:$F$25,2,0)</f>
        <v xml:space="preserve">Anh văn chuyên ngành </v>
      </c>
      <c r="D8" s="322" t="str">
        <f>VLOOKUP(D$1,'TEN HOC PHAN HKII'!$D$15:$F$25,2,0)</f>
        <v>Tư tưởng Hồ Chí Minh</v>
      </c>
      <c r="E8" s="322" t="str">
        <f>VLOOKUP(E$1,'TEN HOC PHAN HKII'!$D$15:$F$25,2,0)</f>
        <v xml:space="preserve">Phương pháp nghiên cứu khoa học </v>
      </c>
      <c r="F8" s="322" t="str">
        <f>VLOOKUP(F$1,'TEN HOC PHAN HKII'!$D$15:$F$25,2,0)</f>
        <v xml:space="preserve">Đo lường cảm biến </v>
      </c>
      <c r="G8" s="322" t="str">
        <f>VLOOKUP(G$1,'TEN HOC PHAN HKII'!$D$15:$F$25,2,0)</f>
        <v>Kỹ thuật Audio và Video</v>
      </c>
      <c r="H8" s="322" t="str">
        <f>VLOOKUP(H$1,'TEN HOC PHAN HKII'!$D$15:$F$25,2,0)</f>
        <v xml:space="preserve">Vi xử lý  </v>
      </c>
      <c r="I8" s="333">
        <f>VLOOKUP(I$1,'TEN HOC PHAN HKII'!$D$15:$F$25,2,0)</f>
        <v>0</v>
      </c>
      <c r="J8" s="322" t="str">
        <f>VLOOKUP(J$1,'TEN HOC PHAN HKII'!$D$15:$F$25,2,0)</f>
        <v xml:space="preserve">Đồ án Mạng cung cấp điện </v>
      </c>
      <c r="K8" s="322" t="str">
        <f>VLOOKUP(K$1,'TEN HOC PHAN HKII'!$D$15:$F$25,2,0)</f>
        <v xml:space="preserve">Thực tập Kỹ thuật số </v>
      </c>
      <c r="L8" s="322" t="str">
        <f>VLOOKUP(L$1,'TEN HOC PHAN HKII'!$D$15:$F$25,2,0)</f>
        <v xml:space="preserve">Thực tập Điện công nghiệp cơ bản </v>
      </c>
      <c r="M8" s="322">
        <f>VLOOKUP(M$1,'TEN HOC PHAN HKII'!$D$15:$F$25,2,0)</f>
        <v>0</v>
      </c>
    </row>
    <row r="9" spans="1:13" ht="30" customHeight="1">
      <c r="A9" s="854"/>
      <c r="B9" s="9" t="s">
        <v>1003</v>
      </c>
      <c r="C9" s="322">
        <f>VLOOKUP(C$1,'TEN HOC PHAN HKII'!$D$15:$F$25,3,0)</f>
        <v>2</v>
      </c>
      <c r="D9" s="322">
        <f>VLOOKUP(D$1,'TEN HOC PHAN HKII'!$D$15:$F$25,3,0)</f>
        <v>2</v>
      </c>
      <c r="E9" s="322">
        <f>VLOOKUP(E$1,'TEN HOC PHAN HKII'!$D$15:$F$25,3,0)</f>
        <v>2</v>
      </c>
      <c r="F9" s="322">
        <f>VLOOKUP(F$1,'TEN HOC PHAN HKII'!$D$15:$F$25,3,0)</f>
        <v>2</v>
      </c>
      <c r="G9" s="322">
        <f>VLOOKUP(G$1,'TEN HOC PHAN HKII'!$D$15:$F$25,3,0)</f>
        <v>2</v>
      </c>
      <c r="H9" s="322">
        <f>VLOOKUP(H$1,'TEN HOC PHAN HKII'!$D$15:$F$25,3,0)</f>
        <v>2</v>
      </c>
      <c r="I9" s="333">
        <f>VLOOKUP(I$1,'TEN HOC PHAN HKII'!$D$15:$F$25,3,0)</f>
        <v>0</v>
      </c>
      <c r="J9" s="322">
        <f>VLOOKUP(J$1,'TEN HOC PHAN HKII'!$D$15:$F$25,3,0)</f>
        <v>1</v>
      </c>
      <c r="K9" s="322">
        <f>VLOOKUP(K$1,'TEN HOC PHAN HKII'!$D$15:$F$25,3,0)</f>
        <v>2</v>
      </c>
      <c r="L9" s="322">
        <f>VLOOKUP(L$1,'TEN HOC PHAN HKII'!$D$15:$F$25,3,0)</f>
        <v>2</v>
      </c>
      <c r="M9" s="322">
        <f>VLOOKUP(M$1,'TEN HOC PHAN HKII'!$D$15:$F$25,3,0)</f>
        <v>0</v>
      </c>
    </row>
    <row r="10" spans="1:13" ht="69.95" customHeight="1">
      <c r="A10" s="854">
        <v>3</v>
      </c>
      <c r="B10" s="9" t="s">
        <v>1891</v>
      </c>
      <c r="C10" s="322" t="str">
        <f>VLOOKUP(C$1,'TEN HOC PHAN HKII'!$D$15:$F$25,2,0)</f>
        <v xml:space="preserve">Anh văn chuyên ngành </v>
      </c>
      <c r="D10" s="322" t="str">
        <f>VLOOKUP(D$1,'TEN HOC PHAN HKII'!$D$15:$F$25,2,0)</f>
        <v>Tư tưởng Hồ Chí Minh</v>
      </c>
      <c r="E10" s="322" t="str">
        <f>VLOOKUP(E$1,'TEN HOC PHAN HKII'!$D$15:$F$25,2,0)</f>
        <v xml:space="preserve">Phương pháp nghiên cứu khoa học </v>
      </c>
      <c r="F10" s="322" t="str">
        <f>VLOOKUP(F$1,'TEN HOC PHAN HKII'!$D$15:$F$25,2,0)</f>
        <v xml:space="preserve">Đo lường cảm biến </v>
      </c>
      <c r="G10" s="322" t="str">
        <f>VLOOKUP(G$1,'TEN HOC PHAN HKII'!$D$15:$F$25,2,0)</f>
        <v>Kỹ thuật Audio và Video</v>
      </c>
      <c r="H10" s="322" t="str">
        <f>VLOOKUP(H$1,'TEN HOC PHAN HKII'!$D$15:$F$25,2,0)</f>
        <v xml:space="preserve">Vi xử lý  </v>
      </c>
      <c r="I10" s="333">
        <f>VLOOKUP(I$1,'TEN HOC PHAN HKII'!$D$15:$F$25,2,0)</f>
        <v>0</v>
      </c>
      <c r="J10" s="322" t="str">
        <f>VLOOKUP(J$1,'TEN HOC PHAN HKII'!$D$15:$F$25,2,0)</f>
        <v xml:space="preserve">Đồ án Mạng cung cấp điện </v>
      </c>
      <c r="K10" s="322" t="str">
        <f>VLOOKUP(K$1,'TEN HOC PHAN HKII'!$D$15:$F$25,2,0)</f>
        <v xml:space="preserve">Thực tập Kỹ thuật số </v>
      </c>
      <c r="L10" s="322" t="str">
        <f>VLOOKUP(L$1,'TEN HOC PHAN HKII'!$D$15:$F$25,2,0)</f>
        <v xml:space="preserve">Thực tập Điện công nghiệp cơ bản </v>
      </c>
      <c r="M10" s="322">
        <f>VLOOKUP(M$1,'TEN HOC PHAN HKII'!$D$15:$F$25,2,0)</f>
        <v>0</v>
      </c>
    </row>
    <row r="11" spans="1:13" ht="30" customHeight="1" thickBot="1">
      <c r="A11" s="856"/>
      <c r="B11" s="336" t="s">
        <v>1004</v>
      </c>
      <c r="C11" s="337">
        <f>VLOOKUP(C$1,'TEN HOC PHAN HKII'!$D$15:$F$25,3,0)</f>
        <v>2</v>
      </c>
      <c r="D11" s="337">
        <f>VLOOKUP(D$1,'TEN HOC PHAN HKII'!$D$15:$F$25,3,0)</f>
        <v>2</v>
      </c>
      <c r="E11" s="337">
        <f>VLOOKUP(E$1,'TEN HOC PHAN HKII'!$D$15:$F$25,3,0)</f>
        <v>2</v>
      </c>
      <c r="F11" s="337">
        <f>VLOOKUP(F$1,'TEN HOC PHAN HKII'!$D$15:$F$25,3,0)</f>
        <v>2</v>
      </c>
      <c r="G11" s="337">
        <f>VLOOKUP(G$1,'TEN HOC PHAN HKII'!$D$15:$F$25,3,0)</f>
        <v>2</v>
      </c>
      <c r="H11" s="337">
        <f>VLOOKUP(H$1,'TEN HOC PHAN HKII'!$D$15:$F$25,3,0)</f>
        <v>2</v>
      </c>
      <c r="I11" s="338">
        <f>VLOOKUP(I$1,'TEN HOC PHAN HKII'!$D$15:$F$25,3,0)</f>
        <v>0</v>
      </c>
      <c r="J11" s="337">
        <f>VLOOKUP(J$1,'TEN HOC PHAN HKII'!$D$15:$F$25,3,0)</f>
        <v>1</v>
      </c>
      <c r="K11" s="337">
        <f>VLOOKUP(K$1,'TEN HOC PHAN HKII'!$D$15:$F$25,3,0)</f>
        <v>2</v>
      </c>
      <c r="L11" s="337">
        <f>VLOOKUP(L$1,'TEN HOC PHAN HKII'!$D$15:$F$25,3,0)</f>
        <v>2</v>
      </c>
      <c r="M11" s="337">
        <f>VLOOKUP(M$1,'TEN HOC PHAN HKII'!$D$15:$F$25,3,0)</f>
        <v>0</v>
      </c>
    </row>
    <row r="12" spans="1:13" ht="69.95" customHeight="1" thickTop="1">
      <c r="A12" s="857">
        <v>1</v>
      </c>
      <c r="B12" s="331" t="s">
        <v>1173</v>
      </c>
      <c r="C12" s="323" t="str">
        <f>VLOOKUP(C$1,'TEN HOC PHAN HKII'!$D$26:$F$36,2,0)</f>
        <v>Đường lối CM của Đảng CSVN</v>
      </c>
      <c r="D12" s="323" t="str">
        <f>VLOOKUP(D$1,'TEN HOC PHAN HKII'!$D$26:$F$36,2,0)</f>
        <v xml:space="preserve">Phương pháp nghiên cứu khoa học </v>
      </c>
      <c r="E12" s="323" t="str">
        <f>VLOOKUP(E$1,'TEN HOC PHAN HKII'!$D$26:$F$36,2,0)</f>
        <v xml:space="preserve">Nguyên lý - Chi tiết máy </v>
      </c>
      <c r="F12" s="323" t="str">
        <f>VLOOKUP(F$1,'TEN HOC PHAN HKII'!$D$26:$F$36,2,0)</f>
        <v>Công nghệ chế tạo máy 1</v>
      </c>
      <c r="G12" s="323" t="str">
        <f>VLOOKUP(G$1,'TEN HOC PHAN HKII'!$D$26:$F$36,2,0)</f>
        <v xml:space="preserve">Kỹ thuật điện - điện tử và trang bị điện trong máy công nghiệp </v>
      </c>
      <c r="H12" s="323">
        <f>VLOOKUP(H$1,'TEN HOC PHAN HKII'!$D$26:$F$36,2,0)</f>
        <v>0</v>
      </c>
      <c r="I12" s="335">
        <f>VLOOKUP(I$1,'TEN HOC PHAN HKII'!$D$26:$F$36,2,0)</f>
        <v>0</v>
      </c>
      <c r="J12" s="323">
        <f>VLOOKUP(J$1,'TEN HOC PHAN HKII'!$D$26:$F$36,2,0)</f>
        <v>0</v>
      </c>
      <c r="K12" s="323" t="str">
        <f>VLOOKUP(K$1,'TEN HOC PHAN HKII'!$D$26:$F$36,2,0)</f>
        <v>Thực tập Tiện 2</v>
      </c>
      <c r="L12" s="323">
        <f>VLOOKUP(L$1,'TEN HOC PHAN HKII'!$D$26:$F$36,2,0)</f>
        <v>0</v>
      </c>
      <c r="M12" s="323">
        <f>VLOOKUP(M$1,'TEN HOC PHAN HKII'!$D$26:$F$36,2,0)</f>
        <v>0</v>
      </c>
    </row>
    <row r="13" spans="1:13" ht="30" customHeight="1">
      <c r="A13" s="854"/>
      <c r="B13" s="9" t="s">
        <v>1005</v>
      </c>
      <c r="C13" s="322">
        <f>VLOOKUP(C$1,'TEN HOC PHAN HKII'!$D$26:$F$36,3,0)</f>
        <v>3</v>
      </c>
      <c r="D13" s="322">
        <f>VLOOKUP(D$1,'TEN HOC PHAN HKII'!$D$26:$F$36,3,0)</f>
        <v>2</v>
      </c>
      <c r="E13" s="322">
        <f>VLOOKUP(E$1,'TEN HOC PHAN HKII'!$D$26:$F$36,3,0)</f>
        <v>4</v>
      </c>
      <c r="F13" s="322">
        <f>VLOOKUP(F$1,'TEN HOC PHAN HKII'!$D$26:$F$36,3,0)</f>
        <v>4</v>
      </c>
      <c r="G13" s="322">
        <f>VLOOKUP(G$1,'TEN HOC PHAN HKII'!$D$26:$F$36,3,0)</f>
        <v>3</v>
      </c>
      <c r="H13" s="322">
        <f>VLOOKUP(H$1,'TEN HOC PHAN HKII'!$D$26:$F$36,3,0)</f>
        <v>0</v>
      </c>
      <c r="I13" s="333">
        <f>VLOOKUP(I$1,'TEN HOC PHAN HKII'!$D$26:$F$36,3,0)</f>
        <v>0</v>
      </c>
      <c r="J13" s="322">
        <f>VLOOKUP(J$1,'TEN HOC PHAN HKII'!$D$26:$F$36,3,0)</f>
        <v>0</v>
      </c>
      <c r="K13" s="322">
        <f>VLOOKUP(K$1,'TEN HOC PHAN HKII'!$D$26:$F$36,3,0)</f>
        <v>2</v>
      </c>
      <c r="L13" s="322">
        <f>VLOOKUP(L$1,'TEN HOC PHAN HKII'!$D$26:$F$36,3,0)</f>
        <v>0</v>
      </c>
      <c r="M13" s="322">
        <f>VLOOKUP(M$1,'TEN HOC PHAN HKII'!$D$26:$F$36,3,0)</f>
        <v>0</v>
      </c>
    </row>
    <row r="14" spans="1:13" ht="69.95" customHeight="1">
      <c r="A14" s="854">
        <v>2</v>
      </c>
      <c r="B14" s="330" t="s">
        <v>2214</v>
      </c>
      <c r="C14" s="322" t="str">
        <f>VLOOKUP(C$1,'TEN HOC PHAN HKII'!$D$26:$F$36,2,0)</f>
        <v>Đường lối CM của Đảng CSVN</v>
      </c>
      <c r="D14" s="322" t="str">
        <f>VLOOKUP(D$1,'TEN HOC PHAN HKII'!$D$26:$F$36,2,0)</f>
        <v xml:space="preserve">Phương pháp nghiên cứu khoa học </v>
      </c>
      <c r="E14" s="322" t="str">
        <f>VLOOKUP(E$1,'TEN HOC PHAN HKII'!$D$26:$F$36,2,0)</f>
        <v xml:space="preserve">Nguyên lý - Chi tiết máy </v>
      </c>
      <c r="F14" s="322" t="str">
        <f>VLOOKUP(F$1,'TEN HOC PHAN HKII'!$D$26:$F$36,2,0)</f>
        <v>Công nghệ chế tạo máy 1</v>
      </c>
      <c r="G14" s="322" t="str">
        <f>VLOOKUP(G$1,'TEN HOC PHAN HKII'!$D$26:$F$36,2,0)</f>
        <v xml:space="preserve">Kỹ thuật điện - điện tử và trang bị điện trong máy công nghiệp </v>
      </c>
      <c r="H14" s="322">
        <f>VLOOKUP(H$1,'TEN HOC PHAN HKII'!$D$26:$F$36,2,0)</f>
        <v>0</v>
      </c>
      <c r="I14" s="333">
        <f>VLOOKUP(I$1,'TEN HOC PHAN HKII'!$D$26:$F$36,2,0)</f>
        <v>0</v>
      </c>
      <c r="J14" s="322">
        <f>VLOOKUP(J$1,'TEN HOC PHAN HKII'!$D$26:$F$36,2,0)</f>
        <v>0</v>
      </c>
      <c r="K14" s="322" t="str">
        <f>VLOOKUP(K$1,'TEN HOC PHAN HKII'!$D$26:$F$36,2,0)</f>
        <v>Thực tập Tiện 2</v>
      </c>
      <c r="L14" s="322">
        <f>VLOOKUP(L$1,'TEN HOC PHAN HKII'!$D$26:$F$36,2,0)</f>
        <v>0</v>
      </c>
      <c r="M14" s="322">
        <f>VLOOKUP(M$1,'TEN HOC PHAN HKII'!$D$26:$F$36,2,0)</f>
        <v>0</v>
      </c>
    </row>
    <row r="15" spans="1:13" ht="30" customHeight="1">
      <c r="A15" s="854"/>
      <c r="B15" s="9" t="s">
        <v>1006</v>
      </c>
      <c r="C15" s="322">
        <f>VLOOKUP(C$1,'TEN HOC PHAN HKII'!$D$26:$F$36,3,0)</f>
        <v>3</v>
      </c>
      <c r="D15" s="322">
        <f>VLOOKUP(D$1,'TEN HOC PHAN HKII'!$D$26:$F$36,3,0)</f>
        <v>2</v>
      </c>
      <c r="E15" s="322">
        <f>VLOOKUP(E$1,'TEN HOC PHAN HKII'!$D$26:$F$36,3,0)</f>
        <v>4</v>
      </c>
      <c r="F15" s="322">
        <f>VLOOKUP(F$1,'TEN HOC PHAN HKII'!$D$26:$F$36,3,0)</f>
        <v>4</v>
      </c>
      <c r="G15" s="322">
        <f>VLOOKUP(G$1,'TEN HOC PHAN HKII'!$D$26:$F$36,3,0)</f>
        <v>3</v>
      </c>
      <c r="H15" s="322">
        <f>VLOOKUP(H$1,'TEN HOC PHAN HKII'!$D$26:$F$36,3,0)</f>
        <v>0</v>
      </c>
      <c r="I15" s="333">
        <f>VLOOKUP(I$1,'TEN HOC PHAN HKII'!$D$26:$F$36,3,0)</f>
        <v>0</v>
      </c>
      <c r="J15" s="322">
        <f>VLOOKUP(J$1,'TEN HOC PHAN HKII'!$D$26:$F$36,3,0)</f>
        <v>0</v>
      </c>
      <c r="K15" s="322">
        <f>VLOOKUP(K$1,'TEN HOC PHAN HKII'!$D$26:$F$36,3,0)</f>
        <v>2</v>
      </c>
      <c r="L15" s="322">
        <f>VLOOKUP(L$1,'TEN HOC PHAN HKII'!$D$26:$F$36,3,0)</f>
        <v>0</v>
      </c>
      <c r="M15" s="322">
        <f>VLOOKUP(M$1,'TEN HOC PHAN HKII'!$D$26:$F$36,3,0)</f>
        <v>0</v>
      </c>
    </row>
    <row r="16" spans="1:13" ht="69.95" customHeight="1">
      <c r="A16" s="854">
        <v>3</v>
      </c>
      <c r="B16" s="330" t="s">
        <v>2310</v>
      </c>
      <c r="C16" s="322" t="str">
        <f>VLOOKUP(C$1,'TEN HOC PHAN HKII'!$D$26:$F$36,2,0)</f>
        <v>Đường lối CM của Đảng CSVN</v>
      </c>
      <c r="D16" s="322" t="str">
        <f>VLOOKUP(D$1,'TEN HOC PHAN HKII'!$D$26:$F$36,2,0)</f>
        <v xml:space="preserve">Phương pháp nghiên cứu khoa học </v>
      </c>
      <c r="E16" s="322" t="str">
        <f>VLOOKUP(E$1,'TEN HOC PHAN HKII'!$D$26:$F$36,2,0)</f>
        <v xml:space="preserve">Nguyên lý - Chi tiết máy </v>
      </c>
      <c r="F16" s="322" t="str">
        <f>VLOOKUP(F$1,'TEN HOC PHAN HKII'!$D$26:$F$36,2,0)</f>
        <v>Công nghệ chế tạo máy 1</v>
      </c>
      <c r="G16" s="322" t="str">
        <f>VLOOKUP(G$1,'TEN HOC PHAN HKII'!$D$26:$F$36,2,0)</f>
        <v xml:space="preserve">Kỹ thuật điện - điện tử và trang bị điện trong máy công nghiệp </v>
      </c>
      <c r="H16" s="322">
        <f>VLOOKUP(H$1,'TEN HOC PHAN HKII'!$D$26:$F$36,2,0)</f>
        <v>0</v>
      </c>
      <c r="I16" s="333">
        <f>VLOOKUP(I$1,'TEN HOC PHAN HKII'!$D$26:$F$36,2,0)</f>
        <v>0</v>
      </c>
      <c r="J16" s="322">
        <f>VLOOKUP(J$1,'TEN HOC PHAN HKII'!$D$26:$F$36,2,0)</f>
        <v>0</v>
      </c>
      <c r="K16" s="322" t="str">
        <f>VLOOKUP(K$1,'TEN HOC PHAN HKII'!$D$26:$F$36,2,0)</f>
        <v>Thực tập Tiện 2</v>
      </c>
      <c r="L16" s="322">
        <f>VLOOKUP(L$1,'TEN HOC PHAN HKII'!$D$26:$F$36,2,0)</f>
        <v>0</v>
      </c>
      <c r="M16" s="322">
        <f>VLOOKUP(M$1,'TEN HOC PHAN HKII'!$D$26:$F$36,2,0)</f>
        <v>0</v>
      </c>
    </row>
    <row r="17" spans="1:13" ht="30" customHeight="1">
      <c r="A17" s="854"/>
      <c r="B17" s="9" t="s">
        <v>1007</v>
      </c>
      <c r="C17" s="322">
        <f>VLOOKUP(C$1,'TEN HOC PHAN HKII'!$D$26:$F$36,3,0)</f>
        <v>3</v>
      </c>
      <c r="D17" s="322">
        <f>VLOOKUP(D$1,'TEN HOC PHAN HKII'!$D$26:$F$36,3,0)</f>
        <v>2</v>
      </c>
      <c r="E17" s="322">
        <f>VLOOKUP(E$1,'TEN HOC PHAN HKII'!$D$26:$F$36,3,0)</f>
        <v>4</v>
      </c>
      <c r="F17" s="322">
        <f>VLOOKUP(F$1,'TEN HOC PHAN HKII'!$D$26:$F$36,3,0)</f>
        <v>4</v>
      </c>
      <c r="G17" s="322">
        <f>VLOOKUP(G$1,'TEN HOC PHAN HKII'!$D$26:$F$36,3,0)</f>
        <v>3</v>
      </c>
      <c r="H17" s="322">
        <f>VLOOKUP(H$1,'TEN HOC PHAN HKII'!$D$26:$F$36,3,0)</f>
        <v>0</v>
      </c>
      <c r="I17" s="333">
        <f>VLOOKUP(I$1,'TEN HOC PHAN HKII'!$D$26:$F$36,3,0)</f>
        <v>0</v>
      </c>
      <c r="J17" s="322">
        <f>VLOOKUP(J$1,'TEN HOC PHAN HKII'!$D$26:$F$36,3,0)</f>
        <v>0</v>
      </c>
      <c r="K17" s="322">
        <f>VLOOKUP(K$1,'TEN HOC PHAN HKII'!$D$26:$F$36,3,0)</f>
        <v>2</v>
      </c>
      <c r="L17" s="322">
        <f>VLOOKUP(L$1,'TEN HOC PHAN HKII'!$D$26:$F$36,3,0)</f>
        <v>0</v>
      </c>
      <c r="M17" s="322">
        <f>VLOOKUP(M$1,'TEN HOC PHAN HKII'!$D$26:$F$36,3,0)</f>
        <v>0</v>
      </c>
    </row>
    <row r="18" spans="1:13" ht="69.95" customHeight="1">
      <c r="A18" s="854">
        <v>4</v>
      </c>
      <c r="B18" s="330" t="s">
        <v>2396</v>
      </c>
      <c r="C18" s="322" t="str">
        <f>VLOOKUP(C$1,'TEN HOC PHAN HKII'!$D$26:$F$36,2,0)</f>
        <v>Đường lối CM của Đảng CSVN</v>
      </c>
      <c r="D18" s="322" t="str">
        <f>VLOOKUP(D$1,'TEN HOC PHAN HKII'!$D$26:$F$36,2,0)</f>
        <v xml:space="preserve">Phương pháp nghiên cứu khoa học </v>
      </c>
      <c r="E18" s="322" t="str">
        <f>VLOOKUP(E$1,'TEN HOC PHAN HKII'!$D$26:$F$36,2,0)</f>
        <v xml:space="preserve">Nguyên lý - Chi tiết máy </v>
      </c>
      <c r="F18" s="322" t="str">
        <f>VLOOKUP(F$1,'TEN HOC PHAN HKII'!$D$26:$F$36,2,0)</f>
        <v>Công nghệ chế tạo máy 1</v>
      </c>
      <c r="G18" s="322" t="str">
        <f>VLOOKUP(G$1,'TEN HOC PHAN HKII'!$D$26:$F$36,2,0)</f>
        <v xml:space="preserve">Kỹ thuật điện - điện tử và trang bị điện trong máy công nghiệp </v>
      </c>
      <c r="H18" s="322">
        <f>VLOOKUP(H$1,'TEN HOC PHAN HKII'!$D$26:$F$36,2,0)</f>
        <v>0</v>
      </c>
      <c r="I18" s="333">
        <f>VLOOKUP(I$1,'TEN HOC PHAN HKII'!$D$26:$F$36,2,0)</f>
        <v>0</v>
      </c>
      <c r="J18" s="322">
        <f>VLOOKUP(J$1,'TEN HOC PHAN HKII'!$D$26:$F$36,2,0)</f>
        <v>0</v>
      </c>
      <c r="K18" s="322" t="str">
        <f>VLOOKUP(K$1,'TEN HOC PHAN HKII'!$D$26:$F$36,2,0)</f>
        <v>Thực tập Tiện 2</v>
      </c>
      <c r="L18" s="322">
        <f>VLOOKUP(L$1,'TEN HOC PHAN HKII'!$D$26:$F$36,2,0)</f>
        <v>0</v>
      </c>
      <c r="M18" s="322">
        <f>VLOOKUP(M$1,'TEN HOC PHAN HKII'!$D$26:$F$36,2,0)</f>
        <v>0</v>
      </c>
    </row>
    <row r="19" spans="1:13" ht="30" customHeight="1">
      <c r="A19" s="854"/>
      <c r="B19" s="9" t="s">
        <v>1008</v>
      </c>
      <c r="C19" s="322">
        <f>VLOOKUP(C$1,'TEN HOC PHAN HKII'!$D$26:$F$36,3,0)</f>
        <v>3</v>
      </c>
      <c r="D19" s="322">
        <f>VLOOKUP(D$1,'TEN HOC PHAN HKII'!$D$26:$F$36,3,0)</f>
        <v>2</v>
      </c>
      <c r="E19" s="322">
        <f>VLOOKUP(E$1,'TEN HOC PHAN HKII'!$D$26:$F$36,3,0)</f>
        <v>4</v>
      </c>
      <c r="F19" s="322">
        <f>VLOOKUP(F$1,'TEN HOC PHAN HKII'!$D$26:$F$36,3,0)</f>
        <v>4</v>
      </c>
      <c r="G19" s="322">
        <f>VLOOKUP(G$1,'TEN HOC PHAN HKII'!$D$26:$F$36,3,0)</f>
        <v>3</v>
      </c>
      <c r="H19" s="322">
        <f>VLOOKUP(H$1,'TEN HOC PHAN HKII'!$D$26:$F$36,3,0)</f>
        <v>0</v>
      </c>
      <c r="I19" s="333">
        <f>VLOOKUP(I$1,'TEN HOC PHAN HKII'!$D$26:$F$36,3,0)</f>
        <v>0</v>
      </c>
      <c r="J19" s="322">
        <f>VLOOKUP(J$1,'TEN HOC PHAN HKII'!$D$26:$F$36,3,0)</f>
        <v>0</v>
      </c>
      <c r="K19" s="322">
        <f>VLOOKUP(K$1,'TEN HOC PHAN HKII'!$D$26:$F$36,3,0)</f>
        <v>2</v>
      </c>
      <c r="L19" s="322">
        <f>VLOOKUP(L$1,'TEN HOC PHAN HKII'!$D$26:$F$36,3,0)</f>
        <v>0</v>
      </c>
      <c r="M19" s="322">
        <f>VLOOKUP(M$1,'TEN HOC PHAN HKII'!$D$26:$F$36,3,0)</f>
        <v>0</v>
      </c>
    </row>
    <row r="20" spans="1:13" ht="69.95" customHeight="1">
      <c r="A20" s="854">
        <v>5</v>
      </c>
      <c r="B20" s="330" t="s">
        <v>2478</v>
      </c>
      <c r="C20" s="322" t="str">
        <f>VLOOKUP(C$1,'TEN HOC PHAN HKII'!$D$26:$F$36,2,0)</f>
        <v>Đường lối CM của Đảng CSVN</v>
      </c>
      <c r="D20" s="322" t="str">
        <f>VLOOKUP(D$1,'TEN HOC PHAN HKII'!$D$26:$F$36,2,0)</f>
        <v xml:space="preserve">Phương pháp nghiên cứu khoa học </v>
      </c>
      <c r="E20" s="322" t="str">
        <f>VLOOKUP(E$1,'TEN HOC PHAN HKII'!$D$26:$F$36,2,0)</f>
        <v xml:space="preserve">Nguyên lý - Chi tiết máy </v>
      </c>
      <c r="F20" s="322" t="str">
        <f>VLOOKUP(F$1,'TEN HOC PHAN HKII'!$D$26:$F$36,2,0)</f>
        <v>Công nghệ chế tạo máy 1</v>
      </c>
      <c r="G20" s="322" t="str">
        <f>VLOOKUP(G$1,'TEN HOC PHAN HKII'!$D$26:$F$36,2,0)</f>
        <v xml:space="preserve">Kỹ thuật điện - điện tử và trang bị điện trong máy công nghiệp </v>
      </c>
      <c r="H20" s="322">
        <f>VLOOKUP(H$1,'TEN HOC PHAN HKII'!$D$26:$F$36,2,0)</f>
        <v>0</v>
      </c>
      <c r="I20" s="333">
        <f>VLOOKUP(I$1,'TEN HOC PHAN HKII'!$D$26:$F$36,2,0)</f>
        <v>0</v>
      </c>
      <c r="J20" s="322">
        <f>VLOOKUP(J$1,'TEN HOC PHAN HKII'!$D$26:$F$36,2,0)</f>
        <v>0</v>
      </c>
      <c r="K20" s="322" t="str">
        <f>VLOOKUP(K$1,'TEN HOC PHAN HKII'!$D$26:$F$36,2,0)</f>
        <v>Thực tập Tiện 2</v>
      </c>
      <c r="L20" s="322">
        <f>VLOOKUP(L$1,'TEN HOC PHAN HKII'!$D$26:$F$36,2,0)</f>
        <v>0</v>
      </c>
      <c r="M20" s="322">
        <f>VLOOKUP(M$1,'TEN HOC PHAN HKII'!$D$26:$F$36,2,0)</f>
        <v>0</v>
      </c>
    </row>
    <row r="21" spans="1:13" ht="30" customHeight="1" thickBot="1">
      <c r="A21" s="856"/>
      <c r="B21" s="336" t="s">
        <v>1009</v>
      </c>
      <c r="C21" s="337">
        <f>VLOOKUP(C$1,'TEN HOC PHAN HKII'!$D$26:$F$36,3,0)</f>
        <v>3</v>
      </c>
      <c r="D21" s="337">
        <f>VLOOKUP(D$1,'TEN HOC PHAN HKII'!$D$26:$F$36,3,0)</f>
        <v>2</v>
      </c>
      <c r="E21" s="337">
        <f>VLOOKUP(E$1,'TEN HOC PHAN HKII'!$D$26:$F$36,3,0)</f>
        <v>4</v>
      </c>
      <c r="F21" s="337">
        <f>VLOOKUP(F$1,'TEN HOC PHAN HKII'!$D$26:$F$36,3,0)</f>
        <v>4</v>
      </c>
      <c r="G21" s="337">
        <f>VLOOKUP(G$1,'TEN HOC PHAN HKII'!$D$26:$F$36,3,0)</f>
        <v>3</v>
      </c>
      <c r="H21" s="337">
        <f>VLOOKUP(H$1,'TEN HOC PHAN HKII'!$D$26:$F$36,3,0)</f>
        <v>0</v>
      </c>
      <c r="I21" s="338">
        <f>VLOOKUP(I$1,'TEN HOC PHAN HKII'!$D$26:$F$36,3,0)</f>
        <v>0</v>
      </c>
      <c r="J21" s="337">
        <f>VLOOKUP(J$1,'TEN HOC PHAN HKII'!$D$26:$F$36,3,0)</f>
        <v>0</v>
      </c>
      <c r="K21" s="337">
        <f>VLOOKUP(K$1,'TEN HOC PHAN HKII'!$D$26:$F$36,3,0)</f>
        <v>2</v>
      </c>
      <c r="L21" s="337">
        <f>VLOOKUP(L$1,'TEN HOC PHAN HKII'!$D$26:$F$36,3,0)</f>
        <v>0</v>
      </c>
      <c r="M21" s="337">
        <f>VLOOKUP(M$1,'TEN HOC PHAN HKII'!$D$26:$F$36,3,0)</f>
        <v>0</v>
      </c>
    </row>
    <row r="22" spans="1:13" ht="69.95" customHeight="1" thickTop="1">
      <c r="A22" s="857">
        <v>1</v>
      </c>
      <c r="B22" s="331" t="s">
        <v>2572</v>
      </c>
      <c r="C22" s="323" t="str">
        <f>VLOOKUP(C$1,'TEN HOC PHAN HKII'!$D$37:$F$47,2,0)</f>
        <v>Đường lối CM của Đảng CSVN</v>
      </c>
      <c r="D22" s="323" t="str">
        <f>VLOOKUP(D$1,'TEN HOC PHAN HKII'!$D$37:$F$47,2,0)</f>
        <v xml:space="preserve">Nguyên lý chi tiết máy </v>
      </c>
      <c r="E22" s="323" t="str">
        <f>VLOOKUP(E$1,'TEN HOC PHAN HKII'!$D$37:$F$47,2,0)</f>
        <v>Autocad (2D)</v>
      </c>
      <c r="F22" s="323" t="str">
        <f>VLOOKUP(F$1,'TEN HOC PHAN HKII'!$D$37:$F$47,2,0)</f>
        <v xml:space="preserve">Phương pháp nghiên cứu khoa học </v>
      </c>
      <c r="G22" s="323" t="str">
        <f>VLOOKUP(G$1,'TEN HOC PHAN HKII'!$D$37:$F$47,2,0)</f>
        <v xml:space="preserve">Thuỷ lực và máy thuỷ lực </v>
      </c>
      <c r="H22" s="323" t="str">
        <f>VLOOKUP(H$1,'TEN HOC PHAN HKII'!$D$37:$F$47,2,0)</f>
        <v>Hệ thống điện và điện tử ôtô</v>
      </c>
      <c r="I22" s="335">
        <f>VLOOKUP(I$1,'TEN HOC PHAN HKII'!$D$37:$F$47,2,0)</f>
        <v>0</v>
      </c>
      <c r="J22" s="323">
        <f>VLOOKUP(J$1,'TEN HOC PHAN HKII'!$D$37:$F$47,2,0)</f>
        <v>0</v>
      </c>
      <c r="K22" s="323" t="str">
        <f>VLOOKUP(K$1,'TEN HOC PHAN HKII'!$D$37:$F$47,2,0)</f>
        <v>Thực tập Động cơ 1</v>
      </c>
      <c r="L22" s="323">
        <f>VLOOKUP(L$1,'TEN HOC PHAN HKII'!$D$37:$F$47,2,0)</f>
        <v>0</v>
      </c>
      <c r="M22" s="323">
        <f>VLOOKUP(M$1,'TEN HOC PHAN HKII'!$D$37:$F$47,2,0)</f>
        <v>0</v>
      </c>
    </row>
    <row r="23" spans="1:13" ht="30" customHeight="1">
      <c r="A23" s="854"/>
      <c r="B23" s="9" t="s">
        <v>1010</v>
      </c>
      <c r="C23" s="322">
        <f>VLOOKUP(C$1,'TEN HOC PHAN HKII'!$D$37:$F$47,3,0)</f>
        <v>3</v>
      </c>
      <c r="D23" s="322">
        <f>VLOOKUP(D$1,'TEN HOC PHAN HKII'!$D$37:$F$47,3,0)</f>
        <v>3</v>
      </c>
      <c r="E23" s="322">
        <f>VLOOKUP(E$1,'TEN HOC PHAN HKII'!$D$37:$F$47,3,0)</f>
        <v>2</v>
      </c>
      <c r="F23" s="322">
        <f>VLOOKUP(F$1,'TEN HOC PHAN HKII'!$D$37:$F$47,3,0)</f>
        <v>2</v>
      </c>
      <c r="G23" s="322">
        <f>VLOOKUP(G$1,'TEN HOC PHAN HKII'!$D$37:$F$47,3,0)</f>
        <v>2</v>
      </c>
      <c r="H23" s="322">
        <f>VLOOKUP(H$1,'TEN HOC PHAN HKII'!$D$37:$F$47,3,0)</f>
        <v>3</v>
      </c>
      <c r="I23" s="333">
        <f>VLOOKUP(I$1,'TEN HOC PHAN HKII'!$D$37:$F$47,3,0)</f>
        <v>0</v>
      </c>
      <c r="J23" s="322">
        <f>VLOOKUP(J$1,'TEN HOC PHAN HKII'!$D$37:$F$47,3,0)</f>
        <v>0</v>
      </c>
      <c r="K23" s="322">
        <f>VLOOKUP(K$1,'TEN HOC PHAN HKII'!$D$37:$F$47,3,0)</f>
        <v>2</v>
      </c>
      <c r="L23" s="322">
        <f>VLOOKUP(L$1,'TEN HOC PHAN HKII'!$D$37:$F$47,3,0)</f>
        <v>0</v>
      </c>
      <c r="M23" s="322">
        <f>VLOOKUP(M$1,'TEN HOC PHAN HKII'!$D$37:$F$47,3,0)</f>
        <v>0</v>
      </c>
    </row>
    <row r="24" spans="1:13" ht="69.95" customHeight="1">
      <c r="A24" s="854">
        <v>2</v>
      </c>
      <c r="B24" s="330" t="s">
        <v>2656</v>
      </c>
      <c r="C24" s="322" t="str">
        <f>VLOOKUP(C$1,'TEN HOC PHAN HKII'!$D$37:$F$47,2,0)</f>
        <v>Đường lối CM của Đảng CSVN</v>
      </c>
      <c r="D24" s="322" t="str">
        <f>VLOOKUP(D$1,'TEN HOC PHAN HKII'!$D$37:$F$47,2,0)</f>
        <v xml:space="preserve">Nguyên lý chi tiết máy </v>
      </c>
      <c r="E24" s="322" t="str">
        <f>VLOOKUP(E$1,'TEN HOC PHAN HKII'!$D$37:$F$47,2,0)</f>
        <v>Autocad (2D)</v>
      </c>
      <c r="F24" s="322" t="str">
        <f>VLOOKUP(F$1,'TEN HOC PHAN HKII'!$D$37:$F$47,2,0)</f>
        <v xml:space="preserve">Phương pháp nghiên cứu khoa học </v>
      </c>
      <c r="G24" s="322" t="str">
        <f>VLOOKUP(G$1,'TEN HOC PHAN HKII'!$D$37:$F$47,2,0)</f>
        <v xml:space="preserve">Thuỷ lực và máy thuỷ lực </v>
      </c>
      <c r="H24" s="322" t="str">
        <f>VLOOKUP(H$1,'TEN HOC PHAN HKII'!$D$37:$F$47,2,0)</f>
        <v>Hệ thống điện và điện tử ôtô</v>
      </c>
      <c r="I24" s="333">
        <f>VLOOKUP(I$1,'TEN HOC PHAN HKII'!$D$37:$F$47,2,0)</f>
        <v>0</v>
      </c>
      <c r="J24" s="322">
        <f>VLOOKUP(J$1,'TEN HOC PHAN HKII'!$D$37:$F$47,2,0)</f>
        <v>0</v>
      </c>
      <c r="K24" s="322" t="str">
        <f>VLOOKUP(K$1,'TEN HOC PHAN HKII'!$D$37:$F$47,2,0)</f>
        <v>Thực tập Động cơ 1</v>
      </c>
      <c r="L24" s="322">
        <f>VLOOKUP(L$1,'TEN HOC PHAN HKII'!$D$37:$F$47,2,0)</f>
        <v>0</v>
      </c>
      <c r="M24" s="322">
        <f>VLOOKUP(M$1,'TEN HOC PHAN HKII'!$D$37:$F$47,2,0)</f>
        <v>0</v>
      </c>
    </row>
    <row r="25" spans="1:13" ht="30" customHeight="1">
      <c r="A25" s="854"/>
      <c r="B25" s="9" t="s">
        <v>1011</v>
      </c>
      <c r="C25" s="322">
        <f>VLOOKUP(C$1,'TEN HOC PHAN HKII'!$D$37:$F$47,3,0)</f>
        <v>3</v>
      </c>
      <c r="D25" s="322">
        <f>VLOOKUP(D$1,'TEN HOC PHAN HKII'!$D$37:$F$47,3,0)</f>
        <v>3</v>
      </c>
      <c r="E25" s="322">
        <f>VLOOKUP(E$1,'TEN HOC PHAN HKII'!$D$37:$F$47,3,0)</f>
        <v>2</v>
      </c>
      <c r="F25" s="322">
        <f>VLOOKUP(F$1,'TEN HOC PHAN HKII'!$D$37:$F$47,3,0)</f>
        <v>2</v>
      </c>
      <c r="G25" s="322">
        <f>VLOOKUP(G$1,'TEN HOC PHAN HKII'!$D$37:$F$47,3,0)</f>
        <v>2</v>
      </c>
      <c r="H25" s="322">
        <f>VLOOKUP(H$1,'TEN HOC PHAN HKII'!$D$37:$F$47,3,0)</f>
        <v>3</v>
      </c>
      <c r="I25" s="333">
        <f>VLOOKUP(I$1,'TEN HOC PHAN HKII'!$D$37:$F$47,3,0)</f>
        <v>0</v>
      </c>
      <c r="J25" s="322">
        <f>VLOOKUP(J$1,'TEN HOC PHAN HKII'!$D$37:$F$47,3,0)</f>
        <v>0</v>
      </c>
      <c r="K25" s="322">
        <f>VLOOKUP(K$1,'TEN HOC PHAN HKII'!$D$37:$F$47,3,0)</f>
        <v>2</v>
      </c>
      <c r="L25" s="322">
        <f>VLOOKUP(L$1,'TEN HOC PHAN HKII'!$D$37:$F$47,3,0)</f>
        <v>0</v>
      </c>
      <c r="M25" s="322">
        <f>VLOOKUP(M$1,'TEN HOC PHAN HKII'!$D$37:$F$47,3,0)</f>
        <v>0</v>
      </c>
    </row>
    <row r="26" spans="1:13" ht="69.95" customHeight="1">
      <c r="A26" s="854">
        <v>3</v>
      </c>
      <c r="B26" s="330" t="s">
        <v>0</v>
      </c>
      <c r="C26" s="322" t="str">
        <f>VLOOKUP(C$1,'TEN HOC PHAN HKII'!$D$37:$F$47,2,0)</f>
        <v>Đường lối CM của Đảng CSVN</v>
      </c>
      <c r="D26" s="322" t="str">
        <f>VLOOKUP(D$1,'TEN HOC PHAN HKII'!$D$37:$F$47,2,0)</f>
        <v xml:space="preserve">Nguyên lý chi tiết máy </v>
      </c>
      <c r="E26" s="322" t="str">
        <f>VLOOKUP(E$1,'TEN HOC PHAN HKII'!$D$37:$F$47,2,0)</f>
        <v>Autocad (2D)</v>
      </c>
      <c r="F26" s="322" t="str">
        <f>VLOOKUP(F$1,'TEN HOC PHAN HKII'!$D$37:$F$47,2,0)</f>
        <v xml:space="preserve">Phương pháp nghiên cứu khoa học </v>
      </c>
      <c r="G26" s="322" t="str">
        <f>VLOOKUP(G$1,'TEN HOC PHAN HKII'!$D$37:$F$47,2,0)</f>
        <v xml:space="preserve">Thuỷ lực và máy thuỷ lực </v>
      </c>
      <c r="H26" s="322" t="str">
        <f>VLOOKUP(H$1,'TEN HOC PHAN HKII'!$D$37:$F$47,2,0)</f>
        <v>Hệ thống điện và điện tử ôtô</v>
      </c>
      <c r="I26" s="333">
        <f>VLOOKUP(I$1,'TEN HOC PHAN HKII'!$D$37:$F$47,2,0)</f>
        <v>0</v>
      </c>
      <c r="J26" s="322">
        <f>VLOOKUP(J$1,'TEN HOC PHAN HKII'!$D$37:$F$47,2,0)</f>
        <v>0</v>
      </c>
      <c r="K26" s="322" t="str">
        <f>VLOOKUP(K$1,'TEN HOC PHAN HKII'!$D$37:$F$47,2,0)</f>
        <v>Thực tập Động cơ 1</v>
      </c>
      <c r="L26" s="322">
        <f>VLOOKUP(L$1,'TEN HOC PHAN HKII'!$D$37:$F$47,2,0)</f>
        <v>0</v>
      </c>
      <c r="M26" s="322">
        <f>VLOOKUP(M$1,'TEN HOC PHAN HKII'!$D$37:$F$47,2,0)</f>
        <v>0</v>
      </c>
    </row>
    <row r="27" spans="1:13" ht="30" customHeight="1">
      <c r="A27" s="854"/>
      <c r="B27" s="9" t="s">
        <v>1012</v>
      </c>
      <c r="C27" s="322">
        <f>VLOOKUP(C$1,'TEN HOC PHAN HKII'!$D$37:$F$47,3,0)</f>
        <v>3</v>
      </c>
      <c r="D27" s="322">
        <f>VLOOKUP(D$1,'TEN HOC PHAN HKII'!$D$37:$F$47,3,0)</f>
        <v>3</v>
      </c>
      <c r="E27" s="322">
        <f>VLOOKUP(E$1,'TEN HOC PHAN HKII'!$D$37:$F$47,3,0)</f>
        <v>2</v>
      </c>
      <c r="F27" s="322">
        <f>VLOOKUP(F$1,'TEN HOC PHAN HKII'!$D$37:$F$47,3,0)</f>
        <v>2</v>
      </c>
      <c r="G27" s="322">
        <f>VLOOKUP(G$1,'TEN HOC PHAN HKII'!$D$37:$F$47,3,0)</f>
        <v>2</v>
      </c>
      <c r="H27" s="322">
        <f>VLOOKUP(H$1,'TEN HOC PHAN HKII'!$D$37:$F$47,3,0)</f>
        <v>3</v>
      </c>
      <c r="I27" s="333">
        <f>VLOOKUP(I$1,'TEN HOC PHAN HKII'!$D$37:$F$47,3,0)</f>
        <v>0</v>
      </c>
      <c r="J27" s="322">
        <f>VLOOKUP(J$1,'TEN HOC PHAN HKII'!$D$37:$F$47,3,0)</f>
        <v>0</v>
      </c>
      <c r="K27" s="322">
        <f>VLOOKUP(K$1,'TEN HOC PHAN HKII'!$D$37:$F$47,3,0)</f>
        <v>2</v>
      </c>
      <c r="L27" s="322">
        <f>VLOOKUP(L$1,'TEN HOC PHAN HKII'!$D$37:$F$47,3,0)</f>
        <v>0</v>
      </c>
      <c r="M27" s="322">
        <f>VLOOKUP(M$1,'TEN HOC PHAN HKII'!$D$37:$F$47,3,0)</f>
        <v>0</v>
      </c>
    </row>
    <row r="28" spans="1:13" ht="69.95" customHeight="1">
      <c r="A28" s="854">
        <v>4</v>
      </c>
      <c r="B28" s="330" t="s">
        <v>77</v>
      </c>
      <c r="C28" s="322" t="str">
        <f>VLOOKUP(C$1,'TEN HOC PHAN HKII'!$D$37:$F$47,2,0)</f>
        <v>Đường lối CM của Đảng CSVN</v>
      </c>
      <c r="D28" s="322" t="str">
        <f>VLOOKUP(D$1,'TEN HOC PHAN HKII'!$D$37:$F$47,2,0)</f>
        <v xml:space="preserve">Nguyên lý chi tiết máy </v>
      </c>
      <c r="E28" s="322" t="str">
        <f>VLOOKUP(E$1,'TEN HOC PHAN HKII'!$D$37:$F$47,2,0)</f>
        <v>Autocad (2D)</v>
      </c>
      <c r="F28" s="322" t="str">
        <f>VLOOKUP(F$1,'TEN HOC PHAN HKII'!$D$37:$F$47,2,0)</f>
        <v xml:space="preserve">Phương pháp nghiên cứu khoa học </v>
      </c>
      <c r="G28" s="322" t="str">
        <f>VLOOKUP(G$1,'TEN HOC PHAN HKII'!$D$37:$F$47,2,0)</f>
        <v xml:space="preserve">Thuỷ lực và máy thuỷ lực </v>
      </c>
      <c r="H28" s="322" t="str">
        <f>VLOOKUP(H$1,'TEN HOC PHAN HKII'!$D$37:$F$47,2,0)</f>
        <v>Hệ thống điện và điện tử ôtô</v>
      </c>
      <c r="I28" s="333">
        <f>VLOOKUP(I$1,'TEN HOC PHAN HKII'!$D$37:$F$47,2,0)</f>
        <v>0</v>
      </c>
      <c r="J28" s="322">
        <f>VLOOKUP(J$1,'TEN HOC PHAN HKII'!$D$37:$F$47,2,0)</f>
        <v>0</v>
      </c>
      <c r="K28" s="322" t="str">
        <f>VLOOKUP(K$1,'TEN HOC PHAN HKII'!$D$37:$F$47,2,0)</f>
        <v>Thực tập Động cơ 1</v>
      </c>
      <c r="L28" s="322">
        <f>VLOOKUP(L$1,'TEN HOC PHAN HKII'!$D$37:$F$47,2,0)</f>
        <v>0</v>
      </c>
      <c r="M28" s="322">
        <f>VLOOKUP(M$1,'TEN HOC PHAN HKII'!$D$37:$F$47,2,0)</f>
        <v>0</v>
      </c>
    </row>
    <row r="29" spans="1:13" ht="30" customHeight="1" thickBot="1">
      <c r="A29" s="856"/>
      <c r="B29" s="336" t="s">
        <v>1013</v>
      </c>
      <c r="C29" s="337">
        <f>VLOOKUP(C$1,'TEN HOC PHAN HKII'!$D$37:$F$47,3,0)</f>
        <v>3</v>
      </c>
      <c r="D29" s="337">
        <f>VLOOKUP(D$1,'TEN HOC PHAN HKII'!$D$37:$F$47,3,0)</f>
        <v>3</v>
      </c>
      <c r="E29" s="337">
        <f>VLOOKUP(E$1,'TEN HOC PHAN HKII'!$D$37:$F$47,3,0)</f>
        <v>2</v>
      </c>
      <c r="F29" s="337">
        <f>VLOOKUP(F$1,'TEN HOC PHAN HKII'!$D$37:$F$47,3,0)</f>
        <v>2</v>
      </c>
      <c r="G29" s="337">
        <f>VLOOKUP(G$1,'TEN HOC PHAN HKII'!$D$37:$F$47,3,0)</f>
        <v>2</v>
      </c>
      <c r="H29" s="337">
        <f>VLOOKUP(H$1,'TEN HOC PHAN HKII'!$D$37:$F$47,3,0)</f>
        <v>3</v>
      </c>
      <c r="I29" s="338">
        <f>VLOOKUP(I$1,'TEN HOC PHAN HKII'!$D$37:$F$47,3,0)</f>
        <v>0</v>
      </c>
      <c r="J29" s="337">
        <f>VLOOKUP(J$1,'TEN HOC PHAN HKII'!$D$37:$F$47,3,0)</f>
        <v>0</v>
      </c>
      <c r="K29" s="337">
        <f>VLOOKUP(K$1,'TEN HOC PHAN HKII'!$D$37:$F$47,3,0)</f>
        <v>2</v>
      </c>
      <c r="L29" s="337">
        <f>VLOOKUP(L$1,'TEN HOC PHAN HKII'!$D$37:$F$47,3,0)</f>
        <v>0</v>
      </c>
      <c r="M29" s="337">
        <f>VLOOKUP(M$1,'TEN HOC PHAN HKII'!$D$37:$F$47,3,0)</f>
        <v>0</v>
      </c>
    </row>
    <row r="30" spans="1:13" ht="69.95" customHeight="1" thickTop="1">
      <c r="A30" s="857">
        <v>1</v>
      </c>
      <c r="B30" s="331" t="s">
        <v>2064</v>
      </c>
      <c r="C30" s="323" t="str">
        <f>VLOOKUP(C$1,'TEN HOC PHAN HKII'!$D$48:$F$58,2,0)</f>
        <v>Đường lối CM của Đảng CSVN</v>
      </c>
      <c r="D30" s="323" t="str">
        <f>VLOOKUP(D$1,'TEN HOC PHAN HKII'!$D$48:$F$58,2,0)</f>
        <v>Tin học ứng dụng</v>
      </c>
      <c r="E30" s="323" t="str">
        <f>VLOOKUP(E$1,'TEN HOC PHAN HKII'!$D$48:$F$58,2,0)</f>
        <v xml:space="preserve">Kỹ thuật lạnh </v>
      </c>
      <c r="F30" s="323" t="str">
        <f>VLOOKUP(F$1,'TEN HOC PHAN HKII'!$D$48:$F$58,2,0)</f>
        <v xml:space="preserve">Điều hoà không khí </v>
      </c>
      <c r="G30" s="323" t="str">
        <f>VLOOKUP(G$1,'TEN HOC PHAN HKII'!$D$48:$F$58,2,0)</f>
        <v xml:space="preserve">Thiết bị trao đổi nhiệt và mạng nhiệt </v>
      </c>
      <c r="H30" s="323" t="str">
        <f>VLOOKUP(H$1,'TEN HOC PHAN HKII'!$D$48:$F$58,2,0)</f>
        <v xml:space="preserve">Thiết bị điện </v>
      </c>
      <c r="I30" s="335" t="str">
        <f>VLOOKUP(I$1,'TEN HOC PHAN HKII'!$D$48:$F$58,2,0)</f>
        <v xml:space="preserve">Vật liệu lạnh </v>
      </c>
      <c r="J30" s="323">
        <f>VLOOKUP(J$1,'TEN HOC PHAN HKII'!$D$48:$F$58,2,0)</f>
        <v>0</v>
      </c>
      <c r="K30" s="323" t="str">
        <f>VLOOKUP(K$1,'TEN HOC PHAN HKII'!$D$48:$F$58,2,0)</f>
        <v xml:space="preserve">Thực tập Điện lạnh cơ bản </v>
      </c>
      <c r="L30" s="323">
        <f>VLOOKUP(L$1,'TEN HOC PHAN HKII'!$D$48:$F$58,2,0)</f>
        <v>0</v>
      </c>
      <c r="M30" s="323">
        <f>VLOOKUP(M$1,'TEN HOC PHAN HKII'!$D$48:$F$58,2,0)</f>
        <v>0</v>
      </c>
    </row>
    <row r="31" spans="1:13" ht="30" customHeight="1">
      <c r="A31" s="854"/>
      <c r="B31" s="9" t="s">
        <v>1014</v>
      </c>
      <c r="C31" s="322">
        <f>VLOOKUP(C$1,'TEN HOC PHAN HKII'!$D$48:$F$58,3,0)</f>
        <v>3</v>
      </c>
      <c r="D31" s="322">
        <f>VLOOKUP(D$1,'TEN HOC PHAN HKII'!$D$48:$F$58,3,0)</f>
        <v>2</v>
      </c>
      <c r="E31" s="322">
        <f>VLOOKUP(E$1,'TEN HOC PHAN HKII'!$D$48:$F$58,3,0)</f>
        <v>2</v>
      </c>
      <c r="F31" s="322">
        <f>VLOOKUP(F$1,'TEN HOC PHAN HKII'!$D$48:$F$58,3,0)</f>
        <v>2</v>
      </c>
      <c r="G31" s="322">
        <f>VLOOKUP(G$1,'TEN HOC PHAN HKII'!$D$48:$F$58,3,0)</f>
        <v>2</v>
      </c>
      <c r="H31" s="322">
        <f>VLOOKUP(H$1,'TEN HOC PHAN HKII'!$D$48:$F$58,3,0)</f>
        <v>2</v>
      </c>
      <c r="I31" s="333">
        <f>VLOOKUP(I$1,'TEN HOC PHAN HKII'!$D$48:$F$58,3,0)</f>
        <v>2</v>
      </c>
      <c r="J31" s="322">
        <f>VLOOKUP(J$1,'TEN HOC PHAN HKII'!$D$48:$F$58,3,0)</f>
        <v>0</v>
      </c>
      <c r="K31" s="322">
        <f>VLOOKUP(K$1,'TEN HOC PHAN HKII'!$D$48:$F$58,3,0)</f>
        <v>3</v>
      </c>
      <c r="L31" s="322">
        <f>VLOOKUP(L$1,'TEN HOC PHAN HKII'!$D$48:$F$58,3,0)</f>
        <v>0</v>
      </c>
      <c r="M31" s="322">
        <f>VLOOKUP(M$1,'TEN HOC PHAN HKII'!$D$48:$F$58,3,0)</f>
        <v>0</v>
      </c>
    </row>
    <row r="32" spans="1:13" ht="69.95" customHeight="1">
      <c r="A32" s="854">
        <v>2</v>
      </c>
      <c r="B32" s="330" t="s">
        <v>2130</v>
      </c>
      <c r="C32" s="322" t="str">
        <f>VLOOKUP(C$1,'TEN HOC PHAN HKII'!$D$48:$F$58,2,0)</f>
        <v>Đường lối CM của Đảng CSVN</v>
      </c>
      <c r="D32" s="322" t="str">
        <f>VLOOKUP(D$1,'TEN HOC PHAN HKII'!$D$48:$F$58,2,0)</f>
        <v>Tin học ứng dụng</v>
      </c>
      <c r="E32" s="322" t="str">
        <f>VLOOKUP(E$1,'TEN HOC PHAN HKII'!$D$48:$F$58,2,0)</f>
        <v xml:space="preserve">Kỹ thuật lạnh </v>
      </c>
      <c r="F32" s="322" t="str">
        <f>VLOOKUP(F$1,'TEN HOC PHAN HKII'!$D$48:$F$58,2,0)</f>
        <v xml:space="preserve">Điều hoà không khí </v>
      </c>
      <c r="G32" s="322" t="str">
        <f>VLOOKUP(G$1,'TEN HOC PHAN HKII'!$D$48:$F$58,2,0)</f>
        <v xml:space="preserve">Thiết bị trao đổi nhiệt và mạng nhiệt </v>
      </c>
      <c r="H32" s="322" t="str">
        <f>VLOOKUP(H$1,'TEN HOC PHAN HKII'!$D$48:$F$58,2,0)</f>
        <v xml:space="preserve">Thiết bị điện </v>
      </c>
      <c r="I32" s="333" t="str">
        <f>VLOOKUP(I$1,'TEN HOC PHAN HKII'!$D$48:$F$58,2,0)</f>
        <v xml:space="preserve">Vật liệu lạnh </v>
      </c>
      <c r="J32" s="322">
        <f>VLOOKUP(J$1,'TEN HOC PHAN HKII'!$D$48:$F$58,2,0)</f>
        <v>0</v>
      </c>
      <c r="K32" s="322" t="str">
        <f>VLOOKUP(K$1,'TEN HOC PHAN HKII'!$D$48:$F$58,2,0)</f>
        <v xml:space="preserve">Thực tập Điện lạnh cơ bản </v>
      </c>
      <c r="L32" s="322">
        <f>VLOOKUP(L$1,'TEN HOC PHAN HKII'!$D$48:$F$58,2,0)</f>
        <v>0</v>
      </c>
      <c r="M32" s="322">
        <f>VLOOKUP(M$1,'TEN HOC PHAN HKII'!$D$48:$F$58,2,0)</f>
        <v>0</v>
      </c>
    </row>
    <row r="33" spans="1:13" ht="30" customHeight="1" thickBot="1">
      <c r="A33" s="858"/>
      <c r="B33" s="320" t="s">
        <v>1015</v>
      </c>
      <c r="C33" s="324">
        <f>VLOOKUP(C$1,'TEN HOC PHAN HKII'!$D$48:$F$58,3,0)</f>
        <v>3</v>
      </c>
      <c r="D33" s="324">
        <f>VLOOKUP(D$1,'TEN HOC PHAN HKII'!$D$48:$F$58,3,0)</f>
        <v>2</v>
      </c>
      <c r="E33" s="324">
        <f>VLOOKUP(E$1,'TEN HOC PHAN HKII'!$D$48:$F$58,3,0)</f>
        <v>2</v>
      </c>
      <c r="F33" s="324">
        <f>VLOOKUP(F$1,'TEN HOC PHAN HKII'!$D$48:$F$58,3,0)</f>
        <v>2</v>
      </c>
      <c r="G33" s="324">
        <f>VLOOKUP(G$1,'TEN HOC PHAN HKII'!$D$48:$F$58,3,0)</f>
        <v>2</v>
      </c>
      <c r="H33" s="324">
        <f>VLOOKUP(H$1,'TEN HOC PHAN HKII'!$D$48:$F$58,3,0)</f>
        <v>2</v>
      </c>
      <c r="I33" s="339">
        <f>VLOOKUP(I$1,'TEN HOC PHAN HKII'!$D$48:$F$58,3,0)</f>
        <v>2</v>
      </c>
      <c r="J33" s="324">
        <f>VLOOKUP(J$1,'TEN HOC PHAN HKII'!$D$48:$F$58,3,0)</f>
        <v>0</v>
      </c>
      <c r="K33" s="324">
        <f>VLOOKUP(K$1,'TEN HOC PHAN HKII'!$D$48:$F$58,3,0)</f>
        <v>3</v>
      </c>
      <c r="L33" s="324">
        <f>VLOOKUP(L$1,'TEN HOC PHAN HKII'!$D$48:$F$58,3,0)</f>
        <v>0</v>
      </c>
      <c r="M33" s="324">
        <f>VLOOKUP(M$1,'TEN HOC PHAN HKII'!$D$48:$F$58,3,0)</f>
        <v>0</v>
      </c>
    </row>
    <row r="34" spans="1:13" ht="69.95" customHeight="1" thickTop="1">
      <c r="A34" s="855">
        <v>1</v>
      </c>
      <c r="B34" s="340" t="s">
        <v>561</v>
      </c>
      <c r="C34" s="341" t="str">
        <f>VLOOKUP(C$1,'TEN HOC PHAN HKII'!$D$59:$F$69,2,0)</f>
        <v>Đường lối CM của Đảng CSVN</v>
      </c>
      <c r="D34" s="341" t="str">
        <f>VLOOKUP(D$1,'TEN HOC PHAN HKII'!$D$59:$F$69,2,0)</f>
        <v xml:space="preserve">Phương pháp nghiên cứu khoa học </v>
      </c>
      <c r="E34" s="341" t="str">
        <f>VLOOKUP(E$1,'TEN HOC PHAN HKII'!$D$59:$F$69,2,0)</f>
        <v xml:space="preserve">Hình họa vẽ kỹ thuật </v>
      </c>
      <c r="F34" s="341" t="str">
        <f>VLOOKUP(F$1,'TEN HOC PHAN HKII'!$D$59:$F$69,2,0)</f>
        <v>Thiết kế trang phục 3</v>
      </c>
      <c r="G34" s="341" t="str">
        <f>VLOOKUP(G$1,'TEN HOC PHAN HKII'!$D$59:$F$69,2,0)</f>
        <v>Công nghệ may trang phục 3</v>
      </c>
      <c r="H34" s="341">
        <f>VLOOKUP(H$1,'TEN HOC PHAN HKII'!$D$59:$F$69,2,0)</f>
        <v>0</v>
      </c>
      <c r="I34" s="342">
        <f>VLOOKUP(I$1,'TEN HOC PHAN HKII'!$D$59:$F$69,2,0)</f>
        <v>0</v>
      </c>
      <c r="J34" s="341">
        <f>VLOOKUP(J$1,'TEN HOC PHAN HKII'!$D$59:$F$69,2,0)</f>
        <v>0</v>
      </c>
      <c r="K34" s="341" t="str">
        <f>VLOOKUP(K$1,'TEN HOC PHAN HKII'!$D$59:$F$69,2,0)</f>
        <v xml:space="preserve">Thực tập Mỹ thuật trang phục </v>
      </c>
      <c r="L34" s="341" t="str">
        <f>VLOOKUP(L$1,'TEN HOC PHAN HKII'!$D$59:$F$69,2,0)</f>
        <v xml:space="preserve">Thực tập Thiết kế rập </v>
      </c>
      <c r="M34" s="341" t="str">
        <f>VLOOKUP(M$1,'TEN HOC PHAN HKII'!$D$59:$F$69,2,0)</f>
        <v>Thực tập May trang phục 2</v>
      </c>
    </row>
    <row r="35" spans="1:13" ht="30" customHeight="1" thickBot="1">
      <c r="A35" s="856"/>
      <c r="B35" s="336" t="s">
        <v>1016</v>
      </c>
      <c r="C35" s="337">
        <f>VLOOKUP(C$1,'TEN HOC PHAN HKII'!$D$59:$F$69,3,0)</f>
        <v>3</v>
      </c>
      <c r="D35" s="337">
        <f>VLOOKUP(D$1,'TEN HOC PHAN HKII'!$D$59:$F$69,3,0)</f>
        <v>2</v>
      </c>
      <c r="E35" s="337">
        <f>VLOOKUP(E$1,'TEN HOC PHAN HKII'!$D$59:$F$69,3,0)</f>
        <v>2</v>
      </c>
      <c r="F35" s="337">
        <f>VLOOKUP(F$1,'TEN HOC PHAN HKII'!$D$59:$F$69,3,0)</f>
        <v>2</v>
      </c>
      <c r="G35" s="337">
        <f>VLOOKUP(G$1,'TEN HOC PHAN HKII'!$D$59:$F$69,3,0)</f>
        <v>2</v>
      </c>
      <c r="H35" s="337">
        <f>VLOOKUP(H$1,'TEN HOC PHAN HKII'!$D$59:$F$69,3,0)</f>
        <v>0</v>
      </c>
      <c r="I35" s="338">
        <f>VLOOKUP(I$1,'TEN HOC PHAN HKII'!$D$59:$F$69,3,0)</f>
        <v>0</v>
      </c>
      <c r="J35" s="337">
        <f>VLOOKUP(J$1,'TEN HOC PHAN HKII'!$D$59:$F$69,3,0)</f>
        <v>0</v>
      </c>
      <c r="K35" s="337">
        <f>VLOOKUP(K$1,'TEN HOC PHAN HKII'!$D$59:$F$69,3,0)</f>
        <v>2</v>
      </c>
      <c r="L35" s="337">
        <f>VLOOKUP(L$1,'TEN HOC PHAN HKII'!$D$59:$F$69,3,0)</f>
        <v>2</v>
      </c>
      <c r="M35" s="337">
        <f>VLOOKUP(M$1,'TEN HOC PHAN HKII'!$D$59:$F$69,3,0)</f>
        <v>2</v>
      </c>
    </row>
    <row r="36" spans="1:13" ht="69.95" customHeight="1" thickTop="1">
      <c r="A36" s="857">
        <v>1</v>
      </c>
      <c r="B36" s="331" t="s">
        <v>701</v>
      </c>
      <c r="C36" s="323" t="str">
        <f>VLOOKUP(C$1,'TEN HOC PHAN HKII'!$D$70:$F$80,2,0)</f>
        <v>Đường lối CM của Đảng CSVN</v>
      </c>
      <c r="D36" s="323" t="str">
        <f>VLOOKUP(D$1,'TEN HOC PHAN HKII'!$D$70:$F$80,2,0)</f>
        <v xml:space="preserve">Lập trình Windows </v>
      </c>
      <c r="E36" s="323" t="str">
        <f>VLOOKUP(E$1,'TEN HOC PHAN HKII'!$D$70:$F$80,2,0)</f>
        <v xml:space="preserve">Thiết kế web </v>
      </c>
      <c r="F36" s="323" t="str">
        <f>VLOOKUP(F$1,'TEN HOC PHAN HKII'!$D$70:$F$80,2,0)</f>
        <v xml:space="preserve">Mạng máy tính và quản trị mạng </v>
      </c>
      <c r="G36" s="323" t="str">
        <f>VLOOKUP(G$1,'TEN HOC PHAN HKII'!$D$70:$F$80,2,0)</f>
        <v xml:space="preserve">Hệ quản trị cơ sở dữ liệu </v>
      </c>
      <c r="H36" s="323">
        <f>VLOOKUP(H$1,'TEN HOC PHAN HKII'!$D$70:$F$80,2,0)</f>
        <v>0</v>
      </c>
      <c r="I36" s="335">
        <f>VLOOKUP(I$1,'TEN HOC PHAN HKII'!$D$70:$F$80,2,0)</f>
        <v>0</v>
      </c>
      <c r="J36" s="323">
        <f>VLOOKUP(J$1,'TEN HOC PHAN HKII'!$D$70:$F$80,2,0)</f>
        <v>0</v>
      </c>
      <c r="K36" s="323">
        <f>VLOOKUP(K$1,'TEN HOC PHAN HKII'!$D$70:$F$80,2,0)</f>
        <v>0</v>
      </c>
      <c r="L36" s="323">
        <f>VLOOKUP(L$1,'TEN HOC PHAN HKII'!$D$70:$F$80,2,0)</f>
        <v>0</v>
      </c>
      <c r="M36" s="323">
        <f>VLOOKUP(M$1,'TEN HOC PHAN HKII'!$D$70:$F$80,2,0)</f>
        <v>0</v>
      </c>
    </row>
    <row r="37" spans="1:13" ht="30" customHeight="1">
      <c r="A37" s="854"/>
      <c r="B37" s="9" t="s">
        <v>1017</v>
      </c>
      <c r="C37" s="322">
        <f>VLOOKUP(C$1,'TEN HOC PHAN HKII'!$D$70:$F$80,3,0)</f>
        <v>3</v>
      </c>
      <c r="D37" s="322">
        <f>VLOOKUP(D$1,'TEN HOC PHAN HKII'!$D$70:$F$80,3,0)</f>
        <v>4</v>
      </c>
      <c r="E37" s="322">
        <f>VLOOKUP(E$1,'TEN HOC PHAN HKII'!$D$70:$F$80,3,0)</f>
        <v>4</v>
      </c>
      <c r="F37" s="322">
        <f>VLOOKUP(F$1,'TEN HOC PHAN HKII'!$D$70:$F$80,3,0)</f>
        <v>3</v>
      </c>
      <c r="G37" s="322">
        <f>VLOOKUP(G$1,'TEN HOC PHAN HKII'!$D$70:$F$80,3,0)</f>
        <v>4</v>
      </c>
      <c r="H37" s="322">
        <f>VLOOKUP(H$1,'TEN HOC PHAN HKII'!$D$70:$F$80,3,0)</f>
        <v>0</v>
      </c>
      <c r="I37" s="333">
        <f>VLOOKUP(I$1,'TEN HOC PHAN HKII'!$D$70:$F$80,3,0)</f>
        <v>0</v>
      </c>
      <c r="J37" s="322">
        <f>VLOOKUP(J$1,'TEN HOC PHAN HKII'!$D$70:$F$80,3,0)</f>
        <v>0</v>
      </c>
      <c r="K37" s="322">
        <f>VLOOKUP(K$1,'TEN HOC PHAN HKII'!$D$70:$F$80,3,0)</f>
        <v>0</v>
      </c>
      <c r="L37" s="322">
        <f>VLOOKUP(L$1,'TEN HOC PHAN HKII'!$D$70:$F$80,3,0)</f>
        <v>0</v>
      </c>
      <c r="M37" s="322">
        <f>VLOOKUP(M$1,'TEN HOC PHAN HKII'!$D$70:$F$80,3,0)</f>
        <v>0</v>
      </c>
    </row>
    <row r="38" spans="1:13" ht="69.95" customHeight="1">
      <c r="A38" s="854">
        <v>2</v>
      </c>
      <c r="B38" s="330" t="s">
        <v>784</v>
      </c>
      <c r="C38" s="322" t="str">
        <f>VLOOKUP(C$1,'TEN HOC PHAN HKII'!$D$70:$F$80,2,0)</f>
        <v>Đường lối CM của Đảng CSVN</v>
      </c>
      <c r="D38" s="322" t="str">
        <f>VLOOKUP(D$1,'TEN HOC PHAN HKII'!$D$70:$F$80,2,0)</f>
        <v xml:space="preserve">Lập trình Windows </v>
      </c>
      <c r="E38" s="322" t="str">
        <f>VLOOKUP(E$1,'TEN HOC PHAN HKII'!$D$70:$F$80,2,0)</f>
        <v xml:space="preserve">Thiết kế web </v>
      </c>
      <c r="F38" s="322" t="str">
        <f>VLOOKUP(F$1,'TEN HOC PHAN HKII'!$D$70:$F$80,2,0)</f>
        <v xml:space="preserve">Mạng máy tính và quản trị mạng </v>
      </c>
      <c r="G38" s="322" t="str">
        <f>VLOOKUP(G$1,'TEN HOC PHAN HKII'!$D$70:$F$80,2,0)</f>
        <v xml:space="preserve">Hệ quản trị cơ sở dữ liệu </v>
      </c>
      <c r="H38" s="322">
        <f>VLOOKUP(H$1,'TEN HOC PHAN HKII'!$D$70:$F$80,2,0)</f>
        <v>0</v>
      </c>
      <c r="I38" s="333">
        <f>VLOOKUP(I$1,'TEN HOC PHAN HKII'!$D$70:$F$80,2,0)</f>
        <v>0</v>
      </c>
      <c r="J38" s="322">
        <f>VLOOKUP(J$1,'TEN HOC PHAN HKII'!$D$70:$F$80,2,0)</f>
        <v>0</v>
      </c>
      <c r="K38" s="322">
        <f>VLOOKUP(K$1,'TEN HOC PHAN HKII'!$D$70:$F$80,2,0)</f>
        <v>0</v>
      </c>
      <c r="L38" s="322">
        <f>VLOOKUP(L$1,'TEN HOC PHAN HKII'!$D$70:$F$80,2,0)</f>
        <v>0</v>
      </c>
      <c r="M38" s="322">
        <f>VLOOKUP(M$1,'TEN HOC PHAN HKII'!$D$70:$F$80,2,0)</f>
        <v>0</v>
      </c>
    </row>
    <row r="39" spans="1:13" ht="30" customHeight="1" thickBot="1">
      <c r="A39" s="856"/>
      <c r="B39" s="336" t="s">
        <v>1018</v>
      </c>
      <c r="C39" s="337">
        <f>VLOOKUP(C$1,'TEN HOC PHAN HKII'!$D$70:$F$80,3,0)</f>
        <v>3</v>
      </c>
      <c r="D39" s="337">
        <f>VLOOKUP(D$1,'TEN HOC PHAN HKII'!$D$70:$F$80,3,0)</f>
        <v>4</v>
      </c>
      <c r="E39" s="337">
        <f>VLOOKUP(E$1,'TEN HOC PHAN HKII'!$D$70:$F$80,3,0)</f>
        <v>4</v>
      </c>
      <c r="F39" s="337">
        <f>VLOOKUP(F$1,'TEN HOC PHAN HKII'!$D$70:$F$80,3,0)</f>
        <v>3</v>
      </c>
      <c r="G39" s="337">
        <f>VLOOKUP(G$1,'TEN HOC PHAN HKII'!$D$70:$F$80,3,0)</f>
        <v>4</v>
      </c>
      <c r="H39" s="337">
        <f>VLOOKUP(H$1,'TEN HOC PHAN HKII'!$D$70:$F$80,3,0)</f>
        <v>0</v>
      </c>
      <c r="I39" s="338">
        <f>VLOOKUP(I$1,'TEN HOC PHAN HKII'!$D$70:$F$80,3,0)</f>
        <v>0</v>
      </c>
      <c r="J39" s="337">
        <f>VLOOKUP(J$1,'TEN HOC PHAN HKII'!$D$70:$F$80,3,0)</f>
        <v>0</v>
      </c>
      <c r="K39" s="337">
        <f>VLOOKUP(K$1,'TEN HOC PHAN HKII'!$D$70:$F$80,3,0)</f>
        <v>0</v>
      </c>
      <c r="L39" s="337">
        <f>VLOOKUP(L$1,'TEN HOC PHAN HKII'!$D$70:$F$80,3,0)</f>
        <v>0</v>
      </c>
      <c r="M39" s="337">
        <f>VLOOKUP(M$1,'TEN HOC PHAN HKII'!$D$70:$F$80,3,0)</f>
        <v>0</v>
      </c>
    </row>
    <row r="40" spans="1:13" ht="69.95" customHeight="1" thickTop="1">
      <c r="A40" s="857">
        <v>1</v>
      </c>
      <c r="B40" s="331" t="s">
        <v>850</v>
      </c>
      <c r="C40" s="323" t="str">
        <f>VLOOKUP(C$1,'TEN HOC PHAN HKII'!$D$81:$F$91,2,0)</f>
        <v>Đường lối CM của Đảng CSVN</v>
      </c>
      <c r="D40" s="323" t="str">
        <f>VLOOKUP(D$1,'TEN HOC PHAN HKII'!$D$81:$F$91,2,0)</f>
        <v xml:space="preserve">Lập trình Windows </v>
      </c>
      <c r="E40" s="323" t="str">
        <f>VLOOKUP(E$1,'TEN HOC PHAN HKII'!$D$81:$F$91,2,0)</f>
        <v xml:space="preserve">Hệ quản trị cơ sở dữ liệu </v>
      </c>
      <c r="F40" s="323" t="str">
        <f>VLOOKUP(F$1,'TEN HOC PHAN HKII'!$D$81:$F$91,2,0)</f>
        <v>Hệ điều hành Windows và Linux</v>
      </c>
      <c r="G40" s="323" t="str">
        <f>VLOOKUP(G$1,'TEN HOC PHAN HKII'!$D$81:$F$91,2,0)</f>
        <v xml:space="preserve">Thiết lập hệ thống mạng </v>
      </c>
      <c r="H40" s="323">
        <f>VLOOKUP(H$1,'TEN HOC PHAN HKII'!$D$81:$F$91,2,0)</f>
        <v>0</v>
      </c>
      <c r="I40" s="335">
        <f>VLOOKUP(I$1,'TEN HOC PHAN HKII'!$D$81:$F$91,2,0)</f>
        <v>0</v>
      </c>
      <c r="J40" s="323">
        <f>VLOOKUP(J$1,'TEN HOC PHAN HKII'!$D$81:$F$91,2,0)</f>
        <v>0</v>
      </c>
      <c r="K40" s="323">
        <f>VLOOKUP(K$1,'TEN HOC PHAN HKII'!$D$81:$F$91,2,0)</f>
        <v>0</v>
      </c>
      <c r="L40" s="323">
        <f>VLOOKUP(L$1,'TEN HOC PHAN HKII'!$D$81:$F$91,2,0)</f>
        <v>0</v>
      </c>
      <c r="M40" s="323">
        <f>VLOOKUP(M$1,'TEN HOC PHAN HKII'!$D$81:$F$91,2,0)</f>
        <v>0</v>
      </c>
    </row>
    <row r="41" spans="1:13" ht="30" customHeight="1">
      <c r="A41" s="854"/>
      <c r="B41" s="9" t="s">
        <v>1019</v>
      </c>
      <c r="C41" s="322">
        <f>VLOOKUP(C$1,'TEN HOC PHAN HKII'!$D$81:$F$91,3,0)</f>
        <v>3</v>
      </c>
      <c r="D41" s="322">
        <f>VLOOKUP(D$1,'TEN HOC PHAN HKII'!$D$81:$F$91,3,0)</f>
        <v>4</v>
      </c>
      <c r="E41" s="322">
        <f>VLOOKUP(E$1,'TEN HOC PHAN HKII'!$D$81:$F$91,3,0)</f>
        <v>4</v>
      </c>
      <c r="F41" s="322">
        <f>VLOOKUP(F$1,'TEN HOC PHAN HKII'!$D$81:$F$91,3,0)</f>
        <v>2</v>
      </c>
      <c r="G41" s="322">
        <f>VLOOKUP(G$1,'TEN HOC PHAN HKII'!$D$81:$F$91,3,0)</f>
        <v>4</v>
      </c>
      <c r="H41" s="322">
        <f>VLOOKUP(H$1,'TEN HOC PHAN HKII'!$D$81:$F$91,3,0)</f>
        <v>0</v>
      </c>
      <c r="I41" s="333">
        <f>VLOOKUP(I$1,'TEN HOC PHAN HKII'!$D$81:$F$91,3,0)</f>
        <v>0</v>
      </c>
      <c r="J41" s="322">
        <f>VLOOKUP(J$1,'TEN HOC PHAN HKII'!$D$81:$F$91,3,0)</f>
        <v>0</v>
      </c>
      <c r="K41" s="322">
        <f>VLOOKUP(K$1,'TEN HOC PHAN HKII'!$D$81:$F$91,3,0)</f>
        <v>0</v>
      </c>
      <c r="L41" s="322">
        <f>VLOOKUP(L$1,'TEN HOC PHAN HKII'!$D$81:$F$91,3,0)</f>
        <v>0</v>
      </c>
      <c r="M41" s="322">
        <f>VLOOKUP(M$1,'TEN HOC PHAN HKII'!$D$81:$F$91,3,0)</f>
        <v>0</v>
      </c>
    </row>
    <row r="42" spans="1:13" ht="69.95" customHeight="1">
      <c r="A42" s="854">
        <v>2</v>
      </c>
      <c r="B42" s="330" t="s">
        <v>927</v>
      </c>
      <c r="C42" s="322" t="str">
        <f>VLOOKUP(C$1,'TEN HOC PHAN HKII'!$D$81:$F$91,2,0)</f>
        <v>Đường lối CM của Đảng CSVN</v>
      </c>
      <c r="D42" s="322" t="str">
        <f>VLOOKUP(D$1,'TEN HOC PHAN HKII'!$D$81:$F$91,2,0)</f>
        <v xml:space="preserve">Lập trình Windows </v>
      </c>
      <c r="E42" s="322" t="str">
        <f>VLOOKUP(E$1,'TEN HOC PHAN HKII'!$D$81:$F$91,2,0)</f>
        <v xml:space="preserve">Hệ quản trị cơ sở dữ liệu </v>
      </c>
      <c r="F42" s="322" t="str">
        <f>VLOOKUP(F$1,'TEN HOC PHAN HKII'!$D$81:$F$91,2,0)</f>
        <v>Hệ điều hành Windows và Linux</v>
      </c>
      <c r="G42" s="322" t="str">
        <f>VLOOKUP(G$1,'TEN HOC PHAN HKII'!$D$81:$F$91,2,0)</f>
        <v xml:space="preserve">Thiết lập hệ thống mạng </v>
      </c>
      <c r="H42" s="322">
        <f>VLOOKUP(H$1,'TEN HOC PHAN HKII'!$D$81:$F$91,2,0)</f>
        <v>0</v>
      </c>
      <c r="I42" s="333">
        <f>VLOOKUP(I$1,'TEN HOC PHAN HKII'!$D$81:$F$91,2,0)</f>
        <v>0</v>
      </c>
      <c r="J42" s="322">
        <f>VLOOKUP(J$1,'TEN HOC PHAN HKII'!$D$81:$F$91,2,0)</f>
        <v>0</v>
      </c>
      <c r="K42" s="322">
        <f>VLOOKUP(K$1,'TEN HOC PHAN HKII'!$D$81:$F$91,2,0)</f>
        <v>0</v>
      </c>
      <c r="L42" s="322">
        <f>VLOOKUP(L$1,'TEN HOC PHAN HKII'!$D$81:$F$91,2,0)</f>
        <v>0</v>
      </c>
      <c r="M42" s="322">
        <f>VLOOKUP(M$1,'TEN HOC PHAN HKII'!$D$81:$F$91,2,0)</f>
        <v>0</v>
      </c>
    </row>
    <row r="43" spans="1:13" ht="30" customHeight="1">
      <c r="A43" s="854"/>
      <c r="B43" s="9" t="s">
        <v>1020</v>
      </c>
      <c r="C43" s="322">
        <f>VLOOKUP(C$1,'TEN HOC PHAN HKII'!$D$81:$F$91,3,0)</f>
        <v>3</v>
      </c>
      <c r="D43" s="322">
        <f>VLOOKUP(D$1,'TEN HOC PHAN HKII'!$D$81:$F$91,3,0)</f>
        <v>4</v>
      </c>
      <c r="E43" s="322">
        <f>VLOOKUP(E$1,'TEN HOC PHAN HKII'!$D$81:$F$91,3,0)</f>
        <v>4</v>
      </c>
      <c r="F43" s="322">
        <f>VLOOKUP(F$1,'TEN HOC PHAN HKII'!$D$81:$F$91,3,0)</f>
        <v>2</v>
      </c>
      <c r="G43" s="322">
        <f>VLOOKUP(G$1,'TEN HOC PHAN HKII'!$D$81:$F$91,3,0)</f>
        <v>4</v>
      </c>
      <c r="H43" s="322">
        <f>VLOOKUP(H$1,'TEN HOC PHAN HKII'!$D$81:$F$91,3,0)</f>
        <v>0</v>
      </c>
      <c r="I43" s="333">
        <f>VLOOKUP(I$1,'TEN HOC PHAN HKII'!$D$81:$F$91,3,0)</f>
        <v>0</v>
      </c>
      <c r="J43" s="322">
        <f>VLOOKUP(J$1,'TEN HOC PHAN HKII'!$D$81:$F$91,3,0)</f>
        <v>0</v>
      </c>
      <c r="K43" s="322">
        <f>VLOOKUP(K$1,'TEN HOC PHAN HKII'!$D$81:$F$91,3,0)</f>
        <v>0</v>
      </c>
      <c r="L43" s="322">
        <f>VLOOKUP(L$1,'TEN HOC PHAN HKII'!$D$81:$F$91,3,0)</f>
        <v>0</v>
      </c>
      <c r="M43" s="322">
        <f>VLOOKUP(M$1,'TEN HOC PHAN HKII'!$D$81:$F$91,3,0)</f>
        <v>0</v>
      </c>
    </row>
  </sheetData>
  <sheetProtection autoFilter="0"/>
  <mergeCells count="21">
    <mergeCell ref="A22:A23"/>
    <mergeCell ref="A30:A31"/>
    <mergeCell ref="A14:A15"/>
    <mergeCell ref="A16:A17"/>
    <mergeCell ref="A18:A19"/>
    <mergeCell ref="A20:A21"/>
    <mergeCell ref="A10:A11"/>
    <mergeCell ref="A12:A13"/>
    <mergeCell ref="A8:A9"/>
    <mergeCell ref="A2:A3"/>
    <mergeCell ref="A4:A5"/>
    <mergeCell ref="A6:A7"/>
    <mergeCell ref="A42:A43"/>
    <mergeCell ref="A26:A27"/>
    <mergeCell ref="A24:A25"/>
    <mergeCell ref="A34:A35"/>
    <mergeCell ref="A40:A41"/>
    <mergeCell ref="A28:A29"/>
    <mergeCell ref="A36:A37"/>
    <mergeCell ref="A38:A39"/>
    <mergeCell ref="A32:A33"/>
  </mergeCells>
  <phoneticPr fontId="9" type="noConversion"/>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sheetPr codeName="Sheet4">
    <tabColor rgb="FFFFFF00"/>
    <pageSetUpPr fitToPage="1"/>
  </sheetPr>
  <dimension ref="A1:D24"/>
  <sheetViews>
    <sheetView tabSelected="1" topLeftCell="A19" workbookViewId="0">
      <selection activeCell="C7" sqref="C7"/>
    </sheetView>
  </sheetViews>
  <sheetFormatPr defaultRowHeight="18"/>
  <cols>
    <col min="1" max="1" width="8.140625" style="61" bestFit="1" customWidth="1"/>
    <col min="2" max="2" width="33.5703125" style="61" customWidth="1"/>
    <col min="3" max="3" width="87.85546875" style="61" customWidth="1"/>
    <col min="4" max="4" width="0" style="61" hidden="1" customWidth="1"/>
    <col min="5" max="16384" width="9.140625" style="61"/>
  </cols>
  <sheetData>
    <row r="1" spans="1:4" s="48" customFormat="1" ht="25.5" customHeight="1">
      <c r="A1" s="859" t="s">
        <v>1267</v>
      </c>
      <c r="B1" s="860"/>
      <c r="C1" s="860"/>
      <c r="D1" s="860"/>
    </row>
    <row r="2" spans="1:4" s="48" customFormat="1" ht="43.5" customHeight="1">
      <c r="A2" s="861" t="s">
        <v>466</v>
      </c>
      <c r="B2" s="861"/>
      <c r="C2" s="861"/>
      <c r="D2" s="861"/>
    </row>
    <row r="3" spans="1:4" s="57" customFormat="1" ht="33">
      <c r="A3" s="49" t="s">
        <v>281</v>
      </c>
      <c r="B3" s="49" t="s">
        <v>467</v>
      </c>
      <c r="C3" s="49" t="s">
        <v>468</v>
      </c>
      <c r="D3" s="56" t="s">
        <v>469</v>
      </c>
    </row>
    <row r="4" spans="1:4" s="58" customFormat="1" ht="33">
      <c r="A4" s="50">
        <v>1</v>
      </c>
      <c r="B4" s="51" t="s">
        <v>2746</v>
      </c>
      <c r="C4" s="51" t="s">
        <v>1266</v>
      </c>
      <c r="D4" s="872" t="s">
        <v>1262</v>
      </c>
    </row>
    <row r="5" spans="1:4" s="58" customFormat="1" ht="16.5">
      <c r="A5" s="868">
        <v>2</v>
      </c>
      <c r="B5" s="869" t="s">
        <v>2747</v>
      </c>
      <c r="C5" s="51" t="s">
        <v>471</v>
      </c>
      <c r="D5" s="872"/>
    </row>
    <row r="6" spans="1:4" s="58" customFormat="1" ht="33">
      <c r="A6" s="868"/>
      <c r="B6" s="869"/>
      <c r="C6" s="51" t="s">
        <v>470</v>
      </c>
      <c r="D6" s="872"/>
    </row>
    <row r="7" spans="1:4" s="59" customFormat="1" ht="49.5">
      <c r="A7" s="52">
        <v>3</v>
      </c>
      <c r="B7" s="53" t="s">
        <v>1113</v>
      </c>
      <c r="C7" s="54" t="s">
        <v>2749</v>
      </c>
      <c r="D7" s="872" t="s">
        <v>1261</v>
      </c>
    </row>
    <row r="8" spans="1:4" s="59" customFormat="1" ht="49.5">
      <c r="A8" s="870">
        <v>4</v>
      </c>
      <c r="B8" s="869" t="s">
        <v>2748</v>
      </c>
      <c r="C8" s="740" t="s">
        <v>2750</v>
      </c>
      <c r="D8" s="872"/>
    </row>
    <row r="9" spans="1:4" s="59" customFormat="1" ht="66">
      <c r="A9" s="870"/>
      <c r="B9" s="869"/>
      <c r="C9" s="73" t="s">
        <v>2751</v>
      </c>
      <c r="D9" s="872"/>
    </row>
    <row r="10" spans="1:4" s="745" customFormat="1" ht="33" hidden="1">
      <c r="A10" s="870"/>
      <c r="B10" s="869"/>
      <c r="C10" s="744" t="s">
        <v>2752</v>
      </c>
      <c r="D10" s="872"/>
    </row>
    <row r="11" spans="1:4" s="59" customFormat="1" ht="49.5" hidden="1">
      <c r="A11" s="870"/>
      <c r="B11" s="869"/>
      <c r="C11" s="744" t="s">
        <v>2753</v>
      </c>
      <c r="D11" s="872"/>
    </row>
    <row r="12" spans="1:4" s="59" customFormat="1">
      <c r="A12" s="52">
        <v>5</v>
      </c>
      <c r="B12" s="865" t="s">
        <v>1115</v>
      </c>
      <c r="C12" s="866"/>
      <c r="D12" s="867"/>
    </row>
    <row r="13" spans="1:4" s="745" customFormat="1" ht="108" hidden="1" customHeight="1">
      <c r="A13" s="862" t="s">
        <v>155</v>
      </c>
      <c r="B13" s="863"/>
      <c r="C13" s="863"/>
      <c r="D13" s="864"/>
    </row>
    <row r="14" spans="1:4" s="58" customFormat="1" ht="33">
      <c r="A14" s="868">
        <v>6</v>
      </c>
      <c r="B14" s="869" t="s">
        <v>2747</v>
      </c>
      <c r="C14" s="51" t="s">
        <v>472</v>
      </c>
      <c r="D14" s="872" t="s">
        <v>1262</v>
      </c>
    </row>
    <row r="15" spans="1:4" s="58" customFormat="1" ht="16.5">
      <c r="A15" s="868"/>
      <c r="B15" s="869"/>
      <c r="C15" s="51" t="s">
        <v>473</v>
      </c>
      <c r="D15" s="872"/>
    </row>
    <row r="16" spans="1:4" s="58" customFormat="1" ht="66">
      <c r="A16" s="868"/>
      <c r="B16" s="869"/>
      <c r="C16" s="73" t="s">
        <v>2754</v>
      </c>
      <c r="D16" s="872"/>
    </row>
    <row r="17" spans="1:4" s="58" customFormat="1" ht="16.5">
      <c r="A17" s="868"/>
      <c r="B17" s="869"/>
      <c r="C17" s="51" t="s">
        <v>2755</v>
      </c>
      <c r="D17" s="872"/>
    </row>
    <row r="18" spans="1:4" s="58" customFormat="1" ht="49.5">
      <c r="A18" s="868"/>
      <c r="B18" s="869"/>
      <c r="C18" s="60" t="s">
        <v>1265</v>
      </c>
      <c r="D18" s="872"/>
    </row>
    <row r="19" spans="1:4" s="58" customFormat="1" ht="66">
      <c r="A19" s="50">
        <v>7</v>
      </c>
      <c r="B19" s="51" t="s">
        <v>2756</v>
      </c>
      <c r="C19" s="60" t="s">
        <v>2757</v>
      </c>
      <c r="D19" s="872"/>
    </row>
    <row r="20" spans="1:4" s="58" customFormat="1" ht="49.5">
      <c r="A20" s="50">
        <v>8</v>
      </c>
      <c r="B20" s="51" t="s">
        <v>2758</v>
      </c>
      <c r="C20" s="60" t="s">
        <v>2759</v>
      </c>
      <c r="D20" s="872"/>
    </row>
    <row r="21" spans="1:4" s="55" customFormat="1" ht="57" customHeight="1">
      <c r="A21" s="871" t="s">
        <v>2760</v>
      </c>
      <c r="B21" s="871"/>
      <c r="C21" s="871"/>
      <c r="D21" s="872"/>
    </row>
    <row r="22" spans="1:4" s="55" customFormat="1" ht="42.75" customHeight="1">
      <c r="A22" s="873" t="s">
        <v>1114</v>
      </c>
      <c r="B22" s="874"/>
      <c r="C22" s="875"/>
      <c r="D22" s="872"/>
    </row>
    <row r="23" spans="1:4" s="55" customFormat="1" ht="34.5" customHeight="1">
      <c r="A23" s="871" t="s">
        <v>2761</v>
      </c>
      <c r="B23" s="871"/>
      <c r="C23" s="871"/>
      <c r="D23" s="872"/>
    </row>
    <row r="24" spans="1:4" s="58" customFormat="1" ht="16.5"/>
  </sheetData>
  <sheetProtection sheet="1"/>
  <mergeCells count="16">
    <mergeCell ref="A23:C23"/>
    <mergeCell ref="D4:D6"/>
    <mergeCell ref="D7:D11"/>
    <mergeCell ref="D14:D23"/>
    <mergeCell ref="A21:C21"/>
    <mergeCell ref="A22:C22"/>
    <mergeCell ref="A14:A18"/>
    <mergeCell ref="B14:B18"/>
    <mergeCell ref="A1:D1"/>
    <mergeCell ref="A2:D2"/>
    <mergeCell ref="A13:D13"/>
    <mergeCell ref="B12:D12"/>
    <mergeCell ref="A5:A6"/>
    <mergeCell ref="B5:B6"/>
    <mergeCell ref="A8:A11"/>
    <mergeCell ref="B8:B11"/>
  </mergeCells>
  <phoneticPr fontId="9" type="noConversion"/>
  <printOptions horizontalCentered="1" verticalCentered="1"/>
  <pageMargins left="0.25" right="0.25" top="0.5" bottom="0.5" header="0.5" footer="0.5"/>
  <pageSetup paperSize="9" scale="90" orientation="landscape" r:id="rId1"/>
  <headerFooter alignWithMargins="0">
    <oddHeader>&amp;LTrường Cao đẳng Kỹ thuật Lý Tự Trọng&amp;RPhòng KT&amp;KĐCLGD</oddHeader>
    <oddFooter>&amp;LQuy trình nhập điểm&amp;CBiên soạn: Ha Phuoc Tuan&amp;RTrang &amp;P</oddFooter>
  </headerFooter>
</worksheet>
</file>

<file path=xl/worksheets/sheet4.xml><?xml version="1.0" encoding="utf-8"?>
<worksheet xmlns="http://schemas.openxmlformats.org/spreadsheetml/2006/main" xmlns:r="http://schemas.openxmlformats.org/officeDocument/2006/relationships">
  <sheetPr codeName="Sheet6" filterMode="1">
    <tabColor rgb="FF00B050"/>
  </sheetPr>
  <dimension ref="A1:L941"/>
  <sheetViews>
    <sheetView zoomScale="85" workbookViewId="0">
      <pane ySplit="1" topLeftCell="A2" activePane="bottomLeft" state="frozen"/>
      <selection pane="bottomLeft" activeCell="B124" sqref="B124:B173"/>
    </sheetView>
  </sheetViews>
  <sheetFormatPr defaultRowHeight="23.25" customHeight="1"/>
  <cols>
    <col min="1" max="1" width="7.140625" style="327" customWidth="1"/>
    <col min="2" max="2" width="14.28515625" style="327" customWidth="1"/>
    <col min="3" max="3" width="25.28515625" style="328" customWidth="1"/>
    <col min="4" max="4" width="9.7109375" style="351" customWidth="1"/>
    <col min="5" max="5" width="14.140625" style="327" customWidth="1"/>
    <col min="6" max="6" width="13.28515625" style="327" customWidth="1"/>
    <col min="7" max="7" width="9.140625" style="327"/>
    <col min="8" max="8" width="7.28515625" style="327" customWidth="1"/>
    <col min="9" max="9" width="14.28515625" style="351" customWidth="1"/>
    <col min="10" max="10" width="27.42578125" style="408" customWidth="1"/>
    <col min="11" max="16384" width="9.140625" style="327"/>
  </cols>
  <sheetData>
    <row r="1" spans="1:12" s="409" customFormat="1" ht="27" customHeight="1">
      <c r="A1" s="260" t="s">
        <v>281</v>
      </c>
      <c r="B1" s="260" t="s">
        <v>193</v>
      </c>
      <c r="C1" s="261" t="s">
        <v>282</v>
      </c>
      <c r="D1" s="352" t="s">
        <v>283</v>
      </c>
      <c r="E1" s="260" t="s">
        <v>284</v>
      </c>
      <c r="F1" s="778" t="s">
        <v>285</v>
      </c>
      <c r="G1" s="260" t="s">
        <v>286</v>
      </c>
      <c r="H1" s="260" t="s">
        <v>287</v>
      </c>
      <c r="I1" s="747" t="s">
        <v>1614</v>
      </c>
      <c r="J1" s="383"/>
      <c r="K1" s="343"/>
      <c r="L1" s="343"/>
    </row>
    <row r="2" spans="1:12" s="344" customFormat="1" ht="24" hidden="1" customHeight="1">
      <c r="A2" s="348">
        <v>1</v>
      </c>
      <c r="B2" s="348" t="s">
        <v>1423</v>
      </c>
      <c r="C2" s="349" t="s">
        <v>291</v>
      </c>
      <c r="D2" s="350" t="s">
        <v>1424</v>
      </c>
      <c r="E2" s="348" t="s">
        <v>1425</v>
      </c>
      <c r="F2" s="348" t="s">
        <v>1426</v>
      </c>
      <c r="G2" s="348">
        <v>0</v>
      </c>
      <c r="H2" s="348"/>
      <c r="I2" s="348" t="s">
        <v>290</v>
      </c>
      <c r="J2" s="346"/>
    </row>
    <row r="3" spans="1:12" s="344" customFormat="1" ht="24" hidden="1" customHeight="1">
      <c r="A3" s="246">
        <v>2</v>
      </c>
      <c r="B3" s="246" t="s">
        <v>1577</v>
      </c>
      <c r="C3" s="247" t="s">
        <v>230</v>
      </c>
      <c r="D3" s="263" t="s">
        <v>202</v>
      </c>
      <c r="E3" s="246" t="s">
        <v>411</v>
      </c>
      <c r="F3" s="246" t="s">
        <v>1426</v>
      </c>
      <c r="G3" s="246">
        <v>0</v>
      </c>
      <c r="H3" s="246"/>
      <c r="I3" s="246" t="s">
        <v>499</v>
      </c>
      <c r="J3" s="384" t="s">
        <v>1032</v>
      </c>
    </row>
    <row r="4" spans="1:12" s="344" customFormat="1" ht="24" hidden="1" customHeight="1">
      <c r="A4" s="348">
        <v>3</v>
      </c>
      <c r="B4" s="246" t="s">
        <v>1427</v>
      </c>
      <c r="C4" s="247" t="s">
        <v>293</v>
      </c>
      <c r="D4" s="263" t="s">
        <v>294</v>
      </c>
      <c r="E4" s="246" t="s">
        <v>295</v>
      </c>
      <c r="F4" s="246" t="s">
        <v>1426</v>
      </c>
      <c r="G4" s="246">
        <v>0</v>
      </c>
      <c r="H4" s="246"/>
      <c r="I4" s="246" t="s">
        <v>290</v>
      </c>
      <c r="J4" s="385" t="s">
        <v>1033</v>
      </c>
    </row>
    <row r="5" spans="1:12" s="344" customFormat="1" ht="24" hidden="1" customHeight="1">
      <c r="A5" s="246">
        <v>4</v>
      </c>
      <c r="B5" s="246" t="s">
        <v>1578</v>
      </c>
      <c r="C5" s="247" t="s">
        <v>200</v>
      </c>
      <c r="D5" s="263" t="s">
        <v>373</v>
      </c>
      <c r="E5" s="246" t="s">
        <v>1579</v>
      </c>
      <c r="F5" s="246" t="s">
        <v>1426</v>
      </c>
      <c r="G5" s="246">
        <v>0</v>
      </c>
      <c r="H5" s="246"/>
      <c r="I5" s="246" t="s">
        <v>290</v>
      </c>
      <c r="J5" s="384" t="s">
        <v>1032</v>
      </c>
    </row>
    <row r="6" spans="1:12" s="344" customFormat="1" ht="24" hidden="1" customHeight="1">
      <c r="A6" s="348">
        <v>5</v>
      </c>
      <c r="B6" s="246" t="s">
        <v>1428</v>
      </c>
      <c r="C6" s="247" t="s">
        <v>1429</v>
      </c>
      <c r="D6" s="263" t="s">
        <v>296</v>
      </c>
      <c r="E6" s="246" t="s">
        <v>1430</v>
      </c>
      <c r="F6" s="246" t="s">
        <v>1426</v>
      </c>
      <c r="G6" s="246">
        <v>0</v>
      </c>
      <c r="H6" s="246"/>
      <c r="I6" s="246" t="s">
        <v>290</v>
      </c>
      <c r="J6" s="384"/>
    </row>
    <row r="7" spans="1:12" s="344" customFormat="1" ht="24" hidden="1" customHeight="1">
      <c r="A7" s="246">
        <v>6</v>
      </c>
      <c r="B7" s="246" t="s">
        <v>1431</v>
      </c>
      <c r="C7" s="247" t="s">
        <v>297</v>
      </c>
      <c r="D7" s="263" t="s">
        <v>298</v>
      </c>
      <c r="E7" s="246" t="s">
        <v>299</v>
      </c>
      <c r="F7" s="246" t="s">
        <v>1426</v>
      </c>
      <c r="G7" s="246">
        <v>0</v>
      </c>
      <c r="H7" s="246"/>
      <c r="I7" s="246" t="s">
        <v>290</v>
      </c>
      <c r="J7" s="384"/>
    </row>
    <row r="8" spans="1:12" s="344" customFormat="1" ht="24" hidden="1" customHeight="1">
      <c r="A8" s="348">
        <v>7</v>
      </c>
      <c r="B8" s="246" t="s">
        <v>1580</v>
      </c>
      <c r="C8" s="247" t="s">
        <v>1581</v>
      </c>
      <c r="D8" s="263" t="s">
        <v>374</v>
      </c>
      <c r="E8" s="246" t="s">
        <v>371</v>
      </c>
      <c r="F8" s="246" t="s">
        <v>1426</v>
      </c>
      <c r="G8" s="246">
        <v>0</v>
      </c>
      <c r="H8" s="246"/>
      <c r="I8" s="246" t="s">
        <v>290</v>
      </c>
      <c r="J8" s="384" t="s">
        <v>1032</v>
      </c>
    </row>
    <row r="9" spans="1:12" s="344" customFormat="1" ht="24" hidden="1" customHeight="1">
      <c r="A9" s="246">
        <v>8</v>
      </c>
      <c r="B9" s="246" t="s">
        <v>1432</v>
      </c>
      <c r="C9" s="247" t="s">
        <v>1433</v>
      </c>
      <c r="D9" s="263" t="s">
        <v>300</v>
      </c>
      <c r="E9" s="246" t="s">
        <v>1434</v>
      </c>
      <c r="F9" s="246" t="s">
        <v>1426</v>
      </c>
      <c r="G9" s="246">
        <v>0</v>
      </c>
      <c r="H9" s="246"/>
      <c r="I9" s="246" t="s">
        <v>499</v>
      </c>
      <c r="J9" s="384"/>
    </row>
    <row r="10" spans="1:12" s="344" customFormat="1" ht="24" hidden="1" customHeight="1">
      <c r="A10" s="348">
        <v>9</v>
      </c>
      <c r="B10" s="246" t="s">
        <v>1582</v>
      </c>
      <c r="C10" s="247" t="s">
        <v>1583</v>
      </c>
      <c r="D10" s="263" t="s">
        <v>207</v>
      </c>
      <c r="E10" s="246" t="s">
        <v>412</v>
      </c>
      <c r="F10" s="246" t="s">
        <v>1426</v>
      </c>
      <c r="G10" s="246">
        <v>0</v>
      </c>
      <c r="H10" s="246"/>
      <c r="I10" s="246" t="s">
        <v>499</v>
      </c>
      <c r="J10" s="384" t="s">
        <v>1032</v>
      </c>
    </row>
    <row r="11" spans="1:12" s="344" customFormat="1" ht="24" hidden="1" customHeight="1">
      <c r="A11" s="246">
        <v>10</v>
      </c>
      <c r="B11" s="246" t="s">
        <v>1435</v>
      </c>
      <c r="C11" s="247" t="s">
        <v>1436</v>
      </c>
      <c r="D11" s="263" t="s">
        <v>207</v>
      </c>
      <c r="E11" s="246" t="s">
        <v>301</v>
      </c>
      <c r="F11" s="246" t="s">
        <v>1426</v>
      </c>
      <c r="G11" s="246">
        <v>0</v>
      </c>
      <c r="H11" s="246"/>
      <c r="I11" s="246" t="s">
        <v>290</v>
      </c>
      <c r="J11" s="386" t="s">
        <v>1437</v>
      </c>
    </row>
    <row r="12" spans="1:12" s="344" customFormat="1" ht="24" hidden="1" customHeight="1">
      <c r="A12" s="348">
        <v>11</v>
      </c>
      <c r="B12" s="353" t="s">
        <v>1438</v>
      </c>
      <c r="C12" s="354" t="s">
        <v>211</v>
      </c>
      <c r="D12" s="355" t="s">
        <v>1439</v>
      </c>
      <c r="E12" s="248" t="s">
        <v>1440</v>
      </c>
      <c r="F12" s="248" t="s">
        <v>1426</v>
      </c>
      <c r="G12" s="246">
        <v>0</v>
      </c>
      <c r="H12" s="246"/>
      <c r="I12" s="246" t="s">
        <v>290</v>
      </c>
      <c r="J12" s="387" t="s">
        <v>1615</v>
      </c>
    </row>
    <row r="13" spans="1:12" s="344" customFormat="1" ht="24" hidden="1" customHeight="1">
      <c r="A13" s="246">
        <v>12</v>
      </c>
      <c r="B13" s="246" t="s">
        <v>1584</v>
      </c>
      <c r="C13" s="247" t="s">
        <v>1585</v>
      </c>
      <c r="D13" s="263" t="s">
        <v>413</v>
      </c>
      <c r="E13" s="246" t="s">
        <v>357</v>
      </c>
      <c r="F13" s="246" t="s">
        <v>1426</v>
      </c>
      <c r="G13" s="246">
        <v>0</v>
      </c>
      <c r="H13" s="246"/>
      <c r="I13" s="246" t="s">
        <v>499</v>
      </c>
      <c r="J13" s="384" t="s">
        <v>1032</v>
      </c>
    </row>
    <row r="14" spans="1:12" s="344" customFormat="1" ht="24" hidden="1" customHeight="1">
      <c r="A14" s="348">
        <v>13</v>
      </c>
      <c r="B14" s="246" t="s">
        <v>1441</v>
      </c>
      <c r="C14" s="247" t="s">
        <v>1442</v>
      </c>
      <c r="D14" s="263" t="s">
        <v>1443</v>
      </c>
      <c r="E14" s="246" t="s">
        <v>1444</v>
      </c>
      <c r="F14" s="246" t="s">
        <v>1426</v>
      </c>
      <c r="G14" s="246">
        <v>0</v>
      </c>
      <c r="H14" s="246"/>
      <c r="I14" s="246" t="s">
        <v>290</v>
      </c>
      <c r="J14" s="384"/>
    </row>
    <row r="15" spans="1:12" s="344" customFormat="1" ht="24" hidden="1" customHeight="1">
      <c r="A15" s="246">
        <v>14</v>
      </c>
      <c r="B15" s="246" t="s">
        <v>1586</v>
      </c>
      <c r="C15" s="247" t="s">
        <v>198</v>
      </c>
      <c r="D15" s="263" t="s">
        <v>416</v>
      </c>
      <c r="E15" s="246" t="s">
        <v>1587</v>
      </c>
      <c r="F15" s="246" t="s">
        <v>1426</v>
      </c>
      <c r="G15" s="246">
        <v>0</v>
      </c>
      <c r="H15" s="246"/>
      <c r="I15" s="246" t="s">
        <v>290</v>
      </c>
      <c r="J15" s="384" t="s">
        <v>1032</v>
      </c>
    </row>
    <row r="16" spans="1:12" s="344" customFormat="1" ht="24" hidden="1" customHeight="1">
      <c r="A16" s="348">
        <v>15</v>
      </c>
      <c r="B16" s="246" t="s">
        <v>1445</v>
      </c>
      <c r="C16" s="247" t="s">
        <v>1446</v>
      </c>
      <c r="D16" s="263" t="s">
        <v>302</v>
      </c>
      <c r="E16" s="246" t="s">
        <v>303</v>
      </c>
      <c r="F16" s="246" t="s">
        <v>1426</v>
      </c>
      <c r="G16" s="246">
        <v>0</v>
      </c>
      <c r="H16" s="246"/>
      <c r="I16" s="246" t="s">
        <v>290</v>
      </c>
      <c r="J16" s="384"/>
    </row>
    <row r="17" spans="1:10" s="344" customFormat="1" ht="24" hidden="1" customHeight="1">
      <c r="A17" s="246">
        <v>16</v>
      </c>
      <c r="B17" s="246" t="s">
        <v>1588</v>
      </c>
      <c r="C17" s="247" t="s">
        <v>396</v>
      </c>
      <c r="D17" s="263" t="s">
        <v>302</v>
      </c>
      <c r="E17" s="246" t="s">
        <v>418</v>
      </c>
      <c r="F17" s="246" t="s">
        <v>1426</v>
      </c>
      <c r="G17" s="246">
        <v>0</v>
      </c>
      <c r="H17" s="246"/>
      <c r="I17" s="246" t="s">
        <v>290</v>
      </c>
      <c r="J17" s="385" t="s">
        <v>1034</v>
      </c>
    </row>
    <row r="18" spans="1:10" s="344" customFormat="1" ht="24" hidden="1" customHeight="1">
      <c r="A18" s="348">
        <v>17</v>
      </c>
      <c r="B18" s="246" t="s">
        <v>1447</v>
      </c>
      <c r="C18" s="247" t="s">
        <v>1448</v>
      </c>
      <c r="D18" s="263" t="s">
        <v>304</v>
      </c>
      <c r="E18" s="246" t="s">
        <v>1449</v>
      </c>
      <c r="F18" s="246" t="s">
        <v>1426</v>
      </c>
      <c r="G18" s="246">
        <v>0</v>
      </c>
      <c r="H18" s="246"/>
      <c r="I18" s="246" t="s">
        <v>290</v>
      </c>
      <c r="J18" s="384"/>
    </row>
    <row r="19" spans="1:10" s="344" customFormat="1" ht="24" hidden="1" customHeight="1">
      <c r="A19" s="246">
        <v>18</v>
      </c>
      <c r="B19" s="246" t="s">
        <v>1589</v>
      </c>
      <c r="C19" s="247" t="s">
        <v>1590</v>
      </c>
      <c r="D19" s="263" t="s">
        <v>305</v>
      </c>
      <c r="E19" s="246" t="s">
        <v>420</v>
      </c>
      <c r="F19" s="246" t="s">
        <v>1426</v>
      </c>
      <c r="G19" s="246">
        <v>0</v>
      </c>
      <c r="H19" s="246"/>
      <c r="I19" s="246" t="s">
        <v>290</v>
      </c>
      <c r="J19" s="384" t="s">
        <v>1032</v>
      </c>
    </row>
    <row r="20" spans="1:10" s="344" customFormat="1" ht="24" hidden="1" customHeight="1">
      <c r="A20" s="348">
        <v>19</v>
      </c>
      <c r="B20" s="246" t="s">
        <v>1591</v>
      </c>
      <c r="C20" s="247" t="s">
        <v>1592</v>
      </c>
      <c r="D20" s="263" t="s">
        <v>213</v>
      </c>
      <c r="E20" s="246" t="s">
        <v>1593</v>
      </c>
      <c r="F20" s="246" t="s">
        <v>1426</v>
      </c>
      <c r="G20" s="246">
        <v>0</v>
      </c>
      <c r="H20" s="246"/>
      <c r="I20" s="246" t="s">
        <v>290</v>
      </c>
      <c r="J20" s="384" t="s">
        <v>1032</v>
      </c>
    </row>
    <row r="21" spans="1:10" s="344" customFormat="1" ht="24" hidden="1" customHeight="1">
      <c r="A21" s="246">
        <v>20</v>
      </c>
      <c r="B21" s="246" t="s">
        <v>1451</v>
      </c>
      <c r="C21" s="247" t="s">
        <v>211</v>
      </c>
      <c r="D21" s="263" t="s">
        <v>335</v>
      </c>
      <c r="E21" s="246" t="s">
        <v>1452</v>
      </c>
      <c r="F21" s="246" t="s">
        <v>1426</v>
      </c>
      <c r="G21" s="246">
        <v>0</v>
      </c>
      <c r="H21" s="246"/>
      <c r="I21" s="246" t="s">
        <v>290</v>
      </c>
      <c r="J21" s="384"/>
    </row>
    <row r="22" spans="1:10" s="344" customFormat="1" ht="24" hidden="1" customHeight="1">
      <c r="A22" s="348">
        <v>21</v>
      </c>
      <c r="B22" s="246" t="s">
        <v>1453</v>
      </c>
      <c r="C22" s="247" t="s">
        <v>211</v>
      </c>
      <c r="D22" s="263" t="s">
        <v>337</v>
      </c>
      <c r="E22" s="246" t="s">
        <v>1454</v>
      </c>
      <c r="F22" s="246" t="s">
        <v>1426</v>
      </c>
      <c r="G22" s="246">
        <v>0</v>
      </c>
      <c r="H22" s="246"/>
      <c r="I22" s="246" t="s">
        <v>290</v>
      </c>
      <c r="J22" s="384"/>
    </row>
    <row r="23" spans="1:10" s="344" customFormat="1" ht="24" hidden="1" customHeight="1">
      <c r="A23" s="246">
        <v>22</v>
      </c>
      <c r="B23" s="246" t="s">
        <v>1594</v>
      </c>
      <c r="C23" s="247" t="s">
        <v>196</v>
      </c>
      <c r="D23" s="263" t="s">
        <v>340</v>
      </c>
      <c r="E23" s="246" t="s">
        <v>1595</v>
      </c>
      <c r="F23" s="246" t="s">
        <v>1426</v>
      </c>
      <c r="G23" s="246">
        <v>0</v>
      </c>
      <c r="H23" s="246"/>
      <c r="I23" s="246" t="s">
        <v>290</v>
      </c>
      <c r="J23" s="384" t="s">
        <v>1032</v>
      </c>
    </row>
    <row r="24" spans="1:10" s="344" customFormat="1" ht="24" hidden="1" customHeight="1">
      <c r="A24" s="348">
        <v>23</v>
      </c>
      <c r="B24" s="246" t="s">
        <v>1455</v>
      </c>
      <c r="C24" s="247" t="s">
        <v>1456</v>
      </c>
      <c r="D24" s="263" t="s">
        <v>342</v>
      </c>
      <c r="E24" s="246" t="s">
        <v>1457</v>
      </c>
      <c r="F24" s="246" t="s">
        <v>1426</v>
      </c>
      <c r="G24" s="246">
        <v>0</v>
      </c>
      <c r="H24" s="246"/>
      <c r="I24" s="246" t="s">
        <v>499</v>
      </c>
      <c r="J24" s="384"/>
    </row>
    <row r="25" spans="1:10" s="344" customFormat="1" ht="24" hidden="1" customHeight="1">
      <c r="A25" s="246">
        <v>24</v>
      </c>
      <c r="B25" s="246" t="s">
        <v>1458</v>
      </c>
      <c r="C25" s="247" t="s">
        <v>1459</v>
      </c>
      <c r="D25" s="263" t="s">
        <v>344</v>
      </c>
      <c r="E25" s="246" t="s">
        <v>1460</v>
      </c>
      <c r="F25" s="246" t="s">
        <v>1426</v>
      </c>
      <c r="G25" s="246">
        <v>0</v>
      </c>
      <c r="H25" s="246" t="s">
        <v>345</v>
      </c>
      <c r="I25" s="246" t="s">
        <v>290</v>
      </c>
      <c r="J25" s="384"/>
    </row>
    <row r="26" spans="1:10" s="345" customFormat="1" ht="24" hidden="1" customHeight="1">
      <c r="A26" s="348">
        <v>25</v>
      </c>
      <c r="B26" s="248" t="s">
        <v>1461</v>
      </c>
      <c r="C26" s="249" t="s">
        <v>1462</v>
      </c>
      <c r="D26" s="262" t="s">
        <v>346</v>
      </c>
      <c r="E26" s="248" t="s">
        <v>347</v>
      </c>
      <c r="F26" s="246" t="s">
        <v>1426</v>
      </c>
      <c r="G26" s="246">
        <v>0</v>
      </c>
      <c r="H26" s="248"/>
      <c r="I26" s="248" t="s">
        <v>290</v>
      </c>
      <c r="J26" s="388"/>
    </row>
    <row r="27" spans="1:10" s="344" customFormat="1" ht="24" hidden="1" customHeight="1">
      <c r="A27" s="246">
        <v>26</v>
      </c>
      <c r="B27" s="246" t="s">
        <v>1596</v>
      </c>
      <c r="C27" s="247" t="s">
        <v>1597</v>
      </c>
      <c r="D27" s="263" t="s">
        <v>423</v>
      </c>
      <c r="E27" s="246" t="s">
        <v>1598</v>
      </c>
      <c r="F27" s="246" t="s">
        <v>1426</v>
      </c>
      <c r="G27" s="246">
        <v>0</v>
      </c>
      <c r="H27" s="246"/>
      <c r="I27" s="246" t="s">
        <v>290</v>
      </c>
      <c r="J27" s="384" t="s">
        <v>1032</v>
      </c>
    </row>
    <row r="28" spans="1:10" s="344" customFormat="1" ht="24" hidden="1" customHeight="1">
      <c r="A28" s="348">
        <v>27</v>
      </c>
      <c r="B28" s="246" t="s">
        <v>1463</v>
      </c>
      <c r="C28" s="247" t="s">
        <v>1464</v>
      </c>
      <c r="D28" s="263" t="s">
        <v>221</v>
      </c>
      <c r="E28" s="246" t="s">
        <v>1465</v>
      </c>
      <c r="F28" s="246" t="s">
        <v>1426</v>
      </c>
      <c r="G28" s="246">
        <v>0</v>
      </c>
      <c r="H28" s="246"/>
      <c r="I28" s="246" t="s">
        <v>290</v>
      </c>
      <c r="J28" s="384"/>
    </row>
    <row r="29" spans="1:10" s="344" customFormat="1" ht="24" hidden="1" customHeight="1">
      <c r="A29" s="246">
        <v>28</v>
      </c>
      <c r="B29" s="246" t="s">
        <v>1599</v>
      </c>
      <c r="C29" s="247" t="s">
        <v>1600</v>
      </c>
      <c r="D29" s="263" t="s">
        <v>350</v>
      </c>
      <c r="E29" s="246" t="s">
        <v>336</v>
      </c>
      <c r="F29" s="246" t="s">
        <v>1426</v>
      </c>
      <c r="G29" s="246">
        <v>0</v>
      </c>
      <c r="H29" s="246"/>
      <c r="I29" s="246" t="s">
        <v>290</v>
      </c>
      <c r="J29" s="384" t="s">
        <v>1032</v>
      </c>
    </row>
    <row r="30" spans="1:10" s="344" customFormat="1" ht="24" hidden="1" customHeight="1">
      <c r="A30" s="348">
        <v>29</v>
      </c>
      <c r="B30" s="246" t="s">
        <v>1466</v>
      </c>
      <c r="C30" s="247" t="s">
        <v>351</v>
      </c>
      <c r="D30" s="263" t="s">
        <v>1467</v>
      </c>
      <c r="E30" s="246" t="s">
        <v>299</v>
      </c>
      <c r="F30" s="246" t="s">
        <v>1426</v>
      </c>
      <c r="G30" s="246">
        <v>0</v>
      </c>
      <c r="H30" s="246"/>
      <c r="I30" s="246" t="s">
        <v>290</v>
      </c>
      <c r="J30" s="384"/>
    </row>
    <row r="31" spans="1:10" s="344" customFormat="1" ht="24" hidden="1" customHeight="1">
      <c r="A31" s="246">
        <v>30</v>
      </c>
      <c r="B31" s="246" t="s">
        <v>1601</v>
      </c>
      <c r="C31" s="247" t="s">
        <v>1602</v>
      </c>
      <c r="D31" s="263" t="s">
        <v>352</v>
      </c>
      <c r="E31" s="246" t="s">
        <v>1603</v>
      </c>
      <c r="F31" s="246" t="s">
        <v>1426</v>
      </c>
      <c r="G31" s="246">
        <v>0</v>
      </c>
      <c r="H31" s="246"/>
      <c r="I31" s="246" t="s">
        <v>290</v>
      </c>
      <c r="J31" s="385" t="s">
        <v>1035</v>
      </c>
    </row>
    <row r="32" spans="1:10" s="344" customFormat="1" ht="24" hidden="1" customHeight="1">
      <c r="A32" s="348">
        <v>31</v>
      </c>
      <c r="B32" s="246" t="s">
        <v>1468</v>
      </c>
      <c r="C32" s="247" t="s">
        <v>1469</v>
      </c>
      <c r="D32" s="263" t="s">
        <v>352</v>
      </c>
      <c r="E32" s="246" t="s">
        <v>1470</v>
      </c>
      <c r="F32" s="246" t="s">
        <v>1426</v>
      </c>
      <c r="G32" s="246">
        <v>0</v>
      </c>
      <c r="H32" s="246"/>
      <c r="I32" s="246" t="s">
        <v>290</v>
      </c>
      <c r="J32" s="389" t="s">
        <v>1450</v>
      </c>
    </row>
    <row r="33" spans="1:10" s="344" customFormat="1" ht="24" hidden="1" customHeight="1">
      <c r="A33" s="246">
        <v>32</v>
      </c>
      <c r="B33" s="246" t="s">
        <v>1471</v>
      </c>
      <c r="C33" s="247" t="s">
        <v>198</v>
      </c>
      <c r="D33" s="263" t="s">
        <v>223</v>
      </c>
      <c r="E33" s="246" t="s">
        <v>1472</v>
      </c>
      <c r="F33" s="246" t="s">
        <v>1426</v>
      </c>
      <c r="G33" s="246">
        <v>1</v>
      </c>
      <c r="H33" s="246" t="s">
        <v>292</v>
      </c>
      <c r="I33" s="246" t="s">
        <v>290</v>
      </c>
      <c r="J33" s="384"/>
    </row>
    <row r="34" spans="1:10" s="344" customFormat="1" ht="24" hidden="1" customHeight="1">
      <c r="A34" s="348">
        <v>33</v>
      </c>
      <c r="B34" s="246" t="s">
        <v>1473</v>
      </c>
      <c r="C34" s="247" t="s">
        <v>1474</v>
      </c>
      <c r="D34" s="263" t="s">
        <v>353</v>
      </c>
      <c r="E34" s="246" t="s">
        <v>354</v>
      </c>
      <c r="F34" s="246" t="s">
        <v>1426</v>
      </c>
      <c r="G34" s="246">
        <v>0</v>
      </c>
      <c r="H34" s="246"/>
      <c r="I34" s="246" t="s">
        <v>290</v>
      </c>
      <c r="J34" s="385" t="s">
        <v>1033</v>
      </c>
    </row>
    <row r="35" spans="1:10" s="344" customFormat="1" ht="24" hidden="1" customHeight="1">
      <c r="A35" s="246">
        <v>34</v>
      </c>
      <c r="B35" s="246" t="s">
        <v>1604</v>
      </c>
      <c r="C35" s="247" t="s">
        <v>1605</v>
      </c>
      <c r="D35" s="263" t="s">
        <v>393</v>
      </c>
      <c r="E35" s="246" t="s">
        <v>1606</v>
      </c>
      <c r="F35" s="246" t="s">
        <v>1426</v>
      </c>
      <c r="G35" s="246">
        <v>0</v>
      </c>
      <c r="H35" s="246"/>
      <c r="I35" s="246" t="s">
        <v>290</v>
      </c>
      <c r="J35" s="387" t="s">
        <v>1036</v>
      </c>
    </row>
    <row r="36" spans="1:10" s="344" customFormat="1" ht="24" hidden="1" customHeight="1">
      <c r="A36" s="348">
        <v>35</v>
      </c>
      <c r="B36" s="246" t="s">
        <v>1475</v>
      </c>
      <c r="C36" s="247" t="s">
        <v>355</v>
      </c>
      <c r="D36" s="263" t="s">
        <v>1476</v>
      </c>
      <c r="E36" s="246" t="s">
        <v>1477</v>
      </c>
      <c r="F36" s="246" t="s">
        <v>1426</v>
      </c>
      <c r="G36" s="246">
        <v>0</v>
      </c>
      <c r="H36" s="246"/>
      <c r="I36" s="246" t="s">
        <v>290</v>
      </c>
      <c r="J36" s="384"/>
    </row>
    <row r="37" spans="1:10" s="344" customFormat="1" ht="24" hidden="1" customHeight="1">
      <c r="A37" s="246">
        <v>36</v>
      </c>
      <c r="B37" s="246" t="s">
        <v>1607</v>
      </c>
      <c r="C37" s="247" t="s">
        <v>1608</v>
      </c>
      <c r="D37" s="263" t="s">
        <v>356</v>
      </c>
      <c r="E37" s="246" t="s">
        <v>1609</v>
      </c>
      <c r="F37" s="246" t="s">
        <v>1426</v>
      </c>
      <c r="G37" s="246">
        <v>0</v>
      </c>
      <c r="H37" s="246"/>
      <c r="I37" s="246" t="s">
        <v>290</v>
      </c>
      <c r="J37" s="385" t="s">
        <v>1035</v>
      </c>
    </row>
    <row r="38" spans="1:10" s="344" customFormat="1" ht="24" hidden="1" customHeight="1">
      <c r="A38" s="348">
        <v>37</v>
      </c>
      <c r="B38" s="246" t="s">
        <v>1478</v>
      </c>
      <c r="C38" s="247" t="s">
        <v>196</v>
      </c>
      <c r="D38" s="263" t="s">
        <v>356</v>
      </c>
      <c r="E38" s="246" t="s">
        <v>357</v>
      </c>
      <c r="F38" s="246" t="s">
        <v>1426</v>
      </c>
      <c r="G38" s="246">
        <v>0</v>
      </c>
      <c r="H38" s="246"/>
      <c r="I38" s="246" t="s">
        <v>290</v>
      </c>
      <c r="J38" s="384"/>
    </row>
    <row r="39" spans="1:10" s="344" customFormat="1" ht="24" hidden="1" customHeight="1">
      <c r="A39" s="246">
        <v>38</v>
      </c>
      <c r="B39" s="246" t="s">
        <v>1610</v>
      </c>
      <c r="C39" s="247" t="s">
        <v>426</v>
      </c>
      <c r="D39" s="263" t="s">
        <v>1611</v>
      </c>
      <c r="E39" s="246" t="s">
        <v>1612</v>
      </c>
      <c r="F39" s="246" t="s">
        <v>1426</v>
      </c>
      <c r="G39" s="246">
        <v>0</v>
      </c>
      <c r="H39" s="246"/>
      <c r="I39" s="246" t="s">
        <v>290</v>
      </c>
      <c r="J39" s="384" t="s">
        <v>1032</v>
      </c>
    </row>
    <row r="40" spans="1:10" s="344" customFormat="1" ht="24" hidden="1" customHeight="1">
      <c r="A40" s="348">
        <v>39</v>
      </c>
      <c r="B40" s="246" t="s">
        <v>1613</v>
      </c>
      <c r="C40" s="247" t="s">
        <v>1637</v>
      </c>
      <c r="D40" s="263" t="s">
        <v>226</v>
      </c>
      <c r="E40" s="246" t="s">
        <v>1434</v>
      </c>
      <c r="F40" s="246" t="s">
        <v>1426</v>
      </c>
      <c r="G40" s="246">
        <v>0</v>
      </c>
      <c r="H40" s="246"/>
      <c r="I40" s="246" t="s">
        <v>290</v>
      </c>
      <c r="J40" s="384" t="s">
        <v>1032</v>
      </c>
    </row>
    <row r="41" spans="1:10" s="344" customFormat="1" ht="24" hidden="1" customHeight="1">
      <c r="A41" s="246">
        <v>40</v>
      </c>
      <c r="B41" s="246" t="s">
        <v>1638</v>
      </c>
      <c r="C41" s="247" t="s">
        <v>1639</v>
      </c>
      <c r="D41" s="263" t="s">
        <v>229</v>
      </c>
      <c r="E41" s="246" t="s">
        <v>417</v>
      </c>
      <c r="F41" s="246" t="s">
        <v>1426</v>
      </c>
      <c r="G41" s="246">
        <v>0</v>
      </c>
      <c r="H41" s="246"/>
      <c r="I41" s="246" t="s">
        <v>499</v>
      </c>
      <c r="J41" s="384" t="s">
        <v>1032</v>
      </c>
    </row>
    <row r="42" spans="1:10" s="344" customFormat="1" ht="24" hidden="1" customHeight="1">
      <c r="A42" s="348">
        <v>41</v>
      </c>
      <c r="B42" s="246" t="s">
        <v>1479</v>
      </c>
      <c r="C42" s="247" t="s">
        <v>1480</v>
      </c>
      <c r="D42" s="263" t="s">
        <v>360</v>
      </c>
      <c r="E42" s="246" t="s">
        <v>1481</v>
      </c>
      <c r="F42" s="246" t="s">
        <v>1426</v>
      </c>
      <c r="G42" s="246">
        <v>0</v>
      </c>
      <c r="H42" s="246" t="s">
        <v>339</v>
      </c>
      <c r="I42" s="246" t="s">
        <v>499</v>
      </c>
      <c r="J42" s="384"/>
    </row>
    <row r="43" spans="1:10" s="344" customFormat="1" ht="24" hidden="1" customHeight="1">
      <c r="A43" s="246">
        <v>42</v>
      </c>
      <c r="B43" s="246" t="s">
        <v>1640</v>
      </c>
      <c r="C43" s="247" t="s">
        <v>1641</v>
      </c>
      <c r="D43" s="263" t="s">
        <v>362</v>
      </c>
      <c r="E43" s="246" t="s">
        <v>365</v>
      </c>
      <c r="F43" s="246" t="s">
        <v>1426</v>
      </c>
      <c r="G43" s="246">
        <v>0</v>
      </c>
      <c r="H43" s="246"/>
      <c r="I43" s="246" t="s">
        <v>290</v>
      </c>
      <c r="J43" s="384" t="s">
        <v>1032</v>
      </c>
    </row>
    <row r="44" spans="1:10" s="344" customFormat="1" ht="24" hidden="1" customHeight="1">
      <c r="A44" s="348">
        <v>43</v>
      </c>
      <c r="B44" s="246" t="s">
        <v>1482</v>
      </c>
      <c r="C44" s="247" t="s">
        <v>361</v>
      </c>
      <c r="D44" s="263" t="s">
        <v>362</v>
      </c>
      <c r="E44" s="246" t="s">
        <v>363</v>
      </c>
      <c r="F44" s="246" t="s">
        <v>1426</v>
      </c>
      <c r="G44" s="246">
        <v>0</v>
      </c>
      <c r="H44" s="246"/>
      <c r="I44" s="246" t="s">
        <v>290</v>
      </c>
      <c r="J44" s="384"/>
    </row>
    <row r="45" spans="1:10" s="344" customFormat="1" ht="24" hidden="1" customHeight="1">
      <c r="A45" s="246">
        <v>44</v>
      </c>
      <c r="B45" s="246" t="s">
        <v>1642</v>
      </c>
      <c r="C45" s="247" t="s">
        <v>1643</v>
      </c>
      <c r="D45" s="263" t="s">
        <v>427</v>
      </c>
      <c r="E45" s="246" t="s">
        <v>403</v>
      </c>
      <c r="F45" s="246" t="s">
        <v>1426</v>
      </c>
      <c r="G45" s="246">
        <v>0</v>
      </c>
      <c r="H45" s="246"/>
      <c r="I45" s="246" t="s">
        <v>290</v>
      </c>
      <c r="J45" s="385" t="s">
        <v>1037</v>
      </c>
    </row>
    <row r="46" spans="1:10" s="344" customFormat="1" ht="24" hidden="1" customHeight="1">
      <c r="A46" s="348">
        <v>45</v>
      </c>
      <c r="B46" s="246" t="s">
        <v>1483</v>
      </c>
      <c r="C46" s="247" t="s">
        <v>200</v>
      </c>
      <c r="D46" s="263" t="s">
        <v>1484</v>
      </c>
      <c r="E46" s="246" t="s">
        <v>1485</v>
      </c>
      <c r="F46" s="246" t="s">
        <v>1426</v>
      </c>
      <c r="G46" s="246">
        <v>0</v>
      </c>
      <c r="H46" s="246"/>
      <c r="I46" s="246" t="s">
        <v>290</v>
      </c>
      <c r="J46" s="384"/>
    </row>
    <row r="47" spans="1:10" s="344" customFormat="1" ht="24" hidden="1" customHeight="1">
      <c r="A47" s="246">
        <v>46</v>
      </c>
      <c r="B47" s="246" t="s">
        <v>1644</v>
      </c>
      <c r="C47" s="247" t="s">
        <v>1645</v>
      </c>
      <c r="D47" s="263" t="s">
        <v>401</v>
      </c>
      <c r="E47" s="246" t="s">
        <v>1646</v>
      </c>
      <c r="F47" s="246" t="s">
        <v>1426</v>
      </c>
      <c r="G47" s="246">
        <v>0</v>
      </c>
      <c r="H47" s="246"/>
      <c r="I47" s="246" t="s">
        <v>499</v>
      </c>
      <c r="J47" s="384" t="s">
        <v>1032</v>
      </c>
    </row>
    <row r="48" spans="1:10" s="344" customFormat="1" ht="24" hidden="1" customHeight="1">
      <c r="A48" s="348">
        <v>47</v>
      </c>
      <c r="B48" s="246" t="s">
        <v>1647</v>
      </c>
      <c r="C48" s="247" t="s">
        <v>1648</v>
      </c>
      <c r="D48" s="263" t="s">
        <v>234</v>
      </c>
      <c r="E48" s="246" t="s">
        <v>1649</v>
      </c>
      <c r="F48" s="246" t="s">
        <v>1426</v>
      </c>
      <c r="G48" s="246">
        <v>0</v>
      </c>
      <c r="H48" s="246"/>
      <c r="I48" s="246" t="s">
        <v>290</v>
      </c>
      <c r="J48" s="384" t="s">
        <v>1032</v>
      </c>
    </row>
    <row r="49" spans="1:10" s="344" customFormat="1" ht="24" hidden="1" customHeight="1">
      <c r="A49" s="246">
        <v>48</v>
      </c>
      <c r="B49" s="246" t="s">
        <v>1486</v>
      </c>
      <c r="C49" s="247" t="s">
        <v>1487</v>
      </c>
      <c r="D49" s="263" t="s">
        <v>1488</v>
      </c>
      <c r="E49" s="246" t="s">
        <v>1489</v>
      </c>
      <c r="F49" s="246" t="s">
        <v>1426</v>
      </c>
      <c r="G49" s="246">
        <v>0</v>
      </c>
      <c r="H49" s="246"/>
      <c r="I49" s="246" t="s">
        <v>290</v>
      </c>
      <c r="J49" s="384"/>
    </row>
    <row r="50" spans="1:10" s="344" customFormat="1" ht="24" hidden="1" customHeight="1">
      <c r="A50" s="348">
        <v>49</v>
      </c>
      <c r="B50" s="246" t="s">
        <v>1650</v>
      </c>
      <c r="C50" s="247" t="s">
        <v>425</v>
      </c>
      <c r="D50" s="263" t="s">
        <v>428</v>
      </c>
      <c r="E50" s="246" t="s">
        <v>1651</v>
      </c>
      <c r="F50" s="246" t="s">
        <v>1426</v>
      </c>
      <c r="G50" s="246">
        <v>0</v>
      </c>
      <c r="H50" s="246"/>
      <c r="I50" s="246" t="s">
        <v>290</v>
      </c>
      <c r="J50" s="384" t="s">
        <v>1032</v>
      </c>
    </row>
    <row r="51" spans="1:10" s="344" customFormat="1" ht="24" hidden="1" customHeight="1">
      <c r="A51" s="246">
        <v>50</v>
      </c>
      <c r="B51" s="246" t="s">
        <v>1652</v>
      </c>
      <c r="C51" s="247" t="s">
        <v>1653</v>
      </c>
      <c r="D51" s="263" t="s">
        <v>364</v>
      </c>
      <c r="E51" s="246" t="s">
        <v>1603</v>
      </c>
      <c r="F51" s="246" t="s">
        <v>1426</v>
      </c>
      <c r="G51" s="246">
        <v>0</v>
      </c>
      <c r="H51" s="246"/>
      <c r="I51" s="246" t="s">
        <v>290</v>
      </c>
      <c r="J51" s="384" t="s">
        <v>1032</v>
      </c>
    </row>
    <row r="52" spans="1:10" s="344" customFormat="1" ht="24" hidden="1" customHeight="1">
      <c r="A52" s="348">
        <v>51</v>
      </c>
      <c r="B52" s="246" t="s">
        <v>1490</v>
      </c>
      <c r="C52" s="247" t="s">
        <v>198</v>
      </c>
      <c r="D52" s="263" t="s">
        <v>364</v>
      </c>
      <c r="E52" s="246" t="s">
        <v>1491</v>
      </c>
      <c r="F52" s="246" t="s">
        <v>1426</v>
      </c>
      <c r="G52" s="246">
        <v>0</v>
      </c>
      <c r="H52" s="246"/>
      <c r="I52" s="246" t="s">
        <v>290</v>
      </c>
      <c r="J52" s="384"/>
    </row>
    <row r="53" spans="1:10" s="344" customFormat="1" ht="24" hidden="1" customHeight="1">
      <c r="A53" s="246">
        <v>52</v>
      </c>
      <c r="B53" s="246" t="s">
        <v>1654</v>
      </c>
      <c r="C53" s="247" t="s">
        <v>1655</v>
      </c>
      <c r="D53" s="263" t="s">
        <v>429</v>
      </c>
      <c r="E53" s="246" t="s">
        <v>299</v>
      </c>
      <c r="F53" s="246" t="s">
        <v>1426</v>
      </c>
      <c r="G53" s="246">
        <v>0</v>
      </c>
      <c r="H53" s="246"/>
      <c r="I53" s="246" t="s">
        <v>290</v>
      </c>
      <c r="J53" s="384" t="s">
        <v>1032</v>
      </c>
    </row>
    <row r="54" spans="1:10" s="344" customFormat="1" ht="24" hidden="1" customHeight="1">
      <c r="A54" s="348">
        <v>53</v>
      </c>
      <c r="B54" s="246" t="s">
        <v>1492</v>
      </c>
      <c r="C54" s="247" t="s">
        <v>239</v>
      </c>
      <c r="D54" s="263" t="s">
        <v>1493</v>
      </c>
      <c r="E54" s="246" t="s">
        <v>365</v>
      </c>
      <c r="F54" s="246" t="s">
        <v>1426</v>
      </c>
      <c r="G54" s="246">
        <v>0</v>
      </c>
      <c r="H54" s="246"/>
      <c r="I54" s="246" t="s">
        <v>290</v>
      </c>
      <c r="J54" s="384"/>
    </row>
    <row r="55" spans="1:10" s="344" customFormat="1" ht="24" hidden="1" customHeight="1">
      <c r="A55" s="246">
        <v>54</v>
      </c>
      <c r="B55" s="246" t="s">
        <v>1656</v>
      </c>
      <c r="C55" s="247" t="s">
        <v>198</v>
      </c>
      <c r="D55" s="263" t="s">
        <v>238</v>
      </c>
      <c r="E55" s="246" t="s">
        <v>341</v>
      </c>
      <c r="F55" s="246" t="s">
        <v>1426</v>
      </c>
      <c r="G55" s="246">
        <v>0</v>
      </c>
      <c r="H55" s="246"/>
      <c r="I55" s="246" t="s">
        <v>290</v>
      </c>
      <c r="J55" s="384" t="s">
        <v>1032</v>
      </c>
    </row>
    <row r="56" spans="1:10" s="344" customFormat="1" ht="24" hidden="1" customHeight="1">
      <c r="A56" s="348">
        <v>55</v>
      </c>
      <c r="B56" s="246" t="s">
        <v>1657</v>
      </c>
      <c r="C56" s="247" t="s">
        <v>1551</v>
      </c>
      <c r="D56" s="263" t="s">
        <v>430</v>
      </c>
      <c r="E56" s="246" t="s">
        <v>417</v>
      </c>
      <c r="F56" s="246" t="s">
        <v>1426</v>
      </c>
      <c r="G56" s="246">
        <v>0</v>
      </c>
      <c r="H56" s="246"/>
      <c r="I56" s="246" t="s">
        <v>290</v>
      </c>
      <c r="J56" s="385" t="s">
        <v>1037</v>
      </c>
    </row>
    <row r="57" spans="1:10" s="344" customFormat="1" ht="24" hidden="1" customHeight="1">
      <c r="A57" s="246">
        <v>56</v>
      </c>
      <c r="B57" s="246" t="s">
        <v>1494</v>
      </c>
      <c r="C57" s="247" t="s">
        <v>1495</v>
      </c>
      <c r="D57" s="263" t="s">
        <v>369</v>
      </c>
      <c r="E57" s="246" t="s">
        <v>1496</v>
      </c>
      <c r="F57" s="246" t="s">
        <v>1426</v>
      </c>
      <c r="G57" s="246">
        <v>0</v>
      </c>
      <c r="H57" s="246" t="s">
        <v>370</v>
      </c>
      <c r="I57" s="246" t="s">
        <v>290</v>
      </c>
      <c r="J57" s="384"/>
    </row>
    <row r="58" spans="1:10" s="344" customFormat="1" ht="24" hidden="1" customHeight="1">
      <c r="A58" s="348">
        <v>57</v>
      </c>
      <c r="B58" s="246" t="s">
        <v>1658</v>
      </c>
      <c r="C58" s="247" t="s">
        <v>1659</v>
      </c>
      <c r="D58" s="263" t="s">
        <v>240</v>
      </c>
      <c r="E58" s="246" t="s">
        <v>1563</v>
      </c>
      <c r="F58" s="246" t="s">
        <v>1426</v>
      </c>
      <c r="G58" s="246">
        <v>0</v>
      </c>
      <c r="H58" s="246"/>
      <c r="I58" s="246" t="s">
        <v>290</v>
      </c>
      <c r="J58" s="384" t="s">
        <v>1032</v>
      </c>
    </row>
    <row r="59" spans="1:10" s="344" customFormat="1" ht="24" hidden="1" customHeight="1">
      <c r="A59" s="246">
        <v>58</v>
      </c>
      <c r="B59" s="246" t="s">
        <v>1660</v>
      </c>
      <c r="C59" s="247" t="s">
        <v>431</v>
      </c>
      <c r="D59" s="263" t="s">
        <v>242</v>
      </c>
      <c r="E59" s="246" t="s">
        <v>1661</v>
      </c>
      <c r="F59" s="246" t="s">
        <v>1426</v>
      </c>
      <c r="G59" s="246">
        <v>0</v>
      </c>
      <c r="H59" s="246"/>
      <c r="I59" s="246" t="s">
        <v>290</v>
      </c>
      <c r="J59" s="385" t="s">
        <v>1038</v>
      </c>
    </row>
    <row r="60" spans="1:10" s="345" customFormat="1" ht="24" hidden="1" customHeight="1">
      <c r="A60" s="348">
        <v>59</v>
      </c>
      <c r="B60" s="248" t="s">
        <v>1497</v>
      </c>
      <c r="C60" s="249" t="s">
        <v>228</v>
      </c>
      <c r="D60" s="262" t="s">
        <v>243</v>
      </c>
      <c r="E60" s="248" t="s">
        <v>1498</v>
      </c>
      <c r="F60" s="246" t="s">
        <v>1426</v>
      </c>
      <c r="G60" s="246">
        <v>0</v>
      </c>
      <c r="H60" s="248"/>
      <c r="I60" s="248" t="s">
        <v>290</v>
      </c>
      <c r="J60" s="388"/>
    </row>
    <row r="61" spans="1:10" s="344" customFormat="1" ht="24" hidden="1" customHeight="1">
      <c r="A61" s="246">
        <v>60</v>
      </c>
      <c r="B61" s="246" t="s">
        <v>1662</v>
      </c>
      <c r="C61" s="247" t="s">
        <v>1663</v>
      </c>
      <c r="D61" s="263" t="s">
        <v>410</v>
      </c>
      <c r="E61" s="246" t="s">
        <v>433</v>
      </c>
      <c r="F61" s="246" t="s">
        <v>1426</v>
      </c>
      <c r="G61" s="246">
        <v>0</v>
      </c>
      <c r="H61" s="246"/>
      <c r="I61" s="246" t="s">
        <v>499</v>
      </c>
      <c r="J61" s="384" t="s">
        <v>1032</v>
      </c>
    </row>
    <row r="62" spans="1:10" s="344" customFormat="1" ht="24" hidden="1" customHeight="1">
      <c r="A62" s="348">
        <v>61</v>
      </c>
      <c r="B62" s="246" t="s">
        <v>1499</v>
      </c>
      <c r="C62" s="247" t="s">
        <v>1500</v>
      </c>
      <c r="D62" s="263" t="s">
        <v>244</v>
      </c>
      <c r="E62" s="246" t="s">
        <v>371</v>
      </c>
      <c r="F62" s="246" t="s">
        <v>1426</v>
      </c>
      <c r="G62" s="246">
        <v>0</v>
      </c>
      <c r="H62" s="246"/>
      <c r="I62" s="246" t="s">
        <v>290</v>
      </c>
      <c r="J62" s="384"/>
    </row>
    <row r="63" spans="1:10" s="344" customFormat="1" ht="24" hidden="1" customHeight="1" thickBot="1">
      <c r="A63" s="373">
        <v>62</v>
      </c>
      <c r="B63" s="373" t="s">
        <v>1664</v>
      </c>
      <c r="C63" s="374" t="s">
        <v>200</v>
      </c>
      <c r="D63" s="375" t="s">
        <v>1665</v>
      </c>
      <c r="E63" s="373" t="s">
        <v>1666</v>
      </c>
      <c r="F63" s="373" t="s">
        <v>1426</v>
      </c>
      <c r="G63" s="373">
        <v>0</v>
      </c>
      <c r="H63" s="373"/>
      <c r="I63" s="373" t="s">
        <v>290</v>
      </c>
      <c r="J63" s="390" t="s">
        <v>1032</v>
      </c>
    </row>
    <row r="64" spans="1:10" s="344" customFormat="1" ht="24" hidden="1" customHeight="1">
      <c r="A64" s="283">
        <v>1</v>
      </c>
      <c r="B64" s="283" t="s">
        <v>1668</v>
      </c>
      <c r="C64" s="371" t="s">
        <v>1669</v>
      </c>
      <c r="D64" s="372" t="s">
        <v>372</v>
      </c>
      <c r="E64" s="283" t="s">
        <v>436</v>
      </c>
      <c r="F64" s="283" t="s">
        <v>1504</v>
      </c>
      <c r="G64" s="283">
        <v>0</v>
      </c>
      <c r="H64" s="283"/>
      <c r="I64" s="283" t="s">
        <v>290</v>
      </c>
      <c r="J64" s="391" t="s">
        <v>1039</v>
      </c>
    </row>
    <row r="65" spans="1:10" s="344" customFormat="1" ht="24" hidden="1" customHeight="1">
      <c r="A65" s="246">
        <v>2</v>
      </c>
      <c r="B65" s="246" t="s">
        <v>1501</v>
      </c>
      <c r="C65" s="247" t="s">
        <v>1502</v>
      </c>
      <c r="D65" s="263" t="s">
        <v>372</v>
      </c>
      <c r="E65" s="246" t="s">
        <v>1503</v>
      </c>
      <c r="F65" s="246" t="s">
        <v>1504</v>
      </c>
      <c r="G65" s="246">
        <v>0</v>
      </c>
      <c r="H65" s="246"/>
      <c r="I65" s="246" t="s">
        <v>290</v>
      </c>
      <c r="J65" s="384"/>
    </row>
    <row r="66" spans="1:10" s="344" customFormat="1" ht="24" hidden="1" customHeight="1">
      <c r="A66" s="246">
        <v>3</v>
      </c>
      <c r="B66" s="246" t="s">
        <v>1670</v>
      </c>
      <c r="C66" s="247" t="s">
        <v>1671</v>
      </c>
      <c r="D66" s="263" t="s">
        <v>202</v>
      </c>
      <c r="E66" s="246" t="s">
        <v>1672</v>
      </c>
      <c r="F66" s="246" t="s">
        <v>1504</v>
      </c>
      <c r="G66" s="246">
        <v>0</v>
      </c>
      <c r="H66" s="246"/>
      <c r="I66" s="246" t="s">
        <v>290</v>
      </c>
      <c r="J66" s="392" t="s">
        <v>1039</v>
      </c>
    </row>
    <row r="67" spans="1:10" s="344" customFormat="1" ht="24" hidden="1" customHeight="1">
      <c r="A67" s="246">
        <v>4</v>
      </c>
      <c r="B67" s="246" t="s">
        <v>1505</v>
      </c>
      <c r="C67" s="247" t="s">
        <v>241</v>
      </c>
      <c r="D67" s="263" t="s">
        <v>373</v>
      </c>
      <c r="E67" s="246" t="s">
        <v>1506</v>
      </c>
      <c r="F67" s="246" t="s">
        <v>1504</v>
      </c>
      <c r="G67" s="246">
        <v>0</v>
      </c>
      <c r="H67" s="246" t="s">
        <v>339</v>
      </c>
      <c r="I67" s="246" t="s">
        <v>290</v>
      </c>
      <c r="J67" s="384"/>
    </row>
    <row r="68" spans="1:10" s="344" customFormat="1" ht="24" hidden="1" customHeight="1">
      <c r="A68" s="246">
        <v>5</v>
      </c>
      <c r="B68" s="246" t="s">
        <v>1721</v>
      </c>
      <c r="C68" s="247" t="s">
        <v>206</v>
      </c>
      <c r="D68" s="263" t="s">
        <v>373</v>
      </c>
      <c r="E68" s="246" t="s">
        <v>1722</v>
      </c>
      <c r="F68" s="246" t="s">
        <v>1504</v>
      </c>
      <c r="G68" s="246">
        <v>0</v>
      </c>
      <c r="H68" s="250" t="s">
        <v>1723</v>
      </c>
      <c r="I68" s="246" t="s">
        <v>499</v>
      </c>
      <c r="J68" s="393" t="s">
        <v>1040</v>
      </c>
    </row>
    <row r="69" spans="1:10" s="344" customFormat="1" ht="24" hidden="1" customHeight="1">
      <c r="A69" s="246">
        <v>6</v>
      </c>
      <c r="B69" s="246" t="s">
        <v>1673</v>
      </c>
      <c r="C69" s="247" t="s">
        <v>439</v>
      </c>
      <c r="D69" s="263" t="s">
        <v>296</v>
      </c>
      <c r="E69" s="246" t="s">
        <v>440</v>
      </c>
      <c r="F69" s="246" t="s">
        <v>1504</v>
      </c>
      <c r="G69" s="246">
        <v>0</v>
      </c>
      <c r="H69" s="246"/>
      <c r="I69" s="246" t="s">
        <v>290</v>
      </c>
      <c r="J69" s="392" t="s">
        <v>1039</v>
      </c>
    </row>
    <row r="70" spans="1:10" s="344" customFormat="1" ht="24" hidden="1" customHeight="1">
      <c r="A70" s="246">
        <v>7</v>
      </c>
      <c r="B70" s="246" t="s">
        <v>1674</v>
      </c>
      <c r="C70" s="247" t="s">
        <v>441</v>
      </c>
      <c r="D70" s="263" t="s">
        <v>442</v>
      </c>
      <c r="E70" s="246" t="s">
        <v>1675</v>
      </c>
      <c r="F70" s="246" t="s">
        <v>1504</v>
      </c>
      <c r="G70" s="246">
        <v>0</v>
      </c>
      <c r="H70" s="246"/>
      <c r="I70" s="246" t="s">
        <v>290</v>
      </c>
      <c r="J70" s="392" t="s">
        <v>1039</v>
      </c>
    </row>
    <row r="71" spans="1:10" s="344" customFormat="1" ht="24" hidden="1" customHeight="1">
      <c r="A71" s="246">
        <v>8</v>
      </c>
      <c r="B71" s="246" t="s">
        <v>1676</v>
      </c>
      <c r="C71" s="247" t="s">
        <v>214</v>
      </c>
      <c r="D71" s="263" t="s">
        <v>374</v>
      </c>
      <c r="E71" s="246" t="s">
        <v>411</v>
      </c>
      <c r="F71" s="246" t="s">
        <v>1504</v>
      </c>
      <c r="G71" s="246">
        <v>0</v>
      </c>
      <c r="H71" s="246"/>
      <c r="I71" s="246" t="s">
        <v>290</v>
      </c>
      <c r="J71" s="392" t="s">
        <v>1039</v>
      </c>
    </row>
    <row r="72" spans="1:10" s="344" customFormat="1" ht="24" hidden="1" customHeight="1">
      <c r="A72" s="246">
        <v>9</v>
      </c>
      <c r="B72" s="246" t="s">
        <v>1507</v>
      </c>
      <c r="C72" s="247" t="s">
        <v>375</v>
      </c>
      <c r="D72" s="263" t="s">
        <v>205</v>
      </c>
      <c r="E72" s="246" t="s">
        <v>1508</v>
      </c>
      <c r="F72" s="246" t="s">
        <v>1504</v>
      </c>
      <c r="G72" s="246">
        <v>0</v>
      </c>
      <c r="H72" s="246"/>
      <c r="I72" s="246" t="s">
        <v>499</v>
      </c>
      <c r="J72" s="384"/>
    </row>
    <row r="73" spans="1:10" s="344" customFormat="1" ht="24" hidden="1" customHeight="1">
      <c r="A73" s="246">
        <v>10</v>
      </c>
      <c r="B73" s="246" t="s">
        <v>1677</v>
      </c>
      <c r="C73" s="247" t="s">
        <v>1678</v>
      </c>
      <c r="D73" s="263" t="s">
        <v>413</v>
      </c>
      <c r="E73" s="246" t="s">
        <v>444</v>
      </c>
      <c r="F73" s="246" t="s">
        <v>1504</v>
      </c>
      <c r="G73" s="246">
        <v>0</v>
      </c>
      <c r="H73" s="246"/>
      <c r="I73" s="246" t="s">
        <v>290</v>
      </c>
      <c r="J73" s="394" t="s">
        <v>1041</v>
      </c>
    </row>
    <row r="74" spans="1:10" s="344" customFormat="1" ht="24" hidden="1" customHeight="1">
      <c r="A74" s="246">
        <v>11</v>
      </c>
      <c r="B74" s="246" t="s">
        <v>1679</v>
      </c>
      <c r="C74" s="247" t="s">
        <v>1680</v>
      </c>
      <c r="D74" s="263" t="s">
        <v>376</v>
      </c>
      <c r="E74" s="246" t="s">
        <v>1681</v>
      </c>
      <c r="F74" s="246" t="s">
        <v>1504</v>
      </c>
      <c r="G74" s="246">
        <v>0</v>
      </c>
      <c r="H74" s="246"/>
      <c r="I74" s="246" t="s">
        <v>290</v>
      </c>
      <c r="J74" s="392" t="s">
        <v>1039</v>
      </c>
    </row>
    <row r="75" spans="1:10" s="344" customFormat="1" ht="24" hidden="1" customHeight="1">
      <c r="A75" s="246">
        <v>12</v>
      </c>
      <c r="B75" s="246" t="s">
        <v>1682</v>
      </c>
      <c r="C75" s="247" t="s">
        <v>1551</v>
      </c>
      <c r="D75" s="263" t="s">
        <v>376</v>
      </c>
      <c r="E75" s="246" t="s">
        <v>447</v>
      </c>
      <c r="F75" s="246" t="s">
        <v>1504</v>
      </c>
      <c r="G75" s="246">
        <v>0</v>
      </c>
      <c r="H75" s="246" t="s">
        <v>345</v>
      </c>
      <c r="I75" s="246" t="s">
        <v>290</v>
      </c>
      <c r="J75" s="392" t="s">
        <v>1039</v>
      </c>
    </row>
    <row r="76" spans="1:10" s="344" customFormat="1" ht="24" hidden="1" customHeight="1">
      <c r="A76" s="246">
        <v>13</v>
      </c>
      <c r="B76" s="246" t="s">
        <v>1509</v>
      </c>
      <c r="C76" s="247" t="s">
        <v>1510</v>
      </c>
      <c r="D76" s="263" t="s">
        <v>1511</v>
      </c>
      <c r="E76" s="246" t="s">
        <v>1512</v>
      </c>
      <c r="F76" s="246" t="s">
        <v>1504</v>
      </c>
      <c r="G76" s="246">
        <v>0</v>
      </c>
      <c r="H76" s="246" t="s">
        <v>370</v>
      </c>
      <c r="I76" s="246" t="s">
        <v>290</v>
      </c>
      <c r="J76" s="384"/>
    </row>
    <row r="77" spans="1:10" s="344" customFormat="1" ht="24" hidden="1" customHeight="1">
      <c r="A77" s="246">
        <v>14</v>
      </c>
      <c r="B77" s="246" t="s">
        <v>1683</v>
      </c>
      <c r="C77" s="247" t="s">
        <v>1684</v>
      </c>
      <c r="D77" s="263" t="s">
        <v>414</v>
      </c>
      <c r="E77" s="246" t="s">
        <v>447</v>
      </c>
      <c r="F77" s="246" t="s">
        <v>1504</v>
      </c>
      <c r="G77" s="246">
        <v>0</v>
      </c>
      <c r="H77" s="246"/>
      <c r="I77" s="246" t="s">
        <v>499</v>
      </c>
      <c r="J77" s="392" t="s">
        <v>1039</v>
      </c>
    </row>
    <row r="78" spans="1:10" s="344" customFormat="1" ht="24" hidden="1" customHeight="1">
      <c r="A78" s="246">
        <v>15</v>
      </c>
      <c r="B78" s="246" t="s">
        <v>1685</v>
      </c>
      <c r="C78" s="247" t="s">
        <v>449</v>
      </c>
      <c r="D78" s="263" t="s">
        <v>414</v>
      </c>
      <c r="E78" s="246" t="s">
        <v>450</v>
      </c>
      <c r="F78" s="246" t="s">
        <v>1504</v>
      </c>
      <c r="G78" s="246">
        <v>0</v>
      </c>
      <c r="H78" s="246"/>
      <c r="I78" s="246" t="s">
        <v>290</v>
      </c>
      <c r="J78" s="392" t="s">
        <v>1039</v>
      </c>
    </row>
    <row r="79" spans="1:10" s="344" customFormat="1" ht="24" hidden="1" customHeight="1">
      <c r="A79" s="246">
        <v>16</v>
      </c>
      <c r="B79" s="246" t="s">
        <v>1513</v>
      </c>
      <c r="C79" s="247" t="s">
        <v>377</v>
      </c>
      <c r="D79" s="263" t="s">
        <v>1514</v>
      </c>
      <c r="E79" s="246" t="s">
        <v>378</v>
      </c>
      <c r="F79" s="246" t="s">
        <v>1504</v>
      </c>
      <c r="G79" s="246">
        <v>0</v>
      </c>
      <c r="H79" s="246"/>
      <c r="I79" s="246" t="s">
        <v>290</v>
      </c>
      <c r="J79" s="384"/>
    </row>
    <row r="80" spans="1:10" s="344" customFormat="1" ht="24" hidden="1" customHeight="1">
      <c r="A80" s="246">
        <v>17</v>
      </c>
      <c r="B80" s="246" t="s">
        <v>1686</v>
      </c>
      <c r="C80" s="247" t="s">
        <v>1687</v>
      </c>
      <c r="D80" s="263" t="s">
        <v>451</v>
      </c>
      <c r="E80" s="246" t="s">
        <v>1688</v>
      </c>
      <c r="F80" s="246" t="s">
        <v>1504</v>
      </c>
      <c r="G80" s="246">
        <v>0</v>
      </c>
      <c r="H80" s="246"/>
      <c r="I80" s="246" t="s">
        <v>499</v>
      </c>
      <c r="J80" s="392" t="s">
        <v>1039</v>
      </c>
    </row>
    <row r="81" spans="1:10" s="344" customFormat="1" ht="24" hidden="1" customHeight="1">
      <c r="A81" s="246">
        <v>18</v>
      </c>
      <c r="B81" s="246" t="s">
        <v>1515</v>
      </c>
      <c r="C81" s="247" t="s">
        <v>1516</v>
      </c>
      <c r="D81" s="263" t="s">
        <v>302</v>
      </c>
      <c r="E81" s="246" t="s">
        <v>380</v>
      </c>
      <c r="F81" s="246" t="s">
        <v>1504</v>
      </c>
      <c r="G81" s="246">
        <v>0</v>
      </c>
      <c r="H81" s="246"/>
      <c r="I81" s="246" t="s">
        <v>290</v>
      </c>
      <c r="J81" s="384"/>
    </row>
    <row r="82" spans="1:10" s="344" customFormat="1" ht="24" hidden="1" customHeight="1">
      <c r="A82" s="246">
        <v>19</v>
      </c>
      <c r="B82" s="246" t="s">
        <v>1517</v>
      </c>
      <c r="C82" s="247" t="s">
        <v>361</v>
      </c>
      <c r="D82" s="263" t="s">
        <v>1518</v>
      </c>
      <c r="E82" s="246" t="s">
        <v>1519</v>
      </c>
      <c r="F82" s="246" t="s">
        <v>1504</v>
      </c>
      <c r="G82" s="246">
        <v>0</v>
      </c>
      <c r="H82" s="246"/>
      <c r="I82" s="246" t="s">
        <v>290</v>
      </c>
      <c r="J82" s="384"/>
    </row>
    <row r="83" spans="1:10" s="344" customFormat="1" ht="24" hidden="1" customHeight="1">
      <c r="A83" s="246">
        <v>20</v>
      </c>
      <c r="B83" s="246" t="s">
        <v>1520</v>
      </c>
      <c r="C83" s="247" t="s">
        <v>381</v>
      </c>
      <c r="D83" s="263" t="s">
        <v>304</v>
      </c>
      <c r="E83" s="246" t="s">
        <v>1465</v>
      </c>
      <c r="F83" s="246" t="s">
        <v>1504</v>
      </c>
      <c r="G83" s="246">
        <v>0</v>
      </c>
      <c r="H83" s="246"/>
      <c r="I83" s="246" t="s">
        <v>290</v>
      </c>
      <c r="J83" s="384"/>
    </row>
    <row r="84" spans="1:10" s="344" customFormat="1" ht="24" hidden="1" customHeight="1">
      <c r="A84" s="246">
        <v>21</v>
      </c>
      <c r="B84" s="246" t="s">
        <v>1521</v>
      </c>
      <c r="C84" s="247" t="s">
        <v>377</v>
      </c>
      <c r="D84" s="263" t="s">
        <v>383</v>
      </c>
      <c r="E84" s="246" t="s">
        <v>384</v>
      </c>
      <c r="F84" s="246" t="s">
        <v>1504</v>
      </c>
      <c r="G84" s="246">
        <v>0</v>
      </c>
      <c r="H84" s="246"/>
      <c r="I84" s="246" t="s">
        <v>290</v>
      </c>
      <c r="J84" s="384"/>
    </row>
    <row r="85" spans="1:10" s="344" customFormat="1" ht="24" hidden="1" customHeight="1">
      <c r="A85" s="246">
        <v>22</v>
      </c>
      <c r="B85" s="246" t="s">
        <v>1522</v>
      </c>
      <c r="C85" s="247" t="s">
        <v>381</v>
      </c>
      <c r="D85" s="263" t="s">
        <v>385</v>
      </c>
      <c r="E85" s="246" t="s">
        <v>1523</v>
      </c>
      <c r="F85" s="246" t="s">
        <v>1504</v>
      </c>
      <c r="G85" s="246">
        <v>0</v>
      </c>
      <c r="H85" s="246"/>
      <c r="I85" s="246" t="s">
        <v>290</v>
      </c>
      <c r="J85" s="384"/>
    </row>
    <row r="86" spans="1:10" s="344" customFormat="1" ht="24" hidden="1" customHeight="1">
      <c r="A86" s="246">
        <v>23</v>
      </c>
      <c r="B86" s="246" t="s">
        <v>1689</v>
      </c>
      <c r="C86" s="247" t="s">
        <v>421</v>
      </c>
      <c r="D86" s="263" t="s">
        <v>1690</v>
      </c>
      <c r="E86" s="246" t="s">
        <v>1691</v>
      </c>
      <c r="F86" s="246" t="s">
        <v>1504</v>
      </c>
      <c r="G86" s="246">
        <v>0</v>
      </c>
      <c r="H86" s="246" t="s">
        <v>339</v>
      </c>
      <c r="I86" s="246" t="s">
        <v>290</v>
      </c>
      <c r="J86" s="392" t="s">
        <v>1039</v>
      </c>
    </row>
    <row r="87" spans="1:10" s="344" customFormat="1" ht="24" hidden="1" customHeight="1">
      <c r="A87" s="246">
        <v>24</v>
      </c>
      <c r="B87" s="246" t="s">
        <v>1524</v>
      </c>
      <c r="C87" s="247" t="s">
        <v>1525</v>
      </c>
      <c r="D87" s="263" t="s">
        <v>386</v>
      </c>
      <c r="E87" s="246" t="s">
        <v>1526</v>
      </c>
      <c r="F87" s="246" t="s">
        <v>1504</v>
      </c>
      <c r="G87" s="246">
        <v>0</v>
      </c>
      <c r="H87" s="246"/>
      <c r="I87" s="246" t="s">
        <v>290</v>
      </c>
      <c r="J87" s="384"/>
    </row>
    <row r="88" spans="1:10" s="344" customFormat="1" ht="24" hidden="1" customHeight="1">
      <c r="A88" s="246">
        <v>25</v>
      </c>
      <c r="B88" s="246" t="s">
        <v>1527</v>
      </c>
      <c r="C88" s="247" t="s">
        <v>291</v>
      </c>
      <c r="D88" s="263" t="s">
        <v>342</v>
      </c>
      <c r="E88" s="246" t="s">
        <v>1528</v>
      </c>
      <c r="F88" s="246" t="s">
        <v>1504</v>
      </c>
      <c r="G88" s="246">
        <v>0</v>
      </c>
      <c r="H88" s="246"/>
      <c r="I88" s="246" t="s">
        <v>290</v>
      </c>
      <c r="J88" s="384"/>
    </row>
    <row r="89" spans="1:10" s="344" customFormat="1" ht="24" hidden="1" customHeight="1">
      <c r="A89" s="246">
        <v>26</v>
      </c>
      <c r="B89" s="246" t="s">
        <v>1529</v>
      </c>
      <c r="C89" s="247" t="s">
        <v>1530</v>
      </c>
      <c r="D89" s="263" t="s">
        <v>219</v>
      </c>
      <c r="E89" s="246" t="s">
        <v>1531</v>
      </c>
      <c r="F89" s="246" t="s">
        <v>1504</v>
      </c>
      <c r="G89" s="246">
        <v>0</v>
      </c>
      <c r="H89" s="246"/>
      <c r="I89" s="246" t="s">
        <v>290</v>
      </c>
      <c r="J89" s="384"/>
    </row>
    <row r="90" spans="1:10" s="345" customFormat="1" ht="24" hidden="1" customHeight="1">
      <c r="A90" s="246">
        <v>27</v>
      </c>
      <c r="B90" s="246" t="s">
        <v>1532</v>
      </c>
      <c r="C90" s="249" t="s">
        <v>1533</v>
      </c>
      <c r="D90" s="262" t="s">
        <v>344</v>
      </c>
      <c r="E90" s="248" t="s">
        <v>295</v>
      </c>
      <c r="F90" s="246" t="s">
        <v>1504</v>
      </c>
      <c r="G90" s="246">
        <v>0</v>
      </c>
      <c r="H90" s="248"/>
      <c r="I90" s="248" t="s">
        <v>290</v>
      </c>
      <c r="J90" s="385" t="s">
        <v>1042</v>
      </c>
    </row>
    <row r="91" spans="1:10" s="344" customFormat="1" ht="24" hidden="1" customHeight="1">
      <c r="A91" s="246">
        <v>28</v>
      </c>
      <c r="B91" s="246" t="s">
        <v>1534</v>
      </c>
      <c r="C91" s="247" t="s">
        <v>1535</v>
      </c>
      <c r="D91" s="263" t="s">
        <v>387</v>
      </c>
      <c r="E91" s="246" t="s">
        <v>388</v>
      </c>
      <c r="F91" s="246" t="s">
        <v>1504</v>
      </c>
      <c r="G91" s="246">
        <v>0</v>
      </c>
      <c r="H91" s="246"/>
      <c r="I91" s="246" t="s">
        <v>290</v>
      </c>
      <c r="J91" s="384"/>
    </row>
    <row r="92" spans="1:10" s="344" customFormat="1" ht="24" hidden="1" customHeight="1">
      <c r="A92" s="246">
        <v>29</v>
      </c>
      <c r="B92" s="246" t="s">
        <v>1536</v>
      </c>
      <c r="C92" s="247" t="s">
        <v>1537</v>
      </c>
      <c r="D92" s="263" t="s">
        <v>349</v>
      </c>
      <c r="E92" s="246" t="s">
        <v>389</v>
      </c>
      <c r="F92" s="246" t="s">
        <v>1504</v>
      </c>
      <c r="G92" s="246">
        <v>0</v>
      </c>
      <c r="H92" s="246"/>
      <c r="I92" s="246" t="s">
        <v>290</v>
      </c>
      <c r="J92" s="384"/>
    </row>
    <row r="93" spans="1:10" s="344" customFormat="1" ht="24" hidden="1" customHeight="1">
      <c r="A93" s="246">
        <v>30</v>
      </c>
      <c r="B93" s="246" t="s">
        <v>1692</v>
      </c>
      <c r="C93" s="247" t="s">
        <v>1693</v>
      </c>
      <c r="D93" s="263" t="s">
        <v>350</v>
      </c>
      <c r="E93" s="246" t="s">
        <v>1694</v>
      </c>
      <c r="F93" s="246" t="s">
        <v>1504</v>
      </c>
      <c r="G93" s="246">
        <v>0</v>
      </c>
      <c r="H93" s="246"/>
      <c r="I93" s="246" t="s">
        <v>290</v>
      </c>
      <c r="J93" s="392" t="s">
        <v>1039</v>
      </c>
    </row>
    <row r="94" spans="1:10" s="344" customFormat="1" ht="24" hidden="1" customHeight="1">
      <c r="A94" s="246">
        <v>31</v>
      </c>
      <c r="B94" s="353" t="s">
        <v>1538</v>
      </c>
      <c r="C94" s="354" t="s">
        <v>1539</v>
      </c>
      <c r="D94" s="355" t="s">
        <v>350</v>
      </c>
      <c r="E94" s="248" t="s">
        <v>391</v>
      </c>
      <c r="F94" s="248" t="s">
        <v>1504</v>
      </c>
      <c r="G94" s="246">
        <v>0</v>
      </c>
      <c r="H94" s="246"/>
      <c r="I94" s="246" t="s">
        <v>499</v>
      </c>
      <c r="J94" s="387" t="s">
        <v>1616</v>
      </c>
    </row>
    <row r="95" spans="1:10" s="344" customFormat="1" ht="24" hidden="1" customHeight="1">
      <c r="A95" s="246">
        <v>32</v>
      </c>
      <c r="B95" s="246" t="s">
        <v>1540</v>
      </c>
      <c r="C95" s="247" t="s">
        <v>1541</v>
      </c>
      <c r="D95" s="263" t="s">
        <v>350</v>
      </c>
      <c r="E95" s="246" t="s">
        <v>1542</v>
      </c>
      <c r="F95" s="246" t="s">
        <v>1504</v>
      </c>
      <c r="G95" s="246">
        <v>0</v>
      </c>
      <c r="H95" s="246" t="s">
        <v>345</v>
      </c>
      <c r="I95" s="246" t="s">
        <v>499</v>
      </c>
      <c r="J95" s="395"/>
    </row>
    <row r="96" spans="1:10" s="344" customFormat="1" ht="24" hidden="1" customHeight="1">
      <c r="A96" s="246">
        <v>33</v>
      </c>
      <c r="B96" s="246" t="s">
        <v>1543</v>
      </c>
      <c r="C96" s="247" t="s">
        <v>1544</v>
      </c>
      <c r="D96" s="263" t="s">
        <v>352</v>
      </c>
      <c r="E96" s="246" t="s">
        <v>1503</v>
      </c>
      <c r="F96" s="246" t="s">
        <v>1504</v>
      </c>
      <c r="G96" s="246">
        <v>0</v>
      </c>
      <c r="H96" s="246"/>
      <c r="I96" s="246" t="s">
        <v>290</v>
      </c>
      <c r="J96" s="384"/>
    </row>
    <row r="97" spans="1:10" s="344" customFormat="1" ht="24" hidden="1" customHeight="1">
      <c r="A97" s="246">
        <v>34</v>
      </c>
      <c r="B97" s="246" t="s">
        <v>1695</v>
      </c>
      <c r="C97" s="247" t="s">
        <v>455</v>
      </c>
      <c r="D97" s="263" t="s">
        <v>352</v>
      </c>
      <c r="E97" s="246" t="s">
        <v>1696</v>
      </c>
      <c r="F97" s="246" t="s">
        <v>1504</v>
      </c>
      <c r="G97" s="246">
        <v>0</v>
      </c>
      <c r="H97" s="246"/>
      <c r="I97" s="246" t="s">
        <v>290</v>
      </c>
      <c r="J97" s="392" t="s">
        <v>1039</v>
      </c>
    </row>
    <row r="98" spans="1:10" s="344" customFormat="1" ht="24" hidden="1" customHeight="1">
      <c r="A98" s="246">
        <v>35</v>
      </c>
      <c r="B98" s="246" t="s">
        <v>1545</v>
      </c>
      <c r="C98" s="247" t="s">
        <v>392</v>
      </c>
      <c r="D98" s="263" t="s">
        <v>223</v>
      </c>
      <c r="E98" s="246" t="s">
        <v>1546</v>
      </c>
      <c r="F98" s="246" t="s">
        <v>1504</v>
      </c>
      <c r="G98" s="246">
        <v>0</v>
      </c>
      <c r="H98" s="246"/>
      <c r="I98" s="246" t="s">
        <v>290</v>
      </c>
      <c r="J98" s="384"/>
    </row>
    <row r="99" spans="1:10" s="344" customFormat="1" ht="24" hidden="1" customHeight="1">
      <c r="A99" s="246">
        <v>36</v>
      </c>
      <c r="B99" s="246" t="s">
        <v>1547</v>
      </c>
      <c r="C99" s="247" t="s">
        <v>1548</v>
      </c>
      <c r="D99" s="263" t="s">
        <v>393</v>
      </c>
      <c r="E99" s="246" t="s">
        <v>1549</v>
      </c>
      <c r="F99" s="246" t="s">
        <v>1504</v>
      </c>
      <c r="G99" s="246">
        <v>0</v>
      </c>
      <c r="H99" s="246"/>
      <c r="I99" s="246" t="s">
        <v>290</v>
      </c>
      <c r="J99" s="384"/>
    </row>
    <row r="100" spans="1:10" s="344" customFormat="1" ht="24" hidden="1" customHeight="1">
      <c r="A100" s="246">
        <v>37</v>
      </c>
      <c r="B100" s="246" t="s">
        <v>1697</v>
      </c>
      <c r="C100" s="247" t="s">
        <v>1698</v>
      </c>
      <c r="D100" s="263" t="s">
        <v>224</v>
      </c>
      <c r="E100" s="246" t="s">
        <v>433</v>
      </c>
      <c r="F100" s="246" t="s">
        <v>1504</v>
      </c>
      <c r="G100" s="246">
        <v>0</v>
      </c>
      <c r="H100" s="246"/>
      <c r="I100" s="246" t="s">
        <v>290</v>
      </c>
      <c r="J100" s="392" t="s">
        <v>1039</v>
      </c>
    </row>
    <row r="101" spans="1:10" s="344" customFormat="1" ht="24" hidden="1" customHeight="1">
      <c r="A101" s="246">
        <v>38</v>
      </c>
      <c r="B101" s="246" t="s">
        <v>1550</v>
      </c>
      <c r="C101" s="247" t="s">
        <v>1551</v>
      </c>
      <c r="D101" s="263" t="s">
        <v>394</v>
      </c>
      <c r="E101" s="246" t="s">
        <v>395</v>
      </c>
      <c r="F101" s="246" t="s">
        <v>1504</v>
      </c>
      <c r="G101" s="246">
        <v>0</v>
      </c>
      <c r="H101" s="246"/>
      <c r="I101" s="246" t="s">
        <v>290</v>
      </c>
      <c r="J101" s="385" t="s">
        <v>1033</v>
      </c>
    </row>
    <row r="102" spans="1:10" s="344" customFormat="1" ht="24" hidden="1" customHeight="1">
      <c r="A102" s="246">
        <v>39</v>
      </c>
      <c r="B102" s="246" t="s">
        <v>1552</v>
      </c>
      <c r="C102" s="247" t="s">
        <v>208</v>
      </c>
      <c r="D102" s="263" t="s">
        <v>226</v>
      </c>
      <c r="E102" s="246" t="s">
        <v>398</v>
      </c>
      <c r="F102" s="246" t="s">
        <v>1504</v>
      </c>
      <c r="G102" s="246">
        <v>0</v>
      </c>
      <c r="H102" s="246"/>
      <c r="I102" s="246" t="s">
        <v>290</v>
      </c>
      <c r="J102" s="384"/>
    </row>
    <row r="103" spans="1:10" s="344" customFormat="1" ht="24" hidden="1" customHeight="1">
      <c r="A103" s="246">
        <v>40</v>
      </c>
      <c r="B103" s="246" t="s">
        <v>1553</v>
      </c>
      <c r="C103" s="247" t="s">
        <v>291</v>
      </c>
      <c r="D103" s="263" t="s">
        <v>227</v>
      </c>
      <c r="E103" s="246" t="s">
        <v>399</v>
      </c>
      <c r="F103" s="246" t="s">
        <v>1504</v>
      </c>
      <c r="G103" s="246">
        <v>0</v>
      </c>
      <c r="H103" s="246"/>
      <c r="I103" s="246" t="s">
        <v>290</v>
      </c>
      <c r="J103" s="384"/>
    </row>
    <row r="104" spans="1:10" s="344" customFormat="1" ht="24" hidden="1" customHeight="1">
      <c r="A104" s="246">
        <v>41</v>
      </c>
      <c r="B104" s="246" t="s">
        <v>1554</v>
      </c>
      <c r="C104" s="247" t="s">
        <v>198</v>
      </c>
      <c r="D104" s="263" t="s">
        <v>229</v>
      </c>
      <c r="E104" s="246" t="s">
        <v>400</v>
      </c>
      <c r="F104" s="246" t="s">
        <v>1504</v>
      </c>
      <c r="G104" s="246">
        <v>0</v>
      </c>
      <c r="H104" s="246"/>
      <c r="I104" s="246" t="s">
        <v>290</v>
      </c>
      <c r="J104" s="384"/>
    </row>
    <row r="105" spans="1:10" s="344" customFormat="1" ht="24" hidden="1" customHeight="1">
      <c r="A105" s="246">
        <v>42</v>
      </c>
      <c r="B105" s="246" t="s">
        <v>1555</v>
      </c>
      <c r="C105" s="247" t="s">
        <v>196</v>
      </c>
      <c r="D105" s="263" t="s">
        <v>360</v>
      </c>
      <c r="E105" s="246" t="s">
        <v>1560</v>
      </c>
      <c r="F105" s="246" t="s">
        <v>1504</v>
      </c>
      <c r="G105" s="246">
        <v>0</v>
      </c>
      <c r="H105" s="246"/>
      <c r="I105" s="246" t="s">
        <v>290</v>
      </c>
      <c r="J105" s="384"/>
    </row>
    <row r="106" spans="1:10" s="344" customFormat="1" ht="24" hidden="1" customHeight="1">
      <c r="A106" s="246">
        <v>43</v>
      </c>
      <c r="B106" s="246" t="s">
        <v>1561</v>
      </c>
      <c r="C106" s="247" t="s">
        <v>1562</v>
      </c>
      <c r="D106" s="263" t="s">
        <v>362</v>
      </c>
      <c r="E106" s="246" t="s">
        <v>1563</v>
      </c>
      <c r="F106" s="246" t="s">
        <v>1504</v>
      </c>
      <c r="G106" s="246">
        <v>0</v>
      </c>
      <c r="H106" s="246"/>
      <c r="I106" s="246" t="s">
        <v>290</v>
      </c>
      <c r="J106" s="384"/>
    </row>
    <row r="107" spans="1:10" s="344" customFormat="1" ht="24" hidden="1" customHeight="1">
      <c r="A107" s="246">
        <v>44</v>
      </c>
      <c r="B107" s="246" t="s">
        <v>1699</v>
      </c>
      <c r="C107" s="247" t="s">
        <v>1700</v>
      </c>
      <c r="D107" s="263" t="s">
        <v>456</v>
      </c>
      <c r="E107" s="246" t="s">
        <v>1701</v>
      </c>
      <c r="F107" s="246" t="s">
        <v>1504</v>
      </c>
      <c r="G107" s="246">
        <v>0</v>
      </c>
      <c r="H107" s="246"/>
      <c r="I107" s="246" t="s">
        <v>290</v>
      </c>
      <c r="J107" s="394" t="s">
        <v>1039</v>
      </c>
    </row>
    <row r="108" spans="1:10" s="344" customFormat="1" ht="24" hidden="1" customHeight="1">
      <c r="A108" s="246">
        <v>45</v>
      </c>
      <c r="B108" s="246" t="s">
        <v>1564</v>
      </c>
      <c r="C108" s="247" t="s">
        <v>377</v>
      </c>
      <c r="D108" s="263" t="s">
        <v>234</v>
      </c>
      <c r="E108" s="246" t="s">
        <v>1565</v>
      </c>
      <c r="F108" s="246" t="s">
        <v>1504</v>
      </c>
      <c r="G108" s="246">
        <v>0</v>
      </c>
      <c r="H108" s="246"/>
      <c r="I108" s="246" t="s">
        <v>499</v>
      </c>
      <c r="J108" s="385" t="s">
        <v>153</v>
      </c>
    </row>
    <row r="109" spans="1:10" s="344" customFormat="1" ht="24" hidden="1" customHeight="1">
      <c r="A109" s="246">
        <v>46</v>
      </c>
      <c r="B109" s="246" t="s">
        <v>1566</v>
      </c>
      <c r="C109" s="247" t="s">
        <v>402</v>
      </c>
      <c r="D109" s="263" t="s">
        <v>1567</v>
      </c>
      <c r="E109" s="246" t="s">
        <v>403</v>
      </c>
      <c r="F109" s="246" t="s">
        <v>1504</v>
      </c>
      <c r="G109" s="246">
        <v>0</v>
      </c>
      <c r="H109" s="246"/>
      <c r="I109" s="246" t="s">
        <v>290</v>
      </c>
      <c r="J109" s="384"/>
    </row>
    <row r="110" spans="1:10" s="344" customFormat="1" ht="24" hidden="1" customHeight="1">
      <c r="A110" s="246">
        <v>47</v>
      </c>
      <c r="B110" s="246" t="s">
        <v>1702</v>
      </c>
      <c r="C110" s="247" t="s">
        <v>206</v>
      </c>
      <c r="D110" s="263" t="s">
        <v>1703</v>
      </c>
      <c r="E110" s="246" t="s">
        <v>1704</v>
      </c>
      <c r="F110" s="246" t="s">
        <v>1504</v>
      </c>
      <c r="G110" s="246">
        <v>0</v>
      </c>
      <c r="H110" s="246"/>
      <c r="I110" s="246" t="s">
        <v>290</v>
      </c>
      <c r="J110" s="392" t="s">
        <v>1039</v>
      </c>
    </row>
    <row r="111" spans="1:10" s="344" customFormat="1" ht="24" hidden="1" customHeight="1">
      <c r="A111" s="246">
        <v>48</v>
      </c>
      <c r="B111" s="246" t="s">
        <v>1568</v>
      </c>
      <c r="C111" s="247" t="s">
        <v>1569</v>
      </c>
      <c r="D111" s="263" t="s">
        <v>404</v>
      </c>
      <c r="E111" s="246" t="s">
        <v>1452</v>
      </c>
      <c r="F111" s="246" t="s">
        <v>1504</v>
      </c>
      <c r="G111" s="246">
        <v>0</v>
      </c>
      <c r="H111" s="246"/>
      <c r="I111" s="246" t="s">
        <v>290</v>
      </c>
      <c r="J111" s="384"/>
    </row>
    <row r="112" spans="1:10" s="344" customFormat="1" ht="24" hidden="1" customHeight="1">
      <c r="A112" s="246">
        <v>49</v>
      </c>
      <c r="B112" s="246" t="s">
        <v>1705</v>
      </c>
      <c r="C112" s="247" t="s">
        <v>457</v>
      </c>
      <c r="D112" s="263" t="s">
        <v>1706</v>
      </c>
      <c r="E112" s="246" t="s">
        <v>1707</v>
      </c>
      <c r="F112" s="246" t="s">
        <v>1504</v>
      </c>
      <c r="G112" s="246">
        <v>0</v>
      </c>
      <c r="H112" s="246"/>
      <c r="I112" s="246" t="s">
        <v>290</v>
      </c>
      <c r="J112" s="392" t="s">
        <v>1039</v>
      </c>
    </row>
    <row r="113" spans="1:10" s="344" customFormat="1" ht="24" hidden="1" customHeight="1">
      <c r="A113" s="246">
        <v>50</v>
      </c>
      <c r="B113" s="246" t="s">
        <v>1570</v>
      </c>
      <c r="C113" s="247" t="s">
        <v>206</v>
      </c>
      <c r="D113" s="263" t="s">
        <v>407</v>
      </c>
      <c r="E113" s="246" t="s">
        <v>1571</v>
      </c>
      <c r="F113" s="246" t="s">
        <v>1504</v>
      </c>
      <c r="G113" s="246">
        <v>0</v>
      </c>
      <c r="H113" s="246"/>
      <c r="I113" s="246" t="s">
        <v>290</v>
      </c>
      <c r="J113" s="384"/>
    </row>
    <row r="114" spans="1:10" s="345" customFormat="1" ht="24" hidden="1" customHeight="1">
      <c r="A114" s="246">
        <v>51</v>
      </c>
      <c r="B114" s="246" t="s">
        <v>1708</v>
      </c>
      <c r="C114" s="249" t="s">
        <v>1709</v>
      </c>
      <c r="D114" s="262" t="s">
        <v>430</v>
      </c>
      <c r="E114" s="248" t="s">
        <v>1710</v>
      </c>
      <c r="F114" s="246" t="s">
        <v>1504</v>
      </c>
      <c r="G114" s="246">
        <v>0</v>
      </c>
      <c r="H114" s="248"/>
      <c r="I114" s="248" t="s">
        <v>499</v>
      </c>
      <c r="J114" s="392" t="s">
        <v>1039</v>
      </c>
    </row>
    <row r="115" spans="1:10" s="344" customFormat="1" ht="24" hidden="1" customHeight="1">
      <c r="A115" s="246">
        <v>52</v>
      </c>
      <c r="B115" s="246" t="s">
        <v>1572</v>
      </c>
      <c r="C115" s="247" t="s">
        <v>351</v>
      </c>
      <c r="D115" s="263" t="s">
        <v>240</v>
      </c>
      <c r="E115" s="246" t="s">
        <v>1485</v>
      </c>
      <c r="F115" s="246" t="s">
        <v>1504</v>
      </c>
      <c r="G115" s="246">
        <v>0</v>
      </c>
      <c r="H115" s="246"/>
      <c r="I115" s="246" t="s">
        <v>499</v>
      </c>
      <c r="J115" s="384"/>
    </row>
    <row r="116" spans="1:10" s="345" customFormat="1" ht="24" hidden="1" customHeight="1">
      <c r="A116" s="246">
        <v>53</v>
      </c>
      <c r="B116" s="353" t="s">
        <v>1711</v>
      </c>
      <c r="C116" s="354" t="s">
        <v>458</v>
      </c>
      <c r="D116" s="355" t="s">
        <v>242</v>
      </c>
      <c r="E116" s="248" t="s">
        <v>1712</v>
      </c>
      <c r="F116" s="248" t="s">
        <v>1504</v>
      </c>
      <c r="G116" s="246">
        <v>0</v>
      </c>
      <c r="H116" s="248" t="s">
        <v>370</v>
      </c>
      <c r="I116" s="248" t="s">
        <v>290</v>
      </c>
      <c r="J116" s="388" t="s">
        <v>1617</v>
      </c>
    </row>
    <row r="117" spans="1:10" s="344" customFormat="1" ht="24" hidden="1" customHeight="1">
      <c r="A117" s="246">
        <v>54</v>
      </c>
      <c r="B117" s="246" t="s">
        <v>1573</v>
      </c>
      <c r="C117" s="247" t="s">
        <v>1574</v>
      </c>
      <c r="D117" s="263" t="s">
        <v>408</v>
      </c>
      <c r="E117" s="246" t="s">
        <v>409</v>
      </c>
      <c r="F117" s="246" t="s">
        <v>1504</v>
      </c>
      <c r="G117" s="246">
        <v>0</v>
      </c>
      <c r="H117" s="246"/>
      <c r="I117" s="246" t="s">
        <v>290</v>
      </c>
      <c r="J117" s="384"/>
    </row>
    <row r="118" spans="1:10" s="344" customFormat="1" ht="24" hidden="1" customHeight="1">
      <c r="A118" s="246">
        <v>55</v>
      </c>
      <c r="B118" s="246" t="s">
        <v>1713</v>
      </c>
      <c r="C118" s="247" t="s">
        <v>1714</v>
      </c>
      <c r="D118" s="263" t="s">
        <v>410</v>
      </c>
      <c r="E118" s="246" t="s">
        <v>1715</v>
      </c>
      <c r="F118" s="246" t="s">
        <v>1504</v>
      </c>
      <c r="G118" s="246">
        <v>0</v>
      </c>
      <c r="H118" s="246"/>
      <c r="I118" s="246" t="s">
        <v>290</v>
      </c>
      <c r="J118" s="385" t="s">
        <v>1041</v>
      </c>
    </row>
    <row r="119" spans="1:10" s="344" customFormat="1" ht="24" hidden="1" customHeight="1">
      <c r="A119" s="246">
        <v>56</v>
      </c>
      <c r="B119" s="246" t="s">
        <v>1575</v>
      </c>
      <c r="C119" s="247" t="s">
        <v>233</v>
      </c>
      <c r="D119" s="263" t="s">
        <v>410</v>
      </c>
      <c r="E119" s="246" t="s">
        <v>1576</v>
      </c>
      <c r="F119" s="246" t="s">
        <v>1504</v>
      </c>
      <c r="G119" s="246">
        <v>0</v>
      </c>
      <c r="H119" s="246"/>
      <c r="I119" s="246" t="s">
        <v>290</v>
      </c>
      <c r="J119" s="384"/>
    </row>
    <row r="120" spans="1:10" s="344" customFormat="1" ht="24" hidden="1" customHeight="1">
      <c r="A120" s="246">
        <v>57</v>
      </c>
      <c r="B120" s="246" t="s">
        <v>1716</v>
      </c>
      <c r="C120" s="247" t="s">
        <v>1717</v>
      </c>
      <c r="D120" s="263" t="s">
        <v>410</v>
      </c>
      <c r="E120" s="246" t="s">
        <v>424</v>
      </c>
      <c r="F120" s="246" t="s">
        <v>1504</v>
      </c>
      <c r="G120" s="246">
        <v>0</v>
      </c>
      <c r="H120" s="246"/>
      <c r="I120" s="246" t="s">
        <v>290</v>
      </c>
      <c r="J120" s="394" t="s">
        <v>1041</v>
      </c>
    </row>
    <row r="121" spans="1:10" s="344" customFormat="1" ht="24" hidden="1" customHeight="1">
      <c r="A121" s="246">
        <v>58</v>
      </c>
      <c r="B121" s="246" t="s">
        <v>1718</v>
      </c>
      <c r="C121" s="247" t="s">
        <v>1719</v>
      </c>
      <c r="D121" s="263" t="s">
        <v>244</v>
      </c>
      <c r="E121" s="246" t="s">
        <v>1720</v>
      </c>
      <c r="F121" s="246" t="s">
        <v>1504</v>
      </c>
      <c r="G121" s="246">
        <v>0</v>
      </c>
      <c r="H121" s="246"/>
      <c r="I121" s="246" t="s">
        <v>290</v>
      </c>
      <c r="J121" s="392" t="s">
        <v>1039</v>
      </c>
    </row>
    <row r="122" spans="1:10" s="345" customFormat="1" ht="24" hidden="1" customHeight="1">
      <c r="A122" s="246">
        <v>59</v>
      </c>
      <c r="B122" s="248" t="s">
        <v>1724</v>
      </c>
      <c r="C122" s="357" t="s">
        <v>1725</v>
      </c>
      <c r="D122" s="357" t="s">
        <v>1726</v>
      </c>
      <c r="E122" s="248" t="s">
        <v>1727</v>
      </c>
      <c r="F122" s="246" t="s">
        <v>1504</v>
      </c>
      <c r="G122" s="246">
        <v>0</v>
      </c>
      <c r="H122" s="250" t="s">
        <v>1723</v>
      </c>
      <c r="I122" s="248" t="s">
        <v>290</v>
      </c>
      <c r="J122" s="396" t="s">
        <v>1043</v>
      </c>
    </row>
    <row r="123" spans="1:10" s="344" customFormat="1" ht="24" hidden="1" customHeight="1" thickBot="1">
      <c r="A123" s="373">
        <v>60</v>
      </c>
      <c r="B123" s="376" t="s">
        <v>1044</v>
      </c>
      <c r="C123" s="377" t="s">
        <v>1045</v>
      </c>
      <c r="D123" s="378" t="s">
        <v>373</v>
      </c>
      <c r="E123" s="373" t="s">
        <v>2655</v>
      </c>
      <c r="F123" s="373" t="s">
        <v>1504</v>
      </c>
      <c r="G123" s="373"/>
      <c r="H123" s="373" t="s">
        <v>334</v>
      </c>
      <c r="I123" s="373" t="s">
        <v>290</v>
      </c>
      <c r="J123" s="397" t="s">
        <v>1046</v>
      </c>
    </row>
    <row r="124" spans="1:10" s="344" customFormat="1" ht="24" customHeight="1">
      <c r="A124" s="283">
        <v>1</v>
      </c>
      <c r="B124" s="283" t="s">
        <v>1728</v>
      </c>
      <c r="C124" s="371" t="s">
        <v>1729</v>
      </c>
      <c r="D124" s="372" t="s">
        <v>288</v>
      </c>
      <c r="E124" s="283" t="s">
        <v>1730</v>
      </c>
      <c r="F124" s="283" t="s">
        <v>1731</v>
      </c>
      <c r="G124" s="283">
        <v>0</v>
      </c>
      <c r="H124" s="283"/>
      <c r="I124" s="283" t="s">
        <v>499</v>
      </c>
      <c r="J124" s="398"/>
    </row>
    <row r="125" spans="1:10" s="344" customFormat="1" ht="24" customHeight="1">
      <c r="A125" s="246">
        <v>2</v>
      </c>
      <c r="B125" s="246" t="s">
        <v>1981</v>
      </c>
      <c r="C125" s="247" t="s">
        <v>1714</v>
      </c>
      <c r="D125" s="263" t="s">
        <v>1094</v>
      </c>
      <c r="E125" s="246" t="s">
        <v>406</v>
      </c>
      <c r="F125" s="246" t="s">
        <v>1731</v>
      </c>
      <c r="G125" s="246">
        <v>0</v>
      </c>
      <c r="H125" s="246"/>
      <c r="I125" s="246" t="s">
        <v>290</v>
      </c>
      <c r="J125" s="392" t="s">
        <v>1047</v>
      </c>
    </row>
    <row r="126" spans="1:10" s="344" customFormat="1" ht="24" customHeight="1">
      <c r="A126" s="246">
        <v>3</v>
      </c>
      <c r="B126" s="246" t="s">
        <v>1982</v>
      </c>
      <c r="C126" s="247" t="s">
        <v>1139</v>
      </c>
      <c r="D126" s="263" t="s">
        <v>435</v>
      </c>
      <c r="E126" s="246" t="s">
        <v>1531</v>
      </c>
      <c r="F126" s="246" t="s">
        <v>1731</v>
      </c>
      <c r="G126" s="246">
        <v>0</v>
      </c>
      <c r="H126" s="246"/>
      <c r="I126" s="246" t="s">
        <v>290</v>
      </c>
      <c r="J126" s="394" t="s">
        <v>1047</v>
      </c>
    </row>
    <row r="127" spans="1:10" s="344" customFormat="1" ht="24" customHeight="1">
      <c r="A127" s="246">
        <v>4</v>
      </c>
      <c r="B127" s="246" t="s">
        <v>1983</v>
      </c>
      <c r="C127" s="247" t="s">
        <v>1984</v>
      </c>
      <c r="D127" s="263" t="s">
        <v>435</v>
      </c>
      <c r="E127" s="246" t="s">
        <v>1985</v>
      </c>
      <c r="F127" s="246" t="s">
        <v>1731</v>
      </c>
      <c r="G127" s="246">
        <v>0</v>
      </c>
      <c r="H127" s="246"/>
      <c r="I127" s="246" t="s">
        <v>290</v>
      </c>
      <c r="J127" s="394" t="s">
        <v>1047</v>
      </c>
    </row>
    <row r="128" spans="1:10" s="344" customFormat="1" ht="24" customHeight="1">
      <c r="A128" s="246">
        <v>5</v>
      </c>
      <c r="B128" s="246" t="s">
        <v>1732</v>
      </c>
      <c r="C128" s="247" t="s">
        <v>1733</v>
      </c>
      <c r="D128" s="263" t="s">
        <v>435</v>
      </c>
      <c r="E128" s="246" t="s">
        <v>1734</v>
      </c>
      <c r="F128" s="246" t="s">
        <v>1731</v>
      </c>
      <c r="G128" s="246">
        <v>0</v>
      </c>
      <c r="H128" s="246"/>
      <c r="I128" s="246" t="s">
        <v>290</v>
      </c>
      <c r="J128" s="384"/>
    </row>
    <row r="129" spans="1:10" s="344" customFormat="1" ht="24" customHeight="1">
      <c r="A129" s="246">
        <v>6</v>
      </c>
      <c r="B129" s="246" t="s">
        <v>1735</v>
      </c>
      <c r="C129" s="247" t="s">
        <v>208</v>
      </c>
      <c r="D129" s="263" t="s">
        <v>372</v>
      </c>
      <c r="E129" s="246" t="s">
        <v>459</v>
      </c>
      <c r="F129" s="246" t="s">
        <v>1731</v>
      </c>
      <c r="G129" s="246">
        <v>0</v>
      </c>
      <c r="H129" s="246"/>
      <c r="I129" s="246" t="s">
        <v>290</v>
      </c>
      <c r="J129" s="385"/>
    </row>
    <row r="130" spans="1:10" s="345" customFormat="1" ht="24" customHeight="1">
      <c r="A130" s="246">
        <v>7</v>
      </c>
      <c r="B130" s="246" t="s">
        <v>1986</v>
      </c>
      <c r="C130" s="249" t="s">
        <v>1140</v>
      </c>
      <c r="D130" s="262" t="s">
        <v>201</v>
      </c>
      <c r="E130" s="248" t="s">
        <v>1987</v>
      </c>
      <c r="F130" s="246" t="s">
        <v>1731</v>
      </c>
      <c r="G130" s="246">
        <v>0</v>
      </c>
      <c r="H130" s="248"/>
      <c r="I130" s="248" t="s">
        <v>290</v>
      </c>
      <c r="J130" s="394" t="s">
        <v>1048</v>
      </c>
    </row>
    <row r="131" spans="1:10" s="344" customFormat="1" ht="24" customHeight="1">
      <c r="A131" s="246">
        <v>8</v>
      </c>
      <c r="B131" s="246" t="s">
        <v>1988</v>
      </c>
      <c r="C131" s="247" t="s">
        <v>1141</v>
      </c>
      <c r="D131" s="263" t="s">
        <v>1989</v>
      </c>
      <c r="E131" s="246" t="s">
        <v>1990</v>
      </c>
      <c r="F131" s="246" t="s">
        <v>1731</v>
      </c>
      <c r="G131" s="246">
        <v>0</v>
      </c>
      <c r="H131" s="246"/>
      <c r="I131" s="246" t="s">
        <v>290</v>
      </c>
      <c r="J131" s="394" t="s">
        <v>1618</v>
      </c>
    </row>
    <row r="132" spans="1:10" s="345" customFormat="1" ht="24" customHeight="1">
      <c r="A132" s="246">
        <v>9</v>
      </c>
      <c r="B132" s="246" t="s">
        <v>1736</v>
      </c>
      <c r="C132" s="249" t="s">
        <v>211</v>
      </c>
      <c r="D132" s="262" t="s">
        <v>1378</v>
      </c>
      <c r="E132" s="248" t="s">
        <v>1737</v>
      </c>
      <c r="F132" s="246" t="s">
        <v>1731</v>
      </c>
      <c r="G132" s="246">
        <v>0</v>
      </c>
      <c r="H132" s="248"/>
      <c r="I132" s="248" t="s">
        <v>290</v>
      </c>
      <c r="J132" s="385"/>
    </row>
    <row r="133" spans="1:10" s="344" customFormat="1" ht="24" customHeight="1">
      <c r="A133" s="246">
        <v>10</v>
      </c>
      <c r="B133" s="246" t="s">
        <v>1991</v>
      </c>
      <c r="C133" s="247" t="s">
        <v>1992</v>
      </c>
      <c r="D133" s="263" t="s">
        <v>1993</v>
      </c>
      <c r="E133" s="246" t="s">
        <v>1142</v>
      </c>
      <c r="F133" s="246" t="s">
        <v>1731</v>
      </c>
      <c r="G133" s="246">
        <v>0</v>
      </c>
      <c r="H133" s="246"/>
      <c r="I133" s="246" t="s">
        <v>290</v>
      </c>
      <c r="J133" s="394" t="s">
        <v>1047</v>
      </c>
    </row>
    <row r="134" spans="1:10" s="344" customFormat="1" ht="24" customHeight="1">
      <c r="A134" s="246">
        <v>11</v>
      </c>
      <c r="B134" s="246" t="s">
        <v>1738</v>
      </c>
      <c r="C134" s="247" t="s">
        <v>208</v>
      </c>
      <c r="D134" s="263" t="s">
        <v>202</v>
      </c>
      <c r="E134" s="246" t="s">
        <v>388</v>
      </c>
      <c r="F134" s="246" t="s">
        <v>1731</v>
      </c>
      <c r="G134" s="246">
        <v>0</v>
      </c>
      <c r="H134" s="246"/>
      <c r="I134" s="246" t="s">
        <v>290</v>
      </c>
      <c r="J134" s="384"/>
    </row>
    <row r="135" spans="1:10" s="344" customFormat="1" ht="24" customHeight="1">
      <c r="A135" s="246">
        <v>12</v>
      </c>
      <c r="B135" s="246" t="s">
        <v>1994</v>
      </c>
      <c r="C135" s="247" t="s">
        <v>1995</v>
      </c>
      <c r="D135" s="263" t="s">
        <v>1996</v>
      </c>
      <c r="E135" s="246" t="s">
        <v>1737</v>
      </c>
      <c r="F135" s="246" t="s">
        <v>1731</v>
      </c>
      <c r="G135" s="246">
        <v>0</v>
      </c>
      <c r="H135" s="246"/>
      <c r="I135" s="246" t="s">
        <v>290</v>
      </c>
      <c r="J135" s="394" t="s">
        <v>1047</v>
      </c>
    </row>
    <row r="136" spans="1:10" s="344" customFormat="1" ht="24" customHeight="1">
      <c r="A136" s="246">
        <v>13</v>
      </c>
      <c r="B136" s="246" t="s">
        <v>1739</v>
      </c>
      <c r="C136" s="247" t="s">
        <v>377</v>
      </c>
      <c r="D136" s="263" t="s">
        <v>373</v>
      </c>
      <c r="E136" s="246" t="s">
        <v>1740</v>
      </c>
      <c r="F136" s="246" t="s">
        <v>1731</v>
      </c>
      <c r="G136" s="246">
        <v>0</v>
      </c>
      <c r="H136" s="246"/>
      <c r="I136" s="246" t="s">
        <v>290</v>
      </c>
      <c r="J136" s="384"/>
    </row>
    <row r="137" spans="1:10" s="344" customFormat="1" ht="24" customHeight="1">
      <c r="A137" s="246">
        <v>14</v>
      </c>
      <c r="B137" s="246" t="s">
        <v>1997</v>
      </c>
      <c r="C137" s="247" t="s">
        <v>1998</v>
      </c>
      <c r="D137" s="263" t="s">
        <v>491</v>
      </c>
      <c r="E137" s="246" t="s">
        <v>1999</v>
      </c>
      <c r="F137" s="246" t="s">
        <v>1731</v>
      </c>
      <c r="G137" s="246">
        <v>0</v>
      </c>
      <c r="H137" s="246"/>
      <c r="I137" s="246" t="s">
        <v>290</v>
      </c>
      <c r="J137" s="394" t="s">
        <v>1047</v>
      </c>
    </row>
    <row r="138" spans="1:10" s="345" customFormat="1" ht="24" customHeight="1">
      <c r="A138" s="246">
        <v>15</v>
      </c>
      <c r="B138" s="246" t="s">
        <v>2000</v>
      </c>
      <c r="C138" s="249" t="s">
        <v>1909</v>
      </c>
      <c r="D138" s="262" t="s">
        <v>296</v>
      </c>
      <c r="E138" s="248" t="s">
        <v>2001</v>
      </c>
      <c r="F138" s="246" t="s">
        <v>1731</v>
      </c>
      <c r="G138" s="246">
        <v>0</v>
      </c>
      <c r="H138" s="248"/>
      <c r="I138" s="248" t="s">
        <v>290</v>
      </c>
      <c r="J138" s="394" t="s">
        <v>1048</v>
      </c>
    </row>
    <row r="139" spans="1:10" s="344" customFormat="1" ht="24" customHeight="1">
      <c r="A139" s="246">
        <v>16</v>
      </c>
      <c r="B139" s="246" t="s">
        <v>2002</v>
      </c>
      <c r="C139" s="247" t="s">
        <v>2003</v>
      </c>
      <c r="D139" s="263" t="s">
        <v>296</v>
      </c>
      <c r="E139" s="246" t="s">
        <v>2004</v>
      </c>
      <c r="F139" s="246" t="s">
        <v>1731</v>
      </c>
      <c r="G139" s="246">
        <v>0</v>
      </c>
      <c r="H139" s="246"/>
      <c r="I139" s="246" t="s">
        <v>290</v>
      </c>
      <c r="J139" s="394" t="s">
        <v>1047</v>
      </c>
    </row>
    <row r="140" spans="1:10" s="344" customFormat="1" ht="24" customHeight="1">
      <c r="A140" s="246">
        <v>17</v>
      </c>
      <c r="B140" s="246" t="s">
        <v>1741</v>
      </c>
      <c r="C140" s="247" t="s">
        <v>1742</v>
      </c>
      <c r="D140" s="263" t="s">
        <v>374</v>
      </c>
      <c r="E140" s="246" t="s">
        <v>1425</v>
      </c>
      <c r="F140" s="246" t="s">
        <v>1731</v>
      </c>
      <c r="G140" s="246">
        <v>0</v>
      </c>
      <c r="H140" s="246"/>
      <c r="I140" s="246" t="s">
        <v>290</v>
      </c>
      <c r="J140" s="384"/>
    </row>
    <row r="141" spans="1:10" s="344" customFormat="1" ht="24" customHeight="1">
      <c r="A141" s="246">
        <v>18</v>
      </c>
      <c r="B141" s="246" t="s">
        <v>1743</v>
      </c>
      <c r="C141" s="247" t="s">
        <v>291</v>
      </c>
      <c r="D141" s="263" t="s">
        <v>204</v>
      </c>
      <c r="E141" s="246" t="s">
        <v>461</v>
      </c>
      <c r="F141" s="246" t="s">
        <v>1731</v>
      </c>
      <c r="G141" s="246">
        <v>0</v>
      </c>
      <c r="H141" s="246"/>
      <c r="I141" s="246" t="s">
        <v>290</v>
      </c>
      <c r="J141" s="384"/>
    </row>
    <row r="142" spans="1:10" s="344" customFormat="1" ht="24" customHeight="1">
      <c r="A142" s="246">
        <v>19</v>
      </c>
      <c r="B142" s="246" t="s">
        <v>2005</v>
      </c>
      <c r="C142" s="247" t="s">
        <v>2006</v>
      </c>
      <c r="D142" s="263" t="s">
        <v>300</v>
      </c>
      <c r="E142" s="246" t="s">
        <v>2007</v>
      </c>
      <c r="F142" s="246" t="s">
        <v>1731</v>
      </c>
      <c r="G142" s="246">
        <v>0</v>
      </c>
      <c r="H142" s="246"/>
      <c r="I142" s="246" t="s">
        <v>290</v>
      </c>
      <c r="J142" s="394" t="s">
        <v>1047</v>
      </c>
    </row>
    <row r="143" spans="1:10" s="344" customFormat="1" ht="24" customHeight="1">
      <c r="A143" s="246">
        <v>20</v>
      </c>
      <c r="B143" s="246" t="s">
        <v>2008</v>
      </c>
      <c r="C143" s="247" t="s">
        <v>206</v>
      </c>
      <c r="D143" s="263" t="s">
        <v>300</v>
      </c>
      <c r="E143" s="246" t="s">
        <v>2009</v>
      </c>
      <c r="F143" s="246" t="s">
        <v>1731</v>
      </c>
      <c r="G143" s="246">
        <v>0</v>
      </c>
      <c r="H143" s="246"/>
      <c r="I143" s="246" t="s">
        <v>290</v>
      </c>
      <c r="J143" s="394" t="s">
        <v>1047</v>
      </c>
    </row>
    <row r="144" spans="1:10" s="344" customFormat="1" ht="24" customHeight="1">
      <c r="A144" s="246">
        <v>21</v>
      </c>
      <c r="B144" s="246" t="s">
        <v>1744</v>
      </c>
      <c r="C144" s="247" t="s">
        <v>439</v>
      </c>
      <c r="D144" s="263" t="s">
        <v>205</v>
      </c>
      <c r="E144" s="246" t="s">
        <v>1745</v>
      </c>
      <c r="F144" s="246" t="s">
        <v>1731</v>
      </c>
      <c r="G144" s="246">
        <v>0</v>
      </c>
      <c r="H144" s="246"/>
      <c r="I144" s="246" t="s">
        <v>499</v>
      </c>
      <c r="J144" s="384"/>
    </row>
    <row r="145" spans="1:10" s="344" customFormat="1" ht="24" customHeight="1">
      <c r="A145" s="246">
        <v>22</v>
      </c>
      <c r="B145" s="246" t="s">
        <v>1746</v>
      </c>
      <c r="C145" s="247" t="s">
        <v>1747</v>
      </c>
      <c r="D145" s="263" t="s">
        <v>445</v>
      </c>
      <c r="E145" s="246" t="s">
        <v>1748</v>
      </c>
      <c r="F145" s="246" t="s">
        <v>1731</v>
      </c>
      <c r="G145" s="246">
        <v>0</v>
      </c>
      <c r="H145" s="246"/>
      <c r="I145" s="246" t="s">
        <v>290</v>
      </c>
      <c r="J145" s="384"/>
    </row>
    <row r="146" spans="1:10" s="344" customFormat="1" ht="24" customHeight="1">
      <c r="A146" s="246">
        <v>23</v>
      </c>
      <c r="B146" s="246" t="s">
        <v>2010</v>
      </c>
      <c r="C146" s="247" t="s">
        <v>1939</v>
      </c>
      <c r="D146" s="263" t="s">
        <v>1143</v>
      </c>
      <c r="E146" s="246" t="s">
        <v>2007</v>
      </c>
      <c r="F146" s="246" t="s">
        <v>1731</v>
      </c>
      <c r="G146" s="246">
        <v>0</v>
      </c>
      <c r="H146" s="246"/>
      <c r="I146" s="246" t="s">
        <v>290</v>
      </c>
      <c r="J146" s="394" t="s">
        <v>1047</v>
      </c>
    </row>
    <row r="147" spans="1:10" s="344" customFormat="1" ht="24" customHeight="1">
      <c r="A147" s="246">
        <v>24</v>
      </c>
      <c r="B147" s="246" t="s">
        <v>1749</v>
      </c>
      <c r="C147" s="247" t="s">
        <v>462</v>
      </c>
      <c r="D147" s="263" t="s">
        <v>376</v>
      </c>
      <c r="E147" s="246" t="s">
        <v>1750</v>
      </c>
      <c r="F147" s="246" t="s">
        <v>1731</v>
      </c>
      <c r="G147" s="246">
        <v>0</v>
      </c>
      <c r="H147" s="246"/>
      <c r="I147" s="246" t="s">
        <v>290</v>
      </c>
      <c r="J147" s="384"/>
    </row>
    <row r="148" spans="1:10" s="344" customFormat="1" ht="24" customHeight="1">
      <c r="A148" s="246">
        <v>25</v>
      </c>
      <c r="B148" s="246" t="s">
        <v>1751</v>
      </c>
      <c r="C148" s="247" t="s">
        <v>377</v>
      </c>
      <c r="D148" s="263" t="s">
        <v>448</v>
      </c>
      <c r="E148" s="246" t="s">
        <v>391</v>
      </c>
      <c r="F148" s="246" t="s">
        <v>1731</v>
      </c>
      <c r="G148" s="246">
        <v>0</v>
      </c>
      <c r="H148" s="246" t="s">
        <v>339</v>
      </c>
      <c r="I148" s="246" t="s">
        <v>290</v>
      </c>
      <c r="J148" s="384"/>
    </row>
    <row r="149" spans="1:10" s="344" customFormat="1" ht="24" customHeight="1">
      <c r="A149" s="246">
        <v>26</v>
      </c>
      <c r="B149" s="246" t="s">
        <v>2011</v>
      </c>
      <c r="C149" s="247" t="s">
        <v>1145</v>
      </c>
      <c r="D149" s="263" t="s">
        <v>414</v>
      </c>
      <c r="E149" s="246" t="s">
        <v>2012</v>
      </c>
      <c r="F149" s="246" t="s">
        <v>1731</v>
      </c>
      <c r="G149" s="246">
        <v>0</v>
      </c>
      <c r="H149" s="246"/>
      <c r="I149" s="246" t="s">
        <v>499</v>
      </c>
      <c r="J149" s="394" t="s">
        <v>1047</v>
      </c>
    </row>
    <row r="150" spans="1:10" s="344" customFormat="1" ht="24" customHeight="1">
      <c r="A150" s="246">
        <v>27</v>
      </c>
      <c r="B150" s="246" t="s">
        <v>1752</v>
      </c>
      <c r="C150" s="247" t="s">
        <v>1753</v>
      </c>
      <c r="D150" s="263" t="s">
        <v>414</v>
      </c>
      <c r="E150" s="246" t="s">
        <v>1754</v>
      </c>
      <c r="F150" s="246" t="s">
        <v>1731</v>
      </c>
      <c r="G150" s="246">
        <v>0</v>
      </c>
      <c r="H150" s="246"/>
      <c r="I150" s="246" t="s">
        <v>290</v>
      </c>
      <c r="J150" s="384"/>
    </row>
    <row r="151" spans="1:10" s="344" customFormat="1" ht="24" customHeight="1">
      <c r="A151" s="246">
        <v>28</v>
      </c>
      <c r="B151" s="246" t="s">
        <v>2013</v>
      </c>
      <c r="C151" s="247" t="s">
        <v>381</v>
      </c>
      <c r="D151" s="263" t="s">
        <v>1146</v>
      </c>
      <c r="E151" s="246" t="s">
        <v>2014</v>
      </c>
      <c r="F151" s="246" t="s">
        <v>1731</v>
      </c>
      <c r="G151" s="246">
        <v>0</v>
      </c>
      <c r="H151" s="246"/>
      <c r="I151" s="246" t="s">
        <v>290</v>
      </c>
      <c r="J151" s="394" t="s">
        <v>1049</v>
      </c>
    </row>
    <row r="152" spans="1:10" s="344" customFormat="1" ht="24" customHeight="1">
      <c r="A152" s="246">
        <v>29</v>
      </c>
      <c r="B152" s="246" t="s">
        <v>1755</v>
      </c>
      <c r="C152" s="247" t="s">
        <v>1756</v>
      </c>
      <c r="D152" s="263" t="s">
        <v>416</v>
      </c>
      <c r="E152" s="246" t="s">
        <v>1757</v>
      </c>
      <c r="F152" s="246" t="s">
        <v>1731</v>
      </c>
      <c r="G152" s="246">
        <v>0</v>
      </c>
      <c r="H152" s="246"/>
      <c r="I152" s="246" t="s">
        <v>290</v>
      </c>
      <c r="J152" s="384"/>
    </row>
    <row r="153" spans="1:10" s="344" customFormat="1" ht="24" customHeight="1">
      <c r="A153" s="246">
        <v>30</v>
      </c>
      <c r="B153" s="246" t="s">
        <v>1758</v>
      </c>
      <c r="C153" s="247" t="s">
        <v>1759</v>
      </c>
      <c r="D153" s="263" t="s">
        <v>302</v>
      </c>
      <c r="E153" s="246" t="s">
        <v>433</v>
      </c>
      <c r="F153" s="246" t="s">
        <v>1731</v>
      </c>
      <c r="G153" s="246">
        <v>0</v>
      </c>
      <c r="H153" s="246"/>
      <c r="I153" s="246" t="s">
        <v>499</v>
      </c>
      <c r="J153" s="385"/>
    </row>
    <row r="154" spans="1:10" s="344" customFormat="1" ht="24" customHeight="1">
      <c r="A154" s="246">
        <v>31</v>
      </c>
      <c r="B154" s="246" t="s">
        <v>1760</v>
      </c>
      <c r="C154" s="247" t="s">
        <v>1761</v>
      </c>
      <c r="D154" s="263" t="s">
        <v>1762</v>
      </c>
      <c r="E154" s="246" t="s">
        <v>1763</v>
      </c>
      <c r="F154" s="246" t="s">
        <v>1731</v>
      </c>
      <c r="G154" s="246">
        <v>0</v>
      </c>
      <c r="H154" s="246"/>
      <c r="I154" s="246" t="s">
        <v>499</v>
      </c>
      <c r="J154" s="384"/>
    </row>
    <row r="155" spans="1:10" s="344" customFormat="1" ht="24" customHeight="1">
      <c r="A155" s="246">
        <v>32</v>
      </c>
      <c r="B155" s="246" t="s">
        <v>1764</v>
      </c>
      <c r="C155" s="247" t="s">
        <v>1429</v>
      </c>
      <c r="D155" s="263" t="s">
        <v>337</v>
      </c>
      <c r="E155" s="246" t="s">
        <v>463</v>
      </c>
      <c r="F155" s="246" t="s">
        <v>1731</v>
      </c>
      <c r="G155" s="246">
        <v>0</v>
      </c>
      <c r="H155" s="246"/>
      <c r="I155" s="246" t="s">
        <v>290</v>
      </c>
      <c r="J155" s="392"/>
    </row>
    <row r="156" spans="1:10" s="344" customFormat="1" ht="24" customHeight="1">
      <c r="A156" s="246">
        <v>33</v>
      </c>
      <c r="B156" s="246" t="s">
        <v>1765</v>
      </c>
      <c r="C156" s="247" t="s">
        <v>1766</v>
      </c>
      <c r="D156" s="263" t="s">
        <v>465</v>
      </c>
      <c r="E156" s="246" t="s">
        <v>336</v>
      </c>
      <c r="F156" s="246" t="s">
        <v>1731</v>
      </c>
      <c r="G156" s="246">
        <v>0</v>
      </c>
      <c r="H156" s="246"/>
      <c r="I156" s="246" t="s">
        <v>290</v>
      </c>
      <c r="J156" s="384"/>
    </row>
    <row r="157" spans="1:10" s="344" customFormat="1" ht="24" customHeight="1">
      <c r="A157" s="246">
        <v>34</v>
      </c>
      <c r="B157" s="246" t="s">
        <v>1767</v>
      </c>
      <c r="C157" s="247" t="s">
        <v>1768</v>
      </c>
      <c r="D157" s="263" t="s">
        <v>1769</v>
      </c>
      <c r="E157" s="246" t="s">
        <v>1770</v>
      </c>
      <c r="F157" s="246" t="s">
        <v>1731</v>
      </c>
      <c r="G157" s="246">
        <v>0</v>
      </c>
      <c r="H157" s="246"/>
      <c r="I157" s="246" t="s">
        <v>290</v>
      </c>
      <c r="J157" s="385"/>
    </row>
    <row r="158" spans="1:10" s="344" customFormat="1" ht="24" customHeight="1">
      <c r="A158" s="246">
        <v>35</v>
      </c>
      <c r="B158" s="246" t="s">
        <v>1771</v>
      </c>
      <c r="C158" s="247" t="s">
        <v>1772</v>
      </c>
      <c r="D158" s="263" t="s">
        <v>342</v>
      </c>
      <c r="E158" s="246" t="s">
        <v>1773</v>
      </c>
      <c r="F158" s="246" t="s">
        <v>1731</v>
      </c>
      <c r="G158" s="246">
        <v>0</v>
      </c>
      <c r="H158" s="246"/>
      <c r="I158" s="246" t="s">
        <v>290</v>
      </c>
      <c r="J158" s="384"/>
    </row>
    <row r="159" spans="1:10" s="344" customFormat="1" ht="24" customHeight="1">
      <c r="A159" s="246">
        <v>36</v>
      </c>
      <c r="B159" s="246" t="s">
        <v>1774</v>
      </c>
      <c r="C159" s="247" t="s">
        <v>475</v>
      </c>
      <c r="D159" s="263" t="s">
        <v>219</v>
      </c>
      <c r="E159" s="246" t="s">
        <v>1775</v>
      </c>
      <c r="F159" s="246" t="s">
        <v>1731</v>
      </c>
      <c r="G159" s="246">
        <v>0</v>
      </c>
      <c r="H159" s="246"/>
      <c r="I159" s="246" t="s">
        <v>290</v>
      </c>
      <c r="J159" s="384"/>
    </row>
    <row r="160" spans="1:10" s="344" customFormat="1" ht="24" customHeight="1">
      <c r="A160" s="246">
        <v>37</v>
      </c>
      <c r="B160" s="246" t="s">
        <v>1776</v>
      </c>
      <c r="C160" s="247" t="s">
        <v>291</v>
      </c>
      <c r="D160" s="263" t="s">
        <v>387</v>
      </c>
      <c r="E160" s="246" t="s">
        <v>389</v>
      </c>
      <c r="F160" s="246" t="s">
        <v>1731</v>
      </c>
      <c r="G160" s="246">
        <v>0</v>
      </c>
      <c r="H160" s="246" t="s">
        <v>370</v>
      </c>
      <c r="I160" s="246" t="s">
        <v>290</v>
      </c>
      <c r="J160" s="384"/>
    </row>
    <row r="161" spans="1:10" s="344" customFormat="1" ht="24" customHeight="1">
      <c r="A161" s="246">
        <v>38</v>
      </c>
      <c r="B161" s="246" t="s">
        <v>1777</v>
      </c>
      <c r="C161" s="247" t="s">
        <v>1756</v>
      </c>
      <c r="D161" s="263" t="s">
        <v>221</v>
      </c>
      <c r="E161" s="246" t="s">
        <v>476</v>
      </c>
      <c r="F161" s="246" t="s">
        <v>1731</v>
      </c>
      <c r="G161" s="246">
        <v>0</v>
      </c>
      <c r="H161" s="246"/>
      <c r="I161" s="246" t="s">
        <v>290</v>
      </c>
      <c r="J161" s="385" t="s">
        <v>1667</v>
      </c>
    </row>
    <row r="162" spans="1:10" s="344" customFormat="1" ht="24" customHeight="1">
      <c r="A162" s="246">
        <v>39</v>
      </c>
      <c r="B162" s="246" t="s">
        <v>1778</v>
      </c>
      <c r="C162" s="247" t="s">
        <v>1779</v>
      </c>
      <c r="D162" s="263" t="s">
        <v>356</v>
      </c>
      <c r="E162" s="246" t="s">
        <v>479</v>
      </c>
      <c r="F162" s="246" t="s">
        <v>1731</v>
      </c>
      <c r="G162" s="246">
        <v>0</v>
      </c>
      <c r="H162" s="246"/>
      <c r="I162" s="246" t="s">
        <v>290</v>
      </c>
      <c r="J162" s="384"/>
    </row>
    <row r="163" spans="1:10" s="345" customFormat="1" ht="24" customHeight="1">
      <c r="A163" s="246">
        <v>40</v>
      </c>
      <c r="B163" s="246" t="s">
        <v>1780</v>
      </c>
      <c r="C163" s="249" t="s">
        <v>462</v>
      </c>
      <c r="D163" s="262" t="s">
        <v>227</v>
      </c>
      <c r="E163" s="248" t="s">
        <v>1781</v>
      </c>
      <c r="F163" s="246" t="s">
        <v>1731</v>
      </c>
      <c r="G163" s="246">
        <v>0</v>
      </c>
      <c r="H163" s="248" t="s">
        <v>345</v>
      </c>
      <c r="I163" s="248" t="s">
        <v>290</v>
      </c>
      <c r="J163" s="385"/>
    </row>
    <row r="164" spans="1:10" s="344" customFormat="1" ht="24" customHeight="1">
      <c r="A164" s="246">
        <v>41</v>
      </c>
      <c r="B164" s="246" t="s">
        <v>1782</v>
      </c>
      <c r="C164" s="247" t="s">
        <v>1783</v>
      </c>
      <c r="D164" s="263" t="s">
        <v>229</v>
      </c>
      <c r="E164" s="246" t="s">
        <v>1784</v>
      </c>
      <c r="F164" s="246" t="s">
        <v>1731</v>
      </c>
      <c r="G164" s="246">
        <v>0</v>
      </c>
      <c r="H164" s="246"/>
      <c r="I164" s="246" t="s">
        <v>290</v>
      </c>
      <c r="J164" s="385"/>
    </row>
    <row r="165" spans="1:10" s="344" customFormat="1" ht="24" customHeight="1">
      <c r="A165" s="246">
        <v>42</v>
      </c>
      <c r="B165" s="246" t="s">
        <v>1785</v>
      </c>
      <c r="C165" s="247" t="s">
        <v>480</v>
      </c>
      <c r="D165" s="263" t="s">
        <v>360</v>
      </c>
      <c r="E165" s="246" t="s">
        <v>1571</v>
      </c>
      <c r="F165" s="246" t="s">
        <v>1731</v>
      </c>
      <c r="G165" s="246">
        <v>0</v>
      </c>
      <c r="H165" s="246"/>
      <c r="I165" s="246" t="s">
        <v>290</v>
      </c>
      <c r="J165" s="384"/>
    </row>
    <row r="166" spans="1:10" s="344" customFormat="1" ht="24" customHeight="1">
      <c r="A166" s="246">
        <v>43</v>
      </c>
      <c r="B166" s="246" t="s">
        <v>1786</v>
      </c>
      <c r="C166" s="247" t="s">
        <v>1787</v>
      </c>
      <c r="D166" s="263" t="s">
        <v>362</v>
      </c>
      <c r="E166" s="246" t="s">
        <v>1788</v>
      </c>
      <c r="F166" s="246" t="s">
        <v>1731</v>
      </c>
      <c r="G166" s="246">
        <v>0</v>
      </c>
      <c r="H166" s="246"/>
      <c r="I166" s="246" t="s">
        <v>290</v>
      </c>
      <c r="J166" s="384"/>
    </row>
    <row r="167" spans="1:10" s="344" customFormat="1" ht="24" customHeight="1">
      <c r="A167" s="246">
        <v>44</v>
      </c>
      <c r="B167" s="246" t="s">
        <v>1789</v>
      </c>
      <c r="C167" s="247" t="s">
        <v>218</v>
      </c>
      <c r="D167" s="263" t="s">
        <v>456</v>
      </c>
      <c r="E167" s="246" t="s">
        <v>397</v>
      </c>
      <c r="F167" s="246" t="s">
        <v>1731</v>
      </c>
      <c r="G167" s="246">
        <v>0</v>
      </c>
      <c r="H167" s="246"/>
      <c r="I167" s="246" t="s">
        <v>290</v>
      </c>
      <c r="J167" s="384"/>
    </row>
    <row r="168" spans="1:10" s="344" customFormat="1" ht="24" customHeight="1">
      <c r="A168" s="246">
        <v>45</v>
      </c>
      <c r="B168" s="246" t="s">
        <v>1790</v>
      </c>
      <c r="C168" s="247" t="s">
        <v>203</v>
      </c>
      <c r="D168" s="263" t="s">
        <v>427</v>
      </c>
      <c r="E168" s="246" t="s">
        <v>1523</v>
      </c>
      <c r="F168" s="246" t="s">
        <v>1731</v>
      </c>
      <c r="G168" s="246">
        <v>0</v>
      </c>
      <c r="H168" s="246"/>
      <c r="I168" s="246" t="s">
        <v>290</v>
      </c>
      <c r="J168" s="384"/>
    </row>
    <row r="169" spans="1:10" s="344" customFormat="1" ht="24" customHeight="1">
      <c r="A169" s="246">
        <v>46</v>
      </c>
      <c r="B169" s="246" t="s">
        <v>1791</v>
      </c>
      <c r="C169" s="247" t="s">
        <v>1792</v>
      </c>
      <c r="D169" s="263" t="s">
        <v>238</v>
      </c>
      <c r="E169" s="246" t="s">
        <v>482</v>
      </c>
      <c r="F169" s="246" t="s">
        <v>1731</v>
      </c>
      <c r="G169" s="246">
        <v>0</v>
      </c>
      <c r="H169" s="246"/>
      <c r="I169" s="246" t="s">
        <v>290</v>
      </c>
      <c r="J169" s="384"/>
    </row>
    <row r="170" spans="1:10" s="344" customFormat="1" ht="24" customHeight="1">
      <c r="A170" s="246">
        <v>47</v>
      </c>
      <c r="B170" s="246" t="s">
        <v>1793</v>
      </c>
      <c r="C170" s="247" t="s">
        <v>1794</v>
      </c>
      <c r="D170" s="263" t="s">
        <v>430</v>
      </c>
      <c r="E170" s="246" t="s">
        <v>384</v>
      </c>
      <c r="F170" s="246" t="s">
        <v>1731</v>
      </c>
      <c r="G170" s="246">
        <v>0</v>
      </c>
      <c r="H170" s="246"/>
      <c r="I170" s="246" t="s">
        <v>290</v>
      </c>
      <c r="J170" s="384"/>
    </row>
    <row r="171" spans="1:10" s="344" customFormat="1" ht="24" customHeight="1">
      <c r="A171" s="246">
        <v>48</v>
      </c>
      <c r="B171" s="246" t="s">
        <v>1795</v>
      </c>
      <c r="C171" s="247" t="s">
        <v>1516</v>
      </c>
      <c r="D171" s="263" t="s">
        <v>1796</v>
      </c>
      <c r="E171" s="246" t="s">
        <v>1797</v>
      </c>
      <c r="F171" s="246" t="s">
        <v>1731</v>
      </c>
      <c r="G171" s="246">
        <v>0</v>
      </c>
      <c r="H171" s="246"/>
      <c r="I171" s="246" t="s">
        <v>290</v>
      </c>
      <c r="J171" s="384"/>
    </row>
    <row r="172" spans="1:10" s="344" customFormat="1" ht="24" customHeight="1">
      <c r="A172" s="246">
        <v>49</v>
      </c>
      <c r="B172" s="246" t="s">
        <v>1798</v>
      </c>
      <c r="C172" s="247" t="s">
        <v>206</v>
      </c>
      <c r="D172" s="263" t="s">
        <v>1799</v>
      </c>
      <c r="E172" s="246">
        <v>1992</v>
      </c>
      <c r="F172" s="246" t="s">
        <v>1731</v>
      </c>
      <c r="G172" s="246">
        <v>0</v>
      </c>
      <c r="H172" s="246"/>
      <c r="I172" s="246" t="s">
        <v>290</v>
      </c>
      <c r="J172" s="385"/>
    </row>
    <row r="173" spans="1:10" s="344" customFormat="1" ht="24" customHeight="1" thickBot="1">
      <c r="A173" s="373">
        <v>50</v>
      </c>
      <c r="B173" s="373" t="s">
        <v>1800</v>
      </c>
      <c r="C173" s="374" t="s">
        <v>487</v>
      </c>
      <c r="D173" s="375" t="s">
        <v>244</v>
      </c>
      <c r="E173" s="373" t="s">
        <v>1801</v>
      </c>
      <c r="F173" s="373" t="s">
        <v>1731</v>
      </c>
      <c r="G173" s="373">
        <v>0</v>
      </c>
      <c r="H173" s="373"/>
      <c r="I173" s="373" t="s">
        <v>290</v>
      </c>
      <c r="J173" s="390"/>
    </row>
    <row r="174" spans="1:10" s="344" customFormat="1" ht="24" hidden="1" customHeight="1">
      <c r="A174" s="283">
        <v>1</v>
      </c>
      <c r="B174" s="283" t="s">
        <v>1802</v>
      </c>
      <c r="C174" s="371" t="s">
        <v>1803</v>
      </c>
      <c r="D174" s="372" t="s">
        <v>435</v>
      </c>
      <c r="E174" s="283" t="s">
        <v>488</v>
      </c>
      <c r="F174" s="283" t="s">
        <v>1804</v>
      </c>
      <c r="G174" s="283">
        <v>0</v>
      </c>
      <c r="H174" s="283"/>
      <c r="I174" s="283" t="s">
        <v>290</v>
      </c>
      <c r="J174" s="391"/>
    </row>
    <row r="175" spans="1:10" s="344" customFormat="1" ht="24" hidden="1" customHeight="1">
      <c r="A175" s="246">
        <v>2</v>
      </c>
      <c r="B175" s="246" t="s">
        <v>1805</v>
      </c>
      <c r="C175" s="247" t="s">
        <v>1367</v>
      </c>
      <c r="D175" s="263" t="s">
        <v>1806</v>
      </c>
      <c r="E175" s="246" t="s">
        <v>489</v>
      </c>
      <c r="F175" s="246" t="s">
        <v>1804</v>
      </c>
      <c r="G175" s="246">
        <v>0</v>
      </c>
      <c r="H175" s="246" t="s">
        <v>370</v>
      </c>
      <c r="I175" s="246" t="s">
        <v>290</v>
      </c>
      <c r="J175" s="392"/>
    </row>
    <row r="176" spans="1:10" s="344" customFormat="1" ht="24" hidden="1" customHeight="1">
      <c r="A176" s="246">
        <v>3</v>
      </c>
      <c r="B176" s="246" t="s">
        <v>1807</v>
      </c>
      <c r="C176" s="247" t="s">
        <v>1548</v>
      </c>
      <c r="D176" s="263" t="s">
        <v>202</v>
      </c>
      <c r="E176" s="246" t="s">
        <v>490</v>
      </c>
      <c r="F176" s="246" t="s">
        <v>1804</v>
      </c>
      <c r="G176" s="246">
        <v>0</v>
      </c>
      <c r="H176" s="246"/>
      <c r="I176" s="246" t="s">
        <v>290</v>
      </c>
      <c r="J176" s="392"/>
    </row>
    <row r="177" spans="1:10" s="344" customFormat="1" ht="24" hidden="1" customHeight="1">
      <c r="A177" s="246">
        <v>4</v>
      </c>
      <c r="B177" s="246" t="s">
        <v>1808</v>
      </c>
      <c r="C177" s="247" t="s">
        <v>1813</v>
      </c>
      <c r="D177" s="263" t="s">
        <v>491</v>
      </c>
      <c r="E177" s="246" t="s">
        <v>1814</v>
      </c>
      <c r="F177" s="246" t="s">
        <v>1804</v>
      </c>
      <c r="G177" s="246">
        <v>0</v>
      </c>
      <c r="H177" s="246"/>
      <c r="I177" s="246" t="s">
        <v>290</v>
      </c>
      <c r="J177" s="392"/>
    </row>
    <row r="178" spans="1:10" s="344" customFormat="1" ht="24" hidden="1" customHeight="1">
      <c r="A178" s="246">
        <v>5</v>
      </c>
      <c r="B178" s="246" t="s">
        <v>1815</v>
      </c>
      <c r="C178" s="247" t="s">
        <v>1766</v>
      </c>
      <c r="D178" s="263" t="s">
        <v>1816</v>
      </c>
      <c r="E178" s="246" t="s">
        <v>1817</v>
      </c>
      <c r="F178" s="246" t="s">
        <v>1804</v>
      </c>
      <c r="G178" s="246">
        <v>0</v>
      </c>
      <c r="H178" s="246"/>
      <c r="I178" s="246" t="s">
        <v>290</v>
      </c>
      <c r="J178" s="392"/>
    </row>
    <row r="179" spans="1:10" s="344" customFormat="1" ht="24" hidden="1" customHeight="1">
      <c r="A179" s="246">
        <v>6</v>
      </c>
      <c r="B179" s="246" t="s">
        <v>1818</v>
      </c>
      <c r="C179" s="247" t="s">
        <v>1819</v>
      </c>
      <c r="D179" s="263" t="s">
        <v>300</v>
      </c>
      <c r="E179" s="246" t="s">
        <v>1820</v>
      </c>
      <c r="F179" s="246" t="s">
        <v>1804</v>
      </c>
      <c r="G179" s="246">
        <v>0</v>
      </c>
      <c r="H179" s="246"/>
      <c r="I179" s="246" t="s">
        <v>290</v>
      </c>
      <c r="J179" s="392"/>
    </row>
    <row r="180" spans="1:10" s="344" customFormat="1" ht="24" hidden="1" customHeight="1">
      <c r="A180" s="246">
        <v>7</v>
      </c>
      <c r="B180" s="246" t="s">
        <v>1821</v>
      </c>
      <c r="C180" s="247" t="s">
        <v>206</v>
      </c>
      <c r="D180" s="263" t="s">
        <v>492</v>
      </c>
      <c r="E180" s="246" t="s">
        <v>1822</v>
      </c>
      <c r="F180" s="246" t="s">
        <v>1804</v>
      </c>
      <c r="G180" s="246">
        <v>0</v>
      </c>
      <c r="H180" s="246"/>
      <c r="I180" s="246" t="s">
        <v>290</v>
      </c>
      <c r="J180" s="392"/>
    </row>
    <row r="181" spans="1:10" s="344" customFormat="1" ht="24" hidden="1" customHeight="1">
      <c r="A181" s="246">
        <v>8</v>
      </c>
      <c r="B181" s="246" t="s">
        <v>1823</v>
      </c>
      <c r="C181" s="247" t="s">
        <v>1824</v>
      </c>
      <c r="D181" s="263" t="s">
        <v>493</v>
      </c>
      <c r="E181" s="246" t="s">
        <v>1825</v>
      </c>
      <c r="F181" s="246" t="s">
        <v>1804</v>
      </c>
      <c r="G181" s="246">
        <v>0</v>
      </c>
      <c r="H181" s="246"/>
      <c r="I181" s="246" t="s">
        <v>290</v>
      </c>
      <c r="J181" s="385" t="s">
        <v>501</v>
      </c>
    </row>
    <row r="182" spans="1:10" s="344" customFormat="1" ht="24" hidden="1" customHeight="1">
      <c r="A182" s="246">
        <v>9</v>
      </c>
      <c r="B182" s="246" t="s">
        <v>1826</v>
      </c>
      <c r="C182" s="247" t="s">
        <v>495</v>
      </c>
      <c r="D182" s="263" t="s">
        <v>414</v>
      </c>
      <c r="E182" s="246" t="s">
        <v>1827</v>
      </c>
      <c r="F182" s="246" t="s">
        <v>1804</v>
      </c>
      <c r="G182" s="246">
        <v>0</v>
      </c>
      <c r="H182" s="246"/>
      <c r="I182" s="246" t="s">
        <v>290</v>
      </c>
      <c r="J182" s="392"/>
    </row>
    <row r="183" spans="1:10" s="344" customFormat="1" ht="24" hidden="1" customHeight="1">
      <c r="A183" s="246">
        <v>10</v>
      </c>
      <c r="B183" s="246" t="s">
        <v>1828</v>
      </c>
      <c r="C183" s="247" t="s">
        <v>1829</v>
      </c>
      <c r="D183" s="263" t="s">
        <v>414</v>
      </c>
      <c r="E183" s="246" t="s">
        <v>1830</v>
      </c>
      <c r="F183" s="246" t="s">
        <v>1804</v>
      </c>
      <c r="G183" s="246">
        <v>0</v>
      </c>
      <c r="H183" s="246"/>
      <c r="I183" s="246" t="s">
        <v>290</v>
      </c>
      <c r="J183" s="392"/>
    </row>
    <row r="184" spans="1:10" s="344" customFormat="1" ht="24" hidden="1" customHeight="1">
      <c r="A184" s="246">
        <v>11</v>
      </c>
      <c r="B184" s="246" t="s">
        <v>2015</v>
      </c>
      <c r="C184" s="247" t="s">
        <v>2016</v>
      </c>
      <c r="D184" s="263" t="s">
        <v>302</v>
      </c>
      <c r="E184" s="246" t="s">
        <v>2017</v>
      </c>
      <c r="F184" s="246" t="s">
        <v>1804</v>
      </c>
      <c r="G184" s="246">
        <v>0</v>
      </c>
      <c r="H184" s="246"/>
      <c r="I184" s="246" t="s">
        <v>290</v>
      </c>
      <c r="J184" s="394" t="s">
        <v>1047</v>
      </c>
    </row>
    <row r="185" spans="1:10" s="344" customFormat="1" ht="24" hidden="1" customHeight="1">
      <c r="A185" s="246">
        <v>12</v>
      </c>
      <c r="B185" s="246" t="s">
        <v>2018</v>
      </c>
      <c r="C185" s="247" t="s">
        <v>449</v>
      </c>
      <c r="D185" s="263" t="s">
        <v>304</v>
      </c>
      <c r="E185" s="246" t="s">
        <v>2019</v>
      </c>
      <c r="F185" s="246" t="s">
        <v>1804</v>
      </c>
      <c r="G185" s="246">
        <v>0</v>
      </c>
      <c r="H185" s="246"/>
      <c r="I185" s="246" t="s">
        <v>290</v>
      </c>
      <c r="J185" s="394" t="s">
        <v>1047</v>
      </c>
    </row>
    <row r="186" spans="1:10" s="344" customFormat="1" ht="24" hidden="1" customHeight="1">
      <c r="A186" s="246">
        <v>13</v>
      </c>
      <c r="B186" s="246" t="s">
        <v>1831</v>
      </c>
      <c r="C186" s="247" t="s">
        <v>1832</v>
      </c>
      <c r="D186" s="263" t="s">
        <v>337</v>
      </c>
      <c r="E186" s="246" t="s">
        <v>440</v>
      </c>
      <c r="F186" s="246" t="s">
        <v>1804</v>
      </c>
      <c r="G186" s="246">
        <v>0</v>
      </c>
      <c r="H186" s="246"/>
      <c r="I186" s="246" t="s">
        <v>290</v>
      </c>
      <c r="J186" s="394" t="s">
        <v>1833</v>
      </c>
    </row>
    <row r="187" spans="1:10" s="344" customFormat="1" ht="24" hidden="1" customHeight="1">
      <c r="A187" s="246">
        <v>14</v>
      </c>
      <c r="B187" s="246" t="s">
        <v>2020</v>
      </c>
      <c r="C187" s="247" t="s">
        <v>211</v>
      </c>
      <c r="D187" s="263" t="s">
        <v>337</v>
      </c>
      <c r="E187" s="246" t="s">
        <v>450</v>
      </c>
      <c r="F187" s="246" t="s">
        <v>1804</v>
      </c>
      <c r="G187" s="246">
        <v>0</v>
      </c>
      <c r="H187" s="246"/>
      <c r="I187" s="246" t="s">
        <v>290</v>
      </c>
      <c r="J187" s="394" t="s">
        <v>1047</v>
      </c>
    </row>
    <row r="188" spans="1:10" s="344" customFormat="1" ht="24" hidden="1" customHeight="1">
      <c r="A188" s="246">
        <v>15</v>
      </c>
      <c r="B188" s="246" t="s">
        <v>2021</v>
      </c>
      <c r="C188" s="247" t="s">
        <v>2022</v>
      </c>
      <c r="D188" s="263" t="s">
        <v>215</v>
      </c>
      <c r="E188" s="246" t="s">
        <v>1526</v>
      </c>
      <c r="F188" s="246" t="s">
        <v>1804</v>
      </c>
      <c r="G188" s="246">
        <v>0</v>
      </c>
      <c r="H188" s="246"/>
      <c r="I188" s="246" t="s">
        <v>290</v>
      </c>
      <c r="J188" s="394" t="s">
        <v>1047</v>
      </c>
    </row>
    <row r="189" spans="1:10" s="344" customFormat="1" ht="24" hidden="1" customHeight="1">
      <c r="A189" s="246">
        <v>16</v>
      </c>
      <c r="B189" s="246" t="s">
        <v>1834</v>
      </c>
      <c r="C189" s="247" t="s">
        <v>1835</v>
      </c>
      <c r="D189" s="263" t="s">
        <v>464</v>
      </c>
      <c r="E189" s="246" t="s">
        <v>1836</v>
      </c>
      <c r="F189" s="246" t="s">
        <v>1804</v>
      </c>
      <c r="G189" s="246">
        <v>0</v>
      </c>
      <c r="H189" s="246"/>
      <c r="I189" s="246" t="s">
        <v>290</v>
      </c>
      <c r="J189" s="392"/>
    </row>
    <row r="190" spans="1:10" s="344" customFormat="1" ht="24" hidden="1" customHeight="1">
      <c r="A190" s="246">
        <v>17</v>
      </c>
      <c r="B190" s="246" t="s">
        <v>2023</v>
      </c>
      <c r="C190" s="247" t="s">
        <v>1787</v>
      </c>
      <c r="D190" s="263" t="s">
        <v>342</v>
      </c>
      <c r="E190" s="246" t="s">
        <v>2024</v>
      </c>
      <c r="F190" s="246" t="s">
        <v>1804</v>
      </c>
      <c r="G190" s="246">
        <v>0</v>
      </c>
      <c r="H190" s="246"/>
      <c r="I190" s="246" t="s">
        <v>290</v>
      </c>
      <c r="J190" s="394" t="s">
        <v>1050</v>
      </c>
    </row>
    <row r="191" spans="1:10" s="344" customFormat="1" ht="24" hidden="1" customHeight="1">
      <c r="A191" s="246">
        <v>18</v>
      </c>
      <c r="B191" s="246" t="s">
        <v>1837</v>
      </c>
      <c r="C191" s="247" t="s">
        <v>200</v>
      </c>
      <c r="D191" s="263" t="s">
        <v>1075</v>
      </c>
      <c r="E191" s="246" t="s">
        <v>1076</v>
      </c>
      <c r="F191" s="246" t="s">
        <v>1804</v>
      </c>
      <c r="G191" s="246">
        <v>0</v>
      </c>
      <c r="H191" s="246"/>
      <c r="I191" s="246" t="s">
        <v>290</v>
      </c>
      <c r="J191" s="392"/>
    </row>
    <row r="192" spans="1:10" s="344" customFormat="1" ht="24" hidden="1" customHeight="1">
      <c r="A192" s="246">
        <v>19</v>
      </c>
      <c r="B192" s="246" t="s">
        <v>2025</v>
      </c>
      <c r="C192" s="247" t="s">
        <v>475</v>
      </c>
      <c r="D192" s="263" t="s">
        <v>219</v>
      </c>
      <c r="E192" s="246" t="s">
        <v>2026</v>
      </c>
      <c r="F192" s="246" t="s">
        <v>1804</v>
      </c>
      <c r="G192" s="246">
        <v>0</v>
      </c>
      <c r="H192" s="246"/>
      <c r="I192" s="246" t="s">
        <v>290</v>
      </c>
      <c r="J192" s="394" t="s">
        <v>1047</v>
      </c>
    </row>
    <row r="193" spans="1:10" s="344" customFormat="1" ht="24" hidden="1" customHeight="1">
      <c r="A193" s="246">
        <v>20</v>
      </c>
      <c r="B193" s="246" t="s">
        <v>1838</v>
      </c>
      <c r="C193" s="247" t="s">
        <v>1839</v>
      </c>
      <c r="D193" s="263" t="s">
        <v>1840</v>
      </c>
      <c r="E193" s="246" t="s">
        <v>1841</v>
      </c>
      <c r="F193" s="246" t="s">
        <v>1804</v>
      </c>
      <c r="G193" s="246">
        <v>0</v>
      </c>
      <c r="H193" s="246"/>
      <c r="I193" s="246" t="s">
        <v>290</v>
      </c>
      <c r="J193" s="392"/>
    </row>
    <row r="194" spans="1:10" s="345" customFormat="1" ht="24" hidden="1" customHeight="1">
      <c r="A194" s="246">
        <v>21</v>
      </c>
      <c r="B194" s="246" t="s">
        <v>2027</v>
      </c>
      <c r="C194" s="249" t="s">
        <v>214</v>
      </c>
      <c r="D194" s="262" t="s">
        <v>387</v>
      </c>
      <c r="E194" s="248" t="s">
        <v>2028</v>
      </c>
      <c r="F194" s="246" t="s">
        <v>1804</v>
      </c>
      <c r="G194" s="246">
        <v>0</v>
      </c>
      <c r="H194" s="248"/>
      <c r="I194" s="248" t="s">
        <v>499</v>
      </c>
      <c r="J194" s="394" t="s">
        <v>1047</v>
      </c>
    </row>
    <row r="195" spans="1:10" s="344" customFormat="1" ht="24" hidden="1" customHeight="1">
      <c r="A195" s="246">
        <v>22</v>
      </c>
      <c r="B195" s="246" t="s">
        <v>2029</v>
      </c>
      <c r="C195" s="247" t="s">
        <v>2030</v>
      </c>
      <c r="D195" s="263" t="s">
        <v>349</v>
      </c>
      <c r="E195" s="246" t="s">
        <v>341</v>
      </c>
      <c r="F195" s="246" t="s">
        <v>1804</v>
      </c>
      <c r="G195" s="246">
        <v>0</v>
      </c>
      <c r="H195" s="246"/>
      <c r="I195" s="246" t="s">
        <v>290</v>
      </c>
      <c r="J195" s="394" t="s">
        <v>1047</v>
      </c>
    </row>
    <row r="196" spans="1:10" s="344" customFormat="1" ht="24" hidden="1" customHeight="1">
      <c r="A196" s="246">
        <v>23</v>
      </c>
      <c r="B196" s="246" t="s">
        <v>1842</v>
      </c>
      <c r="C196" s="247" t="s">
        <v>1843</v>
      </c>
      <c r="D196" s="263" t="s">
        <v>349</v>
      </c>
      <c r="E196" s="246" t="s">
        <v>1844</v>
      </c>
      <c r="F196" s="246" t="s">
        <v>1804</v>
      </c>
      <c r="G196" s="246">
        <v>0</v>
      </c>
      <c r="H196" s="246"/>
      <c r="I196" s="246" t="s">
        <v>290</v>
      </c>
      <c r="J196" s="392"/>
    </row>
    <row r="197" spans="1:10" s="344" customFormat="1" ht="24" hidden="1" customHeight="1">
      <c r="A197" s="246">
        <v>24</v>
      </c>
      <c r="B197" s="246" t="s">
        <v>2031</v>
      </c>
      <c r="C197" s="247" t="s">
        <v>2032</v>
      </c>
      <c r="D197" s="263" t="s">
        <v>349</v>
      </c>
      <c r="E197" s="246" t="s">
        <v>2033</v>
      </c>
      <c r="F197" s="246" t="s">
        <v>1804</v>
      </c>
      <c r="G197" s="246">
        <v>0</v>
      </c>
      <c r="H197" s="246"/>
      <c r="I197" s="246" t="s">
        <v>290</v>
      </c>
      <c r="J197" s="394" t="s">
        <v>1047</v>
      </c>
    </row>
    <row r="198" spans="1:10" s="344" customFormat="1" ht="24" hidden="1" customHeight="1">
      <c r="A198" s="246">
        <v>25</v>
      </c>
      <c r="B198" s="246" t="s">
        <v>2034</v>
      </c>
      <c r="C198" s="247" t="s">
        <v>2035</v>
      </c>
      <c r="D198" s="263" t="s">
        <v>221</v>
      </c>
      <c r="E198" s="246" t="s">
        <v>2036</v>
      </c>
      <c r="F198" s="246" t="s">
        <v>1804</v>
      </c>
      <c r="G198" s="246">
        <v>0</v>
      </c>
      <c r="H198" s="246"/>
      <c r="I198" s="246" t="s">
        <v>290</v>
      </c>
      <c r="J198" s="385" t="s">
        <v>1051</v>
      </c>
    </row>
    <row r="199" spans="1:10" s="344" customFormat="1" ht="24" hidden="1" customHeight="1">
      <c r="A199" s="246">
        <v>26</v>
      </c>
      <c r="B199" s="246" t="s">
        <v>1845</v>
      </c>
      <c r="C199" s="247" t="s">
        <v>1846</v>
      </c>
      <c r="D199" s="263" t="s">
        <v>352</v>
      </c>
      <c r="E199" s="246" t="s">
        <v>1847</v>
      </c>
      <c r="F199" s="246" t="s">
        <v>1804</v>
      </c>
      <c r="G199" s="246">
        <v>0</v>
      </c>
      <c r="H199" s="246" t="s">
        <v>345</v>
      </c>
      <c r="I199" s="246" t="s">
        <v>290</v>
      </c>
      <c r="J199" s="392"/>
    </row>
    <row r="200" spans="1:10" s="344" customFormat="1" ht="24" hidden="1" customHeight="1">
      <c r="A200" s="246">
        <v>27</v>
      </c>
      <c r="B200" s="248" t="s">
        <v>2037</v>
      </c>
      <c r="C200" s="249" t="s">
        <v>218</v>
      </c>
      <c r="D200" s="262" t="s">
        <v>1102</v>
      </c>
      <c r="E200" s="248" t="s">
        <v>1147</v>
      </c>
      <c r="F200" s="248" t="s">
        <v>1804</v>
      </c>
      <c r="G200" s="246">
        <v>0</v>
      </c>
      <c r="H200" s="246"/>
      <c r="I200" s="246" t="s">
        <v>499</v>
      </c>
      <c r="J200" s="394" t="s">
        <v>1047</v>
      </c>
    </row>
    <row r="201" spans="1:10" s="344" customFormat="1" ht="24" hidden="1" customHeight="1">
      <c r="A201" s="246">
        <v>28</v>
      </c>
      <c r="B201" s="246" t="s">
        <v>2038</v>
      </c>
      <c r="C201" s="247" t="s">
        <v>2039</v>
      </c>
      <c r="D201" s="263" t="s">
        <v>1102</v>
      </c>
      <c r="E201" s="246" t="s">
        <v>2040</v>
      </c>
      <c r="F201" s="246" t="s">
        <v>1804</v>
      </c>
      <c r="G201" s="246">
        <v>0</v>
      </c>
      <c r="H201" s="246"/>
      <c r="I201" s="246" t="s">
        <v>499</v>
      </c>
      <c r="J201" s="394" t="s">
        <v>1047</v>
      </c>
    </row>
    <row r="202" spans="1:10" s="344" customFormat="1" ht="24" hidden="1" customHeight="1">
      <c r="A202" s="246">
        <v>29</v>
      </c>
      <c r="B202" s="246" t="s">
        <v>1848</v>
      </c>
      <c r="C202" s="247" t="s">
        <v>1590</v>
      </c>
      <c r="D202" s="263" t="s">
        <v>353</v>
      </c>
      <c r="E202" s="246" t="s">
        <v>289</v>
      </c>
      <c r="F202" s="246" t="s">
        <v>1804</v>
      </c>
      <c r="G202" s="246">
        <v>0</v>
      </c>
      <c r="H202" s="246"/>
      <c r="I202" s="246" t="s">
        <v>290</v>
      </c>
      <c r="J202" s="392"/>
    </row>
    <row r="203" spans="1:10" s="344" customFormat="1" ht="24" hidden="1" customHeight="1">
      <c r="A203" s="246">
        <v>30</v>
      </c>
      <c r="B203" s="246" t="s">
        <v>1849</v>
      </c>
      <c r="C203" s="247" t="s">
        <v>291</v>
      </c>
      <c r="D203" s="263" t="s">
        <v>227</v>
      </c>
      <c r="E203" s="246" t="s">
        <v>1850</v>
      </c>
      <c r="F203" s="246" t="s">
        <v>1804</v>
      </c>
      <c r="G203" s="246">
        <v>0</v>
      </c>
      <c r="H203" s="246"/>
      <c r="I203" s="246"/>
      <c r="J203" s="392"/>
    </row>
    <row r="204" spans="1:10" s="344" customFormat="1" ht="24" hidden="1" customHeight="1">
      <c r="A204" s="246">
        <v>31</v>
      </c>
      <c r="B204" s="353" t="s">
        <v>2041</v>
      </c>
      <c r="C204" s="354" t="s">
        <v>1140</v>
      </c>
      <c r="D204" s="355" t="s">
        <v>227</v>
      </c>
      <c r="E204" s="248" t="s">
        <v>2042</v>
      </c>
      <c r="F204" s="248" t="s">
        <v>1804</v>
      </c>
      <c r="G204" s="246">
        <v>0</v>
      </c>
      <c r="H204" s="246"/>
      <c r="I204" s="246" t="s">
        <v>290</v>
      </c>
      <c r="J204" s="388" t="s">
        <v>1619</v>
      </c>
    </row>
    <row r="205" spans="1:10" s="344" customFormat="1" ht="24" hidden="1" customHeight="1">
      <c r="A205" s="246">
        <v>32</v>
      </c>
      <c r="B205" s="246" t="s">
        <v>1851</v>
      </c>
      <c r="C205" s="247" t="s">
        <v>198</v>
      </c>
      <c r="D205" s="263" t="s">
        <v>229</v>
      </c>
      <c r="E205" s="246" t="s">
        <v>1852</v>
      </c>
      <c r="F205" s="246" t="s">
        <v>1804</v>
      </c>
      <c r="G205" s="246">
        <v>0</v>
      </c>
      <c r="H205" s="246"/>
      <c r="I205" s="246" t="s">
        <v>290</v>
      </c>
      <c r="J205" s="392"/>
    </row>
    <row r="206" spans="1:10" s="344" customFormat="1" ht="24" hidden="1" customHeight="1">
      <c r="A206" s="246">
        <v>33</v>
      </c>
      <c r="B206" s="246" t="s">
        <v>1853</v>
      </c>
      <c r="C206" s="247" t="s">
        <v>1854</v>
      </c>
      <c r="D206" s="263" t="s">
        <v>1082</v>
      </c>
      <c r="E206" s="246" t="s">
        <v>1855</v>
      </c>
      <c r="F206" s="246" t="s">
        <v>1804</v>
      </c>
      <c r="G206" s="246">
        <v>0</v>
      </c>
      <c r="H206" s="246"/>
      <c r="I206" s="246" t="s">
        <v>290</v>
      </c>
      <c r="J206" s="392"/>
    </row>
    <row r="207" spans="1:10" s="344" customFormat="1" ht="24" hidden="1" customHeight="1">
      <c r="A207" s="246">
        <v>34</v>
      </c>
      <c r="B207" s="246" t="s">
        <v>1856</v>
      </c>
      <c r="C207" s="247" t="s">
        <v>1857</v>
      </c>
      <c r="D207" s="263" t="s">
        <v>362</v>
      </c>
      <c r="E207" s="246" t="s">
        <v>1084</v>
      </c>
      <c r="F207" s="246" t="s">
        <v>1804</v>
      </c>
      <c r="G207" s="246">
        <v>0</v>
      </c>
      <c r="H207" s="246"/>
      <c r="I207" s="246" t="s">
        <v>290</v>
      </c>
      <c r="J207" s="392"/>
    </row>
    <row r="208" spans="1:10" s="344" customFormat="1" ht="24" hidden="1" customHeight="1">
      <c r="A208" s="246">
        <v>35</v>
      </c>
      <c r="B208" s="246" t="s">
        <v>1858</v>
      </c>
      <c r="C208" s="247" t="s">
        <v>1859</v>
      </c>
      <c r="D208" s="263" t="s">
        <v>1860</v>
      </c>
      <c r="E208" s="246" t="s">
        <v>1085</v>
      </c>
      <c r="F208" s="246" t="s">
        <v>1804</v>
      </c>
      <c r="G208" s="246">
        <v>0</v>
      </c>
      <c r="H208" s="246"/>
      <c r="I208" s="246" t="s">
        <v>290</v>
      </c>
      <c r="J208" s="392"/>
    </row>
    <row r="209" spans="1:10" s="344" customFormat="1" ht="24" hidden="1" customHeight="1">
      <c r="A209" s="246">
        <v>36</v>
      </c>
      <c r="B209" s="246" t="s">
        <v>1861</v>
      </c>
      <c r="C209" s="247" t="s">
        <v>1862</v>
      </c>
      <c r="D209" s="263" t="s">
        <v>481</v>
      </c>
      <c r="E209" s="246" t="s">
        <v>1086</v>
      </c>
      <c r="F209" s="246" t="s">
        <v>1804</v>
      </c>
      <c r="G209" s="246">
        <v>0</v>
      </c>
      <c r="H209" s="246"/>
      <c r="I209" s="246" t="s">
        <v>290</v>
      </c>
      <c r="J209" s="392"/>
    </row>
    <row r="210" spans="1:10" s="344" customFormat="1" ht="24" hidden="1" customHeight="1">
      <c r="A210" s="246">
        <v>37</v>
      </c>
      <c r="B210" s="246" t="s">
        <v>1863</v>
      </c>
      <c r="C210" s="247" t="s">
        <v>377</v>
      </c>
      <c r="D210" s="263" t="s">
        <v>232</v>
      </c>
      <c r="E210" s="246" t="s">
        <v>1087</v>
      </c>
      <c r="F210" s="246" t="s">
        <v>1804</v>
      </c>
      <c r="G210" s="246">
        <v>0</v>
      </c>
      <c r="H210" s="246"/>
      <c r="I210" s="246" t="s">
        <v>290</v>
      </c>
      <c r="J210" s="392"/>
    </row>
    <row r="211" spans="1:10" s="344" customFormat="1" ht="24" hidden="1" customHeight="1">
      <c r="A211" s="246">
        <v>38</v>
      </c>
      <c r="B211" s="246" t="s">
        <v>1864</v>
      </c>
      <c r="C211" s="247" t="s">
        <v>206</v>
      </c>
      <c r="D211" s="263" t="s">
        <v>234</v>
      </c>
      <c r="E211" s="246" t="s">
        <v>1085</v>
      </c>
      <c r="F211" s="246" t="s">
        <v>1804</v>
      </c>
      <c r="G211" s="246">
        <v>0</v>
      </c>
      <c r="H211" s="246" t="s">
        <v>339</v>
      </c>
      <c r="I211" s="246" t="s">
        <v>290</v>
      </c>
      <c r="J211" s="392"/>
    </row>
    <row r="212" spans="1:10" s="344" customFormat="1" ht="24" hidden="1" customHeight="1">
      <c r="A212" s="246">
        <v>39</v>
      </c>
      <c r="B212" s="246" t="s">
        <v>1865</v>
      </c>
      <c r="C212" s="247" t="s">
        <v>1866</v>
      </c>
      <c r="D212" s="263" t="s">
        <v>1088</v>
      </c>
      <c r="E212" s="246" t="s">
        <v>1089</v>
      </c>
      <c r="F212" s="246" t="s">
        <v>1804</v>
      </c>
      <c r="G212" s="246">
        <v>0</v>
      </c>
      <c r="H212" s="246"/>
      <c r="I212" s="246" t="s">
        <v>290</v>
      </c>
      <c r="J212" s="392"/>
    </row>
    <row r="213" spans="1:10" s="344" customFormat="1" ht="24" hidden="1" customHeight="1">
      <c r="A213" s="246">
        <v>40</v>
      </c>
      <c r="B213" s="246" t="s">
        <v>1867</v>
      </c>
      <c r="C213" s="247" t="s">
        <v>1868</v>
      </c>
      <c r="D213" s="263" t="s">
        <v>368</v>
      </c>
      <c r="E213" s="246" t="s">
        <v>1090</v>
      </c>
      <c r="F213" s="246" t="s">
        <v>1804</v>
      </c>
      <c r="G213" s="246">
        <v>0</v>
      </c>
      <c r="H213" s="246"/>
      <c r="I213" s="246" t="s">
        <v>290</v>
      </c>
      <c r="J213" s="392"/>
    </row>
    <row r="214" spans="1:10" s="344" customFormat="1" ht="24" hidden="1" customHeight="1">
      <c r="A214" s="246">
        <v>41</v>
      </c>
      <c r="B214" s="246" t="s">
        <v>1869</v>
      </c>
      <c r="C214" s="247" t="s">
        <v>1870</v>
      </c>
      <c r="D214" s="263" t="s">
        <v>430</v>
      </c>
      <c r="E214" s="246" t="s">
        <v>1871</v>
      </c>
      <c r="F214" s="246" t="s">
        <v>1804</v>
      </c>
      <c r="G214" s="246">
        <v>0</v>
      </c>
      <c r="H214" s="246"/>
      <c r="I214" s="246" t="s">
        <v>290</v>
      </c>
      <c r="J214" s="392"/>
    </row>
    <row r="215" spans="1:10" s="344" customFormat="1" ht="24" hidden="1" customHeight="1">
      <c r="A215" s="246">
        <v>42</v>
      </c>
      <c r="B215" s="246" t="s">
        <v>1872</v>
      </c>
      <c r="C215" s="247" t="s">
        <v>405</v>
      </c>
      <c r="D215" s="263" t="s">
        <v>430</v>
      </c>
      <c r="E215" s="246" t="s">
        <v>1092</v>
      </c>
      <c r="F215" s="246" t="s">
        <v>1804</v>
      </c>
      <c r="G215" s="246">
        <v>0</v>
      </c>
      <c r="H215" s="246"/>
      <c r="I215" s="246" t="s">
        <v>290</v>
      </c>
      <c r="J215" s="392"/>
    </row>
    <row r="216" spans="1:10" s="344" customFormat="1" ht="24" hidden="1" customHeight="1">
      <c r="A216" s="246">
        <v>43</v>
      </c>
      <c r="B216" s="246" t="s">
        <v>1873</v>
      </c>
      <c r="C216" s="247" t="s">
        <v>1874</v>
      </c>
      <c r="D216" s="263" t="s">
        <v>240</v>
      </c>
      <c r="E216" s="246" t="s">
        <v>1875</v>
      </c>
      <c r="F216" s="246" t="s">
        <v>1804</v>
      </c>
      <c r="G216" s="246">
        <v>0</v>
      </c>
      <c r="H216" s="246"/>
      <c r="I216" s="246" t="s">
        <v>290</v>
      </c>
      <c r="J216" s="392"/>
    </row>
    <row r="217" spans="1:10" s="344" customFormat="1" ht="24" hidden="1" customHeight="1">
      <c r="A217" s="246">
        <v>44</v>
      </c>
      <c r="B217" s="246" t="s">
        <v>1876</v>
      </c>
      <c r="C217" s="247" t="s">
        <v>1877</v>
      </c>
      <c r="D217" s="263" t="s">
        <v>240</v>
      </c>
      <c r="E217" s="246" t="s">
        <v>1878</v>
      </c>
      <c r="F217" s="246" t="s">
        <v>1804</v>
      </c>
      <c r="G217" s="246">
        <v>0</v>
      </c>
      <c r="H217" s="246"/>
      <c r="I217" s="246" t="s">
        <v>290</v>
      </c>
      <c r="J217" s="392"/>
    </row>
    <row r="218" spans="1:10" s="344" customFormat="1" ht="24" hidden="1" customHeight="1">
      <c r="A218" s="246">
        <v>45</v>
      </c>
      <c r="B218" s="246" t="s">
        <v>1879</v>
      </c>
      <c r="C218" s="247" t="s">
        <v>483</v>
      </c>
      <c r="D218" s="263" t="s">
        <v>1880</v>
      </c>
      <c r="E218" s="246" t="s">
        <v>1881</v>
      </c>
      <c r="F218" s="246" t="s">
        <v>1804</v>
      </c>
      <c r="G218" s="246">
        <v>0</v>
      </c>
      <c r="H218" s="246"/>
      <c r="I218" s="246" t="s">
        <v>290</v>
      </c>
      <c r="J218" s="392"/>
    </row>
    <row r="219" spans="1:10" s="344" customFormat="1" ht="24" hidden="1" customHeight="1">
      <c r="A219" s="246">
        <v>46</v>
      </c>
      <c r="B219" s="246" t="s">
        <v>1882</v>
      </c>
      <c r="C219" s="247" t="s">
        <v>1883</v>
      </c>
      <c r="D219" s="263" t="s">
        <v>244</v>
      </c>
      <c r="E219" s="246" t="s">
        <v>400</v>
      </c>
      <c r="F219" s="246" t="s">
        <v>1804</v>
      </c>
      <c r="G219" s="246">
        <v>0</v>
      </c>
      <c r="H219" s="246"/>
      <c r="I219" s="246" t="s">
        <v>290</v>
      </c>
      <c r="J219" s="392"/>
    </row>
    <row r="220" spans="1:10" s="344" customFormat="1" ht="24" hidden="1" customHeight="1">
      <c r="A220" s="246">
        <v>47</v>
      </c>
      <c r="B220" s="246" t="s">
        <v>1884</v>
      </c>
      <c r="C220" s="247" t="s">
        <v>203</v>
      </c>
      <c r="D220" s="263" t="s">
        <v>244</v>
      </c>
      <c r="E220" s="246" t="s">
        <v>1885</v>
      </c>
      <c r="F220" s="246" t="s">
        <v>1804</v>
      </c>
      <c r="G220" s="246">
        <v>0</v>
      </c>
      <c r="H220" s="246"/>
      <c r="I220" s="246" t="s">
        <v>290</v>
      </c>
      <c r="J220" s="387"/>
    </row>
    <row r="221" spans="1:10" s="344" customFormat="1" ht="24" hidden="1" customHeight="1">
      <c r="A221" s="246">
        <v>48</v>
      </c>
      <c r="B221" s="246" t="s">
        <v>1886</v>
      </c>
      <c r="C221" s="247" t="s">
        <v>206</v>
      </c>
      <c r="D221" s="263" t="s">
        <v>1093</v>
      </c>
      <c r="E221" s="246" t="s">
        <v>1887</v>
      </c>
      <c r="F221" s="246" t="s">
        <v>1804</v>
      </c>
      <c r="G221" s="246">
        <v>0</v>
      </c>
      <c r="H221" s="246"/>
      <c r="I221" s="246" t="s">
        <v>290</v>
      </c>
      <c r="J221" s="392"/>
    </row>
    <row r="222" spans="1:10" s="344" customFormat="1" ht="24" hidden="1" customHeight="1" thickBot="1">
      <c r="A222" s="373">
        <v>49</v>
      </c>
      <c r="B222" s="373" t="s">
        <v>2054</v>
      </c>
      <c r="C222" s="374" t="s">
        <v>2055</v>
      </c>
      <c r="D222" s="375" t="s">
        <v>1150</v>
      </c>
      <c r="E222" s="373" t="s">
        <v>2056</v>
      </c>
      <c r="F222" s="373" t="s">
        <v>1804</v>
      </c>
      <c r="G222" s="373">
        <v>0</v>
      </c>
      <c r="H222" s="373"/>
      <c r="I222" s="373" t="s">
        <v>499</v>
      </c>
      <c r="J222" s="399" t="s">
        <v>1047</v>
      </c>
    </row>
    <row r="223" spans="1:10" s="344" customFormat="1" ht="24" hidden="1" customHeight="1">
      <c r="A223" s="283">
        <v>1</v>
      </c>
      <c r="B223" s="283" t="s">
        <v>1888</v>
      </c>
      <c r="C223" s="371" t="s">
        <v>1889</v>
      </c>
      <c r="D223" s="372" t="s">
        <v>288</v>
      </c>
      <c r="E223" s="283" t="s">
        <v>1890</v>
      </c>
      <c r="F223" s="283" t="s">
        <v>1891</v>
      </c>
      <c r="G223" s="283">
        <v>0</v>
      </c>
      <c r="H223" s="283"/>
      <c r="I223" s="283" t="s">
        <v>499</v>
      </c>
      <c r="J223" s="391"/>
    </row>
    <row r="224" spans="1:10" s="344" customFormat="1" ht="24" hidden="1" customHeight="1">
      <c r="A224" s="246">
        <v>2</v>
      </c>
      <c r="B224" s="246" t="s">
        <v>1892</v>
      </c>
      <c r="C224" s="247" t="s">
        <v>1893</v>
      </c>
      <c r="D224" s="263" t="s">
        <v>1094</v>
      </c>
      <c r="E224" s="246" t="s">
        <v>1852</v>
      </c>
      <c r="F224" s="246" t="s">
        <v>1891</v>
      </c>
      <c r="G224" s="246">
        <v>0</v>
      </c>
      <c r="H224" s="246"/>
      <c r="I224" s="246" t="s">
        <v>290</v>
      </c>
      <c r="J224" s="392"/>
    </row>
    <row r="225" spans="1:10" s="344" customFormat="1" ht="24" hidden="1" customHeight="1">
      <c r="A225" s="246">
        <v>3</v>
      </c>
      <c r="B225" s="246" t="s">
        <v>1894</v>
      </c>
      <c r="C225" s="247" t="s">
        <v>200</v>
      </c>
      <c r="D225" s="263" t="s">
        <v>435</v>
      </c>
      <c r="E225" s="246" t="s">
        <v>1895</v>
      </c>
      <c r="F225" s="246" t="s">
        <v>1891</v>
      </c>
      <c r="G225" s="246">
        <v>0</v>
      </c>
      <c r="H225" s="246"/>
      <c r="I225" s="246" t="s">
        <v>290</v>
      </c>
      <c r="J225" s="392"/>
    </row>
    <row r="226" spans="1:10" s="344" customFormat="1" ht="24" hidden="1" customHeight="1">
      <c r="A226" s="246">
        <v>4</v>
      </c>
      <c r="B226" s="246" t="s">
        <v>1896</v>
      </c>
      <c r="C226" s="247" t="s">
        <v>1897</v>
      </c>
      <c r="D226" s="263" t="s">
        <v>372</v>
      </c>
      <c r="E226" s="246" t="s">
        <v>358</v>
      </c>
      <c r="F226" s="246" t="s">
        <v>1891</v>
      </c>
      <c r="G226" s="246">
        <v>0</v>
      </c>
      <c r="H226" s="246"/>
      <c r="I226" s="246" t="s">
        <v>290</v>
      </c>
      <c r="J226" s="394" t="s">
        <v>1052</v>
      </c>
    </row>
    <row r="227" spans="1:10" s="344" customFormat="1" ht="24" hidden="1" customHeight="1">
      <c r="A227" s="246">
        <v>5</v>
      </c>
      <c r="B227" s="246" t="s">
        <v>1898</v>
      </c>
      <c r="C227" s="247" t="s">
        <v>1899</v>
      </c>
      <c r="D227" s="263" t="s">
        <v>372</v>
      </c>
      <c r="E227" s="246" t="s">
        <v>1900</v>
      </c>
      <c r="F227" s="246" t="s">
        <v>1891</v>
      </c>
      <c r="G227" s="246">
        <v>0</v>
      </c>
      <c r="H227" s="246"/>
      <c r="I227" s="246" t="s">
        <v>290</v>
      </c>
      <c r="J227" s="392"/>
    </row>
    <row r="228" spans="1:10" s="344" customFormat="1" ht="24" hidden="1" customHeight="1">
      <c r="A228" s="246">
        <v>6</v>
      </c>
      <c r="B228" s="246" t="s">
        <v>1901</v>
      </c>
      <c r="C228" s="247" t="s">
        <v>483</v>
      </c>
      <c r="D228" s="263" t="s">
        <v>201</v>
      </c>
      <c r="E228" s="246" t="s">
        <v>1902</v>
      </c>
      <c r="F228" s="246" t="s">
        <v>1891</v>
      </c>
      <c r="G228" s="246">
        <v>0</v>
      </c>
      <c r="H228" s="246"/>
      <c r="I228" s="246" t="s">
        <v>290</v>
      </c>
      <c r="J228" s="392"/>
    </row>
    <row r="229" spans="1:10" s="344" customFormat="1" ht="24" hidden="1" customHeight="1">
      <c r="A229" s="246">
        <v>7</v>
      </c>
      <c r="B229" s="246" t="s">
        <v>2057</v>
      </c>
      <c r="C229" s="247" t="s">
        <v>332</v>
      </c>
      <c r="D229" s="263" t="s">
        <v>296</v>
      </c>
      <c r="E229" s="246" t="s">
        <v>398</v>
      </c>
      <c r="F229" s="246" t="s">
        <v>1891</v>
      </c>
      <c r="G229" s="246">
        <v>0</v>
      </c>
      <c r="H229" s="250" t="s">
        <v>1723</v>
      </c>
      <c r="I229" s="246" t="s">
        <v>499</v>
      </c>
      <c r="J229" s="396" t="s">
        <v>1053</v>
      </c>
    </row>
    <row r="230" spans="1:10" s="345" customFormat="1" ht="24" hidden="1" customHeight="1">
      <c r="A230" s="246">
        <v>8</v>
      </c>
      <c r="B230" s="248" t="s">
        <v>2058</v>
      </c>
      <c r="C230" s="249" t="s">
        <v>152</v>
      </c>
      <c r="D230" s="262" t="s">
        <v>205</v>
      </c>
      <c r="E230" s="248" t="s">
        <v>2059</v>
      </c>
      <c r="F230" s="246" t="s">
        <v>1891</v>
      </c>
      <c r="G230" s="246">
        <v>0</v>
      </c>
      <c r="H230" s="251" t="s">
        <v>334</v>
      </c>
      <c r="I230" s="248" t="s">
        <v>290</v>
      </c>
      <c r="J230" s="396" t="s">
        <v>1054</v>
      </c>
    </row>
    <row r="231" spans="1:10" s="344" customFormat="1" ht="24" hidden="1" customHeight="1">
      <c r="A231" s="246">
        <v>9</v>
      </c>
      <c r="B231" s="246" t="s">
        <v>1903</v>
      </c>
      <c r="C231" s="247" t="s">
        <v>1904</v>
      </c>
      <c r="D231" s="263" t="s">
        <v>207</v>
      </c>
      <c r="E231" s="246" t="s">
        <v>1905</v>
      </c>
      <c r="F231" s="246" t="s">
        <v>1891</v>
      </c>
      <c r="G231" s="246">
        <v>0</v>
      </c>
      <c r="H231" s="246"/>
      <c r="I231" s="246" t="s">
        <v>290</v>
      </c>
      <c r="J231" s="392"/>
    </row>
    <row r="232" spans="1:10" s="344" customFormat="1" ht="24" hidden="1" customHeight="1">
      <c r="A232" s="246">
        <v>10</v>
      </c>
      <c r="B232" s="246" t="s">
        <v>1906</v>
      </c>
      <c r="C232" s="247" t="s">
        <v>1907</v>
      </c>
      <c r="D232" s="263" t="s">
        <v>446</v>
      </c>
      <c r="E232" s="246" t="s">
        <v>1096</v>
      </c>
      <c r="F232" s="246" t="s">
        <v>1891</v>
      </c>
      <c r="G232" s="246">
        <v>0</v>
      </c>
      <c r="H232" s="246"/>
      <c r="I232" s="246" t="s">
        <v>290</v>
      </c>
      <c r="J232" s="392"/>
    </row>
    <row r="233" spans="1:10" s="344" customFormat="1" ht="24" hidden="1" customHeight="1">
      <c r="A233" s="246">
        <v>11</v>
      </c>
      <c r="B233" s="246" t="s">
        <v>1908</v>
      </c>
      <c r="C233" s="247" t="s">
        <v>1909</v>
      </c>
      <c r="D233" s="263" t="s">
        <v>210</v>
      </c>
      <c r="E233" s="246" t="s">
        <v>1910</v>
      </c>
      <c r="F233" s="246" t="s">
        <v>1891</v>
      </c>
      <c r="G233" s="246">
        <v>0</v>
      </c>
      <c r="H233" s="246"/>
      <c r="I233" s="246" t="s">
        <v>290</v>
      </c>
      <c r="J233" s="394"/>
    </row>
    <row r="234" spans="1:10" s="344" customFormat="1" ht="24" hidden="1" customHeight="1">
      <c r="A234" s="246">
        <v>12</v>
      </c>
      <c r="B234" s="353" t="s">
        <v>1911</v>
      </c>
      <c r="C234" s="354" t="s">
        <v>1912</v>
      </c>
      <c r="D234" s="355" t="s">
        <v>414</v>
      </c>
      <c r="E234" s="248" t="s">
        <v>1097</v>
      </c>
      <c r="F234" s="248" t="s">
        <v>1891</v>
      </c>
      <c r="G234" s="246">
        <v>0</v>
      </c>
      <c r="H234" s="246"/>
      <c r="I234" s="246" t="s">
        <v>290</v>
      </c>
      <c r="J234" s="388" t="s">
        <v>1620</v>
      </c>
    </row>
    <row r="235" spans="1:10" s="344" customFormat="1" ht="24" hidden="1" customHeight="1">
      <c r="A235" s="246">
        <v>13</v>
      </c>
      <c r="B235" s="246" t="s">
        <v>1913</v>
      </c>
      <c r="C235" s="247" t="s">
        <v>483</v>
      </c>
      <c r="D235" s="263" t="s">
        <v>1514</v>
      </c>
      <c r="E235" s="246" t="s">
        <v>1914</v>
      </c>
      <c r="F235" s="246" t="s">
        <v>1891</v>
      </c>
      <c r="G235" s="246">
        <v>0</v>
      </c>
      <c r="H235" s="246"/>
      <c r="I235" s="246" t="s">
        <v>290</v>
      </c>
      <c r="J235" s="392"/>
    </row>
    <row r="236" spans="1:10" s="344" customFormat="1" ht="24" hidden="1" customHeight="1">
      <c r="A236" s="246">
        <v>14</v>
      </c>
      <c r="B236" s="246" t="s">
        <v>1915</v>
      </c>
      <c r="C236" s="247" t="s">
        <v>1916</v>
      </c>
      <c r="D236" s="263" t="s">
        <v>302</v>
      </c>
      <c r="E236" s="246" t="s">
        <v>295</v>
      </c>
      <c r="F236" s="246" t="s">
        <v>1891</v>
      </c>
      <c r="G236" s="246">
        <v>0</v>
      </c>
      <c r="H236" s="246" t="s">
        <v>339</v>
      </c>
      <c r="I236" s="246" t="s">
        <v>499</v>
      </c>
      <c r="J236" s="388" t="s">
        <v>177</v>
      </c>
    </row>
    <row r="237" spans="1:10" s="344" customFormat="1" ht="24" hidden="1" customHeight="1">
      <c r="A237" s="246">
        <v>15</v>
      </c>
      <c r="B237" s="246" t="s">
        <v>1917</v>
      </c>
      <c r="C237" s="247" t="s">
        <v>196</v>
      </c>
      <c r="D237" s="263" t="s">
        <v>419</v>
      </c>
      <c r="E237" s="246" t="s">
        <v>1918</v>
      </c>
      <c r="F237" s="246" t="s">
        <v>1891</v>
      </c>
      <c r="G237" s="246">
        <v>0</v>
      </c>
      <c r="H237" s="246"/>
      <c r="I237" s="246" t="s">
        <v>290</v>
      </c>
      <c r="J237" s="394"/>
    </row>
    <row r="238" spans="1:10" s="344" customFormat="1" ht="24" hidden="1" customHeight="1">
      <c r="A238" s="246">
        <v>16</v>
      </c>
      <c r="B238" s="246" t="s">
        <v>1919</v>
      </c>
      <c r="C238" s="247" t="s">
        <v>1920</v>
      </c>
      <c r="D238" s="263" t="s">
        <v>1921</v>
      </c>
      <c r="E238" s="246" t="s">
        <v>1922</v>
      </c>
      <c r="F238" s="246" t="s">
        <v>1891</v>
      </c>
      <c r="G238" s="246">
        <v>0</v>
      </c>
      <c r="H238" s="246"/>
      <c r="I238" s="246" t="s">
        <v>290</v>
      </c>
      <c r="J238" s="392"/>
    </row>
    <row r="239" spans="1:10" s="344" customFormat="1" ht="24" hidden="1" customHeight="1">
      <c r="A239" s="246">
        <v>17</v>
      </c>
      <c r="B239" s="246" t="s">
        <v>1923</v>
      </c>
      <c r="C239" s="247" t="s">
        <v>431</v>
      </c>
      <c r="D239" s="263" t="s">
        <v>337</v>
      </c>
      <c r="E239" s="246" t="s">
        <v>1924</v>
      </c>
      <c r="F239" s="246" t="s">
        <v>1891</v>
      </c>
      <c r="G239" s="246">
        <v>0</v>
      </c>
      <c r="H239" s="246"/>
      <c r="I239" s="246" t="s">
        <v>290</v>
      </c>
      <c r="J239" s="392"/>
    </row>
    <row r="240" spans="1:10" s="344" customFormat="1" ht="24" hidden="1" customHeight="1">
      <c r="A240" s="246">
        <v>18</v>
      </c>
      <c r="B240" s="246" t="s">
        <v>1925</v>
      </c>
      <c r="C240" s="247" t="s">
        <v>1926</v>
      </c>
      <c r="D240" s="263" t="s">
        <v>1098</v>
      </c>
      <c r="E240" s="246" t="s">
        <v>1927</v>
      </c>
      <c r="F240" s="246" t="s">
        <v>1891</v>
      </c>
      <c r="G240" s="246">
        <v>0</v>
      </c>
      <c r="H240" s="246"/>
      <c r="I240" s="246" t="s">
        <v>290</v>
      </c>
      <c r="J240" s="392"/>
    </row>
    <row r="241" spans="1:10" s="344" customFormat="1" ht="24" hidden="1" customHeight="1">
      <c r="A241" s="246">
        <v>19</v>
      </c>
      <c r="B241" s="246" t="s">
        <v>1928</v>
      </c>
      <c r="C241" s="247" t="s">
        <v>1099</v>
      </c>
      <c r="D241" s="263" t="s">
        <v>219</v>
      </c>
      <c r="E241" s="246" t="s">
        <v>1929</v>
      </c>
      <c r="F241" s="246" t="s">
        <v>1891</v>
      </c>
      <c r="G241" s="246">
        <v>0</v>
      </c>
      <c r="H241" s="246"/>
      <c r="I241" s="246" t="s">
        <v>290</v>
      </c>
      <c r="J241" s="392"/>
    </row>
    <row r="242" spans="1:10" s="345" customFormat="1" ht="24" hidden="1" customHeight="1">
      <c r="A242" s="246">
        <v>20</v>
      </c>
      <c r="B242" s="246" t="s">
        <v>1930</v>
      </c>
      <c r="C242" s="249" t="s">
        <v>1931</v>
      </c>
      <c r="D242" s="262" t="s">
        <v>344</v>
      </c>
      <c r="E242" s="248" t="s">
        <v>1932</v>
      </c>
      <c r="F242" s="246" t="s">
        <v>1891</v>
      </c>
      <c r="G242" s="246">
        <v>0</v>
      </c>
      <c r="H242" s="248"/>
      <c r="I242" s="248" t="s">
        <v>499</v>
      </c>
      <c r="J242" s="394"/>
    </row>
    <row r="243" spans="1:10" s="345" customFormat="1" ht="24" hidden="1" customHeight="1">
      <c r="A243" s="246">
        <v>21</v>
      </c>
      <c r="B243" s="246" t="s">
        <v>1933</v>
      </c>
      <c r="C243" s="249" t="s">
        <v>1934</v>
      </c>
      <c r="D243" s="262" t="s">
        <v>387</v>
      </c>
      <c r="E243" s="248" t="s">
        <v>1100</v>
      </c>
      <c r="F243" s="246" t="s">
        <v>1891</v>
      </c>
      <c r="G243" s="246">
        <v>0</v>
      </c>
      <c r="H243" s="246" t="s">
        <v>370</v>
      </c>
      <c r="I243" s="248" t="s">
        <v>499</v>
      </c>
      <c r="J243" s="394"/>
    </row>
    <row r="244" spans="1:10" s="344" customFormat="1" ht="24" hidden="1" customHeight="1">
      <c r="A244" s="246">
        <v>22</v>
      </c>
      <c r="B244" s="246" t="s">
        <v>1935</v>
      </c>
      <c r="C244" s="247" t="s">
        <v>425</v>
      </c>
      <c r="D244" s="263" t="s">
        <v>349</v>
      </c>
      <c r="E244" s="246" t="s">
        <v>1936</v>
      </c>
      <c r="F244" s="246" t="s">
        <v>1891</v>
      </c>
      <c r="G244" s="246">
        <v>0</v>
      </c>
      <c r="H244" s="246"/>
      <c r="I244" s="246" t="s">
        <v>290</v>
      </c>
      <c r="J244" s="394"/>
    </row>
    <row r="245" spans="1:10" s="344" customFormat="1" ht="24" hidden="1" customHeight="1">
      <c r="A245" s="246">
        <v>23</v>
      </c>
      <c r="B245" s="246" t="s">
        <v>1937</v>
      </c>
      <c r="C245" s="247" t="s">
        <v>382</v>
      </c>
      <c r="D245" s="263" t="s">
        <v>221</v>
      </c>
      <c r="E245" s="246" t="s">
        <v>1101</v>
      </c>
      <c r="F245" s="246" t="s">
        <v>1891</v>
      </c>
      <c r="G245" s="246">
        <v>0</v>
      </c>
      <c r="H245" s="246" t="s">
        <v>345</v>
      </c>
      <c r="I245" s="246" t="s">
        <v>290</v>
      </c>
      <c r="J245" s="392"/>
    </row>
    <row r="246" spans="1:10" s="345" customFormat="1" ht="24" hidden="1" customHeight="1">
      <c r="A246" s="246">
        <v>24</v>
      </c>
      <c r="B246" s="246" t="s">
        <v>1938</v>
      </c>
      <c r="C246" s="249" t="s">
        <v>1939</v>
      </c>
      <c r="D246" s="262" t="s">
        <v>393</v>
      </c>
      <c r="E246" s="248" t="s">
        <v>1940</v>
      </c>
      <c r="F246" s="246" t="s">
        <v>1891</v>
      </c>
      <c r="G246" s="246">
        <v>0</v>
      </c>
      <c r="H246" s="248"/>
      <c r="I246" s="248" t="s">
        <v>290</v>
      </c>
      <c r="J246" s="394"/>
    </row>
    <row r="247" spans="1:10" s="344" customFormat="1" ht="24" hidden="1" customHeight="1">
      <c r="A247" s="246">
        <v>25</v>
      </c>
      <c r="B247" s="246" t="s">
        <v>1941</v>
      </c>
      <c r="C247" s="247" t="s">
        <v>1942</v>
      </c>
      <c r="D247" s="263" t="s">
        <v>225</v>
      </c>
      <c r="E247" s="246" t="s">
        <v>1943</v>
      </c>
      <c r="F247" s="246" t="s">
        <v>1891</v>
      </c>
      <c r="G247" s="246">
        <v>0</v>
      </c>
      <c r="H247" s="246"/>
      <c r="I247" s="246" t="s">
        <v>290</v>
      </c>
      <c r="J247" s="392"/>
    </row>
    <row r="248" spans="1:10" s="344" customFormat="1" ht="24" hidden="1" customHeight="1">
      <c r="A248" s="246">
        <v>26</v>
      </c>
      <c r="B248" s="246" t="s">
        <v>1944</v>
      </c>
      <c r="C248" s="247" t="s">
        <v>1945</v>
      </c>
      <c r="D248" s="263" t="s">
        <v>356</v>
      </c>
      <c r="E248" s="246" t="s">
        <v>1946</v>
      </c>
      <c r="F248" s="246" t="s">
        <v>1891</v>
      </c>
      <c r="G248" s="246">
        <v>0</v>
      </c>
      <c r="H248" s="246"/>
      <c r="I248" s="246" t="s">
        <v>499</v>
      </c>
      <c r="J248" s="394" t="s">
        <v>1033</v>
      </c>
    </row>
    <row r="249" spans="1:10" s="344" customFormat="1" ht="24" hidden="1" customHeight="1">
      <c r="A249" s="246">
        <v>27</v>
      </c>
      <c r="B249" s="246" t="s">
        <v>1947</v>
      </c>
      <c r="C249" s="247" t="s">
        <v>1948</v>
      </c>
      <c r="D249" s="263" t="s">
        <v>226</v>
      </c>
      <c r="E249" s="246" t="s">
        <v>1949</v>
      </c>
      <c r="F249" s="246" t="s">
        <v>1891</v>
      </c>
      <c r="G249" s="246">
        <v>0</v>
      </c>
      <c r="H249" s="246"/>
      <c r="I249" s="246" t="s">
        <v>499</v>
      </c>
      <c r="J249" s="392"/>
    </row>
    <row r="250" spans="1:10" s="345" customFormat="1" ht="24" hidden="1" customHeight="1">
      <c r="A250" s="246">
        <v>28</v>
      </c>
      <c r="B250" s="248" t="s">
        <v>2060</v>
      </c>
      <c r="C250" s="249" t="s">
        <v>500</v>
      </c>
      <c r="D250" s="262" t="s">
        <v>502</v>
      </c>
      <c r="E250" s="248" t="s">
        <v>485</v>
      </c>
      <c r="F250" s="246" t="s">
        <v>1891</v>
      </c>
      <c r="G250" s="246">
        <v>0</v>
      </c>
      <c r="H250" s="251" t="s">
        <v>1723</v>
      </c>
      <c r="I250" s="248" t="s">
        <v>290</v>
      </c>
      <c r="J250" s="396" t="s">
        <v>1055</v>
      </c>
    </row>
    <row r="251" spans="1:10" s="344" customFormat="1" ht="24" hidden="1" customHeight="1">
      <c r="A251" s="246">
        <v>29</v>
      </c>
      <c r="B251" s="246" t="s">
        <v>1950</v>
      </c>
      <c r="C251" s="247" t="s">
        <v>1951</v>
      </c>
      <c r="D251" s="263" t="s">
        <v>1082</v>
      </c>
      <c r="E251" s="246" t="s">
        <v>1104</v>
      </c>
      <c r="F251" s="246" t="s">
        <v>1891</v>
      </c>
      <c r="G251" s="246">
        <v>0</v>
      </c>
      <c r="H251" s="246"/>
      <c r="I251" s="246" t="s">
        <v>290</v>
      </c>
      <c r="J251" s="392"/>
    </row>
    <row r="252" spans="1:10" s="344" customFormat="1" ht="24" hidden="1" customHeight="1">
      <c r="A252" s="246">
        <v>30</v>
      </c>
      <c r="B252" s="246" t="s">
        <v>1952</v>
      </c>
      <c r="C252" s="247" t="s">
        <v>1953</v>
      </c>
      <c r="D252" s="263" t="s">
        <v>360</v>
      </c>
      <c r="E252" s="246" t="s">
        <v>1954</v>
      </c>
      <c r="F252" s="246" t="s">
        <v>1891</v>
      </c>
      <c r="G252" s="246">
        <v>0</v>
      </c>
      <c r="H252" s="246"/>
      <c r="I252" s="246" t="s">
        <v>290</v>
      </c>
      <c r="J252" s="384"/>
    </row>
    <row r="253" spans="1:10" s="344" customFormat="1" ht="24" hidden="1" customHeight="1">
      <c r="A253" s="246">
        <v>31</v>
      </c>
      <c r="B253" s="246" t="s">
        <v>2043</v>
      </c>
      <c r="C253" s="247" t="s">
        <v>2044</v>
      </c>
      <c r="D253" s="263" t="s">
        <v>360</v>
      </c>
      <c r="E253" s="246" t="s">
        <v>2045</v>
      </c>
      <c r="F253" s="246" t="s">
        <v>1891</v>
      </c>
      <c r="G253" s="246">
        <v>0</v>
      </c>
      <c r="H253" s="246"/>
      <c r="I253" s="246" t="s">
        <v>290</v>
      </c>
      <c r="J253" s="394" t="s">
        <v>1048</v>
      </c>
    </row>
    <row r="254" spans="1:10" s="344" customFormat="1" ht="24" hidden="1" customHeight="1">
      <c r="A254" s="246">
        <v>32</v>
      </c>
      <c r="B254" s="246" t="s">
        <v>2046</v>
      </c>
      <c r="C254" s="247" t="s">
        <v>2047</v>
      </c>
      <c r="D254" s="263" t="s">
        <v>362</v>
      </c>
      <c r="E254" s="246" t="s">
        <v>1987</v>
      </c>
      <c r="F254" s="246" t="s">
        <v>1891</v>
      </c>
      <c r="G254" s="246">
        <v>0</v>
      </c>
      <c r="H254" s="246"/>
      <c r="I254" s="246" t="s">
        <v>290</v>
      </c>
      <c r="J254" s="394" t="s">
        <v>1047</v>
      </c>
    </row>
    <row r="255" spans="1:10" s="344" customFormat="1" ht="24" hidden="1" customHeight="1">
      <c r="A255" s="246">
        <v>33</v>
      </c>
      <c r="B255" s="246" t="s">
        <v>1955</v>
      </c>
      <c r="C255" s="247" t="s">
        <v>1956</v>
      </c>
      <c r="D255" s="263" t="s">
        <v>456</v>
      </c>
      <c r="E255" s="246" t="s">
        <v>1571</v>
      </c>
      <c r="F255" s="246" t="s">
        <v>1891</v>
      </c>
      <c r="G255" s="246">
        <v>0</v>
      </c>
      <c r="H255" s="246"/>
      <c r="I255" s="246" t="s">
        <v>290</v>
      </c>
      <c r="J255" s="392"/>
    </row>
    <row r="256" spans="1:10" s="344" customFormat="1" ht="24" hidden="1" customHeight="1">
      <c r="A256" s="246">
        <v>34</v>
      </c>
      <c r="B256" s="246" t="s">
        <v>1957</v>
      </c>
      <c r="C256" s="247" t="s">
        <v>1958</v>
      </c>
      <c r="D256" s="263" t="s">
        <v>427</v>
      </c>
      <c r="E256" s="246" t="s">
        <v>399</v>
      </c>
      <c r="F256" s="246" t="s">
        <v>1891</v>
      </c>
      <c r="G256" s="246">
        <v>0</v>
      </c>
      <c r="H256" s="246"/>
      <c r="I256" s="246" t="s">
        <v>290</v>
      </c>
      <c r="J256" s="392"/>
    </row>
    <row r="257" spans="1:10" s="344" customFormat="1" ht="24" hidden="1" customHeight="1">
      <c r="A257" s="246">
        <v>35</v>
      </c>
      <c r="B257" s="246" t="s">
        <v>1959</v>
      </c>
      <c r="C257" s="247" t="s">
        <v>392</v>
      </c>
      <c r="D257" s="263" t="s">
        <v>234</v>
      </c>
      <c r="E257" s="246" t="s">
        <v>479</v>
      </c>
      <c r="F257" s="246" t="s">
        <v>1891</v>
      </c>
      <c r="G257" s="246">
        <v>0</v>
      </c>
      <c r="H257" s="246"/>
      <c r="I257" s="246" t="s">
        <v>290</v>
      </c>
      <c r="J257" s="385" t="s">
        <v>1960</v>
      </c>
    </row>
    <row r="258" spans="1:10" s="344" customFormat="1" ht="24" hidden="1" customHeight="1">
      <c r="A258" s="246">
        <v>36</v>
      </c>
      <c r="B258" s="246" t="s">
        <v>1961</v>
      </c>
      <c r="C258" s="247" t="s">
        <v>487</v>
      </c>
      <c r="D258" s="263" t="s">
        <v>1962</v>
      </c>
      <c r="E258" s="246" t="s">
        <v>1105</v>
      </c>
      <c r="F258" s="246" t="s">
        <v>1891</v>
      </c>
      <c r="G258" s="246">
        <v>0</v>
      </c>
      <c r="H258" s="246"/>
      <c r="I258" s="246" t="s">
        <v>290</v>
      </c>
      <c r="J258" s="392"/>
    </row>
    <row r="259" spans="1:10" s="344" customFormat="1" ht="24" hidden="1" customHeight="1">
      <c r="A259" s="246">
        <v>37</v>
      </c>
      <c r="B259" s="246" t="s">
        <v>2048</v>
      </c>
      <c r="C259" s="247" t="s">
        <v>2049</v>
      </c>
      <c r="D259" s="263" t="s">
        <v>237</v>
      </c>
      <c r="E259" s="246" t="s">
        <v>1149</v>
      </c>
      <c r="F259" s="246" t="s">
        <v>1891</v>
      </c>
      <c r="G259" s="246">
        <v>0</v>
      </c>
      <c r="H259" s="246"/>
      <c r="I259" s="246" t="s">
        <v>290</v>
      </c>
      <c r="J259" s="394" t="s">
        <v>1047</v>
      </c>
    </row>
    <row r="260" spans="1:10" s="344" customFormat="1" ht="24" hidden="1" customHeight="1">
      <c r="A260" s="246">
        <v>38</v>
      </c>
      <c r="B260" s="246" t="s">
        <v>1963</v>
      </c>
      <c r="C260" s="247" t="s">
        <v>462</v>
      </c>
      <c r="D260" s="263" t="s">
        <v>237</v>
      </c>
      <c r="E260" s="246" t="s">
        <v>1106</v>
      </c>
      <c r="F260" s="246" t="s">
        <v>1891</v>
      </c>
      <c r="G260" s="246">
        <v>0</v>
      </c>
      <c r="H260" s="246"/>
      <c r="I260" s="246" t="s">
        <v>290</v>
      </c>
      <c r="J260" s="392"/>
    </row>
    <row r="261" spans="1:10" s="344" customFormat="1" ht="24" hidden="1" customHeight="1">
      <c r="A261" s="246">
        <v>39</v>
      </c>
      <c r="B261" s="246" t="s">
        <v>1964</v>
      </c>
      <c r="C261" s="247" t="s">
        <v>1965</v>
      </c>
      <c r="D261" s="263" t="s">
        <v>1966</v>
      </c>
      <c r="E261" s="246" t="s">
        <v>1922</v>
      </c>
      <c r="F261" s="246" t="s">
        <v>1891</v>
      </c>
      <c r="G261" s="246">
        <v>0</v>
      </c>
      <c r="H261" s="246"/>
      <c r="I261" s="246" t="s">
        <v>290</v>
      </c>
      <c r="J261" s="394" t="s">
        <v>178</v>
      </c>
    </row>
    <row r="262" spans="1:10" s="344" customFormat="1" ht="24" hidden="1" customHeight="1">
      <c r="A262" s="246">
        <v>40</v>
      </c>
      <c r="B262" s="246" t="s">
        <v>1967</v>
      </c>
      <c r="C262" s="247" t="s">
        <v>1968</v>
      </c>
      <c r="D262" s="263" t="s">
        <v>430</v>
      </c>
      <c r="E262" s="246" t="s">
        <v>1123</v>
      </c>
      <c r="F262" s="246" t="s">
        <v>1891</v>
      </c>
      <c r="G262" s="246">
        <v>0</v>
      </c>
      <c r="H262" s="246"/>
      <c r="I262" s="246" t="s">
        <v>290</v>
      </c>
      <c r="J262" s="394" t="s">
        <v>1042</v>
      </c>
    </row>
    <row r="263" spans="1:10" s="344" customFormat="1" ht="24" hidden="1" customHeight="1">
      <c r="A263" s="246">
        <v>41</v>
      </c>
      <c r="B263" s="246" t="s">
        <v>1969</v>
      </c>
      <c r="C263" s="247" t="s">
        <v>1970</v>
      </c>
      <c r="D263" s="263" t="s">
        <v>240</v>
      </c>
      <c r="E263" s="246" t="s">
        <v>1971</v>
      </c>
      <c r="F263" s="246" t="s">
        <v>1891</v>
      </c>
      <c r="G263" s="246">
        <v>0</v>
      </c>
      <c r="H263" s="246"/>
      <c r="I263" s="246" t="s">
        <v>290</v>
      </c>
      <c r="J263" s="392"/>
    </row>
    <row r="264" spans="1:10" s="344" customFormat="1" ht="24" hidden="1" customHeight="1">
      <c r="A264" s="246">
        <v>42</v>
      </c>
      <c r="B264" s="246" t="s">
        <v>1972</v>
      </c>
      <c r="C264" s="247" t="s">
        <v>1973</v>
      </c>
      <c r="D264" s="263" t="s">
        <v>242</v>
      </c>
      <c r="E264" s="246" t="s">
        <v>1135</v>
      </c>
      <c r="F264" s="246" t="s">
        <v>1891</v>
      </c>
      <c r="G264" s="246">
        <v>0</v>
      </c>
      <c r="H264" s="246"/>
      <c r="I264" s="246" t="s">
        <v>290</v>
      </c>
      <c r="J264" s="394" t="s">
        <v>179</v>
      </c>
    </row>
    <row r="265" spans="1:10" s="344" customFormat="1" ht="24" hidden="1" customHeight="1">
      <c r="A265" s="246">
        <v>43</v>
      </c>
      <c r="B265" s="246" t="s">
        <v>2050</v>
      </c>
      <c r="C265" s="247" t="s">
        <v>2051</v>
      </c>
      <c r="D265" s="263" t="s">
        <v>242</v>
      </c>
      <c r="E265" s="246" t="s">
        <v>409</v>
      </c>
      <c r="F265" s="246" t="s">
        <v>1891</v>
      </c>
      <c r="G265" s="246">
        <v>0</v>
      </c>
      <c r="H265" s="246"/>
      <c r="I265" s="246" t="s">
        <v>290</v>
      </c>
      <c r="J265" s="394" t="s">
        <v>1047</v>
      </c>
    </row>
    <row r="266" spans="1:10" s="345" customFormat="1" ht="24" hidden="1" customHeight="1">
      <c r="A266" s="246">
        <v>44</v>
      </c>
      <c r="B266" s="248" t="s">
        <v>2061</v>
      </c>
      <c r="C266" s="249" t="s">
        <v>154</v>
      </c>
      <c r="D266" s="262" t="s">
        <v>243</v>
      </c>
      <c r="E266" s="248" t="s">
        <v>2062</v>
      </c>
      <c r="F266" s="246" t="s">
        <v>1891</v>
      </c>
      <c r="G266" s="246">
        <v>0</v>
      </c>
      <c r="H266" s="251" t="s">
        <v>1723</v>
      </c>
      <c r="I266" s="248" t="s">
        <v>290</v>
      </c>
      <c r="J266" s="396" t="s">
        <v>1056</v>
      </c>
    </row>
    <row r="267" spans="1:10" s="344" customFormat="1" ht="24" hidden="1" customHeight="1">
      <c r="A267" s="246">
        <v>45</v>
      </c>
      <c r="B267" s="246" t="s">
        <v>1974</v>
      </c>
      <c r="C267" s="247" t="s">
        <v>1136</v>
      </c>
      <c r="D267" s="263" t="s">
        <v>243</v>
      </c>
      <c r="E267" s="246" t="s">
        <v>1975</v>
      </c>
      <c r="F267" s="246" t="s">
        <v>1891</v>
      </c>
      <c r="G267" s="246">
        <v>0</v>
      </c>
      <c r="H267" s="246"/>
      <c r="I267" s="246" t="s">
        <v>290</v>
      </c>
      <c r="J267" s="392"/>
    </row>
    <row r="268" spans="1:10" s="344" customFormat="1" ht="24" hidden="1" customHeight="1">
      <c r="A268" s="246">
        <v>46</v>
      </c>
      <c r="B268" s="246" t="s">
        <v>1976</v>
      </c>
      <c r="C268" s="358" t="s">
        <v>1977</v>
      </c>
      <c r="D268" s="358" t="s">
        <v>1978</v>
      </c>
      <c r="E268" s="246" t="s">
        <v>301</v>
      </c>
      <c r="F268" s="246" t="s">
        <v>1891</v>
      </c>
      <c r="G268" s="246">
        <v>0</v>
      </c>
      <c r="H268" s="246"/>
      <c r="I268" s="246" t="s">
        <v>290</v>
      </c>
      <c r="J268" s="392"/>
    </row>
    <row r="269" spans="1:10" s="344" customFormat="1" ht="24" hidden="1" customHeight="1">
      <c r="A269" s="246">
        <v>47</v>
      </c>
      <c r="B269" s="246" t="s">
        <v>2052</v>
      </c>
      <c r="C269" s="247" t="s">
        <v>2053</v>
      </c>
      <c r="D269" s="263" t="s">
        <v>1978</v>
      </c>
      <c r="E269" s="246" t="s">
        <v>1825</v>
      </c>
      <c r="F269" s="246" t="s">
        <v>1891</v>
      </c>
      <c r="G269" s="246">
        <v>0</v>
      </c>
      <c r="H269" s="246"/>
      <c r="I269" s="246" t="s">
        <v>290</v>
      </c>
      <c r="J269" s="394" t="s">
        <v>1047</v>
      </c>
    </row>
    <row r="270" spans="1:10" s="344" customFormat="1" ht="24" hidden="1" customHeight="1" thickBot="1">
      <c r="A270" s="373">
        <v>48</v>
      </c>
      <c r="B270" s="373" t="s">
        <v>1979</v>
      </c>
      <c r="C270" s="374" t="s">
        <v>487</v>
      </c>
      <c r="D270" s="375" t="s">
        <v>1138</v>
      </c>
      <c r="E270" s="373" t="s">
        <v>1980</v>
      </c>
      <c r="F270" s="373" t="s">
        <v>1891</v>
      </c>
      <c r="G270" s="373">
        <v>0</v>
      </c>
      <c r="H270" s="373"/>
      <c r="I270" s="373" t="s">
        <v>290</v>
      </c>
      <c r="J270" s="400"/>
    </row>
    <row r="271" spans="1:10" s="344" customFormat="1" ht="24" hidden="1" customHeight="1">
      <c r="A271" s="283">
        <v>1</v>
      </c>
      <c r="B271" s="283" t="s">
        <v>2063</v>
      </c>
      <c r="C271" s="371" t="s">
        <v>431</v>
      </c>
      <c r="D271" s="372" t="s">
        <v>1094</v>
      </c>
      <c r="E271" s="283" t="s">
        <v>1151</v>
      </c>
      <c r="F271" s="283" t="s">
        <v>2064</v>
      </c>
      <c r="G271" s="283">
        <v>0</v>
      </c>
      <c r="H271" s="283"/>
      <c r="I271" s="283" t="s">
        <v>290</v>
      </c>
      <c r="J271" s="391"/>
    </row>
    <row r="272" spans="1:10" s="344" customFormat="1" ht="24" hidden="1" customHeight="1">
      <c r="A272" s="246">
        <v>2</v>
      </c>
      <c r="B272" s="246" t="s">
        <v>2065</v>
      </c>
      <c r="C272" s="247" t="s">
        <v>2066</v>
      </c>
      <c r="D272" s="263" t="s">
        <v>435</v>
      </c>
      <c r="E272" s="246" t="s">
        <v>2067</v>
      </c>
      <c r="F272" s="246" t="s">
        <v>2064</v>
      </c>
      <c r="G272" s="246">
        <v>0</v>
      </c>
      <c r="H272" s="246"/>
      <c r="I272" s="246" t="s">
        <v>290</v>
      </c>
      <c r="J272" s="392"/>
    </row>
    <row r="273" spans="1:10" s="344" customFormat="1" ht="24" hidden="1" customHeight="1">
      <c r="A273" s="246">
        <v>3</v>
      </c>
      <c r="B273" s="246" t="s">
        <v>2068</v>
      </c>
      <c r="C273" s="247" t="s">
        <v>1152</v>
      </c>
      <c r="D273" s="263" t="s">
        <v>372</v>
      </c>
      <c r="E273" s="246" t="s">
        <v>354</v>
      </c>
      <c r="F273" s="246" t="s">
        <v>2064</v>
      </c>
      <c r="G273" s="246">
        <v>0</v>
      </c>
      <c r="H273" s="246" t="s">
        <v>339</v>
      </c>
      <c r="I273" s="246" t="s">
        <v>290</v>
      </c>
      <c r="J273" s="392"/>
    </row>
    <row r="274" spans="1:10" s="344" customFormat="1" ht="24" hidden="1" customHeight="1">
      <c r="A274" s="246">
        <v>4</v>
      </c>
      <c r="B274" s="246" t="s">
        <v>2069</v>
      </c>
      <c r="C274" s="247" t="s">
        <v>1733</v>
      </c>
      <c r="D274" s="263" t="s">
        <v>1153</v>
      </c>
      <c r="E274" s="246" t="s">
        <v>1598</v>
      </c>
      <c r="F274" s="246" t="s">
        <v>2064</v>
      </c>
      <c r="G274" s="246">
        <v>0</v>
      </c>
      <c r="H274" s="246"/>
      <c r="I274" s="246" t="s">
        <v>499</v>
      </c>
      <c r="J274" s="394" t="s">
        <v>2070</v>
      </c>
    </row>
    <row r="275" spans="1:10" s="344" customFormat="1" ht="24" hidden="1" customHeight="1">
      <c r="A275" s="246">
        <v>5</v>
      </c>
      <c r="B275" s="246" t="s">
        <v>2071</v>
      </c>
      <c r="C275" s="247" t="s">
        <v>206</v>
      </c>
      <c r="D275" s="263" t="s">
        <v>491</v>
      </c>
      <c r="E275" s="246" t="s">
        <v>2072</v>
      </c>
      <c r="F275" s="246" t="s">
        <v>2064</v>
      </c>
      <c r="G275" s="246">
        <v>0</v>
      </c>
      <c r="H275" s="246"/>
      <c r="I275" s="246" t="s">
        <v>290</v>
      </c>
      <c r="J275" s="388" t="s">
        <v>178</v>
      </c>
    </row>
    <row r="276" spans="1:10" s="344" customFormat="1" ht="24" hidden="1" customHeight="1">
      <c r="A276" s="246">
        <v>6</v>
      </c>
      <c r="B276" s="246" t="s">
        <v>2073</v>
      </c>
      <c r="C276" s="247" t="s">
        <v>206</v>
      </c>
      <c r="D276" s="263" t="s">
        <v>2074</v>
      </c>
      <c r="E276" s="246" t="s">
        <v>2075</v>
      </c>
      <c r="F276" s="246" t="s">
        <v>2064</v>
      </c>
      <c r="G276" s="246">
        <v>0</v>
      </c>
      <c r="H276" s="246" t="s">
        <v>370</v>
      </c>
      <c r="I276" s="246" t="s">
        <v>290</v>
      </c>
      <c r="J276" s="392"/>
    </row>
    <row r="277" spans="1:10" s="344" customFormat="1" ht="24" hidden="1" customHeight="1">
      <c r="A277" s="246">
        <v>7</v>
      </c>
      <c r="B277" s="246" t="s">
        <v>2076</v>
      </c>
      <c r="C277" s="247" t="s">
        <v>2077</v>
      </c>
      <c r="D277" s="263" t="s">
        <v>207</v>
      </c>
      <c r="E277" s="246" t="s">
        <v>1830</v>
      </c>
      <c r="F277" s="246" t="s">
        <v>2064</v>
      </c>
      <c r="G277" s="246">
        <v>0</v>
      </c>
      <c r="H277" s="246"/>
      <c r="I277" s="246" t="s">
        <v>290</v>
      </c>
      <c r="J277" s="394"/>
    </row>
    <row r="278" spans="1:10" s="344" customFormat="1" ht="24" hidden="1" customHeight="1">
      <c r="A278" s="246">
        <v>8</v>
      </c>
      <c r="B278" s="246" t="s">
        <v>2078</v>
      </c>
      <c r="C278" s="247" t="s">
        <v>2079</v>
      </c>
      <c r="D278" s="263" t="s">
        <v>2080</v>
      </c>
      <c r="E278" s="246" t="s">
        <v>1154</v>
      </c>
      <c r="F278" s="246" t="s">
        <v>2064</v>
      </c>
      <c r="G278" s="246">
        <v>1</v>
      </c>
      <c r="H278" s="246" t="s">
        <v>292</v>
      </c>
      <c r="I278" s="246" t="s">
        <v>290</v>
      </c>
      <c r="J278" s="392"/>
    </row>
    <row r="279" spans="1:10" s="344" customFormat="1" ht="24" hidden="1" customHeight="1">
      <c r="A279" s="246">
        <v>9</v>
      </c>
      <c r="B279" s="246" t="s">
        <v>2081</v>
      </c>
      <c r="C279" s="247" t="s">
        <v>2082</v>
      </c>
      <c r="D279" s="263" t="s">
        <v>376</v>
      </c>
      <c r="E279" s="246" t="s">
        <v>1087</v>
      </c>
      <c r="F279" s="246" t="s">
        <v>2064</v>
      </c>
      <c r="G279" s="246">
        <v>0</v>
      </c>
      <c r="H279" s="246"/>
      <c r="I279" s="246" t="s">
        <v>290</v>
      </c>
      <c r="J279" s="394" t="s">
        <v>1057</v>
      </c>
    </row>
    <row r="280" spans="1:10" s="344" customFormat="1" ht="24" hidden="1" customHeight="1">
      <c r="A280" s="246">
        <v>10</v>
      </c>
      <c r="B280" s="246" t="s">
        <v>2083</v>
      </c>
      <c r="C280" s="247" t="s">
        <v>453</v>
      </c>
      <c r="D280" s="263" t="s">
        <v>302</v>
      </c>
      <c r="E280" s="246" t="s">
        <v>2084</v>
      </c>
      <c r="F280" s="246" t="s">
        <v>2064</v>
      </c>
      <c r="G280" s="246">
        <v>0</v>
      </c>
      <c r="H280" s="246"/>
      <c r="I280" s="246" t="s">
        <v>290</v>
      </c>
      <c r="J280" s="392"/>
    </row>
    <row r="281" spans="1:10" s="344" customFormat="1" ht="24" hidden="1" customHeight="1">
      <c r="A281" s="246">
        <v>11</v>
      </c>
      <c r="B281" s="246" t="s">
        <v>2085</v>
      </c>
      <c r="C281" s="247" t="s">
        <v>2086</v>
      </c>
      <c r="D281" s="263" t="s">
        <v>333</v>
      </c>
      <c r="E281" s="246" t="s">
        <v>388</v>
      </c>
      <c r="F281" s="246" t="s">
        <v>2064</v>
      </c>
      <c r="G281" s="246">
        <v>0</v>
      </c>
      <c r="H281" s="246"/>
      <c r="I281" s="246" t="s">
        <v>290</v>
      </c>
      <c r="J281" s="392"/>
    </row>
    <row r="282" spans="1:10" s="344" customFormat="1" ht="24" hidden="1" customHeight="1">
      <c r="A282" s="246">
        <v>12</v>
      </c>
      <c r="B282" s="246" t="s">
        <v>2087</v>
      </c>
      <c r="C282" s="247" t="s">
        <v>439</v>
      </c>
      <c r="D282" s="263" t="s">
        <v>337</v>
      </c>
      <c r="E282" s="246" t="s">
        <v>1155</v>
      </c>
      <c r="F282" s="246" t="s">
        <v>2064</v>
      </c>
      <c r="G282" s="246">
        <v>0</v>
      </c>
      <c r="H282" s="246"/>
      <c r="I282" s="246" t="s">
        <v>290</v>
      </c>
      <c r="J282" s="392"/>
    </row>
    <row r="283" spans="1:10" s="344" customFormat="1" ht="24" hidden="1" customHeight="1">
      <c r="A283" s="246">
        <v>13</v>
      </c>
      <c r="B283" s="246" t="s">
        <v>2088</v>
      </c>
      <c r="C283" s="247" t="s">
        <v>2089</v>
      </c>
      <c r="D283" s="263" t="s">
        <v>338</v>
      </c>
      <c r="E283" s="246" t="s">
        <v>1092</v>
      </c>
      <c r="F283" s="246" t="s">
        <v>2064</v>
      </c>
      <c r="G283" s="246">
        <v>0</v>
      </c>
      <c r="H283" s="246"/>
      <c r="I283" s="246" t="s">
        <v>499</v>
      </c>
      <c r="J283" s="394" t="s">
        <v>1057</v>
      </c>
    </row>
    <row r="284" spans="1:10" s="344" customFormat="1" ht="24" hidden="1" customHeight="1">
      <c r="A284" s="246">
        <v>14</v>
      </c>
      <c r="B284" s="246" t="s">
        <v>2090</v>
      </c>
      <c r="C284" s="247" t="s">
        <v>377</v>
      </c>
      <c r="D284" s="263" t="s">
        <v>1690</v>
      </c>
      <c r="E284" s="246" t="s">
        <v>2091</v>
      </c>
      <c r="F284" s="246" t="s">
        <v>2064</v>
      </c>
      <c r="G284" s="246">
        <v>0</v>
      </c>
      <c r="H284" s="246"/>
      <c r="I284" s="246" t="s">
        <v>290</v>
      </c>
      <c r="J284" s="392"/>
    </row>
    <row r="285" spans="1:10" s="344" customFormat="1" ht="24" hidden="1" customHeight="1">
      <c r="A285" s="246">
        <v>15</v>
      </c>
      <c r="B285" s="246" t="s">
        <v>2092</v>
      </c>
      <c r="C285" s="247" t="s">
        <v>2093</v>
      </c>
      <c r="D285" s="263" t="s">
        <v>342</v>
      </c>
      <c r="E285" s="246" t="s">
        <v>2094</v>
      </c>
      <c r="F285" s="246" t="s">
        <v>2064</v>
      </c>
      <c r="G285" s="246">
        <v>0</v>
      </c>
      <c r="H285" s="246"/>
      <c r="I285" s="246" t="s">
        <v>499</v>
      </c>
      <c r="J285" s="392"/>
    </row>
    <row r="286" spans="1:10" s="344" customFormat="1" ht="24" hidden="1" customHeight="1">
      <c r="A286" s="246">
        <v>16</v>
      </c>
      <c r="B286" s="246" t="s">
        <v>2095</v>
      </c>
      <c r="C286" s="247" t="s">
        <v>2096</v>
      </c>
      <c r="D286" s="263" t="s">
        <v>1157</v>
      </c>
      <c r="E286" s="246" t="s">
        <v>2097</v>
      </c>
      <c r="F286" s="246" t="s">
        <v>2064</v>
      </c>
      <c r="G286" s="246">
        <v>0</v>
      </c>
      <c r="H286" s="246" t="s">
        <v>345</v>
      </c>
      <c r="I286" s="246" t="s">
        <v>290</v>
      </c>
      <c r="J286" s="392" t="s">
        <v>180</v>
      </c>
    </row>
    <row r="287" spans="1:10" s="344" customFormat="1" ht="24" hidden="1" customHeight="1">
      <c r="A287" s="246">
        <v>17</v>
      </c>
      <c r="B287" s="246" t="s">
        <v>2098</v>
      </c>
      <c r="C287" s="247" t="s">
        <v>206</v>
      </c>
      <c r="D287" s="263" t="s">
        <v>350</v>
      </c>
      <c r="E287" s="246" t="s">
        <v>2099</v>
      </c>
      <c r="F287" s="246" t="s">
        <v>2064</v>
      </c>
      <c r="G287" s="246">
        <v>0</v>
      </c>
      <c r="H287" s="246"/>
      <c r="I287" s="246" t="s">
        <v>290</v>
      </c>
      <c r="J287" s="392"/>
    </row>
    <row r="288" spans="1:10" s="344" customFormat="1" ht="24" hidden="1" customHeight="1">
      <c r="A288" s="246">
        <v>18</v>
      </c>
      <c r="B288" s="246" t="s">
        <v>2100</v>
      </c>
      <c r="C288" s="247" t="s">
        <v>2101</v>
      </c>
      <c r="D288" s="263" t="s">
        <v>2102</v>
      </c>
      <c r="E288" s="246" t="s">
        <v>1563</v>
      </c>
      <c r="F288" s="246" t="s">
        <v>2064</v>
      </c>
      <c r="G288" s="246">
        <v>0</v>
      </c>
      <c r="H288" s="246"/>
      <c r="I288" s="246" t="s">
        <v>290</v>
      </c>
      <c r="J288" s="392"/>
    </row>
    <row r="289" spans="1:10" s="344" customFormat="1" ht="24" hidden="1" customHeight="1">
      <c r="A289" s="246">
        <v>19</v>
      </c>
      <c r="B289" s="246" t="s">
        <v>2103</v>
      </c>
      <c r="C289" s="247" t="s">
        <v>1733</v>
      </c>
      <c r="D289" s="263" t="s">
        <v>1158</v>
      </c>
      <c r="E289" s="246" t="s">
        <v>2104</v>
      </c>
      <c r="F289" s="246" t="s">
        <v>2064</v>
      </c>
      <c r="G289" s="246">
        <v>0</v>
      </c>
      <c r="H289" s="246"/>
      <c r="I289" s="246" t="s">
        <v>290</v>
      </c>
      <c r="J289" s="392"/>
    </row>
    <row r="290" spans="1:10" s="344" customFormat="1" ht="24" hidden="1" customHeight="1">
      <c r="A290" s="246">
        <v>20</v>
      </c>
      <c r="B290" s="246" t="s">
        <v>2105</v>
      </c>
      <c r="C290" s="247" t="s">
        <v>2106</v>
      </c>
      <c r="D290" s="263" t="s">
        <v>2107</v>
      </c>
      <c r="E290" s="246" t="s">
        <v>2108</v>
      </c>
      <c r="F290" s="246" t="s">
        <v>2064</v>
      </c>
      <c r="G290" s="246">
        <v>0</v>
      </c>
      <c r="H290" s="246"/>
      <c r="I290" s="246" t="s">
        <v>290</v>
      </c>
      <c r="J290" s="388"/>
    </row>
    <row r="291" spans="1:10" s="344" customFormat="1" ht="24" hidden="1" customHeight="1">
      <c r="A291" s="246">
        <v>21</v>
      </c>
      <c r="B291" s="246" t="s">
        <v>2109</v>
      </c>
      <c r="C291" s="247" t="s">
        <v>203</v>
      </c>
      <c r="D291" s="263" t="s">
        <v>227</v>
      </c>
      <c r="E291" s="246" t="s">
        <v>2110</v>
      </c>
      <c r="F291" s="246" t="s">
        <v>2064</v>
      </c>
      <c r="G291" s="246">
        <v>0</v>
      </c>
      <c r="H291" s="246"/>
      <c r="I291" s="246" t="s">
        <v>290</v>
      </c>
      <c r="J291" s="392"/>
    </row>
    <row r="292" spans="1:10" s="344" customFormat="1" ht="24" hidden="1" customHeight="1">
      <c r="A292" s="246">
        <v>22</v>
      </c>
      <c r="B292" s="246" t="s">
        <v>2111</v>
      </c>
      <c r="C292" s="247" t="s">
        <v>2112</v>
      </c>
      <c r="D292" s="263" t="s">
        <v>362</v>
      </c>
      <c r="E292" s="246" t="s">
        <v>2113</v>
      </c>
      <c r="F292" s="246" t="s">
        <v>2064</v>
      </c>
      <c r="G292" s="246">
        <v>0</v>
      </c>
      <c r="H292" s="246"/>
      <c r="I292" s="246" t="s">
        <v>290</v>
      </c>
      <c r="J292" s="392"/>
    </row>
    <row r="293" spans="1:10" s="344" customFormat="1" ht="24" hidden="1" customHeight="1">
      <c r="A293" s="246">
        <v>23</v>
      </c>
      <c r="B293" s="246" t="s">
        <v>2114</v>
      </c>
      <c r="C293" s="247" t="s">
        <v>2115</v>
      </c>
      <c r="D293" s="263" t="s">
        <v>1159</v>
      </c>
      <c r="E293" s="246" t="s">
        <v>1148</v>
      </c>
      <c r="F293" s="246" t="s">
        <v>2064</v>
      </c>
      <c r="G293" s="246">
        <v>0</v>
      </c>
      <c r="H293" s="246"/>
      <c r="I293" s="246" t="s">
        <v>290</v>
      </c>
      <c r="J293" s="392"/>
    </row>
    <row r="294" spans="1:10" s="344" customFormat="1" ht="24" hidden="1" customHeight="1">
      <c r="A294" s="246">
        <v>24</v>
      </c>
      <c r="B294" s="246" t="s">
        <v>2116</v>
      </c>
      <c r="C294" s="247" t="s">
        <v>2117</v>
      </c>
      <c r="D294" s="263" t="s">
        <v>1161</v>
      </c>
      <c r="E294" s="246" t="s">
        <v>1595</v>
      </c>
      <c r="F294" s="246" t="s">
        <v>2064</v>
      </c>
      <c r="G294" s="246">
        <v>0</v>
      </c>
      <c r="H294" s="246"/>
      <c r="I294" s="246" t="s">
        <v>290</v>
      </c>
      <c r="J294" s="392"/>
    </row>
    <row r="295" spans="1:10" s="344" customFormat="1" ht="24" hidden="1" customHeight="1">
      <c r="A295" s="246">
        <v>25</v>
      </c>
      <c r="B295" s="246" t="s">
        <v>2118</v>
      </c>
      <c r="C295" s="357" t="s">
        <v>230</v>
      </c>
      <c r="D295" s="357" t="s">
        <v>1161</v>
      </c>
      <c r="E295" s="246" t="s">
        <v>1472</v>
      </c>
      <c r="F295" s="246" t="s">
        <v>2064</v>
      </c>
      <c r="G295" s="246">
        <v>0</v>
      </c>
      <c r="H295" s="250"/>
      <c r="I295" s="246" t="s">
        <v>290</v>
      </c>
      <c r="J295" s="393"/>
    </row>
    <row r="296" spans="1:10" s="344" customFormat="1" ht="24" hidden="1" customHeight="1">
      <c r="A296" s="246">
        <v>26</v>
      </c>
      <c r="B296" s="246" t="s">
        <v>2119</v>
      </c>
      <c r="C296" s="247" t="s">
        <v>1756</v>
      </c>
      <c r="D296" s="263" t="s">
        <v>486</v>
      </c>
      <c r="E296" s="246" t="s">
        <v>1675</v>
      </c>
      <c r="F296" s="246" t="s">
        <v>2064</v>
      </c>
      <c r="G296" s="246">
        <v>0</v>
      </c>
      <c r="H296" s="246"/>
      <c r="I296" s="246" t="s">
        <v>290</v>
      </c>
      <c r="J296" s="394" t="s">
        <v>176</v>
      </c>
    </row>
    <row r="297" spans="1:10" s="344" customFormat="1" ht="24" hidden="1" customHeight="1">
      <c r="A297" s="246">
        <v>27</v>
      </c>
      <c r="B297" s="246" t="s">
        <v>2120</v>
      </c>
      <c r="C297" s="247" t="s">
        <v>2121</v>
      </c>
      <c r="D297" s="263" t="s">
        <v>244</v>
      </c>
      <c r="E297" s="246" t="s">
        <v>459</v>
      </c>
      <c r="F297" s="246" t="s">
        <v>2064</v>
      </c>
      <c r="G297" s="246">
        <v>0</v>
      </c>
      <c r="H297" s="246"/>
      <c r="I297" s="246" t="s">
        <v>290</v>
      </c>
      <c r="J297" s="392"/>
    </row>
    <row r="298" spans="1:10" s="344" customFormat="1" ht="24" hidden="1" customHeight="1" thickBot="1">
      <c r="A298" s="373">
        <v>28</v>
      </c>
      <c r="B298" s="373" t="s">
        <v>2122</v>
      </c>
      <c r="C298" s="374" t="s">
        <v>2123</v>
      </c>
      <c r="D298" s="375" t="s">
        <v>2124</v>
      </c>
      <c r="E298" s="373" t="s">
        <v>1160</v>
      </c>
      <c r="F298" s="373" t="s">
        <v>2064</v>
      </c>
      <c r="G298" s="373">
        <v>0</v>
      </c>
      <c r="H298" s="380" t="s">
        <v>1723</v>
      </c>
      <c r="I298" s="373" t="s">
        <v>499</v>
      </c>
      <c r="J298" s="401" t="s">
        <v>2125</v>
      </c>
    </row>
    <row r="299" spans="1:10" s="344" customFormat="1" ht="24" hidden="1" customHeight="1">
      <c r="A299" s="283">
        <v>1</v>
      </c>
      <c r="B299" s="283" t="s">
        <v>2126</v>
      </c>
      <c r="C299" s="371" t="s">
        <v>2127</v>
      </c>
      <c r="D299" s="372" t="s">
        <v>2128</v>
      </c>
      <c r="E299" s="283" t="s">
        <v>2129</v>
      </c>
      <c r="F299" s="283" t="s">
        <v>2130</v>
      </c>
      <c r="G299" s="283">
        <v>0</v>
      </c>
      <c r="H299" s="283" t="s">
        <v>339</v>
      </c>
      <c r="I299" s="283" t="s">
        <v>499</v>
      </c>
      <c r="J299" s="391"/>
    </row>
    <row r="300" spans="1:10" s="344" customFormat="1" ht="24" hidden="1" customHeight="1">
      <c r="A300" s="246">
        <v>2</v>
      </c>
      <c r="B300" s="246" t="s">
        <v>2131</v>
      </c>
      <c r="C300" s="247" t="s">
        <v>1835</v>
      </c>
      <c r="D300" s="263" t="s">
        <v>374</v>
      </c>
      <c r="E300" s="246" t="s">
        <v>1083</v>
      </c>
      <c r="F300" s="246" t="s">
        <v>2130</v>
      </c>
      <c r="G300" s="246">
        <v>0</v>
      </c>
      <c r="H300" s="246" t="s">
        <v>345</v>
      </c>
      <c r="I300" s="246" t="s">
        <v>290</v>
      </c>
      <c r="J300" s="392"/>
    </row>
    <row r="301" spans="1:10" s="344" customFormat="1" ht="24" hidden="1" customHeight="1">
      <c r="A301" s="246">
        <v>3</v>
      </c>
      <c r="B301" s="246" t="s">
        <v>2132</v>
      </c>
      <c r="C301" s="247" t="s">
        <v>2133</v>
      </c>
      <c r="D301" s="263" t="s">
        <v>300</v>
      </c>
      <c r="E301" s="246" t="s">
        <v>450</v>
      </c>
      <c r="F301" s="246" t="s">
        <v>2130</v>
      </c>
      <c r="G301" s="246">
        <v>0</v>
      </c>
      <c r="H301" s="246"/>
      <c r="I301" s="246" t="s">
        <v>290</v>
      </c>
      <c r="J301" s="392"/>
    </row>
    <row r="302" spans="1:10" s="344" customFormat="1" ht="24" hidden="1" customHeight="1">
      <c r="A302" s="246">
        <v>4</v>
      </c>
      <c r="B302" s="246" t="s">
        <v>2134</v>
      </c>
      <c r="C302" s="247" t="s">
        <v>453</v>
      </c>
      <c r="D302" s="263" t="s">
        <v>207</v>
      </c>
      <c r="E302" s="246" t="s">
        <v>1091</v>
      </c>
      <c r="F302" s="246" t="s">
        <v>2130</v>
      </c>
      <c r="G302" s="246">
        <v>0</v>
      </c>
      <c r="H302" s="246"/>
      <c r="I302" s="246" t="s">
        <v>499</v>
      </c>
      <c r="J302" s="392"/>
    </row>
    <row r="303" spans="1:10" s="344" customFormat="1" ht="24" hidden="1" customHeight="1">
      <c r="A303" s="246">
        <v>5</v>
      </c>
      <c r="B303" s="246" t="s">
        <v>2135</v>
      </c>
      <c r="C303" s="247" t="s">
        <v>2136</v>
      </c>
      <c r="D303" s="263" t="s">
        <v>445</v>
      </c>
      <c r="E303" s="246" t="s">
        <v>1163</v>
      </c>
      <c r="F303" s="246" t="s">
        <v>2130</v>
      </c>
      <c r="G303" s="246">
        <v>0</v>
      </c>
      <c r="H303" s="246" t="s">
        <v>370</v>
      </c>
      <c r="I303" s="246" t="s">
        <v>290</v>
      </c>
      <c r="J303" s="392"/>
    </row>
    <row r="304" spans="1:10" s="344" customFormat="1" ht="24" hidden="1" customHeight="1">
      <c r="A304" s="246">
        <v>6</v>
      </c>
      <c r="B304" s="246" t="s">
        <v>2137</v>
      </c>
      <c r="C304" s="247" t="s">
        <v>443</v>
      </c>
      <c r="D304" s="263" t="s">
        <v>1164</v>
      </c>
      <c r="E304" s="246" t="s">
        <v>2138</v>
      </c>
      <c r="F304" s="246" t="s">
        <v>2130</v>
      </c>
      <c r="G304" s="246">
        <v>0</v>
      </c>
      <c r="H304" s="246"/>
      <c r="I304" s="246" t="s">
        <v>290</v>
      </c>
      <c r="J304" s="394" t="s">
        <v>1058</v>
      </c>
    </row>
    <row r="305" spans="1:10" s="344" customFormat="1" ht="24" hidden="1" customHeight="1">
      <c r="A305" s="246">
        <v>7</v>
      </c>
      <c r="B305" s="246" t="s">
        <v>2139</v>
      </c>
      <c r="C305" s="247" t="s">
        <v>2140</v>
      </c>
      <c r="D305" s="263" t="s">
        <v>302</v>
      </c>
      <c r="E305" s="246" t="s">
        <v>1165</v>
      </c>
      <c r="F305" s="246" t="s">
        <v>2130</v>
      </c>
      <c r="G305" s="246">
        <v>0</v>
      </c>
      <c r="H305" s="246"/>
      <c r="I305" s="246" t="s">
        <v>290</v>
      </c>
      <c r="J305" s="392"/>
    </row>
    <row r="306" spans="1:10" s="344" customFormat="1" ht="24" hidden="1" customHeight="1">
      <c r="A306" s="246">
        <v>8</v>
      </c>
      <c r="B306" s="246" t="s">
        <v>2141</v>
      </c>
      <c r="C306" s="247" t="s">
        <v>2142</v>
      </c>
      <c r="D306" s="263" t="s">
        <v>305</v>
      </c>
      <c r="E306" s="246" t="s">
        <v>1142</v>
      </c>
      <c r="F306" s="246" t="s">
        <v>2130</v>
      </c>
      <c r="G306" s="246">
        <v>0</v>
      </c>
      <c r="H306" s="246"/>
      <c r="I306" s="246" t="s">
        <v>290</v>
      </c>
      <c r="J306" s="392"/>
    </row>
    <row r="307" spans="1:10" s="344" customFormat="1" ht="24" hidden="1" customHeight="1">
      <c r="A307" s="246">
        <v>9</v>
      </c>
      <c r="B307" s="246" t="s">
        <v>2143</v>
      </c>
      <c r="C307" s="247" t="s">
        <v>2144</v>
      </c>
      <c r="D307" s="263" t="s">
        <v>305</v>
      </c>
      <c r="E307" s="246" t="s">
        <v>1985</v>
      </c>
      <c r="F307" s="246" t="s">
        <v>2130</v>
      </c>
      <c r="G307" s="246">
        <v>0</v>
      </c>
      <c r="H307" s="246"/>
      <c r="I307" s="246" t="s">
        <v>290</v>
      </c>
      <c r="J307" s="392"/>
    </row>
    <row r="308" spans="1:10" s="344" customFormat="1" ht="24" hidden="1" customHeight="1">
      <c r="A308" s="246">
        <v>10</v>
      </c>
      <c r="B308" s="246" t="s">
        <v>2145</v>
      </c>
      <c r="C308" s="247" t="s">
        <v>198</v>
      </c>
      <c r="D308" s="263" t="s">
        <v>2146</v>
      </c>
      <c r="E308" s="246" t="s">
        <v>2147</v>
      </c>
      <c r="F308" s="246" t="s">
        <v>2130</v>
      </c>
      <c r="G308" s="246">
        <v>0</v>
      </c>
      <c r="H308" s="246"/>
      <c r="I308" s="246" t="s">
        <v>290</v>
      </c>
      <c r="J308" s="392"/>
    </row>
    <row r="309" spans="1:10" s="344" customFormat="1" ht="24" hidden="1" customHeight="1">
      <c r="A309" s="246">
        <v>11</v>
      </c>
      <c r="B309" s="246" t="s">
        <v>2148</v>
      </c>
      <c r="C309" s="247" t="s">
        <v>2149</v>
      </c>
      <c r="D309" s="263" t="s">
        <v>1166</v>
      </c>
      <c r="E309" s="246" t="s">
        <v>2150</v>
      </c>
      <c r="F309" s="246" t="s">
        <v>2130</v>
      </c>
      <c r="G309" s="246">
        <v>0</v>
      </c>
      <c r="H309" s="246"/>
      <c r="I309" s="246" t="s">
        <v>290</v>
      </c>
      <c r="J309" s="392"/>
    </row>
    <row r="310" spans="1:10" s="344" customFormat="1" ht="24" hidden="1" customHeight="1">
      <c r="A310" s="246">
        <v>12</v>
      </c>
      <c r="B310" s="246" t="s">
        <v>2151</v>
      </c>
      <c r="C310" s="247" t="s">
        <v>214</v>
      </c>
      <c r="D310" s="263" t="s">
        <v>340</v>
      </c>
      <c r="E310" s="246" t="s">
        <v>2152</v>
      </c>
      <c r="F310" s="246" t="s">
        <v>2130</v>
      </c>
      <c r="G310" s="246">
        <v>0</v>
      </c>
      <c r="H310" s="246"/>
      <c r="I310" s="246" t="s">
        <v>290</v>
      </c>
      <c r="J310" s="392"/>
    </row>
    <row r="311" spans="1:10" s="344" customFormat="1" ht="24" hidden="1" customHeight="1">
      <c r="A311" s="246">
        <v>13</v>
      </c>
      <c r="B311" s="246" t="s">
        <v>2153</v>
      </c>
      <c r="C311" s="247" t="s">
        <v>2154</v>
      </c>
      <c r="D311" s="263" t="s">
        <v>342</v>
      </c>
      <c r="E311" s="246" t="s">
        <v>2155</v>
      </c>
      <c r="F311" s="246" t="s">
        <v>2130</v>
      </c>
      <c r="G311" s="246">
        <v>0</v>
      </c>
      <c r="H311" s="246"/>
      <c r="I311" s="246" t="s">
        <v>499</v>
      </c>
      <c r="J311" s="392"/>
    </row>
    <row r="312" spans="1:10" s="345" customFormat="1" ht="24" hidden="1" customHeight="1">
      <c r="A312" s="246">
        <v>14</v>
      </c>
      <c r="B312" s="248" t="s">
        <v>2156</v>
      </c>
      <c r="C312" s="249" t="s">
        <v>1167</v>
      </c>
      <c r="D312" s="262" t="s">
        <v>219</v>
      </c>
      <c r="E312" s="248" t="s">
        <v>2157</v>
      </c>
      <c r="F312" s="246" t="s">
        <v>2130</v>
      </c>
      <c r="G312" s="246">
        <v>0</v>
      </c>
      <c r="H312" s="248"/>
      <c r="I312" s="248" t="s">
        <v>290</v>
      </c>
      <c r="J312" s="392"/>
    </row>
    <row r="313" spans="1:10" s="344" customFormat="1" ht="24" hidden="1" customHeight="1">
      <c r="A313" s="246">
        <v>15</v>
      </c>
      <c r="B313" s="246" t="s">
        <v>2158</v>
      </c>
      <c r="C313" s="247" t="s">
        <v>211</v>
      </c>
      <c r="D313" s="263" t="s">
        <v>219</v>
      </c>
      <c r="E313" s="246" t="s">
        <v>1434</v>
      </c>
      <c r="F313" s="246" t="s">
        <v>2130</v>
      </c>
      <c r="G313" s="246">
        <v>0</v>
      </c>
      <c r="H313" s="246"/>
      <c r="I313" s="246" t="s">
        <v>290</v>
      </c>
      <c r="J313" s="392"/>
    </row>
    <row r="314" spans="1:10" s="344" customFormat="1" ht="24" hidden="1" customHeight="1">
      <c r="A314" s="246">
        <v>16</v>
      </c>
      <c r="B314" s="246" t="s">
        <v>2159</v>
      </c>
      <c r="C314" s="247" t="s">
        <v>381</v>
      </c>
      <c r="D314" s="263" t="s">
        <v>346</v>
      </c>
      <c r="E314" s="246" t="s">
        <v>2160</v>
      </c>
      <c r="F314" s="246" t="s">
        <v>2130</v>
      </c>
      <c r="G314" s="246">
        <v>0</v>
      </c>
      <c r="H314" s="246"/>
      <c r="I314" s="246" t="s">
        <v>499</v>
      </c>
      <c r="J314" s="394" t="s">
        <v>179</v>
      </c>
    </row>
    <row r="315" spans="1:10" s="344" customFormat="1" ht="24" hidden="1" customHeight="1">
      <c r="A315" s="246">
        <v>17</v>
      </c>
      <c r="B315" s="246" t="s">
        <v>2161</v>
      </c>
      <c r="C315" s="247" t="s">
        <v>2162</v>
      </c>
      <c r="D315" s="263" t="s">
        <v>387</v>
      </c>
      <c r="E315" s="246" t="s">
        <v>2152</v>
      </c>
      <c r="F315" s="246" t="s">
        <v>2130</v>
      </c>
      <c r="G315" s="246">
        <v>0</v>
      </c>
      <c r="H315" s="246"/>
      <c r="I315" s="246" t="s">
        <v>499</v>
      </c>
      <c r="J315" s="392"/>
    </row>
    <row r="316" spans="1:10" s="344" customFormat="1" ht="24" hidden="1" customHeight="1">
      <c r="A316" s="246">
        <v>18</v>
      </c>
      <c r="B316" s="246" t="s">
        <v>2163</v>
      </c>
      <c r="C316" s="247" t="s">
        <v>2164</v>
      </c>
      <c r="D316" s="263" t="s">
        <v>2165</v>
      </c>
      <c r="E316" s="246" t="s">
        <v>2166</v>
      </c>
      <c r="F316" s="246" t="s">
        <v>2130</v>
      </c>
      <c r="G316" s="246">
        <v>0</v>
      </c>
      <c r="H316" s="246"/>
      <c r="I316" s="246" t="s">
        <v>290</v>
      </c>
      <c r="J316" s="392"/>
    </row>
    <row r="317" spans="1:10" s="344" customFormat="1" ht="24" hidden="1" customHeight="1">
      <c r="A317" s="246">
        <v>19</v>
      </c>
      <c r="B317" s="246" t="s">
        <v>2167</v>
      </c>
      <c r="C317" s="247" t="s">
        <v>2168</v>
      </c>
      <c r="D317" s="263" t="s">
        <v>1168</v>
      </c>
      <c r="E317" s="246" t="s">
        <v>1169</v>
      </c>
      <c r="F317" s="246" t="s">
        <v>2130</v>
      </c>
      <c r="G317" s="246">
        <v>0</v>
      </c>
      <c r="H317" s="246"/>
      <c r="I317" s="246" t="s">
        <v>499</v>
      </c>
      <c r="J317" s="392"/>
    </row>
    <row r="318" spans="1:10" s="344" customFormat="1" ht="24" hidden="1" customHeight="1">
      <c r="A318" s="246">
        <v>20</v>
      </c>
      <c r="B318" s="246" t="s">
        <v>2169</v>
      </c>
      <c r="C318" s="247" t="s">
        <v>2170</v>
      </c>
      <c r="D318" s="263" t="s">
        <v>227</v>
      </c>
      <c r="E318" s="246" t="s">
        <v>2171</v>
      </c>
      <c r="F318" s="246" t="s">
        <v>2130</v>
      </c>
      <c r="G318" s="246">
        <v>0</v>
      </c>
      <c r="H318" s="246"/>
      <c r="I318" s="246" t="s">
        <v>290</v>
      </c>
      <c r="J318" s="392"/>
    </row>
    <row r="319" spans="1:10" s="344" customFormat="1" ht="24" hidden="1" customHeight="1">
      <c r="A319" s="246">
        <v>21</v>
      </c>
      <c r="B319" s="246" t="s">
        <v>2172</v>
      </c>
      <c r="C319" s="247" t="s">
        <v>2173</v>
      </c>
      <c r="D319" s="263" t="s">
        <v>360</v>
      </c>
      <c r="E319" s="246" t="s">
        <v>2174</v>
      </c>
      <c r="F319" s="246" t="s">
        <v>2130</v>
      </c>
      <c r="G319" s="246">
        <v>0</v>
      </c>
      <c r="H319" s="246"/>
      <c r="I319" s="246" t="s">
        <v>290</v>
      </c>
      <c r="J319" s="392"/>
    </row>
    <row r="320" spans="1:10" s="344" customFormat="1" ht="24" hidden="1" customHeight="1">
      <c r="A320" s="246">
        <v>22</v>
      </c>
      <c r="B320" s="246" t="s">
        <v>2175</v>
      </c>
      <c r="C320" s="247" t="s">
        <v>462</v>
      </c>
      <c r="D320" s="263" t="s">
        <v>401</v>
      </c>
      <c r="E320" s="246" t="s">
        <v>2176</v>
      </c>
      <c r="F320" s="246" t="s">
        <v>2130</v>
      </c>
      <c r="G320" s="246">
        <v>0</v>
      </c>
      <c r="H320" s="246"/>
      <c r="I320" s="246" t="s">
        <v>290</v>
      </c>
      <c r="J320" s="392"/>
    </row>
    <row r="321" spans="1:10" s="344" customFormat="1" ht="24" hidden="1" customHeight="1">
      <c r="A321" s="246">
        <v>23</v>
      </c>
      <c r="B321" s="246" t="s">
        <v>2177</v>
      </c>
      <c r="C321" s="247" t="s">
        <v>2178</v>
      </c>
      <c r="D321" s="263" t="s">
        <v>237</v>
      </c>
      <c r="E321" s="246" t="s">
        <v>1571</v>
      </c>
      <c r="F321" s="246" t="s">
        <v>2130</v>
      </c>
      <c r="G321" s="246">
        <v>0</v>
      </c>
      <c r="H321" s="246"/>
      <c r="I321" s="246" t="s">
        <v>290</v>
      </c>
      <c r="J321" s="392"/>
    </row>
    <row r="322" spans="1:10" s="344" customFormat="1" ht="24" hidden="1" customHeight="1">
      <c r="A322" s="246">
        <v>24</v>
      </c>
      <c r="B322" s="246" t="s">
        <v>2179</v>
      </c>
      <c r="C322" s="247" t="s">
        <v>2180</v>
      </c>
      <c r="D322" s="263" t="s">
        <v>369</v>
      </c>
      <c r="E322" s="246" t="s">
        <v>391</v>
      </c>
      <c r="F322" s="246" t="s">
        <v>2130</v>
      </c>
      <c r="G322" s="246">
        <v>0</v>
      </c>
      <c r="H322" s="246"/>
      <c r="I322" s="246" t="s">
        <v>290</v>
      </c>
      <c r="J322" s="392"/>
    </row>
    <row r="323" spans="1:10" s="344" customFormat="1" ht="24" hidden="1" customHeight="1">
      <c r="A323" s="246">
        <v>25</v>
      </c>
      <c r="B323" s="246" t="s">
        <v>2181</v>
      </c>
      <c r="C323" s="247" t="s">
        <v>2182</v>
      </c>
      <c r="D323" s="263" t="s">
        <v>243</v>
      </c>
      <c r="E323" s="246" t="s">
        <v>2183</v>
      </c>
      <c r="F323" s="246" t="s">
        <v>2130</v>
      </c>
      <c r="G323" s="246">
        <v>0</v>
      </c>
      <c r="H323" s="246"/>
      <c r="I323" s="246" t="s">
        <v>290</v>
      </c>
      <c r="J323" s="392"/>
    </row>
    <row r="324" spans="1:10" s="344" customFormat="1" ht="24" hidden="1" customHeight="1">
      <c r="A324" s="246">
        <v>26</v>
      </c>
      <c r="B324" s="246" t="s">
        <v>2184</v>
      </c>
      <c r="C324" s="247" t="s">
        <v>2185</v>
      </c>
      <c r="D324" s="263" t="s">
        <v>2186</v>
      </c>
      <c r="E324" s="246" t="s">
        <v>1598</v>
      </c>
      <c r="F324" s="246" t="s">
        <v>2130</v>
      </c>
      <c r="G324" s="246">
        <v>0</v>
      </c>
      <c r="H324" s="246"/>
      <c r="I324" s="246" t="s">
        <v>499</v>
      </c>
      <c r="J324" s="392"/>
    </row>
    <row r="325" spans="1:10" s="344" customFormat="1" ht="24" hidden="1" customHeight="1">
      <c r="A325" s="246">
        <v>27</v>
      </c>
      <c r="B325" s="246" t="s">
        <v>2187</v>
      </c>
      <c r="C325" s="247" t="s">
        <v>241</v>
      </c>
      <c r="D325" s="263" t="s">
        <v>1161</v>
      </c>
      <c r="E325" s="246" t="s">
        <v>1707</v>
      </c>
      <c r="F325" s="246" t="s">
        <v>2130</v>
      </c>
      <c r="G325" s="246">
        <v>0</v>
      </c>
      <c r="H325" s="246"/>
      <c r="I325" s="246" t="s">
        <v>290</v>
      </c>
      <c r="J325" s="392"/>
    </row>
    <row r="326" spans="1:10" s="344" customFormat="1" ht="24" hidden="1" customHeight="1" thickBot="1">
      <c r="A326" s="373">
        <v>28</v>
      </c>
      <c r="B326" s="373" t="s">
        <v>2188</v>
      </c>
      <c r="C326" s="374" t="s">
        <v>453</v>
      </c>
      <c r="D326" s="375" t="s">
        <v>244</v>
      </c>
      <c r="E326" s="373" t="s">
        <v>1885</v>
      </c>
      <c r="F326" s="373" t="s">
        <v>2130</v>
      </c>
      <c r="G326" s="373">
        <v>0</v>
      </c>
      <c r="H326" s="373"/>
      <c r="I326" s="373" t="s">
        <v>290</v>
      </c>
      <c r="J326" s="400"/>
    </row>
    <row r="327" spans="1:10" s="344" customFormat="1" ht="24" hidden="1" customHeight="1">
      <c r="A327" s="283">
        <v>1</v>
      </c>
      <c r="B327" s="283" t="s">
        <v>1365</v>
      </c>
      <c r="C327" s="371" t="s">
        <v>1171</v>
      </c>
      <c r="D327" s="372" t="s">
        <v>1172</v>
      </c>
      <c r="E327" s="283" t="s">
        <v>1841</v>
      </c>
      <c r="F327" s="283" t="s">
        <v>1173</v>
      </c>
      <c r="G327" s="283">
        <v>0</v>
      </c>
      <c r="H327" s="283"/>
      <c r="I327" s="283" t="s">
        <v>290</v>
      </c>
      <c r="J327" s="402" t="s">
        <v>2189</v>
      </c>
    </row>
    <row r="328" spans="1:10" s="344" customFormat="1" ht="24" hidden="1" customHeight="1">
      <c r="A328" s="246">
        <v>2</v>
      </c>
      <c r="B328" s="246" t="s">
        <v>1366</v>
      </c>
      <c r="C328" s="358" t="s">
        <v>1367</v>
      </c>
      <c r="D328" s="358" t="s">
        <v>1368</v>
      </c>
      <c r="E328" s="246" t="s">
        <v>1253</v>
      </c>
      <c r="F328" s="246" t="s">
        <v>1173</v>
      </c>
      <c r="G328" s="246">
        <v>0</v>
      </c>
      <c r="H328" s="246"/>
      <c r="I328" s="246" t="s">
        <v>290</v>
      </c>
      <c r="J328" s="392" t="s">
        <v>2190</v>
      </c>
    </row>
    <row r="329" spans="1:10" s="344" customFormat="1" ht="24" hidden="1" customHeight="1">
      <c r="A329" s="246">
        <v>3</v>
      </c>
      <c r="B329" s="246" t="s">
        <v>1369</v>
      </c>
      <c r="C329" s="247" t="s">
        <v>1370</v>
      </c>
      <c r="D329" s="263" t="s">
        <v>1371</v>
      </c>
      <c r="E329" s="246" t="s">
        <v>1722</v>
      </c>
      <c r="F329" s="246" t="s">
        <v>1173</v>
      </c>
      <c r="G329" s="246">
        <v>0</v>
      </c>
      <c r="H329" s="246"/>
      <c r="I329" s="246" t="s">
        <v>290</v>
      </c>
      <c r="J329" s="394" t="s">
        <v>1628</v>
      </c>
    </row>
    <row r="330" spans="1:10" s="344" customFormat="1" ht="24" hidden="1" customHeight="1">
      <c r="A330" s="246">
        <v>4</v>
      </c>
      <c r="B330" s="248" t="s">
        <v>1372</v>
      </c>
      <c r="C330" s="247" t="s">
        <v>1373</v>
      </c>
      <c r="D330" s="263" t="s">
        <v>1374</v>
      </c>
      <c r="E330" s="246" t="s">
        <v>1666</v>
      </c>
      <c r="F330" s="246" t="s">
        <v>1173</v>
      </c>
      <c r="G330" s="246">
        <v>0</v>
      </c>
      <c r="H330" s="246"/>
      <c r="I330" s="246" t="s">
        <v>290</v>
      </c>
      <c r="J330" s="394" t="s">
        <v>2191</v>
      </c>
    </row>
    <row r="331" spans="1:10" s="344" customFormat="1" ht="24" hidden="1" customHeight="1">
      <c r="A331" s="246">
        <v>5</v>
      </c>
      <c r="B331" s="246" t="s">
        <v>1375</v>
      </c>
      <c r="C331" s="247" t="s">
        <v>1174</v>
      </c>
      <c r="D331" s="263" t="s">
        <v>437</v>
      </c>
      <c r="E331" s="246" t="s">
        <v>2192</v>
      </c>
      <c r="F331" s="246" t="s">
        <v>1173</v>
      </c>
      <c r="G331" s="246">
        <v>0</v>
      </c>
      <c r="H331" s="246"/>
      <c r="I331" s="246" t="s">
        <v>290</v>
      </c>
      <c r="J331" s="394"/>
    </row>
    <row r="332" spans="1:10" s="344" customFormat="1" ht="24" hidden="1" customHeight="1">
      <c r="A332" s="246">
        <v>6</v>
      </c>
      <c r="B332" s="246" t="s">
        <v>1376</v>
      </c>
      <c r="C332" s="247" t="s">
        <v>1377</v>
      </c>
      <c r="D332" s="263" t="s">
        <v>1378</v>
      </c>
      <c r="E332" s="246" t="s">
        <v>2193</v>
      </c>
      <c r="F332" s="246" t="s">
        <v>1173</v>
      </c>
      <c r="G332" s="246">
        <v>0</v>
      </c>
      <c r="H332" s="246"/>
      <c r="I332" s="246" t="s">
        <v>290</v>
      </c>
      <c r="J332" s="392" t="s">
        <v>2190</v>
      </c>
    </row>
    <row r="333" spans="1:10" s="344" customFormat="1" ht="24" hidden="1" customHeight="1">
      <c r="A333" s="246">
        <v>7</v>
      </c>
      <c r="B333" s="246" t="s">
        <v>1379</v>
      </c>
      <c r="C333" s="247" t="s">
        <v>200</v>
      </c>
      <c r="D333" s="263" t="s">
        <v>1380</v>
      </c>
      <c r="E333" s="246" t="s">
        <v>2194</v>
      </c>
      <c r="F333" s="246" t="s">
        <v>1173</v>
      </c>
      <c r="G333" s="246">
        <v>0</v>
      </c>
      <c r="H333" s="246"/>
      <c r="I333" s="246" t="s">
        <v>290</v>
      </c>
      <c r="J333" s="392" t="s">
        <v>2190</v>
      </c>
    </row>
    <row r="334" spans="1:10" s="344" customFormat="1" ht="24" hidden="1" customHeight="1">
      <c r="A334" s="246">
        <v>8</v>
      </c>
      <c r="B334" s="248" t="s">
        <v>1381</v>
      </c>
      <c r="C334" s="247" t="s">
        <v>449</v>
      </c>
      <c r="D334" s="263" t="s">
        <v>1382</v>
      </c>
      <c r="E334" s="246" t="s">
        <v>2195</v>
      </c>
      <c r="F334" s="246" t="s">
        <v>1173</v>
      </c>
      <c r="G334" s="246">
        <v>0</v>
      </c>
      <c r="H334" s="246"/>
      <c r="I334" s="246" t="s">
        <v>290</v>
      </c>
      <c r="J334" s="392" t="s">
        <v>2190</v>
      </c>
    </row>
    <row r="335" spans="1:10" s="344" customFormat="1" ht="24" hidden="1" customHeight="1">
      <c r="A335" s="246">
        <v>9</v>
      </c>
      <c r="B335" s="246" t="s">
        <v>1383</v>
      </c>
      <c r="C335" s="247" t="s">
        <v>475</v>
      </c>
      <c r="D335" s="263" t="s">
        <v>296</v>
      </c>
      <c r="E335" s="246" t="s">
        <v>479</v>
      </c>
      <c r="F335" s="246" t="s">
        <v>1173</v>
      </c>
      <c r="G335" s="246">
        <v>0</v>
      </c>
      <c r="H335" s="246"/>
      <c r="I335" s="246" t="s">
        <v>290</v>
      </c>
      <c r="J335" s="392" t="s">
        <v>2190</v>
      </c>
    </row>
    <row r="336" spans="1:10" s="344" customFormat="1" ht="24" hidden="1" customHeight="1">
      <c r="A336" s="246">
        <v>10</v>
      </c>
      <c r="B336" s="248" t="s">
        <v>1384</v>
      </c>
      <c r="C336" s="247" t="s">
        <v>1385</v>
      </c>
      <c r="D336" s="263" t="s">
        <v>296</v>
      </c>
      <c r="E336" s="246" t="s">
        <v>1076</v>
      </c>
      <c r="F336" s="246" t="s">
        <v>1173</v>
      </c>
      <c r="G336" s="246">
        <v>0</v>
      </c>
      <c r="H336" s="246"/>
      <c r="I336" s="246" t="s">
        <v>290</v>
      </c>
      <c r="J336" s="392" t="s">
        <v>2190</v>
      </c>
    </row>
    <row r="337" spans="1:10" s="344" customFormat="1" ht="24" hidden="1" customHeight="1">
      <c r="A337" s="246">
        <v>11</v>
      </c>
      <c r="B337" s="248" t="s">
        <v>1386</v>
      </c>
      <c r="C337" s="247" t="s">
        <v>449</v>
      </c>
      <c r="D337" s="263" t="s">
        <v>296</v>
      </c>
      <c r="E337" s="246" t="s">
        <v>2196</v>
      </c>
      <c r="F337" s="246" t="s">
        <v>1173</v>
      </c>
      <c r="G337" s="246">
        <v>0</v>
      </c>
      <c r="H337" s="246"/>
      <c r="I337" s="246" t="s">
        <v>290</v>
      </c>
      <c r="J337" s="392" t="s">
        <v>2190</v>
      </c>
    </row>
    <row r="338" spans="1:10" s="344" customFormat="1" ht="24" hidden="1" customHeight="1">
      <c r="A338" s="246">
        <v>12</v>
      </c>
      <c r="B338" s="246" t="s">
        <v>1387</v>
      </c>
      <c r="C338" s="247" t="s">
        <v>1175</v>
      </c>
      <c r="D338" s="263" t="s">
        <v>298</v>
      </c>
      <c r="E338" s="246" t="s">
        <v>2197</v>
      </c>
      <c r="F338" s="246" t="s">
        <v>1173</v>
      </c>
      <c r="G338" s="246">
        <v>0</v>
      </c>
      <c r="H338" s="246"/>
      <c r="I338" s="246" t="s">
        <v>290</v>
      </c>
      <c r="J338" s="392"/>
    </row>
    <row r="339" spans="1:10" s="344" customFormat="1" ht="24" hidden="1" customHeight="1">
      <c r="A339" s="246">
        <v>13</v>
      </c>
      <c r="B339" s="246" t="s">
        <v>1388</v>
      </c>
      <c r="C339" s="247" t="s">
        <v>455</v>
      </c>
      <c r="D339" s="263" t="s">
        <v>207</v>
      </c>
      <c r="E339" s="246" t="s">
        <v>1176</v>
      </c>
      <c r="F339" s="246" t="s">
        <v>1173</v>
      </c>
      <c r="G339" s="246">
        <v>0</v>
      </c>
      <c r="H339" s="246"/>
      <c r="I339" s="246" t="s">
        <v>290</v>
      </c>
      <c r="J339" s="392"/>
    </row>
    <row r="340" spans="1:10" s="344" customFormat="1" ht="24" hidden="1" customHeight="1">
      <c r="A340" s="246">
        <v>14</v>
      </c>
      <c r="B340" s="246" t="s">
        <v>1389</v>
      </c>
      <c r="C340" s="247" t="s">
        <v>377</v>
      </c>
      <c r="D340" s="263" t="s">
        <v>413</v>
      </c>
      <c r="E340" s="246" t="s">
        <v>2198</v>
      </c>
      <c r="F340" s="246" t="s">
        <v>1173</v>
      </c>
      <c r="G340" s="246">
        <v>0</v>
      </c>
      <c r="H340" s="246"/>
      <c r="I340" s="246" t="s">
        <v>290</v>
      </c>
      <c r="J340" s="394" t="s">
        <v>1059</v>
      </c>
    </row>
    <row r="341" spans="1:10" s="344" customFormat="1" ht="24" hidden="1" customHeight="1">
      <c r="A341" s="246">
        <v>15</v>
      </c>
      <c r="B341" s="246" t="s">
        <v>1390</v>
      </c>
      <c r="C341" s="247" t="s">
        <v>206</v>
      </c>
      <c r="D341" s="263" t="s">
        <v>445</v>
      </c>
      <c r="E341" s="246" t="s">
        <v>1177</v>
      </c>
      <c r="F341" s="246" t="s">
        <v>1173</v>
      </c>
      <c r="G341" s="246">
        <v>0</v>
      </c>
      <c r="H341" s="246"/>
      <c r="I341" s="246" t="s">
        <v>290</v>
      </c>
      <c r="J341" s="392"/>
    </row>
    <row r="342" spans="1:10" s="345" customFormat="1" ht="24" hidden="1" customHeight="1">
      <c r="A342" s="246">
        <v>16</v>
      </c>
      <c r="B342" s="246" t="s">
        <v>1391</v>
      </c>
      <c r="C342" s="249" t="s">
        <v>206</v>
      </c>
      <c r="D342" s="262" t="s">
        <v>448</v>
      </c>
      <c r="E342" s="248" t="s">
        <v>1089</v>
      </c>
      <c r="F342" s="246" t="s">
        <v>1173</v>
      </c>
      <c r="G342" s="246">
        <v>0</v>
      </c>
      <c r="H342" s="248"/>
      <c r="I342" s="248" t="s">
        <v>290</v>
      </c>
      <c r="J342" s="394"/>
    </row>
    <row r="343" spans="1:10" s="344" customFormat="1" ht="24" hidden="1" customHeight="1">
      <c r="A343" s="246">
        <v>17</v>
      </c>
      <c r="B343" s="246" t="s">
        <v>1392</v>
      </c>
      <c r="C343" s="247" t="s">
        <v>203</v>
      </c>
      <c r="D343" s="263" t="s">
        <v>416</v>
      </c>
      <c r="E343" s="246" t="s">
        <v>2199</v>
      </c>
      <c r="F343" s="246" t="s">
        <v>1173</v>
      </c>
      <c r="G343" s="246">
        <v>0</v>
      </c>
      <c r="H343" s="246"/>
      <c r="I343" s="246" t="s">
        <v>290</v>
      </c>
      <c r="J343" s="394" t="s">
        <v>2200</v>
      </c>
    </row>
    <row r="344" spans="1:10" s="345" customFormat="1" ht="24" hidden="1" customHeight="1">
      <c r="A344" s="246">
        <v>18</v>
      </c>
      <c r="B344" s="246" t="s">
        <v>1393</v>
      </c>
      <c r="C344" s="249" t="s">
        <v>218</v>
      </c>
      <c r="D344" s="262" t="s">
        <v>1178</v>
      </c>
      <c r="E344" s="248" t="s">
        <v>1672</v>
      </c>
      <c r="F344" s="246" t="s">
        <v>1173</v>
      </c>
      <c r="G344" s="246">
        <v>0</v>
      </c>
      <c r="H344" s="248"/>
      <c r="I344" s="248" t="s">
        <v>290</v>
      </c>
      <c r="J344" s="394" t="s">
        <v>181</v>
      </c>
    </row>
    <row r="345" spans="1:10" s="345" customFormat="1" ht="24" hidden="1" customHeight="1">
      <c r="A345" s="246">
        <v>19</v>
      </c>
      <c r="B345" s="246" t="s">
        <v>1394</v>
      </c>
      <c r="C345" s="249" t="s">
        <v>214</v>
      </c>
      <c r="D345" s="262" t="s">
        <v>1179</v>
      </c>
      <c r="E345" s="248" t="s">
        <v>1595</v>
      </c>
      <c r="F345" s="246" t="s">
        <v>1173</v>
      </c>
      <c r="G345" s="246">
        <v>0</v>
      </c>
      <c r="H345" s="248"/>
      <c r="I345" s="248" t="s">
        <v>290</v>
      </c>
      <c r="J345" s="394"/>
    </row>
    <row r="346" spans="1:10" s="344" customFormat="1" ht="24" hidden="1" customHeight="1">
      <c r="A346" s="246">
        <v>20</v>
      </c>
      <c r="B346" s="246" t="s">
        <v>1395</v>
      </c>
      <c r="C346" s="247" t="s">
        <v>1180</v>
      </c>
      <c r="D346" s="263" t="s">
        <v>465</v>
      </c>
      <c r="E346" s="246" t="s">
        <v>1181</v>
      </c>
      <c r="F346" s="246" t="s">
        <v>1173</v>
      </c>
      <c r="G346" s="246">
        <v>0</v>
      </c>
      <c r="H346" s="246"/>
      <c r="I346" s="246" t="s">
        <v>290</v>
      </c>
      <c r="J346" s="403" t="s">
        <v>2201</v>
      </c>
    </row>
    <row r="347" spans="1:10" s="344" customFormat="1" ht="24" hidden="1" customHeight="1">
      <c r="A347" s="246">
        <v>21</v>
      </c>
      <c r="B347" s="246" t="s">
        <v>1396</v>
      </c>
      <c r="C347" s="247" t="s">
        <v>452</v>
      </c>
      <c r="D347" s="263" t="s">
        <v>1182</v>
      </c>
      <c r="E347" s="246" t="s">
        <v>1890</v>
      </c>
      <c r="F347" s="246" t="s">
        <v>1173</v>
      </c>
      <c r="G347" s="246">
        <v>0</v>
      </c>
      <c r="H347" s="246"/>
      <c r="I347" s="246" t="s">
        <v>290</v>
      </c>
      <c r="J347" s="392"/>
    </row>
    <row r="348" spans="1:10" s="344" customFormat="1" ht="24" hidden="1" customHeight="1">
      <c r="A348" s="246">
        <v>22</v>
      </c>
      <c r="B348" s="246" t="s">
        <v>1397</v>
      </c>
      <c r="C348" s="247" t="s">
        <v>1183</v>
      </c>
      <c r="D348" s="263" t="s">
        <v>340</v>
      </c>
      <c r="E348" s="246" t="s">
        <v>1449</v>
      </c>
      <c r="F348" s="246" t="s">
        <v>1173</v>
      </c>
      <c r="G348" s="246">
        <v>0</v>
      </c>
      <c r="H348" s="246"/>
      <c r="I348" s="246" t="s">
        <v>499</v>
      </c>
      <c r="J348" s="392"/>
    </row>
    <row r="349" spans="1:10" s="345" customFormat="1" ht="24" hidden="1" customHeight="1">
      <c r="A349" s="246">
        <v>23</v>
      </c>
      <c r="B349" s="246" t="s">
        <v>1398</v>
      </c>
      <c r="C349" s="249" t="s">
        <v>426</v>
      </c>
      <c r="D349" s="262" t="s">
        <v>1184</v>
      </c>
      <c r="E349" s="248" t="s">
        <v>1579</v>
      </c>
      <c r="F349" s="246" t="s">
        <v>1173</v>
      </c>
      <c r="G349" s="246">
        <v>0</v>
      </c>
      <c r="H349" s="248"/>
      <c r="I349" s="248" t="s">
        <v>290</v>
      </c>
      <c r="J349" s="394"/>
    </row>
    <row r="350" spans="1:10" s="344" customFormat="1" ht="24" hidden="1" customHeight="1">
      <c r="A350" s="246">
        <v>24</v>
      </c>
      <c r="B350" s="246" t="s">
        <v>1399</v>
      </c>
      <c r="C350" s="247" t="s">
        <v>1185</v>
      </c>
      <c r="D350" s="263" t="s">
        <v>344</v>
      </c>
      <c r="E350" s="246" t="s">
        <v>422</v>
      </c>
      <c r="F350" s="246" t="s">
        <v>1173</v>
      </c>
      <c r="G350" s="246">
        <v>0</v>
      </c>
      <c r="H350" s="246"/>
      <c r="I350" s="246" t="s">
        <v>290</v>
      </c>
      <c r="J350" s="403" t="s">
        <v>2202</v>
      </c>
    </row>
    <row r="351" spans="1:10" s="345" customFormat="1" ht="24" hidden="1" customHeight="1">
      <c r="A351" s="246">
        <v>25</v>
      </c>
      <c r="B351" s="246" t="s">
        <v>1400</v>
      </c>
      <c r="C351" s="249" t="s">
        <v>1186</v>
      </c>
      <c r="D351" s="262" t="s">
        <v>1156</v>
      </c>
      <c r="E351" s="248" t="s">
        <v>2203</v>
      </c>
      <c r="F351" s="246" t="s">
        <v>1173</v>
      </c>
      <c r="G351" s="246">
        <v>0</v>
      </c>
      <c r="H351" s="248"/>
      <c r="I351" s="248" t="s">
        <v>290</v>
      </c>
      <c r="J351" s="394"/>
    </row>
    <row r="352" spans="1:10" s="345" customFormat="1" ht="24" hidden="1" customHeight="1">
      <c r="A352" s="246">
        <v>26</v>
      </c>
      <c r="B352" s="246" t="s">
        <v>1401</v>
      </c>
      <c r="C352" s="249" t="s">
        <v>206</v>
      </c>
      <c r="D352" s="262" t="s">
        <v>349</v>
      </c>
      <c r="E352" s="248" t="s">
        <v>1187</v>
      </c>
      <c r="F352" s="246" t="s">
        <v>1173</v>
      </c>
      <c r="G352" s="246">
        <v>0</v>
      </c>
      <c r="H352" s="248"/>
      <c r="I352" s="248" t="s">
        <v>290</v>
      </c>
      <c r="J352" s="394"/>
    </row>
    <row r="353" spans="1:10" s="345" customFormat="1" ht="24" hidden="1" customHeight="1">
      <c r="A353" s="246">
        <v>27</v>
      </c>
      <c r="B353" s="246" t="s">
        <v>1402</v>
      </c>
      <c r="C353" s="249" t="s">
        <v>453</v>
      </c>
      <c r="D353" s="262" t="s">
        <v>350</v>
      </c>
      <c r="E353" s="248" t="s">
        <v>1519</v>
      </c>
      <c r="F353" s="246" t="s">
        <v>1173</v>
      </c>
      <c r="G353" s="246">
        <v>0</v>
      </c>
      <c r="H353" s="248"/>
      <c r="I353" s="248" t="s">
        <v>290</v>
      </c>
      <c r="J353" s="394"/>
    </row>
    <row r="354" spans="1:10" s="344" customFormat="1" ht="24" hidden="1" customHeight="1">
      <c r="A354" s="246">
        <v>28</v>
      </c>
      <c r="B354" s="246" t="s">
        <v>1403</v>
      </c>
      <c r="C354" s="247" t="s">
        <v>367</v>
      </c>
      <c r="D354" s="263" t="s">
        <v>352</v>
      </c>
      <c r="E354" s="246" t="s">
        <v>1188</v>
      </c>
      <c r="F354" s="246" t="s">
        <v>1173</v>
      </c>
      <c r="G354" s="246">
        <v>0</v>
      </c>
      <c r="H354" s="246"/>
      <c r="I354" s="246" t="s">
        <v>290</v>
      </c>
      <c r="J354" s="392"/>
    </row>
    <row r="355" spans="1:10" s="345" customFormat="1" ht="24" hidden="1" customHeight="1">
      <c r="A355" s="246">
        <v>29</v>
      </c>
      <c r="B355" s="246" t="s">
        <v>1404</v>
      </c>
      <c r="C355" s="249" t="s">
        <v>495</v>
      </c>
      <c r="D355" s="262" t="s">
        <v>394</v>
      </c>
      <c r="E355" s="248" t="s">
        <v>2204</v>
      </c>
      <c r="F355" s="246" t="s">
        <v>1173</v>
      </c>
      <c r="G355" s="246">
        <v>0</v>
      </c>
      <c r="H355" s="248"/>
      <c r="I355" s="248" t="s">
        <v>290</v>
      </c>
      <c r="J355" s="394"/>
    </row>
    <row r="356" spans="1:10" s="344" customFormat="1" ht="24" hidden="1" customHeight="1">
      <c r="A356" s="246">
        <v>30</v>
      </c>
      <c r="B356" s="246" t="s">
        <v>1405</v>
      </c>
      <c r="C356" s="247" t="s">
        <v>1190</v>
      </c>
      <c r="D356" s="263" t="s">
        <v>229</v>
      </c>
      <c r="E356" s="246" t="s">
        <v>1191</v>
      </c>
      <c r="F356" s="246" t="s">
        <v>1173</v>
      </c>
      <c r="G356" s="246">
        <v>0</v>
      </c>
      <c r="H356" s="246"/>
      <c r="I356" s="246" t="s">
        <v>290</v>
      </c>
      <c r="J356" s="392"/>
    </row>
    <row r="357" spans="1:10" s="344" customFormat="1" ht="24" hidden="1" customHeight="1">
      <c r="A357" s="246">
        <v>31</v>
      </c>
      <c r="B357" s="246" t="s">
        <v>1406</v>
      </c>
      <c r="C357" s="247" t="s">
        <v>1192</v>
      </c>
      <c r="D357" s="263" t="s">
        <v>360</v>
      </c>
      <c r="E357" s="246" t="s">
        <v>2205</v>
      </c>
      <c r="F357" s="246" t="s">
        <v>1173</v>
      </c>
      <c r="G357" s="246">
        <v>0</v>
      </c>
      <c r="H357" s="246"/>
      <c r="I357" s="246" t="s">
        <v>290</v>
      </c>
      <c r="J357" s="392"/>
    </row>
    <row r="358" spans="1:10" s="345" customFormat="1" ht="24" hidden="1" customHeight="1">
      <c r="A358" s="246">
        <v>32</v>
      </c>
      <c r="B358" s="246" t="s">
        <v>1407</v>
      </c>
      <c r="C358" s="249" t="s">
        <v>214</v>
      </c>
      <c r="D358" s="262" t="s">
        <v>362</v>
      </c>
      <c r="E358" s="248" t="s">
        <v>347</v>
      </c>
      <c r="F358" s="246" t="s">
        <v>1173</v>
      </c>
      <c r="G358" s="246">
        <v>0</v>
      </c>
      <c r="H358" s="248"/>
      <c r="I358" s="248" t="s">
        <v>290</v>
      </c>
      <c r="J358" s="394"/>
    </row>
    <row r="359" spans="1:10" s="344" customFormat="1" ht="24" hidden="1" customHeight="1">
      <c r="A359" s="246">
        <v>33</v>
      </c>
      <c r="B359" s="246" t="s">
        <v>1408</v>
      </c>
      <c r="C359" s="247" t="s">
        <v>1193</v>
      </c>
      <c r="D359" s="263" t="s">
        <v>401</v>
      </c>
      <c r="E359" s="246" t="s">
        <v>2206</v>
      </c>
      <c r="F359" s="246" t="s">
        <v>1173</v>
      </c>
      <c r="G359" s="246">
        <v>0</v>
      </c>
      <c r="H359" s="246"/>
      <c r="I359" s="246" t="s">
        <v>290</v>
      </c>
      <c r="J359" s="392"/>
    </row>
    <row r="360" spans="1:10" s="345" customFormat="1" ht="24" hidden="1" customHeight="1">
      <c r="A360" s="246">
        <v>34</v>
      </c>
      <c r="B360" s="246" t="s">
        <v>1409</v>
      </c>
      <c r="C360" s="249" t="s">
        <v>1194</v>
      </c>
      <c r="D360" s="262" t="s">
        <v>232</v>
      </c>
      <c r="E360" s="248" t="s">
        <v>1914</v>
      </c>
      <c r="F360" s="246" t="s">
        <v>1173</v>
      </c>
      <c r="G360" s="246">
        <v>0</v>
      </c>
      <c r="H360" s="248"/>
      <c r="I360" s="248" t="s">
        <v>290</v>
      </c>
      <c r="J360" s="394"/>
    </row>
    <row r="361" spans="1:10" s="345" customFormat="1" ht="24" hidden="1" customHeight="1">
      <c r="A361" s="246">
        <v>35</v>
      </c>
      <c r="B361" s="248" t="s">
        <v>1410</v>
      </c>
      <c r="C361" s="249" t="s">
        <v>206</v>
      </c>
      <c r="D361" s="262" t="s">
        <v>234</v>
      </c>
      <c r="E361" s="248" t="s">
        <v>2207</v>
      </c>
      <c r="F361" s="248" t="s">
        <v>1173</v>
      </c>
      <c r="G361" s="246">
        <v>0</v>
      </c>
      <c r="H361" s="248" t="s">
        <v>370</v>
      </c>
      <c r="I361" s="248" t="s">
        <v>290</v>
      </c>
      <c r="J361" s="388"/>
    </row>
    <row r="362" spans="1:10" s="345" customFormat="1" ht="24" hidden="1" customHeight="1">
      <c r="A362" s="246">
        <v>36</v>
      </c>
      <c r="B362" s="246" t="s">
        <v>1411</v>
      </c>
      <c r="C362" s="249" t="s">
        <v>200</v>
      </c>
      <c r="D362" s="262" t="s">
        <v>236</v>
      </c>
      <c r="E362" s="248" t="s">
        <v>347</v>
      </c>
      <c r="F362" s="246" t="s">
        <v>1173</v>
      </c>
      <c r="G362" s="246">
        <v>0</v>
      </c>
      <c r="H362" s="248"/>
      <c r="I362" s="248" t="s">
        <v>290</v>
      </c>
      <c r="J362" s="394"/>
    </row>
    <row r="363" spans="1:10" s="345" customFormat="1" ht="24" hidden="1" customHeight="1">
      <c r="A363" s="246">
        <v>37</v>
      </c>
      <c r="B363" s="246" t="s">
        <v>1412</v>
      </c>
      <c r="C363" s="249" t="s">
        <v>458</v>
      </c>
      <c r="D363" s="262" t="s">
        <v>428</v>
      </c>
      <c r="E363" s="248" t="s">
        <v>1434</v>
      </c>
      <c r="F363" s="246" t="s">
        <v>1173</v>
      </c>
      <c r="G363" s="246">
        <v>0</v>
      </c>
      <c r="H363" s="248"/>
      <c r="I363" s="248" t="s">
        <v>290</v>
      </c>
      <c r="J363" s="394"/>
    </row>
    <row r="364" spans="1:10" s="345" customFormat="1" ht="24" hidden="1" customHeight="1">
      <c r="A364" s="246">
        <v>38</v>
      </c>
      <c r="B364" s="246" t="s">
        <v>1413</v>
      </c>
      <c r="C364" s="249" t="s">
        <v>1095</v>
      </c>
      <c r="D364" s="262" t="s">
        <v>404</v>
      </c>
      <c r="E364" s="248" t="s">
        <v>1195</v>
      </c>
      <c r="F364" s="246" t="s">
        <v>1173</v>
      </c>
      <c r="G364" s="246">
        <v>0</v>
      </c>
      <c r="H364" s="248" t="s">
        <v>345</v>
      </c>
      <c r="I364" s="248" t="s">
        <v>290</v>
      </c>
      <c r="J364" s="394"/>
    </row>
    <row r="365" spans="1:10" s="344" customFormat="1" ht="24" hidden="1" customHeight="1">
      <c r="A365" s="246">
        <v>39</v>
      </c>
      <c r="B365" s="246" t="s">
        <v>1414</v>
      </c>
      <c r="C365" s="247" t="s">
        <v>206</v>
      </c>
      <c r="D365" s="263" t="s">
        <v>1196</v>
      </c>
      <c r="E365" s="246" t="s">
        <v>2208</v>
      </c>
      <c r="F365" s="246" t="s">
        <v>1173</v>
      </c>
      <c r="G365" s="246">
        <v>0</v>
      </c>
      <c r="H365" s="246"/>
      <c r="I365" s="246" t="s">
        <v>290</v>
      </c>
      <c r="J365" s="403" t="s">
        <v>2209</v>
      </c>
    </row>
    <row r="366" spans="1:10" s="344" customFormat="1" ht="24" hidden="1" customHeight="1">
      <c r="A366" s="246">
        <v>40</v>
      </c>
      <c r="B366" s="246" t="s">
        <v>1415</v>
      </c>
      <c r="C366" s="247" t="s">
        <v>1197</v>
      </c>
      <c r="D366" s="263" t="s">
        <v>238</v>
      </c>
      <c r="E366" s="246" t="s">
        <v>1198</v>
      </c>
      <c r="F366" s="246" t="s">
        <v>1173</v>
      </c>
      <c r="G366" s="246">
        <v>0</v>
      </c>
      <c r="H366" s="246"/>
      <c r="I366" s="246" t="s">
        <v>290</v>
      </c>
      <c r="J366" s="392"/>
    </row>
    <row r="367" spans="1:10" s="345" customFormat="1" ht="24" hidden="1" customHeight="1">
      <c r="A367" s="246">
        <v>41</v>
      </c>
      <c r="B367" s="246" t="s">
        <v>1416</v>
      </c>
      <c r="C367" s="249" t="s">
        <v>1199</v>
      </c>
      <c r="D367" s="262" t="s">
        <v>430</v>
      </c>
      <c r="E367" s="248" t="s">
        <v>2210</v>
      </c>
      <c r="F367" s="246" t="s">
        <v>1173</v>
      </c>
      <c r="G367" s="246">
        <v>0</v>
      </c>
      <c r="H367" s="248"/>
      <c r="I367" s="248" t="s">
        <v>290</v>
      </c>
      <c r="J367" s="394"/>
    </row>
    <row r="368" spans="1:10" s="345" customFormat="1" ht="24" hidden="1" customHeight="1">
      <c r="A368" s="246">
        <v>42</v>
      </c>
      <c r="B368" s="246" t="s">
        <v>1417</v>
      </c>
      <c r="C368" s="249" t="s">
        <v>1200</v>
      </c>
      <c r="D368" s="262" t="s">
        <v>369</v>
      </c>
      <c r="E368" s="248" t="s">
        <v>1092</v>
      </c>
      <c r="F368" s="246" t="s">
        <v>1173</v>
      </c>
      <c r="G368" s="246">
        <v>0</v>
      </c>
      <c r="H368" s="248"/>
      <c r="I368" s="248" t="s">
        <v>290</v>
      </c>
      <c r="J368" s="394"/>
    </row>
    <row r="369" spans="1:10" s="345" customFormat="1" ht="24" hidden="1" customHeight="1">
      <c r="A369" s="246">
        <v>43</v>
      </c>
      <c r="B369" s="246" t="s">
        <v>1418</v>
      </c>
      <c r="C369" s="249" t="s">
        <v>1201</v>
      </c>
      <c r="D369" s="262" t="s">
        <v>240</v>
      </c>
      <c r="E369" s="248" t="s">
        <v>2176</v>
      </c>
      <c r="F369" s="246" t="s">
        <v>1173</v>
      </c>
      <c r="G369" s="246">
        <v>0</v>
      </c>
      <c r="H369" s="248"/>
      <c r="I369" s="248" t="s">
        <v>290</v>
      </c>
      <c r="J369" s="394"/>
    </row>
    <row r="370" spans="1:10" s="344" customFormat="1" ht="24" hidden="1" customHeight="1">
      <c r="A370" s="246">
        <v>44</v>
      </c>
      <c r="B370" s="246" t="s">
        <v>1419</v>
      </c>
      <c r="C370" s="247" t="s">
        <v>361</v>
      </c>
      <c r="D370" s="263" t="s">
        <v>432</v>
      </c>
      <c r="E370" s="246" t="s">
        <v>389</v>
      </c>
      <c r="F370" s="246" t="s">
        <v>1173</v>
      </c>
      <c r="G370" s="246">
        <v>0</v>
      </c>
      <c r="H370" s="246"/>
      <c r="I370" s="246" t="s">
        <v>290</v>
      </c>
      <c r="J370" s="394"/>
    </row>
    <row r="371" spans="1:10" s="344" customFormat="1" ht="24" hidden="1" customHeight="1" thickBot="1">
      <c r="A371" s="373">
        <v>45</v>
      </c>
      <c r="B371" s="373" t="s">
        <v>1420</v>
      </c>
      <c r="C371" s="374" t="s">
        <v>381</v>
      </c>
      <c r="D371" s="375" t="s">
        <v>486</v>
      </c>
      <c r="E371" s="373" t="s">
        <v>459</v>
      </c>
      <c r="F371" s="373" t="s">
        <v>1173</v>
      </c>
      <c r="G371" s="373">
        <v>0</v>
      </c>
      <c r="H371" s="373" t="s">
        <v>339</v>
      </c>
      <c r="I371" s="373" t="s">
        <v>290</v>
      </c>
      <c r="J371" s="400"/>
    </row>
    <row r="372" spans="1:10" s="344" customFormat="1" ht="24" hidden="1" customHeight="1">
      <c r="A372" s="283">
        <v>1</v>
      </c>
      <c r="B372" s="283" t="s">
        <v>2211</v>
      </c>
      <c r="C372" s="371" t="s">
        <v>2212</v>
      </c>
      <c r="D372" s="372" t="s">
        <v>288</v>
      </c>
      <c r="E372" s="283" t="s">
        <v>1542</v>
      </c>
      <c r="F372" s="283" t="s">
        <v>2214</v>
      </c>
      <c r="G372" s="283">
        <v>0</v>
      </c>
      <c r="H372" s="283"/>
      <c r="I372" s="283" t="s">
        <v>499</v>
      </c>
      <c r="J372" s="391"/>
    </row>
    <row r="373" spans="1:10" s="344" customFormat="1" ht="24" hidden="1" customHeight="1">
      <c r="A373" s="246">
        <v>2</v>
      </c>
      <c r="B373" s="246" t="s">
        <v>2215</v>
      </c>
      <c r="C373" s="247" t="s">
        <v>2216</v>
      </c>
      <c r="D373" s="263" t="s">
        <v>435</v>
      </c>
      <c r="E373" s="246" t="s">
        <v>482</v>
      </c>
      <c r="F373" s="246" t="s">
        <v>2214</v>
      </c>
      <c r="G373" s="246">
        <v>0</v>
      </c>
      <c r="H373" s="246"/>
      <c r="I373" s="246" t="s">
        <v>290</v>
      </c>
      <c r="J373" s="392"/>
    </row>
    <row r="374" spans="1:10" s="344" customFormat="1" ht="24" hidden="1" customHeight="1">
      <c r="A374" s="246">
        <v>3</v>
      </c>
      <c r="B374" s="246" t="s">
        <v>2217</v>
      </c>
      <c r="C374" s="247" t="s">
        <v>1846</v>
      </c>
      <c r="D374" s="263" t="s">
        <v>199</v>
      </c>
      <c r="E374" s="246" t="s">
        <v>1202</v>
      </c>
      <c r="F374" s="246" t="s">
        <v>2214</v>
      </c>
      <c r="G374" s="246">
        <v>0</v>
      </c>
      <c r="H374" s="246"/>
      <c r="I374" s="246" t="s">
        <v>290</v>
      </c>
      <c r="J374" s="392"/>
    </row>
    <row r="375" spans="1:10" s="344" customFormat="1" ht="24" hidden="1" customHeight="1">
      <c r="A375" s="246">
        <v>4</v>
      </c>
      <c r="B375" s="246" t="s">
        <v>2218</v>
      </c>
      <c r="C375" s="247" t="s">
        <v>377</v>
      </c>
      <c r="D375" s="263" t="s">
        <v>2128</v>
      </c>
      <c r="E375" s="246" t="s">
        <v>1519</v>
      </c>
      <c r="F375" s="246" t="s">
        <v>2214</v>
      </c>
      <c r="G375" s="246">
        <v>0</v>
      </c>
      <c r="H375" s="246" t="s">
        <v>345</v>
      </c>
      <c r="I375" s="246" t="s">
        <v>290</v>
      </c>
      <c r="J375" s="392"/>
    </row>
    <row r="376" spans="1:10" s="344" customFormat="1" ht="24" hidden="1" customHeight="1">
      <c r="A376" s="246">
        <v>5</v>
      </c>
      <c r="B376" s="246" t="s">
        <v>2219</v>
      </c>
      <c r="C376" s="247" t="s">
        <v>2220</v>
      </c>
      <c r="D376" s="263" t="s">
        <v>491</v>
      </c>
      <c r="E376" s="246" t="s">
        <v>1203</v>
      </c>
      <c r="F376" s="246" t="s">
        <v>2214</v>
      </c>
      <c r="G376" s="246">
        <v>0</v>
      </c>
      <c r="H376" s="246"/>
      <c r="I376" s="246" t="s">
        <v>290</v>
      </c>
      <c r="J376" s="394"/>
    </row>
    <row r="377" spans="1:10" s="344" customFormat="1" ht="24" hidden="1" customHeight="1">
      <c r="A377" s="246">
        <v>6</v>
      </c>
      <c r="B377" s="246" t="s">
        <v>2222</v>
      </c>
      <c r="C377" s="247" t="s">
        <v>366</v>
      </c>
      <c r="D377" s="263" t="s">
        <v>374</v>
      </c>
      <c r="E377" s="246" t="s">
        <v>422</v>
      </c>
      <c r="F377" s="246" t="s">
        <v>2214</v>
      </c>
      <c r="G377" s="246">
        <v>0</v>
      </c>
      <c r="H377" s="246"/>
      <c r="I377" s="246" t="s">
        <v>290</v>
      </c>
      <c r="J377" s="392" t="s">
        <v>2190</v>
      </c>
    </row>
    <row r="378" spans="1:10" s="344" customFormat="1" ht="24" hidden="1" customHeight="1">
      <c r="A378" s="246">
        <v>7</v>
      </c>
      <c r="B378" s="246" t="s">
        <v>2223</v>
      </c>
      <c r="C378" s="247" t="s">
        <v>1602</v>
      </c>
      <c r="D378" s="263" t="s">
        <v>374</v>
      </c>
      <c r="E378" s="246" t="s">
        <v>2224</v>
      </c>
      <c r="F378" s="246" t="s">
        <v>2214</v>
      </c>
      <c r="G378" s="246">
        <v>0</v>
      </c>
      <c r="H378" s="246"/>
      <c r="I378" s="246" t="s">
        <v>290</v>
      </c>
      <c r="J378" s="392"/>
    </row>
    <row r="379" spans="1:10" s="344" customFormat="1" ht="24" hidden="1" customHeight="1">
      <c r="A379" s="246">
        <v>8</v>
      </c>
      <c r="B379" s="246" t="s">
        <v>2225</v>
      </c>
      <c r="C379" s="247" t="s">
        <v>2226</v>
      </c>
      <c r="D379" s="263" t="s">
        <v>1254</v>
      </c>
      <c r="E379" s="246" t="s">
        <v>2227</v>
      </c>
      <c r="F379" s="246" t="s">
        <v>2214</v>
      </c>
      <c r="G379" s="246">
        <v>0</v>
      </c>
      <c r="H379" s="246"/>
      <c r="I379" s="246" t="s">
        <v>290</v>
      </c>
      <c r="J379" s="392" t="s">
        <v>2190</v>
      </c>
    </row>
    <row r="380" spans="1:10" s="344" customFormat="1" ht="24" hidden="1" customHeight="1">
      <c r="A380" s="246">
        <v>9</v>
      </c>
      <c r="B380" s="246" t="s">
        <v>2228</v>
      </c>
      <c r="C380" s="247" t="s">
        <v>497</v>
      </c>
      <c r="D380" s="263" t="s">
        <v>2229</v>
      </c>
      <c r="E380" s="246" t="s">
        <v>2230</v>
      </c>
      <c r="F380" s="246" t="s">
        <v>2214</v>
      </c>
      <c r="G380" s="246">
        <v>0</v>
      </c>
      <c r="H380" s="246"/>
      <c r="I380" s="246" t="s">
        <v>290</v>
      </c>
      <c r="J380" s="394" t="s">
        <v>181</v>
      </c>
    </row>
    <row r="381" spans="1:10" s="344" customFormat="1" ht="24" hidden="1" customHeight="1">
      <c r="A381" s="246">
        <v>10</v>
      </c>
      <c r="B381" s="246" t="s">
        <v>2231</v>
      </c>
      <c r="C381" s="247" t="s">
        <v>196</v>
      </c>
      <c r="D381" s="263" t="s">
        <v>207</v>
      </c>
      <c r="E381" s="246" t="s">
        <v>494</v>
      </c>
      <c r="F381" s="246" t="s">
        <v>2214</v>
      </c>
      <c r="G381" s="246">
        <v>0</v>
      </c>
      <c r="H381" s="246"/>
      <c r="I381" s="246" t="s">
        <v>290</v>
      </c>
      <c r="J381" s="392" t="s">
        <v>2190</v>
      </c>
    </row>
    <row r="382" spans="1:10" s="344" customFormat="1" ht="24" hidden="1" customHeight="1">
      <c r="A382" s="246">
        <v>11</v>
      </c>
      <c r="B382" s="248" t="s">
        <v>2232</v>
      </c>
      <c r="C382" s="247" t="s">
        <v>206</v>
      </c>
      <c r="D382" s="263" t="s">
        <v>207</v>
      </c>
      <c r="E382" s="246" t="s">
        <v>2233</v>
      </c>
      <c r="F382" s="246" t="s">
        <v>2214</v>
      </c>
      <c r="G382" s="246">
        <v>0</v>
      </c>
      <c r="H382" s="246"/>
      <c r="I382" s="246" t="s">
        <v>290</v>
      </c>
      <c r="J382" s="392" t="s">
        <v>2190</v>
      </c>
    </row>
    <row r="383" spans="1:10" s="344" customFormat="1" ht="24" hidden="1" customHeight="1">
      <c r="A383" s="246">
        <v>12</v>
      </c>
      <c r="B383" s="246" t="s">
        <v>2234</v>
      </c>
      <c r="C383" s="247" t="s">
        <v>2235</v>
      </c>
      <c r="D383" s="263" t="s">
        <v>207</v>
      </c>
      <c r="E383" s="246" t="s">
        <v>2236</v>
      </c>
      <c r="F383" s="246" t="s">
        <v>2214</v>
      </c>
      <c r="G383" s="246">
        <v>0</v>
      </c>
      <c r="H383" s="246"/>
      <c r="I383" s="246" t="s">
        <v>290</v>
      </c>
      <c r="J383" s="392"/>
    </row>
    <row r="384" spans="1:10" s="345" customFormat="1" ht="24" hidden="1" customHeight="1">
      <c r="A384" s="246">
        <v>13</v>
      </c>
      <c r="B384" s="246" t="s">
        <v>2237</v>
      </c>
      <c r="C384" s="249" t="s">
        <v>1204</v>
      </c>
      <c r="D384" s="262" t="s">
        <v>209</v>
      </c>
      <c r="E384" s="248" t="s">
        <v>2206</v>
      </c>
      <c r="F384" s="246" t="s">
        <v>2214</v>
      </c>
      <c r="G384" s="246">
        <v>0</v>
      </c>
      <c r="H384" s="248"/>
      <c r="I384" s="248" t="s">
        <v>290</v>
      </c>
      <c r="J384" s="394"/>
    </row>
    <row r="385" spans="1:10" s="344" customFormat="1" ht="24" hidden="1" customHeight="1">
      <c r="A385" s="246">
        <v>14</v>
      </c>
      <c r="B385" s="246" t="s">
        <v>2238</v>
      </c>
      <c r="C385" s="247" t="s">
        <v>453</v>
      </c>
      <c r="D385" s="263" t="s">
        <v>376</v>
      </c>
      <c r="E385" s="246" t="s">
        <v>2239</v>
      </c>
      <c r="F385" s="246" t="s">
        <v>2214</v>
      </c>
      <c r="G385" s="246">
        <v>0</v>
      </c>
      <c r="H385" s="246" t="s">
        <v>339</v>
      </c>
      <c r="I385" s="246" t="s">
        <v>290</v>
      </c>
      <c r="J385" s="392"/>
    </row>
    <row r="386" spans="1:10" s="345" customFormat="1" ht="24" hidden="1" customHeight="1">
      <c r="A386" s="246">
        <v>15</v>
      </c>
      <c r="B386" s="246" t="s">
        <v>2240</v>
      </c>
      <c r="C386" s="249" t="s">
        <v>1958</v>
      </c>
      <c r="D386" s="262" t="s">
        <v>448</v>
      </c>
      <c r="E386" s="248" t="s">
        <v>1481</v>
      </c>
      <c r="F386" s="246" t="s">
        <v>2214</v>
      </c>
      <c r="G386" s="246">
        <v>0</v>
      </c>
      <c r="H386" s="248"/>
      <c r="I386" s="248" t="s">
        <v>290</v>
      </c>
      <c r="J386" s="394"/>
    </row>
    <row r="387" spans="1:10" s="344" customFormat="1" ht="24" hidden="1" customHeight="1">
      <c r="A387" s="246">
        <v>16</v>
      </c>
      <c r="B387" s="246" t="s">
        <v>2241</v>
      </c>
      <c r="C387" s="247" t="s">
        <v>2242</v>
      </c>
      <c r="D387" s="263" t="s">
        <v>416</v>
      </c>
      <c r="E387" s="246" t="s">
        <v>2243</v>
      </c>
      <c r="F387" s="246" t="s">
        <v>2214</v>
      </c>
      <c r="G387" s="246">
        <v>0</v>
      </c>
      <c r="H387" s="246"/>
      <c r="I387" s="246" t="s">
        <v>499</v>
      </c>
      <c r="J387" s="394" t="s">
        <v>1060</v>
      </c>
    </row>
    <row r="388" spans="1:10" s="345" customFormat="1" ht="24" hidden="1" customHeight="1">
      <c r="A388" s="246">
        <v>17</v>
      </c>
      <c r="B388" s="246" t="s">
        <v>2244</v>
      </c>
      <c r="C388" s="249" t="s">
        <v>2245</v>
      </c>
      <c r="D388" s="262" t="s">
        <v>302</v>
      </c>
      <c r="E388" s="248" t="s">
        <v>2246</v>
      </c>
      <c r="F388" s="246" t="s">
        <v>2214</v>
      </c>
      <c r="G388" s="246">
        <v>0</v>
      </c>
      <c r="H388" s="248"/>
      <c r="I388" s="248" t="s">
        <v>290</v>
      </c>
      <c r="J388" s="394"/>
    </row>
    <row r="389" spans="1:10" s="345" customFormat="1" ht="24" hidden="1" customHeight="1">
      <c r="A389" s="246">
        <v>18</v>
      </c>
      <c r="B389" s="246" t="s">
        <v>2247</v>
      </c>
      <c r="C389" s="249" t="s">
        <v>2248</v>
      </c>
      <c r="D389" s="262" t="s">
        <v>2249</v>
      </c>
      <c r="E389" s="248" t="s">
        <v>2250</v>
      </c>
      <c r="F389" s="246" t="s">
        <v>2214</v>
      </c>
      <c r="G389" s="246">
        <v>0</v>
      </c>
      <c r="H389" s="248"/>
      <c r="I389" s="248" t="s">
        <v>290</v>
      </c>
      <c r="J389" s="394" t="s">
        <v>176</v>
      </c>
    </row>
    <row r="390" spans="1:10" s="345" customFormat="1" ht="24" hidden="1" customHeight="1">
      <c r="A390" s="246">
        <v>19</v>
      </c>
      <c r="B390" s="246" t="s">
        <v>2251</v>
      </c>
      <c r="C390" s="249" t="s">
        <v>2252</v>
      </c>
      <c r="D390" s="262" t="s">
        <v>337</v>
      </c>
      <c r="E390" s="248" t="s">
        <v>1084</v>
      </c>
      <c r="F390" s="246" t="s">
        <v>2214</v>
      </c>
      <c r="G390" s="246">
        <v>0</v>
      </c>
      <c r="H390" s="248"/>
      <c r="I390" s="248" t="s">
        <v>290</v>
      </c>
      <c r="J390" s="394"/>
    </row>
    <row r="391" spans="1:10" s="344" customFormat="1" ht="24" hidden="1" customHeight="1">
      <c r="A391" s="246">
        <v>20</v>
      </c>
      <c r="B391" s="246" t="s">
        <v>2253</v>
      </c>
      <c r="C391" s="247" t="s">
        <v>214</v>
      </c>
      <c r="D391" s="263" t="s">
        <v>215</v>
      </c>
      <c r="E391" s="246" t="s">
        <v>2254</v>
      </c>
      <c r="F391" s="246" t="s">
        <v>2214</v>
      </c>
      <c r="G391" s="246">
        <v>0</v>
      </c>
      <c r="H391" s="246"/>
      <c r="I391" s="246" t="s">
        <v>499</v>
      </c>
      <c r="J391" s="394" t="s">
        <v>1061</v>
      </c>
    </row>
    <row r="392" spans="1:10" s="344" customFormat="1" ht="24" hidden="1" customHeight="1">
      <c r="A392" s="246">
        <v>21</v>
      </c>
      <c r="B392" s="246" t="s">
        <v>2255</v>
      </c>
      <c r="C392" s="247" t="s">
        <v>2256</v>
      </c>
      <c r="D392" s="263" t="s">
        <v>2257</v>
      </c>
      <c r="E392" s="246" t="s">
        <v>415</v>
      </c>
      <c r="F392" s="246" t="s">
        <v>2214</v>
      </c>
      <c r="G392" s="246">
        <v>0</v>
      </c>
      <c r="H392" s="246"/>
      <c r="I392" s="246" t="s">
        <v>290</v>
      </c>
      <c r="J392" s="392"/>
    </row>
    <row r="393" spans="1:10" s="345" customFormat="1" ht="24" hidden="1" customHeight="1">
      <c r="A393" s="246">
        <v>22</v>
      </c>
      <c r="B393" s="246" t="s">
        <v>2258</v>
      </c>
      <c r="C393" s="249" t="s">
        <v>453</v>
      </c>
      <c r="D393" s="262" t="s">
        <v>1690</v>
      </c>
      <c r="E393" s="248" t="s">
        <v>2259</v>
      </c>
      <c r="F393" s="246" t="s">
        <v>2214</v>
      </c>
      <c r="G393" s="246">
        <v>0</v>
      </c>
      <c r="H393" s="248"/>
      <c r="I393" s="248" t="s">
        <v>290</v>
      </c>
      <c r="J393" s="394"/>
    </row>
    <row r="394" spans="1:10" s="344" customFormat="1" ht="24" hidden="1" customHeight="1">
      <c r="A394" s="246">
        <v>23</v>
      </c>
      <c r="B394" s="246" t="s">
        <v>2260</v>
      </c>
      <c r="C394" s="247" t="s">
        <v>441</v>
      </c>
      <c r="D394" s="263" t="s">
        <v>340</v>
      </c>
      <c r="E394" s="246" t="s">
        <v>1444</v>
      </c>
      <c r="F394" s="246" t="s">
        <v>2214</v>
      </c>
      <c r="G394" s="246">
        <v>0</v>
      </c>
      <c r="H394" s="246"/>
      <c r="I394" s="246" t="s">
        <v>290</v>
      </c>
      <c r="J394" s="392"/>
    </row>
    <row r="395" spans="1:10" s="344" customFormat="1" ht="24" hidden="1" customHeight="1">
      <c r="A395" s="246">
        <v>24</v>
      </c>
      <c r="B395" s="246" t="s">
        <v>2261</v>
      </c>
      <c r="C395" s="247" t="s">
        <v>2262</v>
      </c>
      <c r="D395" s="263" t="s">
        <v>342</v>
      </c>
      <c r="E395" s="246" t="s">
        <v>2263</v>
      </c>
      <c r="F395" s="246" t="s">
        <v>2214</v>
      </c>
      <c r="G395" s="246">
        <v>0</v>
      </c>
      <c r="H395" s="246"/>
      <c r="I395" s="246" t="s">
        <v>499</v>
      </c>
      <c r="J395" s="394" t="s">
        <v>1062</v>
      </c>
    </row>
    <row r="396" spans="1:10" s="344" customFormat="1" ht="24" hidden="1" customHeight="1">
      <c r="A396" s="246">
        <v>25</v>
      </c>
      <c r="B396" s="246" t="s">
        <v>2264</v>
      </c>
      <c r="C396" s="247" t="s">
        <v>200</v>
      </c>
      <c r="D396" s="263" t="s">
        <v>343</v>
      </c>
      <c r="E396" s="246" t="s">
        <v>2265</v>
      </c>
      <c r="F396" s="246" t="s">
        <v>2214</v>
      </c>
      <c r="G396" s="246">
        <v>0</v>
      </c>
      <c r="H396" s="246"/>
      <c r="I396" s="246" t="s">
        <v>290</v>
      </c>
      <c r="J396" s="392"/>
    </row>
    <row r="397" spans="1:10" s="344" customFormat="1" ht="24" hidden="1" customHeight="1">
      <c r="A397" s="246">
        <v>26</v>
      </c>
      <c r="B397" s="246" t="s">
        <v>2266</v>
      </c>
      <c r="C397" s="247" t="s">
        <v>2267</v>
      </c>
      <c r="D397" s="263" t="s">
        <v>220</v>
      </c>
      <c r="E397" s="246" t="s">
        <v>2268</v>
      </c>
      <c r="F397" s="246" t="s">
        <v>2214</v>
      </c>
      <c r="G397" s="246">
        <v>0</v>
      </c>
      <c r="H397" s="246"/>
      <c r="I397" s="246" t="s">
        <v>290</v>
      </c>
      <c r="J397" s="392"/>
    </row>
    <row r="398" spans="1:10" s="345" customFormat="1" ht="24" hidden="1" customHeight="1">
      <c r="A398" s="246">
        <v>27</v>
      </c>
      <c r="B398" s="246" t="s">
        <v>2269</v>
      </c>
      <c r="C398" s="249" t="s">
        <v>206</v>
      </c>
      <c r="D398" s="262" t="s">
        <v>349</v>
      </c>
      <c r="E398" s="248" t="s">
        <v>2009</v>
      </c>
      <c r="F398" s="246" t="s">
        <v>2214</v>
      </c>
      <c r="G398" s="246">
        <v>0</v>
      </c>
      <c r="H398" s="248"/>
      <c r="I398" s="248" t="s">
        <v>290</v>
      </c>
      <c r="J398" s="394"/>
    </row>
    <row r="399" spans="1:10" s="344" customFormat="1" ht="24" hidden="1" customHeight="1">
      <c r="A399" s="246">
        <v>28</v>
      </c>
      <c r="B399" s="246" t="s">
        <v>2270</v>
      </c>
      <c r="C399" s="247" t="s">
        <v>1205</v>
      </c>
      <c r="D399" s="263" t="s">
        <v>221</v>
      </c>
      <c r="E399" s="246" t="s">
        <v>1135</v>
      </c>
      <c r="F399" s="246" t="s">
        <v>2214</v>
      </c>
      <c r="G399" s="246">
        <v>0</v>
      </c>
      <c r="H399" s="246"/>
      <c r="I399" s="246" t="s">
        <v>499</v>
      </c>
      <c r="J399" s="392"/>
    </row>
    <row r="400" spans="1:10" s="345" customFormat="1" ht="24" hidden="1" customHeight="1">
      <c r="A400" s="246">
        <v>29</v>
      </c>
      <c r="B400" s="246" t="s">
        <v>2271</v>
      </c>
      <c r="C400" s="249" t="s">
        <v>203</v>
      </c>
      <c r="D400" s="262" t="s">
        <v>350</v>
      </c>
      <c r="E400" s="248" t="s">
        <v>415</v>
      </c>
      <c r="F400" s="246" t="s">
        <v>2214</v>
      </c>
      <c r="G400" s="246">
        <v>0</v>
      </c>
      <c r="H400" s="248"/>
      <c r="I400" s="248" t="s">
        <v>290</v>
      </c>
      <c r="J400" s="394"/>
    </row>
    <row r="401" spans="1:10" s="345" customFormat="1" ht="24" hidden="1" customHeight="1">
      <c r="A401" s="246">
        <v>30</v>
      </c>
      <c r="B401" s="246" t="s">
        <v>2272</v>
      </c>
      <c r="C401" s="249" t="s">
        <v>2273</v>
      </c>
      <c r="D401" s="262" t="s">
        <v>352</v>
      </c>
      <c r="E401" s="248" t="s">
        <v>1491</v>
      </c>
      <c r="F401" s="246" t="s">
        <v>2214</v>
      </c>
      <c r="G401" s="246">
        <v>0</v>
      </c>
      <c r="H401" s="248"/>
      <c r="I401" s="248" t="s">
        <v>290</v>
      </c>
      <c r="J401" s="394"/>
    </row>
    <row r="402" spans="1:10" s="344" customFormat="1" ht="24" hidden="1" customHeight="1">
      <c r="A402" s="246">
        <v>31</v>
      </c>
      <c r="B402" s="246" t="s">
        <v>2274</v>
      </c>
      <c r="C402" s="247" t="s">
        <v>2275</v>
      </c>
      <c r="D402" s="263" t="s">
        <v>1206</v>
      </c>
      <c r="E402" s="246" t="s">
        <v>2276</v>
      </c>
      <c r="F402" s="246" t="s">
        <v>2214</v>
      </c>
      <c r="G402" s="246">
        <v>0</v>
      </c>
      <c r="H402" s="246"/>
      <c r="I402" s="246" t="s">
        <v>499</v>
      </c>
      <c r="J402" s="388" t="s">
        <v>177</v>
      </c>
    </row>
    <row r="403" spans="1:10" s="344" customFormat="1" ht="24" hidden="1" customHeight="1">
      <c r="A403" s="246">
        <v>32</v>
      </c>
      <c r="B403" s="246" t="s">
        <v>2277</v>
      </c>
      <c r="C403" s="247" t="s">
        <v>203</v>
      </c>
      <c r="D403" s="263" t="s">
        <v>225</v>
      </c>
      <c r="E403" s="246" t="s">
        <v>1612</v>
      </c>
      <c r="F403" s="246" t="s">
        <v>2214</v>
      </c>
      <c r="G403" s="246">
        <v>0</v>
      </c>
      <c r="H403" s="246"/>
      <c r="I403" s="246" t="s">
        <v>290</v>
      </c>
      <c r="J403" s="394"/>
    </row>
    <row r="404" spans="1:10" s="344" customFormat="1" ht="24" hidden="1" customHeight="1">
      <c r="A404" s="246">
        <v>33</v>
      </c>
      <c r="B404" s="246" t="s">
        <v>2278</v>
      </c>
      <c r="C404" s="247" t="s">
        <v>2279</v>
      </c>
      <c r="D404" s="263" t="s">
        <v>360</v>
      </c>
      <c r="E404" s="246" t="s">
        <v>489</v>
      </c>
      <c r="F404" s="246" t="s">
        <v>2214</v>
      </c>
      <c r="G404" s="246">
        <v>0</v>
      </c>
      <c r="H404" s="246"/>
      <c r="I404" s="246" t="s">
        <v>290</v>
      </c>
      <c r="J404" s="384"/>
    </row>
    <row r="405" spans="1:10" s="345" customFormat="1" ht="24" hidden="1" customHeight="1">
      <c r="A405" s="246">
        <v>34</v>
      </c>
      <c r="B405" s="246" t="s">
        <v>2280</v>
      </c>
      <c r="C405" s="249" t="s">
        <v>2281</v>
      </c>
      <c r="D405" s="262" t="s">
        <v>2282</v>
      </c>
      <c r="E405" s="248" t="s">
        <v>371</v>
      </c>
      <c r="F405" s="246" t="s">
        <v>2214</v>
      </c>
      <c r="G405" s="246">
        <v>0</v>
      </c>
      <c r="H405" s="248"/>
      <c r="I405" s="248" t="s">
        <v>290</v>
      </c>
      <c r="J405" s="394" t="s">
        <v>1059</v>
      </c>
    </row>
    <row r="406" spans="1:10" s="345" customFormat="1" ht="24" hidden="1" customHeight="1">
      <c r="A406" s="246">
        <v>35</v>
      </c>
      <c r="B406" s="246" t="s">
        <v>2283</v>
      </c>
      <c r="C406" s="249" t="s">
        <v>2284</v>
      </c>
      <c r="D406" s="262" t="s">
        <v>481</v>
      </c>
      <c r="E406" s="248" t="s">
        <v>434</v>
      </c>
      <c r="F406" s="246" t="s">
        <v>2214</v>
      </c>
      <c r="G406" s="246">
        <v>0</v>
      </c>
      <c r="H406" s="248"/>
      <c r="I406" s="248" t="s">
        <v>290</v>
      </c>
      <c r="J406" s="394" t="s">
        <v>179</v>
      </c>
    </row>
    <row r="407" spans="1:10" s="345" customFormat="1" ht="24" hidden="1" customHeight="1">
      <c r="A407" s="246">
        <v>36</v>
      </c>
      <c r="B407" s="246" t="s">
        <v>2285</v>
      </c>
      <c r="C407" s="249" t="s">
        <v>1141</v>
      </c>
      <c r="D407" s="262" t="s">
        <v>401</v>
      </c>
      <c r="E407" s="248" t="s">
        <v>2286</v>
      </c>
      <c r="F407" s="246" t="s">
        <v>2214</v>
      </c>
      <c r="G407" s="246">
        <v>0</v>
      </c>
      <c r="H407" s="248"/>
      <c r="I407" s="248" t="s">
        <v>290</v>
      </c>
      <c r="J407" s="394"/>
    </row>
    <row r="408" spans="1:10" s="345" customFormat="1" ht="24" hidden="1" customHeight="1">
      <c r="A408" s="246">
        <v>37</v>
      </c>
      <c r="B408" s="246" t="s">
        <v>2287</v>
      </c>
      <c r="C408" s="249" t="s">
        <v>1700</v>
      </c>
      <c r="D408" s="262" t="s">
        <v>1207</v>
      </c>
      <c r="E408" s="248" t="s">
        <v>2288</v>
      </c>
      <c r="F408" s="246" t="s">
        <v>2214</v>
      </c>
      <c r="G408" s="246">
        <v>0</v>
      </c>
      <c r="H408" s="248"/>
      <c r="I408" s="248" t="s">
        <v>290</v>
      </c>
      <c r="J408" s="394"/>
    </row>
    <row r="409" spans="1:10" s="344" customFormat="1" ht="24" hidden="1" customHeight="1">
      <c r="A409" s="246">
        <v>38</v>
      </c>
      <c r="B409" s="246" t="s">
        <v>2289</v>
      </c>
      <c r="C409" s="247" t="s">
        <v>455</v>
      </c>
      <c r="D409" s="263" t="s">
        <v>2290</v>
      </c>
      <c r="E409" s="246" t="s">
        <v>438</v>
      </c>
      <c r="F409" s="246" t="s">
        <v>2214</v>
      </c>
      <c r="G409" s="246">
        <v>0</v>
      </c>
      <c r="H409" s="248" t="s">
        <v>370</v>
      </c>
      <c r="I409" s="246" t="s">
        <v>290</v>
      </c>
      <c r="J409" s="392"/>
    </row>
    <row r="410" spans="1:10" s="345" customFormat="1" ht="24" hidden="1" customHeight="1">
      <c r="A410" s="246">
        <v>39</v>
      </c>
      <c r="B410" s="246" t="s">
        <v>2291</v>
      </c>
      <c r="C410" s="249" t="s">
        <v>1862</v>
      </c>
      <c r="D410" s="262" t="s">
        <v>237</v>
      </c>
      <c r="E410" s="248" t="s">
        <v>1208</v>
      </c>
      <c r="F410" s="246" t="s">
        <v>2214</v>
      </c>
      <c r="G410" s="246">
        <v>0</v>
      </c>
      <c r="H410" s="248"/>
      <c r="I410" s="248" t="s">
        <v>290</v>
      </c>
      <c r="J410" s="388"/>
    </row>
    <row r="411" spans="1:10" s="344" customFormat="1" ht="24" hidden="1" customHeight="1">
      <c r="A411" s="246">
        <v>40</v>
      </c>
      <c r="B411" s="246" t="s">
        <v>2292</v>
      </c>
      <c r="C411" s="247" t="s">
        <v>2293</v>
      </c>
      <c r="D411" s="263" t="s">
        <v>404</v>
      </c>
      <c r="E411" s="246" t="s">
        <v>2294</v>
      </c>
      <c r="F411" s="246" t="s">
        <v>2214</v>
      </c>
      <c r="G411" s="246">
        <v>0</v>
      </c>
      <c r="H411" s="246"/>
      <c r="I411" s="246" t="s">
        <v>290</v>
      </c>
      <c r="J411" s="394"/>
    </row>
    <row r="412" spans="1:10" s="345" customFormat="1" ht="24" hidden="1" customHeight="1">
      <c r="A412" s="246">
        <v>41</v>
      </c>
      <c r="B412" s="356" t="s">
        <v>2295</v>
      </c>
      <c r="C412" s="249" t="s">
        <v>462</v>
      </c>
      <c r="D412" s="262" t="s">
        <v>238</v>
      </c>
      <c r="E412" s="248" t="s">
        <v>2296</v>
      </c>
      <c r="F412" s="246" t="s">
        <v>2214</v>
      </c>
      <c r="G412" s="246">
        <v>0</v>
      </c>
      <c r="H412" s="248"/>
      <c r="I412" s="248" t="s">
        <v>499</v>
      </c>
      <c r="J412" s="394"/>
    </row>
    <row r="413" spans="1:10" s="345" customFormat="1" ht="24" hidden="1" customHeight="1">
      <c r="A413" s="246">
        <v>42</v>
      </c>
      <c r="B413" s="246" t="s">
        <v>2297</v>
      </c>
      <c r="C413" s="249" t="s">
        <v>1939</v>
      </c>
      <c r="D413" s="262" t="s">
        <v>430</v>
      </c>
      <c r="E413" s="248" t="s">
        <v>2298</v>
      </c>
      <c r="F413" s="246" t="s">
        <v>2214</v>
      </c>
      <c r="G413" s="246">
        <v>0</v>
      </c>
      <c r="H413" s="248"/>
      <c r="I413" s="248" t="s">
        <v>290</v>
      </c>
      <c r="J413" s="394"/>
    </row>
    <row r="414" spans="1:10" s="345" customFormat="1" ht="24" hidden="1" customHeight="1">
      <c r="A414" s="246">
        <v>43</v>
      </c>
      <c r="B414" s="246" t="s">
        <v>2299</v>
      </c>
      <c r="C414" s="249" t="s">
        <v>1209</v>
      </c>
      <c r="D414" s="262" t="s">
        <v>369</v>
      </c>
      <c r="E414" s="248" t="s">
        <v>1187</v>
      </c>
      <c r="F414" s="246" t="s">
        <v>2214</v>
      </c>
      <c r="G414" s="246">
        <v>0</v>
      </c>
      <c r="H414" s="248"/>
      <c r="I414" s="248" t="s">
        <v>290</v>
      </c>
      <c r="J414" s="394"/>
    </row>
    <row r="415" spans="1:10" s="345" customFormat="1" ht="24" hidden="1" customHeight="1">
      <c r="A415" s="246">
        <v>44</v>
      </c>
      <c r="B415" s="246" t="s">
        <v>2300</v>
      </c>
      <c r="C415" s="249" t="s">
        <v>2301</v>
      </c>
      <c r="D415" s="262" t="s">
        <v>242</v>
      </c>
      <c r="E415" s="248" t="s">
        <v>1089</v>
      </c>
      <c r="F415" s="246" t="s">
        <v>2214</v>
      </c>
      <c r="G415" s="246">
        <v>0</v>
      </c>
      <c r="H415" s="248"/>
      <c r="I415" s="248" t="s">
        <v>499</v>
      </c>
      <c r="J415" s="394"/>
    </row>
    <row r="416" spans="1:10" s="345" customFormat="1" ht="24" hidden="1" customHeight="1">
      <c r="A416" s="246">
        <v>45</v>
      </c>
      <c r="B416" s="246" t="s">
        <v>2302</v>
      </c>
      <c r="C416" s="249" t="s">
        <v>1153</v>
      </c>
      <c r="D416" s="262" t="s">
        <v>243</v>
      </c>
      <c r="E416" s="248" t="s">
        <v>1980</v>
      </c>
      <c r="F416" s="246" t="s">
        <v>2214</v>
      </c>
      <c r="G416" s="246">
        <v>0</v>
      </c>
      <c r="H416" s="248"/>
      <c r="I416" s="248" t="s">
        <v>290</v>
      </c>
      <c r="J416" s="388" t="s">
        <v>2303</v>
      </c>
    </row>
    <row r="417" spans="1:10" s="344" customFormat="1" ht="24" hidden="1" customHeight="1">
      <c r="A417" s="246">
        <v>46</v>
      </c>
      <c r="B417" s="246" t="s">
        <v>2304</v>
      </c>
      <c r="C417" s="247" t="s">
        <v>214</v>
      </c>
      <c r="D417" s="263" t="s">
        <v>1978</v>
      </c>
      <c r="E417" s="246" t="s">
        <v>1210</v>
      </c>
      <c r="F417" s="246" t="s">
        <v>2214</v>
      </c>
      <c r="G417" s="246">
        <v>0</v>
      </c>
      <c r="H417" s="246"/>
      <c r="I417" s="246" t="s">
        <v>290</v>
      </c>
      <c r="J417" s="394" t="s">
        <v>1061</v>
      </c>
    </row>
    <row r="418" spans="1:10" s="344" customFormat="1" ht="24" hidden="1" customHeight="1" thickBot="1">
      <c r="A418" s="373">
        <v>47</v>
      </c>
      <c r="B418" s="373" t="s">
        <v>2305</v>
      </c>
      <c r="C418" s="374" t="s">
        <v>2306</v>
      </c>
      <c r="D418" s="375" t="s">
        <v>486</v>
      </c>
      <c r="E418" s="373" t="s">
        <v>2307</v>
      </c>
      <c r="F418" s="373" t="s">
        <v>2214</v>
      </c>
      <c r="G418" s="373">
        <v>0</v>
      </c>
      <c r="H418" s="373"/>
      <c r="I418" s="373" t="s">
        <v>290</v>
      </c>
      <c r="J418" s="400"/>
    </row>
    <row r="419" spans="1:10" s="344" customFormat="1" ht="24" hidden="1" customHeight="1">
      <c r="A419" s="283">
        <v>1</v>
      </c>
      <c r="B419" s="283" t="s">
        <v>2308</v>
      </c>
      <c r="C419" s="371" t="s">
        <v>2309</v>
      </c>
      <c r="D419" s="372" t="s">
        <v>1211</v>
      </c>
      <c r="E419" s="283" t="s">
        <v>1212</v>
      </c>
      <c r="F419" s="283" t="s">
        <v>2310</v>
      </c>
      <c r="G419" s="283">
        <v>0</v>
      </c>
      <c r="H419" s="283" t="s">
        <v>339</v>
      </c>
      <c r="I419" s="283" t="s">
        <v>499</v>
      </c>
      <c r="J419" s="391"/>
    </row>
    <row r="420" spans="1:10" s="344" customFormat="1" ht="24" hidden="1" customHeight="1">
      <c r="A420" s="246">
        <v>2</v>
      </c>
      <c r="B420" s="246" t="s">
        <v>2311</v>
      </c>
      <c r="C420" s="247" t="s">
        <v>2312</v>
      </c>
      <c r="D420" s="263" t="s">
        <v>1213</v>
      </c>
      <c r="E420" s="246" t="s">
        <v>2313</v>
      </c>
      <c r="F420" s="246" t="s">
        <v>2310</v>
      </c>
      <c r="G420" s="246">
        <v>0</v>
      </c>
      <c r="H420" s="246"/>
      <c r="I420" s="246" t="s">
        <v>290</v>
      </c>
      <c r="J420" s="388" t="s">
        <v>178</v>
      </c>
    </row>
    <row r="421" spans="1:10" s="344" customFormat="1" ht="24" hidden="1" customHeight="1">
      <c r="A421" s="246">
        <v>3</v>
      </c>
      <c r="B421" s="246" t="s">
        <v>2314</v>
      </c>
      <c r="C421" s="247" t="s">
        <v>455</v>
      </c>
      <c r="D421" s="263" t="s">
        <v>1214</v>
      </c>
      <c r="E421" s="246" t="s">
        <v>2315</v>
      </c>
      <c r="F421" s="246" t="s">
        <v>2310</v>
      </c>
      <c r="G421" s="246">
        <v>0</v>
      </c>
      <c r="H421" s="246"/>
      <c r="I421" s="246" t="s">
        <v>290</v>
      </c>
      <c r="J421" s="392"/>
    </row>
    <row r="422" spans="1:10" s="344" customFormat="1" ht="24" hidden="1" customHeight="1">
      <c r="A422" s="246">
        <v>4</v>
      </c>
      <c r="B422" s="246" t="s">
        <v>2316</v>
      </c>
      <c r="C422" s="247" t="s">
        <v>2317</v>
      </c>
      <c r="D422" s="263" t="s">
        <v>2074</v>
      </c>
      <c r="E422" s="246" t="s">
        <v>463</v>
      </c>
      <c r="F422" s="246" t="s">
        <v>2310</v>
      </c>
      <c r="G422" s="246">
        <v>0</v>
      </c>
      <c r="H422" s="246"/>
      <c r="I422" s="246" t="s">
        <v>290</v>
      </c>
      <c r="J422" s="392"/>
    </row>
    <row r="423" spans="1:10" s="344" customFormat="1" ht="24" hidden="1" customHeight="1">
      <c r="A423" s="246">
        <v>5</v>
      </c>
      <c r="B423" s="246" t="s">
        <v>2318</v>
      </c>
      <c r="C423" s="247" t="s">
        <v>1255</v>
      </c>
      <c r="D423" s="263" t="s">
        <v>445</v>
      </c>
      <c r="E423" s="246" t="s">
        <v>2319</v>
      </c>
      <c r="F423" s="246" t="s">
        <v>2310</v>
      </c>
      <c r="G423" s="246">
        <v>0</v>
      </c>
      <c r="H423" s="246"/>
      <c r="I423" s="246" t="s">
        <v>290</v>
      </c>
      <c r="J423" s="392" t="s">
        <v>2190</v>
      </c>
    </row>
    <row r="424" spans="1:10" s="344" customFormat="1" ht="24" hidden="1" customHeight="1">
      <c r="A424" s="246">
        <v>6</v>
      </c>
      <c r="B424" s="246" t="s">
        <v>2320</v>
      </c>
      <c r="C424" s="247" t="s">
        <v>396</v>
      </c>
      <c r="D424" s="263" t="s">
        <v>446</v>
      </c>
      <c r="E424" s="246" t="s">
        <v>1651</v>
      </c>
      <c r="F424" s="246" t="s">
        <v>2310</v>
      </c>
      <c r="G424" s="246">
        <v>0</v>
      </c>
      <c r="H424" s="246"/>
      <c r="I424" s="246" t="s">
        <v>290</v>
      </c>
      <c r="J424" s="392"/>
    </row>
    <row r="425" spans="1:10" s="344" customFormat="1" ht="24" hidden="1" customHeight="1">
      <c r="A425" s="246">
        <v>7</v>
      </c>
      <c r="B425" s="248" t="s">
        <v>2321</v>
      </c>
      <c r="C425" s="247" t="s">
        <v>2322</v>
      </c>
      <c r="D425" s="263" t="s">
        <v>376</v>
      </c>
      <c r="E425" s="246" t="s">
        <v>1256</v>
      </c>
      <c r="F425" s="246" t="s">
        <v>2310</v>
      </c>
      <c r="G425" s="246">
        <v>0</v>
      </c>
      <c r="H425" s="246"/>
      <c r="I425" s="246" t="s">
        <v>290</v>
      </c>
      <c r="J425" s="392" t="s">
        <v>2190</v>
      </c>
    </row>
    <row r="426" spans="1:10" s="344" customFormat="1" ht="24" hidden="1" customHeight="1">
      <c r="A426" s="246">
        <v>8</v>
      </c>
      <c r="B426" s="246" t="s">
        <v>2323</v>
      </c>
      <c r="C426" s="247" t="s">
        <v>487</v>
      </c>
      <c r="D426" s="263" t="s">
        <v>376</v>
      </c>
      <c r="E426" s="246" t="s">
        <v>1850</v>
      </c>
      <c r="F426" s="246" t="s">
        <v>2310</v>
      </c>
      <c r="G426" s="246">
        <v>0</v>
      </c>
      <c r="H426" s="246"/>
      <c r="I426" s="246" t="s">
        <v>290</v>
      </c>
      <c r="J426" s="392"/>
    </row>
    <row r="427" spans="1:10" s="344" customFormat="1" ht="24" hidden="1" customHeight="1">
      <c r="A427" s="246">
        <v>9</v>
      </c>
      <c r="B427" s="246" t="s">
        <v>2324</v>
      </c>
      <c r="C427" s="247" t="s">
        <v>2325</v>
      </c>
      <c r="D427" s="263" t="s">
        <v>1170</v>
      </c>
      <c r="E427" s="246" t="s">
        <v>2263</v>
      </c>
      <c r="F427" s="246" t="s">
        <v>2310</v>
      </c>
      <c r="G427" s="246">
        <v>0</v>
      </c>
      <c r="H427" s="246"/>
      <c r="I427" s="246" t="s">
        <v>290</v>
      </c>
      <c r="J427" s="392" t="s">
        <v>2190</v>
      </c>
    </row>
    <row r="428" spans="1:10" s="344" customFormat="1" ht="24" hidden="1" customHeight="1">
      <c r="A428" s="246">
        <v>10</v>
      </c>
      <c r="B428" s="246" t="s">
        <v>2326</v>
      </c>
      <c r="C428" s="247" t="s">
        <v>2327</v>
      </c>
      <c r="D428" s="263" t="s">
        <v>1144</v>
      </c>
      <c r="E428" s="246" t="s">
        <v>1257</v>
      </c>
      <c r="F428" s="246" t="s">
        <v>2310</v>
      </c>
      <c r="G428" s="246">
        <v>0</v>
      </c>
      <c r="H428" s="246"/>
      <c r="I428" s="246" t="s">
        <v>499</v>
      </c>
      <c r="J428" s="392" t="s">
        <v>2190</v>
      </c>
    </row>
    <row r="429" spans="1:10" s="345" customFormat="1" ht="24" hidden="1" customHeight="1">
      <c r="A429" s="246">
        <v>11</v>
      </c>
      <c r="B429" s="246" t="s">
        <v>2328</v>
      </c>
      <c r="C429" s="249" t="s">
        <v>291</v>
      </c>
      <c r="D429" s="262" t="s">
        <v>1215</v>
      </c>
      <c r="E429" s="248" t="s">
        <v>1135</v>
      </c>
      <c r="F429" s="246" t="s">
        <v>2310</v>
      </c>
      <c r="G429" s="246">
        <v>0</v>
      </c>
      <c r="H429" s="248"/>
      <c r="I429" s="248" t="s">
        <v>290</v>
      </c>
      <c r="J429" s="394"/>
    </row>
    <row r="430" spans="1:10" s="344" customFormat="1" ht="24" hidden="1" customHeight="1">
      <c r="A430" s="246">
        <v>12</v>
      </c>
      <c r="B430" s="246" t="s">
        <v>2329</v>
      </c>
      <c r="C430" s="247" t="s">
        <v>206</v>
      </c>
      <c r="D430" s="263" t="s">
        <v>414</v>
      </c>
      <c r="E430" s="246" t="s">
        <v>2330</v>
      </c>
      <c r="F430" s="246" t="s">
        <v>2310</v>
      </c>
      <c r="G430" s="246">
        <v>0</v>
      </c>
      <c r="H430" s="246"/>
      <c r="I430" s="246" t="s">
        <v>290</v>
      </c>
      <c r="J430" s="392" t="s">
        <v>2190</v>
      </c>
    </row>
    <row r="431" spans="1:10" s="344" customFormat="1" ht="24" hidden="1" customHeight="1">
      <c r="A431" s="246">
        <v>13</v>
      </c>
      <c r="B431" s="246" t="s">
        <v>2331</v>
      </c>
      <c r="C431" s="247" t="s">
        <v>2332</v>
      </c>
      <c r="D431" s="263" t="s">
        <v>416</v>
      </c>
      <c r="E431" s="246" t="s">
        <v>450</v>
      </c>
      <c r="F431" s="246" t="s">
        <v>2310</v>
      </c>
      <c r="G431" s="246">
        <v>0</v>
      </c>
      <c r="H431" s="246"/>
      <c r="I431" s="246" t="s">
        <v>290</v>
      </c>
      <c r="J431" s="394"/>
    </row>
    <row r="432" spans="1:10" s="345" customFormat="1" ht="24" hidden="1" customHeight="1">
      <c r="A432" s="246">
        <v>14</v>
      </c>
      <c r="B432" s="246" t="s">
        <v>2333</v>
      </c>
      <c r="C432" s="249" t="s">
        <v>2334</v>
      </c>
      <c r="D432" s="262" t="s">
        <v>451</v>
      </c>
      <c r="E432" s="248" t="s">
        <v>2335</v>
      </c>
      <c r="F432" s="246" t="s">
        <v>2310</v>
      </c>
      <c r="G432" s="246">
        <v>0</v>
      </c>
      <c r="H432" s="248"/>
      <c r="I432" s="248" t="s">
        <v>290</v>
      </c>
      <c r="J432" s="392" t="s">
        <v>2190</v>
      </c>
    </row>
    <row r="433" spans="1:10" s="344" customFormat="1" ht="24" hidden="1" customHeight="1">
      <c r="A433" s="246">
        <v>15</v>
      </c>
      <c r="B433" s="248" t="s">
        <v>2336</v>
      </c>
      <c r="C433" s="247" t="s">
        <v>2337</v>
      </c>
      <c r="D433" s="263" t="s">
        <v>1518</v>
      </c>
      <c r="E433" s="246" t="s">
        <v>1750</v>
      </c>
      <c r="F433" s="246" t="s">
        <v>2310</v>
      </c>
      <c r="G433" s="246">
        <v>0</v>
      </c>
      <c r="H433" s="246" t="s">
        <v>339</v>
      </c>
      <c r="I433" s="246" t="s">
        <v>290</v>
      </c>
      <c r="J433" s="392" t="s">
        <v>2190</v>
      </c>
    </row>
    <row r="434" spans="1:10" s="345" customFormat="1" ht="24" hidden="1" customHeight="1">
      <c r="A434" s="246">
        <v>16</v>
      </c>
      <c r="B434" s="246" t="s">
        <v>2338</v>
      </c>
      <c r="C434" s="249" t="s">
        <v>2339</v>
      </c>
      <c r="D434" s="262" t="s">
        <v>1216</v>
      </c>
      <c r="E434" s="248" t="s">
        <v>1675</v>
      </c>
      <c r="F434" s="246" t="s">
        <v>2310</v>
      </c>
      <c r="G434" s="246">
        <v>0</v>
      </c>
      <c r="H434" s="248"/>
      <c r="I434" s="248" t="s">
        <v>290</v>
      </c>
      <c r="J434" s="394"/>
    </row>
    <row r="435" spans="1:10" s="345" customFormat="1" ht="24" hidden="1" customHeight="1">
      <c r="A435" s="246">
        <v>17</v>
      </c>
      <c r="B435" s="246" t="s">
        <v>2340</v>
      </c>
      <c r="C435" s="249" t="s">
        <v>2341</v>
      </c>
      <c r="D435" s="262" t="s">
        <v>304</v>
      </c>
      <c r="E435" s="248" t="s">
        <v>2342</v>
      </c>
      <c r="F435" s="246" t="s">
        <v>2310</v>
      </c>
      <c r="G435" s="246">
        <v>0</v>
      </c>
      <c r="H435" s="248"/>
      <c r="I435" s="248" t="s">
        <v>290</v>
      </c>
      <c r="J435" s="394" t="s">
        <v>1063</v>
      </c>
    </row>
    <row r="436" spans="1:10" s="345" customFormat="1" ht="24" hidden="1" customHeight="1">
      <c r="A436" s="246">
        <v>18</v>
      </c>
      <c r="B436" s="246" t="s">
        <v>2344</v>
      </c>
      <c r="C436" s="249" t="s">
        <v>2345</v>
      </c>
      <c r="D436" s="262" t="s">
        <v>2249</v>
      </c>
      <c r="E436" s="248" t="s">
        <v>2346</v>
      </c>
      <c r="F436" s="246" t="s">
        <v>2310</v>
      </c>
      <c r="G436" s="246">
        <v>0</v>
      </c>
      <c r="H436" s="248"/>
      <c r="I436" s="248" t="s">
        <v>290</v>
      </c>
      <c r="J436" s="394"/>
    </row>
    <row r="437" spans="1:10" s="344" customFormat="1" ht="24" hidden="1" customHeight="1">
      <c r="A437" s="246">
        <v>19</v>
      </c>
      <c r="B437" s="246" t="s">
        <v>2347</v>
      </c>
      <c r="C437" s="247" t="s">
        <v>453</v>
      </c>
      <c r="D437" s="263" t="s">
        <v>337</v>
      </c>
      <c r="E437" s="246" t="s">
        <v>1929</v>
      </c>
      <c r="F437" s="246" t="s">
        <v>2310</v>
      </c>
      <c r="G437" s="246">
        <v>0</v>
      </c>
      <c r="H437" s="246"/>
      <c r="I437" s="246" t="s">
        <v>290</v>
      </c>
      <c r="J437" s="392"/>
    </row>
    <row r="438" spans="1:10" s="345" customFormat="1" ht="24" hidden="1" customHeight="1">
      <c r="A438" s="246">
        <v>20</v>
      </c>
      <c r="B438" s="246" t="s">
        <v>2348</v>
      </c>
      <c r="C438" s="249" t="s">
        <v>206</v>
      </c>
      <c r="D438" s="262" t="s">
        <v>1690</v>
      </c>
      <c r="E438" s="248" t="s">
        <v>1154</v>
      </c>
      <c r="F438" s="246" t="s">
        <v>2310</v>
      </c>
      <c r="G438" s="246">
        <v>0</v>
      </c>
      <c r="H438" s="248"/>
      <c r="I438" s="248" t="s">
        <v>290</v>
      </c>
      <c r="J438" s="394"/>
    </row>
    <row r="439" spans="1:10" s="344" customFormat="1" ht="24" hidden="1" customHeight="1">
      <c r="A439" s="246">
        <v>21</v>
      </c>
      <c r="B439" s="246" t="s">
        <v>2349</v>
      </c>
      <c r="C439" s="247" t="s">
        <v>2350</v>
      </c>
      <c r="D439" s="263" t="s">
        <v>342</v>
      </c>
      <c r="E439" s="246" t="s">
        <v>2351</v>
      </c>
      <c r="F439" s="246" t="s">
        <v>2310</v>
      </c>
      <c r="G439" s="246">
        <v>0</v>
      </c>
      <c r="H439" s="246"/>
      <c r="I439" s="246" t="s">
        <v>499</v>
      </c>
      <c r="J439" s="392"/>
    </row>
    <row r="440" spans="1:10" s="345" customFormat="1" ht="24" hidden="1" customHeight="1">
      <c r="A440" s="246">
        <v>22</v>
      </c>
      <c r="B440" s="246" t="s">
        <v>2352</v>
      </c>
      <c r="C440" s="249" t="s">
        <v>2353</v>
      </c>
      <c r="D440" s="262" t="s">
        <v>219</v>
      </c>
      <c r="E440" s="248" t="s">
        <v>1089</v>
      </c>
      <c r="F440" s="246" t="s">
        <v>2310</v>
      </c>
      <c r="G440" s="246">
        <v>0</v>
      </c>
      <c r="H440" s="248"/>
      <c r="I440" s="248" t="s">
        <v>290</v>
      </c>
      <c r="J440" s="394"/>
    </row>
    <row r="441" spans="1:10" s="344" customFormat="1" ht="24" hidden="1" customHeight="1">
      <c r="A441" s="246">
        <v>23</v>
      </c>
      <c r="B441" s="246" t="s">
        <v>2354</v>
      </c>
      <c r="C441" s="247" t="s">
        <v>2355</v>
      </c>
      <c r="D441" s="263" t="s">
        <v>343</v>
      </c>
      <c r="E441" s="246" t="s">
        <v>1914</v>
      </c>
      <c r="F441" s="246" t="s">
        <v>2310</v>
      </c>
      <c r="G441" s="246">
        <v>0</v>
      </c>
      <c r="H441" s="246"/>
      <c r="I441" s="246" t="s">
        <v>290</v>
      </c>
      <c r="J441" s="392"/>
    </row>
    <row r="442" spans="1:10" s="344" customFormat="1" ht="24" hidden="1" customHeight="1">
      <c r="A442" s="246">
        <v>24</v>
      </c>
      <c r="B442" s="246" t="s">
        <v>2356</v>
      </c>
      <c r="C442" s="247" t="s">
        <v>239</v>
      </c>
      <c r="D442" s="263" t="s">
        <v>387</v>
      </c>
      <c r="E442" s="246" t="s">
        <v>2357</v>
      </c>
      <c r="F442" s="246" t="s">
        <v>2310</v>
      </c>
      <c r="G442" s="246">
        <v>0</v>
      </c>
      <c r="H442" s="246"/>
      <c r="I442" s="246" t="s">
        <v>290</v>
      </c>
      <c r="J442" s="392"/>
    </row>
    <row r="443" spans="1:10" s="345" customFormat="1" ht="24" hidden="1" customHeight="1">
      <c r="A443" s="246">
        <v>25</v>
      </c>
      <c r="B443" s="246" t="s">
        <v>2358</v>
      </c>
      <c r="C443" s="249" t="s">
        <v>2359</v>
      </c>
      <c r="D443" s="262" t="s">
        <v>349</v>
      </c>
      <c r="E443" s="248" t="s">
        <v>2230</v>
      </c>
      <c r="F443" s="246" t="s">
        <v>2310</v>
      </c>
      <c r="G443" s="246">
        <v>0</v>
      </c>
      <c r="H443" s="248"/>
      <c r="I443" s="248" t="s">
        <v>290</v>
      </c>
      <c r="J443" s="394"/>
    </row>
    <row r="444" spans="1:10" s="345" customFormat="1" ht="24" hidden="1" customHeight="1">
      <c r="A444" s="246">
        <v>26</v>
      </c>
      <c r="B444" s="246" t="s">
        <v>2360</v>
      </c>
      <c r="C444" s="249" t="s">
        <v>441</v>
      </c>
      <c r="D444" s="262" t="s">
        <v>221</v>
      </c>
      <c r="E444" s="248" t="s">
        <v>1531</v>
      </c>
      <c r="F444" s="246" t="s">
        <v>2310</v>
      </c>
      <c r="G444" s="246">
        <v>0</v>
      </c>
      <c r="H444" s="248"/>
      <c r="I444" s="248" t="s">
        <v>290</v>
      </c>
      <c r="J444" s="394"/>
    </row>
    <row r="445" spans="1:10" s="344" customFormat="1" ht="24" hidden="1" customHeight="1">
      <c r="A445" s="246">
        <v>27</v>
      </c>
      <c r="B445" s="246" t="s">
        <v>2361</v>
      </c>
      <c r="C445" s="247" t="s">
        <v>462</v>
      </c>
      <c r="D445" s="263" t="s">
        <v>223</v>
      </c>
      <c r="E445" s="246" t="s">
        <v>2330</v>
      </c>
      <c r="F445" s="246" t="s">
        <v>2310</v>
      </c>
      <c r="G445" s="246">
        <v>0</v>
      </c>
      <c r="H445" s="246"/>
      <c r="I445" s="246" t="s">
        <v>290</v>
      </c>
      <c r="J445" s="392"/>
    </row>
    <row r="446" spans="1:10" s="345" customFormat="1" ht="24" hidden="1" customHeight="1">
      <c r="A446" s="246">
        <v>28</v>
      </c>
      <c r="B446" s="246" t="s">
        <v>2362</v>
      </c>
      <c r="C446" s="249" t="s">
        <v>1217</v>
      </c>
      <c r="D446" s="262" t="s">
        <v>1218</v>
      </c>
      <c r="E446" s="248" t="s">
        <v>489</v>
      </c>
      <c r="F446" s="246" t="s">
        <v>2310</v>
      </c>
      <c r="G446" s="246">
        <v>0</v>
      </c>
      <c r="H446" s="248"/>
      <c r="I446" s="248" t="s">
        <v>290</v>
      </c>
      <c r="J446" s="394"/>
    </row>
    <row r="447" spans="1:10" s="345" customFormat="1" ht="24" hidden="1" customHeight="1">
      <c r="A447" s="246">
        <v>29</v>
      </c>
      <c r="B447" s="246" t="s">
        <v>2363</v>
      </c>
      <c r="C447" s="249" t="s">
        <v>2364</v>
      </c>
      <c r="D447" s="262" t="s">
        <v>224</v>
      </c>
      <c r="E447" s="248" t="s">
        <v>388</v>
      </c>
      <c r="F447" s="246" t="s">
        <v>2310</v>
      </c>
      <c r="G447" s="246">
        <v>0</v>
      </c>
      <c r="H447" s="248"/>
      <c r="I447" s="248" t="s">
        <v>290</v>
      </c>
      <c r="J447" s="394"/>
    </row>
    <row r="448" spans="1:10" s="345" customFormat="1" ht="24" hidden="1" customHeight="1">
      <c r="A448" s="246">
        <v>30</v>
      </c>
      <c r="B448" s="246" t="s">
        <v>2365</v>
      </c>
      <c r="C448" s="249" t="s">
        <v>2366</v>
      </c>
      <c r="D448" s="262" t="s">
        <v>2367</v>
      </c>
      <c r="E448" s="248" t="s">
        <v>2368</v>
      </c>
      <c r="F448" s="246" t="s">
        <v>2310</v>
      </c>
      <c r="G448" s="246">
        <v>0</v>
      </c>
      <c r="H448" s="248" t="s">
        <v>345</v>
      </c>
      <c r="I448" s="248" t="s">
        <v>290</v>
      </c>
      <c r="J448" s="394"/>
    </row>
    <row r="449" spans="1:10" s="344" customFormat="1" ht="24" hidden="1" customHeight="1">
      <c r="A449" s="246">
        <v>31</v>
      </c>
      <c r="B449" s="246" t="s">
        <v>2369</v>
      </c>
      <c r="C449" s="247" t="s">
        <v>2370</v>
      </c>
      <c r="D449" s="263" t="s">
        <v>1082</v>
      </c>
      <c r="E449" s="246" t="s">
        <v>2371</v>
      </c>
      <c r="F449" s="246" t="s">
        <v>2310</v>
      </c>
      <c r="G449" s="246">
        <v>0</v>
      </c>
      <c r="H449" s="246"/>
      <c r="I449" s="246" t="s">
        <v>290</v>
      </c>
      <c r="J449" s="392"/>
    </row>
    <row r="450" spans="1:10" s="345" customFormat="1" ht="24" hidden="1" customHeight="1">
      <c r="A450" s="246">
        <v>32</v>
      </c>
      <c r="B450" s="246" t="s">
        <v>2372</v>
      </c>
      <c r="C450" s="249" t="s">
        <v>200</v>
      </c>
      <c r="D450" s="262" t="s">
        <v>360</v>
      </c>
      <c r="E450" s="248" t="s">
        <v>2373</v>
      </c>
      <c r="F450" s="246" t="s">
        <v>2310</v>
      </c>
      <c r="G450" s="246">
        <v>0</v>
      </c>
      <c r="H450" s="248"/>
      <c r="I450" s="248" t="s">
        <v>290</v>
      </c>
      <c r="J450" s="394"/>
    </row>
    <row r="451" spans="1:10" s="345" customFormat="1" ht="24" hidden="1" customHeight="1">
      <c r="A451" s="246">
        <v>33</v>
      </c>
      <c r="B451" s="246" t="s">
        <v>2374</v>
      </c>
      <c r="C451" s="249" t="s">
        <v>2375</v>
      </c>
      <c r="D451" s="262" t="s">
        <v>456</v>
      </c>
      <c r="E451" s="248" t="s">
        <v>1219</v>
      </c>
      <c r="F451" s="246" t="s">
        <v>2310</v>
      </c>
      <c r="G451" s="246">
        <v>0</v>
      </c>
      <c r="H451" s="248"/>
      <c r="I451" s="248" t="s">
        <v>290</v>
      </c>
      <c r="J451" s="394"/>
    </row>
    <row r="452" spans="1:10" s="345" customFormat="1" ht="24" hidden="1" customHeight="1">
      <c r="A452" s="246">
        <v>34</v>
      </c>
      <c r="B452" s="246" t="s">
        <v>2376</v>
      </c>
      <c r="C452" s="249" t="s">
        <v>495</v>
      </c>
      <c r="D452" s="262" t="s">
        <v>481</v>
      </c>
      <c r="E452" s="248" t="s">
        <v>434</v>
      </c>
      <c r="F452" s="246" t="s">
        <v>2310</v>
      </c>
      <c r="G452" s="246">
        <v>0</v>
      </c>
      <c r="H452" s="248"/>
      <c r="I452" s="248" t="s">
        <v>290</v>
      </c>
      <c r="J452" s="394"/>
    </row>
    <row r="453" spans="1:10" s="344" customFormat="1" ht="24" hidden="1" customHeight="1">
      <c r="A453" s="246">
        <v>35</v>
      </c>
      <c r="B453" s="246" t="s">
        <v>2377</v>
      </c>
      <c r="C453" s="247" t="s">
        <v>1835</v>
      </c>
      <c r="D453" s="263" t="s">
        <v>1220</v>
      </c>
      <c r="E453" s="246" t="s">
        <v>409</v>
      </c>
      <c r="F453" s="246" t="s">
        <v>2310</v>
      </c>
      <c r="G453" s="246">
        <v>0</v>
      </c>
      <c r="H453" s="246"/>
      <c r="I453" s="246" t="s">
        <v>290</v>
      </c>
      <c r="J453" s="394" t="s">
        <v>1063</v>
      </c>
    </row>
    <row r="454" spans="1:10" s="345" customFormat="1" ht="24" hidden="1" customHeight="1">
      <c r="A454" s="246">
        <v>36</v>
      </c>
      <c r="B454" s="246" t="s">
        <v>2378</v>
      </c>
      <c r="C454" s="249" t="s">
        <v>2379</v>
      </c>
      <c r="D454" s="262" t="s">
        <v>234</v>
      </c>
      <c r="E454" s="248" t="s">
        <v>2380</v>
      </c>
      <c r="F454" s="246" t="s">
        <v>2310</v>
      </c>
      <c r="G454" s="246">
        <v>0</v>
      </c>
      <c r="H454" s="248"/>
      <c r="I454" s="248" t="s">
        <v>499</v>
      </c>
      <c r="J454" s="394"/>
    </row>
    <row r="455" spans="1:10" s="345" customFormat="1" ht="24" hidden="1" customHeight="1">
      <c r="A455" s="246">
        <v>37</v>
      </c>
      <c r="B455" s="246" t="s">
        <v>2381</v>
      </c>
      <c r="C455" s="249" t="s">
        <v>2382</v>
      </c>
      <c r="D455" s="262" t="s">
        <v>237</v>
      </c>
      <c r="E455" s="248" t="s">
        <v>1191</v>
      </c>
      <c r="F455" s="246" t="s">
        <v>2310</v>
      </c>
      <c r="G455" s="246">
        <v>0</v>
      </c>
      <c r="H455" s="248"/>
      <c r="I455" s="248" t="s">
        <v>290</v>
      </c>
      <c r="J455" s="394"/>
    </row>
    <row r="456" spans="1:10" s="345" customFormat="1" ht="24" hidden="1" customHeight="1">
      <c r="A456" s="246">
        <v>38</v>
      </c>
      <c r="B456" s="246" t="s">
        <v>2383</v>
      </c>
      <c r="C456" s="249" t="s">
        <v>495</v>
      </c>
      <c r="D456" s="262" t="s">
        <v>238</v>
      </c>
      <c r="E456" s="248" t="s">
        <v>2195</v>
      </c>
      <c r="F456" s="246" t="s">
        <v>2310</v>
      </c>
      <c r="G456" s="246">
        <v>0</v>
      </c>
      <c r="H456" s="248"/>
      <c r="I456" s="248" t="s">
        <v>290</v>
      </c>
      <c r="J456" s="394"/>
    </row>
    <row r="457" spans="1:10" s="344" customFormat="1" ht="24" hidden="1" customHeight="1">
      <c r="A457" s="246">
        <v>39</v>
      </c>
      <c r="B457" s="246" t="s">
        <v>2384</v>
      </c>
      <c r="C457" s="247" t="s">
        <v>241</v>
      </c>
      <c r="D457" s="263" t="s">
        <v>1221</v>
      </c>
      <c r="E457" s="246" t="s">
        <v>1949</v>
      </c>
      <c r="F457" s="246" t="s">
        <v>2310</v>
      </c>
      <c r="G457" s="246">
        <v>0</v>
      </c>
      <c r="H457" s="246"/>
      <c r="I457" s="246" t="s">
        <v>290</v>
      </c>
      <c r="J457" s="394" t="s">
        <v>1060</v>
      </c>
    </row>
    <row r="458" spans="1:10" s="345" customFormat="1" ht="24" hidden="1" customHeight="1">
      <c r="A458" s="246">
        <v>40</v>
      </c>
      <c r="B458" s="246" t="s">
        <v>2385</v>
      </c>
      <c r="C458" s="249" t="s">
        <v>402</v>
      </c>
      <c r="D458" s="262" t="s">
        <v>242</v>
      </c>
      <c r="E458" s="248" t="s">
        <v>2386</v>
      </c>
      <c r="F458" s="246" t="s">
        <v>2310</v>
      </c>
      <c r="G458" s="246">
        <v>0</v>
      </c>
      <c r="H458" s="248"/>
      <c r="I458" s="248" t="s">
        <v>290</v>
      </c>
      <c r="J458" s="394"/>
    </row>
    <row r="459" spans="1:10" s="344" customFormat="1" ht="24" hidden="1" customHeight="1">
      <c r="A459" s="246">
        <v>41</v>
      </c>
      <c r="B459" s="246" t="s">
        <v>2387</v>
      </c>
      <c r="C459" s="247" t="s">
        <v>203</v>
      </c>
      <c r="D459" s="263" t="s">
        <v>2388</v>
      </c>
      <c r="E459" s="246" t="s">
        <v>2389</v>
      </c>
      <c r="F459" s="246" t="s">
        <v>2310</v>
      </c>
      <c r="G459" s="246">
        <v>0</v>
      </c>
      <c r="H459" s="246"/>
      <c r="I459" s="246" t="s">
        <v>290</v>
      </c>
      <c r="J459" s="392"/>
    </row>
    <row r="460" spans="1:10" s="344" customFormat="1" ht="24" hidden="1" customHeight="1">
      <c r="A460" s="246">
        <v>42</v>
      </c>
      <c r="B460" s="246" t="s">
        <v>2390</v>
      </c>
      <c r="C460" s="247" t="s">
        <v>2334</v>
      </c>
      <c r="D460" s="263" t="s">
        <v>1161</v>
      </c>
      <c r="E460" s="246" t="s">
        <v>2391</v>
      </c>
      <c r="F460" s="246" t="s">
        <v>2310</v>
      </c>
      <c r="G460" s="246">
        <v>0</v>
      </c>
      <c r="H460" s="246"/>
      <c r="I460" s="246" t="s">
        <v>290</v>
      </c>
      <c r="J460" s="392"/>
    </row>
    <row r="461" spans="1:10" s="344" customFormat="1" ht="24" hidden="1" customHeight="1" thickBot="1">
      <c r="A461" s="373">
        <v>43</v>
      </c>
      <c r="B461" s="373" t="s">
        <v>2392</v>
      </c>
      <c r="C461" s="374" t="s">
        <v>2393</v>
      </c>
      <c r="D461" s="375" t="s">
        <v>486</v>
      </c>
      <c r="E461" s="373" t="s">
        <v>1092</v>
      </c>
      <c r="F461" s="373" t="s">
        <v>2310</v>
      </c>
      <c r="G461" s="373">
        <v>0</v>
      </c>
      <c r="H461" s="373"/>
      <c r="I461" s="373" t="s">
        <v>499</v>
      </c>
      <c r="J461" s="404" t="s">
        <v>177</v>
      </c>
    </row>
    <row r="462" spans="1:10" s="344" customFormat="1" ht="24" hidden="1" customHeight="1">
      <c r="A462" s="283">
        <v>1</v>
      </c>
      <c r="B462" s="283" t="s">
        <v>2394</v>
      </c>
      <c r="C462" s="371" t="s">
        <v>443</v>
      </c>
      <c r="D462" s="372" t="s">
        <v>1211</v>
      </c>
      <c r="E462" s="283" t="s">
        <v>2395</v>
      </c>
      <c r="F462" s="283" t="s">
        <v>2396</v>
      </c>
      <c r="G462" s="283">
        <v>0</v>
      </c>
      <c r="H462" s="283"/>
      <c r="I462" s="283" t="s">
        <v>499</v>
      </c>
      <c r="J462" s="391"/>
    </row>
    <row r="463" spans="1:10" s="344" customFormat="1" ht="24" hidden="1" customHeight="1">
      <c r="A463" s="246">
        <v>2</v>
      </c>
      <c r="B463" s="246" t="s">
        <v>2397</v>
      </c>
      <c r="C463" s="247" t="s">
        <v>1367</v>
      </c>
      <c r="D463" s="263" t="s">
        <v>435</v>
      </c>
      <c r="E463" s="246" t="s">
        <v>1609</v>
      </c>
      <c r="F463" s="246" t="s">
        <v>2396</v>
      </c>
      <c r="G463" s="246">
        <v>0</v>
      </c>
      <c r="H463" s="246"/>
      <c r="I463" s="246" t="s">
        <v>499</v>
      </c>
      <c r="J463" s="392"/>
    </row>
    <row r="464" spans="1:10" s="344" customFormat="1" ht="24" hidden="1" customHeight="1">
      <c r="A464" s="246">
        <v>3</v>
      </c>
      <c r="B464" s="246" t="s">
        <v>2398</v>
      </c>
      <c r="C464" s="247" t="s">
        <v>405</v>
      </c>
      <c r="D464" s="263" t="s">
        <v>1424</v>
      </c>
      <c r="E464" s="246" t="s">
        <v>1106</v>
      </c>
      <c r="F464" s="246" t="s">
        <v>2396</v>
      </c>
      <c r="G464" s="246">
        <v>0</v>
      </c>
      <c r="H464" s="246"/>
      <c r="I464" s="246" t="s">
        <v>290</v>
      </c>
      <c r="J464" s="392"/>
    </row>
    <row r="465" spans="1:10" s="344" customFormat="1" ht="24" hidden="1" customHeight="1">
      <c r="A465" s="246">
        <v>4</v>
      </c>
      <c r="B465" s="246" t="s">
        <v>2399</v>
      </c>
      <c r="C465" s="247" t="s">
        <v>462</v>
      </c>
      <c r="D465" s="263" t="s">
        <v>374</v>
      </c>
      <c r="E465" s="246" t="s">
        <v>2400</v>
      </c>
      <c r="F465" s="246" t="s">
        <v>2396</v>
      </c>
      <c r="G465" s="246">
        <v>0</v>
      </c>
      <c r="H465" s="246"/>
      <c r="I465" s="246" t="s">
        <v>290</v>
      </c>
      <c r="J465" s="392"/>
    </row>
    <row r="466" spans="1:10" s="344" customFormat="1" ht="24" hidden="1" customHeight="1">
      <c r="A466" s="246">
        <v>5</v>
      </c>
      <c r="B466" s="246" t="s">
        <v>2401</v>
      </c>
      <c r="C466" s="247" t="s">
        <v>475</v>
      </c>
      <c r="D466" s="263" t="s">
        <v>2402</v>
      </c>
      <c r="E466" s="246" t="s">
        <v>1100</v>
      </c>
      <c r="F466" s="246" t="s">
        <v>2396</v>
      </c>
      <c r="G466" s="246">
        <v>0</v>
      </c>
      <c r="H466" s="246"/>
      <c r="I466" s="246" t="s">
        <v>290</v>
      </c>
      <c r="J466" s="392"/>
    </row>
    <row r="467" spans="1:10" s="344" customFormat="1" ht="24" hidden="1" customHeight="1">
      <c r="A467" s="246">
        <v>6</v>
      </c>
      <c r="B467" s="246" t="s">
        <v>2403</v>
      </c>
      <c r="C467" s="247" t="s">
        <v>2404</v>
      </c>
      <c r="D467" s="263" t="s">
        <v>207</v>
      </c>
      <c r="E467" s="246" t="s">
        <v>2405</v>
      </c>
      <c r="F467" s="246" t="s">
        <v>2396</v>
      </c>
      <c r="G467" s="246">
        <v>0</v>
      </c>
      <c r="H467" s="246"/>
      <c r="I467" s="246" t="s">
        <v>290</v>
      </c>
      <c r="J467" s="392"/>
    </row>
    <row r="468" spans="1:10" s="344" customFormat="1" ht="24" hidden="1" customHeight="1">
      <c r="A468" s="246">
        <v>7</v>
      </c>
      <c r="B468" s="246" t="s">
        <v>2406</v>
      </c>
      <c r="C468" s="247" t="s">
        <v>402</v>
      </c>
      <c r="D468" s="263" t="s">
        <v>1439</v>
      </c>
      <c r="E468" s="246" t="s">
        <v>2407</v>
      </c>
      <c r="F468" s="246" t="s">
        <v>2396</v>
      </c>
      <c r="G468" s="246">
        <v>0</v>
      </c>
      <c r="H468" s="246" t="s">
        <v>345</v>
      </c>
      <c r="I468" s="246" t="s">
        <v>290</v>
      </c>
      <c r="J468" s="392"/>
    </row>
    <row r="469" spans="1:10" s="344" customFormat="1" ht="24" hidden="1" customHeight="1">
      <c r="A469" s="246">
        <v>8</v>
      </c>
      <c r="B469" s="246" t="s">
        <v>2408</v>
      </c>
      <c r="C469" s="247" t="s">
        <v>458</v>
      </c>
      <c r="D469" s="263" t="s">
        <v>2409</v>
      </c>
      <c r="E469" s="246" t="s">
        <v>1563</v>
      </c>
      <c r="F469" s="246" t="s">
        <v>2396</v>
      </c>
      <c r="G469" s="246">
        <v>0</v>
      </c>
      <c r="H469" s="246"/>
      <c r="I469" s="246" t="s">
        <v>290</v>
      </c>
      <c r="J469" s="392"/>
    </row>
    <row r="470" spans="1:10" s="344" customFormat="1" ht="24" hidden="1" customHeight="1">
      <c r="A470" s="246">
        <v>9</v>
      </c>
      <c r="B470" s="246" t="s">
        <v>2410</v>
      </c>
      <c r="C470" s="247" t="s">
        <v>198</v>
      </c>
      <c r="D470" s="263" t="s">
        <v>376</v>
      </c>
      <c r="E470" s="246" t="s">
        <v>2330</v>
      </c>
      <c r="F470" s="246" t="s">
        <v>2396</v>
      </c>
      <c r="G470" s="246">
        <v>0</v>
      </c>
      <c r="H470" s="246"/>
      <c r="I470" s="246" t="s">
        <v>290</v>
      </c>
      <c r="J470" s="394" t="s">
        <v>1059</v>
      </c>
    </row>
    <row r="471" spans="1:10" s="344" customFormat="1" ht="24" hidden="1" customHeight="1">
      <c r="A471" s="246">
        <v>10</v>
      </c>
      <c r="B471" s="246" t="s">
        <v>2411</v>
      </c>
      <c r="C471" s="247" t="s">
        <v>2412</v>
      </c>
      <c r="D471" s="263" t="s">
        <v>414</v>
      </c>
      <c r="E471" s="246" t="s">
        <v>2413</v>
      </c>
      <c r="F471" s="246" t="s">
        <v>2396</v>
      </c>
      <c r="G471" s="246">
        <v>0</v>
      </c>
      <c r="H471" s="246"/>
      <c r="I471" s="246" t="s">
        <v>290</v>
      </c>
      <c r="J471" s="392" t="s">
        <v>2190</v>
      </c>
    </row>
    <row r="472" spans="1:10" s="345" customFormat="1" ht="24" hidden="1" customHeight="1">
      <c r="A472" s="246">
        <v>11</v>
      </c>
      <c r="B472" s="246" t="s">
        <v>2414</v>
      </c>
      <c r="C472" s="249" t="s">
        <v>291</v>
      </c>
      <c r="D472" s="262" t="s">
        <v>1216</v>
      </c>
      <c r="E472" s="248" t="s">
        <v>1242</v>
      </c>
      <c r="F472" s="246" t="s">
        <v>2396</v>
      </c>
      <c r="G472" s="246">
        <v>0</v>
      </c>
      <c r="H472" s="248"/>
      <c r="I472" s="248" t="s">
        <v>290</v>
      </c>
      <c r="J472" s="394"/>
    </row>
    <row r="473" spans="1:10" s="344" customFormat="1" ht="24" hidden="1" customHeight="1">
      <c r="A473" s="246">
        <v>12</v>
      </c>
      <c r="B473" s="246" t="s">
        <v>2415</v>
      </c>
      <c r="C473" s="247" t="s">
        <v>2416</v>
      </c>
      <c r="D473" s="263" t="s">
        <v>305</v>
      </c>
      <c r="E473" s="246" t="s">
        <v>438</v>
      </c>
      <c r="F473" s="246" t="s">
        <v>2396</v>
      </c>
      <c r="G473" s="246">
        <v>0</v>
      </c>
      <c r="H473" s="246"/>
      <c r="I473" s="246" t="s">
        <v>290</v>
      </c>
      <c r="J473" s="392"/>
    </row>
    <row r="474" spans="1:10" s="345" customFormat="1" ht="24" hidden="1" customHeight="1">
      <c r="A474" s="246">
        <v>13</v>
      </c>
      <c r="B474" s="246" t="s">
        <v>2417</v>
      </c>
      <c r="C474" s="249" t="s">
        <v>2418</v>
      </c>
      <c r="D474" s="262" t="s">
        <v>213</v>
      </c>
      <c r="E474" s="248" t="s">
        <v>1243</v>
      </c>
      <c r="F474" s="246" t="s">
        <v>2396</v>
      </c>
      <c r="G474" s="246">
        <v>0</v>
      </c>
      <c r="H474" s="248"/>
      <c r="I474" s="248" t="s">
        <v>290</v>
      </c>
      <c r="J474" s="394"/>
    </row>
    <row r="475" spans="1:10" s="345" customFormat="1" ht="24" hidden="1" customHeight="1">
      <c r="A475" s="246">
        <v>14</v>
      </c>
      <c r="B475" s="246" t="s">
        <v>2419</v>
      </c>
      <c r="C475" s="249" t="s">
        <v>439</v>
      </c>
      <c r="D475" s="262" t="s">
        <v>2420</v>
      </c>
      <c r="E475" s="248" t="s">
        <v>2195</v>
      </c>
      <c r="F475" s="246" t="s">
        <v>2396</v>
      </c>
      <c r="G475" s="246">
        <v>0</v>
      </c>
      <c r="H475" s="248"/>
      <c r="I475" s="248" t="s">
        <v>290</v>
      </c>
      <c r="J475" s="394"/>
    </row>
    <row r="476" spans="1:10" s="344" customFormat="1" ht="24" hidden="1" customHeight="1">
      <c r="A476" s="246">
        <v>15</v>
      </c>
      <c r="B476" s="246" t="s">
        <v>2421</v>
      </c>
      <c r="C476" s="247" t="s">
        <v>377</v>
      </c>
      <c r="D476" s="263" t="s">
        <v>337</v>
      </c>
      <c r="E476" s="246" t="s">
        <v>2413</v>
      </c>
      <c r="F476" s="246" t="s">
        <v>2396</v>
      </c>
      <c r="G476" s="246">
        <v>0</v>
      </c>
      <c r="H476" s="246"/>
      <c r="I476" s="246" t="s">
        <v>290</v>
      </c>
      <c r="J476" s="394"/>
    </row>
    <row r="477" spans="1:10" s="345" customFormat="1" ht="24" hidden="1" customHeight="1">
      <c r="A477" s="246">
        <v>16</v>
      </c>
      <c r="B477" s="246" t="s">
        <v>2422</v>
      </c>
      <c r="C477" s="249" t="s">
        <v>2423</v>
      </c>
      <c r="D477" s="262" t="s">
        <v>1690</v>
      </c>
      <c r="E477" s="248" t="s">
        <v>2424</v>
      </c>
      <c r="F477" s="246" t="s">
        <v>2396</v>
      </c>
      <c r="G477" s="246">
        <v>0</v>
      </c>
      <c r="H477" s="248"/>
      <c r="I477" s="248" t="s">
        <v>290</v>
      </c>
      <c r="J477" s="394" t="s">
        <v>2425</v>
      </c>
    </row>
    <row r="478" spans="1:10" s="345" customFormat="1" ht="24" hidden="1" customHeight="1">
      <c r="A478" s="246">
        <v>17</v>
      </c>
      <c r="B478" s="246" t="s">
        <v>2426</v>
      </c>
      <c r="C478" s="249" t="s">
        <v>2427</v>
      </c>
      <c r="D478" s="262" t="s">
        <v>342</v>
      </c>
      <c r="E478" s="248" t="s">
        <v>2428</v>
      </c>
      <c r="F478" s="246" t="s">
        <v>2396</v>
      </c>
      <c r="G478" s="246">
        <v>0</v>
      </c>
      <c r="H478" s="248"/>
      <c r="I478" s="248" t="s">
        <v>290</v>
      </c>
      <c r="J478" s="394"/>
    </row>
    <row r="479" spans="1:10" s="345" customFormat="1" ht="24" hidden="1" customHeight="1">
      <c r="A479" s="246">
        <v>18</v>
      </c>
      <c r="B479" s="246" t="s">
        <v>2429</v>
      </c>
      <c r="C479" s="249" t="s">
        <v>1733</v>
      </c>
      <c r="D479" s="262" t="s">
        <v>219</v>
      </c>
      <c r="E479" s="248" t="s">
        <v>1940</v>
      </c>
      <c r="F479" s="246" t="s">
        <v>2396</v>
      </c>
      <c r="G479" s="246">
        <v>0</v>
      </c>
      <c r="H479" s="246" t="s">
        <v>370</v>
      </c>
      <c r="I479" s="248" t="s">
        <v>499</v>
      </c>
      <c r="J479" s="394"/>
    </row>
    <row r="480" spans="1:10" s="345" customFormat="1" ht="24" hidden="1" customHeight="1">
      <c r="A480" s="246">
        <v>19</v>
      </c>
      <c r="B480" s="246" t="s">
        <v>2430</v>
      </c>
      <c r="C480" s="249" t="s">
        <v>402</v>
      </c>
      <c r="D480" s="262" t="s">
        <v>344</v>
      </c>
      <c r="E480" s="248" t="s">
        <v>1245</v>
      </c>
      <c r="F480" s="246" t="s">
        <v>2396</v>
      </c>
      <c r="G480" s="246">
        <v>0</v>
      </c>
      <c r="H480" s="248"/>
      <c r="I480" s="248" t="s">
        <v>290</v>
      </c>
      <c r="J480" s="394"/>
    </row>
    <row r="481" spans="1:10" s="344" customFormat="1" ht="24" hidden="1" customHeight="1">
      <c r="A481" s="246">
        <v>20</v>
      </c>
      <c r="B481" s="246" t="s">
        <v>2431</v>
      </c>
      <c r="C481" s="247" t="s">
        <v>1246</v>
      </c>
      <c r="D481" s="263" t="s">
        <v>344</v>
      </c>
      <c r="E481" s="246" t="s">
        <v>2432</v>
      </c>
      <c r="F481" s="246" t="s">
        <v>2396</v>
      </c>
      <c r="G481" s="246">
        <v>0</v>
      </c>
      <c r="H481" s="246" t="s">
        <v>339</v>
      </c>
      <c r="I481" s="246" t="s">
        <v>499</v>
      </c>
      <c r="J481" s="392"/>
    </row>
    <row r="482" spans="1:10" s="344" customFormat="1" ht="24" hidden="1" customHeight="1">
      <c r="A482" s="246">
        <v>21</v>
      </c>
      <c r="B482" s="246" t="s">
        <v>2433</v>
      </c>
      <c r="C482" s="247" t="s">
        <v>2434</v>
      </c>
      <c r="D482" s="263" t="s">
        <v>349</v>
      </c>
      <c r="E482" s="246" t="s">
        <v>1817</v>
      </c>
      <c r="F482" s="246" t="s">
        <v>2396</v>
      </c>
      <c r="G482" s="246">
        <v>0</v>
      </c>
      <c r="H482" s="246"/>
      <c r="I482" s="246" t="s">
        <v>290</v>
      </c>
      <c r="J482" s="392"/>
    </row>
    <row r="483" spans="1:10" s="345" customFormat="1" ht="24" hidden="1" customHeight="1">
      <c r="A483" s="246">
        <v>22</v>
      </c>
      <c r="B483" s="246" t="s">
        <v>2435</v>
      </c>
      <c r="C483" s="249" t="s">
        <v>2051</v>
      </c>
      <c r="D483" s="262" t="s">
        <v>2436</v>
      </c>
      <c r="E483" s="248" t="s">
        <v>1841</v>
      </c>
      <c r="F483" s="246" t="s">
        <v>2396</v>
      </c>
      <c r="G483" s="246">
        <v>0</v>
      </c>
      <c r="H483" s="248"/>
      <c r="I483" s="248" t="s">
        <v>290</v>
      </c>
      <c r="J483" s="394"/>
    </row>
    <row r="484" spans="1:10" s="345" customFormat="1" ht="24" hidden="1" customHeight="1">
      <c r="A484" s="246">
        <v>23</v>
      </c>
      <c r="B484" s="246" t="s">
        <v>2437</v>
      </c>
      <c r="C484" s="249" t="s">
        <v>1247</v>
      </c>
      <c r="D484" s="262" t="s">
        <v>223</v>
      </c>
      <c r="E484" s="248" t="s">
        <v>2438</v>
      </c>
      <c r="F484" s="246" t="s">
        <v>2396</v>
      </c>
      <c r="G484" s="246">
        <v>0</v>
      </c>
      <c r="H484" s="248"/>
      <c r="I484" s="248" t="s">
        <v>290</v>
      </c>
      <c r="J484" s="394"/>
    </row>
    <row r="485" spans="1:10" s="344" customFormat="1" ht="24" hidden="1" customHeight="1">
      <c r="A485" s="246">
        <v>24</v>
      </c>
      <c r="B485" s="248" t="s">
        <v>2439</v>
      </c>
      <c r="C485" s="247" t="s">
        <v>2185</v>
      </c>
      <c r="D485" s="263" t="s">
        <v>1102</v>
      </c>
      <c r="E485" s="246" t="s">
        <v>2440</v>
      </c>
      <c r="F485" s="248" t="s">
        <v>2396</v>
      </c>
      <c r="G485" s="246">
        <v>0</v>
      </c>
      <c r="H485" s="246"/>
      <c r="I485" s="246" t="s">
        <v>290</v>
      </c>
      <c r="J485" s="392" t="s">
        <v>2190</v>
      </c>
    </row>
    <row r="486" spans="1:10" s="344" customFormat="1" ht="24" hidden="1" customHeight="1">
      <c r="A486" s="246">
        <v>25</v>
      </c>
      <c r="B486" s="246" t="s">
        <v>2441</v>
      </c>
      <c r="C486" s="247" t="s">
        <v>2442</v>
      </c>
      <c r="D486" s="263" t="s">
        <v>356</v>
      </c>
      <c r="E486" s="246" t="s">
        <v>1481</v>
      </c>
      <c r="F486" s="246" t="s">
        <v>2396</v>
      </c>
      <c r="G486" s="246">
        <v>0</v>
      </c>
      <c r="H486" s="246"/>
      <c r="I486" s="246" t="s">
        <v>499</v>
      </c>
      <c r="J486" s="392"/>
    </row>
    <row r="487" spans="1:10" s="345" customFormat="1" ht="24" hidden="1" customHeight="1">
      <c r="A487" s="246">
        <v>26</v>
      </c>
      <c r="B487" s="246" t="s">
        <v>2443</v>
      </c>
      <c r="C487" s="249" t="s">
        <v>203</v>
      </c>
      <c r="D487" s="262" t="s">
        <v>227</v>
      </c>
      <c r="E487" s="248" t="s">
        <v>2444</v>
      </c>
      <c r="F487" s="246" t="s">
        <v>2396</v>
      </c>
      <c r="G487" s="246">
        <v>0</v>
      </c>
      <c r="H487" s="248"/>
      <c r="I487" s="248" t="s">
        <v>290</v>
      </c>
      <c r="J487" s="394"/>
    </row>
    <row r="488" spans="1:10" s="344" customFormat="1" ht="24" hidden="1" customHeight="1">
      <c r="A488" s="246">
        <v>27</v>
      </c>
      <c r="B488" s="248" t="s">
        <v>2445</v>
      </c>
      <c r="C488" s="247" t="s">
        <v>2446</v>
      </c>
      <c r="D488" s="263" t="s">
        <v>229</v>
      </c>
      <c r="E488" s="246" t="s">
        <v>463</v>
      </c>
      <c r="F488" s="248" t="s">
        <v>2396</v>
      </c>
      <c r="G488" s="246">
        <v>0</v>
      </c>
      <c r="H488" s="246"/>
      <c r="I488" s="246" t="s">
        <v>290</v>
      </c>
      <c r="J488" s="392" t="s">
        <v>2190</v>
      </c>
    </row>
    <row r="489" spans="1:10" s="344" customFormat="1" ht="24" hidden="1" customHeight="1">
      <c r="A489" s="246">
        <v>28</v>
      </c>
      <c r="B489" s="248" t="s">
        <v>2447</v>
      </c>
      <c r="C489" s="247" t="s">
        <v>206</v>
      </c>
      <c r="D489" s="263" t="s">
        <v>1270</v>
      </c>
      <c r="E489" s="246" t="s">
        <v>2448</v>
      </c>
      <c r="F489" s="248" t="s">
        <v>2396</v>
      </c>
      <c r="G489" s="246">
        <v>0</v>
      </c>
      <c r="H489" s="246"/>
      <c r="I489" s="246" t="s">
        <v>290</v>
      </c>
      <c r="J489" s="394" t="s">
        <v>1064</v>
      </c>
    </row>
    <row r="490" spans="1:10" s="345" customFormat="1" ht="24" hidden="1" customHeight="1">
      <c r="A490" s="246">
        <v>29</v>
      </c>
      <c r="B490" s="246" t="s">
        <v>2449</v>
      </c>
      <c r="C490" s="249" t="s">
        <v>206</v>
      </c>
      <c r="D490" s="262" t="s">
        <v>1082</v>
      </c>
      <c r="E490" s="248" t="s">
        <v>1571</v>
      </c>
      <c r="F490" s="246" t="s">
        <v>2396</v>
      </c>
      <c r="G490" s="246">
        <v>0</v>
      </c>
      <c r="H490" s="248"/>
      <c r="I490" s="248" t="s">
        <v>290</v>
      </c>
      <c r="J490" s="394"/>
    </row>
    <row r="491" spans="1:10" s="344" customFormat="1" ht="24" hidden="1" customHeight="1">
      <c r="A491" s="246">
        <v>30</v>
      </c>
      <c r="B491" s="246" t="s">
        <v>2450</v>
      </c>
      <c r="C491" s="247" t="s">
        <v>2451</v>
      </c>
      <c r="D491" s="263" t="s">
        <v>2282</v>
      </c>
      <c r="E491" s="246" t="s">
        <v>2452</v>
      </c>
      <c r="F491" s="246" t="s">
        <v>2396</v>
      </c>
      <c r="G491" s="246">
        <v>0</v>
      </c>
      <c r="H491" s="246"/>
      <c r="I491" s="246" t="s">
        <v>290</v>
      </c>
      <c r="J491" s="394" t="s">
        <v>153</v>
      </c>
    </row>
    <row r="492" spans="1:10" s="345" customFormat="1" ht="24" hidden="1" customHeight="1">
      <c r="A492" s="246">
        <v>31</v>
      </c>
      <c r="B492" s="246" t="s">
        <v>2453</v>
      </c>
      <c r="C492" s="249" t="s">
        <v>2454</v>
      </c>
      <c r="D492" s="262" t="s">
        <v>362</v>
      </c>
      <c r="E492" s="248" t="s">
        <v>2455</v>
      </c>
      <c r="F492" s="246" t="s">
        <v>2396</v>
      </c>
      <c r="G492" s="246">
        <v>0</v>
      </c>
      <c r="H492" s="248"/>
      <c r="I492" s="248" t="s">
        <v>290</v>
      </c>
      <c r="J492" s="394"/>
    </row>
    <row r="493" spans="1:10" s="344" customFormat="1" ht="24" hidden="1" customHeight="1">
      <c r="A493" s="246">
        <v>32</v>
      </c>
      <c r="B493" s="246" t="s">
        <v>2456</v>
      </c>
      <c r="C493" s="247" t="s">
        <v>2457</v>
      </c>
      <c r="D493" s="263" t="s">
        <v>456</v>
      </c>
      <c r="E493" s="246" t="s">
        <v>1090</v>
      </c>
      <c r="F493" s="246" t="s">
        <v>2396</v>
      </c>
      <c r="G493" s="246">
        <v>0</v>
      </c>
      <c r="H493" s="246"/>
      <c r="I493" s="246" t="s">
        <v>290</v>
      </c>
      <c r="J493" s="394" t="s">
        <v>1065</v>
      </c>
    </row>
    <row r="494" spans="1:10" s="345" customFormat="1" ht="24" hidden="1" customHeight="1">
      <c r="A494" s="246">
        <v>33</v>
      </c>
      <c r="B494" s="246" t="s">
        <v>2458</v>
      </c>
      <c r="C494" s="249" t="s">
        <v>1824</v>
      </c>
      <c r="D494" s="262" t="s">
        <v>2459</v>
      </c>
      <c r="E494" s="248" t="s">
        <v>2460</v>
      </c>
      <c r="F494" s="246" t="s">
        <v>2396</v>
      </c>
      <c r="G494" s="246">
        <v>0</v>
      </c>
      <c r="H494" s="248"/>
      <c r="I494" s="248" t="s">
        <v>290</v>
      </c>
      <c r="J494" s="394" t="s">
        <v>1061</v>
      </c>
    </row>
    <row r="495" spans="1:10" s="344" customFormat="1" ht="24" hidden="1" customHeight="1">
      <c r="A495" s="246">
        <v>34</v>
      </c>
      <c r="B495" s="246" t="s">
        <v>2461</v>
      </c>
      <c r="C495" s="247" t="s">
        <v>381</v>
      </c>
      <c r="D495" s="263" t="s">
        <v>2462</v>
      </c>
      <c r="E495" s="246" t="s">
        <v>2400</v>
      </c>
      <c r="F495" s="246" t="s">
        <v>2396</v>
      </c>
      <c r="G495" s="246">
        <v>0</v>
      </c>
      <c r="H495" s="246"/>
      <c r="I495" s="246" t="s">
        <v>290</v>
      </c>
      <c r="J495" s="392"/>
    </row>
    <row r="496" spans="1:10" s="345" customFormat="1" ht="24" hidden="1" customHeight="1">
      <c r="A496" s="246">
        <v>35</v>
      </c>
      <c r="B496" s="246" t="s">
        <v>2463</v>
      </c>
      <c r="C496" s="249" t="s">
        <v>462</v>
      </c>
      <c r="D496" s="262" t="s">
        <v>237</v>
      </c>
      <c r="E496" s="248" t="s">
        <v>2464</v>
      </c>
      <c r="F496" s="246" t="s">
        <v>2396</v>
      </c>
      <c r="G496" s="246">
        <v>0</v>
      </c>
      <c r="H496" s="248"/>
      <c r="I496" s="248" t="s">
        <v>290</v>
      </c>
      <c r="J496" s="394" t="s">
        <v>1059</v>
      </c>
    </row>
    <row r="497" spans="1:10" s="344" customFormat="1" ht="24" hidden="1" customHeight="1">
      <c r="A497" s="246">
        <v>36</v>
      </c>
      <c r="B497" s="246" t="s">
        <v>2465</v>
      </c>
      <c r="C497" s="247" t="s">
        <v>218</v>
      </c>
      <c r="D497" s="263" t="s">
        <v>364</v>
      </c>
      <c r="E497" s="246" t="s">
        <v>2466</v>
      </c>
      <c r="F497" s="246" t="s">
        <v>2396</v>
      </c>
      <c r="G497" s="246">
        <v>0</v>
      </c>
      <c r="H497" s="246"/>
      <c r="I497" s="246" t="s">
        <v>290</v>
      </c>
      <c r="J497" s="392"/>
    </row>
    <row r="498" spans="1:10" s="345" customFormat="1" ht="24" hidden="1" customHeight="1">
      <c r="A498" s="246">
        <v>37</v>
      </c>
      <c r="B498" s="246" t="s">
        <v>2467</v>
      </c>
      <c r="C498" s="249" t="s">
        <v>2468</v>
      </c>
      <c r="D498" s="262" t="s">
        <v>238</v>
      </c>
      <c r="E498" s="248" t="s">
        <v>2469</v>
      </c>
      <c r="F498" s="246" t="s">
        <v>2396</v>
      </c>
      <c r="G498" s="246">
        <v>0</v>
      </c>
      <c r="H498" s="248"/>
      <c r="I498" s="248" t="s">
        <v>290</v>
      </c>
      <c r="J498" s="394"/>
    </row>
    <row r="499" spans="1:10" s="344" customFormat="1" ht="24" hidden="1" customHeight="1">
      <c r="A499" s="246">
        <v>38</v>
      </c>
      <c r="B499" s="246" t="s">
        <v>2470</v>
      </c>
      <c r="C499" s="247" t="s">
        <v>2262</v>
      </c>
      <c r="D499" s="263" t="s">
        <v>430</v>
      </c>
      <c r="E499" s="246" t="s">
        <v>1248</v>
      </c>
      <c r="F499" s="246" t="s">
        <v>2396</v>
      </c>
      <c r="G499" s="246">
        <v>0</v>
      </c>
      <c r="H499" s="246"/>
      <c r="I499" s="246" t="s">
        <v>290</v>
      </c>
      <c r="J499" s="394"/>
    </row>
    <row r="500" spans="1:10" s="344" customFormat="1" ht="24" hidden="1" customHeight="1">
      <c r="A500" s="246">
        <v>39</v>
      </c>
      <c r="B500" s="246" t="s">
        <v>2471</v>
      </c>
      <c r="C500" s="247" t="s">
        <v>457</v>
      </c>
      <c r="D500" s="263" t="s">
        <v>242</v>
      </c>
      <c r="E500" s="246" t="s">
        <v>1593</v>
      </c>
      <c r="F500" s="246" t="s">
        <v>2396</v>
      </c>
      <c r="G500" s="246">
        <v>0</v>
      </c>
      <c r="H500" s="246"/>
      <c r="I500" s="246" t="s">
        <v>290</v>
      </c>
      <c r="J500" s="392"/>
    </row>
    <row r="501" spans="1:10" s="344" customFormat="1" ht="24" hidden="1" customHeight="1">
      <c r="A501" s="246">
        <v>40</v>
      </c>
      <c r="B501" s="246" t="s">
        <v>2472</v>
      </c>
      <c r="C501" s="247" t="s">
        <v>2473</v>
      </c>
      <c r="D501" s="263" t="s">
        <v>1161</v>
      </c>
      <c r="E501" s="246" t="s">
        <v>1890</v>
      </c>
      <c r="F501" s="246" t="s">
        <v>2396</v>
      </c>
      <c r="G501" s="246">
        <v>0</v>
      </c>
      <c r="H501" s="246"/>
      <c r="I501" s="246" t="s">
        <v>290</v>
      </c>
      <c r="J501" s="392"/>
    </row>
    <row r="502" spans="1:10" s="344" customFormat="1" ht="24" hidden="1" customHeight="1">
      <c r="A502" s="246">
        <v>41</v>
      </c>
      <c r="B502" s="246" t="s">
        <v>2474</v>
      </c>
      <c r="C502" s="247" t="s">
        <v>351</v>
      </c>
      <c r="D502" s="263" t="s">
        <v>244</v>
      </c>
      <c r="E502" s="246" t="s">
        <v>1434</v>
      </c>
      <c r="F502" s="246" t="s">
        <v>2396</v>
      </c>
      <c r="G502" s="246">
        <v>0</v>
      </c>
      <c r="H502" s="246"/>
      <c r="I502" s="246" t="s">
        <v>290</v>
      </c>
      <c r="J502" s="392"/>
    </row>
    <row r="503" spans="1:10" s="344" customFormat="1" ht="24" hidden="1" customHeight="1">
      <c r="A503" s="246">
        <v>42</v>
      </c>
      <c r="B503" s="248" t="s">
        <v>1066</v>
      </c>
      <c r="C503" s="357" t="s">
        <v>241</v>
      </c>
      <c r="D503" s="357" t="s">
        <v>1067</v>
      </c>
      <c r="E503" s="246" t="s">
        <v>1068</v>
      </c>
      <c r="F503" s="246" t="s">
        <v>2396</v>
      </c>
      <c r="G503" s="246">
        <v>0</v>
      </c>
      <c r="H503" s="246" t="s">
        <v>334</v>
      </c>
      <c r="I503" s="246" t="s">
        <v>290</v>
      </c>
      <c r="J503" s="396" t="s">
        <v>1069</v>
      </c>
    </row>
    <row r="504" spans="1:10" s="344" customFormat="1" ht="24" hidden="1" customHeight="1" thickBot="1">
      <c r="A504" s="373">
        <v>43</v>
      </c>
      <c r="B504" s="376" t="s">
        <v>1070</v>
      </c>
      <c r="C504" s="381" t="s">
        <v>1071</v>
      </c>
      <c r="D504" s="381" t="s">
        <v>231</v>
      </c>
      <c r="E504" s="373" t="s">
        <v>1425</v>
      </c>
      <c r="F504" s="373" t="s">
        <v>2396</v>
      </c>
      <c r="G504" s="373"/>
      <c r="H504" s="373" t="s">
        <v>334</v>
      </c>
      <c r="I504" s="373" t="s">
        <v>290</v>
      </c>
      <c r="J504" s="397" t="s">
        <v>1072</v>
      </c>
    </row>
    <row r="505" spans="1:10" s="344" customFormat="1" ht="24" hidden="1" customHeight="1">
      <c r="A505" s="283">
        <v>1</v>
      </c>
      <c r="B505" s="283" t="s">
        <v>2475</v>
      </c>
      <c r="C505" s="371" t="s">
        <v>2476</v>
      </c>
      <c r="D505" s="372" t="s">
        <v>1378</v>
      </c>
      <c r="E505" s="283" t="s">
        <v>2477</v>
      </c>
      <c r="F505" s="283" t="s">
        <v>2478</v>
      </c>
      <c r="G505" s="283">
        <v>0</v>
      </c>
      <c r="H505" s="283"/>
      <c r="I505" s="283" t="s">
        <v>290</v>
      </c>
      <c r="J505" s="391"/>
    </row>
    <row r="506" spans="1:10" s="344" customFormat="1" ht="24" hidden="1" customHeight="1">
      <c r="A506" s="248">
        <v>2</v>
      </c>
      <c r="B506" s="246" t="s">
        <v>2479</v>
      </c>
      <c r="C506" s="247" t="s">
        <v>480</v>
      </c>
      <c r="D506" s="263" t="s">
        <v>202</v>
      </c>
      <c r="E506" s="246" t="s">
        <v>1189</v>
      </c>
      <c r="F506" s="246" t="s">
        <v>2478</v>
      </c>
      <c r="G506" s="246">
        <v>0</v>
      </c>
      <c r="H506" s="246" t="s">
        <v>370</v>
      </c>
      <c r="I506" s="246" t="s">
        <v>290</v>
      </c>
      <c r="J506" s="392"/>
    </row>
    <row r="507" spans="1:10" s="344" customFormat="1" ht="24" hidden="1" customHeight="1">
      <c r="A507" s="246">
        <v>3</v>
      </c>
      <c r="B507" s="246" t="s">
        <v>2480</v>
      </c>
      <c r="C507" s="247" t="s">
        <v>1862</v>
      </c>
      <c r="D507" s="263" t="s">
        <v>373</v>
      </c>
      <c r="E507" s="246" t="s">
        <v>384</v>
      </c>
      <c r="F507" s="246" t="s">
        <v>2478</v>
      </c>
      <c r="G507" s="246">
        <v>0</v>
      </c>
      <c r="H507" s="246"/>
      <c r="I507" s="246" t="s">
        <v>290</v>
      </c>
      <c r="J507" s="392"/>
    </row>
    <row r="508" spans="1:10" s="344" customFormat="1" ht="24" hidden="1" customHeight="1">
      <c r="A508" s="248">
        <v>4</v>
      </c>
      <c r="B508" s="246" t="s">
        <v>2481</v>
      </c>
      <c r="C508" s="247" t="s">
        <v>1249</v>
      </c>
      <c r="D508" s="263" t="s">
        <v>296</v>
      </c>
      <c r="E508" s="246" t="s">
        <v>2482</v>
      </c>
      <c r="F508" s="246" t="s">
        <v>2478</v>
      </c>
      <c r="G508" s="246">
        <v>0</v>
      </c>
      <c r="H508" s="246"/>
      <c r="I508" s="246" t="s">
        <v>290</v>
      </c>
      <c r="J508" s="392"/>
    </row>
    <row r="509" spans="1:10" s="344" customFormat="1" ht="24" hidden="1" customHeight="1">
      <c r="A509" s="246">
        <v>5</v>
      </c>
      <c r="B509" s="246" t="s">
        <v>2483</v>
      </c>
      <c r="C509" s="247" t="s">
        <v>2484</v>
      </c>
      <c r="D509" s="263" t="s">
        <v>374</v>
      </c>
      <c r="E509" s="246" t="s">
        <v>2485</v>
      </c>
      <c r="F509" s="246" t="s">
        <v>2478</v>
      </c>
      <c r="G509" s="246">
        <v>0</v>
      </c>
      <c r="H509" s="246"/>
      <c r="I509" s="246" t="s">
        <v>290</v>
      </c>
      <c r="J509" s="392"/>
    </row>
    <row r="510" spans="1:10" s="344" customFormat="1" ht="24" hidden="1" customHeight="1">
      <c r="A510" s="248">
        <v>6</v>
      </c>
      <c r="B510" s="246" t="s">
        <v>2486</v>
      </c>
      <c r="C510" s="247" t="s">
        <v>2487</v>
      </c>
      <c r="D510" s="263" t="s">
        <v>300</v>
      </c>
      <c r="E510" s="246" t="s">
        <v>397</v>
      </c>
      <c r="F510" s="246" t="s">
        <v>2478</v>
      </c>
      <c r="G510" s="246">
        <v>0</v>
      </c>
      <c r="H510" s="246"/>
      <c r="I510" s="246" t="s">
        <v>290</v>
      </c>
      <c r="J510" s="392"/>
    </row>
    <row r="511" spans="1:10" s="344" customFormat="1" ht="24" hidden="1" customHeight="1">
      <c r="A511" s="246">
        <v>7</v>
      </c>
      <c r="B511" s="246" t="s">
        <v>2488</v>
      </c>
      <c r="C511" s="247" t="s">
        <v>2489</v>
      </c>
      <c r="D511" s="263" t="s">
        <v>207</v>
      </c>
      <c r="E511" s="246" t="s">
        <v>2490</v>
      </c>
      <c r="F511" s="246" t="s">
        <v>2478</v>
      </c>
      <c r="G511" s="246">
        <v>0</v>
      </c>
      <c r="H511" s="246"/>
      <c r="I511" s="246" t="s">
        <v>290</v>
      </c>
      <c r="J511" s="394"/>
    </row>
    <row r="512" spans="1:10" s="344" customFormat="1" ht="24" hidden="1" customHeight="1">
      <c r="A512" s="248">
        <v>8</v>
      </c>
      <c r="B512" s="246" t="s">
        <v>2491</v>
      </c>
      <c r="C512" s="247" t="s">
        <v>2492</v>
      </c>
      <c r="D512" s="263" t="s">
        <v>1143</v>
      </c>
      <c r="E512" s="246" t="s">
        <v>2493</v>
      </c>
      <c r="F512" s="246" t="s">
        <v>2478</v>
      </c>
      <c r="G512" s="246">
        <v>0</v>
      </c>
      <c r="H512" s="246"/>
      <c r="I512" s="246" t="s">
        <v>290</v>
      </c>
      <c r="J512" s="392"/>
    </row>
    <row r="513" spans="1:10" s="344" customFormat="1" ht="24" hidden="1" customHeight="1">
      <c r="A513" s="246">
        <v>9</v>
      </c>
      <c r="B513" s="246" t="s">
        <v>2494</v>
      </c>
      <c r="C513" s="247" t="s">
        <v>206</v>
      </c>
      <c r="D513" s="263" t="s">
        <v>376</v>
      </c>
      <c r="E513" s="246" t="s">
        <v>1449</v>
      </c>
      <c r="F513" s="246" t="s">
        <v>2478</v>
      </c>
      <c r="G513" s="246">
        <v>0</v>
      </c>
      <c r="H513" s="246"/>
      <c r="I513" s="246" t="s">
        <v>499</v>
      </c>
      <c r="J513" s="392"/>
    </row>
    <row r="514" spans="1:10" s="344" customFormat="1" ht="24" hidden="1" customHeight="1">
      <c r="A514" s="248">
        <v>10</v>
      </c>
      <c r="B514" s="246" t="s">
        <v>2495</v>
      </c>
      <c r="C514" s="247" t="s">
        <v>1171</v>
      </c>
      <c r="D514" s="263" t="s">
        <v>416</v>
      </c>
      <c r="E514" s="246" t="s">
        <v>2496</v>
      </c>
      <c r="F514" s="246" t="s">
        <v>2478</v>
      </c>
      <c r="G514" s="246">
        <v>0</v>
      </c>
      <c r="H514" s="246"/>
      <c r="I514" s="246" t="s">
        <v>290</v>
      </c>
      <c r="J514" s="392"/>
    </row>
    <row r="515" spans="1:10" s="345" customFormat="1" ht="24" hidden="1" customHeight="1">
      <c r="A515" s="246">
        <v>11</v>
      </c>
      <c r="B515" s="246" t="s">
        <v>2497</v>
      </c>
      <c r="C515" s="249" t="s">
        <v>1551</v>
      </c>
      <c r="D515" s="262" t="s">
        <v>212</v>
      </c>
      <c r="E515" s="248" t="s">
        <v>1250</v>
      </c>
      <c r="F515" s="246" t="s">
        <v>2478</v>
      </c>
      <c r="G515" s="246">
        <v>0</v>
      </c>
      <c r="H515" s="248"/>
      <c r="I515" s="248" t="s">
        <v>290</v>
      </c>
      <c r="J515" s="394"/>
    </row>
    <row r="516" spans="1:10" s="345" customFormat="1" ht="24" hidden="1" customHeight="1">
      <c r="A516" s="248">
        <v>12</v>
      </c>
      <c r="B516" s="246" t="s">
        <v>2498</v>
      </c>
      <c r="C516" s="249" t="s">
        <v>431</v>
      </c>
      <c r="D516" s="262" t="s">
        <v>305</v>
      </c>
      <c r="E516" s="248" t="s">
        <v>2499</v>
      </c>
      <c r="F516" s="246" t="s">
        <v>2478</v>
      </c>
      <c r="G516" s="246">
        <v>0</v>
      </c>
      <c r="H516" s="248"/>
      <c r="I516" s="248" t="s">
        <v>290</v>
      </c>
      <c r="J516" s="394"/>
    </row>
    <row r="517" spans="1:10" s="344" customFormat="1" ht="24" hidden="1" customHeight="1">
      <c r="A517" s="246">
        <v>13</v>
      </c>
      <c r="B517" s="246" t="s">
        <v>2500</v>
      </c>
      <c r="C517" s="247" t="s">
        <v>2501</v>
      </c>
      <c r="D517" s="263" t="s">
        <v>337</v>
      </c>
      <c r="E517" s="246" t="s">
        <v>2502</v>
      </c>
      <c r="F517" s="246" t="s">
        <v>2478</v>
      </c>
      <c r="G517" s="246">
        <v>0</v>
      </c>
      <c r="H517" s="246"/>
      <c r="I517" s="246" t="s">
        <v>290</v>
      </c>
      <c r="J517" s="394"/>
    </row>
    <row r="518" spans="1:10" s="344" customFormat="1" ht="24" hidden="1" customHeight="1">
      <c r="A518" s="248">
        <v>14</v>
      </c>
      <c r="B518" s="246" t="s">
        <v>2503</v>
      </c>
      <c r="C518" s="247" t="s">
        <v>2504</v>
      </c>
      <c r="D518" s="263" t="s">
        <v>1098</v>
      </c>
      <c r="E518" s="246" t="s">
        <v>2505</v>
      </c>
      <c r="F518" s="246" t="s">
        <v>2478</v>
      </c>
      <c r="G518" s="246">
        <v>0</v>
      </c>
      <c r="H518" s="246" t="s">
        <v>339</v>
      </c>
      <c r="I518" s="246" t="s">
        <v>290</v>
      </c>
      <c r="J518" s="392"/>
    </row>
    <row r="519" spans="1:10" s="345" customFormat="1" ht="24" hidden="1" customHeight="1">
      <c r="A519" s="246">
        <v>15</v>
      </c>
      <c r="B519" s="246" t="s">
        <v>2506</v>
      </c>
      <c r="C519" s="249" t="s">
        <v>475</v>
      </c>
      <c r="D519" s="262" t="s">
        <v>1182</v>
      </c>
      <c r="E519" s="248" t="s">
        <v>2265</v>
      </c>
      <c r="F519" s="246" t="s">
        <v>2478</v>
      </c>
      <c r="G519" s="246">
        <v>0</v>
      </c>
      <c r="H519" s="248"/>
      <c r="I519" s="248" t="s">
        <v>290</v>
      </c>
      <c r="J519" s="394"/>
    </row>
    <row r="520" spans="1:10" s="345" customFormat="1" ht="24" hidden="1" customHeight="1">
      <c r="A520" s="248">
        <v>16</v>
      </c>
      <c r="B520" s="246" t="s">
        <v>2507</v>
      </c>
      <c r="C520" s="249" t="s">
        <v>2508</v>
      </c>
      <c r="D520" s="262" t="s">
        <v>340</v>
      </c>
      <c r="E520" s="248" t="s">
        <v>482</v>
      </c>
      <c r="F520" s="246" t="s">
        <v>2478</v>
      </c>
      <c r="G520" s="246">
        <v>0</v>
      </c>
      <c r="H520" s="248"/>
      <c r="I520" s="248" t="s">
        <v>290</v>
      </c>
      <c r="J520" s="394"/>
    </row>
    <row r="521" spans="1:10" s="345" customFormat="1" ht="24" hidden="1" customHeight="1">
      <c r="A521" s="246">
        <v>17</v>
      </c>
      <c r="B521" s="246" t="s">
        <v>2509</v>
      </c>
      <c r="C521" s="249" t="s">
        <v>2510</v>
      </c>
      <c r="D521" s="262" t="s">
        <v>342</v>
      </c>
      <c r="E521" s="248" t="s">
        <v>2511</v>
      </c>
      <c r="F521" s="246" t="s">
        <v>2478</v>
      </c>
      <c r="G521" s="246">
        <v>0</v>
      </c>
      <c r="H521" s="248"/>
      <c r="I521" s="248" t="s">
        <v>290</v>
      </c>
      <c r="J521" s="394"/>
    </row>
    <row r="522" spans="1:10" s="344" customFormat="1" ht="24" hidden="1" customHeight="1">
      <c r="A522" s="248">
        <v>18</v>
      </c>
      <c r="B522" s="246" t="s">
        <v>2512</v>
      </c>
      <c r="C522" s="247" t="s">
        <v>458</v>
      </c>
      <c r="D522" s="263" t="s">
        <v>343</v>
      </c>
      <c r="E522" s="246" t="s">
        <v>1784</v>
      </c>
      <c r="F522" s="246" t="s">
        <v>2478</v>
      </c>
      <c r="G522" s="246">
        <v>0</v>
      </c>
      <c r="H522" s="246"/>
      <c r="I522" s="246" t="s">
        <v>290</v>
      </c>
      <c r="J522" s="392"/>
    </row>
    <row r="523" spans="1:10" s="345" customFormat="1" ht="24" hidden="1" customHeight="1">
      <c r="A523" s="246">
        <v>19</v>
      </c>
      <c r="B523" s="246" t="s">
        <v>2520</v>
      </c>
      <c r="C523" s="249" t="s">
        <v>2521</v>
      </c>
      <c r="D523" s="262" t="s">
        <v>221</v>
      </c>
      <c r="E523" s="248" t="s">
        <v>1710</v>
      </c>
      <c r="F523" s="246" t="s">
        <v>2478</v>
      </c>
      <c r="G523" s="246">
        <v>0</v>
      </c>
      <c r="H523" s="248"/>
      <c r="I523" s="248" t="s">
        <v>290</v>
      </c>
      <c r="J523" s="388" t="s">
        <v>178</v>
      </c>
    </row>
    <row r="524" spans="1:10" s="345" customFormat="1" ht="24" hidden="1" customHeight="1">
      <c r="A524" s="248">
        <v>20</v>
      </c>
      <c r="B524" s="246" t="s">
        <v>2522</v>
      </c>
      <c r="C524" s="249" t="s">
        <v>2523</v>
      </c>
      <c r="D524" s="262" t="s">
        <v>352</v>
      </c>
      <c r="E524" s="248" t="s">
        <v>2524</v>
      </c>
      <c r="F524" s="246" t="s">
        <v>2478</v>
      </c>
      <c r="G524" s="246">
        <v>0</v>
      </c>
      <c r="H524" s="248" t="s">
        <v>345</v>
      </c>
      <c r="I524" s="248" t="s">
        <v>290</v>
      </c>
      <c r="J524" s="394"/>
    </row>
    <row r="525" spans="1:10" s="344" customFormat="1" ht="24" hidden="1" customHeight="1">
      <c r="A525" s="246">
        <v>21</v>
      </c>
      <c r="B525" s="246" t="s">
        <v>2525</v>
      </c>
      <c r="C525" s="247" t="s">
        <v>2526</v>
      </c>
      <c r="D525" s="263" t="s">
        <v>1168</v>
      </c>
      <c r="E525" s="246" t="s">
        <v>1251</v>
      </c>
      <c r="F525" s="246" t="s">
        <v>2478</v>
      </c>
      <c r="G525" s="246">
        <v>0</v>
      </c>
      <c r="H525" s="246"/>
      <c r="I525" s="246" t="s">
        <v>290</v>
      </c>
      <c r="J525" s="392"/>
    </row>
    <row r="526" spans="1:10" s="344" customFormat="1" ht="24" hidden="1" customHeight="1">
      <c r="A526" s="248">
        <v>22</v>
      </c>
      <c r="B526" s="246" t="s">
        <v>2527</v>
      </c>
      <c r="C526" s="247" t="s">
        <v>1252</v>
      </c>
      <c r="D526" s="263" t="s">
        <v>1168</v>
      </c>
      <c r="E526" s="246" t="s">
        <v>1452</v>
      </c>
      <c r="F526" s="246" t="s">
        <v>2478</v>
      </c>
      <c r="G526" s="246">
        <v>0</v>
      </c>
      <c r="H526" s="246"/>
      <c r="I526" s="246" t="s">
        <v>290</v>
      </c>
      <c r="J526" s="394" t="s">
        <v>1061</v>
      </c>
    </row>
    <row r="527" spans="1:10" s="344" customFormat="1" ht="24" hidden="1" customHeight="1">
      <c r="A527" s="246">
        <v>23</v>
      </c>
      <c r="B527" s="246" t="s">
        <v>2528</v>
      </c>
      <c r="C527" s="247" t="s">
        <v>291</v>
      </c>
      <c r="D527" s="263" t="s">
        <v>393</v>
      </c>
      <c r="E527" s="246" t="s">
        <v>1444</v>
      </c>
      <c r="F527" s="246" t="s">
        <v>2478</v>
      </c>
      <c r="G527" s="246">
        <v>0</v>
      </c>
      <c r="H527" s="246"/>
      <c r="I527" s="246" t="s">
        <v>499</v>
      </c>
      <c r="J527" s="392"/>
    </row>
    <row r="528" spans="1:10" s="345" customFormat="1" ht="24" hidden="1" customHeight="1">
      <c r="A528" s="248">
        <v>24</v>
      </c>
      <c r="B528" s="246" t="s">
        <v>2529</v>
      </c>
      <c r="C528" s="249" t="s">
        <v>1367</v>
      </c>
      <c r="D528" s="262" t="s">
        <v>356</v>
      </c>
      <c r="E528" s="248" t="s">
        <v>2407</v>
      </c>
      <c r="F528" s="246" t="s">
        <v>2478</v>
      </c>
      <c r="G528" s="246">
        <v>0</v>
      </c>
      <c r="H528" s="248"/>
      <c r="I528" s="248" t="s">
        <v>290</v>
      </c>
      <c r="J528" s="394"/>
    </row>
    <row r="529" spans="1:10" s="345" customFormat="1" ht="24" hidden="1" customHeight="1">
      <c r="A529" s="246">
        <v>25</v>
      </c>
      <c r="B529" s="246" t="s">
        <v>2530</v>
      </c>
      <c r="C529" s="249" t="s">
        <v>405</v>
      </c>
      <c r="D529" s="262" t="s">
        <v>227</v>
      </c>
      <c r="E529" s="248" t="s">
        <v>1918</v>
      </c>
      <c r="F529" s="246" t="s">
        <v>2478</v>
      </c>
      <c r="G529" s="246">
        <v>0</v>
      </c>
      <c r="H529" s="248"/>
      <c r="I529" s="248" t="s">
        <v>290</v>
      </c>
      <c r="J529" s="394"/>
    </row>
    <row r="530" spans="1:10" s="344" customFormat="1" ht="24" hidden="1" customHeight="1">
      <c r="A530" s="248">
        <v>26</v>
      </c>
      <c r="B530" s="246" t="s">
        <v>2531</v>
      </c>
      <c r="C530" s="247" t="s">
        <v>239</v>
      </c>
      <c r="D530" s="263" t="s">
        <v>231</v>
      </c>
      <c r="E530" s="246" t="s">
        <v>336</v>
      </c>
      <c r="F530" s="246" t="s">
        <v>2478</v>
      </c>
      <c r="G530" s="246">
        <v>0</v>
      </c>
      <c r="H530" s="246"/>
      <c r="I530" s="246" t="s">
        <v>290</v>
      </c>
      <c r="J530" s="392"/>
    </row>
    <row r="531" spans="1:10" s="345" customFormat="1" ht="24" hidden="1" customHeight="1">
      <c r="A531" s="246">
        <v>27</v>
      </c>
      <c r="B531" s="246" t="s">
        <v>2532</v>
      </c>
      <c r="C531" s="249" t="s">
        <v>2533</v>
      </c>
      <c r="D531" s="262" t="s">
        <v>456</v>
      </c>
      <c r="E531" s="248" t="s">
        <v>1914</v>
      </c>
      <c r="F531" s="246" t="s">
        <v>2478</v>
      </c>
      <c r="G531" s="246">
        <v>0</v>
      </c>
      <c r="H531" s="248"/>
      <c r="I531" s="248" t="s">
        <v>290</v>
      </c>
      <c r="J531" s="394"/>
    </row>
    <row r="532" spans="1:10" s="344" customFormat="1" ht="24" hidden="1" customHeight="1">
      <c r="A532" s="248">
        <v>28</v>
      </c>
      <c r="B532" s="248" t="s">
        <v>2534</v>
      </c>
      <c r="C532" s="247" t="s">
        <v>2262</v>
      </c>
      <c r="D532" s="263" t="s">
        <v>481</v>
      </c>
      <c r="E532" s="246" t="s">
        <v>2535</v>
      </c>
      <c r="F532" s="248" t="s">
        <v>2478</v>
      </c>
      <c r="G532" s="246">
        <v>0</v>
      </c>
      <c r="H532" s="246"/>
      <c r="I532" s="246" t="s">
        <v>290</v>
      </c>
      <c r="J532" s="392" t="s">
        <v>2190</v>
      </c>
    </row>
    <row r="533" spans="1:10" s="345" customFormat="1" ht="24" hidden="1" customHeight="1">
      <c r="A533" s="246">
        <v>29</v>
      </c>
      <c r="B533" s="246" t="s">
        <v>2536</v>
      </c>
      <c r="C533" s="249" t="s">
        <v>222</v>
      </c>
      <c r="D533" s="262" t="s">
        <v>401</v>
      </c>
      <c r="E533" s="248" t="s">
        <v>2537</v>
      </c>
      <c r="F533" s="246" t="s">
        <v>2478</v>
      </c>
      <c r="G533" s="246">
        <v>0</v>
      </c>
      <c r="H533" s="248"/>
      <c r="I533" s="248" t="s">
        <v>290</v>
      </c>
      <c r="J533" s="394"/>
    </row>
    <row r="534" spans="1:10" s="345" customFormat="1" ht="24" hidden="1" customHeight="1">
      <c r="A534" s="248">
        <v>30</v>
      </c>
      <c r="B534" s="246" t="s">
        <v>2538</v>
      </c>
      <c r="C534" s="249" t="s">
        <v>2539</v>
      </c>
      <c r="D534" s="262" t="s">
        <v>232</v>
      </c>
      <c r="E534" s="248" t="s">
        <v>1148</v>
      </c>
      <c r="F534" s="246" t="s">
        <v>2478</v>
      </c>
      <c r="G534" s="246">
        <v>0</v>
      </c>
      <c r="H534" s="248"/>
      <c r="I534" s="248" t="s">
        <v>290</v>
      </c>
      <c r="J534" s="394"/>
    </row>
    <row r="535" spans="1:10" s="344" customFormat="1" ht="24" hidden="1" customHeight="1">
      <c r="A535" s="246">
        <v>31</v>
      </c>
      <c r="B535" s="246" t="s">
        <v>2540</v>
      </c>
      <c r="C535" s="247" t="s">
        <v>425</v>
      </c>
      <c r="D535" s="263" t="s">
        <v>234</v>
      </c>
      <c r="E535" s="246" t="s">
        <v>2541</v>
      </c>
      <c r="F535" s="248" t="s">
        <v>2478</v>
      </c>
      <c r="G535" s="246">
        <v>0</v>
      </c>
      <c r="H535" s="246"/>
      <c r="I535" s="246" t="s">
        <v>290</v>
      </c>
      <c r="J535" s="392" t="s">
        <v>2190</v>
      </c>
    </row>
    <row r="536" spans="1:10" s="345" customFormat="1" ht="24" hidden="1" customHeight="1">
      <c r="A536" s="248">
        <v>32</v>
      </c>
      <c r="B536" s="246" t="s">
        <v>2542</v>
      </c>
      <c r="C536" s="249" t="s">
        <v>2543</v>
      </c>
      <c r="D536" s="262" t="s">
        <v>1488</v>
      </c>
      <c r="E536" s="248" t="s">
        <v>2544</v>
      </c>
      <c r="F536" s="246" t="s">
        <v>2478</v>
      </c>
      <c r="G536" s="246">
        <v>0</v>
      </c>
      <c r="H536" s="246"/>
      <c r="I536" s="248" t="s">
        <v>290</v>
      </c>
      <c r="J536" s="394"/>
    </row>
    <row r="537" spans="1:10" s="344" customFormat="1" ht="24" hidden="1" customHeight="1">
      <c r="A537" s="246">
        <v>33</v>
      </c>
      <c r="B537" s="246" t="s">
        <v>2545</v>
      </c>
      <c r="C537" s="247" t="s">
        <v>214</v>
      </c>
      <c r="D537" s="263" t="s">
        <v>2546</v>
      </c>
      <c r="E537" s="246" t="s">
        <v>2547</v>
      </c>
      <c r="F537" s="246" t="s">
        <v>2478</v>
      </c>
      <c r="G537" s="246">
        <v>0</v>
      </c>
      <c r="H537" s="246"/>
      <c r="I537" s="246" t="s">
        <v>290</v>
      </c>
      <c r="J537" s="394" t="s">
        <v>1063</v>
      </c>
    </row>
    <row r="538" spans="1:10" s="344" customFormat="1" ht="24" hidden="1" customHeight="1">
      <c r="A538" s="248">
        <v>34</v>
      </c>
      <c r="B538" s="248" t="s">
        <v>2548</v>
      </c>
      <c r="C538" s="247" t="s">
        <v>1271</v>
      </c>
      <c r="D538" s="263" t="s">
        <v>364</v>
      </c>
      <c r="E538" s="246" t="s">
        <v>2549</v>
      </c>
      <c r="F538" s="248" t="s">
        <v>2478</v>
      </c>
      <c r="G538" s="246">
        <v>0</v>
      </c>
      <c r="H538" s="246"/>
      <c r="I538" s="246" t="s">
        <v>290</v>
      </c>
      <c r="J538" s="392" t="s">
        <v>2190</v>
      </c>
    </row>
    <row r="539" spans="1:10" s="344" customFormat="1" ht="24" hidden="1" customHeight="1">
      <c r="A539" s="246">
        <v>35</v>
      </c>
      <c r="B539" s="248" t="s">
        <v>2550</v>
      </c>
      <c r="C539" s="247" t="s">
        <v>2551</v>
      </c>
      <c r="D539" s="263" t="s">
        <v>364</v>
      </c>
      <c r="E539" s="246" t="s">
        <v>412</v>
      </c>
      <c r="F539" s="248" t="s">
        <v>2478</v>
      </c>
      <c r="G539" s="246">
        <v>0</v>
      </c>
      <c r="H539" s="246"/>
      <c r="I539" s="246" t="s">
        <v>290</v>
      </c>
      <c r="J539" s="394" t="s">
        <v>1064</v>
      </c>
    </row>
    <row r="540" spans="1:10" s="344" customFormat="1" ht="24" hidden="1" customHeight="1">
      <c r="A540" s="248">
        <v>36</v>
      </c>
      <c r="B540" s="248" t="s">
        <v>2552</v>
      </c>
      <c r="C540" s="247" t="s">
        <v>2553</v>
      </c>
      <c r="D540" s="263" t="s">
        <v>1272</v>
      </c>
      <c r="E540" s="246" t="s">
        <v>2554</v>
      </c>
      <c r="F540" s="248" t="s">
        <v>2478</v>
      </c>
      <c r="G540" s="246">
        <v>0</v>
      </c>
      <c r="H540" s="246"/>
      <c r="I540" s="246" t="s">
        <v>290</v>
      </c>
      <c r="J540" s="392" t="s">
        <v>2190</v>
      </c>
    </row>
    <row r="541" spans="1:10" s="344" customFormat="1" ht="24" hidden="1" customHeight="1">
      <c r="A541" s="246">
        <v>37</v>
      </c>
      <c r="B541" s="246" t="s">
        <v>2555</v>
      </c>
      <c r="C541" s="247" t="s">
        <v>377</v>
      </c>
      <c r="D541" s="263" t="s">
        <v>368</v>
      </c>
      <c r="E541" s="246" t="s">
        <v>1091</v>
      </c>
      <c r="F541" s="246" t="s">
        <v>2478</v>
      </c>
      <c r="G541" s="246">
        <v>0</v>
      </c>
      <c r="H541" s="246"/>
      <c r="I541" s="246" t="s">
        <v>290</v>
      </c>
      <c r="J541" s="392"/>
    </row>
    <row r="542" spans="1:10" s="344" customFormat="1" ht="24" hidden="1" customHeight="1">
      <c r="A542" s="248">
        <v>38</v>
      </c>
      <c r="B542" s="246" t="s">
        <v>2556</v>
      </c>
      <c r="C542" s="247" t="s">
        <v>431</v>
      </c>
      <c r="D542" s="263" t="s">
        <v>240</v>
      </c>
      <c r="E542" s="246" t="s">
        <v>2557</v>
      </c>
      <c r="F542" s="246" t="s">
        <v>2478</v>
      </c>
      <c r="G542" s="246">
        <v>0</v>
      </c>
      <c r="H542" s="246"/>
      <c r="I542" s="246" t="s">
        <v>290</v>
      </c>
      <c r="J542" s="392"/>
    </row>
    <row r="543" spans="1:10" s="344" customFormat="1" ht="24" hidden="1" customHeight="1">
      <c r="A543" s="246">
        <v>39</v>
      </c>
      <c r="B543" s="246" t="s">
        <v>2558</v>
      </c>
      <c r="C543" s="247" t="s">
        <v>361</v>
      </c>
      <c r="D543" s="263" t="s">
        <v>242</v>
      </c>
      <c r="E543" s="246" t="s">
        <v>1830</v>
      </c>
      <c r="F543" s="248" t="s">
        <v>2478</v>
      </c>
      <c r="G543" s="246">
        <v>0</v>
      </c>
      <c r="H543" s="246"/>
      <c r="I543" s="246" t="s">
        <v>290</v>
      </c>
      <c r="J543" s="392" t="s">
        <v>2190</v>
      </c>
    </row>
    <row r="544" spans="1:10" s="344" customFormat="1" ht="24" hidden="1" customHeight="1">
      <c r="A544" s="248">
        <v>40</v>
      </c>
      <c r="B544" s="246" t="s">
        <v>2559</v>
      </c>
      <c r="C544" s="249" t="s">
        <v>2560</v>
      </c>
      <c r="D544" s="262" t="s">
        <v>242</v>
      </c>
      <c r="E544" s="246" t="s">
        <v>1825</v>
      </c>
      <c r="F544" s="246" t="s">
        <v>2478</v>
      </c>
      <c r="G544" s="246">
        <v>0</v>
      </c>
      <c r="H544" s="246"/>
      <c r="I544" s="246" t="s">
        <v>499</v>
      </c>
      <c r="J544" s="394" t="s">
        <v>1061</v>
      </c>
    </row>
    <row r="545" spans="1:10" s="344" customFormat="1" ht="24" hidden="1" customHeight="1">
      <c r="A545" s="246">
        <v>41</v>
      </c>
      <c r="B545" s="246" t="s">
        <v>2561</v>
      </c>
      <c r="C545" s="247" t="s">
        <v>2562</v>
      </c>
      <c r="D545" s="263" t="s">
        <v>243</v>
      </c>
      <c r="E545" s="246" t="s">
        <v>1278</v>
      </c>
      <c r="F545" s="248" t="s">
        <v>2478</v>
      </c>
      <c r="G545" s="246">
        <v>0</v>
      </c>
      <c r="H545" s="246"/>
      <c r="I545" s="246" t="s">
        <v>499</v>
      </c>
      <c r="J545" s="392" t="s">
        <v>2190</v>
      </c>
    </row>
    <row r="546" spans="1:10" s="344" customFormat="1" ht="24" hidden="1" customHeight="1">
      <c r="A546" s="248">
        <v>42</v>
      </c>
      <c r="B546" s="246" t="s">
        <v>2563</v>
      </c>
      <c r="C546" s="247" t="s">
        <v>2564</v>
      </c>
      <c r="D546" s="263" t="s">
        <v>486</v>
      </c>
      <c r="E546" s="246" t="s">
        <v>1101</v>
      </c>
      <c r="F546" s="246" t="s">
        <v>2478</v>
      </c>
      <c r="G546" s="246">
        <v>0</v>
      </c>
      <c r="H546" s="246"/>
      <c r="I546" s="246" t="s">
        <v>290</v>
      </c>
      <c r="J546" s="394" t="s">
        <v>1060</v>
      </c>
    </row>
    <row r="547" spans="1:10" s="344" customFormat="1" ht="24" hidden="1" customHeight="1">
      <c r="A547" s="246">
        <v>43</v>
      </c>
      <c r="B547" s="246" t="s">
        <v>2565</v>
      </c>
      <c r="C547" s="247" t="s">
        <v>2566</v>
      </c>
      <c r="D547" s="263" t="s">
        <v>244</v>
      </c>
      <c r="E547" s="246" t="s">
        <v>477</v>
      </c>
      <c r="F547" s="246" t="s">
        <v>2478</v>
      </c>
      <c r="G547" s="246">
        <v>0</v>
      </c>
      <c r="H547" s="246"/>
      <c r="I547" s="246" t="s">
        <v>290</v>
      </c>
      <c r="J547" s="392"/>
    </row>
    <row r="548" spans="1:10" s="344" customFormat="1" ht="24" hidden="1" customHeight="1" thickBot="1">
      <c r="A548" s="376">
        <v>44</v>
      </c>
      <c r="B548" s="376" t="s">
        <v>2567</v>
      </c>
      <c r="C548" s="374" t="s">
        <v>2568</v>
      </c>
      <c r="D548" s="375" t="s">
        <v>1138</v>
      </c>
      <c r="E548" s="373" t="s">
        <v>2569</v>
      </c>
      <c r="F548" s="376" t="s">
        <v>2478</v>
      </c>
      <c r="G548" s="373">
        <v>0</v>
      </c>
      <c r="H548" s="373"/>
      <c r="I548" s="373" t="s">
        <v>290</v>
      </c>
      <c r="J548" s="400" t="s">
        <v>2190</v>
      </c>
    </row>
    <row r="549" spans="1:10" s="344" customFormat="1" ht="24" hidden="1" customHeight="1">
      <c r="A549" s="283">
        <v>1</v>
      </c>
      <c r="B549" s="283" t="s">
        <v>2570</v>
      </c>
      <c r="C549" s="371" t="s">
        <v>2571</v>
      </c>
      <c r="D549" s="372" t="s">
        <v>435</v>
      </c>
      <c r="E549" s="283" t="s">
        <v>2236</v>
      </c>
      <c r="F549" s="283" t="s">
        <v>2572</v>
      </c>
      <c r="G549" s="283">
        <v>0</v>
      </c>
      <c r="H549" s="283"/>
      <c r="I549" s="283" t="s">
        <v>290</v>
      </c>
      <c r="J549" s="391"/>
    </row>
    <row r="550" spans="1:10" s="344" customFormat="1" ht="24" hidden="1" customHeight="1">
      <c r="A550" s="246">
        <v>2</v>
      </c>
      <c r="B550" s="246" t="s">
        <v>2573</v>
      </c>
      <c r="C550" s="247" t="s">
        <v>2574</v>
      </c>
      <c r="D550" s="263" t="s">
        <v>372</v>
      </c>
      <c r="E550" s="246" t="s">
        <v>2575</v>
      </c>
      <c r="F550" s="246" t="s">
        <v>2572</v>
      </c>
      <c r="G550" s="246">
        <v>0</v>
      </c>
      <c r="H550" s="246"/>
      <c r="I550" s="246" t="s">
        <v>290</v>
      </c>
      <c r="J550" s="392" t="s">
        <v>2576</v>
      </c>
    </row>
    <row r="551" spans="1:10" s="344" customFormat="1" ht="24" hidden="1" customHeight="1">
      <c r="A551" s="246">
        <v>3</v>
      </c>
      <c r="B551" s="246" t="s">
        <v>2577</v>
      </c>
      <c r="C551" s="247" t="s">
        <v>2578</v>
      </c>
      <c r="D551" s="263" t="s">
        <v>1279</v>
      </c>
      <c r="E551" s="246" t="s">
        <v>1830</v>
      </c>
      <c r="F551" s="246" t="s">
        <v>2572</v>
      </c>
      <c r="G551" s="246">
        <v>0</v>
      </c>
      <c r="H551" s="246"/>
      <c r="I551" s="246" t="s">
        <v>290</v>
      </c>
      <c r="J551" s="392"/>
    </row>
    <row r="552" spans="1:10" s="344" customFormat="1" ht="24" hidden="1" customHeight="1">
      <c r="A552" s="246">
        <v>4</v>
      </c>
      <c r="B552" s="246" t="s">
        <v>2579</v>
      </c>
      <c r="C552" s="247" t="s">
        <v>2580</v>
      </c>
      <c r="D552" s="263" t="s">
        <v>202</v>
      </c>
      <c r="E552" s="246" t="s">
        <v>2581</v>
      </c>
      <c r="F552" s="246" t="s">
        <v>2572</v>
      </c>
      <c r="G552" s="246">
        <v>0</v>
      </c>
      <c r="H552" s="246"/>
      <c r="I552" s="246" t="s">
        <v>290</v>
      </c>
      <c r="J552" s="392" t="s">
        <v>2576</v>
      </c>
    </row>
    <row r="553" spans="1:10" s="344" customFormat="1" ht="24" hidden="1" customHeight="1">
      <c r="A553" s="246">
        <v>5</v>
      </c>
      <c r="B553" s="246" t="s">
        <v>2582</v>
      </c>
      <c r="C553" s="247" t="s">
        <v>2583</v>
      </c>
      <c r="D553" s="263" t="s">
        <v>491</v>
      </c>
      <c r="E553" s="246" t="s">
        <v>1593</v>
      </c>
      <c r="F553" s="246" t="s">
        <v>2572</v>
      </c>
      <c r="G553" s="246">
        <v>0</v>
      </c>
      <c r="H553" s="246"/>
      <c r="I553" s="246" t="s">
        <v>290</v>
      </c>
      <c r="J553" s="392" t="s">
        <v>2576</v>
      </c>
    </row>
    <row r="554" spans="1:10" s="344" customFormat="1" ht="24" hidden="1" customHeight="1">
      <c r="A554" s="246">
        <v>6</v>
      </c>
      <c r="B554" s="246" t="s">
        <v>2584</v>
      </c>
      <c r="C554" s="247" t="s">
        <v>2585</v>
      </c>
      <c r="D554" s="263" t="s">
        <v>374</v>
      </c>
      <c r="E554" s="246" t="s">
        <v>2586</v>
      </c>
      <c r="F554" s="246" t="s">
        <v>2572</v>
      </c>
      <c r="G554" s="246">
        <v>0</v>
      </c>
      <c r="H554" s="246"/>
      <c r="I554" s="246" t="s">
        <v>290</v>
      </c>
      <c r="J554" s="392"/>
    </row>
    <row r="555" spans="1:10" s="344" customFormat="1" ht="24" hidden="1" customHeight="1">
      <c r="A555" s="246">
        <v>7</v>
      </c>
      <c r="B555" s="246" t="s">
        <v>2587</v>
      </c>
      <c r="C555" s="247" t="s">
        <v>475</v>
      </c>
      <c r="D555" s="263" t="s">
        <v>300</v>
      </c>
      <c r="E555" s="246" t="s">
        <v>2588</v>
      </c>
      <c r="F555" s="246" t="s">
        <v>2572</v>
      </c>
      <c r="G555" s="246">
        <v>0</v>
      </c>
      <c r="H555" s="246"/>
      <c r="I555" s="246" t="s">
        <v>290</v>
      </c>
      <c r="J555" s="392"/>
    </row>
    <row r="556" spans="1:10" s="344" customFormat="1" ht="24" hidden="1" customHeight="1">
      <c r="A556" s="246">
        <v>8</v>
      </c>
      <c r="B556" s="246" t="s">
        <v>2589</v>
      </c>
      <c r="C556" s="247" t="s">
        <v>228</v>
      </c>
      <c r="D556" s="263" t="s">
        <v>207</v>
      </c>
      <c r="E556" s="246" t="s">
        <v>1734</v>
      </c>
      <c r="F556" s="246" t="s">
        <v>2572</v>
      </c>
      <c r="G556" s="246">
        <v>0</v>
      </c>
      <c r="H556" s="246"/>
      <c r="I556" s="246" t="s">
        <v>499</v>
      </c>
      <c r="J556" s="392"/>
    </row>
    <row r="557" spans="1:10" s="344" customFormat="1" ht="24" hidden="1" customHeight="1">
      <c r="A557" s="246">
        <v>9</v>
      </c>
      <c r="B557" s="246" t="s">
        <v>2590</v>
      </c>
      <c r="C557" s="247" t="s">
        <v>208</v>
      </c>
      <c r="D557" s="263" t="s">
        <v>413</v>
      </c>
      <c r="E557" s="246" t="s">
        <v>422</v>
      </c>
      <c r="F557" s="246" t="s">
        <v>2572</v>
      </c>
      <c r="G557" s="246">
        <v>0</v>
      </c>
      <c r="H557" s="246"/>
      <c r="I557" s="246" t="s">
        <v>290</v>
      </c>
      <c r="J557" s="392" t="s">
        <v>2576</v>
      </c>
    </row>
    <row r="558" spans="1:10" s="345" customFormat="1" ht="24" hidden="1" customHeight="1">
      <c r="A558" s="246">
        <v>10</v>
      </c>
      <c r="B558" s="248" t="s">
        <v>2591</v>
      </c>
      <c r="C558" s="249" t="s">
        <v>355</v>
      </c>
      <c r="D558" s="262" t="s">
        <v>445</v>
      </c>
      <c r="E558" s="248" t="s">
        <v>2592</v>
      </c>
      <c r="F558" s="248" t="s">
        <v>2572</v>
      </c>
      <c r="G558" s="246">
        <v>0</v>
      </c>
      <c r="H558" s="248"/>
      <c r="I558" s="248" t="s">
        <v>290</v>
      </c>
      <c r="J558" s="387"/>
    </row>
    <row r="559" spans="1:10" s="344" customFormat="1" ht="24" hidden="1" customHeight="1">
      <c r="A559" s="246">
        <v>11</v>
      </c>
      <c r="B559" s="246" t="s">
        <v>2593</v>
      </c>
      <c r="C559" s="247" t="s">
        <v>2594</v>
      </c>
      <c r="D559" s="263" t="s">
        <v>376</v>
      </c>
      <c r="E559" s="246" t="s">
        <v>2595</v>
      </c>
      <c r="F559" s="246" t="s">
        <v>2572</v>
      </c>
      <c r="G559" s="246">
        <v>0</v>
      </c>
      <c r="H559" s="251" t="s">
        <v>339</v>
      </c>
      <c r="I559" s="246" t="s">
        <v>290</v>
      </c>
      <c r="J559" s="392" t="s">
        <v>2576</v>
      </c>
    </row>
    <row r="560" spans="1:10" s="344" customFormat="1" ht="24" hidden="1" customHeight="1">
      <c r="A560" s="246">
        <v>12</v>
      </c>
      <c r="B560" s="246" t="s">
        <v>2596</v>
      </c>
      <c r="C560" s="247" t="s">
        <v>2597</v>
      </c>
      <c r="D560" s="263" t="s">
        <v>1170</v>
      </c>
      <c r="E560" s="246" t="s">
        <v>2598</v>
      </c>
      <c r="F560" s="246" t="s">
        <v>2572</v>
      </c>
      <c r="G560" s="246">
        <v>0</v>
      </c>
      <c r="H560" s="246"/>
      <c r="I560" s="246" t="s">
        <v>290</v>
      </c>
      <c r="J560" s="392"/>
    </row>
    <row r="561" spans="1:10" s="344" customFormat="1" ht="24" hidden="1" customHeight="1">
      <c r="A561" s="246">
        <v>13</v>
      </c>
      <c r="B561" s="246" t="s">
        <v>2599</v>
      </c>
      <c r="C561" s="247" t="s">
        <v>2178</v>
      </c>
      <c r="D561" s="263" t="s">
        <v>210</v>
      </c>
      <c r="E561" s="246" t="s">
        <v>418</v>
      </c>
      <c r="F561" s="246" t="s">
        <v>2572</v>
      </c>
      <c r="G561" s="246">
        <v>0</v>
      </c>
      <c r="H561" s="246"/>
      <c r="I561" s="246" t="s">
        <v>290</v>
      </c>
      <c r="J561" s="392"/>
    </row>
    <row r="562" spans="1:10" s="344" customFormat="1" ht="24" hidden="1" customHeight="1">
      <c r="A562" s="246">
        <v>14</v>
      </c>
      <c r="B562" s="246" t="s">
        <v>2600</v>
      </c>
      <c r="C562" s="247" t="s">
        <v>198</v>
      </c>
      <c r="D562" s="263" t="s">
        <v>414</v>
      </c>
      <c r="E562" s="246" t="s">
        <v>1949</v>
      </c>
      <c r="F562" s="246" t="s">
        <v>2572</v>
      </c>
      <c r="G562" s="246">
        <v>0</v>
      </c>
      <c r="H562" s="246"/>
      <c r="I562" s="246" t="s">
        <v>290</v>
      </c>
      <c r="J562" s="392" t="s">
        <v>2576</v>
      </c>
    </row>
    <row r="563" spans="1:10" s="344" customFormat="1" ht="24" hidden="1" customHeight="1">
      <c r="A563" s="246">
        <v>15</v>
      </c>
      <c r="B563" s="246" t="s">
        <v>2601</v>
      </c>
      <c r="C563" s="247" t="s">
        <v>2602</v>
      </c>
      <c r="D563" s="263" t="s">
        <v>416</v>
      </c>
      <c r="E563" s="246" t="s">
        <v>2099</v>
      </c>
      <c r="F563" s="246" t="s">
        <v>2572</v>
      </c>
      <c r="G563" s="246">
        <v>0</v>
      </c>
      <c r="H563" s="246"/>
      <c r="I563" s="246" t="s">
        <v>290</v>
      </c>
      <c r="J563" s="392" t="s">
        <v>2576</v>
      </c>
    </row>
    <row r="564" spans="1:10" s="344" customFormat="1" ht="24" hidden="1" customHeight="1">
      <c r="A564" s="246">
        <v>16</v>
      </c>
      <c r="B564" s="246" t="s">
        <v>2603</v>
      </c>
      <c r="C564" s="247" t="s">
        <v>2604</v>
      </c>
      <c r="D564" s="263" t="s">
        <v>302</v>
      </c>
      <c r="E564" s="246" t="s">
        <v>2395</v>
      </c>
      <c r="F564" s="246" t="s">
        <v>2572</v>
      </c>
      <c r="G564" s="246">
        <v>0</v>
      </c>
      <c r="H564" s="246"/>
      <c r="I564" s="246" t="s">
        <v>290</v>
      </c>
      <c r="J564" s="392"/>
    </row>
    <row r="565" spans="1:10" s="344" customFormat="1" ht="24" hidden="1" customHeight="1">
      <c r="A565" s="246">
        <v>17</v>
      </c>
      <c r="B565" s="246" t="s">
        <v>2605</v>
      </c>
      <c r="C565" s="247" t="s">
        <v>1846</v>
      </c>
      <c r="D565" s="263" t="s">
        <v>302</v>
      </c>
      <c r="E565" s="246" t="s">
        <v>336</v>
      </c>
      <c r="F565" s="246" t="s">
        <v>2572</v>
      </c>
      <c r="G565" s="246">
        <v>0</v>
      </c>
      <c r="H565" s="246"/>
      <c r="I565" s="246" t="s">
        <v>290</v>
      </c>
      <c r="J565" s="392"/>
    </row>
    <row r="566" spans="1:10" s="344" customFormat="1" ht="24" hidden="1" customHeight="1">
      <c r="A566" s="246">
        <v>18</v>
      </c>
      <c r="B566" s="246" t="s">
        <v>2606</v>
      </c>
      <c r="C566" s="247" t="s">
        <v>2607</v>
      </c>
      <c r="D566" s="263" t="s">
        <v>419</v>
      </c>
      <c r="E566" s="246" t="s">
        <v>2608</v>
      </c>
      <c r="F566" s="246" t="s">
        <v>2572</v>
      </c>
      <c r="G566" s="246">
        <v>0</v>
      </c>
      <c r="H566" s="248"/>
      <c r="I566" s="246" t="s">
        <v>290</v>
      </c>
      <c r="J566" s="392"/>
    </row>
    <row r="567" spans="1:10" s="344" customFormat="1" ht="24" hidden="1" customHeight="1">
      <c r="A567" s="246">
        <v>19</v>
      </c>
      <c r="B567" s="246" t="s">
        <v>2609</v>
      </c>
      <c r="C567" s="247" t="s">
        <v>355</v>
      </c>
      <c r="D567" s="263" t="s">
        <v>215</v>
      </c>
      <c r="E567" s="246" t="s">
        <v>2610</v>
      </c>
      <c r="F567" s="246" t="s">
        <v>2572</v>
      </c>
      <c r="G567" s="246">
        <v>0</v>
      </c>
      <c r="H567" s="246" t="s">
        <v>370</v>
      </c>
      <c r="I567" s="246" t="s">
        <v>499</v>
      </c>
      <c r="J567" s="392"/>
    </row>
    <row r="568" spans="1:10" s="344" customFormat="1" ht="24" hidden="1" customHeight="1">
      <c r="A568" s="246">
        <v>20</v>
      </c>
      <c r="B568" s="246" t="s">
        <v>2611</v>
      </c>
      <c r="C568" s="247" t="s">
        <v>206</v>
      </c>
      <c r="D568" s="263" t="s">
        <v>464</v>
      </c>
      <c r="E568" s="246" t="s">
        <v>1104</v>
      </c>
      <c r="F568" s="246" t="s">
        <v>2572</v>
      </c>
      <c r="G568" s="246">
        <v>0</v>
      </c>
      <c r="H568" s="246"/>
      <c r="I568" s="246" t="s">
        <v>290</v>
      </c>
      <c r="J568" s="392"/>
    </row>
    <row r="569" spans="1:10" s="344" customFormat="1" ht="24" hidden="1" customHeight="1">
      <c r="A569" s="246">
        <v>21</v>
      </c>
      <c r="B569" s="246" t="s">
        <v>2612</v>
      </c>
      <c r="C569" s="247" t="s">
        <v>2613</v>
      </c>
      <c r="D569" s="263" t="s">
        <v>1098</v>
      </c>
      <c r="E569" s="246" t="s">
        <v>1212</v>
      </c>
      <c r="F569" s="246" t="s">
        <v>2572</v>
      </c>
      <c r="G569" s="246">
        <v>0</v>
      </c>
      <c r="H569" s="246"/>
      <c r="I569" s="246" t="s">
        <v>290</v>
      </c>
      <c r="J569" s="392"/>
    </row>
    <row r="570" spans="1:10" s="344" customFormat="1" ht="24" hidden="1" customHeight="1">
      <c r="A570" s="246">
        <v>22</v>
      </c>
      <c r="B570" s="246" t="s">
        <v>2614</v>
      </c>
      <c r="C570" s="247" t="s">
        <v>1678</v>
      </c>
      <c r="D570" s="263" t="s">
        <v>1098</v>
      </c>
      <c r="E570" s="246" t="s">
        <v>1328</v>
      </c>
      <c r="F570" s="246" t="s">
        <v>2572</v>
      </c>
      <c r="G570" s="246">
        <v>0</v>
      </c>
      <c r="H570" s="246"/>
      <c r="I570" s="246" t="s">
        <v>499</v>
      </c>
      <c r="J570" s="392" t="s">
        <v>2576</v>
      </c>
    </row>
    <row r="571" spans="1:10" s="344" customFormat="1" ht="24" hidden="1" customHeight="1">
      <c r="A571" s="246">
        <v>23</v>
      </c>
      <c r="B571" s="246" t="s">
        <v>2615</v>
      </c>
      <c r="C571" s="247" t="s">
        <v>431</v>
      </c>
      <c r="D571" s="263" t="s">
        <v>1098</v>
      </c>
      <c r="E571" s="246" t="s">
        <v>2616</v>
      </c>
      <c r="F571" s="246" t="s">
        <v>2572</v>
      </c>
      <c r="G571" s="246">
        <v>0</v>
      </c>
      <c r="H571" s="246"/>
      <c r="I571" s="246" t="s">
        <v>499</v>
      </c>
      <c r="J571" s="392"/>
    </row>
    <row r="572" spans="1:10" s="344" customFormat="1" ht="24" hidden="1" customHeight="1">
      <c r="A572" s="246">
        <v>24</v>
      </c>
      <c r="B572" s="353" t="s">
        <v>2617</v>
      </c>
      <c r="C572" s="354" t="s">
        <v>2618</v>
      </c>
      <c r="D572" s="355" t="s">
        <v>216</v>
      </c>
      <c r="E572" s="248" t="s">
        <v>2619</v>
      </c>
      <c r="F572" s="248" t="s">
        <v>2572</v>
      </c>
      <c r="G572" s="246">
        <v>0</v>
      </c>
      <c r="H572" s="246"/>
      <c r="I572" s="246" t="s">
        <v>290</v>
      </c>
      <c r="J572" s="388" t="s">
        <v>1621</v>
      </c>
    </row>
    <row r="573" spans="1:10" s="344" customFormat="1" ht="24" hidden="1" customHeight="1">
      <c r="A573" s="246">
        <v>25</v>
      </c>
      <c r="B573" s="246" t="s">
        <v>2620</v>
      </c>
      <c r="C573" s="247" t="s">
        <v>2382</v>
      </c>
      <c r="D573" s="263" t="s">
        <v>342</v>
      </c>
      <c r="E573" s="246" t="s">
        <v>1302</v>
      </c>
      <c r="F573" s="246" t="s">
        <v>2572</v>
      </c>
      <c r="G573" s="246">
        <v>0</v>
      </c>
      <c r="H573" s="246"/>
      <c r="I573" s="246" t="s">
        <v>290</v>
      </c>
      <c r="J573" s="384"/>
    </row>
    <row r="574" spans="1:10" s="344" customFormat="1" ht="24" hidden="1" customHeight="1">
      <c r="A574" s="246">
        <v>26</v>
      </c>
      <c r="B574" s="246" t="s">
        <v>2621</v>
      </c>
      <c r="C574" s="247" t="s">
        <v>2256</v>
      </c>
      <c r="D574" s="263" t="s">
        <v>2622</v>
      </c>
      <c r="E574" s="246" t="s">
        <v>1195</v>
      </c>
      <c r="F574" s="246" t="s">
        <v>2572</v>
      </c>
      <c r="G574" s="246">
        <v>0</v>
      </c>
      <c r="H574" s="246"/>
      <c r="I574" s="246" t="s">
        <v>290</v>
      </c>
      <c r="J574" s="392"/>
    </row>
    <row r="575" spans="1:10" s="344" customFormat="1" ht="24" hidden="1" customHeight="1">
      <c r="A575" s="246">
        <v>27</v>
      </c>
      <c r="B575" s="246" t="s">
        <v>2623</v>
      </c>
      <c r="C575" s="247" t="s">
        <v>2624</v>
      </c>
      <c r="D575" s="263" t="s">
        <v>352</v>
      </c>
      <c r="E575" s="246" t="s">
        <v>1775</v>
      </c>
      <c r="F575" s="246" t="s">
        <v>2572</v>
      </c>
      <c r="G575" s="246">
        <v>0</v>
      </c>
      <c r="H575" s="246"/>
      <c r="I575" s="246" t="s">
        <v>499</v>
      </c>
      <c r="J575" s="392"/>
    </row>
    <row r="576" spans="1:10" s="344" customFormat="1" ht="24" hidden="1" customHeight="1">
      <c r="A576" s="246">
        <v>28</v>
      </c>
      <c r="B576" s="246" t="s">
        <v>2625</v>
      </c>
      <c r="C576" s="247" t="s">
        <v>453</v>
      </c>
      <c r="D576" s="263" t="s">
        <v>1168</v>
      </c>
      <c r="E576" s="246" t="s">
        <v>2040</v>
      </c>
      <c r="F576" s="246" t="s">
        <v>2572</v>
      </c>
      <c r="G576" s="246">
        <v>0</v>
      </c>
      <c r="H576" s="246"/>
      <c r="I576" s="246" t="s">
        <v>290</v>
      </c>
      <c r="J576" s="392"/>
    </row>
    <row r="577" spans="1:10" s="344" customFormat="1" ht="24" hidden="1" customHeight="1">
      <c r="A577" s="246">
        <v>29</v>
      </c>
      <c r="B577" s="246" t="s">
        <v>2626</v>
      </c>
      <c r="C577" s="247" t="s">
        <v>1252</v>
      </c>
      <c r="D577" s="263" t="s">
        <v>393</v>
      </c>
      <c r="E577" s="246" t="s">
        <v>1303</v>
      </c>
      <c r="F577" s="246" t="s">
        <v>2572</v>
      </c>
      <c r="G577" s="246">
        <v>0</v>
      </c>
      <c r="H577" s="246"/>
      <c r="I577" s="246" t="s">
        <v>290</v>
      </c>
      <c r="J577" s="392"/>
    </row>
    <row r="578" spans="1:10" s="344" customFormat="1" ht="24" hidden="1" customHeight="1">
      <c r="A578" s="246">
        <v>30</v>
      </c>
      <c r="B578" s="246" t="s">
        <v>2627</v>
      </c>
      <c r="C578" s="247" t="s">
        <v>402</v>
      </c>
      <c r="D578" s="263" t="s">
        <v>1304</v>
      </c>
      <c r="E578" s="246" t="s">
        <v>2628</v>
      </c>
      <c r="F578" s="246" t="s">
        <v>2572</v>
      </c>
      <c r="G578" s="246">
        <v>0</v>
      </c>
      <c r="H578" s="246"/>
      <c r="I578" s="246" t="s">
        <v>290</v>
      </c>
      <c r="J578" s="392"/>
    </row>
    <row r="579" spans="1:10" s="344" customFormat="1" ht="24" hidden="1" customHeight="1">
      <c r="A579" s="246">
        <v>31</v>
      </c>
      <c r="B579" s="246" t="s">
        <v>2629</v>
      </c>
      <c r="C579" s="358" t="s">
        <v>198</v>
      </c>
      <c r="D579" s="358" t="s">
        <v>227</v>
      </c>
      <c r="E579" s="246" t="s">
        <v>2335</v>
      </c>
      <c r="F579" s="246" t="s">
        <v>2572</v>
      </c>
      <c r="G579" s="246">
        <v>0</v>
      </c>
      <c r="H579" s="246"/>
      <c r="I579" s="246" t="s">
        <v>499</v>
      </c>
      <c r="J579" s="392"/>
    </row>
    <row r="580" spans="1:10" s="344" customFormat="1" ht="24" hidden="1" customHeight="1">
      <c r="A580" s="246">
        <v>32</v>
      </c>
      <c r="B580" s="246" t="s">
        <v>2630</v>
      </c>
      <c r="C580" s="247" t="s">
        <v>2631</v>
      </c>
      <c r="D580" s="263" t="s">
        <v>360</v>
      </c>
      <c r="E580" s="246" t="s">
        <v>1871</v>
      </c>
      <c r="F580" s="246" t="s">
        <v>2572</v>
      </c>
      <c r="G580" s="246">
        <v>0</v>
      </c>
      <c r="H580" s="246" t="s">
        <v>345</v>
      </c>
      <c r="I580" s="246" t="s">
        <v>290</v>
      </c>
      <c r="J580" s="392"/>
    </row>
    <row r="581" spans="1:10" s="344" customFormat="1" ht="24" hidden="1" customHeight="1">
      <c r="A581" s="246">
        <v>33</v>
      </c>
      <c r="B581" s="246" t="s">
        <v>2632</v>
      </c>
      <c r="C581" s="247" t="s">
        <v>2633</v>
      </c>
      <c r="D581" s="263" t="s">
        <v>232</v>
      </c>
      <c r="E581" s="246" t="s">
        <v>1302</v>
      </c>
      <c r="F581" s="246" t="s">
        <v>2572</v>
      </c>
      <c r="G581" s="246">
        <v>0</v>
      </c>
      <c r="H581" s="246"/>
      <c r="I581" s="246" t="s">
        <v>499</v>
      </c>
      <c r="J581" s="392"/>
    </row>
    <row r="582" spans="1:10" s="344" customFormat="1" ht="24" hidden="1" customHeight="1">
      <c r="A582" s="246">
        <v>34</v>
      </c>
      <c r="B582" s="246" t="s">
        <v>2635</v>
      </c>
      <c r="C582" s="247" t="s">
        <v>405</v>
      </c>
      <c r="D582" s="263" t="s">
        <v>237</v>
      </c>
      <c r="E582" s="246" t="s">
        <v>479</v>
      </c>
      <c r="F582" s="246" t="s">
        <v>2572</v>
      </c>
      <c r="G582" s="246">
        <v>0</v>
      </c>
      <c r="H582" s="246"/>
      <c r="I582" s="246" t="s">
        <v>290</v>
      </c>
      <c r="J582" s="392"/>
    </row>
    <row r="583" spans="1:10" s="344" customFormat="1" ht="24" hidden="1" customHeight="1">
      <c r="A583" s="246">
        <v>35</v>
      </c>
      <c r="B583" s="246" t="s">
        <v>2636</v>
      </c>
      <c r="C583" s="247" t="s">
        <v>2637</v>
      </c>
      <c r="D583" s="263" t="s">
        <v>1088</v>
      </c>
      <c r="E583" s="246" t="s">
        <v>479</v>
      </c>
      <c r="F583" s="246" t="s">
        <v>2572</v>
      </c>
      <c r="G583" s="246">
        <v>0</v>
      </c>
      <c r="H583" s="246"/>
      <c r="I583" s="246" t="s">
        <v>290</v>
      </c>
      <c r="J583" s="392"/>
    </row>
    <row r="584" spans="1:10" s="344" customFormat="1" ht="24" hidden="1" customHeight="1">
      <c r="A584" s="246">
        <v>36</v>
      </c>
      <c r="B584" s="246" t="s">
        <v>2638</v>
      </c>
      <c r="C584" s="247" t="s">
        <v>2639</v>
      </c>
      <c r="D584" s="263" t="s">
        <v>238</v>
      </c>
      <c r="E584" s="246" t="s">
        <v>1123</v>
      </c>
      <c r="F584" s="246" t="s">
        <v>2572</v>
      </c>
      <c r="G584" s="246">
        <v>0</v>
      </c>
      <c r="H584" s="246"/>
      <c r="I584" s="246" t="s">
        <v>499</v>
      </c>
      <c r="J584" s="392"/>
    </row>
    <row r="585" spans="1:10" s="344" customFormat="1" ht="24" hidden="1" customHeight="1">
      <c r="A585" s="246">
        <v>37</v>
      </c>
      <c r="B585" s="246" t="s">
        <v>2640</v>
      </c>
      <c r="C585" s="249" t="s">
        <v>198</v>
      </c>
      <c r="D585" s="262" t="s">
        <v>238</v>
      </c>
      <c r="E585" s="246" t="s">
        <v>2641</v>
      </c>
      <c r="F585" s="246" t="s">
        <v>2572</v>
      </c>
      <c r="G585" s="246">
        <v>0</v>
      </c>
      <c r="H585" s="250"/>
      <c r="I585" s="246" t="s">
        <v>499</v>
      </c>
      <c r="J585" s="394" t="s">
        <v>1073</v>
      </c>
    </row>
    <row r="586" spans="1:10" s="344" customFormat="1" ht="24" hidden="1" customHeight="1">
      <c r="A586" s="246">
        <v>38</v>
      </c>
      <c r="B586" s="246" t="s">
        <v>2642</v>
      </c>
      <c r="C586" s="247" t="s">
        <v>487</v>
      </c>
      <c r="D586" s="263" t="s">
        <v>484</v>
      </c>
      <c r="E586" s="246" t="s">
        <v>489</v>
      </c>
      <c r="F586" s="246" t="s">
        <v>2572</v>
      </c>
      <c r="G586" s="246">
        <v>0</v>
      </c>
      <c r="H586" s="246"/>
      <c r="I586" s="246" t="s">
        <v>290</v>
      </c>
      <c r="J586" s="392"/>
    </row>
    <row r="587" spans="1:10" s="344" customFormat="1" ht="24" hidden="1" customHeight="1">
      <c r="A587" s="246">
        <v>39</v>
      </c>
      <c r="B587" s="246" t="s">
        <v>2643</v>
      </c>
      <c r="C587" s="247" t="s">
        <v>355</v>
      </c>
      <c r="D587" s="263" t="s">
        <v>484</v>
      </c>
      <c r="E587" s="246" t="s">
        <v>1308</v>
      </c>
      <c r="F587" s="246" t="s">
        <v>2572</v>
      </c>
      <c r="G587" s="246">
        <v>0</v>
      </c>
      <c r="H587" s="246"/>
      <c r="I587" s="246" t="s">
        <v>290</v>
      </c>
      <c r="J587" s="392"/>
    </row>
    <row r="588" spans="1:10" s="344" customFormat="1" ht="24" hidden="1" customHeight="1">
      <c r="A588" s="246">
        <v>40</v>
      </c>
      <c r="B588" s="246" t="s">
        <v>2644</v>
      </c>
      <c r="C588" s="247" t="s">
        <v>2645</v>
      </c>
      <c r="D588" s="263" t="s">
        <v>240</v>
      </c>
      <c r="E588" s="246" t="s">
        <v>1309</v>
      </c>
      <c r="F588" s="246" t="s">
        <v>2572</v>
      </c>
      <c r="G588" s="246">
        <v>0</v>
      </c>
      <c r="H588" s="246"/>
      <c r="I588" s="246" t="s">
        <v>499</v>
      </c>
      <c r="J588" s="392"/>
    </row>
    <row r="589" spans="1:10" s="344" customFormat="1" ht="24" hidden="1" customHeight="1">
      <c r="A589" s="246">
        <v>41</v>
      </c>
      <c r="B589" s="246" t="s">
        <v>2646</v>
      </c>
      <c r="C589" s="247" t="s">
        <v>198</v>
      </c>
      <c r="D589" s="263" t="s">
        <v>242</v>
      </c>
      <c r="E589" s="246" t="s">
        <v>2647</v>
      </c>
      <c r="F589" s="246" t="s">
        <v>2572</v>
      </c>
      <c r="G589" s="246">
        <v>0</v>
      </c>
      <c r="H589" s="246"/>
      <c r="I589" s="246" t="s">
        <v>290</v>
      </c>
      <c r="J589" s="392"/>
    </row>
    <row r="590" spans="1:10" s="344" customFormat="1" ht="24" hidden="1" customHeight="1">
      <c r="A590" s="246">
        <v>42</v>
      </c>
      <c r="B590" s="246" t="s">
        <v>2648</v>
      </c>
      <c r="C590" s="247" t="s">
        <v>2649</v>
      </c>
      <c r="D590" s="263" t="s">
        <v>242</v>
      </c>
      <c r="E590" s="246" t="s">
        <v>2650</v>
      </c>
      <c r="F590" s="246" t="s">
        <v>2572</v>
      </c>
      <c r="G590" s="246">
        <v>0</v>
      </c>
      <c r="H590" s="246"/>
      <c r="I590" s="246" t="s">
        <v>290</v>
      </c>
      <c r="J590" s="392"/>
    </row>
    <row r="591" spans="1:10" s="345" customFormat="1" ht="24" hidden="1" customHeight="1">
      <c r="A591" s="246">
        <v>43</v>
      </c>
      <c r="B591" s="246" t="s">
        <v>2651</v>
      </c>
      <c r="C591" s="249" t="s">
        <v>1920</v>
      </c>
      <c r="D591" s="262" t="s">
        <v>2186</v>
      </c>
      <c r="E591" s="248" t="s">
        <v>1503</v>
      </c>
      <c r="F591" s="246" t="s">
        <v>2572</v>
      </c>
      <c r="G591" s="246">
        <v>0</v>
      </c>
      <c r="H591" s="248"/>
      <c r="I591" s="248" t="s">
        <v>290</v>
      </c>
      <c r="J591" s="388"/>
    </row>
    <row r="592" spans="1:10" s="344" customFormat="1" ht="24" hidden="1" customHeight="1" thickBot="1">
      <c r="A592" s="373">
        <v>44</v>
      </c>
      <c r="B592" s="373" t="s">
        <v>2652</v>
      </c>
      <c r="C592" s="374" t="s">
        <v>453</v>
      </c>
      <c r="D592" s="375" t="s">
        <v>1161</v>
      </c>
      <c r="E592" s="373" t="s">
        <v>2395</v>
      </c>
      <c r="F592" s="373" t="s">
        <v>2572</v>
      </c>
      <c r="G592" s="373">
        <v>0</v>
      </c>
      <c r="H592" s="373"/>
      <c r="I592" s="373" t="s">
        <v>499</v>
      </c>
      <c r="J592" s="400"/>
    </row>
    <row r="593" spans="1:10" s="344" customFormat="1" ht="24" hidden="1" customHeight="1">
      <c r="A593" s="283">
        <v>1</v>
      </c>
      <c r="B593" s="283" t="s">
        <v>2653</v>
      </c>
      <c r="C593" s="371" t="s">
        <v>2654</v>
      </c>
      <c r="D593" s="372" t="s">
        <v>1094</v>
      </c>
      <c r="E593" s="283" t="s">
        <v>2655</v>
      </c>
      <c r="F593" s="283" t="s">
        <v>2656</v>
      </c>
      <c r="G593" s="283">
        <v>0</v>
      </c>
      <c r="H593" s="283"/>
      <c r="I593" s="283" t="s">
        <v>290</v>
      </c>
      <c r="J593" s="391"/>
    </row>
    <row r="594" spans="1:10" s="344" customFormat="1" ht="24" hidden="1" customHeight="1">
      <c r="A594" s="246">
        <v>2</v>
      </c>
      <c r="B594" s="246" t="s">
        <v>2657</v>
      </c>
      <c r="C594" s="247" t="s">
        <v>2658</v>
      </c>
      <c r="D594" s="263" t="s">
        <v>1211</v>
      </c>
      <c r="E594" s="246" t="s">
        <v>1250</v>
      </c>
      <c r="F594" s="246" t="s">
        <v>2656</v>
      </c>
      <c r="G594" s="246">
        <v>0</v>
      </c>
      <c r="H594" s="246"/>
      <c r="I594" s="246" t="s">
        <v>290</v>
      </c>
      <c r="J594" s="392"/>
    </row>
    <row r="595" spans="1:10" s="344" customFormat="1" ht="24" hidden="1" customHeight="1">
      <c r="A595" s="246">
        <v>3</v>
      </c>
      <c r="B595" s="246" t="s">
        <v>2659</v>
      </c>
      <c r="C595" s="247" t="s">
        <v>390</v>
      </c>
      <c r="D595" s="263" t="s">
        <v>372</v>
      </c>
      <c r="E595" s="246" t="s">
        <v>2660</v>
      </c>
      <c r="F595" s="246" t="s">
        <v>2656</v>
      </c>
      <c r="G595" s="246">
        <v>0</v>
      </c>
      <c r="H595" s="246"/>
      <c r="I595" s="246" t="s">
        <v>290</v>
      </c>
      <c r="J595" s="394"/>
    </row>
    <row r="596" spans="1:10" s="344" customFormat="1" ht="24" hidden="1" customHeight="1">
      <c r="A596" s="246">
        <v>4</v>
      </c>
      <c r="B596" s="246" t="s">
        <v>2661</v>
      </c>
      <c r="C596" s="247" t="s">
        <v>2662</v>
      </c>
      <c r="D596" s="263" t="s">
        <v>202</v>
      </c>
      <c r="E596" s="246" t="s">
        <v>2663</v>
      </c>
      <c r="F596" s="246" t="s">
        <v>2656</v>
      </c>
      <c r="G596" s="246">
        <v>0</v>
      </c>
      <c r="H596" s="246"/>
      <c r="I596" s="246" t="s">
        <v>290</v>
      </c>
      <c r="J596" s="394" t="s">
        <v>176</v>
      </c>
    </row>
    <row r="597" spans="1:10" s="344" customFormat="1" ht="24" hidden="1" customHeight="1">
      <c r="A597" s="246">
        <v>5</v>
      </c>
      <c r="B597" s="246" t="s">
        <v>2664</v>
      </c>
      <c r="C597" s="247" t="s">
        <v>366</v>
      </c>
      <c r="D597" s="263" t="s">
        <v>2665</v>
      </c>
      <c r="E597" s="246" t="s">
        <v>1320</v>
      </c>
      <c r="F597" s="246" t="s">
        <v>2656</v>
      </c>
      <c r="G597" s="246">
        <v>0</v>
      </c>
      <c r="H597" s="246"/>
      <c r="I597" s="246" t="s">
        <v>290</v>
      </c>
      <c r="J597" s="392"/>
    </row>
    <row r="598" spans="1:10" s="344" customFormat="1" ht="24" hidden="1" customHeight="1">
      <c r="A598" s="246">
        <v>6</v>
      </c>
      <c r="B598" s="246" t="s">
        <v>2666</v>
      </c>
      <c r="C598" s="247" t="s">
        <v>2667</v>
      </c>
      <c r="D598" s="263" t="s">
        <v>491</v>
      </c>
      <c r="E598" s="246" t="s">
        <v>2084</v>
      </c>
      <c r="F598" s="246" t="s">
        <v>2656</v>
      </c>
      <c r="G598" s="246">
        <v>0</v>
      </c>
      <c r="H598" s="246"/>
      <c r="I598" s="246" t="s">
        <v>290</v>
      </c>
      <c r="J598" s="392"/>
    </row>
    <row r="599" spans="1:10" s="344" customFormat="1" ht="24" hidden="1" customHeight="1">
      <c r="A599" s="246">
        <v>7</v>
      </c>
      <c r="B599" s="246" t="s">
        <v>2668</v>
      </c>
      <c r="C599" s="247" t="s">
        <v>2669</v>
      </c>
      <c r="D599" s="263" t="s">
        <v>296</v>
      </c>
      <c r="E599" s="246" t="s">
        <v>1949</v>
      </c>
      <c r="F599" s="246" t="s">
        <v>2656</v>
      </c>
      <c r="G599" s="246">
        <v>0</v>
      </c>
      <c r="H599" s="246"/>
      <c r="I599" s="246" t="s">
        <v>290</v>
      </c>
      <c r="J599" s="394"/>
    </row>
    <row r="600" spans="1:10" s="344" customFormat="1" ht="24" hidden="1" customHeight="1">
      <c r="A600" s="246">
        <v>8</v>
      </c>
      <c r="B600" s="246" t="s">
        <v>2670</v>
      </c>
      <c r="C600" s="247" t="s">
        <v>214</v>
      </c>
      <c r="D600" s="263" t="s">
        <v>374</v>
      </c>
      <c r="E600" s="246" t="s">
        <v>460</v>
      </c>
      <c r="F600" s="246" t="s">
        <v>2656</v>
      </c>
      <c r="G600" s="246">
        <v>0</v>
      </c>
      <c r="H600" s="246"/>
      <c r="I600" s="246" t="s">
        <v>290</v>
      </c>
      <c r="J600" s="392"/>
    </row>
    <row r="601" spans="1:10" s="344" customFormat="1" ht="24" hidden="1" customHeight="1">
      <c r="A601" s="246">
        <v>9</v>
      </c>
      <c r="B601" s="246" t="s">
        <v>2671</v>
      </c>
      <c r="C601" s="247" t="s">
        <v>206</v>
      </c>
      <c r="D601" s="263" t="s">
        <v>300</v>
      </c>
      <c r="E601" s="246" t="s">
        <v>460</v>
      </c>
      <c r="F601" s="246" t="s">
        <v>2656</v>
      </c>
      <c r="G601" s="246">
        <v>0</v>
      </c>
      <c r="H601" s="246"/>
      <c r="I601" s="246" t="s">
        <v>290</v>
      </c>
      <c r="J601" s="392"/>
    </row>
    <row r="602" spans="1:10" s="344" customFormat="1" ht="24" hidden="1" customHeight="1">
      <c r="A602" s="246">
        <v>10</v>
      </c>
      <c r="B602" s="246" t="s">
        <v>2672</v>
      </c>
      <c r="C602" s="247" t="s">
        <v>2673</v>
      </c>
      <c r="D602" s="263" t="s">
        <v>1322</v>
      </c>
      <c r="E602" s="246" t="s">
        <v>1696</v>
      </c>
      <c r="F602" s="246" t="s">
        <v>2656</v>
      </c>
      <c r="G602" s="246">
        <v>0</v>
      </c>
      <c r="H602" s="246"/>
      <c r="I602" s="246" t="s">
        <v>290</v>
      </c>
      <c r="J602" s="394"/>
    </row>
    <row r="603" spans="1:10" s="344" customFormat="1" ht="24" hidden="1" customHeight="1">
      <c r="A603" s="246">
        <v>11</v>
      </c>
      <c r="B603" s="246" t="s">
        <v>2674</v>
      </c>
      <c r="C603" s="247" t="s">
        <v>2675</v>
      </c>
      <c r="D603" s="263" t="s">
        <v>445</v>
      </c>
      <c r="E603" s="246" t="s">
        <v>1852</v>
      </c>
      <c r="F603" s="246" t="s">
        <v>2656</v>
      </c>
      <c r="G603" s="246">
        <v>0</v>
      </c>
      <c r="H603" s="246"/>
      <c r="I603" s="246" t="s">
        <v>290</v>
      </c>
      <c r="J603" s="394"/>
    </row>
    <row r="604" spans="1:10" s="344" customFormat="1" ht="24" hidden="1" customHeight="1">
      <c r="A604" s="246">
        <v>12</v>
      </c>
      <c r="B604" s="246" t="s">
        <v>2676</v>
      </c>
      <c r="C604" s="247" t="s">
        <v>198</v>
      </c>
      <c r="D604" s="263" t="s">
        <v>2409</v>
      </c>
      <c r="E604" s="246" t="s">
        <v>1609</v>
      </c>
      <c r="F604" s="246" t="s">
        <v>2656</v>
      </c>
      <c r="G604" s="246">
        <v>0</v>
      </c>
      <c r="H604" s="246"/>
      <c r="I604" s="246" t="s">
        <v>290</v>
      </c>
      <c r="J604" s="394"/>
    </row>
    <row r="605" spans="1:10" s="344" customFormat="1" ht="24" hidden="1" customHeight="1">
      <c r="A605" s="246">
        <v>13</v>
      </c>
      <c r="B605" s="246" t="s">
        <v>2677</v>
      </c>
      <c r="C605" s="247" t="s">
        <v>2678</v>
      </c>
      <c r="D605" s="263" t="s">
        <v>1143</v>
      </c>
      <c r="E605" s="246" t="s">
        <v>2679</v>
      </c>
      <c r="F605" s="246" t="s">
        <v>2656</v>
      </c>
      <c r="G605" s="246">
        <v>0</v>
      </c>
      <c r="H605" s="246"/>
      <c r="I605" s="246" t="s">
        <v>290</v>
      </c>
      <c r="J605" s="392"/>
    </row>
    <row r="606" spans="1:10" s="344" customFormat="1" ht="24" hidden="1" customHeight="1">
      <c r="A606" s="246">
        <v>14</v>
      </c>
      <c r="B606" s="246" t="s">
        <v>2680</v>
      </c>
      <c r="C606" s="247" t="s">
        <v>1766</v>
      </c>
      <c r="D606" s="263" t="s">
        <v>1144</v>
      </c>
      <c r="E606" s="246" t="s">
        <v>2040</v>
      </c>
      <c r="F606" s="246" t="s">
        <v>2656</v>
      </c>
      <c r="G606" s="246">
        <v>0</v>
      </c>
      <c r="H606" s="246"/>
      <c r="I606" s="246" t="s">
        <v>290</v>
      </c>
      <c r="J606" s="394"/>
    </row>
    <row r="607" spans="1:10" s="344" customFormat="1" ht="24" hidden="1" customHeight="1">
      <c r="A607" s="246">
        <v>15</v>
      </c>
      <c r="B607" s="246" t="s">
        <v>2681</v>
      </c>
      <c r="C607" s="247" t="s">
        <v>2682</v>
      </c>
      <c r="D607" s="263" t="s">
        <v>451</v>
      </c>
      <c r="E607" s="246" t="s">
        <v>479</v>
      </c>
      <c r="F607" s="246" t="s">
        <v>2656</v>
      </c>
      <c r="G607" s="246">
        <v>0</v>
      </c>
      <c r="H607" s="246"/>
      <c r="I607" s="246" t="s">
        <v>290</v>
      </c>
      <c r="J607" s="394"/>
    </row>
    <row r="608" spans="1:10" s="344" customFormat="1" ht="24" hidden="1" customHeight="1">
      <c r="A608" s="246">
        <v>16</v>
      </c>
      <c r="B608" s="246" t="s">
        <v>2683</v>
      </c>
      <c r="C608" s="249" t="s">
        <v>2684</v>
      </c>
      <c r="D608" s="262" t="s">
        <v>302</v>
      </c>
      <c r="E608" s="246" t="s">
        <v>2685</v>
      </c>
      <c r="F608" s="246" t="s">
        <v>2656</v>
      </c>
      <c r="G608" s="246">
        <v>0</v>
      </c>
      <c r="H608" s="246"/>
      <c r="I608" s="246" t="s">
        <v>499</v>
      </c>
      <c r="J608" s="392" t="s">
        <v>2576</v>
      </c>
    </row>
    <row r="609" spans="1:10" s="344" customFormat="1" ht="24" hidden="1" customHeight="1">
      <c r="A609" s="246">
        <v>17</v>
      </c>
      <c r="B609" s="246" t="s">
        <v>2686</v>
      </c>
      <c r="C609" s="247" t="s">
        <v>2687</v>
      </c>
      <c r="D609" s="263" t="s">
        <v>302</v>
      </c>
      <c r="E609" s="246" t="s">
        <v>2389</v>
      </c>
      <c r="F609" s="246" t="s">
        <v>2656</v>
      </c>
      <c r="G609" s="246">
        <v>0</v>
      </c>
      <c r="H609" s="246" t="s">
        <v>339</v>
      </c>
      <c r="I609" s="246" t="s">
        <v>499</v>
      </c>
      <c r="J609" s="392"/>
    </row>
    <row r="610" spans="1:10" s="344" customFormat="1" ht="24" hidden="1" customHeight="1">
      <c r="A610" s="246">
        <v>18</v>
      </c>
      <c r="B610" s="246" t="s">
        <v>2688</v>
      </c>
      <c r="C610" s="247" t="s">
        <v>2689</v>
      </c>
      <c r="D610" s="263" t="s">
        <v>302</v>
      </c>
      <c r="E610" s="246" t="s">
        <v>2690</v>
      </c>
      <c r="F610" s="246" t="s">
        <v>2656</v>
      </c>
      <c r="G610" s="246">
        <v>0</v>
      </c>
      <c r="H610" s="246"/>
      <c r="I610" s="246" t="s">
        <v>290</v>
      </c>
      <c r="J610" s="392" t="s">
        <v>2576</v>
      </c>
    </row>
    <row r="611" spans="1:10" s="344" customFormat="1" ht="24" hidden="1" customHeight="1">
      <c r="A611" s="246">
        <v>19</v>
      </c>
      <c r="B611" s="246" t="s">
        <v>2691</v>
      </c>
      <c r="C611" s="247" t="s">
        <v>2692</v>
      </c>
      <c r="D611" s="263" t="s">
        <v>2693</v>
      </c>
      <c r="E611" s="246" t="s">
        <v>2694</v>
      </c>
      <c r="F611" s="246" t="s">
        <v>2656</v>
      </c>
      <c r="G611" s="246">
        <v>0</v>
      </c>
      <c r="H611" s="246"/>
      <c r="I611" s="246" t="s">
        <v>290</v>
      </c>
      <c r="J611" s="394" t="s">
        <v>177</v>
      </c>
    </row>
    <row r="612" spans="1:10" s="344" customFormat="1" ht="24" hidden="1" customHeight="1">
      <c r="A612" s="246">
        <v>20</v>
      </c>
      <c r="B612" s="246" t="s">
        <v>2695</v>
      </c>
      <c r="C612" s="247" t="s">
        <v>351</v>
      </c>
      <c r="D612" s="263" t="s">
        <v>305</v>
      </c>
      <c r="E612" s="246" t="s">
        <v>2696</v>
      </c>
      <c r="F612" s="246" t="s">
        <v>2656</v>
      </c>
      <c r="G612" s="246">
        <v>0</v>
      </c>
      <c r="H612" s="246"/>
      <c r="I612" s="246" t="s">
        <v>499</v>
      </c>
      <c r="J612" s="392" t="s">
        <v>2576</v>
      </c>
    </row>
    <row r="613" spans="1:10" s="344" customFormat="1" ht="24" hidden="1" customHeight="1">
      <c r="A613" s="246">
        <v>21</v>
      </c>
      <c r="B613" s="246" t="s">
        <v>2697</v>
      </c>
      <c r="C613" s="247" t="s">
        <v>1442</v>
      </c>
      <c r="D613" s="263" t="s">
        <v>465</v>
      </c>
      <c r="E613" s="246" t="s">
        <v>2698</v>
      </c>
      <c r="F613" s="246" t="s">
        <v>2656</v>
      </c>
      <c r="G613" s="246">
        <v>0</v>
      </c>
      <c r="H613" s="246"/>
      <c r="I613" s="246" t="s">
        <v>290</v>
      </c>
      <c r="J613" s="392"/>
    </row>
    <row r="614" spans="1:10" s="344" customFormat="1" ht="24" hidden="1" customHeight="1">
      <c r="A614" s="246">
        <v>22</v>
      </c>
      <c r="B614" s="246" t="s">
        <v>2700</v>
      </c>
      <c r="C614" s="247" t="s">
        <v>2701</v>
      </c>
      <c r="D614" s="263" t="s">
        <v>2702</v>
      </c>
      <c r="E614" s="246" t="s">
        <v>2703</v>
      </c>
      <c r="F614" s="246" t="s">
        <v>2656</v>
      </c>
      <c r="G614" s="246">
        <v>0</v>
      </c>
      <c r="H614" s="246"/>
      <c r="I614" s="246" t="s">
        <v>290</v>
      </c>
      <c r="J614" s="392"/>
    </row>
    <row r="615" spans="1:10" s="344" customFormat="1" ht="24" hidden="1" customHeight="1">
      <c r="A615" s="246">
        <v>23</v>
      </c>
      <c r="B615" s="246" t="s">
        <v>2705</v>
      </c>
      <c r="C615" s="247" t="s">
        <v>2706</v>
      </c>
      <c r="D615" s="263" t="s">
        <v>350</v>
      </c>
      <c r="E615" s="246" t="s">
        <v>2616</v>
      </c>
      <c r="F615" s="246" t="s">
        <v>2656</v>
      </c>
      <c r="G615" s="246">
        <v>0</v>
      </c>
      <c r="H615" s="246"/>
      <c r="I615" s="246" t="s">
        <v>499</v>
      </c>
      <c r="J615" s="392"/>
    </row>
    <row r="616" spans="1:10" s="344" customFormat="1" ht="24" hidden="1" customHeight="1">
      <c r="A616" s="246">
        <v>24</v>
      </c>
      <c r="B616" s="246" t="s">
        <v>2707</v>
      </c>
      <c r="C616" s="247" t="s">
        <v>211</v>
      </c>
      <c r="D616" s="263" t="s">
        <v>352</v>
      </c>
      <c r="E616" s="246" t="s">
        <v>2014</v>
      </c>
      <c r="F616" s="246" t="s">
        <v>2656</v>
      </c>
      <c r="G616" s="246">
        <v>0</v>
      </c>
      <c r="H616" s="246"/>
      <c r="I616" s="246" t="s">
        <v>290</v>
      </c>
      <c r="J616" s="392"/>
    </row>
    <row r="617" spans="1:10" s="344" customFormat="1" ht="24" hidden="1" customHeight="1">
      <c r="A617" s="246">
        <v>25</v>
      </c>
      <c r="B617" s="246" t="s">
        <v>2708</v>
      </c>
      <c r="C617" s="247" t="s">
        <v>2709</v>
      </c>
      <c r="D617" s="263" t="s">
        <v>1102</v>
      </c>
      <c r="E617" s="246" t="s">
        <v>1666</v>
      </c>
      <c r="F617" s="246" t="s">
        <v>2656</v>
      </c>
      <c r="G617" s="246">
        <v>0</v>
      </c>
      <c r="H617" s="246"/>
      <c r="I617" s="246" t="s">
        <v>290</v>
      </c>
      <c r="J617" s="392"/>
    </row>
    <row r="618" spans="1:10" s="344" customFormat="1" ht="24" hidden="1" customHeight="1">
      <c r="A618" s="246">
        <v>26</v>
      </c>
      <c r="B618" s="246" t="s">
        <v>2710</v>
      </c>
      <c r="C618" s="247" t="s">
        <v>2711</v>
      </c>
      <c r="D618" s="263" t="s">
        <v>356</v>
      </c>
      <c r="E618" s="246" t="s">
        <v>2712</v>
      </c>
      <c r="F618" s="246" t="s">
        <v>2656</v>
      </c>
      <c r="G618" s="246">
        <v>0</v>
      </c>
      <c r="H618" s="246"/>
      <c r="I618" s="246" t="s">
        <v>290</v>
      </c>
      <c r="J618" s="392"/>
    </row>
    <row r="619" spans="1:10" s="344" customFormat="1" ht="24" hidden="1" customHeight="1">
      <c r="A619" s="246">
        <v>27</v>
      </c>
      <c r="B619" s="246" t="s">
        <v>2713</v>
      </c>
      <c r="C619" s="247" t="s">
        <v>2096</v>
      </c>
      <c r="D619" s="263" t="s">
        <v>356</v>
      </c>
      <c r="E619" s="246" t="s">
        <v>2714</v>
      </c>
      <c r="F619" s="246" t="s">
        <v>2656</v>
      </c>
      <c r="G619" s="246">
        <v>0</v>
      </c>
      <c r="H619" s="246"/>
      <c r="I619" s="246" t="s">
        <v>290</v>
      </c>
      <c r="J619" s="392"/>
    </row>
    <row r="620" spans="1:10" s="344" customFormat="1" ht="24" hidden="1" customHeight="1">
      <c r="A620" s="246">
        <v>28</v>
      </c>
      <c r="B620" s="246" t="s">
        <v>2715</v>
      </c>
      <c r="C620" s="247" t="s">
        <v>2716</v>
      </c>
      <c r="D620" s="263" t="s">
        <v>227</v>
      </c>
      <c r="E620" s="246" t="s">
        <v>1452</v>
      </c>
      <c r="F620" s="246" t="s">
        <v>2656</v>
      </c>
      <c r="G620" s="246">
        <v>0</v>
      </c>
      <c r="H620" s="246" t="s">
        <v>345</v>
      </c>
      <c r="I620" s="246" t="s">
        <v>499</v>
      </c>
      <c r="J620" s="392"/>
    </row>
    <row r="621" spans="1:10" s="344" customFormat="1" ht="24" hidden="1" customHeight="1">
      <c r="A621" s="246">
        <v>29</v>
      </c>
      <c r="B621" s="246" t="s">
        <v>2717</v>
      </c>
      <c r="C621" s="247" t="s">
        <v>1899</v>
      </c>
      <c r="D621" s="263" t="s">
        <v>360</v>
      </c>
      <c r="E621" s="246" t="s">
        <v>461</v>
      </c>
      <c r="F621" s="246" t="s">
        <v>2656</v>
      </c>
      <c r="G621" s="246">
        <v>0</v>
      </c>
      <c r="H621" s="246"/>
      <c r="I621" s="246" t="s">
        <v>290</v>
      </c>
      <c r="J621" s="392"/>
    </row>
    <row r="622" spans="1:10" s="344" customFormat="1" ht="24" hidden="1" customHeight="1">
      <c r="A622" s="246">
        <v>30</v>
      </c>
      <c r="B622" s="246" t="s">
        <v>2718</v>
      </c>
      <c r="C622" s="247" t="s">
        <v>355</v>
      </c>
      <c r="D622" s="263" t="s">
        <v>362</v>
      </c>
      <c r="E622" s="246" t="s">
        <v>2535</v>
      </c>
      <c r="F622" s="246" t="s">
        <v>2656</v>
      </c>
      <c r="G622" s="246">
        <v>0</v>
      </c>
      <c r="H622" s="246"/>
      <c r="I622" s="246" t="s">
        <v>499</v>
      </c>
      <c r="J622" s="392"/>
    </row>
    <row r="623" spans="1:10" s="344" customFormat="1" ht="24" hidden="1" customHeight="1">
      <c r="A623" s="246">
        <v>31</v>
      </c>
      <c r="B623" s="246" t="s">
        <v>2719</v>
      </c>
      <c r="C623" s="247" t="s">
        <v>1247</v>
      </c>
      <c r="D623" s="263" t="s">
        <v>456</v>
      </c>
      <c r="E623" s="246" t="s">
        <v>1083</v>
      </c>
      <c r="F623" s="246" t="s">
        <v>2656</v>
      </c>
      <c r="G623" s="246">
        <v>0</v>
      </c>
      <c r="H623" s="246"/>
      <c r="I623" s="246" t="s">
        <v>290</v>
      </c>
      <c r="J623" s="392"/>
    </row>
    <row r="624" spans="1:10" s="344" customFormat="1" ht="24" hidden="1" customHeight="1">
      <c r="A624" s="246">
        <v>32</v>
      </c>
      <c r="B624" s="246" t="s">
        <v>2720</v>
      </c>
      <c r="C624" s="247" t="s">
        <v>200</v>
      </c>
      <c r="D624" s="263" t="s">
        <v>1305</v>
      </c>
      <c r="E624" s="246" t="s">
        <v>460</v>
      </c>
      <c r="F624" s="246" t="s">
        <v>2656</v>
      </c>
      <c r="G624" s="246">
        <v>0</v>
      </c>
      <c r="H624" s="246"/>
      <c r="I624" s="246" t="s">
        <v>290</v>
      </c>
      <c r="J624" s="392"/>
    </row>
    <row r="625" spans="1:10" s="344" customFormat="1" ht="24" hidden="1" customHeight="1">
      <c r="A625" s="246">
        <v>33</v>
      </c>
      <c r="B625" s="246" t="s">
        <v>2721</v>
      </c>
      <c r="C625" s="247" t="s">
        <v>291</v>
      </c>
      <c r="D625" s="263" t="s">
        <v>1325</v>
      </c>
      <c r="E625" s="246" t="s">
        <v>2647</v>
      </c>
      <c r="F625" s="246" t="s">
        <v>2656</v>
      </c>
      <c r="G625" s="246">
        <v>0</v>
      </c>
      <c r="H625" s="246"/>
      <c r="I625" s="246" t="s">
        <v>499</v>
      </c>
      <c r="J625" s="392"/>
    </row>
    <row r="626" spans="1:10" s="344" customFormat="1" ht="24" hidden="1" customHeight="1">
      <c r="A626" s="246">
        <v>34</v>
      </c>
      <c r="B626" s="246" t="s">
        <v>2722</v>
      </c>
      <c r="C626" s="247" t="s">
        <v>2723</v>
      </c>
      <c r="D626" s="263" t="s">
        <v>1325</v>
      </c>
      <c r="E626" s="246" t="s">
        <v>479</v>
      </c>
      <c r="F626" s="246" t="s">
        <v>2656</v>
      </c>
      <c r="G626" s="246">
        <v>0</v>
      </c>
      <c r="H626" s="246"/>
      <c r="I626" s="246" t="s">
        <v>290</v>
      </c>
      <c r="J626" s="392"/>
    </row>
    <row r="627" spans="1:10" s="344" customFormat="1" ht="24" hidden="1" customHeight="1">
      <c r="A627" s="246">
        <v>35</v>
      </c>
      <c r="B627" s="246" t="s">
        <v>2724</v>
      </c>
      <c r="C627" s="247" t="s">
        <v>405</v>
      </c>
      <c r="D627" s="263" t="s">
        <v>237</v>
      </c>
      <c r="E627" s="246" t="s">
        <v>1323</v>
      </c>
      <c r="F627" s="246" t="s">
        <v>2656</v>
      </c>
      <c r="G627" s="246">
        <v>0</v>
      </c>
      <c r="H627" s="246"/>
      <c r="I627" s="246" t="s">
        <v>290</v>
      </c>
      <c r="J627" s="392"/>
    </row>
    <row r="628" spans="1:10" s="344" customFormat="1" ht="24" hidden="1" customHeight="1">
      <c r="A628" s="246">
        <v>36</v>
      </c>
      <c r="B628" s="246" t="s">
        <v>2725</v>
      </c>
      <c r="C628" s="247" t="s">
        <v>2726</v>
      </c>
      <c r="D628" s="263" t="s">
        <v>2727</v>
      </c>
      <c r="E628" s="246" t="s">
        <v>1086</v>
      </c>
      <c r="F628" s="246" t="s">
        <v>2656</v>
      </c>
      <c r="G628" s="246">
        <v>0</v>
      </c>
      <c r="H628" s="246"/>
      <c r="I628" s="246" t="s">
        <v>290</v>
      </c>
      <c r="J628" s="392"/>
    </row>
    <row r="629" spans="1:10" s="344" customFormat="1" ht="24" hidden="1" customHeight="1">
      <c r="A629" s="246">
        <v>37</v>
      </c>
      <c r="B629" s="246" t="s">
        <v>2728</v>
      </c>
      <c r="C629" s="247" t="s">
        <v>2580</v>
      </c>
      <c r="D629" s="263" t="s">
        <v>364</v>
      </c>
      <c r="E629" s="246" t="s">
        <v>2155</v>
      </c>
      <c r="F629" s="246" t="s">
        <v>2656</v>
      </c>
      <c r="G629" s="246">
        <v>0</v>
      </c>
      <c r="H629" s="246"/>
      <c r="I629" s="246" t="s">
        <v>290</v>
      </c>
      <c r="J629" s="392"/>
    </row>
    <row r="630" spans="1:10" s="344" customFormat="1" ht="24" hidden="1" customHeight="1">
      <c r="A630" s="246">
        <v>38</v>
      </c>
      <c r="B630" s="246" t="s">
        <v>2729</v>
      </c>
      <c r="C630" s="247" t="s">
        <v>291</v>
      </c>
      <c r="D630" s="263" t="s">
        <v>238</v>
      </c>
      <c r="E630" s="246" t="s">
        <v>2647</v>
      </c>
      <c r="F630" s="246" t="s">
        <v>2656</v>
      </c>
      <c r="G630" s="246">
        <v>0</v>
      </c>
      <c r="H630" s="246" t="s">
        <v>370</v>
      </c>
      <c r="I630" s="246" t="s">
        <v>499</v>
      </c>
      <c r="J630" s="392"/>
    </row>
    <row r="631" spans="1:10" s="344" customFormat="1" ht="24" hidden="1" customHeight="1">
      <c r="A631" s="246">
        <v>39</v>
      </c>
      <c r="B631" s="246" t="s">
        <v>2730</v>
      </c>
      <c r="C631" s="247" t="s">
        <v>2731</v>
      </c>
      <c r="D631" s="263" t="s">
        <v>430</v>
      </c>
      <c r="E631" s="246" t="s">
        <v>2732</v>
      </c>
      <c r="F631" s="246" t="s">
        <v>2656</v>
      </c>
      <c r="G631" s="246">
        <v>0</v>
      </c>
      <c r="H631" s="246"/>
      <c r="I631" s="246" t="s">
        <v>290</v>
      </c>
      <c r="J631" s="392"/>
    </row>
    <row r="632" spans="1:10" s="344" customFormat="1" ht="24" hidden="1" customHeight="1">
      <c r="A632" s="246">
        <v>40</v>
      </c>
      <c r="B632" s="246" t="s">
        <v>2733</v>
      </c>
      <c r="C632" s="247" t="s">
        <v>2734</v>
      </c>
      <c r="D632" s="263" t="s">
        <v>240</v>
      </c>
      <c r="E632" s="246" t="s">
        <v>2735</v>
      </c>
      <c r="F632" s="246" t="s">
        <v>2656</v>
      </c>
      <c r="G632" s="246">
        <v>0</v>
      </c>
      <c r="H632" s="246"/>
      <c r="I632" s="246" t="s">
        <v>290</v>
      </c>
      <c r="J632" s="392"/>
    </row>
    <row r="633" spans="1:10" s="344" customFormat="1" ht="24" hidden="1" customHeight="1">
      <c r="A633" s="246">
        <v>41</v>
      </c>
      <c r="B633" s="246" t="s">
        <v>2736</v>
      </c>
      <c r="C633" s="247" t="s">
        <v>2737</v>
      </c>
      <c r="D633" s="263" t="s">
        <v>242</v>
      </c>
      <c r="E633" s="246" t="s">
        <v>2738</v>
      </c>
      <c r="F633" s="246" t="s">
        <v>2656</v>
      </c>
      <c r="G633" s="246">
        <v>0</v>
      </c>
      <c r="H633" s="246"/>
      <c r="I633" s="246" t="s">
        <v>290</v>
      </c>
      <c r="J633" s="392"/>
    </row>
    <row r="634" spans="1:10" s="344" customFormat="1" ht="24" hidden="1" customHeight="1">
      <c r="A634" s="246">
        <v>42</v>
      </c>
      <c r="B634" s="246" t="s">
        <v>2739</v>
      </c>
      <c r="C634" s="247" t="s">
        <v>1140</v>
      </c>
      <c r="D634" s="263" t="s">
        <v>1326</v>
      </c>
      <c r="E634" s="246" t="s">
        <v>1251</v>
      </c>
      <c r="F634" s="246" t="s">
        <v>2656</v>
      </c>
      <c r="G634" s="246">
        <v>0</v>
      </c>
      <c r="H634" s="246"/>
      <c r="I634" s="246" t="s">
        <v>290</v>
      </c>
      <c r="J634" s="392"/>
    </row>
    <row r="635" spans="1:10" s="344" customFormat="1" ht="24" hidden="1" customHeight="1" thickBot="1">
      <c r="A635" s="373">
        <v>43</v>
      </c>
      <c r="B635" s="373" t="s">
        <v>2740</v>
      </c>
      <c r="C635" s="374" t="s">
        <v>1583</v>
      </c>
      <c r="D635" s="375" t="s">
        <v>1665</v>
      </c>
      <c r="E635" s="373" t="s">
        <v>1087</v>
      </c>
      <c r="F635" s="373" t="s">
        <v>2656</v>
      </c>
      <c r="G635" s="373">
        <v>0</v>
      </c>
      <c r="H635" s="373"/>
      <c r="I635" s="373" t="s">
        <v>290</v>
      </c>
      <c r="J635" s="400"/>
    </row>
    <row r="636" spans="1:10" s="344" customFormat="1" ht="24" hidden="1" customHeight="1">
      <c r="A636" s="283">
        <v>1</v>
      </c>
      <c r="B636" s="283" t="s">
        <v>2741</v>
      </c>
      <c r="C636" s="371" t="s">
        <v>2742</v>
      </c>
      <c r="D636" s="372" t="s">
        <v>1094</v>
      </c>
      <c r="E636" s="283" t="s">
        <v>1177</v>
      </c>
      <c r="F636" s="283" t="s">
        <v>0</v>
      </c>
      <c r="G636" s="283">
        <v>0</v>
      </c>
      <c r="H636" s="283"/>
      <c r="I636" s="283" t="s">
        <v>290</v>
      </c>
      <c r="J636" s="391" t="s">
        <v>1</v>
      </c>
    </row>
    <row r="637" spans="1:10" s="344" customFormat="1" ht="24" hidden="1" customHeight="1">
      <c r="A637" s="246">
        <v>2</v>
      </c>
      <c r="B637" s="246" t="s">
        <v>2</v>
      </c>
      <c r="C637" s="247" t="s">
        <v>3</v>
      </c>
      <c r="D637" s="263" t="s">
        <v>373</v>
      </c>
      <c r="E637" s="246" t="s">
        <v>415</v>
      </c>
      <c r="F637" s="246" t="s">
        <v>0</v>
      </c>
      <c r="G637" s="246">
        <v>0</v>
      </c>
      <c r="H637" s="246" t="s">
        <v>345</v>
      </c>
      <c r="I637" s="246" t="s">
        <v>290</v>
      </c>
      <c r="J637" s="392" t="s">
        <v>1</v>
      </c>
    </row>
    <row r="638" spans="1:10" s="344" customFormat="1" ht="24" hidden="1" customHeight="1">
      <c r="A638" s="246">
        <v>3</v>
      </c>
      <c r="B638" s="246" t="s">
        <v>4</v>
      </c>
      <c r="C638" s="247" t="s">
        <v>2379</v>
      </c>
      <c r="D638" s="263" t="s">
        <v>296</v>
      </c>
      <c r="E638" s="246" t="s">
        <v>5</v>
      </c>
      <c r="F638" s="246" t="s">
        <v>0</v>
      </c>
      <c r="G638" s="246">
        <v>0</v>
      </c>
      <c r="H638" s="246"/>
      <c r="I638" s="246" t="s">
        <v>290</v>
      </c>
      <c r="J638" s="392" t="s">
        <v>1</v>
      </c>
    </row>
    <row r="639" spans="1:10" s="345" customFormat="1" ht="24" hidden="1" customHeight="1">
      <c r="A639" s="246">
        <v>4</v>
      </c>
      <c r="B639" s="248" t="s">
        <v>6</v>
      </c>
      <c r="C639" s="249" t="s">
        <v>7</v>
      </c>
      <c r="D639" s="262" t="s">
        <v>296</v>
      </c>
      <c r="E639" s="248" t="s">
        <v>1142</v>
      </c>
      <c r="F639" s="246" t="s">
        <v>0</v>
      </c>
      <c r="G639" s="246">
        <v>0</v>
      </c>
      <c r="H639" s="248"/>
      <c r="I639" s="248" t="s">
        <v>290</v>
      </c>
      <c r="J639" s="392" t="s">
        <v>1</v>
      </c>
    </row>
    <row r="640" spans="1:10" s="344" customFormat="1" ht="24" hidden="1" customHeight="1">
      <c r="A640" s="246">
        <v>5</v>
      </c>
      <c r="B640" s="246" t="s">
        <v>8</v>
      </c>
      <c r="C640" s="247" t="s">
        <v>9</v>
      </c>
      <c r="D640" s="263" t="s">
        <v>298</v>
      </c>
      <c r="E640" s="246" t="s">
        <v>1308</v>
      </c>
      <c r="F640" s="246" t="s">
        <v>0</v>
      </c>
      <c r="G640" s="246">
        <v>0</v>
      </c>
      <c r="H640" s="246"/>
      <c r="I640" s="246" t="s">
        <v>499</v>
      </c>
      <c r="J640" s="392" t="s">
        <v>1</v>
      </c>
    </row>
    <row r="641" spans="1:10" s="344" customFormat="1" ht="24" hidden="1" customHeight="1">
      <c r="A641" s="246">
        <v>6</v>
      </c>
      <c r="B641" s="246" t="s">
        <v>10</v>
      </c>
      <c r="C641" s="249" t="s">
        <v>366</v>
      </c>
      <c r="D641" s="262" t="s">
        <v>374</v>
      </c>
      <c r="E641" s="246" t="s">
        <v>2014</v>
      </c>
      <c r="F641" s="246" t="s">
        <v>0</v>
      </c>
      <c r="G641" s="246">
        <v>0</v>
      </c>
      <c r="H641" s="246"/>
      <c r="I641" s="246" t="s">
        <v>290</v>
      </c>
      <c r="J641" s="392"/>
    </row>
    <row r="642" spans="1:10" s="344" customFormat="1" ht="24" hidden="1" customHeight="1">
      <c r="A642" s="246">
        <v>7</v>
      </c>
      <c r="B642" s="246" t="s">
        <v>11</v>
      </c>
      <c r="C642" s="247" t="s">
        <v>457</v>
      </c>
      <c r="D642" s="263" t="s">
        <v>374</v>
      </c>
      <c r="E642" s="246" t="s">
        <v>459</v>
      </c>
      <c r="F642" s="246" t="s">
        <v>0</v>
      </c>
      <c r="G642" s="246">
        <v>0</v>
      </c>
      <c r="H642" s="246"/>
      <c r="I642" s="246" t="s">
        <v>290</v>
      </c>
      <c r="J642" s="392" t="s">
        <v>1</v>
      </c>
    </row>
    <row r="643" spans="1:10" s="344" customFormat="1" ht="24" hidden="1" customHeight="1">
      <c r="A643" s="246">
        <v>8</v>
      </c>
      <c r="B643" s="246" t="s">
        <v>12</v>
      </c>
      <c r="C643" s="247" t="s">
        <v>392</v>
      </c>
      <c r="D643" s="263" t="s">
        <v>300</v>
      </c>
      <c r="E643" s="246" t="s">
        <v>1914</v>
      </c>
      <c r="F643" s="246" t="s">
        <v>0</v>
      </c>
      <c r="G643" s="246">
        <v>0</v>
      </c>
      <c r="H643" s="246"/>
      <c r="I643" s="246" t="s">
        <v>499</v>
      </c>
      <c r="J643" s="392" t="s">
        <v>1</v>
      </c>
    </row>
    <row r="644" spans="1:10" s="344" customFormat="1" ht="24" hidden="1" customHeight="1">
      <c r="A644" s="246">
        <v>9</v>
      </c>
      <c r="B644" s="246" t="s">
        <v>13</v>
      </c>
      <c r="C644" s="247" t="s">
        <v>14</v>
      </c>
      <c r="D644" s="263" t="s">
        <v>207</v>
      </c>
      <c r="E644" s="246" t="s">
        <v>436</v>
      </c>
      <c r="F644" s="246" t="s">
        <v>0</v>
      </c>
      <c r="G644" s="246">
        <v>0</v>
      </c>
      <c r="H644" s="246"/>
      <c r="I644" s="246" t="s">
        <v>290</v>
      </c>
      <c r="J644" s="392" t="s">
        <v>1</v>
      </c>
    </row>
    <row r="645" spans="1:10" s="344" customFormat="1" ht="24" hidden="1" customHeight="1">
      <c r="A645" s="246">
        <v>10</v>
      </c>
      <c r="B645" s="246" t="s">
        <v>15</v>
      </c>
      <c r="C645" s="247" t="s">
        <v>441</v>
      </c>
      <c r="D645" s="263" t="s">
        <v>1439</v>
      </c>
      <c r="E645" s="246" t="s">
        <v>295</v>
      </c>
      <c r="F645" s="246" t="s">
        <v>0</v>
      </c>
      <c r="G645" s="246">
        <v>0</v>
      </c>
      <c r="H645" s="246"/>
      <c r="I645" s="246" t="s">
        <v>290</v>
      </c>
      <c r="J645" s="392" t="s">
        <v>1</v>
      </c>
    </row>
    <row r="646" spans="1:10" s="344" customFormat="1" ht="24" hidden="1" customHeight="1">
      <c r="A646" s="246">
        <v>11</v>
      </c>
      <c r="B646" s="246" t="s">
        <v>16</v>
      </c>
      <c r="C646" s="247" t="s">
        <v>17</v>
      </c>
      <c r="D646" s="263" t="s">
        <v>445</v>
      </c>
      <c r="E646" s="246" t="s">
        <v>447</v>
      </c>
      <c r="F646" s="246" t="s">
        <v>0</v>
      </c>
      <c r="G646" s="246">
        <v>0</v>
      </c>
      <c r="H646" s="246"/>
      <c r="I646" s="246" t="s">
        <v>290</v>
      </c>
      <c r="J646" s="392" t="s">
        <v>1</v>
      </c>
    </row>
    <row r="647" spans="1:10" s="344" customFormat="1" ht="24" hidden="1" customHeight="1">
      <c r="A647" s="246">
        <v>12</v>
      </c>
      <c r="B647" s="246" t="s">
        <v>18</v>
      </c>
      <c r="C647" s="247" t="s">
        <v>19</v>
      </c>
      <c r="D647" s="263" t="s">
        <v>376</v>
      </c>
      <c r="E647" s="246" t="s">
        <v>354</v>
      </c>
      <c r="F647" s="246" t="s">
        <v>0</v>
      </c>
      <c r="G647" s="246">
        <v>0</v>
      </c>
      <c r="H647" s="246"/>
      <c r="I647" s="246" t="s">
        <v>499</v>
      </c>
      <c r="J647" s="392" t="s">
        <v>1</v>
      </c>
    </row>
    <row r="648" spans="1:10" s="344" customFormat="1" ht="24" hidden="1" customHeight="1">
      <c r="A648" s="246">
        <v>13</v>
      </c>
      <c r="B648" s="246" t="s">
        <v>20</v>
      </c>
      <c r="C648" s="247" t="s">
        <v>21</v>
      </c>
      <c r="D648" s="263" t="s">
        <v>210</v>
      </c>
      <c r="E648" s="246" t="s">
        <v>1457</v>
      </c>
      <c r="F648" s="246" t="s">
        <v>0</v>
      </c>
      <c r="G648" s="246">
        <v>0</v>
      </c>
      <c r="H648" s="246"/>
      <c r="I648" s="246" t="s">
        <v>290</v>
      </c>
      <c r="J648" s="392" t="s">
        <v>1</v>
      </c>
    </row>
    <row r="649" spans="1:10" s="344" customFormat="1" ht="24" hidden="1" customHeight="1">
      <c r="A649" s="246">
        <v>14</v>
      </c>
      <c r="B649" s="246" t="s">
        <v>22</v>
      </c>
      <c r="C649" s="247" t="s">
        <v>206</v>
      </c>
      <c r="D649" s="263" t="s">
        <v>414</v>
      </c>
      <c r="E649" s="246" t="s">
        <v>23</v>
      </c>
      <c r="F649" s="246" t="s">
        <v>0</v>
      </c>
      <c r="G649" s="246">
        <v>0</v>
      </c>
      <c r="H649" s="246"/>
      <c r="I649" s="246" t="s">
        <v>290</v>
      </c>
      <c r="J649" s="392" t="s">
        <v>1</v>
      </c>
    </row>
    <row r="650" spans="1:10" s="344" customFormat="1" ht="24" hidden="1" customHeight="1">
      <c r="A650" s="246">
        <v>15</v>
      </c>
      <c r="B650" s="246" t="s">
        <v>24</v>
      </c>
      <c r="C650" s="247" t="s">
        <v>355</v>
      </c>
      <c r="D650" s="263" t="s">
        <v>302</v>
      </c>
      <c r="E650" s="246" t="s">
        <v>1181</v>
      </c>
      <c r="F650" s="246" t="s">
        <v>0</v>
      </c>
      <c r="G650" s="246">
        <v>0</v>
      </c>
      <c r="H650" s="246"/>
      <c r="I650" s="246" t="s">
        <v>290</v>
      </c>
      <c r="J650" s="392" t="s">
        <v>1</v>
      </c>
    </row>
    <row r="651" spans="1:10" s="344" customFormat="1" ht="24" hidden="1" customHeight="1">
      <c r="A651" s="246">
        <v>16</v>
      </c>
      <c r="B651" s="246" t="s">
        <v>25</v>
      </c>
      <c r="C651" s="247" t="s">
        <v>26</v>
      </c>
      <c r="D651" s="263" t="s">
        <v>302</v>
      </c>
      <c r="E651" s="246" t="s">
        <v>1333</v>
      </c>
      <c r="F651" s="246" t="s">
        <v>0</v>
      </c>
      <c r="G651" s="246">
        <v>0</v>
      </c>
      <c r="H651" s="246"/>
      <c r="I651" s="246" t="s">
        <v>290</v>
      </c>
      <c r="J651" s="392" t="s">
        <v>1</v>
      </c>
    </row>
    <row r="652" spans="1:10" s="344" customFormat="1" ht="24" hidden="1" customHeight="1">
      <c r="A652" s="246">
        <v>17</v>
      </c>
      <c r="B652" s="246" t="s">
        <v>27</v>
      </c>
      <c r="C652" s="249" t="s">
        <v>28</v>
      </c>
      <c r="D652" s="262" t="s">
        <v>302</v>
      </c>
      <c r="E652" s="246" t="s">
        <v>454</v>
      </c>
      <c r="F652" s="246" t="s">
        <v>0</v>
      </c>
      <c r="G652" s="246">
        <v>0</v>
      </c>
      <c r="H652" s="250"/>
      <c r="I652" s="246" t="s">
        <v>499</v>
      </c>
      <c r="J652" s="394" t="s">
        <v>29</v>
      </c>
    </row>
    <row r="653" spans="1:10" s="344" customFormat="1" ht="24" hidden="1" customHeight="1">
      <c r="A653" s="246">
        <v>18</v>
      </c>
      <c r="B653" s="246" t="s">
        <v>30</v>
      </c>
      <c r="C653" s="247" t="s">
        <v>31</v>
      </c>
      <c r="D653" s="263" t="s">
        <v>1098</v>
      </c>
      <c r="E653" s="246" t="s">
        <v>32</v>
      </c>
      <c r="F653" s="246" t="s">
        <v>0</v>
      </c>
      <c r="G653" s="246">
        <v>0</v>
      </c>
      <c r="H653" s="246" t="s">
        <v>370</v>
      </c>
      <c r="I653" s="246" t="s">
        <v>290</v>
      </c>
      <c r="J653" s="394" t="s">
        <v>33</v>
      </c>
    </row>
    <row r="654" spans="1:10" s="344" customFormat="1" ht="24" hidden="1" customHeight="1">
      <c r="A654" s="246">
        <v>19</v>
      </c>
      <c r="B654" s="246" t="s">
        <v>34</v>
      </c>
      <c r="C654" s="247" t="s">
        <v>244</v>
      </c>
      <c r="D654" s="263" t="s">
        <v>340</v>
      </c>
      <c r="E654" s="246" t="s">
        <v>1763</v>
      </c>
      <c r="F654" s="246" t="s">
        <v>0</v>
      </c>
      <c r="G654" s="246">
        <v>0</v>
      </c>
      <c r="H654" s="246"/>
      <c r="I654" s="246" t="s">
        <v>499</v>
      </c>
      <c r="J654" s="392"/>
    </row>
    <row r="655" spans="1:10" s="344" customFormat="1" ht="24" hidden="1" customHeight="1">
      <c r="A655" s="246">
        <v>20</v>
      </c>
      <c r="B655" s="246" t="s">
        <v>35</v>
      </c>
      <c r="C655" s="247" t="s">
        <v>36</v>
      </c>
      <c r="D655" s="263" t="s">
        <v>342</v>
      </c>
      <c r="E655" s="246" t="s">
        <v>37</v>
      </c>
      <c r="F655" s="246" t="s">
        <v>0</v>
      </c>
      <c r="G655" s="246">
        <v>0</v>
      </c>
      <c r="H655" s="246"/>
      <c r="I655" s="246" t="s">
        <v>290</v>
      </c>
      <c r="J655" s="394" t="s">
        <v>38</v>
      </c>
    </row>
    <row r="656" spans="1:10" s="344" customFormat="1" ht="24" hidden="1" customHeight="1">
      <c r="A656" s="246">
        <v>21</v>
      </c>
      <c r="B656" s="246" t="s">
        <v>39</v>
      </c>
      <c r="C656" s="247" t="s">
        <v>1255</v>
      </c>
      <c r="D656" s="263" t="s">
        <v>219</v>
      </c>
      <c r="E656" s="246" t="s">
        <v>1890</v>
      </c>
      <c r="F656" s="246" t="s">
        <v>0</v>
      </c>
      <c r="G656" s="246">
        <v>0</v>
      </c>
      <c r="H656" s="246"/>
      <c r="I656" s="246" t="s">
        <v>290</v>
      </c>
      <c r="J656" s="392" t="s">
        <v>1</v>
      </c>
    </row>
    <row r="657" spans="1:10" s="344" customFormat="1" ht="24" hidden="1" customHeight="1">
      <c r="A657" s="246">
        <v>22</v>
      </c>
      <c r="B657" s="246" t="s">
        <v>40</v>
      </c>
      <c r="C657" s="247" t="s">
        <v>2673</v>
      </c>
      <c r="D657" s="263" t="s">
        <v>219</v>
      </c>
      <c r="E657" s="246" t="s">
        <v>1085</v>
      </c>
      <c r="F657" s="246" t="s">
        <v>0</v>
      </c>
      <c r="G657" s="246">
        <v>0</v>
      </c>
      <c r="H657" s="246"/>
      <c r="I657" s="246" t="s">
        <v>290</v>
      </c>
      <c r="J657" s="392"/>
    </row>
    <row r="658" spans="1:10" s="344" customFormat="1" ht="24" hidden="1" customHeight="1">
      <c r="A658" s="246">
        <v>23</v>
      </c>
      <c r="B658" s="246" t="s">
        <v>41</v>
      </c>
      <c r="C658" s="247" t="s">
        <v>42</v>
      </c>
      <c r="D658" s="263" t="s">
        <v>1324</v>
      </c>
      <c r="E658" s="246" t="s">
        <v>43</v>
      </c>
      <c r="F658" s="246" t="s">
        <v>0</v>
      </c>
      <c r="G658" s="246">
        <v>0</v>
      </c>
      <c r="H658" s="246"/>
      <c r="I658" s="246" t="s">
        <v>290</v>
      </c>
      <c r="J658" s="392"/>
    </row>
    <row r="659" spans="1:10" s="344" customFormat="1" ht="24" hidden="1" customHeight="1">
      <c r="A659" s="246">
        <v>24</v>
      </c>
      <c r="B659" s="246" t="s">
        <v>44</v>
      </c>
      <c r="C659" s="247" t="s">
        <v>45</v>
      </c>
      <c r="D659" s="263" t="s">
        <v>346</v>
      </c>
      <c r="E659" s="246" t="s">
        <v>46</v>
      </c>
      <c r="F659" s="246" t="s">
        <v>0</v>
      </c>
      <c r="G659" s="246">
        <v>0</v>
      </c>
      <c r="H659" s="246"/>
      <c r="I659" s="246" t="s">
        <v>499</v>
      </c>
      <c r="J659" s="392" t="s">
        <v>1</v>
      </c>
    </row>
    <row r="660" spans="1:10" s="344" customFormat="1" ht="24" hidden="1" customHeight="1">
      <c r="A660" s="246">
        <v>25</v>
      </c>
      <c r="B660" s="246" t="s">
        <v>47</v>
      </c>
      <c r="C660" s="247" t="s">
        <v>239</v>
      </c>
      <c r="D660" s="263" t="s">
        <v>1157</v>
      </c>
      <c r="E660" s="246" t="s">
        <v>1087</v>
      </c>
      <c r="F660" s="246" t="s">
        <v>0</v>
      </c>
      <c r="G660" s="246">
        <v>0</v>
      </c>
      <c r="H660" s="246"/>
      <c r="I660" s="246" t="s">
        <v>290</v>
      </c>
      <c r="J660" s="392" t="s">
        <v>1</v>
      </c>
    </row>
    <row r="661" spans="1:10" s="344" customFormat="1" ht="24" hidden="1" customHeight="1">
      <c r="A661" s="246">
        <v>26</v>
      </c>
      <c r="B661" s="246" t="s">
        <v>48</v>
      </c>
      <c r="C661" s="247" t="s">
        <v>2580</v>
      </c>
      <c r="D661" s="263" t="s">
        <v>223</v>
      </c>
      <c r="E661" s="246" t="s">
        <v>2400</v>
      </c>
      <c r="F661" s="246" t="s">
        <v>0</v>
      </c>
      <c r="G661" s="246">
        <v>0</v>
      </c>
      <c r="H661" s="246"/>
      <c r="I661" s="246" t="s">
        <v>290</v>
      </c>
      <c r="J661" s="392"/>
    </row>
    <row r="662" spans="1:10" s="344" customFormat="1" ht="24" hidden="1" customHeight="1">
      <c r="A662" s="246">
        <v>27</v>
      </c>
      <c r="B662" s="246" t="s">
        <v>49</v>
      </c>
      <c r="C662" s="247" t="s">
        <v>206</v>
      </c>
      <c r="D662" s="263" t="s">
        <v>50</v>
      </c>
      <c r="E662" s="246" t="s">
        <v>51</v>
      </c>
      <c r="F662" s="246" t="s">
        <v>0</v>
      </c>
      <c r="G662" s="246">
        <v>0</v>
      </c>
      <c r="H662" s="246"/>
      <c r="I662" s="246" t="s">
        <v>290</v>
      </c>
      <c r="J662" s="392" t="s">
        <v>1</v>
      </c>
    </row>
    <row r="663" spans="1:10" s="344" customFormat="1" ht="24" hidden="1" customHeight="1">
      <c r="A663" s="246">
        <v>28</v>
      </c>
      <c r="B663" s="246" t="s">
        <v>52</v>
      </c>
      <c r="C663" s="247" t="s">
        <v>355</v>
      </c>
      <c r="D663" s="263" t="s">
        <v>1206</v>
      </c>
      <c r="E663" s="246" t="s">
        <v>1990</v>
      </c>
      <c r="F663" s="246" t="s">
        <v>0</v>
      </c>
      <c r="G663" s="246">
        <v>0</v>
      </c>
      <c r="H663" s="246"/>
      <c r="I663" s="246" t="s">
        <v>290</v>
      </c>
      <c r="J663" s="392" t="s">
        <v>1</v>
      </c>
    </row>
    <row r="664" spans="1:10" s="344" customFormat="1" ht="24" hidden="1" customHeight="1">
      <c r="A664" s="246">
        <v>29</v>
      </c>
      <c r="B664" s="246" t="s">
        <v>53</v>
      </c>
      <c r="C664" s="247" t="s">
        <v>483</v>
      </c>
      <c r="D664" s="263" t="s">
        <v>225</v>
      </c>
      <c r="E664" s="246" t="s">
        <v>54</v>
      </c>
      <c r="F664" s="246" t="s">
        <v>0</v>
      </c>
      <c r="G664" s="246">
        <v>0</v>
      </c>
      <c r="H664" s="246"/>
      <c r="I664" s="246" t="s">
        <v>499</v>
      </c>
      <c r="J664" s="392" t="s">
        <v>1</v>
      </c>
    </row>
    <row r="665" spans="1:10" s="344" customFormat="1" ht="24" hidden="1" customHeight="1">
      <c r="A665" s="246">
        <v>30</v>
      </c>
      <c r="B665" s="246" t="s">
        <v>55</v>
      </c>
      <c r="C665" s="247" t="s">
        <v>377</v>
      </c>
      <c r="D665" s="263" t="s">
        <v>226</v>
      </c>
      <c r="E665" s="246" t="s">
        <v>1949</v>
      </c>
      <c r="F665" s="246" t="s">
        <v>0</v>
      </c>
      <c r="G665" s="246">
        <v>0</v>
      </c>
      <c r="H665" s="246"/>
      <c r="I665" s="246" t="s">
        <v>290</v>
      </c>
      <c r="J665" s="392" t="s">
        <v>1</v>
      </c>
    </row>
    <row r="666" spans="1:10" s="344" customFormat="1" ht="24" hidden="1" customHeight="1">
      <c r="A666" s="246">
        <v>31</v>
      </c>
      <c r="B666" s="246" t="s">
        <v>56</v>
      </c>
      <c r="C666" s="247" t="s">
        <v>57</v>
      </c>
      <c r="D666" s="263" t="s">
        <v>229</v>
      </c>
      <c r="E666" s="246" t="s">
        <v>2104</v>
      </c>
      <c r="F666" s="246" t="s">
        <v>0</v>
      </c>
      <c r="G666" s="246">
        <v>0</v>
      </c>
      <c r="H666" s="246"/>
      <c r="I666" s="246" t="s">
        <v>290</v>
      </c>
      <c r="J666" s="392"/>
    </row>
    <row r="667" spans="1:10" s="344" customFormat="1" ht="24" hidden="1" customHeight="1">
      <c r="A667" s="246">
        <v>32</v>
      </c>
      <c r="B667" s="246" t="s">
        <v>58</v>
      </c>
      <c r="C667" s="247" t="s">
        <v>59</v>
      </c>
      <c r="D667" s="263" t="s">
        <v>360</v>
      </c>
      <c r="E667" s="246" t="s">
        <v>490</v>
      </c>
      <c r="F667" s="246" t="s">
        <v>0</v>
      </c>
      <c r="G667" s="246">
        <v>0</v>
      </c>
      <c r="H667" s="246"/>
      <c r="I667" s="246" t="s">
        <v>290</v>
      </c>
      <c r="J667" s="392"/>
    </row>
    <row r="668" spans="1:10" s="344" customFormat="1" ht="24" hidden="1" customHeight="1">
      <c r="A668" s="246">
        <v>33</v>
      </c>
      <c r="B668" s="246" t="s">
        <v>60</v>
      </c>
      <c r="C668" s="247" t="s">
        <v>61</v>
      </c>
      <c r="D668" s="263" t="s">
        <v>456</v>
      </c>
      <c r="E668" s="246" t="s">
        <v>1330</v>
      </c>
      <c r="F668" s="246" t="s">
        <v>0</v>
      </c>
      <c r="G668" s="246">
        <v>0</v>
      </c>
      <c r="H668" s="246"/>
      <c r="I668" s="246" t="s">
        <v>499</v>
      </c>
      <c r="J668" s="392"/>
    </row>
    <row r="669" spans="1:10" s="344" customFormat="1" ht="24" hidden="1" customHeight="1">
      <c r="A669" s="246">
        <v>34</v>
      </c>
      <c r="B669" s="246" t="s">
        <v>62</v>
      </c>
      <c r="C669" s="247" t="s">
        <v>475</v>
      </c>
      <c r="D669" s="263" t="s">
        <v>362</v>
      </c>
      <c r="E669" s="246" t="s">
        <v>1481</v>
      </c>
      <c r="F669" s="246" t="s">
        <v>0</v>
      </c>
      <c r="G669" s="246">
        <v>0</v>
      </c>
      <c r="H669" s="246"/>
      <c r="I669" s="246" t="s">
        <v>290</v>
      </c>
      <c r="J669" s="392" t="s">
        <v>1</v>
      </c>
    </row>
    <row r="670" spans="1:10" s="344" customFormat="1" ht="24" hidden="1" customHeight="1">
      <c r="A670" s="246">
        <v>35</v>
      </c>
      <c r="B670" s="246" t="s">
        <v>63</v>
      </c>
      <c r="C670" s="249" t="s">
        <v>458</v>
      </c>
      <c r="D670" s="262" t="s">
        <v>1220</v>
      </c>
      <c r="E670" s="246" t="s">
        <v>64</v>
      </c>
      <c r="F670" s="246" t="s">
        <v>0</v>
      </c>
      <c r="G670" s="246">
        <v>0</v>
      </c>
      <c r="H670" s="246"/>
      <c r="I670" s="246" t="s">
        <v>290</v>
      </c>
      <c r="J670" s="392"/>
    </row>
    <row r="671" spans="1:10" s="344" customFormat="1" ht="24" hidden="1" customHeight="1">
      <c r="A671" s="246">
        <v>36</v>
      </c>
      <c r="B671" s="246" t="s">
        <v>65</v>
      </c>
      <c r="C671" s="247" t="s">
        <v>377</v>
      </c>
      <c r="D671" s="263" t="s">
        <v>1334</v>
      </c>
      <c r="E671" s="246" t="s">
        <v>406</v>
      </c>
      <c r="F671" s="246" t="s">
        <v>0</v>
      </c>
      <c r="G671" s="246">
        <v>0</v>
      </c>
      <c r="H671" s="246"/>
      <c r="I671" s="246" t="s">
        <v>499</v>
      </c>
      <c r="J671" s="392" t="s">
        <v>1</v>
      </c>
    </row>
    <row r="672" spans="1:10" s="344" customFormat="1" ht="24" hidden="1" customHeight="1">
      <c r="A672" s="246">
        <v>37</v>
      </c>
      <c r="B672" s="246" t="s">
        <v>66</v>
      </c>
      <c r="C672" s="247" t="s">
        <v>211</v>
      </c>
      <c r="D672" s="263" t="s">
        <v>1159</v>
      </c>
      <c r="E672" s="246" t="s">
        <v>1814</v>
      </c>
      <c r="F672" s="246" t="s">
        <v>0</v>
      </c>
      <c r="G672" s="246">
        <v>0</v>
      </c>
      <c r="H672" s="246"/>
      <c r="I672" s="246" t="s">
        <v>290</v>
      </c>
      <c r="J672" s="392" t="s">
        <v>1</v>
      </c>
    </row>
    <row r="673" spans="1:10" s="344" customFormat="1" ht="24" hidden="1" customHeight="1">
      <c r="A673" s="246">
        <v>38</v>
      </c>
      <c r="B673" s="246" t="s">
        <v>67</v>
      </c>
      <c r="C673" s="247" t="s">
        <v>206</v>
      </c>
      <c r="D673" s="263" t="s">
        <v>364</v>
      </c>
      <c r="E673" s="246" t="s">
        <v>1465</v>
      </c>
      <c r="F673" s="246" t="s">
        <v>0</v>
      </c>
      <c r="G673" s="246">
        <v>0</v>
      </c>
      <c r="H673" s="246" t="s">
        <v>339</v>
      </c>
      <c r="I673" s="246" t="s">
        <v>290</v>
      </c>
      <c r="J673" s="392" t="s">
        <v>1</v>
      </c>
    </row>
    <row r="674" spans="1:10" s="344" customFormat="1" ht="24" hidden="1" customHeight="1">
      <c r="A674" s="246">
        <v>39</v>
      </c>
      <c r="B674" s="246" t="s">
        <v>68</v>
      </c>
      <c r="C674" s="247" t="s">
        <v>230</v>
      </c>
      <c r="D674" s="263" t="s">
        <v>368</v>
      </c>
      <c r="E674" s="246" t="s">
        <v>2537</v>
      </c>
      <c r="F674" s="246" t="s">
        <v>0</v>
      </c>
      <c r="G674" s="246">
        <v>0</v>
      </c>
      <c r="H674" s="246"/>
      <c r="I674" s="246" t="s">
        <v>290</v>
      </c>
      <c r="J674" s="392" t="s">
        <v>1</v>
      </c>
    </row>
    <row r="675" spans="1:10" s="344" customFormat="1" ht="24" hidden="1" customHeight="1">
      <c r="A675" s="246">
        <v>40</v>
      </c>
      <c r="B675" s="246" t="s">
        <v>69</v>
      </c>
      <c r="C675" s="247" t="s">
        <v>291</v>
      </c>
      <c r="D675" s="263" t="s">
        <v>430</v>
      </c>
      <c r="E675" s="246" t="s">
        <v>388</v>
      </c>
      <c r="F675" s="246" t="s">
        <v>0</v>
      </c>
      <c r="G675" s="246">
        <v>0</v>
      </c>
      <c r="H675" s="246"/>
      <c r="I675" s="246" t="s">
        <v>290</v>
      </c>
      <c r="J675" s="392" t="s">
        <v>1</v>
      </c>
    </row>
    <row r="676" spans="1:10" s="344" customFormat="1" ht="24" hidden="1" customHeight="1">
      <c r="A676" s="246">
        <v>41</v>
      </c>
      <c r="B676" s="246" t="s">
        <v>70</v>
      </c>
      <c r="C676" s="247" t="s">
        <v>71</v>
      </c>
      <c r="D676" s="263" t="s">
        <v>240</v>
      </c>
      <c r="E676" s="246" t="s">
        <v>2152</v>
      </c>
      <c r="F676" s="246" t="s">
        <v>0</v>
      </c>
      <c r="G676" s="246">
        <v>0</v>
      </c>
      <c r="H676" s="246"/>
      <c r="I676" s="246" t="s">
        <v>290</v>
      </c>
      <c r="J676" s="392" t="s">
        <v>1</v>
      </c>
    </row>
    <row r="677" spans="1:10" s="344" customFormat="1" ht="24" hidden="1" customHeight="1">
      <c r="A677" s="246">
        <v>42</v>
      </c>
      <c r="B677" s="246" t="s">
        <v>72</v>
      </c>
      <c r="C677" s="247" t="s">
        <v>196</v>
      </c>
      <c r="D677" s="263" t="s">
        <v>410</v>
      </c>
      <c r="E677" s="246" t="s">
        <v>1097</v>
      </c>
      <c r="F677" s="246" t="s">
        <v>0</v>
      </c>
      <c r="G677" s="246">
        <v>0</v>
      </c>
      <c r="H677" s="246"/>
      <c r="I677" s="246" t="s">
        <v>290</v>
      </c>
      <c r="J677" s="392" t="s">
        <v>1</v>
      </c>
    </row>
    <row r="678" spans="1:10" s="344" customFormat="1" ht="24" hidden="1" customHeight="1">
      <c r="A678" s="246">
        <v>43</v>
      </c>
      <c r="B678" s="246" t="s">
        <v>73</v>
      </c>
      <c r="C678" s="247" t="s">
        <v>74</v>
      </c>
      <c r="D678" s="263" t="s">
        <v>486</v>
      </c>
      <c r="E678" s="246" t="s">
        <v>1666</v>
      </c>
      <c r="F678" s="246" t="s">
        <v>0</v>
      </c>
      <c r="G678" s="246">
        <v>0</v>
      </c>
      <c r="H678" s="246"/>
      <c r="I678" s="246" t="s">
        <v>499</v>
      </c>
      <c r="J678" s="392" t="s">
        <v>1</v>
      </c>
    </row>
    <row r="679" spans="1:10" s="344" customFormat="1" ht="24" hidden="1" customHeight="1">
      <c r="A679" s="246">
        <v>44</v>
      </c>
      <c r="B679" s="246" t="s">
        <v>75</v>
      </c>
      <c r="C679" s="358" t="s">
        <v>1331</v>
      </c>
      <c r="D679" s="358" t="s">
        <v>486</v>
      </c>
      <c r="E679" s="246" t="s">
        <v>341</v>
      </c>
      <c r="F679" s="246" t="s">
        <v>0</v>
      </c>
      <c r="G679" s="246">
        <v>0</v>
      </c>
      <c r="H679" s="246"/>
      <c r="I679" s="246" t="s">
        <v>290</v>
      </c>
      <c r="J679" s="392" t="s">
        <v>1</v>
      </c>
    </row>
    <row r="680" spans="1:10" s="344" customFormat="1" ht="24" hidden="1" customHeight="1">
      <c r="A680" s="246">
        <v>1</v>
      </c>
      <c r="B680" s="246" t="s">
        <v>76</v>
      </c>
      <c r="C680" s="249" t="s">
        <v>462</v>
      </c>
      <c r="D680" s="262" t="s">
        <v>197</v>
      </c>
      <c r="E680" s="246" t="s">
        <v>2009</v>
      </c>
      <c r="F680" s="246" t="s">
        <v>77</v>
      </c>
      <c r="G680" s="246">
        <v>0</v>
      </c>
      <c r="H680" s="246"/>
      <c r="I680" s="246" t="s">
        <v>499</v>
      </c>
      <c r="J680" s="392" t="s">
        <v>2699</v>
      </c>
    </row>
    <row r="681" spans="1:10" s="344" customFormat="1" ht="24" hidden="1" customHeight="1">
      <c r="A681" s="246">
        <v>2</v>
      </c>
      <c r="B681" s="246" t="s">
        <v>78</v>
      </c>
      <c r="C681" s="247" t="s">
        <v>1939</v>
      </c>
      <c r="D681" s="263" t="s">
        <v>199</v>
      </c>
      <c r="E681" s="246" t="s">
        <v>2389</v>
      </c>
      <c r="F681" s="246" t="s">
        <v>77</v>
      </c>
      <c r="G681" s="246">
        <v>0</v>
      </c>
      <c r="H681" s="246"/>
      <c r="I681" s="246" t="s">
        <v>290</v>
      </c>
      <c r="J681" s="392" t="s">
        <v>2699</v>
      </c>
    </row>
    <row r="682" spans="1:10" s="344" customFormat="1" ht="24" hidden="1" customHeight="1">
      <c r="A682" s="246">
        <v>3</v>
      </c>
      <c r="B682" s="246" t="s">
        <v>79</v>
      </c>
      <c r="C682" s="247" t="s">
        <v>1152</v>
      </c>
      <c r="D682" s="263" t="s">
        <v>202</v>
      </c>
      <c r="E682" s="246" t="s">
        <v>80</v>
      </c>
      <c r="F682" s="246" t="s">
        <v>77</v>
      </c>
      <c r="G682" s="246">
        <v>0</v>
      </c>
      <c r="H682" s="246"/>
      <c r="I682" s="246" t="s">
        <v>290</v>
      </c>
      <c r="J682" s="392" t="s">
        <v>2699</v>
      </c>
    </row>
    <row r="683" spans="1:10" s="344" customFormat="1" ht="24" hidden="1" customHeight="1">
      <c r="A683" s="246">
        <v>4</v>
      </c>
      <c r="B683" s="246" t="s">
        <v>81</v>
      </c>
      <c r="C683" s="247" t="s">
        <v>241</v>
      </c>
      <c r="D683" s="263" t="s">
        <v>373</v>
      </c>
      <c r="E683" s="246" t="s">
        <v>1335</v>
      </c>
      <c r="F683" s="246" t="s">
        <v>77</v>
      </c>
      <c r="G683" s="246">
        <v>0</v>
      </c>
      <c r="H683" s="246"/>
      <c r="I683" s="246" t="s">
        <v>290</v>
      </c>
      <c r="J683" s="392" t="s">
        <v>2699</v>
      </c>
    </row>
    <row r="684" spans="1:10" s="344" customFormat="1" ht="24" hidden="1" customHeight="1">
      <c r="A684" s="246">
        <v>5</v>
      </c>
      <c r="B684" s="246" t="s">
        <v>82</v>
      </c>
      <c r="C684" s="247" t="s">
        <v>2631</v>
      </c>
      <c r="D684" s="263" t="s">
        <v>373</v>
      </c>
      <c r="E684" s="246" t="s">
        <v>83</v>
      </c>
      <c r="F684" s="246" t="s">
        <v>77</v>
      </c>
      <c r="G684" s="246">
        <v>0</v>
      </c>
      <c r="H684" s="246" t="s">
        <v>339</v>
      </c>
      <c r="I684" s="246" t="s">
        <v>290</v>
      </c>
      <c r="J684" s="392" t="s">
        <v>2699</v>
      </c>
    </row>
    <row r="685" spans="1:10" s="344" customFormat="1" ht="24" hidden="1" customHeight="1">
      <c r="A685" s="246">
        <v>6</v>
      </c>
      <c r="B685" s="246" t="s">
        <v>84</v>
      </c>
      <c r="C685" s="247" t="s">
        <v>214</v>
      </c>
      <c r="D685" s="263" t="s">
        <v>296</v>
      </c>
      <c r="E685" s="246" t="s">
        <v>1248</v>
      </c>
      <c r="F685" s="246" t="s">
        <v>77</v>
      </c>
      <c r="G685" s="246">
        <v>0</v>
      </c>
      <c r="H685" s="246"/>
      <c r="I685" s="246" t="s">
        <v>290</v>
      </c>
      <c r="J685" s="392" t="s">
        <v>2699</v>
      </c>
    </row>
    <row r="686" spans="1:10" s="344" customFormat="1" ht="24" hidden="1" customHeight="1">
      <c r="A686" s="246">
        <v>7</v>
      </c>
      <c r="B686" s="246" t="s">
        <v>85</v>
      </c>
      <c r="C686" s="247" t="s">
        <v>86</v>
      </c>
      <c r="D686" s="263" t="s">
        <v>374</v>
      </c>
      <c r="E686" s="246" t="s">
        <v>1999</v>
      </c>
      <c r="F686" s="246" t="s">
        <v>77</v>
      </c>
      <c r="G686" s="246">
        <v>0</v>
      </c>
      <c r="H686" s="246"/>
      <c r="I686" s="246" t="s">
        <v>290</v>
      </c>
      <c r="J686" s="392" t="s">
        <v>2699</v>
      </c>
    </row>
    <row r="687" spans="1:10" s="344" customFormat="1" ht="24" hidden="1" customHeight="1">
      <c r="A687" s="246">
        <v>8</v>
      </c>
      <c r="B687" s="246" t="s">
        <v>87</v>
      </c>
      <c r="C687" s="247" t="s">
        <v>88</v>
      </c>
      <c r="D687" s="263" t="s">
        <v>207</v>
      </c>
      <c r="E687" s="246" t="s">
        <v>459</v>
      </c>
      <c r="F687" s="246" t="s">
        <v>77</v>
      </c>
      <c r="G687" s="246">
        <v>0</v>
      </c>
      <c r="H687" s="246"/>
      <c r="I687" s="246" t="s">
        <v>499</v>
      </c>
      <c r="J687" s="392" t="s">
        <v>2699</v>
      </c>
    </row>
    <row r="688" spans="1:10" s="344" customFormat="1" ht="24" hidden="1" customHeight="1">
      <c r="A688" s="246">
        <v>9</v>
      </c>
      <c r="B688" s="246" t="s">
        <v>89</v>
      </c>
      <c r="C688" s="249" t="s">
        <v>1693</v>
      </c>
      <c r="D688" s="262" t="s">
        <v>493</v>
      </c>
      <c r="E688" s="246" t="s">
        <v>90</v>
      </c>
      <c r="F688" s="246" t="s">
        <v>77</v>
      </c>
      <c r="G688" s="246">
        <v>0</v>
      </c>
      <c r="H688" s="246"/>
      <c r="I688" s="246" t="s">
        <v>290</v>
      </c>
      <c r="J688" s="392" t="s">
        <v>2699</v>
      </c>
    </row>
    <row r="689" spans="1:10" s="344" customFormat="1" ht="24" hidden="1" customHeight="1">
      <c r="A689" s="246">
        <v>10</v>
      </c>
      <c r="B689" s="246" t="s">
        <v>91</v>
      </c>
      <c r="C689" s="247" t="s">
        <v>2047</v>
      </c>
      <c r="D689" s="263" t="s">
        <v>92</v>
      </c>
      <c r="E689" s="246" t="s">
        <v>93</v>
      </c>
      <c r="F689" s="246" t="s">
        <v>77</v>
      </c>
      <c r="G689" s="246">
        <v>0</v>
      </c>
      <c r="H689" s="246"/>
      <c r="I689" s="246" t="s">
        <v>290</v>
      </c>
      <c r="J689" s="392" t="s">
        <v>2699</v>
      </c>
    </row>
    <row r="690" spans="1:10" s="344" customFormat="1" ht="24" hidden="1" customHeight="1">
      <c r="A690" s="246">
        <v>11</v>
      </c>
      <c r="B690" s="246" t="s">
        <v>94</v>
      </c>
      <c r="C690" s="247" t="s">
        <v>95</v>
      </c>
      <c r="D690" s="263" t="s">
        <v>212</v>
      </c>
      <c r="E690" s="246" t="s">
        <v>2067</v>
      </c>
      <c r="F690" s="246" t="s">
        <v>77</v>
      </c>
      <c r="G690" s="246">
        <v>0</v>
      </c>
      <c r="H690" s="246"/>
      <c r="I690" s="246" t="s">
        <v>290</v>
      </c>
      <c r="J690" s="392" t="s">
        <v>2699</v>
      </c>
    </row>
    <row r="691" spans="1:10" s="344" customFormat="1" ht="24" hidden="1" customHeight="1">
      <c r="A691" s="246">
        <v>12</v>
      </c>
      <c r="B691" s="246" t="s">
        <v>96</v>
      </c>
      <c r="C691" s="247" t="s">
        <v>97</v>
      </c>
      <c r="D691" s="263" t="s">
        <v>98</v>
      </c>
      <c r="E691" s="246" t="s">
        <v>2386</v>
      </c>
      <c r="F691" s="246" t="s">
        <v>77</v>
      </c>
      <c r="G691" s="246">
        <v>0</v>
      </c>
      <c r="H691" s="246"/>
      <c r="I691" s="246" t="s">
        <v>290</v>
      </c>
      <c r="J691" s="392" t="s">
        <v>2699</v>
      </c>
    </row>
    <row r="692" spans="1:10" s="344" customFormat="1" ht="24" hidden="1" customHeight="1">
      <c r="A692" s="246">
        <v>13</v>
      </c>
      <c r="B692" s="246" t="s">
        <v>99</v>
      </c>
      <c r="C692" s="247" t="s">
        <v>203</v>
      </c>
      <c r="D692" s="263" t="s">
        <v>337</v>
      </c>
      <c r="E692" s="246" t="s">
        <v>1301</v>
      </c>
      <c r="F692" s="246" t="s">
        <v>77</v>
      </c>
      <c r="G692" s="246">
        <v>0</v>
      </c>
      <c r="H692" s="246"/>
      <c r="I692" s="246" t="s">
        <v>290</v>
      </c>
      <c r="J692" s="392" t="s">
        <v>2699</v>
      </c>
    </row>
    <row r="693" spans="1:10" s="344" customFormat="1" ht="24" hidden="1" customHeight="1">
      <c r="A693" s="246">
        <v>14</v>
      </c>
      <c r="B693" s="246" t="s">
        <v>100</v>
      </c>
      <c r="C693" s="249" t="s">
        <v>1909</v>
      </c>
      <c r="D693" s="262" t="s">
        <v>219</v>
      </c>
      <c r="E693" s="246" t="s">
        <v>101</v>
      </c>
      <c r="F693" s="246" t="s">
        <v>77</v>
      </c>
      <c r="G693" s="246">
        <v>0</v>
      </c>
      <c r="H693" s="246"/>
      <c r="I693" s="246" t="s">
        <v>499</v>
      </c>
      <c r="J693" s="392" t="s">
        <v>2576</v>
      </c>
    </row>
    <row r="694" spans="1:10" s="345" customFormat="1" ht="24" hidden="1" customHeight="1">
      <c r="A694" s="246">
        <v>15</v>
      </c>
      <c r="B694" s="246" t="s">
        <v>102</v>
      </c>
      <c r="C694" s="249" t="s">
        <v>2476</v>
      </c>
      <c r="D694" s="262" t="s">
        <v>219</v>
      </c>
      <c r="E694" s="248" t="s">
        <v>1105</v>
      </c>
      <c r="F694" s="246" t="s">
        <v>77</v>
      </c>
      <c r="G694" s="246">
        <v>0</v>
      </c>
      <c r="H694" s="248"/>
      <c r="I694" s="248" t="s">
        <v>290</v>
      </c>
      <c r="J694" s="392" t="s">
        <v>2699</v>
      </c>
    </row>
    <row r="695" spans="1:10" s="344" customFormat="1" ht="24" hidden="1" customHeight="1">
      <c r="A695" s="246">
        <v>16</v>
      </c>
      <c r="B695" s="246" t="s">
        <v>103</v>
      </c>
      <c r="C695" s="247" t="s">
        <v>402</v>
      </c>
      <c r="D695" s="263" t="s">
        <v>343</v>
      </c>
      <c r="E695" s="246" t="s">
        <v>2004</v>
      </c>
      <c r="F695" s="246" t="s">
        <v>77</v>
      </c>
      <c r="G695" s="246">
        <v>0</v>
      </c>
      <c r="H695" s="246"/>
      <c r="I695" s="246" t="s">
        <v>290</v>
      </c>
      <c r="J695" s="392" t="s">
        <v>2699</v>
      </c>
    </row>
    <row r="696" spans="1:10" s="344" customFormat="1" ht="24" hidden="1" customHeight="1">
      <c r="A696" s="246">
        <v>17</v>
      </c>
      <c r="B696" s="246" t="s">
        <v>104</v>
      </c>
      <c r="C696" s="249" t="s">
        <v>203</v>
      </c>
      <c r="D696" s="262" t="s">
        <v>344</v>
      </c>
      <c r="E696" s="246" t="s">
        <v>105</v>
      </c>
      <c r="F696" s="246" t="s">
        <v>77</v>
      </c>
      <c r="G696" s="246">
        <v>0</v>
      </c>
      <c r="H696" s="246"/>
      <c r="I696" s="246" t="s">
        <v>290</v>
      </c>
      <c r="J696" s="392" t="s">
        <v>2699</v>
      </c>
    </row>
    <row r="697" spans="1:10" s="344" customFormat="1" ht="24" hidden="1" customHeight="1">
      <c r="A697" s="246">
        <v>18</v>
      </c>
      <c r="B697" s="246" t="s">
        <v>106</v>
      </c>
      <c r="C697" s="249" t="s">
        <v>475</v>
      </c>
      <c r="D697" s="262" t="s">
        <v>346</v>
      </c>
      <c r="E697" s="246" t="s">
        <v>1329</v>
      </c>
      <c r="F697" s="246" t="s">
        <v>77</v>
      </c>
      <c r="G697" s="246">
        <v>0</v>
      </c>
      <c r="H697" s="246"/>
      <c r="I697" s="246" t="s">
        <v>499</v>
      </c>
      <c r="J697" s="392" t="s">
        <v>2576</v>
      </c>
    </row>
    <row r="698" spans="1:10" s="344" customFormat="1" ht="24" hidden="1" customHeight="1">
      <c r="A698" s="246">
        <v>19</v>
      </c>
      <c r="B698" s="246" t="s">
        <v>107</v>
      </c>
      <c r="C698" s="247" t="s">
        <v>1733</v>
      </c>
      <c r="D698" s="263" t="s">
        <v>346</v>
      </c>
      <c r="E698" s="246" t="s">
        <v>1090</v>
      </c>
      <c r="F698" s="246" t="s">
        <v>77</v>
      </c>
      <c r="G698" s="246">
        <v>0</v>
      </c>
      <c r="H698" s="246"/>
      <c r="I698" s="246" t="s">
        <v>290</v>
      </c>
      <c r="J698" s="392" t="s">
        <v>2699</v>
      </c>
    </row>
    <row r="699" spans="1:10" s="344" customFormat="1" ht="24" hidden="1" customHeight="1">
      <c r="A699" s="246">
        <v>20</v>
      </c>
      <c r="B699" s="246" t="s">
        <v>108</v>
      </c>
      <c r="C699" s="247" t="s">
        <v>487</v>
      </c>
      <c r="D699" s="263" t="s">
        <v>1337</v>
      </c>
      <c r="E699" s="246" t="s">
        <v>2192</v>
      </c>
      <c r="F699" s="246" t="s">
        <v>77</v>
      </c>
      <c r="G699" s="246">
        <v>0</v>
      </c>
      <c r="H699" s="246"/>
      <c r="I699" s="246" t="s">
        <v>290</v>
      </c>
      <c r="J699" s="392" t="s">
        <v>2699</v>
      </c>
    </row>
    <row r="700" spans="1:10" s="344" customFormat="1" ht="24" hidden="1" customHeight="1">
      <c r="A700" s="246">
        <v>21</v>
      </c>
      <c r="B700" s="246" t="s">
        <v>109</v>
      </c>
      <c r="C700" s="249" t="s">
        <v>1175</v>
      </c>
      <c r="D700" s="262" t="s">
        <v>349</v>
      </c>
      <c r="E700" s="246" t="s">
        <v>2028</v>
      </c>
      <c r="F700" s="246" t="s">
        <v>77</v>
      </c>
      <c r="G700" s="246">
        <v>0</v>
      </c>
      <c r="H700" s="246"/>
      <c r="I700" s="246" t="s">
        <v>290</v>
      </c>
      <c r="J700" s="392" t="s">
        <v>2699</v>
      </c>
    </row>
    <row r="701" spans="1:10" s="345" customFormat="1" ht="24" hidden="1" customHeight="1">
      <c r="A701" s="246">
        <v>22</v>
      </c>
      <c r="B701" s="246" t="s">
        <v>110</v>
      </c>
      <c r="C701" s="249" t="s">
        <v>111</v>
      </c>
      <c r="D701" s="262" t="s">
        <v>223</v>
      </c>
      <c r="E701" s="248" t="s">
        <v>1245</v>
      </c>
      <c r="F701" s="246" t="s">
        <v>77</v>
      </c>
      <c r="G701" s="246">
        <v>0</v>
      </c>
      <c r="H701" s="248"/>
      <c r="I701" s="248" t="s">
        <v>290</v>
      </c>
      <c r="J701" s="392" t="s">
        <v>2576</v>
      </c>
    </row>
    <row r="702" spans="1:10" s="344" customFormat="1" ht="24" hidden="1" customHeight="1">
      <c r="A702" s="246">
        <v>23</v>
      </c>
      <c r="B702" s="246" t="s">
        <v>112</v>
      </c>
      <c r="C702" s="247" t="s">
        <v>487</v>
      </c>
      <c r="D702" s="263" t="s">
        <v>1168</v>
      </c>
      <c r="E702" s="246" t="s">
        <v>438</v>
      </c>
      <c r="F702" s="246" t="s">
        <v>77</v>
      </c>
      <c r="G702" s="246">
        <v>0</v>
      </c>
      <c r="H702" s="246"/>
      <c r="I702" s="246" t="s">
        <v>290</v>
      </c>
      <c r="J702" s="392" t="s">
        <v>2699</v>
      </c>
    </row>
    <row r="703" spans="1:10" s="344" customFormat="1" ht="24" hidden="1" customHeight="1">
      <c r="A703" s="246">
        <v>24</v>
      </c>
      <c r="B703" s="246" t="s">
        <v>113</v>
      </c>
      <c r="C703" s="249" t="s">
        <v>114</v>
      </c>
      <c r="D703" s="262" t="s">
        <v>115</v>
      </c>
      <c r="E703" s="246" t="s">
        <v>116</v>
      </c>
      <c r="F703" s="246" t="s">
        <v>77</v>
      </c>
      <c r="G703" s="246">
        <v>0</v>
      </c>
      <c r="H703" s="246" t="s">
        <v>370</v>
      </c>
      <c r="I703" s="246" t="s">
        <v>290</v>
      </c>
      <c r="J703" s="392" t="s">
        <v>2576</v>
      </c>
    </row>
    <row r="704" spans="1:10" s="344" customFormat="1" ht="24" hidden="1" customHeight="1">
      <c r="A704" s="246">
        <v>25</v>
      </c>
      <c r="B704" s="246" t="s">
        <v>117</v>
      </c>
      <c r="C704" s="249" t="s">
        <v>443</v>
      </c>
      <c r="D704" s="262" t="s">
        <v>225</v>
      </c>
      <c r="E704" s="246" t="s">
        <v>490</v>
      </c>
      <c r="F704" s="246" t="s">
        <v>77</v>
      </c>
      <c r="G704" s="246">
        <v>0</v>
      </c>
      <c r="H704" s="246"/>
      <c r="I704" s="246" t="s">
        <v>290</v>
      </c>
      <c r="J704" s="392" t="s">
        <v>2576</v>
      </c>
    </row>
    <row r="705" spans="1:10" s="344" customFormat="1" ht="24" hidden="1" customHeight="1">
      <c r="A705" s="246">
        <v>26</v>
      </c>
      <c r="B705" s="246" t="s">
        <v>118</v>
      </c>
      <c r="C705" s="247" t="s">
        <v>431</v>
      </c>
      <c r="D705" s="263" t="s">
        <v>226</v>
      </c>
      <c r="E705" s="246" t="s">
        <v>119</v>
      </c>
      <c r="F705" s="246" t="s">
        <v>77</v>
      </c>
      <c r="G705" s="246">
        <v>0</v>
      </c>
      <c r="H705" s="246"/>
      <c r="I705" s="246" t="s">
        <v>290</v>
      </c>
      <c r="J705" s="392" t="s">
        <v>2699</v>
      </c>
    </row>
    <row r="706" spans="1:10" s="344" customFormat="1" ht="24" hidden="1" customHeight="1">
      <c r="A706" s="246">
        <v>27</v>
      </c>
      <c r="B706" s="246" t="s">
        <v>120</v>
      </c>
      <c r="C706" s="249" t="s">
        <v>121</v>
      </c>
      <c r="D706" s="262" t="s">
        <v>360</v>
      </c>
      <c r="E706" s="246" t="s">
        <v>398</v>
      </c>
      <c r="F706" s="246" t="s">
        <v>77</v>
      </c>
      <c r="G706" s="246">
        <v>0</v>
      </c>
      <c r="H706" s="246"/>
      <c r="I706" s="246" t="s">
        <v>290</v>
      </c>
      <c r="J706" s="392" t="s">
        <v>2576</v>
      </c>
    </row>
    <row r="707" spans="1:10" s="344" customFormat="1" ht="24" hidden="1" customHeight="1">
      <c r="A707" s="246">
        <v>28</v>
      </c>
      <c r="B707" s="246" t="s">
        <v>122</v>
      </c>
      <c r="C707" s="247" t="s">
        <v>211</v>
      </c>
      <c r="D707" s="263" t="s">
        <v>360</v>
      </c>
      <c r="E707" s="246" t="s">
        <v>123</v>
      </c>
      <c r="F707" s="246" t="s">
        <v>77</v>
      </c>
      <c r="G707" s="246">
        <v>0</v>
      </c>
      <c r="H707" s="246" t="s">
        <v>345</v>
      </c>
      <c r="I707" s="246" t="s">
        <v>290</v>
      </c>
      <c r="J707" s="392" t="s">
        <v>2699</v>
      </c>
    </row>
    <row r="708" spans="1:10" s="344" customFormat="1" ht="24" hidden="1" customHeight="1">
      <c r="A708" s="246">
        <v>29</v>
      </c>
      <c r="B708" s="246" t="s">
        <v>124</v>
      </c>
      <c r="C708" s="247" t="s">
        <v>125</v>
      </c>
      <c r="D708" s="263" t="s">
        <v>456</v>
      </c>
      <c r="E708" s="246" t="s">
        <v>126</v>
      </c>
      <c r="F708" s="246" t="s">
        <v>77</v>
      </c>
      <c r="G708" s="246">
        <v>0</v>
      </c>
      <c r="H708" s="246"/>
      <c r="I708" s="246" t="s">
        <v>290</v>
      </c>
      <c r="J708" s="392" t="s">
        <v>2699</v>
      </c>
    </row>
    <row r="709" spans="1:10" s="344" customFormat="1" ht="24" hidden="1" customHeight="1">
      <c r="A709" s="246">
        <v>30</v>
      </c>
      <c r="B709" s="246" t="s">
        <v>127</v>
      </c>
      <c r="C709" s="247" t="s">
        <v>214</v>
      </c>
      <c r="D709" s="263" t="s">
        <v>362</v>
      </c>
      <c r="E709" s="246" t="s">
        <v>128</v>
      </c>
      <c r="F709" s="246" t="s">
        <v>77</v>
      </c>
      <c r="G709" s="246">
        <v>0</v>
      </c>
      <c r="H709" s="246"/>
      <c r="I709" s="246" t="s">
        <v>290</v>
      </c>
      <c r="J709" s="392" t="s">
        <v>2699</v>
      </c>
    </row>
    <row r="710" spans="1:10" s="344" customFormat="1" ht="24" hidden="1" customHeight="1">
      <c r="A710" s="246">
        <v>31</v>
      </c>
      <c r="B710" s="246" t="s">
        <v>129</v>
      </c>
      <c r="C710" s="247" t="s">
        <v>1205</v>
      </c>
      <c r="D710" s="263" t="s">
        <v>427</v>
      </c>
      <c r="E710" s="246" t="s">
        <v>130</v>
      </c>
      <c r="F710" s="246" t="s">
        <v>77</v>
      </c>
      <c r="G710" s="246">
        <v>0</v>
      </c>
      <c r="H710" s="246"/>
      <c r="I710" s="246" t="s">
        <v>499</v>
      </c>
      <c r="J710" s="392" t="s">
        <v>2699</v>
      </c>
    </row>
    <row r="711" spans="1:10" s="344" customFormat="1" ht="24" hidden="1" customHeight="1">
      <c r="A711" s="246">
        <v>32</v>
      </c>
      <c r="B711" s="246" t="s">
        <v>131</v>
      </c>
      <c r="C711" s="247" t="s">
        <v>487</v>
      </c>
      <c r="D711" s="263" t="s">
        <v>132</v>
      </c>
      <c r="E711" s="246" t="s">
        <v>1651</v>
      </c>
      <c r="F711" s="246" t="s">
        <v>77</v>
      </c>
      <c r="G711" s="246">
        <v>0</v>
      </c>
      <c r="H711" s="246"/>
      <c r="I711" s="246" t="s">
        <v>290</v>
      </c>
      <c r="J711" s="392" t="s">
        <v>2699</v>
      </c>
    </row>
    <row r="712" spans="1:10" s="344" customFormat="1" ht="24" hidden="1" customHeight="1">
      <c r="A712" s="246">
        <v>33</v>
      </c>
      <c r="B712" s="246" t="s">
        <v>133</v>
      </c>
      <c r="C712" s="247" t="s">
        <v>1331</v>
      </c>
      <c r="D712" s="263" t="s">
        <v>237</v>
      </c>
      <c r="E712" s="246" t="s">
        <v>2444</v>
      </c>
      <c r="F712" s="246" t="s">
        <v>77</v>
      </c>
      <c r="G712" s="246">
        <v>0</v>
      </c>
      <c r="H712" s="246"/>
      <c r="I712" s="246" t="s">
        <v>290</v>
      </c>
      <c r="J712" s="392" t="s">
        <v>2576</v>
      </c>
    </row>
    <row r="713" spans="1:10" s="344" customFormat="1" ht="24" hidden="1" customHeight="1">
      <c r="A713" s="246">
        <v>34</v>
      </c>
      <c r="B713" s="246" t="s">
        <v>134</v>
      </c>
      <c r="C713" s="247" t="s">
        <v>135</v>
      </c>
      <c r="D713" s="263" t="s">
        <v>364</v>
      </c>
      <c r="E713" s="246" t="s">
        <v>1244</v>
      </c>
      <c r="F713" s="246" t="s">
        <v>77</v>
      </c>
      <c r="G713" s="246">
        <v>0</v>
      </c>
      <c r="H713" s="246"/>
      <c r="I713" s="246" t="s">
        <v>499</v>
      </c>
      <c r="J713" s="392" t="s">
        <v>2576</v>
      </c>
    </row>
    <row r="714" spans="1:10" s="344" customFormat="1" ht="24" hidden="1" customHeight="1">
      <c r="A714" s="246">
        <v>35</v>
      </c>
      <c r="B714" s="246" t="s">
        <v>136</v>
      </c>
      <c r="C714" s="247" t="s">
        <v>137</v>
      </c>
      <c r="D714" s="263" t="s">
        <v>364</v>
      </c>
      <c r="E714" s="246" t="s">
        <v>2233</v>
      </c>
      <c r="F714" s="246" t="s">
        <v>77</v>
      </c>
      <c r="G714" s="246">
        <v>0</v>
      </c>
      <c r="H714" s="246"/>
      <c r="I714" s="246" t="s">
        <v>290</v>
      </c>
      <c r="J714" s="392" t="s">
        <v>2699</v>
      </c>
    </row>
    <row r="715" spans="1:10" s="344" customFormat="1" ht="24" hidden="1" customHeight="1">
      <c r="A715" s="246">
        <v>36</v>
      </c>
      <c r="B715" s="246" t="s">
        <v>138</v>
      </c>
      <c r="C715" s="249" t="s">
        <v>139</v>
      </c>
      <c r="D715" s="262" t="s">
        <v>1272</v>
      </c>
      <c r="E715" s="246" t="s">
        <v>140</v>
      </c>
      <c r="F715" s="246" t="s">
        <v>77</v>
      </c>
      <c r="G715" s="246">
        <v>0</v>
      </c>
      <c r="H715" s="246"/>
      <c r="I715" s="246" t="s">
        <v>290</v>
      </c>
      <c r="J715" s="392" t="s">
        <v>2699</v>
      </c>
    </row>
    <row r="716" spans="1:10" s="344" customFormat="1" ht="24" hidden="1" customHeight="1">
      <c r="A716" s="246">
        <v>37</v>
      </c>
      <c r="B716" s="246" t="s">
        <v>141</v>
      </c>
      <c r="C716" s="247" t="s">
        <v>2284</v>
      </c>
      <c r="D716" s="263" t="s">
        <v>484</v>
      </c>
      <c r="E716" s="246" t="s">
        <v>142</v>
      </c>
      <c r="F716" s="246" t="s">
        <v>77</v>
      </c>
      <c r="G716" s="246">
        <v>0</v>
      </c>
      <c r="H716" s="246"/>
      <c r="I716" s="246" t="s">
        <v>290</v>
      </c>
      <c r="J716" s="392" t="s">
        <v>2699</v>
      </c>
    </row>
    <row r="717" spans="1:10" s="344" customFormat="1" ht="24" hidden="1" customHeight="1">
      <c r="A717" s="246">
        <v>38</v>
      </c>
      <c r="B717" s="246" t="s">
        <v>143</v>
      </c>
      <c r="C717" s="247" t="s">
        <v>198</v>
      </c>
      <c r="D717" s="263" t="s">
        <v>430</v>
      </c>
      <c r="E717" s="246" t="s">
        <v>144</v>
      </c>
      <c r="F717" s="246" t="s">
        <v>77</v>
      </c>
      <c r="G717" s="246">
        <v>0</v>
      </c>
      <c r="H717" s="246"/>
      <c r="I717" s="246" t="s">
        <v>290</v>
      </c>
      <c r="J717" s="392" t="s">
        <v>2576</v>
      </c>
    </row>
    <row r="718" spans="1:10" s="344" customFormat="1" ht="24" hidden="1" customHeight="1">
      <c r="A718" s="246">
        <v>39</v>
      </c>
      <c r="B718" s="246" t="s">
        <v>145</v>
      </c>
      <c r="C718" s="247" t="s">
        <v>2044</v>
      </c>
      <c r="D718" s="263" t="s">
        <v>430</v>
      </c>
      <c r="E718" s="246" t="s">
        <v>146</v>
      </c>
      <c r="F718" s="246" t="s">
        <v>77</v>
      </c>
      <c r="G718" s="246">
        <v>0</v>
      </c>
      <c r="H718" s="246"/>
      <c r="I718" s="246" t="s">
        <v>290</v>
      </c>
      <c r="J718" s="392" t="s">
        <v>2699</v>
      </c>
    </row>
    <row r="719" spans="1:10" s="344" customFormat="1" ht="24" hidden="1" customHeight="1">
      <c r="A719" s="246">
        <v>40</v>
      </c>
      <c r="B719" s="246" t="s">
        <v>147</v>
      </c>
      <c r="C719" s="247" t="s">
        <v>1958</v>
      </c>
      <c r="D719" s="263" t="s">
        <v>240</v>
      </c>
      <c r="E719" s="246" t="s">
        <v>148</v>
      </c>
      <c r="F719" s="246" t="s">
        <v>77</v>
      </c>
      <c r="G719" s="246">
        <v>0</v>
      </c>
      <c r="H719" s="246"/>
      <c r="I719" s="246" t="s">
        <v>290</v>
      </c>
      <c r="J719" s="392" t="s">
        <v>2576</v>
      </c>
    </row>
    <row r="720" spans="1:10" s="344" customFormat="1" ht="24" hidden="1" customHeight="1">
      <c r="A720" s="246">
        <v>41</v>
      </c>
      <c r="B720" s="246" t="s">
        <v>149</v>
      </c>
      <c r="C720" s="249" t="s">
        <v>150</v>
      </c>
      <c r="D720" s="262" t="s">
        <v>242</v>
      </c>
      <c r="E720" s="246" t="s">
        <v>151</v>
      </c>
      <c r="F720" s="246" t="s">
        <v>77</v>
      </c>
      <c r="G720" s="246">
        <v>0</v>
      </c>
      <c r="H720" s="246"/>
      <c r="I720" s="246" t="s">
        <v>290</v>
      </c>
      <c r="J720" s="392" t="s">
        <v>2699</v>
      </c>
    </row>
    <row r="721" spans="1:10" s="344" customFormat="1" ht="24" hidden="1" customHeight="1">
      <c r="A721" s="246">
        <v>42</v>
      </c>
      <c r="B721" s="246" t="s">
        <v>542</v>
      </c>
      <c r="C721" s="247" t="s">
        <v>2273</v>
      </c>
      <c r="D721" s="263" t="s">
        <v>242</v>
      </c>
      <c r="E721" s="246" t="s">
        <v>1256</v>
      </c>
      <c r="F721" s="246" t="s">
        <v>77</v>
      </c>
      <c r="G721" s="246">
        <v>0</v>
      </c>
      <c r="H721" s="246"/>
      <c r="I721" s="246" t="s">
        <v>290</v>
      </c>
      <c r="J721" s="392" t="s">
        <v>2576</v>
      </c>
    </row>
    <row r="722" spans="1:10" s="344" customFormat="1" ht="24" hidden="1" customHeight="1">
      <c r="A722" s="246">
        <v>43</v>
      </c>
      <c r="B722" s="246" t="s">
        <v>543</v>
      </c>
      <c r="C722" s="247" t="s">
        <v>198</v>
      </c>
      <c r="D722" s="263" t="s">
        <v>2186</v>
      </c>
      <c r="E722" s="246" t="s">
        <v>544</v>
      </c>
      <c r="F722" s="246" t="s">
        <v>77</v>
      </c>
      <c r="G722" s="246">
        <v>0</v>
      </c>
      <c r="H722" s="246"/>
      <c r="I722" s="246" t="s">
        <v>290</v>
      </c>
      <c r="J722" s="392" t="s">
        <v>2576</v>
      </c>
    </row>
    <row r="723" spans="1:10" s="344" customFormat="1" ht="24" hidden="1" customHeight="1">
      <c r="A723" s="246">
        <v>44</v>
      </c>
      <c r="B723" s="246" t="s">
        <v>545</v>
      </c>
      <c r="C723" s="247" t="s">
        <v>475</v>
      </c>
      <c r="D723" s="263" t="s">
        <v>1332</v>
      </c>
      <c r="E723" s="246" t="s">
        <v>2205</v>
      </c>
      <c r="F723" s="246" t="s">
        <v>77</v>
      </c>
      <c r="G723" s="246">
        <v>0</v>
      </c>
      <c r="H723" s="246"/>
      <c r="I723" s="246" t="s">
        <v>290</v>
      </c>
      <c r="J723" s="392" t="s">
        <v>2576</v>
      </c>
    </row>
    <row r="724" spans="1:10" s="344" customFormat="1" ht="24" hidden="1" customHeight="1">
      <c r="A724" s="246">
        <v>45</v>
      </c>
      <c r="B724" s="246" t="s">
        <v>546</v>
      </c>
      <c r="C724" s="247" t="s">
        <v>230</v>
      </c>
      <c r="D724" s="263" t="s">
        <v>1978</v>
      </c>
      <c r="E724" s="246" t="s">
        <v>2511</v>
      </c>
      <c r="F724" s="246" t="s">
        <v>77</v>
      </c>
      <c r="G724" s="246">
        <v>0</v>
      </c>
      <c r="H724" s="246"/>
      <c r="I724" s="246" t="s">
        <v>290</v>
      </c>
      <c r="J724" s="392" t="s">
        <v>2699</v>
      </c>
    </row>
    <row r="725" spans="1:10" s="344" customFormat="1" ht="24" hidden="1" customHeight="1">
      <c r="A725" s="246">
        <v>46</v>
      </c>
      <c r="B725" s="246" t="s">
        <v>547</v>
      </c>
      <c r="C725" s="247" t="s">
        <v>457</v>
      </c>
      <c r="D725" s="263" t="s">
        <v>1161</v>
      </c>
      <c r="E725" s="246" t="s">
        <v>1737</v>
      </c>
      <c r="F725" s="246" t="s">
        <v>77</v>
      </c>
      <c r="G725" s="246">
        <v>0</v>
      </c>
      <c r="H725" s="246"/>
      <c r="I725" s="246" t="s">
        <v>290</v>
      </c>
      <c r="J725" s="392" t="s">
        <v>2576</v>
      </c>
    </row>
    <row r="726" spans="1:10" s="344" customFormat="1" ht="24" hidden="1" customHeight="1">
      <c r="A726" s="246">
        <v>47</v>
      </c>
      <c r="B726" s="246" t="s">
        <v>548</v>
      </c>
      <c r="C726" s="247" t="s">
        <v>549</v>
      </c>
      <c r="D726" s="263" t="s">
        <v>486</v>
      </c>
      <c r="E726" s="246" t="s">
        <v>550</v>
      </c>
      <c r="F726" s="246" t="s">
        <v>77</v>
      </c>
      <c r="G726" s="246">
        <v>0</v>
      </c>
      <c r="H726" s="246"/>
      <c r="I726" s="246" t="s">
        <v>290</v>
      </c>
      <c r="J726" s="392" t="s">
        <v>2576</v>
      </c>
    </row>
    <row r="727" spans="1:10" s="344" customFormat="1" ht="24" hidden="1" customHeight="1">
      <c r="A727" s="246">
        <v>48</v>
      </c>
      <c r="B727" s="246" t="s">
        <v>551</v>
      </c>
      <c r="C727" s="247" t="s">
        <v>552</v>
      </c>
      <c r="D727" s="263" t="s">
        <v>244</v>
      </c>
      <c r="E727" s="246" t="s">
        <v>553</v>
      </c>
      <c r="F727" s="246" t="s">
        <v>77</v>
      </c>
      <c r="G727" s="246">
        <v>0</v>
      </c>
      <c r="H727" s="246"/>
      <c r="I727" s="246" t="s">
        <v>499</v>
      </c>
      <c r="J727" s="392" t="s">
        <v>2576</v>
      </c>
    </row>
    <row r="728" spans="1:10" s="344" customFormat="1" ht="24" hidden="1" customHeight="1">
      <c r="A728" s="246">
        <v>49</v>
      </c>
      <c r="B728" s="246" t="s">
        <v>554</v>
      </c>
      <c r="C728" s="247" t="s">
        <v>206</v>
      </c>
      <c r="D728" s="263" t="s">
        <v>244</v>
      </c>
      <c r="E728" s="246" t="s">
        <v>555</v>
      </c>
      <c r="F728" s="246" t="s">
        <v>77</v>
      </c>
      <c r="G728" s="246">
        <v>0</v>
      </c>
      <c r="H728" s="246"/>
      <c r="I728" s="246" t="s">
        <v>290</v>
      </c>
      <c r="J728" s="392" t="s">
        <v>2699</v>
      </c>
    </row>
    <row r="729" spans="1:10" s="345" customFormat="1" ht="24" hidden="1" customHeight="1">
      <c r="A729" s="246">
        <v>50</v>
      </c>
      <c r="B729" s="248" t="s">
        <v>556</v>
      </c>
      <c r="C729" s="249" t="s">
        <v>1255</v>
      </c>
      <c r="D729" s="262" t="s">
        <v>302</v>
      </c>
      <c r="E729" s="248" t="s">
        <v>557</v>
      </c>
      <c r="F729" s="246" t="s">
        <v>77</v>
      </c>
      <c r="G729" s="246">
        <v>0</v>
      </c>
      <c r="H729" s="251" t="s">
        <v>1723</v>
      </c>
      <c r="I729" s="248" t="s">
        <v>290</v>
      </c>
      <c r="J729" s="393" t="s">
        <v>558</v>
      </c>
    </row>
    <row r="730" spans="1:10" s="344" customFormat="1" ht="24" hidden="1" customHeight="1" thickBot="1">
      <c r="A730" s="373">
        <v>51</v>
      </c>
      <c r="B730" s="373" t="s">
        <v>2634</v>
      </c>
      <c r="C730" s="374" t="s">
        <v>1306</v>
      </c>
      <c r="D730" s="375" t="s">
        <v>1307</v>
      </c>
      <c r="E730" s="373" t="s">
        <v>411</v>
      </c>
      <c r="F730" s="373" t="s">
        <v>77</v>
      </c>
      <c r="G730" s="373">
        <v>1</v>
      </c>
      <c r="H730" s="373" t="s">
        <v>292</v>
      </c>
      <c r="I730" s="373" t="s">
        <v>290</v>
      </c>
      <c r="J730" s="399" t="s">
        <v>1074</v>
      </c>
    </row>
    <row r="731" spans="1:10" s="344" customFormat="1" ht="24" hidden="1" customHeight="1">
      <c r="A731" s="283">
        <v>1</v>
      </c>
      <c r="B731" s="283" t="s">
        <v>559</v>
      </c>
      <c r="C731" s="371" t="s">
        <v>560</v>
      </c>
      <c r="D731" s="372" t="s">
        <v>1094</v>
      </c>
      <c r="E731" s="283" t="s">
        <v>417</v>
      </c>
      <c r="F731" s="283" t="s">
        <v>561</v>
      </c>
      <c r="G731" s="283">
        <v>1</v>
      </c>
      <c r="H731" s="283" t="s">
        <v>292</v>
      </c>
      <c r="I731" s="283" t="s">
        <v>290</v>
      </c>
      <c r="J731" s="391"/>
    </row>
    <row r="732" spans="1:10" s="344" customFormat="1" ht="24" hidden="1" customHeight="1">
      <c r="A732" s="246">
        <v>2</v>
      </c>
      <c r="B732" s="246" t="s">
        <v>562</v>
      </c>
      <c r="C732" s="247" t="s">
        <v>563</v>
      </c>
      <c r="D732" s="263" t="s">
        <v>564</v>
      </c>
      <c r="E732" s="246" t="s">
        <v>1470</v>
      </c>
      <c r="F732" s="246" t="s">
        <v>561</v>
      </c>
      <c r="G732" s="246">
        <v>1</v>
      </c>
      <c r="H732" s="246" t="s">
        <v>292</v>
      </c>
      <c r="I732" s="246" t="s">
        <v>290</v>
      </c>
      <c r="J732" s="392"/>
    </row>
    <row r="733" spans="1:10" s="344" customFormat="1" ht="24" hidden="1" customHeight="1">
      <c r="A733" s="246">
        <v>3</v>
      </c>
      <c r="B733" s="246" t="s">
        <v>565</v>
      </c>
      <c r="C733" s="247" t="s">
        <v>566</v>
      </c>
      <c r="D733" s="263" t="s">
        <v>1279</v>
      </c>
      <c r="E733" s="246" t="s">
        <v>406</v>
      </c>
      <c r="F733" s="246" t="s">
        <v>561</v>
      </c>
      <c r="G733" s="246">
        <v>1</v>
      </c>
      <c r="H733" s="246" t="s">
        <v>292</v>
      </c>
      <c r="I733" s="246" t="s">
        <v>290</v>
      </c>
      <c r="J733" s="392"/>
    </row>
    <row r="734" spans="1:10" s="344" customFormat="1" ht="24" hidden="1" customHeight="1">
      <c r="A734" s="246">
        <v>4</v>
      </c>
      <c r="B734" s="246" t="s">
        <v>567</v>
      </c>
      <c r="C734" s="247" t="s">
        <v>453</v>
      </c>
      <c r="D734" s="263" t="s">
        <v>1162</v>
      </c>
      <c r="E734" s="246" t="s">
        <v>459</v>
      </c>
      <c r="F734" s="246" t="s">
        <v>561</v>
      </c>
      <c r="G734" s="246">
        <v>1</v>
      </c>
      <c r="H734" s="246" t="s">
        <v>292</v>
      </c>
      <c r="I734" s="246" t="s">
        <v>499</v>
      </c>
      <c r="J734" s="392" t="s">
        <v>345</v>
      </c>
    </row>
    <row r="735" spans="1:10" s="344" customFormat="1" ht="24" hidden="1" customHeight="1">
      <c r="A735" s="246">
        <v>5</v>
      </c>
      <c r="B735" s="246" t="s">
        <v>568</v>
      </c>
      <c r="C735" s="247" t="s">
        <v>569</v>
      </c>
      <c r="D735" s="263" t="s">
        <v>1338</v>
      </c>
      <c r="E735" s="246" t="s">
        <v>570</v>
      </c>
      <c r="F735" s="246" t="s">
        <v>561</v>
      </c>
      <c r="G735" s="246">
        <v>0</v>
      </c>
      <c r="H735" s="246"/>
      <c r="I735" s="246" t="s">
        <v>290</v>
      </c>
      <c r="J735" s="392"/>
    </row>
    <row r="736" spans="1:10" s="344" customFormat="1" ht="24" hidden="1" customHeight="1">
      <c r="A736" s="246">
        <v>6</v>
      </c>
      <c r="B736" s="246" t="s">
        <v>571</v>
      </c>
      <c r="C736" s="247" t="s">
        <v>572</v>
      </c>
      <c r="D736" s="263" t="s">
        <v>205</v>
      </c>
      <c r="E736" s="246" t="s">
        <v>2205</v>
      </c>
      <c r="F736" s="246" t="s">
        <v>561</v>
      </c>
      <c r="G736" s="246">
        <v>1</v>
      </c>
      <c r="H736" s="246" t="s">
        <v>292</v>
      </c>
      <c r="I736" s="246" t="s">
        <v>290</v>
      </c>
      <c r="J736" s="392"/>
    </row>
    <row r="737" spans="1:10" s="344" customFormat="1" ht="24" hidden="1" customHeight="1">
      <c r="A737" s="246">
        <v>7</v>
      </c>
      <c r="B737" s="246" t="s">
        <v>573</v>
      </c>
      <c r="C737" s="247" t="s">
        <v>574</v>
      </c>
      <c r="D737" s="263" t="s">
        <v>575</v>
      </c>
      <c r="E737" s="246" t="s">
        <v>398</v>
      </c>
      <c r="F737" s="246" t="s">
        <v>561</v>
      </c>
      <c r="G737" s="246">
        <v>1</v>
      </c>
      <c r="H737" s="246" t="s">
        <v>292</v>
      </c>
      <c r="I737" s="246" t="s">
        <v>290</v>
      </c>
      <c r="J737" s="392"/>
    </row>
    <row r="738" spans="1:10" s="344" customFormat="1" ht="24" hidden="1" customHeight="1">
      <c r="A738" s="246">
        <v>8</v>
      </c>
      <c r="B738" s="246" t="s">
        <v>576</v>
      </c>
      <c r="C738" s="247" t="s">
        <v>577</v>
      </c>
      <c r="D738" s="263" t="s">
        <v>578</v>
      </c>
      <c r="E738" s="246" t="s">
        <v>1704</v>
      </c>
      <c r="F738" s="246" t="s">
        <v>561</v>
      </c>
      <c r="G738" s="246">
        <v>1</v>
      </c>
      <c r="H738" s="246" t="s">
        <v>292</v>
      </c>
      <c r="I738" s="246" t="s">
        <v>290</v>
      </c>
      <c r="J738" s="392"/>
    </row>
    <row r="739" spans="1:10" s="344" customFormat="1" ht="24" hidden="1" customHeight="1">
      <c r="A739" s="246">
        <v>9</v>
      </c>
      <c r="B739" s="246" t="s">
        <v>579</v>
      </c>
      <c r="C739" s="247" t="s">
        <v>563</v>
      </c>
      <c r="D739" s="263" t="s">
        <v>1322</v>
      </c>
      <c r="E739" s="246" t="s">
        <v>580</v>
      </c>
      <c r="F739" s="246" t="s">
        <v>561</v>
      </c>
      <c r="G739" s="246">
        <v>1</v>
      </c>
      <c r="H739" s="246" t="s">
        <v>292</v>
      </c>
      <c r="I739" s="246" t="s">
        <v>290</v>
      </c>
      <c r="J739" s="392"/>
    </row>
    <row r="740" spans="1:10" s="344" customFormat="1" ht="24" hidden="1" customHeight="1">
      <c r="A740" s="246">
        <v>10</v>
      </c>
      <c r="B740" s="246" t="s">
        <v>581</v>
      </c>
      <c r="C740" s="247" t="s">
        <v>582</v>
      </c>
      <c r="D740" s="263" t="s">
        <v>1339</v>
      </c>
      <c r="E740" s="246" t="s">
        <v>583</v>
      </c>
      <c r="F740" s="246" t="s">
        <v>561</v>
      </c>
      <c r="G740" s="246">
        <v>1</v>
      </c>
      <c r="H740" s="246" t="s">
        <v>292</v>
      </c>
      <c r="I740" s="246" t="s">
        <v>290</v>
      </c>
      <c r="J740" s="392"/>
    </row>
    <row r="741" spans="1:10" s="344" customFormat="1" ht="24" hidden="1" customHeight="1">
      <c r="A741" s="246">
        <v>11</v>
      </c>
      <c r="B741" s="246" t="s">
        <v>584</v>
      </c>
      <c r="C741" s="247" t="s">
        <v>585</v>
      </c>
      <c r="D741" s="263" t="s">
        <v>1339</v>
      </c>
      <c r="E741" s="246" t="s">
        <v>586</v>
      </c>
      <c r="F741" s="246" t="s">
        <v>561</v>
      </c>
      <c r="G741" s="246">
        <v>1</v>
      </c>
      <c r="H741" s="246" t="s">
        <v>292</v>
      </c>
      <c r="I741" s="246" t="s">
        <v>290</v>
      </c>
      <c r="J741" s="392"/>
    </row>
    <row r="742" spans="1:10" s="344" customFormat="1" ht="24" hidden="1" customHeight="1">
      <c r="A742" s="246">
        <v>12</v>
      </c>
      <c r="B742" s="246" t="s">
        <v>587</v>
      </c>
      <c r="C742" s="247" t="s">
        <v>588</v>
      </c>
      <c r="D742" s="263" t="s">
        <v>446</v>
      </c>
      <c r="E742" s="246" t="s">
        <v>1675</v>
      </c>
      <c r="F742" s="246" t="s">
        <v>561</v>
      </c>
      <c r="G742" s="246">
        <v>1</v>
      </c>
      <c r="H742" s="246" t="s">
        <v>292</v>
      </c>
      <c r="I742" s="246" t="s">
        <v>290</v>
      </c>
      <c r="J742" s="392"/>
    </row>
    <row r="743" spans="1:10" s="344" customFormat="1" ht="24" hidden="1" customHeight="1">
      <c r="A743" s="246">
        <v>13</v>
      </c>
      <c r="B743" s="246" t="s">
        <v>589</v>
      </c>
      <c r="C743" s="247" t="s">
        <v>590</v>
      </c>
      <c r="D743" s="263" t="s">
        <v>1340</v>
      </c>
      <c r="E743" s="246" t="s">
        <v>1727</v>
      </c>
      <c r="F743" s="246" t="s">
        <v>561</v>
      </c>
      <c r="G743" s="246">
        <v>1</v>
      </c>
      <c r="H743" s="246" t="s">
        <v>292</v>
      </c>
      <c r="I743" s="246" t="s">
        <v>499</v>
      </c>
      <c r="J743" s="392"/>
    </row>
    <row r="744" spans="1:10" s="344" customFormat="1" ht="24" hidden="1" customHeight="1">
      <c r="A744" s="246">
        <v>14</v>
      </c>
      <c r="B744" s="246" t="s">
        <v>591</v>
      </c>
      <c r="C744" s="247" t="s">
        <v>563</v>
      </c>
      <c r="D744" s="263" t="s">
        <v>592</v>
      </c>
      <c r="E744" s="246" t="s">
        <v>1219</v>
      </c>
      <c r="F744" s="246" t="s">
        <v>561</v>
      </c>
      <c r="G744" s="246">
        <v>1</v>
      </c>
      <c r="H744" s="246" t="s">
        <v>292</v>
      </c>
      <c r="I744" s="246" t="s">
        <v>290</v>
      </c>
      <c r="J744" s="392"/>
    </row>
    <row r="745" spans="1:10" s="344" customFormat="1" ht="24" hidden="1" customHeight="1">
      <c r="A745" s="246">
        <v>15</v>
      </c>
      <c r="B745" s="246" t="s">
        <v>593</v>
      </c>
      <c r="C745" s="247" t="s">
        <v>594</v>
      </c>
      <c r="D745" s="263" t="s">
        <v>1341</v>
      </c>
      <c r="E745" s="246" t="s">
        <v>595</v>
      </c>
      <c r="F745" s="246" t="s">
        <v>561</v>
      </c>
      <c r="G745" s="246">
        <v>1</v>
      </c>
      <c r="H745" s="246" t="s">
        <v>292</v>
      </c>
      <c r="I745" s="246" t="s">
        <v>290</v>
      </c>
      <c r="J745" s="392"/>
    </row>
    <row r="746" spans="1:10" s="344" customFormat="1" ht="24" hidden="1" customHeight="1">
      <c r="A746" s="246">
        <v>16</v>
      </c>
      <c r="B746" s="246" t="s">
        <v>596</v>
      </c>
      <c r="C746" s="247" t="s">
        <v>597</v>
      </c>
      <c r="D746" s="263" t="s">
        <v>1216</v>
      </c>
      <c r="E746" s="246" t="s">
        <v>477</v>
      </c>
      <c r="F746" s="246" t="s">
        <v>561</v>
      </c>
      <c r="G746" s="246">
        <v>1</v>
      </c>
      <c r="H746" s="246" t="s">
        <v>292</v>
      </c>
      <c r="I746" s="246" t="s">
        <v>290</v>
      </c>
      <c r="J746" s="392"/>
    </row>
    <row r="747" spans="1:10" s="344" customFormat="1" ht="24" hidden="1" customHeight="1">
      <c r="A747" s="246">
        <v>17</v>
      </c>
      <c r="B747" s="246" t="s">
        <v>598</v>
      </c>
      <c r="C747" s="247" t="s">
        <v>599</v>
      </c>
      <c r="D747" s="263" t="s">
        <v>600</v>
      </c>
      <c r="E747" s="246" t="s">
        <v>1083</v>
      </c>
      <c r="F747" s="246" t="s">
        <v>561</v>
      </c>
      <c r="G747" s="246">
        <v>1</v>
      </c>
      <c r="H747" s="246" t="s">
        <v>292</v>
      </c>
      <c r="I747" s="246" t="s">
        <v>290</v>
      </c>
      <c r="J747" s="392"/>
    </row>
    <row r="748" spans="1:10" s="344" customFormat="1" ht="24" hidden="1" customHeight="1">
      <c r="A748" s="246">
        <v>18</v>
      </c>
      <c r="B748" s="246" t="s">
        <v>601</v>
      </c>
      <c r="C748" s="247" t="s">
        <v>602</v>
      </c>
      <c r="D748" s="263" t="s">
        <v>337</v>
      </c>
      <c r="E748" s="246" t="s">
        <v>1104</v>
      </c>
      <c r="F748" s="246" t="s">
        <v>561</v>
      </c>
      <c r="G748" s="246">
        <v>1</v>
      </c>
      <c r="H748" s="246" t="s">
        <v>292</v>
      </c>
      <c r="I748" s="246" t="s">
        <v>290</v>
      </c>
      <c r="J748" s="392"/>
    </row>
    <row r="749" spans="1:10" s="344" customFormat="1" ht="24" hidden="1" customHeight="1">
      <c r="A749" s="246">
        <v>19</v>
      </c>
      <c r="B749" s="246" t="s">
        <v>603</v>
      </c>
      <c r="C749" s="247" t="s">
        <v>604</v>
      </c>
      <c r="D749" s="263" t="s">
        <v>605</v>
      </c>
      <c r="E749" s="246" t="s">
        <v>1301</v>
      </c>
      <c r="F749" s="246" t="s">
        <v>561</v>
      </c>
      <c r="G749" s="246">
        <v>1</v>
      </c>
      <c r="H749" s="246" t="s">
        <v>292</v>
      </c>
      <c r="I749" s="246" t="s">
        <v>499</v>
      </c>
      <c r="J749" s="392"/>
    </row>
    <row r="750" spans="1:10" s="344" customFormat="1" ht="24" hidden="1" customHeight="1">
      <c r="A750" s="246">
        <v>20</v>
      </c>
      <c r="B750" s="246" t="s">
        <v>606</v>
      </c>
      <c r="C750" s="247" t="s">
        <v>291</v>
      </c>
      <c r="D750" s="263" t="s">
        <v>338</v>
      </c>
      <c r="E750" s="246" t="s">
        <v>607</v>
      </c>
      <c r="F750" s="246" t="s">
        <v>561</v>
      </c>
      <c r="G750" s="246">
        <v>0</v>
      </c>
      <c r="H750" s="246" t="s">
        <v>370</v>
      </c>
      <c r="I750" s="246" t="s">
        <v>290</v>
      </c>
      <c r="J750" s="392"/>
    </row>
    <row r="751" spans="1:10" s="344" customFormat="1" ht="24" hidden="1" customHeight="1">
      <c r="A751" s="246">
        <v>21</v>
      </c>
      <c r="B751" s="246" t="s">
        <v>608</v>
      </c>
      <c r="C751" s="247" t="s">
        <v>609</v>
      </c>
      <c r="D751" s="263" t="s">
        <v>340</v>
      </c>
      <c r="E751" s="246" t="s">
        <v>610</v>
      </c>
      <c r="F751" s="246" t="s">
        <v>561</v>
      </c>
      <c r="G751" s="246">
        <v>1</v>
      </c>
      <c r="H751" s="246" t="s">
        <v>292</v>
      </c>
      <c r="I751" s="246" t="s">
        <v>290</v>
      </c>
      <c r="J751" s="392"/>
    </row>
    <row r="752" spans="1:10" s="344" customFormat="1" ht="24" hidden="1" customHeight="1">
      <c r="A752" s="246">
        <v>22</v>
      </c>
      <c r="B752" s="246" t="s">
        <v>611</v>
      </c>
      <c r="C752" s="247" t="s">
        <v>612</v>
      </c>
      <c r="D752" s="263" t="s">
        <v>613</v>
      </c>
      <c r="E752" s="246" t="s">
        <v>614</v>
      </c>
      <c r="F752" s="246" t="s">
        <v>561</v>
      </c>
      <c r="G752" s="246">
        <v>1</v>
      </c>
      <c r="H752" s="246" t="s">
        <v>292</v>
      </c>
      <c r="I752" s="246" t="s">
        <v>499</v>
      </c>
      <c r="J752" s="388" t="s">
        <v>177</v>
      </c>
    </row>
    <row r="753" spans="1:10" s="344" customFormat="1" ht="24" hidden="1" customHeight="1">
      <c r="A753" s="246">
        <v>23</v>
      </c>
      <c r="B753" s="246" t="s">
        <v>615</v>
      </c>
      <c r="C753" s="247" t="s">
        <v>616</v>
      </c>
      <c r="D753" s="263" t="s">
        <v>386</v>
      </c>
      <c r="E753" s="246" t="s">
        <v>444</v>
      </c>
      <c r="F753" s="246" t="s">
        <v>561</v>
      </c>
      <c r="G753" s="246">
        <v>1</v>
      </c>
      <c r="H753" s="246" t="s">
        <v>292</v>
      </c>
      <c r="I753" s="246" t="s">
        <v>290</v>
      </c>
      <c r="J753" s="392"/>
    </row>
    <row r="754" spans="1:10" s="344" customFormat="1" ht="24" hidden="1" customHeight="1">
      <c r="A754" s="246">
        <v>24</v>
      </c>
      <c r="B754" s="246" t="s">
        <v>617</v>
      </c>
      <c r="C754" s="247" t="s">
        <v>618</v>
      </c>
      <c r="D754" s="263" t="s">
        <v>619</v>
      </c>
      <c r="E754" s="246" t="s">
        <v>496</v>
      </c>
      <c r="F754" s="246" t="s">
        <v>561</v>
      </c>
      <c r="G754" s="246">
        <v>1</v>
      </c>
      <c r="H754" s="246" t="s">
        <v>292</v>
      </c>
      <c r="I754" s="246" t="s">
        <v>290</v>
      </c>
      <c r="J754" s="392"/>
    </row>
    <row r="755" spans="1:10" s="344" customFormat="1" ht="24" hidden="1" customHeight="1">
      <c r="A755" s="246">
        <v>25</v>
      </c>
      <c r="B755" s="246" t="s">
        <v>620</v>
      </c>
      <c r="C755" s="247" t="s">
        <v>621</v>
      </c>
      <c r="D755" s="263" t="s">
        <v>217</v>
      </c>
      <c r="E755" s="246" t="s">
        <v>1485</v>
      </c>
      <c r="F755" s="246" t="s">
        <v>561</v>
      </c>
      <c r="G755" s="246">
        <v>1</v>
      </c>
      <c r="H755" s="246" t="s">
        <v>292</v>
      </c>
      <c r="I755" s="246" t="s">
        <v>499</v>
      </c>
      <c r="J755" s="392"/>
    </row>
    <row r="756" spans="1:10" s="344" customFormat="1" ht="24" hidden="1" customHeight="1">
      <c r="A756" s="246">
        <v>26</v>
      </c>
      <c r="B756" s="246" t="s">
        <v>622</v>
      </c>
      <c r="C756" s="247" t="s">
        <v>623</v>
      </c>
      <c r="D756" s="263" t="s">
        <v>1324</v>
      </c>
      <c r="E756" s="246" t="s">
        <v>624</v>
      </c>
      <c r="F756" s="246" t="s">
        <v>561</v>
      </c>
      <c r="G756" s="246">
        <v>1</v>
      </c>
      <c r="H756" s="246" t="s">
        <v>292</v>
      </c>
      <c r="I756" s="246" t="s">
        <v>290</v>
      </c>
      <c r="J756" s="392"/>
    </row>
    <row r="757" spans="1:10" s="344" customFormat="1" ht="24" hidden="1" customHeight="1">
      <c r="A757" s="246">
        <v>27</v>
      </c>
      <c r="B757" s="246" t="s">
        <v>625</v>
      </c>
      <c r="C757" s="247" t="s">
        <v>626</v>
      </c>
      <c r="D757" s="263" t="s">
        <v>343</v>
      </c>
      <c r="E757" s="246" t="s">
        <v>2230</v>
      </c>
      <c r="F757" s="246" t="s">
        <v>561</v>
      </c>
      <c r="G757" s="246">
        <v>1</v>
      </c>
      <c r="H757" s="246" t="s">
        <v>292</v>
      </c>
      <c r="I757" s="246" t="s">
        <v>290</v>
      </c>
      <c r="J757" s="392"/>
    </row>
    <row r="758" spans="1:10" s="344" customFormat="1" ht="24" hidden="1" customHeight="1">
      <c r="A758" s="246">
        <v>28</v>
      </c>
      <c r="B758" s="246" t="s">
        <v>627</v>
      </c>
      <c r="C758" s="247" t="s">
        <v>628</v>
      </c>
      <c r="D758" s="263" t="s">
        <v>1342</v>
      </c>
      <c r="E758" s="246" t="s">
        <v>1343</v>
      </c>
      <c r="F758" s="246" t="s">
        <v>561</v>
      </c>
      <c r="G758" s="246">
        <v>1</v>
      </c>
      <c r="H758" s="246" t="s">
        <v>292</v>
      </c>
      <c r="I758" s="246" t="s">
        <v>290</v>
      </c>
      <c r="J758" s="392"/>
    </row>
    <row r="759" spans="1:10" s="344" customFormat="1" ht="24" hidden="1" customHeight="1">
      <c r="A759" s="246">
        <v>29</v>
      </c>
      <c r="B759" s="246" t="s">
        <v>629</v>
      </c>
      <c r="C759" s="247" t="s">
        <v>630</v>
      </c>
      <c r="D759" s="263" t="s">
        <v>631</v>
      </c>
      <c r="E759" s="246" t="s">
        <v>1949</v>
      </c>
      <c r="F759" s="246" t="s">
        <v>561</v>
      </c>
      <c r="G759" s="246">
        <v>1</v>
      </c>
      <c r="H759" s="246" t="s">
        <v>292</v>
      </c>
      <c r="I759" s="246" t="s">
        <v>290</v>
      </c>
      <c r="J759" s="392"/>
    </row>
    <row r="760" spans="1:10" s="344" customFormat="1" ht="24" hidden="1" customHeight="1">
      <c r="A760" s="246">
        <v>30</v>
      </c>
      <c r="B760" s="246" t="s">
        <v>632</v>
      </c>
      <c r="C760" s="247" t="s">
        <v>633</v>
      </c>
      <c r="D760" s="263" t="s">
        <v>634</v>
      </c>
      <c r="E760" s="246" t="s">
        <v>2696</v>
      </c>
      <c r="F760" s="246" t="s">
        <v>561</v>
      </c>
      <c r="G760" s="246">
        <v>1</v>
      </c>
      <c r="H760" s="246" t="s">
        <v>292</v>
      </c>
      <c r="I760" s="246" t="s">
        <v>290</v>
      </c>
      <c r="J760" s="392"/>
    </row>
    <row r="761" spans="1:10" s="344" customFormat="1" ht="24" hidden="1" customHeight="1">
      <c r="A761" s="246">
        <v>31</v>
      </c>
      <c r="B761" s="246" t="s">
        <v>635</v>
      </c>
      <c r="C761" s="247" t="s">
        <v>636</v>
      </c>
      <c r="D761" s="263" t="s">
        <v>634</v>
      </c>
      <c r="E761" s="246" t="s">
        <v>1089</v>
      </c>
      <c r="F761" s="246" t="s">
        <v>561</v>
      </c>
      <c r="G761" s="246">
        <v>1</v>
      </c>
      <c r="H761" s="246" t="s">
        <v>292</v>
      </c>
      <c r="I761" s="246" t="s">
        <v>290</v>
      </c>
      <c r="J761" s="392" t="s">
        <v>339</v>
      </c>
    </row>
    <row r="762" spans="1:10" s="344" customFormat="1" ht="24" hidden="1" customHeight="1">
      <c r="A762" s="246">
        <v>32</v>
      </c>
      <c r="B762" s="246" t="s">
        <v>637</v>
      </c>
      <c r="C762" s="247" t="s">
        <v>638</v>
      </c>
      <c r="D762" s="263" t="s">
        <v>223</v>
      </c>
      <c r="E762" s="246" t="s">
        <v>1203</v>
      </c>
      <c r="F762" s="246" t="s">
        <v>561</v>
      </c>
      <c r="G762" s="246">
        <v>1</v>
      </c>
      <c r="H762" s="246" t="s">
        <v>292</v>
      </c>
      <c r="I762" s="246" t="s">
        <v>290</v>
      </c>
      <c r="J762" s="392"/>
    </row>
    <row r="763" spans="1:10" s="344" customFormat="1" ht="24" hidden="1" customHeight="1">
      <c r="A763" s="246">
        <v>33</v>
      </c>
      <c r="B763" s="246" t="s">
        <v>639</v>
      </c>
      <c r="C763" s="247" t="s">
        <v>1344</v>
      </c>
      <c r="D763" s="263" t="s">
        <v>640</v>
      </c>
      <c r="E763" s="246" t="s">
        <v>2296</v>
      </c>
      <c r="F763" s="246" t="s">
        <v>561</v>
      </c>
      <c r="G763" s="246">
        <v>1</v>
      </c>
      <c r="H763" s="246" t="s">
        <v>292</v>
      </c>
      <c r="I763" s="246" t="s">
        <v>290</v>
      </c>
      <c r="J763" s="392"/>
    </row>
    <row r="764" spans="1:10" s="344" customFormat="1" ht="24" hidden="1" customHeight="1">
      <c r="A764" s="246">
        <v>34</v>
      </c>
      <c r="B764" s="246" t="s">
        <v>641</v>
      </c>
      <c r="C764" s="247" t="s">
        <v>2327</v>
      </c>
      <c r="D764" s="263" t="s">
        <v>393</v>
      </c>
      <c r="E764" s="246" t="s">
        <v>1257</v>
      </c>
      <c r="F764" s="246" t="s">
        <v>561</v>
      </c>
      <c r="G764" s="246">
        <v>0</v>
      </c>
      <c r="H764" s="246"/>
      <c r="I764" s="246" t="s">
        <v>499</v>
      </c>
      <c r="J764" s="392"/>
    </row>
    <row r="765" spans="1:10" s="344" customFormat="1" ht="24" hidden="1" customHeight="1">
      <c r="A765" s="246">
        <v>35</v>
      </c>
      <c r="B765" s="246" t="s">
        <v>642</v>
      </c>
      <c r="C765" s="247" t="s">
        <v>643</v>
      </c>
      <c r="D765" s="263" t="s">
        <v>1158</v>
      </c>
      <c r="E765" s="246" t="s">
        <v>644</v>
      </c>
      <c r="F765" s="246" t="s">
        <v>561</v>
      </c>
      <c r="G765" s="246">
        <v>1</v>
      </c>
      <c r="H765" s="246" t="s">
        <v>292</v>
      </c>
      <c r="I765" s="246" t="s">
        <v>290</v>
      </c>
      <c r="J765" s="392"/>
    </row>
    <row r="766" spans="1:10" s="344" customFormat="1" ht="24" hidden="1" customHeight="1">
      <c r="A766" s="246">
        <v>36</v>
      </c>
      <c r="B766" s="246" t="s">
        <v>645</v>
      </c>
      <c r="C766" s="247" t="s">
        <v>646</v>
      </c>
      <c r="D766" s="263" t="s">
        <v>456</v>
      </c>
      <c r="E766" s="246" t="s">
        <v>479</v>
      </c>
      <c r="F766" s="246" t="s">
        <v>561</v>
      </c>
      <c r="G766" s="246">
        <v>1</v>
      </c>
      <c r="H766" s="246" t="s">
        <v>292</v>
      </c>
      <c r="I766" s="246" t="s">
        <v>290</v>
      </c>
      <c r="J766" s="392"/>
    </row>
    <row r="767" spans="1:10" s="344" customFormat="1" ht="24" hidden="1" customHeight="1">
      <c r="A767" s="246">
        <v>37</v>
      </c>
      <c r="B767" s="246" t="s">
        <v>647</v>
      </c>
      <c r="C767" s="247" t="s">
        <v>648</v>
      </c>
      <c r="D767" s="263" t="s">
        <v>427</v>
      </c>
      <c r="E767" s="246" t="s">
        <v>649</v>
      </c>
      <c r="F767" s="246" t="s">
        <v>561</v>
      </c>
      <c r="G767" s="246">
        <v>1</v>
      </c>
      <c r="H767" s="246" t="s">
        <v>292</v>
      </c>
      <c r="I767" s="246" t="s">
        <v>290</v>
      </c>
      <c r="J767" s="392"/>
    </row>
    <row r="768" spans="1:10" s="344" customFormat="1" ht="24" hidden="1" customHeight="1">
      <c r="A768" s="246">
        <v>38</v>
      </c>
      <c r="B768" s="246" t="s">
        <v>650</v>
      </c>
      <c r="C768" s="247" t="s">
        <v>604</v>
      </c>
      <c r="D768" s="263" t="s">
        <v>427</v>
      </c>
      <c r="E768" s="246" t="s">
        <v>1345</v>
      </c>
      <c r="F768" s="246" t="s">
        <v>561</v>
      </c>
      <c r="G768" s="246">
        <v>1</v>
      </c>
      <c r="H768" s="246" t="s">
        <v>292</v>
      </c>
      <c r="I768" s="246" t="s">
        <v>499</v>
      </c>
      <c r="J768" s="392"/>
    </row>
    <row r="769" spans="1:10" s="344" customFormat="1" ht="24" hidden="1" customHeight="1">
      <c r="A769" s="246">
        <v>39</v>
      </c>
      <c r="B769" s="246" t="s">
        <v>651</v>
      </c>
      <c r="C769" s="247" t="s">
        <v>652</v>
      </c>
      <c r="D769" s="263" t="s">
        <v>427</v>
      </c>
      <c r="E769" s="246" t="s">
        <v>649</v>
      </c>
      <c r="F769" s="246" t="s">
        <v>561</v>
      </c>
      <c r="G769" s="246">
        <v>1</v>
      </c>
      <c r="H769" s="246" t="s">
        <v>292</v>
      </c>
      <c r="I769" s="246" t="s">
        <v>290</v>
      </c>
      <c r="J769" s="392"/>
    </row>
    <row r="770" spans="1:10" s="344" customFormat="1" ht="24" hidden="1" customHeight="1">
      <c r="A770" s="246">
        <v>40</v>
      </c>
      <c r="B770" s="246" t="s">
        <v>653</v>
      </c>
      <c r="C770" s="247" t="s">
        <v>654</v>
      </c>
      <c r="D770" s="263" t="s">
        <v>427</v>
      </c>
      <c r="E770" s="246" t="s">
        <v>655</v>
      </c>
      <c r="F770" s="246" t="s">
        <v>561</v>
      </c>
      <c r="G770" s="246">
        <v>1</v>
      </c>
      <c r="H770" s="246" t="s">
        <v>292</v>
      </c>
      <c r="I770" s="246" t="s">
        <v>290</v>
      </c>
      <c r="J770" s="392"/>
    </row>
    <row r="771" spans="1:10" s="344" customFormat="1" ht="24" hidden="1" customHeight="1">
      <c r="A771" s="246">
        <v>41</v>
      </c>
      <c r="B771" s="246" t="s">
        <v>656</v>
      </c>
      <c r="C771" s="247" t="s">
        <v>657</v>
      </c>
      <c r="D771" s="263" t="s">
        <v>1207</v>
      </c>
      <c r="E771" s="246" t="s">
        <v>1142</v>
      </c>
      <c r="F771" s="246" t="s">
        <v>561</v>
      </c>
      <c r="G771" s="246">
        <v>1</v>
      </c>
      <c r="H771" s="246" t="s">
        <v>292</v>
      </c>
      <c r="I771" s="246" t="s">
        <v>290</v>
      </c>
      <c r="J771" s="392"/>
    </row>
    <row r="772" spans="1:10" s="344" customFormat="1" ht="24" hidden="1" customHeight="1">
      <c r="A772" s="246">
        <v>42</v>
      </c>
      <c r="B772" s="246" t="s">
        <v>658</v>
      </c>
      <c r="C772" s="247" t="s">
        <v>659</v>
      </c>
      <c r="D772" s="263" t="s">
        <v>1307</v>
      </c>
      <c r="E772" s="246" t="s">
        <v>1587</v>
      </c>
      <c r="F772" s="246" t="s">
        <v>561</v>
      </c>
      <c r="G772" s="246">
        <v>1</v>
      </c>
      <c r="H772" s="246" t="s">
        <v>292</v>
      </c>
      <c r="I772" s="246" t="s">
        <v>290</v>
      </c>
      <c r="J772" s="392"/>
    </row>
    <row r="773" spans="1:10" s="344" customFormat="1" ht="24" hidden="1" customHeight="1">
      <c r="A773" s="246">
        <v>43</v>
      </c>
      <c r="B773" s="246" t="s">
        <v>668</v>
      </c>
      <c r="C773" s="247" t="s">
        <v>2221</v>
      </c>
      <c r="D773" s="263" t="s">
        <v>1325</v>
      </c>
      <c r="E773" s="246" t="s">
        <v>2108</v>
      </c>
      <c r="F773" s="246" t="s">
        <v>561</v>
      </c>
      <c r="G773" s="246">
        <v>0</v>
      </c>
      <c r="H773" s="246"/>
      <c r="I773" s="246" t="s">
        <v>290</v>
      </c>
      <c r="J773" s="392"/>
    </row>
    <row r="774" spans="1:10" s="344" customFormat="1" ht="24" hidden="1" customHeight="1">
      <c r="A774" s="246">
        <v>44</v>
      </c>
      <c r="B774" s="246" t="s">
        <v>669</v>
      </c>
      <c r="C774" s="247" t="s">
        <v>670</v>
      </c>
      <c r="D774" s="263" t="s">
        <v>671</v>
      </c>
      <c r="E774" s="246" t="s">
        <v>1147</v>
      </c>
      <c r="F774" s="246" t="s">
        <v>561</v>
      </c>
      <c r="G774" s="246">
        <v>1</v>
      </c>
      <c r="H774" s="246" t="s">
        <v>292</v>
      </c>
      <c r="I774" s="246" t="s">
        <v>290</v>
      </c>
      <c r="J774" s="392"/>
    </row>
    <row r="775" spans="1:10" s="344" customFormat="1" ht="24" hidden="1" customHeight="1">
      <c r="A775" s="246">
        <v>45</v>
      </c>
      <c r="B775" s="246" t="s">
        <v>672</v>
      </c>
      <c r="C775" s="247" t="s">
        <v>673</v>
      </c>
      <c r="D775" s="263" t="s">
        <v>428</v>
      </c>
      <c r="E775" s="246" t="s">
        <v>1087</v>
      </c>
      <c r="F775" s="246" t="s">
        <v>561</v>
      </c>
      <c r="G775" s="246">
        <v>1</v>
      </c>
      <c r="H775" s="246" t="s">
        <v>292</v>
      </c>
      <c r="I775" s="246" t="s">
        <v>290</v>
      </c>
      <c r="J775" s="392"/>
    </row>
    <row r="776" spans="1:10" s="344" customFormat="1" ht="24" hidden="1" customHeight="1">
      <c r="A776" s="246">
        <v>46</v>
      </c>
      <c r="B776" s="246" t="s">
        <v>674</v>
      </c>
      <c r="C776" s="247" t="s">
        <v>675</v>
      </c>
      <c r="D776" s="263" t="s">
        <v>676</v>
      </c>
      <c r="E776" s="246" t="s">
        <v>1346</v>
      </c>
      <c r="F776" s="246" t="s">
        <v>561</v>
      </c>
      <c r="G776" s="246">
        <v>1</v>
      </c>
      <c r="H776" s="246" t="s">
        <v>292</v>
      </c>
      <c r="I776" s="246" t="s">
        <v>290</v>
      </c>
      <c r="J776" s="388" t="s">
        <v>177</v>
      </c>
    </row>
    <row r="777" spans="1:10" s="344" customFormat="1" ht="24" hidden="1" customHeight="1">
      <c r="A777" s="246">
        <v>47</v>
      </c>
      <c r="B777" s="246" t="s">
        <v>677</v>
      </c>
      <c r="C777" s="247" t="s">
        <v>1377</v>
      </c>
      <c r="D777" s="263" t="s">
        <v>678</v>
      </c>
      <c r="E777" s="246" t="s">
        <v>2157</v>
      </c>
      <c r="F777" s="246" t="s">
        <v>561</v>
      </c>
      <c r="G777" s="246">
        <v>1</v>
      </c>
      <c r="H777" s="246" t="s">
        <v>292</v>
      </c>
      <c r="I777" s="246" t="s">
        <v>499</v>
      </c>
      <c r="J777" s="392"/>
    </row>
    <row r="778" spans="1:10" s="344" customFormat="1" ht="24" hidden="1" customHeight="1">
      <c r="A778" s="246">
        <v>48</v>
      </c>
      <c r="B778" s="246" t="s">
        <v>679</v>
      </c>
      <c r="C778" s="247" t="s">
        <v>680</v>
      </c>
      <c r="D778" s="263" t="s">
        <v>1966</v>
      </c>
      <c r="E778" s="246" t="s">
        <v>681</v>
      </c>
      <c r="F778" s="246" t="s">
        <v>561</v>
      </c>
      <c r="G778" s="246">
        <v>1</v>
      </c>
      <c r="H778" s="246" t="s">
        <v>292</v>
      </c>
      <c r="I778" s="246" t="s">
        <v>290</v>
      </c>
      <c r="J778" s="388" t="s">
        <v>177</v>
      </c>
    </row>
    <row r="779" spans="1:10" s="344" customFormat="1" ht="24" hidden="1" customHeight="1">
      <c r="A779" s="246">
        <v>49</v>
      </c>
      <c r="B779" s="246" t="s">
        <v>682</v>
      </c>
      <c r="C779" s="247" t="s">
        <v>683</v>
      </c>
      <c r="D779" s="263" t="s">
        <v>1347</v>
      </c>
      <c r="E779" s="246" t="s">
        <v>444</v>
      </c>
      <c r="F779" s="246" t="s">
        <v>561</v>
      </c>
      <c r="G779" s="246">
        <v>1</v>
      </c>
      <c r="H779" s="246" t="s">
        <v>292</v>
      </c>
      <c r="I779" s="246" t="s">
        <v>290</v>
      </c>
      <c r="J779" s="392"/>
    </row>
    <row r="780" spans="1:10" s="344" customFormat="1" ht="24" hidden="1" customHeight="1">
      <c r="A780" s="246">
        <v>50</v>
      </c>
      <c r="B780" s="246" t="s">
        <v>684</v>
      </c>
      <c r="C780" s="247" t="s">
        <v>685</v>
      </c>
      <c r="D780" s="263" t="s">
        <v>1347</v>
      </c>
      <c r="E780" s="246" t="s">
        <v>580</v>
      </c>
      <c r="F780" s="246" t="s">
        <v>561</v>
      </c>
      <c r="G780" s="246">
        <v>1</v>
      </c>
      <c r="H780" s="246" t="s">
        <v>292</v>
      </c>
      <c r="I780" s="246" t="s">
        <v>290</v>
      </c>
      <c r="J780" s="392"/>
    </row>
    <row r="781" spans="1:10" s="344" customFormat="1" ht="24" hidden="1" customHeight="1">
      <c r="A781" s="246">
        <v>51</v>
      </c>
      <c r="B781" s="246" t="s">
        <v>686</v>
      </c>
      <c r="C781" s="247" t="s">
        <v>585</v>
      </c>
      <c r="D781" s="263" t="s">
        <v>1348</v>
      </c>
      <c r="E781" s="246" t="s">
        <v>454</v>
      </c>
      <c r="F781" s="246" t="s">
        <v>561</v>
      </c>
      <c r="G781" s="246">
        <v>1</v>
      </c>
      <c r="H781" s="246" t="s">
        <v>292</v>
      </c>
      <c r="I781" s="246" t="s">
        <v>290</v>
      </c>
      <c r="J781" s="392"/>
    </row>
    <row r="782" spans="1:10" s="344" customFormat="1" ht="24" hidden="1" customHeight="1">
      <c r="A782" s="246">
        <v>52</v>
      </c>
      <c r="B782" s="246" t="s">
        <v>687</v>
      </c>
      <c r="C782" s="247" t="s">
        <v>688</v>
      </c>
      <c r="D782" s="263" t="s">
        <v>689</v>
      </c>
      <c r="E782" s="246" t="s">
        <v>1895</v>
      </c>
      <c r="F782" s="246" t="s">
        <v>561</v>
      </c>
      <c r="G782" s="246">
        <v>1</v>
      </c>
      <c r="H782" s="246" t="s">
        <v>292</v>
      </c>
      <c r="I782" s="246" t="s">
        <v>499</v>
      </c>
      <c r="J782" s="392"/>
    </row>
    <row r="783" spans="1:10" s="344" customFormat="1" ht="24" hidden="1" customHeight="1">
      <c r="A783" s="246">
        <v>53</v>
      </c>
      <c r="B783" s="246" t="s">
        <v>690</v>
      </c>
      <c r="C783" s="247" t="s">
        <v>636</v>
      </c>
      <c r="D783" s="263" t="s">
        <v>1349</v>
      </c>
      <c r="E783" s="246" t="s">
        <v>2007</v>
      </c>
      <c r="F783" s="246" t="s">
        <v>561</v>
      </c>
      <c r="G783" s="246">
        <v>1</v>
      </c>
      <c r="H783" s="246" t="s">
        <v>292</v>
      </c>
      <c r="I783" s="246" t="s">
        <v>290</v>
      </c>
      <c r="J783" s="392"/>
    </row>
    <row r="784" spans="1:10" s="344" customFormat="1" ht="24" hidden="1" customHeight="1">
      <c r="A784" s="246">
        <v>54</v>
      </c>
      <c r="B784" s="246" t="s">
        <v>691</v>
      </c>
      <c r="C784" s="247" t="s">
        <v>692</v>
      </c>
      <c r="D784" s="263" t="s">
        <v>693</v>
      </c>
      <c r="E784" s="246" t="s">
        <v>553</v>
      </c>
      <c r="F784" s="246" t="s">
        <v>561</v>
      </c>
      <c r="G784" s="246">
        <v>1</v>
      </c>
      <c r="H784" s="246" t="s">
        <v>292</v>
      </c>
      <c r="I784" s="246" t="s">
        <v>290</v>
      </c>
      <c r="J784" s="392"/>
    </row>
    <row r="785" spans="1:10" s="344" customFormat="1" ht="24" hidden="1" customHeight="1">
      <c r="A785" s="246">
        <v>55</v>
      </c>
      <c r="B785" s="246" t="s">
        <v>694</v>
      </c>
      <c r="C785" s="247" t="s">
        <v>695</v>
      </c>
      <c r="D785" s="263" t="s">
        <v>1665</v>
      </c>
      <c r="E785" s="246" t="s">
        <v>1333</v>
      </c>
      <c r="F785" s="246" t="s">
        <v>561</v>
      </c>
      <c r="G785" s="246">
        <v>1</v>
      </c>
      <c r="H785" s="246" t="s">
        <v>292</v>
      </c>
      <c r="I785" s="246" t="s">
        <v>290</v>
      </c>
      <c r="J785" s="392"/>
    </row>
    <row r="786" spans="1:10" s="344" customFormat="1" ht="24" hidden="1" customHeight="1">
      <c r="A786" s="246">
        <v>56</v>
      </c>
      <c r="B786" s="246" t="s">
        <v>696</v>
      </c>
      <c r="C786" s="247" t="s">
        <v>697</v>
      </c>
      <c r="D786" s="263" t="s">
        <v>1138</v>
      </c>
      <c r="E786" s="246" t="s">
        <v>1750</v>
      </c>
      <c r="F786" s="246" t="s">
        <v>561</v>
      </c>
      <c r="G786" s="246">
        <v>1</v>
      </c>
      <c r="H786" s="246" t="s">
        <v>292</v>
      </c>
      <c r="I786" s="246" t="s">
        <v>290</v>
      </c>
      <c r="J786" s="392"/>
    </row>
    <row r="787" spans="1:10" s="344" customFormat="1" ht="24" hidden="1" customHeight="1" thickBot="1">
      <c r="A787" s="373">
        <v>57</v>
      </c>
      <c r="B787" s="373" t="s">
        <v>533</v>
      </c>
      <c r="C787" s="382" t="s">
        <v>534</v>
      </c>
      <c r="D787" s="382" t="s">
        <v>1340</v>
      </c>
      <c r="E787" s="373" t="s">
        <v>535</v>
      </c>
      <c r="F787" s="373" t="s">
        <v>561</v>
      </c>
      <c r="G787" s="373"/>
      <c r="H787" s="373" t="s">
        <v>292</v>
      </c>
      <c r="I787" s="373" t="s">
        <v>290</v>
      </c>
      <c r="J787" s="401" t="s">
        <v>536</v>
      </c>
    </row>
    <row r="788" spans="1:10" s="344" customFormat="1" ht="24" hidden="1" customHeight="1">
      <c r="A788" s="283">
        <v>1</v>
      </c>
      <c r="B788" s="283" t="s">
        <v>698</v>
      </c>
      <c r="C788" s="371" t="s">
        <v>699</v>
      </c>
      <c r="D788" s="372" t="s">
        <v>1094</v>
      </c>
      <c r="E788" s="283" t="s">
        <v>700</v>
      </c>
      <c r="F788" s="283" t="s">
        <v>701</v>
      </c>
      <c r="G788" s="283">
        <v>0</v>
      </c>
      <c r="H788" s="283" t="s">
        <v>345</v>
      </c>
      <c r="I788" s="283" t="s">
        <v>499</v>
      </c>
      <c r="J788" s="391"/>
    </row>
    <row r="789" spans="1:10" s="344" customFormat="1" ht="24" hidden="1" customHeight="1">
      <c r="A789" s="246">
        <v>2</v>
      </c>
      <c r="B789" s="246" t="s">
        <v>702</v>
      </c>
      <c r="C789" s="247" t="s">
        <v>203</v>
      </c>
      <c r="D789" s="263" t="s">
        <v>435</v>
      </c>
      <c r="E789" s="246" t="s">
        <v>1784</v>
      </c>
      <c r="F789" s="246" t="s">
        <v>701</v>
      </c>
      <c r="G789" s="246">
        <v>0</v>
      </c>
      <c r="H789" s="246"/>
      <c r="I789" s="246" t="s">
        <v>499</v>
      </c>
      <c r="J789" s="392" t="s">
        <v>703</v>
      </c>
    </row>
    <row r="790" spans="1:10" s="344" customFormat="1" ht="24" hidden="1" customHeight="1">
      <c r="A790" s="246">
        <v>3</v>
      </c>
      <c r="B790" s="246" t="s">
        <v>704</v>
      </c>
      <c r="C790" s="247" t="s">
        <v>203</v>
      </c>
      <c r="D790" s="263" t="s">
        <v>372</v>
      </c>
      <c r="E790" s="246" t="s">
        <v>1350</v>
      </c>
      <c r="F790" s="246" t="s">
        <v>701</v>
      </c>
      <c r="G790" s="246">
        <v>0</v>
      </c>
      <c r="H790" s="246"/>
      <c r="I790" s="246" t="s">
        <v>290</v>
      </c>
      <c r="J790" s="392"/>
    </row>
    <row r="791" spans="1:10" s="344" customFormat="1" ht="24" hidden="1" customHeight="1">
      <c r="A791" s="246">
        <v>4</v>
      </c>
      <c r="B791" s="246" t="s">
        <v>705</v>
      </c>
      <c r="C791" s="247" t="s">
        <v>1344</v>
      </c>
      <c r="D791" s="263" t="s">
        <v>1424</v>
      </c>
      <c r="E791" s="246" t="s">
        <v>1460</v>
      </c>
      <c r="F791" s="246" t="s">
        <v>701</v>
      </c>
      <c r="G791" s="246">
        <v>1</v>
      </c>
      <c r="H791" s="246" t="s">
        <v>292</v>
      </c>
      <c r="I791" s="246" t="s">
        <v>290</v>
      </c>
      <c r="J791" s="392" t="s">
        <v>706</v>
      </c>
    </row>
    <row r="792" spans="1:10" s="344" customFormat="1" ht="24" hidden="1" customHeight="1">
      <c r="A792" s="246">
        <v>5</v>
      </c>
      <c r="B792" s="246" t="s">
        <v>707</v>
      </c>
      <c r="C792" s="247" t="s">
        <v>1351</v>
      </c>
      <c r="D792" s="263" t="s">
        <v>1214</v>
      </c>
      <c r="E792" s="246">
        <v>1994</v>
      </c>
      <c r="F792" s="246" t="s">
        <v>701</v>
      </c>
      <c r="G792" s="246">
        <v>0</v>
      </c>
      <c r="H792" s="246" t="s">
        <v>708</v>
      </c>
      <c r="I792" s="246" t="s">
        <v>290</v>
      </c>
      <c r="J792" s="392"/>
    </row>
    <row r="793" spans="1:10" s="344" customFormat="1" ht="24" hidden="1" customHeight="1">
      <c r="A793" s="246">
        <v>6</v>
      </c>
      <c r="B793" s="246" t="s">
        <v>709</v>
      </c>
      <c r="C793" s="247" t="s">
        <v>710</v>
      </c>
      <c r="D793" s="263" t="s">
        <v>296</v>
      </c>
      <c r="E793" s="246" t="s">
        <v>1256</v>
      </c>
      <c r="F793" s="246" t="s">
        <v>701</v>
      </c>
      <c r="G793" s="246">
        <v>0</v>
      </c>
      <c r="H793" s="246"/>
      <c r="I793" s="246" t="s">
        <v>290</v>
      </c>
      <c r="J793" s="394" t="s">
        <v>537</v>
      </c>
    </row>
    <row r="794" spans="1:10" s="344" customFormat="1" ht="24" hidden="1" customHeight="1">
      <c r="A794" s="246">
        <v>7</v>
      </c>
      <c r="B794" s="246" t="s">
        <v>711</v>
      </c>
      <c r="C794" s="247" t="s">
        <v>712</v>
      </c>
      <c r="D794" s="263" t="s">
        <v>296</v>
      </c>
      <c r="E794" s="246" t="s">
        <v>151</v>
      </c>
      <c r="F794" s="246" t="s">
        <v>701</v>
      </c>
      <c r="G794" s="246">
        <v>0</v>
      </c>
      <c r="H794" s="246"/>
      <c r="I794" s="246" t="s">
        <v>290</v>
      </c>
      <c r="J794" s="394" t="s">
        <v>538</v>
      </c>
    </row>
    <row r="795" spans="1:10" s="344" customFormat="1" ht="24" hidden="1" customHeight="1">
      <c r="A795" s="246">
        <v>8</v>
      </c>
      <c r="B795" s="246" t="s">
        <v>713</v>
      </c>
      <c r="C795" s="247" t="s">
        <v>714</v>
      </c>
      <c r="D795" s="263" t="s">
        <v>1254</v>
      </c>
      <c r="E795" s="246" t="s">
        <v>2400</v>
      </c>
      <c r="F795" s="246" t="s">
        <v>701</v>
      </c>
      <c r="G795" s="246">
        <v>0</v>
      </c>
      <c r="H795" s="246"/>
      <c r="I795" s="246" t="s">
        <v>290</v>
      </c>
      <c r="J795" s="392" t="s">
        <v>703</v>
      </c>
    </row>
    <row r="796" spans="1:10" s="344" customFormat="1" ht="24" hidden="1" customHeight="1">
      <c r="A796" s="246">
        <v>9</v>
      </c>
      <c r="B796" s="246" t="s">
        <v>715</v>
      </c>
      <c r="C796" s="247" t="s">
        <v>716</v>
      </c>
      <c r="D796" s="263" t="s">
        <v>300</v>
      </c>
      <c r="E796" s="246" t="s">
        <v>2045</v>
      </c>
      <c r="F796" s="246" t="s">
        <v>701</v>
      </c>
      <c r="G796" s="246">
        <v>0</v>
      </c>
      <c r="H796" s="246"/>
      <c r="I796" s="246" t="s">
        <v>499</v>
      </c>
      <c r="J796" s="394" t="s">
        <v>176</v>
      </c>
    </row>
    <row r="797" spans="1:10" s="344" customFormat="1" ht="24" hidden="1" customHeight="1">
      <c r="A797" s="246">
        <v>10</v>
      </c>
      <c r="B797" s="246" t="s">
        <v>717</v>
      </c>
      <c r="C797" s="247" t="s">
        <v>718</v>
      </c>
      <c r="D797" s="263" t="s">
        <v>205</v>
      </c>
      <c r="E797" s="246" t="s">
        <v>719</v>
      </c>
      <c r="F797" s="246" t="s">
        <v>701</v>
      </c>
      <c r="G797" s="246">
        <v>0</v>
      </c>
      <c r="H797" s="246"/>
      <c r="I797" s="246" t="s">
        <v>499</v>
      </c>
      <c r="J797" s="392"/>
    </row>
    <row r="798" spans="1:10" s="344" customFormat="1" ht="24" hidden="1" customHeight="1">
      <c r="A798" s="246">
        <v>11</v>
      </c>
      <c r="B798" s="246" t="s">
        <v>720</v>
      </c>
      <c r="C798" s="247" t="s">
        <v>721</v>
      </c>
      <c r="D798" s="263" t="s">
        <v>207</v>
      </c>
      <c r="E798" s="246" t="s">
        <v>1910</v>
      </c>
      <c r="F798" s="246" t="s">
        <v>701</v>
      </c>
      <c r="G798" s="246">
        <v>0</v>
      </c>
      <c r="H798" s="246"/>
      <c r="I798" s="246" t="s">
        <v>290</v>
      </c>
      <c r="J798" s="392"/>
    </row>
    <row r="799" spans="1:10" s="344" customFormat="1" ht="24" hidden="1" customHeight="1">
      <c r="A799" s="246">
        <v>12</v>
      </c>
      <c r="B799" s="246" t="s">
        <v>722</v>
      </c>
      <c r="C799" s="247" t="s">
        <v>723</v>
      </c>
      <c r="D799" s="263" t="s">
        <v>413</v>
      </c>
      <c r="E799" s="246" t="s">
        <v>724</v>
      </c>
      <c r="F799" s="246" t="s">
        <v>701</v>
      </c>
      <c r="G799" s="246">
        <v>1</v>
      </c>
      <c r="H799" s="246" t="s">
        <v>292</v>
      </c>
      <c r="I799" s="246" t="s">
        <v>290</v>
      </c>
      <c r="J799" s="392"/>
    </row>
    <row r="800" spans="1:10" s="344" customFormat="1" ht="24" hidden="1" customHeight="1">
      <c r="A800" s="246">
        <v>13</v>
      </c>
      <c r="B800" s="246" t="s">
        <v>725</v>
      </c>
      <c r="C800" s="247" t="s">
        <v>1433</v>
      </c>
      <c r="D800" s="263" t="s">
        <v>376</v>
      </c>
      <c r="E800" s="246" t="s">
        <v>2192</v>
      </c>
      <c r="F800" s="246" t="s">
        <v>701</v>
      </c>
      <c r="G800" s="246">
        <v>0</v>
      </c>
      <c r="H800" s="246"/>
      <c r="I800" s="246" t="s">
        <v>290</v>
      </c>
      <c r="J800" s="392"/>
    </row>
    <row r="801" spans="1:10" s="344" customFormat="1" ht="24" hidden="1" customHeight="1">
      <c r="A801" s="246">
        <v>14</v>
      </c>
      <c r="B801" s="246" t="s">
        <v>726</v>
      </c>
      <c r="C801" s="247" t="s">
        <v>2077</v>
      </c>
      <c r="D801" s="263" t="s">
        <v>416</v>
      </c>
      <c r="E801" s="246" t="s">
        <v>727</v>
      </c>
      <c r="F801" s="246" t="s">
        <v>701</v>
      </c>
      <c r="G801" s="246">
        <v>0</v>
      </c>
      <c r="H801" s="246"/>
      <c r="I801" s="246" t="s">
        <v>290</v>
      </c>
      <c r="J801" s="392"/>
    </row>
    <row r="802" spans="1:10" s="344" customFormat="1" ht="24" hidden="1" customHeight="1">
      <c r="A802" s="246">
        <v>15</v>
      </c>
      <c r="B802" s="246" t="s">
        <v>728</v>
      </c>
      <c r="C802" s="247" t="s">
        <v>729</v>
      </c>
      <c r="D802" s="263" t="s">
        <v>416</v>
      </c>
      <c r="E802" s="246" t="s">
        <v>730</v>
      </c>
      <c r="F802" s="246" t="s">
        <v>701</v>
      </c>
      <c r="G802" s="246">
        <v>0</v>
      </c>
      <c r="H802" s="246"/>
      <c r="I802" s="246" t="s">
        <v>499</v>
      </c>
      <c r="J802" s="385" t="s">
        <v>1629</v>
      </c>
    </row>
    <row r="803" spans="1:10" s="345" customFormat="1" ht="24" hidden="1" customHeight="1">
      <c r="A803" s="246">
        <v>16</v>
      </c>
      <c r="B803" s="246" t="s">
        <v>731</v>
      </c>
      <c r="C803" s="249" t="s">
        <v>228</v>
      </c>
      <c r="D803" s="262" t="s">
        <v>379</v>
      </c>
      <c r="E803" s="248" t="s">
        <v>2389</v>
      </c>
      <c r="F803" s="246" t="s">
        <v>701</v>
      </c>
      <c r="G803" s="246">
        <v>0</v>
      </c>
      <c r="H803" s="248"/>
      <c r="I803" s="248" t="s">
        <v>290</v>
      </c>
      <c r="J803" s="394"/>
    </row>
    <row r="804" spans="1:10" s="344" customFormat="1" ht="24" hidden="1" customHeight="1">
      <c r="A804" s="246">
        <v>17</v>
      </c>
      <c r="B804" s="246" t="s">
        <v>732</v>
      </c>
      <c r="C804" s="247" t="s">
        <v>733</v>
      </c>
      <c r="D804" s="263" t="s">
        <v>304</v>
      </c>
      <c r="E804" s="246" t="s">
        <v>734</v>
      </c>
      <c r="F804" s="246" t="s">
        <v>701</v>
      </c>
      <c r="G804" s="246">
        <v>0</v>
      </c>
      <c r="H804" s="246"/>
      <c r="I804" s="246" t="s">
        <v>290</v>
      </c>
      <c r="J804" s="392"/>
    </row>
    <row r="805" spans="1:10" s="344" customFormat="1" ht="24" hidden="1" customHeight="1">
      <c r="A805" s="246">
        <v>18</v>
      </c>
      <c r="B805" s="246" t="s">
        <v>735</v>
      </c>
      <c r="C805" s="247" t="s">
        <v>736</v>
      </c>
      <c r="D805" s="263" t="s">
        <v>333</v>
      </c>
      <c r="E805" s="246" t="s">
        <v>2084</v>
      </c>
      <c r="F805" s="246" t="s">
        <v>701</v>
      </c>
      <c r="G805" s="246">
        <v>0</v>
      </c>
      <c r="H805" s="246"/>
      <c r="I805" s="246" t="s">
        <v>499</v>
      </c>
      <c r="J805" s="394" t="s">
        <v>538</v>
      </c>
    </row>
    <row r="806" spans="1:10" s="344" customFormat="1" ht="24" hidden="1" customHeight="1">
      <c r="A806" s="246">
        <v>19</v>
      </c>
      <c r="B806" s="246" t="s">
        <v>737</v>
      </c>
      <c r="C806" s="247" t="s">
        <v>738</v>
      </c>
      <c r="D806" s="263" t="s">
        <v>335</v>
      </c>
      <c r="E806" s="246" t="s">
        <v>739</v>
      </c>
      <c r="F806" s="246" t="s">
        <v>701</v>
      </c>
      <c r="G806" s="246">
        <v>0</v>
      </c>
      <c r="H806" s="246"/>
      <c r="I806" s="246" t="s">
        <v>499</v>
      </c>
      <c r="J806" s="388" t="s">
        <v>177</v>
      </c>
    </row>
    <row r="807" spans="1:10" s="344" customFormat="1" ht="24" hidden="1" customHeight="1">
      <c r="A807" s="246">
        <v>20</v>
      </c>
      <c r="B807" s="246" t="s">
        <v>740</v>
      </c>
      <c r="C807" s="247" t="s">
        <v>741</v>
      </c>
      <c r="D807" s="263" t="s">
        <v>1352</v>
      </c>
      <c r="E807" s="246" t="s">
        <v>700</v>
      </c>
      <c r="F807" s="246" t="s">
        <v>701</v>
      </c>
      <c r="G807" s="246">
        <v>0</v>
      </c>
      <c r="H807" s="246"/>
      <c r="I807" s="246" t="s">
        <v>499</v>
      </c>
      <c r="J807" s="394" t="s">
        <v>538</v>
      </c>
    </row>
    <row r="808" spans="1:10" s="344" customFormat="1" ht="24" hidden="1" customHeight="1">
      <c r="A808" s="246">
        <v>21</v>
      </c>
      <c r="B808" s="246" t="s">
        <v>742</v>
      </c>
      <c r="C808" s="247" t="s">
        <v>743</v>
      </c>
      <c r="D808" s="263" t="s">
        <v>744</v>
      </c>
      <c r="E808" s="246" t="s">
        <v>1142</v>
      </c>
      <c r="F808" s="246" t="s">
        <v>701</v>
      </c>
      <c r="G808" s="246">
        <v>1</v>
      </c>
      <c r="H808" s="246" t="s">
        <v>292</v>
      </c>
      <c r="I808" s="246" t="s">
        <v>290</v>
      </c>
      <c r="J808" s="392"/>
    </row>
    <row r="809" spans="1:10" s="344" customFormat="1" ht="24" hidden="1" customHeight="1">
      <c r="A809" s="246">
        <v>22</v>
      </c>
      <c r="B809" s="246" t="s">
        <v>745</v>
      </c>
      <c r="C809" s="247" t="s">
        <v>746</v>
      </c>
      <c r="D809" s="263" t="s">
        <v>1098</v>
      </c>
      <c r="E809" s="246" t="s">
        <v>2698</v>
      </c>
      <c r="F809" s="246" t="s">
        <v>701</v>
      </c>
      <c r="G809" s="246">
        <v>0</v>
      </c>
      <c r="H809" s="246"/>
      <c r="I809" s="246" t="s">
        <v>290</v>
      </c>
      <c r="J809" s="392"/>
    </row>
    <row r="810" spans="1:10" s="344" customFormat="1" ht="24" hidden="1" customHeight="1">
      <c r="A810" s="246">
        <v>23</v>
      </c>
      <c r="B810" s="246" t="s">
        <v>747</v>
      </c>
      <c r="C810" s="247" t="s">
        <v>1862</v>
      </c>
      <c r="D810" s="263" t="s">
        <v>340</v>
      </c>
      <c r="E810" s="246" t="s">
        <v>748</v>
      </c>
      <c r="F810" s="246" t="s">
        <v>701</v>
      </c>
      <c r="G810" s="246">
        <v>0</v>
      </c>
      <c r="H810" s="246"/>
      <c r="I810" s="246" t="s">
        <v>290</v>
      </c>
      <c r="J810" s="384"/>
    </row>
    <row r="811" spans="1:10" s="344" customFormat="1" ht="24" hidden="1" customHeight="1">
      <c r="A811" s="246">
        <v>24</v>
      </c>
      <c r="B811" s="246" t="s">
        <v>749</v>
      </c>
      <c r="C811" s="247" t="s">
        <v>2742</v>
      </c>
      <c r="D811" s="263" t="s">
        <v>386</v>
      </c>
      <c r="E811" s="246" t="s">
        <v>1549</v>
      </c>
      <c r="F811" s="246" t="s">
        <v>701</v>
      </c>
      <c r="G811" s="246">
        <v>0</v>
      </c>
      <c r="H811" s="246"/>
      <c r="I811" s="246" t="s">
        <v>290</v>
      </c>
      <c r="J811" s="394" t="s">
        <v>539</v>
      </c>
    </row>
    <row r="812" spans="1:10" s="344" customFormat="1" ht="24" hidden="1" customHeight="1">
      <c r="A812" s="246">
        <v>25</v>
      </c>
      <c r="B812" s="246" t="s">
        <v>750</v>
      </c>
      <c r="C812" s="247" t="s">
        <v>751</v>
      </c>
      <c r="D812" s="263" t="s">
        <v>350</v>
      </c>
      <c r="E812" s="246" t="s">
        <v>752</v>
      </c>
      <c r="F812" s="246" t="s">
        <v>701</v>
      </c>
      <c r="G812" s="246">
        <v>0</v>
      </c>
      <c r="H812" s="246"/>
      <c r="I812" s="246" t="s">
        <v>499</v>
      </c>
      <c r="J812" s="394" t="s">
        <v>539</v>
      </c>
    </row>
    <row r="813" spans="1:10" s="344" customFormat="1" ht="24" hidden="1" customHeight="1">
      <c r="A813" s="246">
        <v>26</v>
      </c>
      <c r="B813" s="246" t="s">
        <v>753</v>
      </c>
      <c r="C813" s="247" t="s">
        <v>425</v>
      </c>
      <c r="D813" s="263" t="s">
        <v>223</v>
      </c>
      <c r="E813" s="246" t="s">
        <v>1987</v>
      </c>
      <c r="F813" s="246" t="s">
        <v>701</v>
      </c>
      <c r="G813" s="246">
        <v>0</v>
      </c>
      <c r="H813" s="246"/>
      <c r="I813" s="246" t="s">
        <v>290</v>
      </c>
      <c r="J813" s="394" t="s">
        <v>538</v>
      </c>
    </row>
    <row r="814" spans="1:10" s="344" customFormat="1" ht="24" hidden="1" customHeight="1">
      <c r="A814" s="246">
        <v>27</v>
      </c>
      <c r="B814" s="246" t="s">
        <v>754</v>
      </c>
      <c r="C814" s="247" t="s">
        <v>755</v>
      </c>
      <c r="D814" s="263" t="s">
        <v>1168</v>
      </c>
      <c r="E814" s="246" t="s">
        <v>756</v>
      </c>
      <c r="F814" s="246" t="s">
        <v>701</v>
      </c>
      <c r="G814" s="246">
        <v>0</v>
      </c>
      <c r="H814" s="246"/>
      <c r="I814" s="246" t="s">
        <v>290</v>
      </c>
      <c r="J814" s="394" t="s">
        <v>538</v>
      </c>
    </row>
    <row r="815" spans="1:10" s="344" customFormat="1" ht="24" hidden="1" customHeight="1">
      <c r="A815" s="246">
        <v>28</v>
      </c>
      <c r="B815" s="246" t="s">
        <v>757</v>
      </c>
      <c r="C815" s="247" t="s">
        <v>758</v>
      </c>
      <c r="D815" s="263" t="s">
        <v>1102</v>
      </c>
      <c r="E815" s="246" t="s">
        <v>1727</v>
      </c>
      <c r="F815" s="246" t="s">
        <v>701</v>
      </c>
      <c r="G815" s="246">
        <v>0</v>
      </c>
      <c r="H815" s="246"/>
      <c r="I815" s="246" t="s">
        <v>290</v>
      </c>
      <c r="J815" s="388" t="s">
        <v>177</v>
      </c>
    </row>
    <row r="816" spans="1:10" s="344" customFormat="1" ht="24" hidden="1" customHeight="1">
      <c r="A816" s="246">
        <v>29</v>
      </c>
      <c r="B816" s="246" t="s">
        <v>759</v>
      </c>
      <c r="C816" s="247" t="s">
        <v>760</v>
      </c>
      <c r="D816" s="263" t="s">
        <v>1206</v>
      </c>
      <c r="E816" s="246" t="s">
        <v>761</v>
      </c>
      <c r="F816" s="246" t="s">
        <v>701</v>
      </c>
      <c r="G816" s="246">
        <v>0</v>
      </c>
      <c r="H816" s="246"/>
      <c r="I816" s="246" t="s">
        <v>499</v>
      </c>
      <c r="J816" s="394" t="s">
        <v>539</v>
      </c>
    </row>
    <row r="817" spans="1:10" s="344" customFormat="1" ht="24" hidden="1" customHeight="1">
      <c r="A817" s="246">
        <v>30</v>
      </c>
      <c r="B817" s="246" t="s">
        <v>762</v>
      </c>
      <c r="C817" s="247" t="s">
        <v>763</v>
      </c>
      <c r="D817" s="263" t="s">
        <v>393</v>
      </c>
      <c r="E817" s="246" t="s">
        <v>444</v>
      </c>
      <c r="F817" s="246" t="s">
        <v>701</v>
      </c>
      <c r="G817" s="246">
        <v>0</v>
      </c>
      <c r="H817" s="246"/>
      <c r="I817" s="246" t="s">
        <v>499</v>
      </c>
      <c r="J817" s="392"/>
    </row>
    <row r="818" spans="1:10" s="344" customFormat="1" ht="24" hidden="1" customHeight="1">
      <c r="A818" s="246">
        <v>31</v>
      </c>
      <c r="B818" s="246" t="s">
        <v>764</v>
      </c>
      <c r="C818" s="247" t="s">
        <v>2079</v>
      </c>
      <c r="D818" s="263" t="s">
        <v>227</v>
      </c>
      <c r="E818" s="246" t="s">
        <v>1187</v>
      </c>
      <c r="F818" s="246" t="s">
        <v>701</v>
      </c>
      <c r="G818" s="246">
        <v>1</v>
      </c>
      <c r="H818" s="246" t="s">
        <v>292</v>
      </c>
      <c r="I818" s="246" t="s">
        <v>290</v>
      </c>
      <c r="J818" s="392" t="s">
        <v>703</v>
      </c>
    </row>
    <row r="819" spans="1:10" s="344" customFormat="1" ht="24" hidden="1" customHeight="1">
      <c r="A819" s="246">
        <v>32</v>
      </c>
      <c r="B819" s="246" t="s">
        <v>765</v>
      </c>
      <c r="C819" s="247" t="s">
        <v>222</v>
      </c>
      <c r="D819" s="263" t="s">
        <v>360</v>
      </c>
      <c r="E819" s="246" t="s">
        <v>2696</v>
      </c>
      <c r="F819" s="246" t="s">
        <v>701</v>
      </c>
      <c r="G819" s="246">
        <v>0</v>
      </c>
      <c r="H819" s="246"/>
      <c r="I819" s="246" t="s">
        <v>499</v>
      </c>
      <c r="J819" s="394" t="s">
        <v>538</v>
      </c>
    </row>
    <row r="820" spans="1:10" s="344" customFormat="1" ht="24" hidden="1" customHeight="1">
      <c r="A820" s="246">
        <v>33</v>
      </c>
      <c r="B820" s="246" t="s">
        <v>766</v>
      </c>
      <c r="C820" s="247" t="s">
        <v>767</v>
      </c>
      <c r="D820" s="263" t="s">
        <v>427</v>
      </c>
      <c r="E820" s="246" t="s">
        <v>768</v>
      </c>
      <c r="F820" s="246" t="s">
        <v>701</v>
      </c>
      <c r="G820" s="246">
        <v>1</v>
      </c>
      <c r="H820" s="246" t="s">
        <v>292</v>
      </c>
      <c r="I820" s="246" t="s">
        <v>290</v>
      </c>
      <c r="J820" s="392"/>
    </row>
    <row r="821" spans="1:10" s="344" customFormat="1" ht="24" hidden="1" customHeight="1">
      <c r="A821" s="246">
        <v>34</v>
      </c>
      <c r="B821" s="246" t="s">
        <v>769</v>
      </c>
      <c r="C821" s="247" t="s">
        <v>206</v>
      </c>
      <c r="D821" s="263" t="s">
        <v>234</v>
      </c>
      <c r="E821" s="246" t="s">
        <v>770</v>
      </c>
      <c r="F821" s="246" t="s">
        <v>701</v>
      </c>
      <c r="G821" s="246">
        <v>0</v>
      </c>
      <c r="H821" s="246"/>
      <c r="I821" s="246" t="s">
        <v>290</v>
      </c>
      <c r="J821" s="392"/>
    </row>
    <row r="822" spans="1:10" s="344" customFormat="1" ht="24" hidden="1" customHeight="1">
      <c r="A822" s="246">
        <v>35</v>
      </c>
      <c r="B822" s="246" t="s">
        <v>771</v>
      </c>
      <c r="C822" s="247" t="s">
        <v>1321</v>
      </c>
      <c r="D822" s="263" t="s">
        <v>237</v>
      </c>
      <c r="E822" s="246" t="s">
        <v>1885</v>
      </c>
      <c r="F822" s="246" t="s">
        <v>701</v>
      </c>
      <c r="G822" s="246">
        <v>0</v>
      </c>
      <c r="H822" s="246"/>
      <c r="I822" s="246" t="s">
        <v>290</v>
      </c>
      <c r="J822" s="392"/>
    </row>
    <row r="823" spans="1:10" s="344" customFormat="1" ht="24" hidden="1" customHeight="1">
      <c r="A823" s="246">
        <v>36</v>
      </c>
      <c r="B823" s="246" t="s">
        <v>772</v>
      </c>
      <c r="C823" s="247" t="s">
        <v>1442</v>
      </c>
      <c r="D823" s="263" t="s">
        <v>368</v>
      </c>
      <c r="E823" s="246" t="s">
        <v>1142</v>
      </c>
      <c r="F823" s="246" t="s">
        <v>701</v>
      </c>
      <c r="G823" s="246">
        <v>0</v>
      </c>
      <c r="H823" s="246"/>
      <c r="I823" s="246" t="s">
        <v>290</v>
      </c>
      <c r="J823" s="394" t="s">
        <v>539</v>
      </c>
    </row>
    <row r="824" spans="1:10" s="344" customFormat="1" ht="24" hidden="1" customHeight="1">
      <c r="A824" s="246">
        <v>37</v>
      </c>
      <c r="B824" s="246" t="s">
        <v>773</v>
      </c>
      <c r="C824" s="247" t="s">
        <v>1968</v>
      </c>
      <c r="D824" s="263" t="s">
        <v>240</v>
      </c>
      <c r="E824" s="246" t="s">
        <v>1242</v>
      </c>
      <c r="F824" s="246" t="s">
        <v>701</v>
      </c>
      <c r="G824" s="246">
        <v>0</v>
      </c>
      <c r="H824" s="246"/>
      <c r="I824" s="246" t="s">
        <v>499</v>
      </c>
      <c r="J824" s="394" t="s">
        <v>538</v>
      </c>
    </row>
    <row r="825" spans="1:10" s="344" customFormat="1" ht="24" hidden="1" customHeight="1">
      <c r="A825" s="246">
        <v>38</v>
      </c>
      <c r="B825" s="246" t="s">
        <v>774</v>
      </c>
      <c r="C825" s="247" t="s">
        <v>211</v>
      </c>
      <c r="D825" s="263" t="s">
        <v>775</v>
      </c>
      <c r="E825" s="246" t="s">
        <v>776</v>
      </c>
      <c r="F825" s="246" t="s">
        <v>701</v>
      </c>
      <c r="G825" s="246">
        <v>0</v>
      </c>
      <c r="H825" s="246"/>
      <c r="I825" s="246" t="s">
        <v>290</v>
      </c>
      <c r="J825" s="392"/>
    </row>
    <row r="826" spans="1:10" s="344" customFormat="1" ht="24" hidden="1" customHeight="1">
      <c r="A826" s="246">
        <v>39</v>
      </c>
      <c r="B826" s="246" t="s">
        <v>777</v>
      </c>
      <c r="C826" s="247" t="s">
        <v>778</v>
      </c>
      <c r="D826" s="263" t="s">
        <v>244</v>
      </c>
      <c r="E826" s="246" t="s">
        <v>447</v>
      </c>
      <c r="F826" s="246" t="s">
        <v>701</v>
      </c>
      <c r="G826" s="246">
        <v>0</v>
      </c>
      <c r="H826" s="246"/>
      <c r="I826" s="246" t="s">
        <v>290</v>
      </c>
      <c r="J826" s="392"/>
    </row>
    <row r="827" spans="1:10" s="344" customFormat="1" ht="24" hidden="1" customHeight="1" thickBot="1">
      <c r="A827" s="373">
        <v>40</v>
      </c>
      <c r="B827" s="373" t="s">
        <v>779</v>
      </c>
      <c r="C827" s="374" t="s">
        <v>780</v>
      </c>
      <c r="D827" s="375" t="s">
        <v>781</v>
      </c>
      <c r="E827" s="373" t="s">
        <v>1353</v>
      </c>
      <c r="F827" s="373" t="s">
        <v>701</v>
      </c>
      <c r="G827" s="373">
        <v>1</v>
      </c>
      <c r="H827" s="373" t="s">
        <v>292</v>
      </c>
      <c r="I827" s="373" t="s">
        <v>499</v>
      </c>
      <c r="J827" s="400" t="s">
        <v>339</v>
      </c>
    </row>
    <row r="828" spans="1:10" s="344" customFormat="1" ht="24" hidden="1" customHeight="1">
      <c r="A828" s="283">
        <v>1</v>
      </c>
      <c r="B828" s="283" t="s">
        <v>782</v>
      </c>
      <c r="C828" s="371" t="s">
        <v>783</v>
      </c>
      <c r="D828" s="372" t="s">
        <v>372</v>
      </c>
      <c r="E828" s="283" t="s">
        <v>2569</v>
      </c>
      <c r="F828" s="283" t="s">
        <v>784</v>
      </c>
      <c r="G828" s="283">
        <v>0</v>
      </c>
      <c r="H828" s="283"/>
      <c r="I828" s="283" t="s">
        <v>290</v>
      </c>
      <c r="J828" s="405" t="s">
        <v>785</v>
      </c>
    </row>
    <row r="829" spans="1:10" s="344" customFormat="1" ht="24" hidden="1" customHeight="1">
      <c r="A829" s="246">
        <v>2</v>
      </c>
      <c r="B829" s="246" t="s">
        <v>786</v>
      </c>
      <c r="C829" s="247" t="s">
        <v>211</v>
      </c>
      <c r="D829" s="263" t="s">
        <v>373</v>
      </c>
      <c r="E829" s="246" t="s">
        <v>388</v>
      </c>
      <c r="F829" s="246" t="s">
        <v>784</v>
      </c>
      <c r="G829" s="246">
        <v>0</v>
      </c>
      <c r="H829" s="246"/>
      <c r="I829" s="246" t="s">
        <v>290</v>
      </c>
      <c r="J829" s="392" t="s">
        <v>703</v>
      </c>
    </row>
    <row r="830" spans="1:10" s="344" customFormat="1" ht="24" hidden="1" customHeight="1">
      <c r="A830" s="246">
        <v>3</v>
      </c>
      <c r="B830" s="246" t="s">
        <v>787</v>
      </c>
      <c r="C830" s="247" t="s">
        <v>206</v>
      </c>
      <c r="D830" s="263" t="s">
        <v>1254</v>
      </c>
      <c r="E830" s="246" t="s">
        <v>1666</v>
      </c>
      <c r="F830" s="246" t="s">
        <v>784</v>
      </c>
      <c r="G830" s="246">
        <v>0</v>
      </c>
      <c r="H830" s="246"/>
      <c r="I830" s="246" t="s">
        <v>290</v>
      </c>
      <c r="J830" s="392"/>
    </row>
    <row r="831" spans="1:10" s="344" customFormat="1" ht="24" hidden="1" customHeight="1">
      <c r="A831" s="246">
        <v>4</v>
      </c>
      <c r="B831" s="246" t="s">
        <v>788</v>
      </c>
      <c r="C831" s="247" t="s">
        <v>789</v>
      </c>
      <c r="D831" s="263" t="s">
        <v>300</v>
      </c>
      <c r="E831" s="246" t="s">
        <v>790</v>
      </c>
      <c r="F831" s="246" t="s">
        <v>784</v>
      </c>
      <c r="G831" s="246">
        <v>0</v>
      </c>
      <c r="H831" s="246"/>
      <c r="I831" s="246" t="s">
        <v>290</v>
      </c>
      <c r="J831" s="394" t="s">
        <v>791</v>
      </c>
    </row>
    <row r="832" spans="1:10" s="344" customFormat="1" ht="24" hidden="1" customHeight="1">
      <c r="A832" s="246">
        <v>5</v>
      </c>
      <c r="B832" s="246" t="s">
        <v>792</v>
      </c>
      <c r="C832" s="247" t="s">
        <v>793</v>
      </c>
      <c r="D832" s="263" t="s">
        <v>376</v>
      </c>
      <c r="E832" s="246" t="s">
        <v>1609</v>
      </c>
      <c r="F832" s="246" t="s">
        <v>784</v>
      </c>
      <c r="G832" s="246">
        <v>0</v>
      </c>
      <c r="H832" s="246" t="s">
        <v>339</v>
      </c>
      <c r="I832" s="246" t="s">
        <v>290</v>
      </c>
      <c r="J832" s="392"/>
    </row>
    <row r="833" spans="1:10" s="344" customFormat="1" ht="24" hidden="1" customHeight="1">
      <c r="A833" s="246">
        <v>6</v>
      </c>
      <c r="B833" s="246" t="s">
        <v>794</v>
      </c>
      <c r="C833" s="247" t="s">
        <v>495</v>
      </c>
      <c r="D833" s="263" t="s">
        <v>1354</v>
      </c>
      <c r="E833" s="246" t="s">
        <v>580</v>
      </c>
      <c r="F833" s="246" t="s">
        <v>784</v>
      </c>
      <c r="G833" s="246">
        <v>0</v>
      </c>
      <c r="H833" s="246"/>
      <c r="I833" s="246" t="s">
        <v>290</v>
      </c>
      <c r="J833" s="392"/>
    </row>
    <row r="834" spans="1:10" s="344" customFormat="1" ht="24" hidden="1" customHeight="1">
      <c r="A834" s="246">
        <v>7</v>
      </c>
      <c r="B834" s="246" t="s">
        <v>795</v>
      </c>
      <c r="C834" s="247" t="s">
        <v>2273</v>
      </c>
      <c r="D834" s="263" t="s">
        <v>451</v>
      </c>
      <c r="E834" s="246" t="s">
        <v>1355</v>
      </c>
      <c r="F834" s="246" t="s">
        <v>784</v>
      </c>
      <c r="G834" s="246">
        <v>0</v>
      </c>
      <c r="H834" s="246"/>
      <c r="I834" s="246" t="s">
        <v>290</v>
      </c>
      <c r="J834" s="392"/>
    </row>
    <row r="835" spans="1:10" s="344" customFormat="1" ht="24" hidden="1" customHeight="1">
      <c r="A835" s="246">
        <v>8</v>
      </c>
      <c r="B835" s="246" t="s">
        <v>796</v>
      </c>
      <c r="C835" s="247"/>
      <c r="D835" s="263" t="s">
        <v>797</v>
      </c>
      <c r="E835" s="246" t="s">
        <v>2460</v>
      </c>
      <c r="F835" s="246" t="s">
        <v>784</v>
      </c>
      <c r="G835" s="246">
        <v>0</v>
      </c>
      <c r="H835" s="246"/>
      <c r="I835" s="246" t="s">
        <v>290</v>
      </c>
      <c r="J835" s="394" t="s">
        <v>178</v>
      </c>
    </row>
    <row r="836" spans="1:10" s="344" customFormat="1" ht="24" hidden="1" customHeight="1">
      <c r="A836" s="246">
        <v>9</v>
      </c>
      <c r="B836" s="246" t="s">
        <v>798</v>
      </c>
      <c r="C836" s="247" t="s">
        <v>799</v>
      </c>
      <c r="D836" s="263" t="s">
        <v>1216</v>
      </c>
      <c r="E836" s="246" t="s">
        <v>800</v>
      </c>
      <c r="F836" s="246" t="s">
        <v>784</v>
      </c>
      <c r="G836" s="246">
        <v>0</v>
      </c>
      <c r="H836" s="246"/>
      <c r="I836" s="246" t="s">
        <v>290</v>
      </c>
      <c r="J836" s="392"/>
    </row>
    <row r="837" spans="1:10" s="344" customFormat="1" ht="24" hidden="1" customHeight="1">
      <c r="A837" s="246">
        <v>10</v>
      </c>
      <c r="B837" s="246" t="s">
        <v>801</v>
      </c>
      <c r="C837" s="247" t="s">
        <v>206</v>
      </c>
      <c r="D837" s="263" t="s">
        <v>1178</v>
      </c>
      <c r="E837" s="246" t="s">
        <v>595</v>
      </c>
      <c r="F837" s="246" t="s">
        <v>784</v>
      </c>
      <c r="G837" s="246">
        <v>0</v>
      </c>
      <c r="H837" s="246"/>
      <c r="I837" s="246" t="s">
        <v>290</v>
      </c>
      <c r="J837" s="392"/>
    </row>
    <row r="838" spans="1:10" s="344" customFormat="1" ht="24" hidden="1" customHeight="1">
      <c r="A838" s="246">
        <v>11</v>
      </c>
      <c r="B838" s="246" t="s">
        <v>802</v>
      </c>
      <c r="C838" s="247" t="s">
        <v>803</v>
      </c>
      <c r="D838" s="263" t="s">
        <v>335</v>
      </c>
      <c r="E838" s="246" t="s">
        <v>1137</v>
      </c>
      <c r="F838" s="246" t="s">
        <v>784</v>
      </c>
      <c r="G838" s="246">
        <v>0</v>
      </c>
      <c r="H838" s="246"/>
      <c r="I838" s="246" t="s">
        <v>290</v>
      </c>
      <c r="J838" s="392"/>
    </row>
    <row r="839" spans="1:10" s="344" customFormat="1" ht="24" hidden="1" customHeight="1">
      <c r="A839" s="246">
        <v>12</v>
      </c>
      <c r="B839" s="246" t="s">
        <v>804</v>
      </c>
      <c r="C839" s="247" t="s">
        <v>1500</v>
      </c>
      <c r="D839" s="263" t="s">
        <v>805</v>
      </c>
      <c r="E839" s="246" t="s">
        <v>1248</v>
      </c>
      <c r="F839" s="246" t="s">
        <v>784</v>
      </c>
      <c r="G839" s="246">
        <v>0</v>
      </c>
      <c r="H839" s="246" t="s">
        <v>370</v>
      </c>
      <c r="I839" s="246" t="s">
        <v>499</v>
      </c>
      <c r="J839" s="392"/>
    </row>
    <row r="840" spans="1:10" s="344" customFormat="1" ht="24" hidden="1" customHeight="1">
      <c r="A840" s="246">
        <v>13</v>
      </c>
      <c r="B840" s="246" t="s">
        <v>806</v>
      </c>
      <c r="C840" s="247" t="s">
        <v>807</v>
      </c>
      <c r="D840" s="263" t="s">
        <v>215</v>
      </c>
      <c r="E840" s="246" t="s">
        <v>808</v>
      </c>
      <c r="F840" s="246" t="s">
        <v>784</v>
      </c>
      <c r="G840" s="246">
        <v>0</v>
      </c>
      <c r="H840" s="246"/>
      <c r="I840" s="246" t="s">
        <v>290</v>
      </c>
      <c r="J840" s="394" t="s">
        <v>809</v>
      </c>
    </row>
    <row r="841" spans="1:10" s="344" customFormat="1" ht="24" hidden="1" customHeight="1">
      <c r="A841" s="246">
        <v>14</v>
      </c>
      <c r="B841" s="246" t="s">
        <v>811</v>
      </c>
      <c r="C841" s="247" t="s">
        <v>812</v>
      </c>
      <c r="D841" s="263" t="s">
        <v>215</v>
      </c>
      <c r="E841" s="246" t="s">
        <v>1754</v>
      </c>
      <c r="F841" s="246" t="s">
        <v>784</v>
      </c>
      <c r="G841" s="246">
        <v>0</v>
      </c>
      <c r="H841" s="246"/>
      <c r="I841" s="246" t="s">
        <v>290</v>
      </c>
      <c r="J841" s="392" t="s">
        <v>703</v>
      </c>
    </row>
    <row r="842" spans="1:10" s="344" customFormat="1" ht="24" hidden="1" customHeight="1">
      <c r="A842" s="246">
        <v>15</v>
      </c>
      <c r="B842" s="246" t="s">
        <v>813</v>
      </c>
      <c r="C842" s="247" t="s">
        <v>291</v>
      </c>
      <c r="D842" s="263" t="s">
        <v>1098</v>
      </c>
      <c r="E842" s="246" t="s">
        <v>1914</v>
      </c>
      <c r="F842" s="246" t="s">
        <v>784</v>
      </c>
      <c r="G842" s="246">
        <v>0</v>
      </c>
      <c r="H842" s="246"/>
      <c r="I842" s="246" t="s">
        <v>290</v>
      </c>
      <c r="J842" s="392"/>
    </row>
    <row r="843" spans="1:10" s="344" customFormat="1" ht="24" hidden="1" customHeight="1">
      <c r="A843" s="246">
        <v>16</v>
      </c>
      <c r="B843" s="246" t="s">
        <v>814</v>
      </c>
      <c r="C843" s="247" t="s">
        <v>2121</v>
      </c>
      <c r="D843" s="263" t="s">
        <v>340</v>
      </c>
      <c r="E843" s="246" t="s">
        <v>815</v>
      </c>
      <c r="F843" s="246" t="s">
        <v>784</v>
      </c>
      <c r="G843" s="246">
        <v>0</v>
      </c>
      <c r="H843" s="246" t="s">
        <v>345</v>
      </c>
      <c r="I843" s="246" t="s">
        <v>290</v>
      </c>
      <c r="J843" s="392"/>
    </row>
    <row r="844" spans="1:10" s="344" customFormat="1" ht="24" hidden="1" customHeight="1">
      <c r="A844" s="246">
        <v>17</v>
      </c>
      <c r="B844" s="246" t="s">
        <v>816</v>
      </c>
      <c r="C844" s="247" t="s">
        <v>817</v>
      </c>
      <c r="D844" s="263" t="s">
        <v>343</v>
      </c>
      <c r="E844" s="246" t="s">
        <v>818</v>
      </c>
      <c r="F844" s="246" t="s">
        <v>784</v>
      </c>
      <c r="G844" s="246">
        <v>0</v>
      </c>
      <c r="H844" s="246"/>
      <c r="I844" s="246" t="s">
        <v>290</v>
      </c>
      <c r="J844" s="392"/>
    </row>
    <row r="845" spans="1:10" s="344" customFormat="1" ht="24" hidden="1" customHeight="1">
      <c r="A845" s="246">
        <v>18</v>
      </c>
      <c r="B845" s="246" t="s">
        <v>819</v>
      </c>
      <c r="C845" s="247" t="s">
        <v>495</v>
      </c>
      <c r="D845" s="263" t="s">
        <v>346</v>
      </c>
      <c r="E845" s="246" t="s">
        <v>820</v>
      </c>
      <c r="F845" s="246" t="s">
        <v>784</v>
      </c>
      <c r="G845" s="246">
        <v>0</v>
      </c>
      <c r="H845" s="246"/>
      <c r="I845" s="246" t="s">
        <v>290</v>
      </c>
      <c r="J845" s="392"/>
    </row>
    <row r="846" spans="1:10" s="344" customFormat="1" ht="24" hidden="1" customHeight="1">
      <c r="A846" s="246">
        <v>19</v>
      </c>
      <c r="B846" s="246" t="s">
        <v>821</v>
      </c>
      <c r="C846" s="247" t="s">
        <v>822</v>
      </c>
      <c r="D846" s="263" t="s">
        <v>346</v>
      </c>
      <c r="E846" s="246" t="s">
        <v>1356</v>
      </c>
      <c r="F846" s="246" t="s">
        <v>784</v>
      </c>
      <c r="G846" s="246">
        <v>0</v>
      </c>
      <c r="H846" s="246"/>
      <c r="I846" s="246" t="s">
        <v>290</v>
      </c>
      <c r="J846" s="392"/>
    </row>
    <row r="847" spans="1:10" s="344" customFormat="1" ht="24" hidden="1" customHeight="1">
      <c r="A847" s="246">
        <v>20</v>
      </c>
      <c r="B847" s="246" t="s">
        <v>823</v>
      </c>
      <c r="C847" s="247" t="s">
        <v>824</v>
      </c>
      <c r="D847" s="263" t="s">
        <v>349</v>
      </c>
      <c r="E847" s="246" t="s">
        <v>825</v>
      </c>
      <c r="F847" s="246" t="s">
        <v>784</v>
      </c>
      <c r="G847" s="246">
        <v>0</v>
      </c>
      <c r="H847" s="246"/>
      <c r="I847" s="246" t="s">
        <v>499</v>
      </c>
      <c r="J847" s="394" t="s">
        <v>785</v>
      </c>
    </row>
    <row r="848" spans="1:10" s="344" customFormat="1" ht="24" hidden="1" customHeight="1">
      <c r="A848" s="246">
        <v>21</v>
      </c>
      <c r="B848" s="246" t="s">
        <v>826</v>
      </c>
      <c r="C848" s="247" t="s">
        <v>211</v>
      </c>
      <c r="D848" s="263" t="s">
        <v>356</v>
      </c>
      <c r="E848" s="246" t="s">
        <v>1434</v>
      </c>
      <c r="F848" s="246" t="s">
        <v>784</v>
      </c>
      <c r="G848" s="246">
        <v>0</v>
      </c>
      <c r="H848" s="246"/>
      <c r="I848" s="246" t="s">
        <v>290</v>
      </c>
      <c r="J848" s="392"/>
    </row>
    <row r="849" spans="1:10" s="345" customFormat="1" ht="24" hidden="1" customHeight="1">
      <c r="A849" s="246">
        <v>22</v>
      </c>
      <c r="B849" s="246" t="s">
        <v>827</v>
      </c>
      <c r="C849" s="249" t="s">
        <v>375</v>
      </c>
      <c r="D849" s="262" t="s">
        <v>1357</v>
      </c>
      <c r="E849" s="248" t="s">
        <v>415</v>
      </c>
      <c r="F849" s="246" t="s">
        <v>784</v>
      </c>
      <c r="G849" s="246">
        <v>0</v>
      </c>
      <c r="H849" s="248"/>
      <c r="I849" s="248" t="s">
        <v>290</v>
      </c>
      <c r="J849" s="394"/>
    </row>
    <row r="850" spans="1:10" s="344" customFormat="1" ht="24" hidden="1" customHeight="1">
      <c r="A850" s="246">
        <v>23</v>
      </c>
      <c r="B850" s="246" t="s">
        <v>828</v>
      </c>
      <c r="C850" s="247" t="s">
        <v>218</v>
      </c>
      <c r="D850" s="263" t="s">
        <v>481</v>
      </c>
      <c r="E850" s="246" t="s">
        <v>1491</v>
      </c>
      <c r="F850" s="246" t="s">
        <v>784</v>
      </c>
      <c r="G850" s="246">
        <v>0</v>
      </c>
      <c r="H850" s="246"/>
      <c r="I850" s="246" t="s">
        <v>290</v>
      </c>
      <c r="J850" s="392" t="s">
        <v>703</v>
      </c>
    </row>
    <row r="851" spans="1:10" s="344" customFormat="1" ht="24" hidden="1" customHeight="1">
      <c r="A851" s="246">
        <v>24</v>
      </c>
      <c r="B851" s="246" t="s">
        <v>829</v>
      </c>
      <c r="C851" s="247" t="s">
        <v>763</v>
      </c>
      <c r="D851" s="263" t="s">
        <v>481</v>
      </c>
      <c r="E851" s="246" t="s">
        <v>830</v>
      </c>
      <c r="F851" s="246" t="s">
        <v>784</v>
      </c>
      <c r="G851" s="246">
        <v>0</v>
      </c>
      <c r="H851" s="246"/>
      <c r="I851" s="246" t="s">
        <v>290</v>
      </c>
      <c r="J851" s="392" t="s">
        <v>703</v>
      </c>
    </row>
    <row r="852" spans="1:10" s="344" customFormat="1" ht="24" hidden="1" customHeight="1">
      <c r="A852" s="246">
        <v>25</v>
      </c>
      <c r="B852" s="246" t="s">
        <v>831</v>
      </c>
      <c r="C852" s="247" t="s">
        <v>1518</v>
      </c>
      <c r="D852" s="263" t="s">
        <v>232</v>
      </c>
      <c r="E852" s="246" t="s">
        <v>1852</v>
      </c>
      <c r="F852" s="246" t="s">
        <v>784</v>
      </c>
      <c r="G852" s="246">
        <v>0</v>
      </c>
      <c r="H852" s="246"/>
      <c r="I852" s="246" t="s">
        <v>499</v>
      </c>
      <c r="J852" s="392"/>
    </row>
    <row r="853" spans="1:10" s="344" customFormat="1" ht="24" hidden="1" customHeight="1">
      <c r="A853" s="246">
        <v>26</v>
      </c>
      <c r="B853" s="246" t="s">
        <v>832</v>
      </c>
      <c r="C853" s="247" t="s">
        <v>833</v>
      </c>
      <c r="D853" s="263" t="s">
        <v>1159</v>
      </c>
      <c r="E853" s="246" t="s">
        <v>2610</v>
      </c>
      <c r="F853" s="246" t="s">
        <v>784</v>
      </c>
      <c r="G853" s="246">
        <v>0</v>
      </c>
      <c r="H853" s="246"/>
      <c r="I853" s="246" t="s">
        <v>290</v>
      </c>
      <c r="J853" s="394" t="s">
        <v>834</v>
      </c>
    </row>
    <row r="854" spans="1:10" s="344" customFormat="1" ht="24" hidden="1" customHeight="1">
      <c r="A854" s="246">
        <v>27</v>
      </c>
      <c r="B854" s="246" t="s">
        <v>835</v>
      </c>
      <c r="C854" s="247" t="s">
        <v>218</v>
      </c>
      <c r="D854" s="263" t="s">
        <v>237</v>
      </c>
      <c r="E854" s="246" t="s">
        <v>1084</v>
      </c>
      <c r="F854" s="246" t="s">
        <v>784</v>
      </c>
      <c r="G854" s="246">
        <v>0</v>
      </c>
      <c r="H854" s="246"/>
      <c r="I854" s="246" t="s">
        <v>290</v>
      </c>
      <c r="J854" s="392"/>
    </row>
    <row r="855" spans="1:10" s="344" customFormat="1" ht="24" hidden="1" customHeight="1">
      <c r="A855" s="246">
        <v>28</v>
      </c>
      <c r="B855" s="246" t="s">
        <v>836</v>
      </c>
      <c r="C855" s="247" t="s">
        <v>206</v>
      </c>
      <c r="D855" s="263" t="s">
        <v>404</v>
      </c>
      <c r="E855" s="246" t="s">
        <v>1327</v>
      </c>
      <c r="F855" s="246" t="s">
        <v>784</v>
      </c>
      <c r="G855" s="246">
        <v>0</v>
      </c>
      <c r="H855" s="246"/>
      <c r="I855" s="246" t="s">
        <v>290</v>
      </c>
      <c r="J855" s="394" t="s">
        <v>791</v>
      </c>
    </row>
    <row r="856" spans="1:10" s="344" customFormat="1" ht="24" hidden="1" customHeight="1">
      <c r="A856" s="246">
        <v>29</v>
      </c>
      <c r="B856" s="246" t="s">
        <v>837</v>
      </c>
      <c r="C856" s="247" t="s">
        <v>2049</v>
      </c>
      <c r="D856" s="263" t="s">
        <v>1349</v>
      </c>
      <c r="E856" s="246" t="s">
        <v>1301</v>
      </c>
      <c r="F856" s="246" t="s">
        <v>784</v>
      </c>
      <c r="G856" s="246">
        <v>0</v>
      </c>
      <c r="H856" s="246"/>
      <c r="I856" s="246" t="s">
        <v>499</v>
      </c>
      <c r="J856" s="392"/>
    </row>
    <row r="857" spans="1:10" s="344" customFormat="1" ht="24" hidden="1" customHeight="1">
      <c r="A857" s="246">
        <v>30</v>
      </c>
      <c r="B857" s="246" t="s">
        <v>838</v>
      </c>
      <c r="C857" s="247" t="s">
        <v>839</v>
      </c>
      <c r="D857" s="263" t="s">
        <v>1161</v>
      </c>
      <c r="E857" s="246" t="s">
        <v>1355</v>
      </c>
      <c r="F857" s="246" t="s">
        <v>784</v>
      </c>
      <c r="G857" s="246">
        <v>0</v>
      </c>
      <c r="H857" s="246"/>
      <c r="I857" s="246" t="s">
        <v>290</v>
      </c>
      <c r="J857" s="392" t="s">
        <v>703</v>
      </c>
    </row>
    <row r="858" spans="1:10" s="344" customFormat="1" ht="24" hidden="1" customHeight="1">
      <c r="A858" s="246">
        <v>31</v>
      </c>
      <c r="B858" s="246" t="s">
        <v>840</v>
      </c>
      <c r="C858" s="247" t="s">
        <v>841</v>
      </c>
      <c r="D858" s="263" t="s">
        <v>842</v>
      </c>
      <c r="E858" s="246" t="s">
        <v>1089</v>
      </c>
      <c r="F858" s="246" t="s">
        <v>784</v>
      </c>
      <c r="G858" s="246">
        <v>1</v>
      </c>
      <c r="H858" s="246" t="s">
        <v>292</v>
      </c>
      <c r="I858" s="246" t="s">
        <v>290</v>
      </c>
      <c r="J858" s="392"/>
    </row>
    <row r="859" spans="1:10" s="344" customFormat="1" ht="24" hidden="1" customHeight="1">
      <c r="A859" s="246">
        <v>32</v>
      </c>
      <c r="B859" s="246" t="s">
        <v>843</v>
      </c>
      <c r="C859" s="247" t="s">
        <v>844</v>
      </c>
      <c r="D859" s="263" t="s">
        <v>1138</v>
      </c>
      <c r="E859" s="246" t="s">
        <v>1135</v>
      </c>
      <c r="F859" s="246" t="s">
        <v>784</v>
      </c>
      <c r="G859" s="246">
        <v>1</v>
      </c>
      <c r="H859" s="246" t="s">
        <v>292</v>
      </c>
      <c r="I859" s="246" t="s">
        <v>290</v>
      </c>
      <c r="J859" s="392"/>
    </row>
    <row r="860" spans="1:10" s="345" customFormat="1" ht="24" hidden="1" customHeight="1" thickBot="1">
      <c r="A860" s="373">
        <v>33</v>
      </c>
      <c r="B860" s="376" t="s">
        <v>845</v>
      </c>
      <c r="C860" s="377" t="s">
        <v>203</v>
      </c>
      <c r="D860" s="378" t="s">
        <v>372</v>
      </c>
      <c r="E860" s="376" t="s">
        <v>846</v>
      </c>
      <c r="F860" s="373" t="s">
        <v>784</v>
      </c>
      <c r="G860" s="373">
        <v>0</v>
      </c>
      <c r="H860" s="379" t="s">
        <v>1723</v>
      </c>
      <c r="I860" s="376" t="s">
        <v>290</v>
      </c>
      <c r="J860" s="406" t="s">
        <v>847</v>
      </c>
    </row>
    <row r="861" spans="1:10" s="344" customFormat="1" ht="24" hidden="1" customHeight="1">
      <c r="A861" s="283">
        <v>1</v>
      </c>
      <c r="B861" s="283" t="s">
        <v>848</v>
      </c>
      <c r="C861" s="371" t="s">
        <v>849</v>
      </c>
      <c r="D861" s="372" t="s">
        <v>288</v>
      </c>
      <c r="E861" s="283" t="s">
        <v>354</v>
      </c>
      <c r="F861" s="283" t="s">
        <v>850</v>
      </c>
      <c r="G861" s="283">
        <v>0</v>
      </c>
      <c r="H861" s="283"/>
      <c r="I861" s="283" t="s">
        <v>290</v>
      </c>
      <c r="J861" s="407" t="s">
        <v>177</v>
      </c>
    </row>
    <row r="862" spans="1:10" s="344" customFormat="1" ht="24" hidden="1" customHeight="1">
      <c r="A862" s="246">
        <v>2</v>
      </c>
      <c r="B862" s="246" t="s">
        <v>851</v>
      </c>
      <c r="C862" s="247" t="s">
        <v>852</v>
      </c>
      <c r="D862" s="263" t="s">
        <v>1094</v>
      </c>
      <c r="E862" s="246" t="s">
        <v>853</v>
      </c>
      <c r="F862" s="246" t="s">
        <v>850</v>
      </c>
      <c r="G862" s="246">
        <v>0</v>
      </c>
      <c r="H862" s="246"/>
      <c r="I862" s="246" t="s">
        <v>290</v>
      </c>
      <c r="J862" s="394" t="s">
        <v>540</v>
      </c>
    </row>
    <row r="863" spans="1:10" s="344" customFormat="1" ht="24" hidden="1" customHeight="1">
      <c r="A863" s="246">
        <v>3</v>
      </c>
      <c r="B863" s="246" t="s">
        <v>854</v>
      </c>
      <c r="C863" s="247" t="s">
        <v>855</v>
      </c>
      <c r="D863" s="263" t="s">
        <v>856</v>
      </c>
      <c r="E863" s="246" t="s">
        <v>1219</v>
      </c>
      <c r="F863" s="246" t="s">
        <v>850</v>
      </c>
      <c r="G863" s="246">
        <v>1</v>
      </c>
      <c r="H863" s="246" t="s">
        <v>292</v>
      </c>
      <c r="I863" s="246" t="s">
        <v>290</v>
      </c>
      <c r="J863" s="392"/>
    </row>
    <row r="864" spans="1:10" s="344" customFormat="1" ht="24" hidden="1" customHeight="1">
      <c r="A864" s="246">
        <v>4</v>
      </c>
      <c r="B864" s="246" t="s">
        <v>857</v>
      </c>
      <c r="C864" s="247" t="s">
        <v>203</v>
      </c>
      <c r="D864" s="263" t="s">
        <v>372</v>
      </c>
      <c r="E864" s="246" t="s">
        <v>2155</v>
      </c>
      <c r="F864" s="246" t="s">
        <v>850</v>
      </c>
      <c r="G864" s="246">
        <v>0</v>
      </c>
      <c r="H864" s="246"/>
      <c r="I864" s="246" t="s">
        <v>290</v>
      </c>
      <c r="J864" s="392"/>
    </row>
    <row r="865" spans="1:10" s="344" customFormat="1" ht="24" hidden="1" customHeight="1">
      <c r="A865" s="246">
        <v>5</v>
      </c>
      <c r="B865" s="246" t="s">
        <v>858</v>
      </c>
      <c r="C865" s="247" t="s">
        <v>563</v>
      </c>
      <c r="D865" s="263" t="s">
        <v>859</v>
      </c>
      <c r="E865" s="246" t="s">
        <v>1359</v>
      </c>
      <c r="F865" s="246" t="s">
        <v>850</v>
      </c>
      <c r="G865" s="246">
        <v>1</v>
      </c>
      <c r="H865" s="246" t="s">
        <v>292</v>
      </c>
      <c r="I865" s="246" t="s">
        <v>290</v>
      </c>
      <c r="J865" s="392" t="s">
        <v>339</v>
      </c>
    </row>
    <row r="866" spans="1:10" s="344" customFormat="1" ht="24" hidden="1" customHeight="1">
      <c r="A866" s="246">
        <v>6</v>
      </c>
      <c r="B866" s="246" t="s">
        <v>860</v>
      </c>
      <c r="C866" s="247" t="s">
        <v>861</v>
      </c>
      <c r="D866" s="263" t="s">
        <v>374</v>
      </c>
      <c r="E866" s="246" t="s">
        <v>862</v>
      </c>
      <c r="F866" s="246" t="s">
        <v>850</v>
      </c>
      <c r="G866" s="246">
        <v>0</v>
      </c>
      <c r="H866" s="246"/>
      <c r="I866" s="246" t="s">
        <v>290</v>
      </c>
      <c r="J866" s="392"/>
    </row>
    <row r="867" spans="1:10" s="344" customFormat="1" ht="24" hidden="1" customHeight="1">
      <c r="A867" s="246">
        <v>7</v>
      </c>
      <c r="B867" s="246" t="s">
        <v>863</v>
      </c>
      <c r="C867" s="247" t="s">
        <v>864</v>
      </c>
      <c r="D867" s="263" t="s">
        <v>374</v>
      </c>
      <c r="E867" s="246" t="s">
        <v>1195</v>
      </c>
      <c r="F867" s="246" t="s">
        <v>850</v>
      </c>
      <c r="G867" s="246">
        <v>0</v>
      </c>
      <c r="H867" s="246"/>
      <c r="I867" s="246" t="s">
        <v>290</v>
      </c>
      <c r="J867" s="392" t="s">
        <v>865</v>
      </c>
    </row>
    <row r="868" spans="1:10" s="344" customFormat="1" ht="24" hidden="1" customHeight="1">
      <c r="A868" s="246">
        <v>8</v>
      </c>
      <c r="B868" s="246" t="s">
        <v>866</v>
      </c>
      <c r="C868" s="247" t="s">
        <v>381</v>
      </c>
      <c r="D868" s="263" t="s">
        <v>300</v>
      </c>
      <c r="E868" s="246" t="s">
        <v>444</v>
      </c>
      <c r="F868" s="246" t="s">
        <v>850</v>
      </c>
      <c r="G868" s="246">
        <v>0</v>
      </c>
      <c r="H868" s="246"/>
      <c r="I868" s="246" t="s">
        <v>290</v>
      </c>
      <c r="J868" s="392"/>
    </row>
    <row r="869" spans="1:10" s="344" customFormat="1" ht="24" hidden="1" customHeight="1">
      <c r="A869" s="246">
        <v>9</v>
      </c>
      <c r="B869" s="246" t="s">
        <v>867</v>
      </c>
      <c r="C869" s="247" t="s">
        <v>868</v>
      </c>
      <c r="D869" s="263" t="s">
        <v>1340</v>
      </c>
      <c r="E869" s="246" t="s">
        <v>1946</v>
      </c>
      <c r="F869" s="246" t="s">
        <v>850</v>
      </c>
      <c r="G869" s="246">
        <v>1</v>
      </c>
      <c r="H869" s="246" t="s">
        <v>292</v>
      </c>
      <c r="I869" s="246" t="s">
        <v>290</v>
      </c>
      <c r="J869" s="395"/>
    </row>
    <row r="870" spans="1:10" s="347" customFormat="1" ht="24" hidden="1" customHeight="1">
      <c r="A870" s="246">
        <v>10</v>
      </c>
      <c r="B870" s="246" t="s">
        <v>869</v>
      </c>
      <c r="C870" s="247" t="s">
        <v>870</v>
      </c>
      <c r="D870" s="263" t="s">
        <v>156</v>
      </c>
      <c r="E870" s="246" t="s">
        <v>2319</v>
      </c>
      <c r="F870" s="246" t="s">
        <v>850</v>
      </c>
      <c r="G870" s="246">
        <v>0</v>
      </c>
      <c r="H870" s="246"/>
      <c r="I870" s="246" t="s">
        <v>499</v>
      </c>
      <c r="J870" s="388" t="s">
        <v>177</v>
      </c>
    </row>
    <row r="871" spans="1:10" s="344" customFormat="1" ht="24" hidden="1" customHeight="1">
      <c r="A871" s="246">
        <v>11</v>
      </c>
      <c r="B871" s="246" t="s">
        <v>871</v>
      </c>
      <c r="C871" s="247" t="s">
        <v>206</v>
      </c>
      <c r="D871" s="263" t="s">
        <v>1518</v>
      </c>
      <c r="E871" s="246" t="s">
        <v>157</v>
      </c>
      <c r="F871" s="246" t="s">
        <v>850</v>
      </c>
      <c r="G871" s="246">
        <v>0</v>
      </c>
      <c r="H871" s="246"/>
      <c r="I871" s="246" t="s">
        <v>290</v>
      </c>
      <c r="J871" s="394"/>
    </row>
    <row r="872" spans="1:10" s="347" customFormat="1" ht="24" hidden="1" customHeight="1">
      <c r="A872" s="246">
        <v>12</v>
      </c>
      <c r="B872" s="246" t="s">
        <v>872</v>
      </c>
      <c r="C872" s="247" t="s">
        <v>1539</v>
      </c>
      <c r="D872" s="263" t="s">
        <v>158</v>
      </c>
      <c r="E872" s="246" t="s">
        <v>873</v>
      </c>
      <c r="F872" s="246" t="s">
        <v>850</v>
      </c>
      <c r="G872" s="246">
        <v>0</v>
      </c>
      <c r="H872" s="246"/>
      <c r="I872" s="246" t="s">
        <v>499</v>
      </c>
      <c r="J872" s="392"/>
    </row>
    <row r="873" spans="1:10" s="347" customFormat="1" ht="24" hidden="1" customHeight="1">
      <c r="A873" s="246">
        <v>13</v>
      </c>
      <c r="B873" s="246" t="s">
        <v>874</v>
      </c>
      <c r="C873" s="247" t="s">
        <v>218</v>
      </c>
      <c r="D873" s="263" t="s">
        <v>875</v>
      </c>
      <c r="E873" s="246" t="s">
        <v>2469</v>
      </c>
      <c r="F873" s="246" t="s">
        <v>850</v>
      </c>
      <c r="G873" s="246">
        <v>0</v>
      </c>
      <c r="H873" s="246"/>
      <c r="I873" s="246" t="s">
        <v>290</v>
      </c>
      <c r="J873" s="392"/>
    </row>
    <row r="874" spans="1:10" s="347" customFormat="1" ht="24" hidden="1" customHeight="1">
      <c r="A874" s="246">
        <v>14</v>
      </c>
      <c r="B874" s="246" t="s">
        <v>876</v>
      </c>
      <c r="C874" s="247" t="s">
        <v>877</v>
      </c>
      <c r="D874" s="263" t="s">
        <v>337</v>
      </c>
      <c r="E874" s="246" t="s">
        <v>2395</v>
      </c>
      <c r="F874" s="246" t="s">
        <v>850</v>
      </c>
      <c r="G874" s="246">
        <v>0</v>
      </c>
      <c r="H874" s="246"/>
      <c r="I874" s="246" t="s">
        <v>290</v>
      </c>
      <c r="J874" s="392"/>
    </row>
    <row r="875" spans="1:10" s="347" customFormat="1" ht="24" hidden="1" customHeight="1">
      <c r="A875" s="246">
        <v>15</v>
      </c>
      <c r="B875" s="246" t="s">
        <v>878</v>
      </c>
      <c r="C875" s="247" t="s">
        <v>879</v>
      </c>
      <c r="D875" s="263" t="s">
        <v>1098</v>
      </c>
      <c r="E875" s="246" t="s">
        <v>880</v>
      </c>
      <c r="F875" s="246" t="s">
        <v>850</v>
      </c>
      <c r="G875" s="246">
        <v>0</v>
      </c>
      <c r="H875" s="246"/>
      <c r="I875" s="246" t="s">
        <v>499</v>
      </c>
      <c r="J875" s="392"/>
    </row>
    <row r="876" spans="1:10" s="347" customFormat="1" ht="24" hidden="1" customHeight="1">
      <c r="A876" s="246">
        <v>16</v>
      </c>
      <c r="B876" s="246" t="s">
        <v>881</v>
      </c>
      <c r="C876" s="247" t="s">
        <v>453</v>
      </c>
      <c r="D876" s="263" t="s">
        <v>1098</v>
      </c>
      <c r="E876" s="246" t="s">
        <v>1734</v>
      </c>
      <c r="F876" s="246" t="s">
        <v>850</v>
      </c>
      <c r="G876" s="246">
        <v>0</v>
      </c>
      <c r="H876" s="246"/>
      <c r="I876" s="246" t="s">
        <v>290</v>
      </c>
      <c r="J876" s="392"/>
    </row>
    <row r="877" spans="1:10" s="347" customFormat="1" ht="24" hidden="1" customHeight="1">
      <c r="A877" s="246">
        <v>17</v>
      </c>
      <c r="B877" s="246" t="s">
        <v>882</v>
      </c>
      <c r="C877" s="247" t="s">
        <v>721</v>
      </c>
      <c r="D877" s="263" t="s">
        <v>2257</v>
      </c>
      <c r="E877" s="246" t="s">
        <v>365</v>
      </c>
      <c r="F877" s="246" t="s">
        <v>850</v>
      </c>
      <c r="G877" s="246">
        <v>0</v>
      </c>
      <c r="H877" s="246"/>
      <c r="I877" s="246" t="s">
        <v>499</v>
      </c>
      <c r="J877" s="392"/>
    </row>
    <row r="878" spans="1:10" s="347" customFormat="1" ht="24" hidden="1" customHeight="1">
      <c r="A878" s="246">
        <v>18</v>
      </c>
      <c r="B878" s="246" t="s">
        <v>883</v>
      </c>
      <c r="C878" s="247" t="s">
        <v>218</v>
      </c>
      <c r="D878" s="263" t="s">
        <v>1336</v>
      </c>
      <c r="E878" s="246" t="s">
        <v>884</v>
      </c>
      <c r="F878" s="246" t="s">
        <v>850</v>
      </c>
      <c r="G878" s="246">
        <v>0</v>
      </c>
      <c r="H878" s="246"/>
      <c r="I878" s="246" t="s">
        <v>499</v>
      </c>
      <c r="J878" s="394" t="s">
        <v>541</v>
      </c>
    </row>
    <row r="879" spans="1:10" s="347" customFormat="1" ht="24" hidden="1" customHeight="1">
      <c r="A879" s="246">
        <v>19</v>
      </c>
      <c r="B879" s="246" t="s">
        <v>885</v>
      </c>
      <c r="C879" s="247" t="s">
        <v>453</v>
      </c>
      <c r="D879" s="263" t="s">
        <v>340</v>
      </c>
      <c r="E879" s="246" t="s">
        <v>886</v>
      </c>
      <c r="F879" s="246" t="s">
        <v>850</v>
      </c>
      <c r="G879" s="246">
        <v>0</v>
      </c>
      <c r="H879" s="246"/>
      <c r="I879" s="246" t="s">
        <v>290</v>
      </c>
      <c r="J879" s="392"/>
    </row>
    <row r="880" spans="1:10" s="347" customFormat="1" ht="24" hidden="1" customHeight="1">
      <c r="A880" s="246">
        <v>20</v>
      </c>
      <c r="B880" s="246" t="s">
        <v>887</v>
      </c>
      <c r="C880" s="247" t="s">
        <v>888</v>
      </c>
      <c r="D880" s="263" t="s">
        <v>342</v>
      </c>
      <c r="E880" s="246" t="s">
        <v>2307</v>
      </c>
      <c r="F880" s="246" t="s">
        <v>850</v>
      </c>
      <c r="G880" s="246">
        <v>0</v>
      </c>
      <c r="H880" s="246"/>
      <c r="I880" s="246" t="s">
        <v>290</v>
      </c>
      <c r="J880" s="394" t="s">
        <v>540</v>
      </c>
    </row>
    <row r="881" spans="1:10" s="347" customFormat="1" ht="24" hidden="1" customHeight="1">
      <c r="A881" s="246">
        <v>21</v>
      </c>
      <c r="B881" s="246" t="s">
        <v>889</v>
      </c>
      <c r="C881" s="247" t="s">
        <v>890</v>
      </c>
      <c r="D881" s="263" t="s">
        <v>219</v>
      </c>
      <c r="E881" s="246" t="s">
        <v>580</v>
      </c>
      <c r="F881" s="246" t="s">
        <v>850</v>
      </c>
      <c r="G881" s="246">
        <v>0</v>
      </c>
      <c r="H881" s="246"/>
      <c r="I881" s="246" t="s">
        <v>499</v>
      </c>
      <c r="J881" s="392"/>
    </row>
    <row r="882" spans="1:10" s="347" customFormat="1" ht="24" hidden="1" customHeight="1">
      <c r="A882" s="246">
        <v>22</v>
      </c>
      <c r="B882" s="246" t="s">
        <v>891</v>
      </c>
      <c r="C882" s="247" t="s">
        <v>892</v>
      </c>
      <c r="D882" s="263" t="s">
        <v>893</v>
      </c>
      <c r="E882" s="246" t="s">
        <v>894</v>
      </c>
      <c r="F882" s="246" t="s">
        <v>850</v>
      </c>
      <c r="G882" s="246">
        <v>1</v>
      </c>
      <c r="H882" s="246" t="s">
        <v>292</v>
      </c>
      <c r="I882" s="246" t="s">
        <v>290</v>
      </c>
      <c r="J882" s="392"/>
    </row>
    <row r="883" spans="1:10" s="347" customFormat="1" ht="24" hidden="1" customHeight="1">
      <c r="A883" s="246">
        <v>23</v>
      </c>
      <c r="B883" s="246" t="s">
        <v>895</v>
      </c>
      <c r="C883" s="247" t="s">
        <v>896</v>
      </c>
      <c r="D883" s="263" t="s">
        <v>1342</v>
      </c>
      <c r="E883" s="246" t="s">
        <v>478</v>
      </c>
      <c r="F883" s="246" t="s">
        <v>850</v>
      </c>
      <c r="G883" s="246">
        <v>1</v>
      </c>
      <c r="H883" s="246" t="s">
        <v>292</v>
      </c>
      <c r="I883" s="246" t="s">
        <v>290</v>
      </c>
      <c r="J883" s="392"/>
    </row>
    <row r="884" spans="1:10" s="347" customFormat="1" ht="24" hidden="1" customHeight="1">
      <c r="A884" s="246">
        <v>24</v>
      </c>
      <c r="B884" s="246" t="s">
        <v>897</v>
      </c>
      <c r="C884" s="247" t="s">
        <v>2476</v>
      </c>
      <c r="D884" s="263" t="s">
        <v>175</v>
      </c>
      <c r="E884" s="246" t="s">
        <v>365</v>
      </c>
      <c r="F884" s="246" t="s">
        <v>850</v>
      </c>
      <c r="G884" s="246">
        <v>0</v>
      </c>
      <c r="H884" s="246"/>
      <c r="I884" s="246" t="s">
        <v>499</v>
      </c>
      <c r="J884" s="394" t="s">
        <v>540</v>
      </c>
    </row>
    <row r="885" spans="1:10" s="347" customFormat="1" ht="24" hidden="1" customHeight="1">
      <c r="A885" s="246">
        <v>25</v>
      </c>
      <c r="B885" s="246" t="s">
        <v>898</v>
      </c>
      <c r="C885" s="247" t="s">
        <v>487</v>
      </c>
      <c r="D885" s="263" t="s">
        <v>387</v>
      </c>
      <c r="E885" s="246" t="s">
        <v>2157</v>
      </c>
      <c r="F885" s="246" t="s">
        <v>850</v>
      </c>
      <c r="G885" s="246">
        <v>0</v>
      </c>
      <c r="H885" s="246"/>
      <c r="I885" s="246" t="s">
        <v>290</v>
      </c>
      <c r="J885" s="392"/>
    </row>
    <row r="886" spans="1:10" s="347" customFormat="1" ht="24" hidden="1" customHeight="1">
      <c r="A886" s="246">
        <v>26</v>
      </c>
      <c r="B886" s="246" t="s">
        <v>899</v>
      </c>
      <c r="C886" s="247" t="s">
        <v>293</v>
      </c>
      <c r="D886" s="263" t="s">
        <v>353</v>
      </c>
      <c r="E886" s="246" t="s">
        <v>900</v>
      </c>
      <c r="F886" s="246" t="s">
        <v>850</v>
      </c>
      <c r="G886" s="246">
        <v>0</v>
      </c>
      <c r="H886" s="246" t="s">
        <v>370</v>
      </c>
      <c r="I886" s="246" t="s">
        <v>290</v>
      </c>
      <c r="J886" s="392"/>
    </row>
    <row r="887" spans="1:10" s="344" customFormat="1" ht="24" hidden="1" customHeight="1">
      <c r="A887" s="246">
        <v>27</v>
      </c>
      <c r="B887" s="246" t="s">
        <v>901</v>
      </c>
      <c r="C887" s="247" t="s">
        <v>198</v>
      </c>
      <c r="D887" s="263" t="s">
        <v>229</v>
      </c>
      <c r="E887" s="246" t="s">
        <v>2351</v>
      </c>
      <c r="F887" s="246" t="s">
        <v>850</v>
      </c>
      <c r="G887" s="246">
        <v>0</v>
      </c>
      <c r="H887" s="246"/>
      <c r="I887" s="246" t="s">
        <v>499</v>
      </c>
      <c r="J887" s="392"/>
    </row>
    <row r="888" spans="1:10" s="345" customFormat="1" ht="24" hidden="1" customHeight="1">
      <c r="A888" s="246">
        <v>28</v>
      </c>
      <c r="B888" s="248" t="s">
        <v>902</v>
      </c>
      <c r="C888" s="249" t="s">
        <v>1602</v>
      </c>
      <c r="D888" s="262" t="s">
        <v>903</v>
      </c>
      <c r="E888" s="248" t="s">
        <v>2690</v>
      </c>
      <c r="F888" s="248" t="s">
        <v>850</v>
      </c>
      <c r="G888" s="246">
        <v>0</v>
      </c>
      <c r="H888" s="248"/>
      <c r="I888" s="248" t="s">
        <v>290</v>
      </c>
      <c r="J888" s="388"/>
    </row>
    <row r="889" spans="1:10" s="344" customFormat="1" ht="24" hidden="1" customHeight="1">
      <c r="A889" s="246">
        <v>29</v>
      </c>
      <c r="B889" s="246" t="s">
        <v>904</v>
      </c>
      <c r="C889" s="247" t="s">
        <v>905</v>
      </c>
      <c r="D889" s="263" t="s">
        <v>456</v>
      </c>
      <c r="E889" s="246" t="s">
        <v>157</v>
      </c>
      <c r="F889" s="246" t="s">
        <v>850</v>
      </c>
      <c r="G889" s="246">
        <v>0</v>
      </c>
      <c r="H889" s="246"/>
      <c r="I889" s="246" t="s">
        <v>290</v>
      </c>
      <c r="J889" s="388" t="s">
        <v>177</v>
      </c>
    </row>
    <row r="890" spans="1:10" s="344" customFormat="1" ht="24" hidden="1" customHeight="1">
      <c r="A890" s="246">
        <v>30</v>
      </c>
      <c r="B890" s="246" t="s">
        <v>906</v>
      </c>
      <c r="C890" s="247" t="s">
        <v>907</v>
      </c>
      <c r="D890" s="263" t="s">
        <v>1220</v>
      </c>
      <c r="E890" s="246" t="s">
        <v>436</v>
      </c>
      <c r="F890" s="246" t="s">
        <v>850</v>
      </c>
      <c r="G890" s="246">
        <v>0</v>
      </c>
      <c r="H890" s="246" t="s">
        <v>345</v>
      </c>
      <c r="I890" s="246" t="s">
        <v>499</v>
      </c>
      <c r="J890" s="392"/>
    </row>
    <row r="891" spans="1:10" s="344" customFormat="1" ht="24" hidden="1" customHeight="1">
      <c r="A891" s="246">
        <v>31</v>
      </c>
      <c r="B891" s="246" t="s">
        <v>908</v>
      </c>
      <c r="C891" s="247" t="s">
        <v>909</v>
      </c>
      <c r="D891" s="263" t="s">
        <v>234</v>
      </c>
      <c r="E891" s="246" t="s">
        <v>1929</v>
      </c>
      <c r="F891" s="246" t="s">
        <v>850</v>
      </c>
      <c r="G891" s="246">
        <v>0</v>
      </c>
      <c r="H891" s="246"/>
      <c r="I891" s="246" t="s">
        <v>499</v>
      </c>
      <c r="J891" s="392"/>
    </row>
    <row r="892" spans="1:10" s="344" customFormat="1" ht="24" hidden="1" customHeight="1">
      <c r="A892" s="246">
        <v>32</v>
      </c>
      <c r="B892" s="246" t="s">
        <v>910</v>
      </c>
      <c r="C892" s="247" t="s">
        <v>911</v>
      </c>
      <c r="D892" s="263" t="s">
        <v>484</v>
      </c>
      <c r="E892" s="246" t="s">
        <v>912</v>
      </c>
      <c r="F892" s="246" t="s">
        <v>850</v>
      </c>
      <c r="G892" s="246">
        <v>0</v>
      </c>
      <c r="H892" s="246"/>
      <c r="I892" s="246" t="s">
        <v>499</v>
      </c>
      <c r="J892" s="392"/>
    </row>
    <row r="893" spans="1:10" s="345" customFormat="1" ht="24" hidden="1" customHeight="1">
      <c r="A893" s="246">
        <v>33</v>
      </c>
      <c r="B893" s="246" t="s">
        <v>913</v>
      </c>
      <c r="C893" s="249" t="s">
        <v>914</v>
      </c>
      <c r="D893" s="262" t="s">
        <v>484</v>
      </c>
      <c r="E893" s="248" t="s">
        <v>2592</v>
      </c>
      <c r="F893" s="246" t="s">
        <v>850</v>
      </c>
      <c r="G893" s="246">
        <v>0</v>
      </c>
      <c r="H893" s="248"/>
      <c r="I893" s="248" t="s">
        <v>290</v>
      </c>
      <c r="J893" s="388"/>
    </row>
    <row r="894" spans="1:10" s="344" customFormat="1" ht="24" hidden="1" customHeight="1">
      <c r="A894" s="246">
        <v>34</v>
      </c>
      <c r="B894" s="246" t="s">
        <v>915</v>
      </c>
      <c r="C894" s="247" t="s">
        <v>916</v>
      </c>
      <c r="D894" s="263" t="s">
        <v>242</v>
      </c>
      <c r="E894" s="246" t="s">
        <v>2276</v>
      </c>
      <c r="F894" s="246" t="s">
        <v>850</v>
      </c>
      <c r="G894" s="246">
        <v>0</v>
      </c>
      <c r="H894" s="246"/>
      <c r="I894" s="246" t="s">
        <v>290</v>
      </c>
      <c r="J894" s="392"/>
    </row>
    <row r="895" spans="1:10" s="347" customFormat="1" ht="24" hidden="1" customHeight="1">
      <c r="A895" s="246">
        <v>35</v>
      </c>
      <c r="B895" s="246" t="s">
        <v>917</v>
      </c>
      <c r="C895" s="247" t="s">
        <v>405</v>
      </c>
      <c r="D895" s="263" t="s">
        <v>242</v>
      </c>
      <c r="E895" s="246" t="s">
        <v>918</v>
      </c>
      <c r="F895" s="246" t="s">
        <v>850</v>
      </c>
      <c r="G895" s="246">
        <v>0</v>
      </c>
      <c r="H895" s="246"/>
      <c r="I895" s="246" t="s">
        <v>290</v>
      </c>
      <c r="J895" s="392"/>
    </row>
    <row r="896" spans="1:10" s="344" customFormat="1" ht="24" hidden="1" customHeight="1">
      <c r="A896" s="246">
        <v>36</v>
      </c>
      <c r="B896" s="246" t="s">
        <v>919</v>
      </c>
      <c r="C896" s="247" t="s">
        <v>203</v>
      </c>
      <c r="D896" s="263" t="s">
        <v>243</v>
      </c>
      <c r="E896" s="246" t="s">
        <v>2663</v>
      </c>
      <c r="F896" s="246" t="s">
        <v>850</v>
      </c>
      <c r="G896" s="246">
        <v>0</v>
      </c>
      <c r="H896" s="246"/>
      <c r="I896" s="246" t="s">
        <v>290</v>
      </c>
      <c r="J896" s="392"/>
    </row>
    <row r="897" spans="1:10" s="344" customFormat="1" ht="24" hidden="1" customHeight="1">
      <c r="A897" s="246">
        <v>37</v>
      </c>
      <c r="B897" s="246" t="s">
        <v>920</v>
      </c>
      <c r="C897" s="247" t="s">
        <v>921</v>
      </c>
      <c r="D897" s="263" t="s">
        <v>1349</v>
      </c>
      <c r="E897" s="246" t="s">
        <v>157</v>
      </c>
      <c r="F897" s="246" t="s">
        <v>850</v>
      </c>
      <c r="G897" s="246">
        <v>0</v>
      </c>
      <c r="H897" s="246"/>
      <c r="I897" s="246" t="s">
        <v>290</v>
      </c>
      <c r="J897" s="392"/>
    </row>
    <row r="898" spans="1:10" s="345" customFormat="1" ht="24" hidden="1" customHeight="1" thickBot="1">
      <c r="A898" s="373">
        <v>38</v>
      </c>
      <c r="B898" s="376" t="s">
        <v>922</v>
      </c>
      <c r="C898" s="381" t="s">
        <v>923</v>
      </c>
      <c r="D898" s="381" t="s">
        <v>376</v>
      </c>
      <c r="E898" s="376" t="s">
        <v>1754</v>
      </c>
      <c r="F898" s="373" t="s">
        <v>850</v>
      </c>
      <c r="G898" s="373">
        <v>0</v>
      </c>
      <c r="H898" s="379" t="s">
        <v>1723</v>
      </c>
      <c r="I898" s="376" t="s">
        <v>290</v>
      </c>
      <c r="J898" s="401" t="s">
        <v>924</v>
      </c>
    </row>
    <row r="899" spans="1:10" s="347" customFormat="1" ht="24" hidden="1" customHeight="1">
      <c r="A899" s="283">
        <v>1</v>
      </c>
      <c r="B899" s="283" t="s">
        <v>925</v>
      </c>
      <c r="C899" s="371" t="s">
        <v>926</v>
      </c>
      <c r="D899" s="372" t="s">
        <v>374</v>
      </c>
      <c r="E899" s="283" t="s">
        <v>2196</v>
      </c>
      <c r="F899" s="283" t="s">
        <v>927</v>
      </c>
      <c r="G899" s="283">
        <v>0</v>
      </c>
      <c r="H899" s="283"/>
      <c r="I899" s="283" t="s">
        <v>290</v>
      </c>
      <c r="J899" s="391"/>
    </row>
    <row r="900" spans="1:10" s="347" customFormat="1" ht="24" hidden="1" customHeight="1">
      <c r="A900" s="246">
        <v>2</v>
      </c>
      <c r="B900" s="246" t="s">
        <v>928</v>
      </c>
      <c r="C900" s="247" t="s">
        <v>495</v>
      </c>
      <c r="D900" s="263" t="s">
        <v>374</v>
      </c>
      <c r="E900" s="246" t="s">
        <v>1245</v>
      </c>
      <c r="F900" s="246" t="s">
        <v>927</v>
      </c>
      <c r="G900" s="246">
        <v>0</v>
      </c>
      <c r="H900" s="246"/>
      <c r="I900" s="246" t="s">
        <v>290</v>
      </c>
      <c r="J900" s="392"/>
    </row>
    <row r="901" spans="1:10" s="347" customFormat="1" ht="24" hidden="1" customHeight="1">
      <c r="A901" s="246">
        <v>3</v>
      </c>
      <c r="B901" s="246" t="s">
        <v>929</v>
      </c>
      <c r="C901" s="247" t="s">
        <v>930</v>
      </c>
      <c r="D901" s="263" t="s">
        <v>374</v>
      </c>
      <c r="E901" s="246" t="s">
        <v>1210</v>
      </c>
      <c r="F901" s="246" t="s">
        <v>927</v>
      </c>
      <c r="G901" s="246">
        <v>0</v>
      </c>
      <c r="H901" s="246"/>
      <c r="I901" s="246" t="s">
        <v>499</v>
      </c>
      <c r="J901" s="394" t="s">
        <v>785</v>
      </c>
    </row>
    <row r="902" spans="1:10" s="344" customFormat="1" ht="24" hidden="1" customHeight="1">
      <c r="A902" s="246">
        <v>4</v>
      </c>
      <c r="B902" s="246" t="s">
        <v>931</v>
      </c>
      <c r="C902" s="247" t="s">
        <v>932</v>
      </c>
      <c r="D902" s="263" t="s">
        <v>300</v>
      </c>
      <c r="E902" s="246" t="s">
        <v>2469</v>
      </c>
      <c r="F902" s="246" t="s">
        <v>927</v>
      </c>
      <c r="G902" s="246">
        <v>0</v>
      </c>
      <c r="H902" s="246" t="s">
        <v>370</v>
      </c>
      <c r="I902" s="246" t="s">
        <v>290</v>
      </c>
      <c r="J902" s="392"/>
    </row>
    <row r="903" spans="1:10" s="344" customFormat="1" ht="24" hidden="1" customHeight="1">
      <c r="A903" s="246">
        <v>5</v>
      </c>
      <c r="B903" s="246" t="s">
        <v>933</v>
      </c>
      <c r="C903" s="247" t="s">
        <v>934</v>
      </c>
      <c r="D903" s="263" t="s">
        <v>205</v>
      </c>
      <c r="E903" s="246" t="s">
        <v>935</v>
      </c>
      <c r="F903" s="246" t="s">
        <v>927</v>
      </c>
      <c r="G903" s="246">
        <v>0</v>
      </c>
      <c r="H903" s="246"/>
      <c r="I903" s="246" t="s">
        <v>290</v>
      </c>
      <c r="J903" s="392"/>
    </row>
    <row r="904" spans="1:10" s="347" customFormat="1" ht="24" hidden="1" customHeight="1">
      <c r="A904" s="246">
        <v>6</v>
      </c>
      <c r="B904" s="246" t="s">
        <v>936</v>
      </c>
      <c r="C904" s="247" t="s">
        <v>14</v>
      </c>
      <c r="D904" s="263" t="s">
        <v>445</v>
      </c>
      <c r="E904" s="246" t="s">
        <v>1491</v>
      </c>
      <c r="F904" s="246" t="s">
        <v>927</v>
      </c>
      <c r="G904" s="246">
        <v>0</v>
      </c>
      <c r="H904" s="246"/>
      <c r="I904" s="246" t="s">
        <v>290</v>
      </c>
      <c r="J904" s="392"/>
    </row>
    <row r="905" spans="1:10" s="344" customFormat="1" ht="24" hidden="1" customHeight="1">
      <c r="A905" s="246">
        <v>7</v>
      </c>
      <c r="B905" s="246" t="s">
        <v>937</v>
      </c>
      <c r="C905" s="247" t="s">
        <v>938</v>
      </c>
      <c r="D905" s="263" t="s">
        <v>376</v>
      </c>
      <c r="E905" s="246" t="s">
        <v>939</v>
      </c>
      <c r="F905" s="246" t="s">
        <v>927</v>
      </c>
      <c r="G905" s="246">
        <v>0</v>
      </c>
      <c r="H905" s="246"/>
      <c r="I905" s="246" t="s">
        <v>499</v>
      </c>
      <c r="J905" s="384"/>
    </row>
    <row r="906" spans="1:10" s="344" customFormat="1" ht="24" hidden="1" customHeight="1">
      <c r="A906" s="246">
        <v>8</v>
      </c>
      <c r="B906" s="246" t="s">
        <v>940</v>
      </c>
      <c r="C906" s="247" t="s">
        <v>441</v>
      </c>
      <c r="D906" s="263" t="s">
        <v>448</v>
      </c>
      <c r="E906" s="246" t="s">
        <v>1425</v>
      </c>
      <c r="F906" s="246" t="s">
        <v>927</v>
      </c>
      <c r="G906" s="246">
        <v>0</v>
      </c>
      <c r="H906" s="246"/>
      <c r="I906" s="246" t="s">
        <v>290</v>
      </c>
      <c r="J906" s="392"/>
    </row>
    <row r="907" spans="1:10" s="344" customFormat="1" ht="24" hidden="1" customHeight="1">
      <c r="A907" s="246">
        <v>9</v>
      </c>
      <c r="B907" s="246" t="s">
        <v>941</v>
      </c>
      <c r="C907" s="247" t="s">
        <v>942</v>
      </c>
      <c r="D907" s="263" t="s">
        <v>416</v>
      </c>
      <c r="E907" s="246" t="s">
        <v>1531</v>
      </c>
      <c r="F907" s="246" t="s">
        <v>927</v>
      </c>
      <c r="G907" s="246">
        <v>0</v>
      </c>
      <c r="H907" s="246"/>
      <c r="I907" s="246" t="s">
        <v>290</v>
      </c>
      <c r="J907" s="392"/>
    </row>
    <row r="908" spans="1:10" s="347" customFormat="1" ht="24" hidden="1" customHeight="1">
      <c r="A908" s="246">
        <v>10</v>
      </c>
      <c r="B908" s="246" t="s">
        <v>943</v>
      </c>
      <c r="C908" s="247" t="s">
        <v>944</v>
      </c>
      <c r="D908" s="263" t="s">
        <v>2343</v>
      </c>
      <c r="E908" s="246" t="s">
        <v>945</v>
      </c>
      <c r="F908" s="246" t="s">
        <v>927</v>
      </c>
      <c r="G908" s="246">
        <v>0</v>
      </c>
      <c r="H908" s="246"/>
      <c r="I908" s="246" t="s">
        <v>290</v>
      </c>
      <c r="J908" s="394" t="s">
        <v>785</v>
      </c>
    </row>
    <row r="909" spans="1:10" s="344" customFormat="1" ht="24" hidden="1" customHeight="1">
      <c r="A909" s="246">
        <v>11</v>
      </c>
      <c r="B909" s="246" t="s">
        <v>946</v>
      </c>
      <c r="C909" s="247" t="s">
        <v>947</v>
      </c>
      <c r="D909" s="263" t="s">
        <v>948</v>
      </c>
      <c r="E909" s="246" t="s">
        <v>1245</v>
      </c>
      <c r="F909" s="246" t="s">
        <v>927</v>
      </c>
      <c r="G909" s="246">
        <v>0</v>
      </c>
      <c r="H909" s="246"/>
      <c r="I909" s="246" t="s">
        <v>290</v>
      </c>
      <c r="J909" s="394" t="s">
        <v>785</v>
      </c>
    </row>
    <row r="910" spans="1:10" s="344" customFormat="1" ht="24" hidden="1" customHeight="1">
      <c r="A910" s="246">
        <v>12</v>
      </c>
      <c r="B910" s="246" t="s">
        <v>949</v>
      </c>
      <c r="C910" s="247" t="s">
        <v>950</v>
      </c>
      <c r="D910" s="263" t="s">
        <v>464</v>
      </c>
      <c r="E910" s="246" t="s">
        <v>498</v>
      </c>
      <c r="F910" s="246" t="s">
        <v>927</v>
      </c>
      <c r="G910" s="246">
        <v>0</v>
      </c>
      <c r="H910" s="246"/>
      <c r="I910" s="246" t="s">
        <v>290</v>
      </c>
      <c r="J910" s="394" t="s">
        <v>785</v>
      </c>
    </row>
    <row r="911" spans="1:10" s="344" customFormat="1" ht="24" hidden="1" customHeight="1">
      <c r="A911" s="246">
        <v>13</v>
      </c>
      <c r="B911" s="246" t="s">
        <v>951</v>
      </c>
      <c r="C911" s="247" t="s">
        <v>952</v>
      </c>
      <c r="D911" s="263" t="s">
        <v>953</v>
      </c>
      <c r="E911" s="246" t="s">
        <v>954</v>
      </c>
      <c r="F911" s="246" t="s">
        <v>927</v>
      </c>
      <c r="G911" s="246">
        <v>1</v>
      </c>
      <c r="H911" s="246" t="s">
        <v>292</v>
      </c>
      <c r="I911" s="246" t="s">
        <v>290</v>
      </c>
      <c r="J911" s="392"/>
    </row>
    <row r="912" spans="1:10" s="344" customFormat="1" ht="24" hidden="1" customHeight="1">
      <c r="A912" s="246">
        <v>14</v>
      </c>
      <c r="B912" s="246" t="s">
        <v>955</v>
      </c>
      <c r="C912" s="247" t="s">
        <v>1939</v>
      </c>
      <c r="D912" s="263" t="s">
        <v>1336</v>
      </c>
      <c r="E912" s="246" t="s">
        <v>1460</v>
      </c>
      <c r="F912" s="246" t="s">
        <v>927</v>
      </c>
      <c r="G912" s="246">
        <v>0</v>
      </c>
      <c r="H912" s="246" t="s">
        <v>345</v>
      </c>
      <c r="I912" s="246" t="s">
        <v>290</v>
      </c>
      <c r="J912" s="392"/>
    </row>
    <row r="913" spans="1:10" s="344" customFormat="1" ht="24" hidden="1" customHeight="1">
      <c r="A913" s="246">
        <v>15</v>
      </c>
      <c r="B913" s="246" t="s">
        <v>956</v>
      </c>
      <c r="C913" s="247" t="s">
        <v>1103</v>
      </c>
      <c r="D913" s="263" t="s">
        <v>340</v>
      </c>
      <c r="E913" s="246" t="s">
        <v>1154</v>
      </c>
      <c r="F913" s="246" t="s">
        <v>927</v>
      </c>
      <c r="G913" s="246">
        <v>0</v>
      </c>
      <c r="H913" s="246"/>
      <c r="I913" s="246" t="s">
        <v>499</v>
      </c>
      <c r="J913" s="392"/>
    </row>
    <row r="914" spans="1:10" s="344" customFormat="1" ht="24" hidden="1" customHeight="1">
      <c r="A914" s="246">
        <v>16</v>
      </c>
      <c r="B914" s="246" t="s">
        <v>957</v>
      </c>
      <c r="C914" s="247" t="s">
        <v>958</v>
      </c>
      <c r="D914" s="263" t="s">
        <v>340</v>
      </c>
      <c r="E914" s="246" t="s">
        <v>151</v>
      </c>
      <c r="F914" s="246" t="s">
        <v>927</v>
      </c>
      <c r="G914" s="246">
        <v>0</v>
      </c>
      <c r="H914" s="246"/>
      <c r="I914" s="246" t="s">
        <v>499</v>
      </c>
      <c r="J914" s="388" t="s">
        <v>1630</v>
      </c>
    </row>
    <row r="915" spans="1:10" s="344" customFormat="1" ht="24" hidden="1" customHeight="1">
      <c r="A915" s="246">
        <v>17</v>
      </c>
      <c r="B915" s="246" t="s">
        <v>959</v>
      </c>
      <c r="C915" s="247" t="s">
        <v>1367</v>
      </c>
      <c r="D915" s="263" t="s">
        <v>342</v>
      </c>
      <c r="E915" s="246" t="s">
        <v>960</v>
      </c>
      <c r="F915" s="246" t="s">
        <v>927</v>
      </c>
      <c r="G915" s="246">
        <v>0</v>
      </c>
      <c r="H915" s="246"/>
      <c r="I915" s="246" t="s">
        <v>499</v>
      </c>
      <c r="J915" s="394" t="s">
        <v>785</v>
      </c>
    </row>
    <row r="916" spans="1:10" s="344" customFormat="1" ht="24" hidden="1" customHeight="1">
      <c r="A916" s="246">
        <v>18</v>
      </c>
      <c r="B916" s="246" t="s">
        <v>961</v>
      </c>
      <c r="C916" s="247" t="s">
        <v>1956</v>
      </c>
      <c r="D916" s="263" t="s">
        <v>219</v>
      </c>
      <c r="E916" s="246" t="s">
        <v>962</v>
      </c>
      <c r="F916" s="246" t="s">
        <v>927</v>
      </c>
      <c r="G916" s="246">
        <v>0</v>
      </c>
      <c r="H916" s="246"/>
      <c r="I916" s="246" t="s">
        <v>290</v>
      </c>
      <c r="J916" s="392"/>
    </row>
    <row r="917" spans="1:10" s="344" customFormat="1" ht="24" hidden="1" customHeight="1">
      <c r="A917" s="246">
        <v>19</v>
      </c>
      <c r="B917" s="246" t="s">
        <v>963</v>
      </c>
      <c r="C917" s="247" t="s">
        <v>2306</v>
      </c>
      <c r="D917" s="263" t="s">
        <v>219</v>
      </c>
      <c r="E917" s="246" t="s">
        <v>964</v>
      </c>
      <c r="F917" s="246" t="s">
        <v>927</v>
      </c>
      <c r="G917" s="246">
        <v>0</v>
      </c>
      <c r="H917" s="246"/>
      <c r="I917" s="246" t="s">
        <v>290</v>
      </c>
      <c r="J917" s="394" t="s">
        <v>785</v>
      </c>
    </row>
    <row r="918" spans="1:10" s="344" customFormat="1" ht="24" hidden="1" customHeight="1">
      <c r="A918" s="246">
        <v>20</v>
      </c>
      <c r="B918" s="246" t="s">
        <v>965</v>
      </c>
      <c r="C918" s="247" t="s">
        <v>1095</v>
      </c>
      <c r="D918" s="263" t="s">
        <v>344</v>
      </c>
      <c r="E918" s="246" t="s">
        <v>1335</v>
      </c>
      <c r="F918" s="246" t="s">
        <v>927</v>
      </c>
      <c r="G918" s="246">
        <v>0</v>
      </c>
      <c r="H918" s="246"/>
      <c r="I918" s="246" t="s">
        <v>290</v>
      </c>
      <c r="J918" s="392"/>
    </row>
    <row r="919" spans="1:10" s="344" customFormat="1" ht="24" hidden="1" customHeight="1">
      <c r="A919" s="246">
        <v>21</v>
      </c>
      <c r="B919" s="246" t="s">
        <v>966</v>
      </c>
      <c r="C919" s="247" t="s">
        <v>967</v>
      </c>
      <c r="D919" s="263" t="s">
        <v>348</v>
      </c>
      <c r="E919" s="246" t="s">
        <v>54</v>
      </c>
      <c r="F919" s="246" t="s">
        <v>927</v>
      </c>
      <c r="G919" s="246">
        <v>0</v>
      </c>
      <c r="H919" s="246"/>
      <c r="I919" s="246" t="s">
        <v>290</v>
      </c>
      <c r="J919" s="394" t="s">
        <v>791</v>
      </c>
    </row>
    <row r="920" spans="1:10" s="344" customFormat="1" ht="24" hidden="1" customHeight="1">
      <c r="A920" s="246">
        <v>22</v>
      </c>
      <c r="B920" s="246" t="s">
        <v>968</v>
      </c>
      <c r="C920" s="247" t="s">
        <v>969</v>
      </c>
      <c r="D920" s="263" t="s">
        <v>350</v>
      </c>
      <c r="E920" s="246" t="s">
        <v>299</v>
      </c>
      <c r="F920" s="246" t="s">
        <v>927</v>
      </c>
      <c r="G920" s="246">
        <v>0</v>
      </c>
      <c r="H920" s="246"/>
      <c r="I920" s="246" t="s">
        <v>499</v>
      </c>
      <c r="J920" s="394" t="s">
        <v>785</v>
      </c>
    </row>
    <row r="921" spans="1:10" s="344" customFormat="1" ht="24" hidden="1" customHeight="1">
      <c r="A921" s="246">
        <v>23</v>
      </c>
      <c r="B921" s="246" t="s">
        <v>970</v>
      </c>
      <c r="C921" s="247" t="s">
        <v>2578</v>
      </c>
      <c r="D921" s="263" t="s">
        <v>1467</v>
      </c>
      <c r="E921" s="246" t="s">
        <v>1918</v>
      </c>
      <c r="F921" s="246" t="s">
        <v>927</v>
      </c>
      <c r="G921" s="246">
        <v>0</v>
      </c>
      <c r="H921" s="246"/>
      <c r="I921" s="246" t="s">
        <v>290</v>
      </c>
      <c r="J921" s="392"/>
    </row>
    <row r="922" spans="1:10" s="344" customFormat="1" ht="24" hidden="1" customHeight="1">
      <c r="A922" s="246">
        <v>24</v>
      </c>
      <c r="B922" s="246" t="s">
        <v>971</v>
      </c>
      <c r="C922" s="247" t="s">
        <v>972</v>
      </c>
      <c r="D922" s="263" t="s">
        <v>183</v>
      </c>
      <c r="E922" s="246" t="s">
        <v>1300</v>
      </c>
      <c r="F922" s="246" t="s">
        <v>927</v>
      </c>
      <c r="G922" s="246">
        <v>0</v>
      </c>
      <c r="H922" s="246"/>
      <c r="I922" s="246" t="s">
        <v>290</v>
      </c>
      <c r="J922" s="394" t="s">
        <v>791</v>
      </c>
    </row>
    <row r="923" spans="1:10" s="344" customFormat="1" ht="24" hidden="1" customHeight="1">
      <c r="A923" s="246">
        <v>25</v>
      </c>
      <c r="B923" s="246" t="s">
        <v>973</v>
      </c>
      <c r="C923" s="247" t="s">
        <v>402</v>
      </c>
      <c r="D923" s="263" t="s">
        <v>226</v>
      </c>
      <c r="E923" s="246" t="s">
        <v>184</v>
      </c>
      <c r="F923" s="246" t="s">
        <v>927</v>
      </c>
      <c r="G923" s="246">
        <v>0</v>
      </c>
      <c r="H923" s="246"/>
      <c r="I923" s="246" t="s">
        <v>290</v>
      </c>
      <c r="J923" s="392"/>
    </row>
    <row r="924" spans="1:10" s="344" customFormat="1" ht="24" hidden="1" customHeight="1">
      <c r="A924" s="246">
        <v>26</v>
      </c>
      <c r="B924" s="246" t="s">
        <v>974</v>
      </c>
      <c r="C924" s="247" t="s">
        <v>198</v>
      </c>
      <c r="D924" s="263" t="s">
        <v>227</v>
      </c>
      <c r="E924" s="246" t="s">
        <v>975</v>
      </c>
      <c r="F924" s="246" t="s">
        <v>927</v>
      </c>
      <c r="G924" s="246">
        <v>0</v>
      </c>
      <c r="H924" s="246"/>
      <c r="I924" s="246" t="s">
        <v>499</v>
      </c>
      <c r="J924" s="388"/>
    </row>
    <row r="925" spans="1:10" s="344" customFormat="1" ht="24" hidden="1" customHeight="1">
      <c r="A925" s="246">
        <v>27</v>
      </c>
      <c r="B925" s="246" t="s">
        <v>976</v>
      </c>
      <c r="C925" s="247" t="s">
        <v>2484</v>
      </c>
      <c r="D925" s="263" t="s">
        <v>362</v>
      </c>
      <c r="E925" s="246" t="s">
        <v>409</v>
      </c>
      <c r="F925" s="246" t="s">
        <v>927</v>
      </c>
      <c r="G925" s="246">
        <v>0</v>
      </c>
      <c r="H925" s="246"/>
      <c r="I925" s="246" t="s">
        <v>290</v>
      </c>
      <c r="J925" s="394" t="s">
        <v>785</v>
      </c>
    </row>
    <row r="926" spans="1:10" s="344" customFormat="1" ht="24" hidden="1" customHeight="1">
      <c r="A926" s="246">
        <v>28</v>
      </c>
      <c r="B926" s="246" t="s">
        <v>977</v>
      </c>
      <c r="C926" s="247" t="s">
        <v>1433</v>
      </c>
      <c r="D926" s="263" t="s">
        <v>481</v>
      </c>
      <c r="E926" s="246" t="s">
        <v>2511</v>
      </c>
      <c r="F926" s="246" t="s">
        <v>927</v>
      </c>
      <c r="G926" s="246">
        <v>0</v>
      </c>
      <c r="H926" s="246"/>
      <c r="I926" s="246" t="s">
        <v>290</v>
      </c>
      <c r="J926" s="392"/>
    </row>
    <row r="927" spans="1:10" s="344" customFormat="1" ht="24" hidden="1" customHeight="1">
      <c r="A927" s="246">
        <v>29</v>
      </c>
      <c r="B927" s="246" t="s">
        <v>978</v>
      </c>
      <c r="C927" s="247" t="s">
        <v>214</v>
      </c>
      <c r="D927" s="263" t="s">
        <v>401</v>
      </c>
      <c r="E927" s="246" t="s">
        <v>185</v>
      </c>
      <c r="F927" s="246" t="s">
        <v>927</v>
      </c>
      <c r="G927" s="246">
        <v>0</v>
      </c>
      <c r="H927" s="246"/>
      <c r="I927" s="246" t="s">
        <v>290</v>
      </c>
      <c r="J927" s="392"/>
    </row>
    <row r="928" spans="1:10" s="344" customFormat="1" ht="24" hidden="1" customHeight="1">
      <c r="A928" s="246">
        <v>30</v>
      </c>
      <c r="B928" s="246" t="s">
        <v>979</v>
      </c>
      <c r="C928" s="247" t="s">
        <v>980</v>
      </c>
      <c r="D928" s="263" t="s">
        <v>1220</v>
      </c>
      <c r="E928" s="246" t="s">
        <v>1353</v>
      </c>
      <c r="F928" s="246" t="s">
        <v>927</v>
      </c>
      <c r="G928" s="246">
        <v>0</v>
      </c>
      <c r="H928" s="246"/>
      <c r="I928" s="246" t="s">
        <v>290</v>
      </c>
      <c r="J928" s="392"/>
    </row>
    <row r="929" spans="1:10" s="344" customFormat="1" ht="24" hidden="1" customHeight="1">
      <c r="A929" s="246">
        <v>31</v>
      </c>
      <c r="B929" s="246" t="s">
        <v>981</v>
      </c>
      <c r="C929" s="247" t="s">
        <v>198</v>
      </c>
      <c r="D929" s="263" t="s">
        <v>237</v>
      </c>
      <c r="E929" s="246" t="s">
        <v>1485</v>
      </c>
      <c r="F929" s="246" t="s">
        <v>927</v>
      </c>
      <c r="G929" s="246">
        <v>0</v>
      </c>
      <c r="H929" s="246"/>
      <c r="I929" s="246"/>
      <c r="J929" s="392"/>
    </row>
    <row r="930" spans="1:10" s="344" customFormat="1" ht="24" hidden="1" customHeight="1">
      <c r="A930" s="246">
        <v>32</v>
      </c>
      <c r="B930" s="246" t="s">
        <v>982</v>
      </c>
      <c r="C930" s="247" t="s">
        <v>206</v>
      </c>
      <c r="D930" s="263" t="s">
        <v>983</v>
      </c>
      <c r="E930" s="246" t="s">
        <v>1675</v>
      </c>
      <c r="F930" s="246" t="s">
        <v>927</v>
      </c>
      <c r="G930" s="246">
        <v>0</v>
      </c>
      <c r="H930" s="246"/>
      <c r="I930" s="246" t="s">
        <v>290</v>
      </c>
      <c r="J930" s="392"/>
    </row>
    <row r="931" spans="1:10" s="344" customFormat="1" ht="24" hidden="1" customHeight="1">
      <c r="A931" s="246">
        <v>33</v>
      </c>
      <c r="B931" s="246" t="s">
        <v>984</v>
      </c>
      <c r="C931" s="247" t="s">
        <v>985</v>
      </c>
      <c r="D931" s="263" t="s">
        <v>364</v>
      </c>
      <c r="E931" s="246" t="s">
        <v>1278</v>
      </c>
      <c r="F931" s="246" t="s">
        <v>927</v>
      </c>
      <c r="G931" s="246">
        <v>0</v>
      </c>
      <c r="H931" s="246"/>
      <c r="I931" s="246" t="s">
        <v>290</v>
      </c>
      <c r="J931" s="392"/>
    </row>
    <row r="932" spans="1:10" s="344" customFormat="1" ht="24" hidden="1" customHeight="1">
      <c r="A932" s="246">
        <v>34</v>
      </c>
      <c r="B932" s="246" t="s">
        <v>986</v>
      </c>
      <c r="C932" s="247" t="s">
        <v>987</v>
      </c>
      <c r="D932" s="263" t="s">
        <v>364</v>
      </c>
      <c r="E932" s="246" t="s">
        <v>586</v>
      </c>
      <c r="F932" s="246" t="s">
        <v>927</v>
      </c>
      <c r="G932" s="246">
        <v>0</v>
      </c>
      <c r="H932" s="246"/>
      <c r="I932" s="246" t="s">
        <v>290</v>
      </c>
      <c r="J932" s="392"/>
    </row>
    <row r="933" spans="1:10" s="344" customFormat="1" ht="24" hidden="1" customHeight="1">
      <c r="A933" s="246">
        <v>35</v>
      </c>
      <c r="B933" s="246" t="s">
        <v>988</v>
      </c>
      <c r="C933" s="247" t="s">
        <v>989</v>
      </c>
      <c r="D933" s="263" t="s">
        <v>240</v>
      </c>
      <c r="E933" s="246" t="s">
        <v>1454</v>
      </c>
      <c r="F933" s="246" t="s">
        <v>927</v>
      </c>
      <c r="G933" s="246">
        <v>1</v>
      </c>
      <c r="H933" s="246" t="s">
        <v>292</v>
      </c>
      <c r="I933" s="246" t="s">
        <v>499</v>
      </c>
      <c r="J933" s="392"/>
    </row>
    <row r="934" spans="1:10" s="344" customFormat="1" ht="24" hidden="1" customHeight="1">
      <c r="A934" s="246">
        <v>36</v>
      </c>
      <c r="B934" s="246" t="s">
        <v>990</v>
      </c>
      <c r="C934" s="247" t="s">
        <v>453</v>
      </c>
      <c r="D934" s="263" t="s">
        <v>242</v>
      </c>
      <c r="E934" s="246" t="s">
        <v>991</v>
      </c>
      <c r="F934" s="246" t="s">
        <v>927</v>
      </c>
      <c r="G934" s="246">
        <v>0</v>
      </c>
      <c r="H934" s="246"/>
      <c r="I934" s="246" t="s">
        <v>499</v>
      </c>
      <c r="J934" s="392"/>
    </row>
    <row r="935" spans="1:10" s="344" customFormat="1" ht="24" hidden="1" customHeight="1">
      <c r="A935" s="246">
        <v>37</v>
      </c>
      <c r="B935" s="246" t="s">
        <v>992</v>
      </c>
      <c r="C935" s="247" t="s">
        <v>993</v>
      </c>
      <c r="D935" s="263" t="s">
        <v>994</v>
      </c>
      <c r="E935" s="246" t="s">
        <v>995</v>
      </c>
      <c r="F935" s="246" t="s">
        <v>927</v>
      </c>
      <c r="G935" s="246">
        <v>0</v>
      </c>
      <c r="H935" s="246"/>
      <c r="I935" s="246" t="s">
        <v>290</v>
      </c>
      <c r="J935" s="388" t="s">
        <v>996</v>
      </c>
    </row>
    <row r="936" spans="1:10" s="344" customFormat="1" ht="24" hidden="1" customHeight="1">
      <c r="A936" s="246">
        <v>38</v>
      </c>
      <c r="B936" s="246" t="s">
        <v>997</v>
      </c>
      <c r="C936" s="247" t="s">
        <v>998</v>
      </c>
      <c r="D936" s="263" t="s">
        <v>999</v>
      </c>
      <c r="E936" s="252" t="s">
        <v>1092</v>
      </c>
      <c r="F936" s="246" t="s">
        <v>927</v>
      </c>
      <c r="G936" s="246">
        <v>1</v>
      </c>
      <c r="H936" s="246" t="s">
        <v>292</v>
      </c>
      <c r="I936" s="246" t="s">
        <v>290</v>
      </c>
      <c r="J936" s="392" t="s">
        <v>339</v>
      </c>
    </row>
    <row r="941" spans="1:10" ht="23.25" customHeight="1">
      <c r="F941" s="739"/>
    </row>
  </sheetData>
  <sheetProtection autoFilter="0"/>
  <autoFilter ref="A1:I936">
    <filterColumn colId="5">
      <filters>
        <filter val="13CĐ-Đ1"/>
      </filters>
    </filterColumn>
  </autoFilter>
  <phoneticPr fontId="9"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sheetPr filterMode="1"/>
  <dimension ref="A1:N936"/>
  <sheetViews>
    <sheetView topLeftCell="C1" workbookViewId="0">
      <pane ySplit="1" topLeftCell="A2" activePane="bottomLeft" state="frozen"/>
      <selection pane="bottomLeft" activeCell="I46" sqref="I46"/>
    </sheetView>
  </sheetViews>
  <sheetFormatPr defaultRowHeight="23.25" customHeight="1"/>
  <cols>
    <col min="1" max="1" width="7.140625" style="327" customWidth="1"/>
    <col min="2" max="2" width="14.28515625" style="327" customWidth="1"/>
    <col min="3" max="3" width="25.28515625" style="328" customWidth="1"/>
    <col min="4" max="4" width="9.7109375" style="351" customWidth="1"/>
    <col min="5" max="5" width="14.140625" style="327" customWidth="1"/>
    <col min="6" max="6" width="13.28515625" style="327" customWidth="1"/>
    <col min="7" max="7" width="9.140625" style="327"/>
    <col min="8" max="8" width="7.28515625" style="327" customWidth="1"/>
    <col min="9" max="10" width="14" style="327" customWidth="1"/>
    <col min="11" max="11" width="14.28515625" style="351" customWidth="1"/>
    <col min="12" max="12" width="27.42578125" style="408" customWidth="1"/>
    <col min="13" max="16384" width="9.140625" style="327"/>
  </cols>
  <sheetData>
    <row r="1" spans="1:14" s="409" customFormat="1" ht="47.25" customHeight="1">
      <c r="A1" s="260" t="s">
        <v>281</v>
      </c>
      <c r="B1" s="260" t="s">
        <v>193</v>
      </c>
      <c r="C1" s="261" t="s">
        <v>282</v>
      </c>
      <c r="D1" s="352" t="s">
        <v>283</v>
      </c>
      <c r="E1" s="260" t="s">
        <v>284</v>
      </c>
      <c r="F1" s="260" t="s">
        <v>285</v>
      </c>
      <c r="G1" s="260" t="s">
        <v>286</v>
      </c>
      <c r="H1" s="260" t="s">
        <v>287</v>
      </c>
      <c r="I1" s="9" t="s">
        <v>666</v>
      </c>
      <c r="J1" s="9" t="s">
        <v>667</v>
      </c>
      <c r="K1" s="343" t="s">
        <v>1614</v>
      </c>
      <c r="L1" s="383"/>
      <c r="M1" s="343"/>
      <c r="N1" s="343"/>
    </row>
    <row r="2" spans="1:14" s="344" customFormat="1" ht="24" customHeight="1">
      <c r="A2" s="348">
        <v>1</v>
      </c>
      <c r="B2" s="348" t="s">
        <v>1423</v>
      </c>
      <c r="C2" s="349" t="s">
        <v>291</v>
      </c>
      <c r="D2" s="350" t="s">
        <v>1424</v>
      </c>
      <c r="E2" s="348" t="s">
        <v>1425</v>
      </c>
      <c r="F2" s="348" t="s">
        <v>1426</v>
      </c>
      <c r="G2" s="348">
        <v>0</v>
      </c>
      <c r="H2" s="348"/>
      <c r="I2" s="283"/>
      <c r="J2" s="283"/>
      <c r="K2" s="348" t="s">
        <v>290</v>
      </c>
      <c r="L2" s="346"/>
    </row>
    <row r="3" spans="1:14" s="344" customFormat="1" ht="24" customHeight="1">
      <c r="A3" s="246">
        <v>2</v>
      </c>
      <c r="B3" s="246" t="s">
        <v>1577</v>
      </c>
      <c r="C3" s="247" t="s">
        <v>230</v>
      </c>
      <c r="D3" s="263" t="s">
        <v>202</v>
      </c>
      <c r="E3" s="246" t="s">
        <v>411</v>
      </c>
      <c r="F3" s="246" t="s">
        <v>1426</v>
      </c>
      <c r="G3" s="246">
        <v>0</v>
      </c>
      <c r="H3" s="246"/>
      <c r="I3" s="246"/>
      <c r="J3" s="246"/>
      <c r="K3" s="246" t="s">
        <v>499</v>
      </c>
      <c r="L3" s="384" t="s">
        <v>1032</v>
      </c>
    </row>
    <row r="4" spans="1:14" s="344" customFormat="1" ht="24" customHeight="1">
      <c r="A4" s="348">
        <v>3</v>
      </c>
      <c r="B4" s="246" t="s">
        <v>1427</v>
      </c>
      <c r="C4" s="247" t="s">
        <v>293</v>
      </c>
      <c r="D4" s="263" t="s">
        <v>294</v>
      </c>
      <c r="E4" s="246" t="s">
        <v>295</v>
      </c>
      <c r="F4" s="246" t="s">
        <v>1426</v>
      </c>
      <c r="G4" s="246">
        <v>0</v>
      </c>
      <c r="H4" s="246"/>
      <c r="I4" s="246"/>
      <c r="J4" s="246"/>
      <c r="K4" s="246" t="s">
        <v>290</v>
      </c>
      <c r="L4" s="385" t="s">
        <v>1033</v>
      </c>
    </row>
    <row r="5" spans="1:14" s="344" customFormat="1" ht="24" customHeight="1">
      <c r="A5" s="246">
        <v>4</v>
      </c>
      <c r="B5" s="246" t="s">
        <v>1578</v>
      </c>
      <c r="C5" s="247" t="s">
        <v>200</v>
      </c>
      <c r="D5" s="263" t="s">
        <v>373</v>
      </c>
      <c r="E5" s="246" t="s">
        <v>1579</v>
      </c>
      <c r="F5" s="246" t="s">
        <v>1426</v>
      </c>
      <c r="G5" s="246">
        <v>0</v>
      </c>
      <c r="H5" s="246"/>
      <c r="I5" s="246"/>
      <c r="J5" s="246"/>
      <c r="K5" s="246" t="s">
        <v>290</v>
      </c>
      <c r="L5" s="384" t="s">
        <v>1032</v>
      </c>
    </row>
    <row r="6" spans="1:14" s="344" customFormat="1" ht="24" customHeight="1">
      <c r="A6" s="348">
        <v>5</v>
      </c>
      <c r="B6" s="246" t="s">
        <v>1428</v>
      </c>
      <c r="C6" s="247" t="s">
        <v>1429</v>
      </c>
      <c r="D6" s="263" t="s">
        <v>296</v>
      </c>
      <c r="E6" s="246" t="s">
        <v>1430</v>
      </c>
      <c r="F6" s="246" t="s">
        <v>1426</v>
      </c>
      <c r="G6" s="246">
        <v>0</v>
      </c>
      <c r="H6" s="246"/>
      <c r="I6" s="246"/>
      <c r="J6" s="246"/>
      <c r="K6" s="246" t="s">
        <v>290</v>
      </c>
      <c r="L6" s="384"/>
    </row>
    <row r="7" spans="1:14" s="344" customFormat="1" ht="24" customHeight="1">
      <c r="A7" s="246">
        <v>6</v>
      </c>
      <c r="B7" s="246" t="s">
        <v>1431</v>
      </c>
      <c r="C7" s="247" t="s">
        <v>297</v>
      </c>
      <c r="D7" s="263" t="s">
        <v>298</v>
      </c>
      <c r="E7" s="246" t="s">
        <v>299</v>
      </c>
      <c r="F7" s="246" t="s">
        <v>1426</v>
      </c>
      <c r="G7" s="246">
        <v>0</v>
      </c>
      <c r="H7" s="246"/>
      <c r="I7" s="246"/>
      <c r="J7" s="246"/>
      <c r="K7" s="246" t="s">
        <v>290</v>
      </c>
      <c r="L7" s="384"/>
    </row>
    <row r="8" spans="1:14" s="344" customFormat="1" ht="24" customHeight="1">
      <c r="A8" s="348">
        <v>7</v>
      </c>
      <c r="B8" s="246" t="s">
        <v>1580</v>
      </c>
      <c r="C8" s="247" t="s">
        <v>1581</v>
      </c>
      <c r="D8" s="263" t="s">
        <v>374</v>
      </c>
      <c r="E8" s="246" t="s">
        <v>371</v>
      </c>
      <c r="F8" s="246" t="s">
        <v>1426</v>
      </c>
      <c r="G8" s="246">
        <v>0</v>
      </c>
      <c r="H8" s="246"/>
      <c r="I8" s="246"/>
      <c r="J8" s="246"/>
      <c r="K8" s="246" t="s">
        <v>290</v>
      </c>
      <c r="L8" s="384" t="s">
        <v>1032</v>
      </c>
    </row>
    <row r="9" spans="1:14" s="344" customFormat="1" ht="24" customHeight="1">
      <c r="A9" s="246">
        <v>8</v>
      </c>
      <c r="B9" s="246" t="s">
        <v>1432</v>
      </c>
      <c r="C9" s="247" t="s">
        <v>1433</v>
      </c>
      <c r="D9" s="263" t="s">
        <v>300</v>
      </c>
      <c r="E9" s="246" t="s">
        <v>1434</v>
      </c>
      <c r="F9" s="246" t="s">
        <v>1426</v>
      </c>
      <c r="G9" s="246">
        <v>0</v>
      </c>
      <c r="H9" s="246"/>
      <c r="I9" s="246"/>
      <c r="J9" s="246"/>
      <c r="K9" s="246" t="s">
        <v>499</v>
      </c>
      <c r="L9" s="384"/>
    </row>
    <row r="10" spans="1:14" s="344" customFormat="1" ht="24" customHeight="1">
      <c r="A10" s="348">
        <v>9</v>
      </c>
      <c r="B10" s="246" t="s">
        <v>1582</v>
      </c>
      <c r="C10" s="247" t="s">
        <v>1583</v>
      </c>
      <c r="D10" s="263" t="s">
        <v>207</v>
      </c>
      <c r="E10" s="246" t="s">
        <v>412</v>
      </c>
      <c r="F10" s="246" t="s">
        <v>1426</v>
      </c>
      <c r="G10" s="246">
        <v>0</v>
      </c>
      <c r="H10" s="246"/>
      <c r="I10" s="246"/>
      <c r="J10" s="246"/>
      <c r="K10" s="246" t="s">
        <v>499</v>
      </c>
      <c r="L10" s="384" t="s">
        <v>1032</v>
      </c>
    </row>
    <row r="11" spans="1:14" s="344" customFormat="1" ht="24" customHeight="1">
      <c r="A11" s="246">
        <v>10</v>
      </c>
      <c r="B11" s="246" t="s">
        <v>1435</v>
      </c>
      <c r="C11" s="247" t="s">
        <v>1436</v>
      </c>
      <c r="D11" s="263" t="s">
        <v>207</v>
      </c>
      <c r="E11" s="246" t="s">
        <v>301</v>
      </c>
      <c r="F11" s="246" t="s">
        <v>1426</v>
      </c>
      <c r="G11" s="246">
        <v>0</v>
      </c>
      <c r="H11" s="246"/>
      <c r="I11" s="246"/>
      <c r="J11" s="246"/>
      <c r="K11" s="246" t="s">
        <v>290</v>
      </c>
      <c r="L11" s="386" t="s">
        <v>1437</v>
      </c>
    </row>
    <row r="12" spans="1:14" s="344" customFormat="1" ht="24" customHeight="1">
      <c r="A12" s="348">
        <v>11</v>
      </c>
      <c r="B12" s="353" t="s">
        <v>1438</v>
      </c>
      <c r="C12" s="354" t="s">
        <v>211</v>
      </c>
      <c r="D12" s="355" t="s">
        <v>1439</v>
      </c>
      <c r="E12" s="248" t="s">
        <v>1440</v>
      </c>
      <c r="F12" s="248" t="s">
        <v>1426</v>
      </c>
      <c r="G12" s="246">
        <v>0</v>
      </c>
      <c r="H12" s="246"/>
      <c r="I12" s="246"/>
      <c r="J12" s="246"/>
      <c r="K12" s="246" t="s">
        <v>290</v>
      </c>
      <c r="L12" s="387" t="s">
        <v>1615</v>
      </c>
    </row>
    <row r="13" spans="1:14" s="344" customFormat="1" ht="24" customHeight="1">
      <c r="A13" s="246">
        <v>12</v>
      </c>
      <c r="B13" s="246" t="s">
        <v>1584</v>
      </c>
      <c r="C13" s="247" t="s">
        <v>1585</v>
      </c>
      <c r="D13" s="263" t="s">
        <v>413</v>
      </c>
      <c r="E13" s="246" t="s">
        <v>357</v>
      </c>
      <c r="F13" s="246" t="s">
        <v>1426</v>
      </c>
      <c r="G13" s="246">
        <v>0</v>
      </c>
      <c r="H13" s="246"/>
      <c r="I13" s="246"/>
      <c r="J13" s="246"/>
      <c r="K13" s="246" t="s">
        <v>499</v>
      </c>
      <c r="L13" s="384" t="s">
        <v>1032</v>
      </c>
    </row>
    <row r="14" spans="1:14" s="344" customFormat="1" ht="24" customHeight="1">
      <c r="A14" s="348">
        <v>13</v>
      </c>
      <c r="B14" s="246" t="s">
        <v>1441</v>
      </c>
      <c r="C14" s="247" t="s">
        <v>1442</v>
      </c>
      <c r="D14" s="263" t="s">
        <v>1443</v>
      </c>
      <c r="E14" s="246" t="s">
        <v>1444</v>
      </c>
      <c r="F14" s="246" t="s">
        <v>1426</v>
      </c>
      <c r="G14" s="246">
        <v>0</v>
      </c>
      <c r="H14" s="246"/>
      <c r="I14" s="246"/>
      <c r="J14" s="246"/>
      <c r="K14" s="246" t="s">
        <v>290</v>
      </c>
      <c r="L14" s="384"/>
    </row>
    <row r="15" spans="1:14" s="344" customFormat="1" ht="24" customHeight="1">
      <c r="A15" s="246">
        <v>14</v>
      </c>
      <c r="B15" s="246" t="s">
        <v>1586</v>
      </c>
      <c r="C15" s="247" t="s">
        <v>198</v>
      </c>
      <c r="D15" s="263" t="s">
        <v>416</v>
      </c>
      <c r="E15" s="246" t="s">
        <v>1587</v>
      </c>
      <c r="F15" s="246" t="s">
        <v>1426</v>
      </c>
      <c r="G15" s="246">
        <v>0</v>
      </c>
      <c r="H15" s="246"/>
      <c r="I15" s="246"/>
      <c r="J15" s="246"/>
      <c r="K15" s="246" t="s">
        <v>290</v>
      </c>
      <c r="L15" s="384" t="s">
        <v>1032</v>
      </c>
    </row>
    <row r="16" spans="1:14" s="344" customFormat="1" ht="24" customHeight="1">
      <c r="A16" s="348">
        <v>15</v>
      </c>
      <c r="B16" s="246" t="s">
        <v>1445</v>
      </c>
      <c r="C16" s="247" t="s">
        <v>1446</v>
      </c>
      <c r="D16" s="263" t="s">
        <v>302</v>
      </c>
      <c r="E16" s="246" t="s">
        <v>303</v>
      </c>
      <c r="F16" s="246" t="s">
        <v>1426</v>
      </c>
      <c r="G16" s="246">
        <v>0</v>
      </c>
      <c r="H16" s="246"/>
      <c r="I16" s="246"/>
      <c r="J16" s="246"/>
      <c r="K16" s="246" t="s">
        <v>290</v>
      </c>
      <c r="L16" s="384"/>
    </row>
    <row r="17" spans="1:12" s="344" customFormat="1" ht="24" customHeight="1">
      <c r="A17" s="246">
        <v>16</v>
      </c>
      <c r="B17" s="246" t="s">
        <v>1588</v>
      </c>
      <c r="C17" s="247" t="s">
        <v>396</v>
      </c>
      <c r="D17" s="263" t="s">
        <v>302</v>
      </c>
      <c r="E17" s="246" t="s">
        <v>418</v>
      </c>
      <c r="F17" s="246" t="s">
        <v>1426</v>
      </c>
      <c r="G17" s="246">
        <v>0</v>
      </c>
      <c r="H17" s="246"/>
      <c r="I17" s="246"/>
      <c r="J17" s="246"/>
      <c r="K17" s="246" t="s">
        <v>290</v>
      </c>
      <c r="L17" s="385" t="s">
        <v>1034</v>
      </c>
    </row>
    <row r="18" spans="1:12" s="344" customFormat="1" ht="24" customHeight="1">
      <c r="A18" s="348">
        <v>17</v>
      </c>
      <c r="B18" s="246" t="s">
        <v>1447</v>
      </c>
      <c r="C18" s="247" t="s">
        <v>1448</v>
      </c>
      <c r="D18" s="263" t="s">
        <v>304</v>
      </c>
      <c r="E18" s="246" t="s">
        <v>1449</v>
      </c>
      <c r="F18" s="246" t="s">
        <v>1426</v>
      </c>
      <c r="G18" s="246">
        <v>0</v>
      </c>
      <c r="H18" s="246"/>
      <c r="I18" s="246"/>
      <c r="J18" s="246"/>
      <c r="K18" s="246" t="s">
        <v>290</v>
      </c>
      <c r="L18" s="384"/>
    </row>
    <row r="19" spans="1:12" s="344" customFormat="1" ht="24" customHeight="1">
      <c r="A19" s="246">
        <v>18</v>
      </c>
      <c r="B19" s="246" t="s">
        <v>1589</v>
      </c>
      <c r="C19" s="247" t="s">
        <v>1590</v>
      </c>
      <c r="D19" s="263" t="s">
        <v>305</v>
      </c>
      <c r="E19" s="246" t="s">
        <v>420</v>
      </c>
      <c r="F19" s="246" t="s">
        <v>1426</v>
      </c>
      <c r="G19" s="246">
        <v>0</v>
      </c>
      <c r="H19" s="246"/>
      <c r="I19" s="246"/>
      <c r="J19" s="246"/>
      <c r="K19" s="246" t="s">
        <v>290</v>
      </c>
      <c r="L19" s="384" t="s">
        <v>1032</v>
      </c>
    </row>
    <row r="20" spans="1:12" s="344" customFormat="1" ht="24" customHeight="1">
      <c r="A20" s="348">
        <v>19</v>
      </c>
      <c r="B20" s="246" t="s">
        <v>1591</v>
      </c>
      <c r="C20" s="247" t="s">
        <v>1592</v>
      </c>
      <c r="D20" s="263" t="s">
        <v>213</v>
      </c>
      <c r="E20" s="246" t="s">
        <v>1593</v>
      </c>
      <c r="F20" s="246" t="s">
        <v>1426</v>
      </c>
      <c r="G20" s="246">
        <v>0</v>
      </c>
      <c r="H20" s="246"/>
      <c r="I20" s="246"/>
      <c r="J20" s="246"/>
      <c r="K20" s="246" t="s">
        <v>290</v>
      </c>
      <c r="L20" s="384" t="s">
        <v>1032</v>
      </c>
    </row>
    <row r="21" spans="1:12" s="344" customFormat="1" ht="24" customHeight="1">
      <c r="A21" s="246">
        <v>20</v>
      </c>
      <c r="B21" s="246" t="s">
        <v>1451</v>
      </c>
      <c r="C21" s="247" t="s">
        <v>211</v>
      </c>
      <c r="D21" s="263" t="s">
        <v>335</v>
      </c>
      <c r="E21" s="246" t="s">
        <v>1452</v>
      </c>
      <c r="F21" s="246" t="s">
        <v>1426</v>
      </c>
      <c r="G21" s="246">
        <v>0</v>
      </c>
      <c r="H21" s="246"/>
      <c r="I21" s="246"/>
      <c r="J21" s="246"/>
      <c r="K21" s="246" t="s">
        <v>290</v>
      </c>
      <c r="L21" s="384"/>
    </row>
    <row r="22" spans="1:12" s="344" customFormat="1" ht="24" customHeight="1">
      <c r="A22" s="348">
        <v>21</v>
      </c>
      <c r="B22" s="246" t="s">
        <v>1453</v>
      </c>
      <c r="C22" s="247" t="s">
        <v>211</v>
      </c>
      <c r="D22" s="263" t="s">
        <v>337</v>
      </c>
      <c r="E22" s="246" t="s">
        <v>1454</v>
      </c>
      <c r="F22" s="246" t="s">
        <v>1426</v>
      </c>
      <c r="G22" s="246">
        <v>0</v>
      </c>
      <c r="H22" s="246"/>
      <c r="I22" s="246"/>
      <c r="J22" s="246"/>
      <c r="K22" s="246" t="s">
        <v>290</v>
      </c>
      <c r="L22" s="384"/>
    </row>
    <row r="23" spans="1:12" s="344" customFormat="1" ht="24" customHeight="1">
      <c r="A23" s="246">
        <v>22</v>
      </c>
      <c r="B23" s="246" t="s">
        <v>1594</v>
      </c>
      <c r="C23" s="247" t="s">
        <v>196</v>
      </c>
      <c r="D23" s="263" t="s">
        <v>340</v>
      </c>
      <c r="E23" s="246" t="s">
        <v>1595</v>
      </c>
      <c r="F23" s="246" t="s">
        <v>1426</v>
      </c>
      <c r="G23" s="246">
        <v>0</v>
      </c>
      <c r="H23" s="246"/>
      <c r="I23" s="246"/>
      <c r="J23" s="246"/>
      <c r="K23" s="246" t="s">
        <v>290</v>
      </c>
      <c r="L23" s="384" t="s">
        <v>1032</v>
      </c>
    </row>
    <row r="24" spans="1:12" s="344" customFormat="1" ht="24" customHeight="1">
      <c r="A24" s="348">
        <v>23</v>
      </c>
      <c r="B24" s="246" t="s">
        <v>1455</v>
      </c>
      <c r="C24" s="247" t="s">
        <v>1456</v>
      </c>
      <c r="D24" s="263" t="s">
        <v>342</v>
      </c>
      <c r="E24" s="246" t="s">
        <v>1457</v>
      </c>
      <c r="F24" s="246" t="s">
        <v>1426</v>
      </c>
      <c r="G24" s="246">
        <v>0</v>
      </c>
      <c r="H24" s="246"/>
      <c r="I24" s="246"/>
      <c r="J24" s="246"/>
      <c r="K24" s="246" t="s">
        <v>499</v>
      </c>
      <c r="L24" s="384"/>
    </row>
    <row r="25" spans="1:12" s="344" customFormat="1" ht="24" customHeight="1">
      <c r="A25" s="246">
        <v>24</v>
      </c>
      <c r="B25" s="246" t="s">
        <v>1458</v>
      </c>
      <c r="C25" s="247" t="s">
        <v>1459</v>
      </c>
      <c r="D25" s="263" t="s">
        <v>344</v>
      </c>
      <c r="E25" s="246" t="s">
        <v>1460</v>
      </c>
      <c r="F25" s="246" t="s">
        <v>1426</v>
      </c>
      <c r="G25" s="246">
        <v>0</v>
      </c>
      <c r="H25" s="246" t="s">
        <v>345</v>
      </c>
      <c r="I25" s="246"/>
      <c r="J25" s="246"/>
      <c r="K25" s="246" t="s">
        <v>290</v>
      </c>
      <c r="L25" s="384"/>
    </row>
    <row r="26" spans="1:12" s="345" customFormat="1" ht="24" customHeight="1">
      <c r="A26" s="348">
        <v>25</v>
      </c>
      <c r="B26" s="248" t="s">
        <v>1461</v>
      </c>
      <c r="C26" s="249" t="s">
        <v>1462</v>
      </c>
      <c r="D26" s="262" t="s">
        <v>346</v>
      </c>
      <c r="E26" s="248" t="s">
        <v>347</v>
      </c>
      <c r="F26" s="246" t="s">
        <v>1426</v>
      </c>
      <c r="G26" s="246">
        <v>0</v>
      </c>
      <c r="H26" s="248"/>
      <c r="I26" s="248"/>
      <c r="J26" s="248"/>
      <c r="K26" s="248" t="s">
        <v>290</v>
      </c>
      <c r="L26" s="388"/>
    </row>
    <row r="27" spans="1:12" s="344" customFormat="1" ht="24" customHeight="1">
      <c r="A27" s="246">
        <v>26</v>
      </c>
      <c r="B27" s="246" t="s">
        <v>1596</v>
      </c>
      <c r="C27" s="247" t="s">
        <v>1597</v>
      </c>
      <c r="D27" s="263" t="s">
        <v>423</v>
      </c>
      <c r="E27" s="246" t="s">
        <v>1598</v>
      </c>
      <c r="F27" s="246" t="s">
        <v>1426</v>
      </c>
      <c r="G27" s="246">
        <v>0</v>
      </c>
      <c r="H27" s="246"/>
      <c r="I27" s="246"/>
      <c r="J27" s="246"/>
      <c r="K27" s="246" t="s">
        <v>290</v>
      </c>
      <c r="L27" s="384" t="s">
        <v>1032</v>
      </c>
    </row>
    <row r="28" spans="1:12" s="344" customFormat="1" ht="24" customHeight="1">
      <c r="A28" s="348">
        <v>27</v>
      </c>
      <c r="B28" s="246" t="s">
        <v>1463</v>
      </c>
      <c r="C28" s="247" t="s">
        <v>1464</v>
      </c>
      <c r="D28" s="263" t="s">
        <v>221</v>
      </c>
      <c r="E28" s="246" t="s">
        <v>1465</v>
      </c>
      <c r="F28" s="246" t="s">
        <v>1426</v>
      </c>
      <c r="G28" s="246">
        <v>0</v>
      </c>
      <c r="H28" s="246"/>
      <c r="I28" s="246"/>
      <c r="J28" s="246"/>
      <c r="K28" s="246" t="s">
        <v>290</v>
      </c>
      <c r="L28" s="384"/>
    </row>
    <row r="29" spans="1:12" s="344" customFormat="1" ht="24" customHeight="1">
      <c r="A29" s="246">
        <v>28</v>
      </c>
      <c r="B29" s="246" t="s">
        <v>1599</v>
      </c>
      <c r="C29" s="247" t="s">
        <v>1600</v>
      </c>
      <c r="D29" s="263" t="s">
        <v>350</v>
      </c>
      <c r="E29" s="246" t="s">
        <v>336</v>
      </c>
      <c r="F29" s="246" t="s">
        <v>1426</v>
      </c>
      <c r="G29" s="246">
        <v>0</v>
      </c>
      <c r="H29" s="246"/>
      <c r="I29" s="246"/>
      <c r="J29" s="246"/>
      <c r="K29" s="246" t="s">
        <v>290</v>
      </c>
      <c r="L29" s="384" t="s">
        <v>1032</v>
      </c>
    </row>
    <row r="30" spans="1:12" s="344" customFormat="1" ht="24" customHeight="1">
      <c r="A30" s="348">
        <v>29</v>
      </c>
      <c r="B30" s="246" t="s">
        <v>1466</v>
      </c>
      <c r="C30" s="247" t="s">
        <v>351</v>
      </c>
      <c r="D30" s="263" t="s">
        <v>1467</v>
      </c>
      <c r="E30" s="246" t="s">
        <v>299</v>
      </c>
      <c r="F30" s="246" t="s">
        <v>1426</v>
      </c>
      <c r="G30" s="246">
        <v>0</v>
      </c>
      <c r="H30" s="246"/>
      <c r="I30" s="246"/>
      <c r="J30" s="246"/>
      <c r="K30" s="246" t="s">
        <v>290</v>
      </c>
      <c r="L30" s="384"/>
    </row>
    <row r="31" spans="1:12" s="344" customFormat="1" ht="24" customHeight="1">
      <c r="A31" s="246">
        <v>30</v>
      </c>
      <c r="B31" s="246" t="s">
        <v>1601</v>
      </c>
      <c r="C31" s="247" t="s">
        <v>1602</v>
      </c>
      <c r="D31" s="263" t="s">
        <v>352</v>
      </c>
      <c r="E31" s="246" t="s">
        <v>1603</v>
      </c>
      <c r="F31" s="246" t="s">
        <v>1426</v>
      </c>
      <c r="G31" s="246">
        <v>0</v>
      </c>
      <c r="H31" s="246"/>
      <c r="I31" s="246"/>
      <c r="J31" s="246"/>
      <c r="K31" s="246" t="s">
        <v>290</v>
      </c>
      <c r="L31" s="385" t="s">
        <v>1035</v>
      </c>
    </row>
    <row r="32" spans="1:12" s="344" customFormat="1" ht="24" customHeight="1">
      <c r="A32" s="348">
        <v>31</v>
      </c>
      <c r="B32" s="246" t="s">
        <v>1468</v>
      </c>
      <c r="C32" s="247" t="s">
        <v>1469</v>
      </c>
      <c r="D32" s="263" t="s">
        <v>352</v>
      </c>
      <c r="E32" s="246" t="s">
        <v>1470</v>
      </c>
      <c r="F32" s="246" t="s">
        <v>1426</v>
      </c>
      <c r="G32" s="246">
        <v>0</v>
      </c>
      <c r="H32" s="246"/>
      <c r="I32" s="246"/>
      <c r="J32" s="246"/>
      <c r="K32" s="246" t="s">
        <v>290</v>
      </c>
      <c r="L32" s="389" t="s">
        <v>1450</v>
      </c>
    </row>
    <row r="33" spans="1:12" s="344" customFormat="1" ht="24" customHeight="1">
      <c r="A33" s="246">
        <v>32</v>
      </c>
      <c r="B33" s="246" t="s">
        <v>1471</v>
      </c>
      <c r="C33" s="247" t="s">
        <v>198</v>
      </c>
      <c r="D33" s="263" t="s">
        <v>223</v>
      </c>
      <c r="E33" s="246" t="s">
        <v>1472</v>
      </c>
      <c r="F33" s="246" t="s">
        <v>1426</v>
      </c>
      <c r="G33" s="246">
        <v>1</v>
      </c>
      <c r="H33" s="246" t="s">
        <v>292</v>
      </c>
      <c r="I33" s="246"/>
      <c r="J33" s="246"/>
      <c r="K33" s="246" t="s">
        <v>290</v>
      </c>
      <c r="L33" s="384"/>
    </row>
    <row r="34" spans="1:12" s="344" customFormat="1" ht="24" customHeight="1">
      <c r="A34" s="348">
        <v>33</v>
      </c>
      <c r="B34" s="246" t="s">
        <v>1473</v>
      </c>
      <c r="C34" s="247" t="s">
        <v>1474</v>
      </c>
      <c r="D34" s="263" t="s">
        <v>353</v>
      </c>
      <c r="E34" s="246" t="s">
        <v>354</v>
      </c>
      <c r="F34" s="246" t="s">
        <v>1426</v>
      </c>
      <c r="G34" s="246">
        <v>0</v>
      </c>
      <c r="H34" s="246"/>
      <c r="I34" s="246"/>
      <c r="J34" s="246"/>
      <c r="K34" s="246" t="s">
        <v>290</v>
      </c>
      <c r="L34" s="385" t="s">
        <v>1033</v>
      </c>
    </row>
    <row r="35" spans="1:12" s="344" customFormat="1" ht="24" customHeight="1">
      <c r="A35" s="246">
        <v>34</v>
      </c>
      <c r="B35" s="246" t="s">
        <v>1604</v>
      </c>
      <c r="C35" s="247" t="s">
        <v>1605</v>
      </c>
      <c r="D35" s="263" t="s">
        <v>393</v>
      </c>
      <c r="E35" s="246" t="s">
        <v>1606</v>
      </c>
      <c r="F35" s="246" t="s">
        <v>1426</v>
      </c>
      <c r="G35" s="246">
        <v>0</v>
      </c>
      <c r="H35" s="246"/>
      <c r="I35" s="246"/>
      <c r="J35" s="246"/>
      <c r="K35" s="246" t="s">
        <v>290</v>
      </c>
      <c r="L35" s="387" t="s">
        <v>1036</v>
      </c>
    </row>
    <row r="36" spans="1:12" s="344" customFormat="1" ht="24" customHeight="1">
      <c r="A36" s="348">
        <v>35</v>
      </c>
      <c r="B36" s="246" t="s">
        <v>1475</v>
      </c>
      <c r="C36" s="247" t="s">
        <v>355</v>
      </c>
      <c r="D36" s="263" t="s">
        <v>1476</v>
      </c>
      <c r="E36" s="246" t="s">
        <v>1477</v>
      </c>
      <c r="F36" s="246" t="s">
        <v>1426</v>
      </c>
      <c r="G36" s="246">
        <v>0</v>
      </c>
      <c r="H36" s="246"/>
      <c r="I36" s="246"/>
      <c r="J36" s="246"/>
      <c r="K36" s="246" t="s">
        <v>290</v>
      </c>
      <c r="L36" s="384"/>
    </row>
    <row r="37" spans="1:12" s="344" customFormat="1" ht="24" customHeight="1">
      <c r="A37" s="246">
        <v>36</v>
      </c>
      <c r="B37" s="246" t="s">
        <v>1607</v>
      </c>
      <c r="C37" s="247" t="s">
        <v>1608</v>
      </c>
      <c r="D37" s="263" t="s">
        <v>356</v>
      </c>
      <c r="E37" s="246" t="s">
        <v>1609</v>
      </c>
      <c r="F37" s="246" t="s">
        <v>1426</v>
      </c>
      <c r="G37" s="246">
        <v>0</v>
      </c>
      <c r="H37" s="246"/>
      <c r="I37" s="246"/>
      <c r="J37" s="246"/>
      <c r="K37" s="246" t="s">
        <v>290</v>
      </c>
      <c r="L37" s="385" t="s">
        <v>1035</v>
      </c>
    </row>
    <row r="38" spans="1:12" s="344" customFormat="1" ht="24" customHeight="1">
      <c r="A38" s="348">
        <v>37</v>
      </c>
      <c r="B38" s="246" t="s">
        <v>1478</v>
      </c>
      <c r="C38" s="247" t="s">
        <v>196</v>
      </c>
      <c r="D38" s="263" t="s">
        <v>356</v>
      </c>
      <c r="E38" s="246" t="s">
        <v>357</v>
      </c>
      <c r="F38" s="246" t="s">
        <v>1426</v>
      </c>
      <c r="G38" s="246">
        <v>0</v>
      </c>
      <c r="H38" s="246"/>
      <c r="I38" s="246"/>
      <c r="J38" s="246"/>
      <c r="K38" s="246" t="s">
        <v>290</v>
      </c>
      <c r="L38" s="384"/>
    </row>
    <row r="39" spans="1:12" s="344" customFormat="1" ht="24" customHeight="1">
      <c r="A39" s="246">
        <v>38</v>
      </c>
      <c r="B39" s="246" t="s">
        <v>1610</v>
      </c>
      <c r="C39" s="247" t="s">
        <v>426</v>
      </c>
      <c r="D39" s="263" t="s">
        <v>1611</v>
      </c>
      <c r="E39" s="246" t="s">
        <v>1612</v>
      </c>
      <c r="F39" s="246" t="s">
        <v>1426</v>
      </c>
      <c r="G39" s="246">
        <v>0</v>
      </c>
      <c r="H39" s="246"/>
      <c r="I39" s="246"/>
      <c r="J39" s="246"/>
      <c r="K39" s="246" t="s">
        <v>290</v>
      </c>
      <c r="L39" s="384" t="s">
        <v>1032</v>
      </c>
    </row>
    <row r="40" spans="1:12" s="344" customFormat="1" ht="24" customHeight="1">
      <c r="A40" s="348">
        <v>39</v>
      </c>
      <c r="B40" s="246" t="s">
        <v>1613</v>
      </c>
      <c r="C40" s="247" t="s">
        <v>1637</v>
      </c>
      <c r="D40" s="263" t="s">
        <v>226</v>
      </c>
      <c r="E40" s="246" t="s">
        <v>1434</v>
      </c>
      <c r="F40" s="246" t="s">
        <v>1426</v>
      </c>
      <c r="G40" s="246">
        <v>0</v>
      </c>
      <c r="H40" s="246"/>
      <c r="I40" s="246"/>
      <c r="J40" s="246"/>
      <c r="K40" s="246" t="s">
        <v>290</v>
      </c>
      <c r="L40" s="384" t="s">
        <v>1032</v>
      </c>
    </row>
    <row r="41" spans="1:12" s="344" customFormat="1" ht="24" customHeight="1">
      <c r="A41" s="246">
        <v>40</v>
      </c>
      <c r="B41" s="246" t="s">
        <v>1638</v>
      </c>
      <c r="C41" s="247" t="s">
        <v>1639</v>
      </c>
      <c r="D41" s="263" t="s">
        <v>229</v>
      </c>
      <c r="E41" s="246" t="s">
        <v>417</v>
      </c>
      <c r="F41" s="246" t="s">
        <v>1426</v>
      </c>
      <c r="G41" s="246">
        <v>0</v>
      </c>
      <c r="H41" s="246"/>
      <c r="I41" s="246"/>
      <c r="J41" s="246"/>
      <c r="K41" s="246" t="s">
        <v>499</v>
      </c>
      <c r="L41" s="384" t="s">
        <v>1032</v>
      </c>
    </row>
    <row r="42" spans="1:12" s="344" customFormat="1" ht="24" customHeight="1">
      <c r="A42" s="348">
        <v>41</v>
      </c>
      <c r="B42" s="246" t="s">
        <v>1479</v>
      </c>
      <c r="C42" s="247" t="s">
        <v>1480</v>
      </c>
      <c r="D42" s="263" t="s">
        <v>360</v>
      </c>
      <c r="E42" s="246" t="s">
        <v>1481</v>
      </c>
      <c r="F42" s="246" t="s">
        <v>1426</v>
      </c>
      <c r="G42" s="246">
        <v>0</v>
      </c>
      <c r="H42" s="246" t="s">
        <v>339</v>
      </c>
      <c r="I42" s="246"/>
      <c r="J42" s="246"/>
      <c r="K42" s="246" t="s">
        <v>499</v>
      </c>
      <c r="L42" s="384"/>
    </row>
    <row r="43" spans="1:12" s="344" customFormat="1" ht="24" customHeight="1">
      <c r="A43" s="246">
        <v>42</v>
      </c>
      <c r="B43" s="246" t="s">
        <v>1640</v>
      </c>
      <c r="C43" s="247" t="s">
        <v>1641</v>
      </c>
      <c r="D43" s="263" t="s">
        <v>362</v>
      </c>
      <c r="E43" s="246" t="s">
        <v>365</v>
      </c>
      <c r="F43" s="246" t="s">
        <v>1426</v>
      </c>
      <c r="G43" s="246">
        <v>0</v>
      </c>
      <c r="H43" s="246"/>
      <c r="I43" s="246"/>
      <c r="J43" s="246"/>
      <c r="K43" s="246" t="s">
        <v>290</v>
      </c>
      <c r="L43" s="384" t="s">
        <v>1032</v>
      </c>
    </row>
    <row r="44" spans="1:12" s="344" customFormat="1" ht="24" customHeight="1">
      <c r="A44" s="348">
        <v>43</v>
      </c>
      <c r="B44" s="246" t="s">
        <v>1482</v>
      </c>
      <c r="C44" s="247" t="s">
        <v>361</v>
      </c>
      <c r="D44" s="263" t="s">
        <v>362</v>
      </c>
      <c r="E44" s="246" t="s">
        <v>363</v>
      </c>
      <c r="F44" s="246" t="s">
        <v>1426</v>
      </c>
      <c r="G44" s="246">
        <v>0</v>
      </c>
      <c r="H44" s="246"/>
      <c r="I44" s="246"/>
      <c r="J44" s="246"/>
      <c r="K44" s="246" t="s">
        <v>290</v>
      </c>
      <c r="L44" s="384"/>
    </row>
    <row r="45" spans="1:12" s="344" customFormat="1" ht="24" customHeight="1">
      <c r="A45" s="246">
        <v>44</v>
      </c>
      <c r="B45" s="246" t="s">
        <v>1642</v>
      </c>
      <c r="C45" s="247" t="s">
        <v>1643</v>
      </c>
      <c r="D45" s="263" t="s">
        <v>427</v>
      </c>
      <c r="E45" s="246" t="s">
        <v>403</v>
      </c>
      <c r="F45" s="246" t="s">
        <v>1426</v>
      </c>
      <c r="G45" s="246">
        <v>0</v>
      </c>
      <c r="H45" s="246"/>
      <c r="I45" s="246"/>
      <c r="J45" s="246" t="s">
        <v>1293</v>
      </c>
      <c r="K45" s="246" t="s">
        <v>290</v>
      </c>
      <c r="L45" s="385" t="s">
        <v>1037</v>
      </c>
    </row>
    <row r="46" spans="1:12" s="344" customFormat="1" ht="24" customHeight="1">
      <c r="A46" s="348">
        <v>45</v>
      </c>
      <c r="B46" s="246" t="s">
        <v>1483</v>
      </c>
      <c r="C46" s="247" t="s">
        <v>200</v>
      </c>
      <c r="D46" s="263" t="s">
        <v>1484</v>
      </c>
      <c r="E46" s="246" t="s">
        <v>1485</v>
      </c>
      <c r="F46" s="246" t="s">
        <v>1426</v>
      </c>
      <c r="G46" s="246">
        <v>0</v>
      </c>
      <c r="H46" s="246"/>
      <c r="I46" s="278"/>
      <c r="J46" s="278"/>
      <c r="K46" s="246" t="s">
        <v>290</v>
      </c>
      <c r="L46" s="384"/>
    </row>
    <row r="47" spans="1:12" s="344" customFormat="1" ht="24" customHeight="1">
      <c r="A47" s="246">
        <v>46</v>
      </c>
      <c r="B47" s="246" t="s">
        <v>1644</v>
      </c>
      <c r="C47" s="247" t="s">
        <v>1645</v>
      </c>
      <c r="D47" s="263" t="s">
        <v>401</v>
      </c>
      <c r="E47" s="246" t="s">
        <v>1646</v>
      </c>
      <c r="F47" s="246" t="s">
        <v>1426</v>
      </c>
      <c r="G47" s="246">
        <v>0</v>
      </c>
      <c r="H47" s="246"/>
      <c r="I47" s="278"/>
      <c r="J47" s="278"/>
      <c r="K47" s="246" t="s">
        <v>499</v>
      </c>
      <c r="L47" s="384" t="s">
        <v>1032</v>
      </c>
    </row>
    <row r="48" spans="1:12" s="344" customFormat="1" ht="24" customHeight="1">
      <c r="A48" s="348">
        <v>47</v>
      </c>
      <c r="B48" s="246" t="s">
        <v>1647</v>
      </c>
      <c r="C48" s="247" t="s">
        <v>1648</v>
      </c>
      <c r="D48" s="263" t="s">
        <v>234</v>
      </c>
      <c r="E48" s="246" t="s">
        <v>1649</v>
      </c>
      <c r="F48" s="246" t="s">
        <v>1426</v>
      </c>
      <c r="G48" s="246">
        <v>0</v>
      </c>
      <c r="H48" s="246"/>
      <c r="I48" s="278"/>
      <c r="J48" s="278"/>
      <c r="K48" s="246" t="s">
        <v>290</v>
      </c>
      <c r="L48" s="384" t="s">
        <v>1032</v>
      </c>
    </row>
    <row r="49" spans="1:12" s="344" customFormat="1" ht="24" customHeight="1">
      <c r="A49" s="246">
        <v>48</v>
      </c>
      <c r="B49" s="246" t="s">
        <v>1486</v>
      </c>
      <c r="C49" s="247" t="s">
        <v>1487</v>
      </c>
      <c r="D49" s="263" t="s">
        <v>1488</v>
      </c>
      <c r="E49" s="246" t="s">
        <v>1489</v>
      </c>
      <c r="F49" s="246" t="s">
        <v>1426</v>
      </c>
      <c r="G49" s="246">
        <v>0</v>
      </c>
      <c r="H49" s="246"/>
      <c r="I49" s="278"/>
      <c r="J49" s="278"/>
      <c r="K49" s="246" t="s">
        <v>290</v>
      </c>
      <c r="L49" s="384"/>
    </row>
    <row r="50" spans="1:12" s="344" customFormat="1" ht="24" customHeight="1">
      <c r="A50" s="348">
        <v>49</v>
      </c>
      <c r="B50" s="246" t="s">
        <v>1650</v>
      </c>
      <c r="C50" s="247" t="s">
        <v>425</v>
      </c>
      <c r="D50" s="263" t="s">
        <v>428</v>
      </c>
      <c r="E50" s="246" t="s">
        <v>1651</v>
      </c>
      <c r="F50" s="246" t="s">
        <v>1426</v>
      </c>
      <c r="G50" s="246">
        <v>0</v>
      </c>
      <c r="H50" s="246"/>
      <c r="I50" s="246"/>
      <c r="J50" s="246"/>
      <c r="K50" s="246" t="s">
        <v>290</v>
      </c>
      <c r="L50" s="384" t="s">
        <v>1032</v>
      </c>
    </row>
    <row r="51" spans="1:12" s="344" customFormat="1" ht="24" customHeight="1">
      <c r="A51" s="246">
        <v>50</v>
      </c>
      <c r="B51" s="246" t="s">
        <v>1652</v>
      </c>
      <c r="C51" s="247" t="s">
        <v>1653</v>
      </c>
      <c r="D51" s="263" t="s">
        <v>364</v>
      </c>
      <c r="E51" s="246" t="s">
        <v>1603</v>
      </c>
      <c r="F51" s="246" t="s">
        <v>1426</v>
      </c>
      <c r="G51" s="246">
        <v>0</v>
      </c>
      <c r="H51" s="246"/>
      <c r="I51" s="246"/>
      <c r="J51" s="246"/>
      <c r="K51" s="246" t="s">
        <v>290</v>
      </c>
      <c r="L51" s="384" t="s">
        <v>1032</v>
      </c>
    </row>
    <row r="52" spans="1:12" s="344" customFormat="1" ht="24" customHeight="1">
      <c r="A52" s="348">
        <v>51</v>
      </c>
      <c r="B52" s="246" t="s">
        <v>1490</v>
      </c>
      <c r="C52" s="247" t="s">
        <v>198</v>
      </c>
      <c r="D52" s="263" t="s">
        <v>364</v>
      </c>
      <c r="E52" s="246" t="s">
        <v>1491</v>
      </c>
      <c r="F52" s="246" t="s">
        <v>1426</v>
      </c>
      <c r="G52" s="246">
        <v>0</v>
      </c>
      <c r="H52" s="246"/>
      <c r="I52" s="246"/>
      <c r="J52" s="246"/>
      <c r="K52" s="246" t="s">
        <v>290</v>
      </c>
      <c r="L52" s="384"/>
    </row>
    <row r="53" spans="1:12" s="344" customFormat="1" ht="24" customHeight="1">
      <c r="A53" s="246">
        <v>52</v>
      </c>
      <c r="B53" s="246" t="s">
        <v>1654</v>
      </c>
      <c r="C53" s="247" t="s">
        <v>1655</v>
      </c>
      <c r="D53" s="263" t="s">
        <v>429</v>
      </c>
      <c r="E53" s="246" t="s">
        <v>299</v>
      </c>
      <c r="F53" s="246" t="s">
        <v>1426</v>
      </c>
      <c r="G53" s="246">
        <v>0</v>
      </c>
      <c r="H53" s="246"/>
      <c r="I53" s="246"/>
      <c r="J53" s="246"/>
      <c r="K53" s="246" t="s">
        <v>290</v>
      </c>
      <c r="L53" s="384" t="s">
        <v>1032</v>
      </c>
    </row>
    <row r="54" spans="1:12" s="344" customFormat="1" ht="24" customHeight="1">
      <c r="A54" s="348">
        <v>53</v>
      </c>
      <c r="B54" s="246" t="s">
        <v>1492</v>
      </c>
      <c r="C54" s="247" t="s">
        <v>239</v>
      </c>
      <c r="D54" s="263" t="s">
        <v>1493</v>
      </c>
      <c r="E54" s="246" t="s">
        <v>365</v>
      </c>
      <c r="F54" s="246" t="s">
        <v>1426</v>
      </c>
      <c r="G54" s="246">
        <v>0</v>
      </c>
      <c r="H54" s="246"/>
      <c r="I54" s="246"/>
      <c r="J54" s="246"/>
      <c r="K54" s="246" t="s">
        <v>290</v>
      </c>
      <c r="L54" s="384"/>
    </row>
    <row r="55" spans="1:12" s="344" customFormat="1" ht="24" customHeight="1">
      <c r="A55" s="246">
        <v>54</v>
      </c>
      <c r="B55" s="246" t="s">
        <v>1656</v>
      </c>
      <c r="C55" s="247" t="s">
        <v>198</v>
      </c>
      <c r="D55" s="263" t="s">
        <v>238</v>
      </c>
      <c r="E55" s="246" t="s">
        <v>341</v>
      </c>
      <c r="F55" s="246" t="s">
        <v>1426</v>
      </c>
      <c r="G55" s="246">
        <v>0</v>
      </c>
      <c r="H55" s="246"/>
      <c r="I55" s="246"/>
      <c r="J55" s="246"/>
      <c r="K55" s="246" t="s">
        <v>290</v>
      </c>
      <c r="L55" s="384" t="s">
        <v>1032</v>
      </c>
    </row>
    <row r="56" spans="1:12" s="344" customFormat="1" ht="24" customHeight="1">
      <c r="A56" s="348">
        <v>55</v>
      </c>
      <c r="B56" s="246" t="s">
        <v>1657</v>
      </c>
      <c r="C56" s="247" t="s">
        <v>1551</v>
      </c>
      <c r="D56" s="263" t="s">
        <v>430</v>
      </c>
      <c r="E56" s="246" t="s">
        <v>417</v>
      </c>
      <c r="F56" s="246" t="s">
        <v>1426</v>
      </c>
      <c r="G56" s="246">
        <v>0</v>
      </c>
      <c r="H56" s="246"/>
      <c r="I56" s="246"/>
      <c r="J56" s="246"/>
      <c r="K56" s="246" t="s">
        <v>290</v>
      </c>
      <c r="L56" s="385" t="s">
        <v>1037</v>
      </c>
    </row>
    <row r="57" spans="1:12" s="344" customFormat="1" ht="24" customHeight="1">
      <c r="A57" s="246">
        <v>56</v>
      </c>
      <c r="B57" s="246" t="s">
        <v>1494</v>
      </c>
      <c r="C57" s="247" t="s">
        <v>1495</v>
      </c>
      <c r="D57" s="263" t="s">
        <v>369</v>
      </c>
      <c r="E57" s="246" t="s">
        <v>1496</v>
      </c>
      <c r="F57" s="246" t="s">
        <v>1426</v>
      </c>
      <c r="G57" s="246">
        <v>0</v>
      </c>
      <c r="H57" s="246" t="s">
        <v>370</v>
      </c>
      <c r="I57" s="246"/>
      <c r="J57" s="246"/>
      <c r="K57" s="246" t="s">
        <v>290</v>
      </c>
      <c r="L57" s="384"/>
    </row>
    <row r="58" spans="1:12" s="344" customFormat="1" ht="24" customHeight="1">
      <c r="A58" s="348">
        <v>57</v>
      </c>
      <c r="B58" s="246" t="s">
        <v>1658</v>
      </c>
      <c r="C58" s="247" t="s">
        <v>1659</v>
      </c>
      <c r="D58" s="263" t="s">
        <v>240</v>
      </c>
      <c r="E58" s="246" t="s">
        <v>1563</v>
      </c>
      <c r="F58" s="246" t="s">
        <v>1426</v>
      </c>
      <c r="G58" s="246">
        <v>0</v>
      </c>
      <c r="H58" s="246"/>
      <c r="I58" s="246"/>
      <c r="J58" s="246"/>
      <c r="K58" s="246" t="s">
        <v>290</v>
      </c>
      <c r="L58" s="384" t="s">
        <v>1032</v>
      </c>
    </row>
    <row r="59" spans="1:12" s="344" customFormat="1" ht="24" customHeight="1">
      <c r="A59" s="246">
        <v>58</v>
      </c>
      <c r="B59" s="246" t="s">
        <v>1660</v>
      </c>
      <c r="C59" s="247" t="s">
        <v>431</v>
      </c>
      <c r="D59" s="263" t="s">
        <v>242</v>
      </c>
      <c r="E59" s="246" t="s">
        <v>1661</v>
      </c>
      <c r="F59" s="246" t="s">
        <v>1426</v>
      </c>
      <c r="G59" s="246">
        <v>0</v>
      </c>
      <c r="H59" s="246"/>
      <c r="I59" s="246"/>
      <c r="J59" s="246"/>
      <c r="K59" s="246" t="s">
        <v>290</v>
      </c>
      <c r="L59" s="385" t="s">
        <v>1038</v>
      </c>
    </row>
    <row r="60" spans="1:12" s="345" customFormat="1" ht="24" customHeight="1">
      <c r="A60" s="348">
        <v>59</v>
      </c>
      <c r="B60" s="248" t="s">
        <v>1497</v>
      </c>
      <c r="C60" s="249" t="s">
        <v>228</v>
      </c>
      <c r="D60" s="262" t="s">
        <v>243</v>
      </c>
      <c r="E60" s="248" t="s">
        <v>1498</v>
      </c>
      <c r="F60" s="246" t="s">
        <v>1426</v>
      </c>
      <c r="G60" s="246">
        <v>0</v>
      </c>
      <c r="H60" s="248"/>
      <c r="I60" s="248"/>
      <c r="J60" s="248"/>
      <c r="K60" s="248" t="s">
        <v>290</v>
      </c>
      <c r="L60" s="388"/>
    </row>
    <row r="61" spans="1:12" s="344" customFormat="1" ht="24" customHeight="1">
      <c r="A61" s="246">
        <v>60</v>
      </c>
      <c r="B61" s="246" t="s">
        <v>1662</v>
      </c>
      <c r="C61" s="247" t="s">
        <v>1663</v>
      </c>
      <c r="D61" s="263" t="s">
        <v>410</v>
      </c>
      <c r="E61" s="246" t="s">
        <v>433</v>
      </c>
      <c r="F61" s="246" t="s">
        <v>1426</v>
      </c>
      <c r="G61" s="246">
        <v>0</v>
      </c>
      <c r="H61" s="246"/>
      <c r="I61" s="246"/>
      <c r="J61" s="246"/>
      <c r="K61" s="246" t="s">
        <v>499</v>
      </c>
      <c r="L61" s="384" t="s">
        <v>1032</v>
      </c>
    </row>
    <row r="62" spans="1:12" s="344" customFormat="1" ht="24" customHeight="1">
      <c r="A62" s="348">
        <v>61</v>
      </c>
      <c r="B62" s="246" t="s">
        <v>1499</v>
      </c>
      <c r="C62" s="247" t="s">
        <v>1500</v>
      </c>
      <c r="D62" s="263" t="s">
        <v>244</v>
      </c>
      <c r="E62" s="246" t="s">
        <v>371</v>
      </c>
      <c r="F62" s="246" t="s">
        <v>1426</v>
      </c>
      <c r="G62" s="246">
        <v>0</v>
      </c>
      <c r="H62" s="246"/>
      <c r="I62" s="246"/>
      <c r="J62" s="246"/>
      <c r="K62" s="246" t="s">
        <v>290</v>
      </c>
      <c r="L62" s="384"/>
    </row>
    <row r="63" spans="1:12" s="344" customFormat="1" ht="24" customHeight="1" thickBot="1">
      <c r="A63" s="373">
        <v>62</v>
      </c>
      <c r="B63" s="373" t="s">
        <v>1664</v>
      </c>
      <c r="C63" s="374" t="s">
        <v>200</v>
      </c>
      <c r="D63" s="375" t="s">
        <v>1665</v>
      </c>
      <c r="E63" s="373" t="s">
        <v>1666</v>
      </c>
      <c r="F63" s="373" t="s">
        <v>1426</v>
      </c>
      <c r="G63" s="373">
        <v>0</v>
      </c>
      <c r="H63" s="373"/>
      <c r="I63" s="373"/>
      <c r="J63" s="373"/>
      <c r="K63" s="373" t="s">
        <v>290</v>
      </c>
      <c r="L63" s="390" t="s">
        <v>1032</v>
      </c>
    </row>
    <row r="64" spans="1:12" s="344" customFormat="1" ht="24" hidden="1" customHeight="1">
      <c r="A64" s="283">
        <v>1</v>
      </c>
      <c r="B64" s="283" t="s">
        <v>1668</v>
      </c>
      <c r="C64" s="371" t="s">
        <v>1669</v>
      </c>
      <c r="D64" s="372" t="s">
        <v>372</v>
      </c>
      <c r="E64" s="283" t="s">
        <v>436</v>
      </c>
      <c r="F64" s="283" t="s">
        <v>1504</v>
      </c>
      <c r="G64" s="283">
        <v>0</v>
      </c>
      <c r="H64" s="283"/>
      <c r="I64" s="283"/>
      <c r="J64" s="283"/>
      <c r="K64" s="283" t="s">
        <v>290</v>
      </c>
      <c r="L64" s="391" t="s">
        <v>1039</v>
      </c>
    </row>
    <row r="65" spans="1:12" s="344" customFormat="1" ht="24" hidden="1" customHeight="1">
      <c r="A65" s="246">
        <v>2</v>
      </c>
      <c r="B65" s="246" t="s">
        <v>1501</v>
      </c>
      <c r="C65" s="247" t="s">
        <v>1502</v>
      </c>
      <c r="D65" s="263" t="s">
        <v>372</v>
      </c>
      <c r="E65" s="246" t="s">
        <v>1503</v>
      </c>
      <c r="F65" s="246" t="s">
        <v>1504</v>
      </c>
      <c r="G65" s="246">
        <v>0</v>
      </c>
      <c r="H65" s="246"/>
      <c r="I65" s="246"/>
      <c r="J65" s="246"/>
      <c r="K65" s="246" t="s">
        <v>290</v>
      </c>
      <c r="L65" s="384"/>
    </row>
    <row r="66" spans="1:12" s="344" customFormat="1" ht="24" hidden="1" customHeight="1">
      <c r="A66" s="246">
        <v>3</v>
      </c>
      <c r="B66" s="246" t="s">
        <v>1670</v>
      </c>
      <c r="C66" s="247" t="s">
        <v>1671</v>
      </c>
      <c r="D66" s="263" t="s">
        <v>202</v>
      </c>
      <c r="E66" s="246" t="s">
        <v>1672</v>
      </c>
      <c r="F66" s="246" t="s">
        <v>1504</v>
      </c>
      <c r="G66" s="246">
        <v>0</v>
      </c>
      <c r="H66" s="246"/>
      <c r="I66" s="246"/>
      <c r="J66" s="246"/>
      <c r="K66" s="246" t="s">
        <v>290</v>
      </c>
      <c r="L66" s="392" t="s">
        <v>1039</v>
      </c>
    </row>
    <row r="67" spans="1:12" s="344" customFormat="1" ht="24" hidden="1" customHeight="1">
      <c r="A67" s="246">
        <v>4</v>
      </c>
      <c r="B67" s="246" t="s">
        <v>1505</v>
      </c>
      <c r="C67" s="247" t="s">
        <v>241</v>
      </c>
      <c r="D67" s="263" t="s">
        <v>373</v>
      </c>
      <c r="E67" s="246" t="s">
        <v>1506</v>
      </c>
      <c r="F67" s="246" t="s">
        <v>1504</v>
      </c>
      <c r="G67" s="246">
        <v>0</v>
      </c>
      <c r="H67" s="246" t="s">
        <v>339</v>
      </c>
      <c r="I67" s="246"/>
      <c r="J67" s="246"/>
      <c r="K67" s="246" t="s">
        <v>290</v>
      </c>
      <c r="L67" s="384"/>
    </row>
    <row r="68" spans="1:12" s="344" customFormat="1" ht="24" hidden="1" customHeight="1">
      <c r="A68" s="246">
        <v>5</v>
      </c>
      <c r="B68" s="246" t="s">
        <v>1721</v>
      </c>
      <c r="C68" s="247" t="s">
        <v>206</v>
      </c>
      <c r="D68" s="263" t="s">
        <v>373</v>
      </c>
      <c r="E68" s="246" t="s">
        <v>1722</v>
      </c>
      <c r="F68" s="246" t="s">
        <v>1504</v>
      </c>
      <c r="G68" s="246">
        <v>0</v>
      </c>
      <c r="H68" s="250" t="s">
        <v>1723</v>
      </c>
      <c r="I68" s="250"/>
      <c r="J68" s="250"/>
      <c r="K68" s="246" t="s">
        <v>499</v>
      </c>
      <c r="L68" s="393" t="s">
        <v>1040</v>
      </c>
    </row>
    <row r="69" spans="1:12" s="344" customFormat="1" ht="24" hidden="1" customHeight="1">
      <c r="A69" s="246">
        <v>6</v>
      </c>
      <c r="B69" s="246" t="s">
        <v>1673</v>
      </c>
      <c r="C69" s="247" t="s">
        <v>439</v>
      </c>
      <c r="D69" s="263" t="s">
        <v>296</v>
      </c>
      <c r="E69" s="246" t="s">
        <v>440</v>
      </c>
      <c r="F69" s="246" t="s">
        <v>1504</v>
      </c>
      <c r="G69" s="246">
        <v>0</v>
      </c>
      <c r="H69" s="246"/>
      <c r="I69" s="246"/>
      <c r="J69" s="246"/>
      <c r="K69" s="246" t="s">
        <v>290</v>
      </c>
      <c r="L69" s="392" t="s">
        <v>1039</v>
      </c>
    </row>
    <row r="70" spans="1:12" s="344" customFormat="1" ht="24" hidden="1" customHeight="1">
      <c r="A70" s="246">
        <v>7</v>
      </c>
      <c r="B70" s="246" t="s">
        <v>1674</v>
      </c>
      <c r="C70" s="247" t="s">
        <v>441</v>
      </c>
      <c r="D70" s="263" t="s">
        <v>442</v>
      </c>
      <c r="E70" s="246" t="s">
        <v>1675</v>
      </c>
      <c r="F70" s="246" t="s">
        <v>1504</v>
      </c>
      <c r="G70" s="246">
        <v>0</v>
      </c>
      <c r="H70" s="246"/>
      <c r="I70" s="246"/>
      <c r="J70" s="246"/>
      <c r="K70" s="246" t="s">
        <v>290</v>
      </c>
      <c r="L70" s="392" t="s">
        <v>1039</v>
      </c>
    </row>
    <row r="71" spans="1:12" s="344" customFormat="1" ht="24" hidden="1" customHeight="1">
      <c r="A71" s="246">
        <v>8</v>
      </c>
      <c r="B71" s="246" t="s">
        <v>1676</v>
      </c>
      <c r="C71" s="247" t="s">
        <v>214</v>
      </c>
      <c r="D71" s="263" t="s">
        <v>374</v>
      </c>
      <c r="E71" s="246" t="s">
        <v>411</v>
      </c>
      <c r="F71" s="246" t="s">
        <v>1504</v>
      </c>
      <c r="G71" s="246">
        <v>0</v>
      </c>
      <c r="H71" s="246"/>
      <c r="I71" s="246"/>
      <c r="J71" s="246"/>
      <c r="K71" s="246" t="s">
        <v>290</v>
      </c>
      <c r="L71" s="392" t="s">
        <v>1039</v>
      </c>
    </row>
    <row r="72" spans="1:12" s="344" customFormat="1" ht="24" hidden="1" customHeight="1">
      <c r="A72" s="246">
        <v>9</v>
      </c>
      <c r="B72" s="246" t="s">
        <v>1507</v>
      </c>
      <c r="C72" s="247" t="s">
        <v>375</v>
      </c>
      <c r="D72" s="263" t="s">
        <v>205</v>
      </c>
      <c r="E72" s="246" t="s">
        <v>1508</v>
      </c>
      <c r="F72" s="246" t="s">
        <v>1504</v>
      </c>
      <c r="G72" s="246">
        <v>0</v>
      </c>
      <c r="H72" s="246"/>
      <c r="I72" s="246"/>
      <c r="J72" s="246"/>
      <c r="K72" s="246" t="s">
        <v>499</v>
      </c>
      <c r="L72" s="384"/>
    </row>
    <row r="73" spans="1:12" s="344" customFormat="1" ht="24" hidden="1" customHeight="1">
      <c r="A73" s="246">
        <v>10</v>
      </c>
      <c r="B73" s="246" t="s">
        <v>1677</v>
      </c>
      <c r="C73" s="247" t="s">
        <v>1678</v>
      </c>
      <c r="D73" s="263" t="s">
        <v>413</v>
      </c>
      <c r="E73" s="246" t="s">
        <v>444</v>
      </c>
      <c r="F73" s="246" t="s">
        <v>1504</v>
      </c>
      <c r="G73" s="246">
        <v>0</v>
      </c>
      <c r="H73" s="246"/>
      <c r="I73" s="246"/>
      <c r="J73" s="246"/>
      <c r="K73" s="246" t="s">
        <v>290</v>
      </c>
      <c r="L73" s="394" t="s">
        <v>1041</v>
      </c>
    </row>
    <row r="74" spans="1:12" s="344" customFormat="1" ht="24" hidden="1" customHeight="1">
      <c r="A74" s="246">
        <v>11</v>
      </c>
      <c r="B74" s="246" t="s">
        <v>1679</v>
      </c>
      <c r="C74" s="247" t="s">
        <v>1680</v>
      </c>
      <c r="D74" s="263" t="s">
        <v>376</v>
      </c>
      <c r="E74" s="246" t="s">
        <v>1681</v>
      </c>
      <c r="F74" s="246" t="s">
        <v>1504</v>
      </c>
      <c r="G74" s="246">
        <v>0</v>
      </c>
      <c r="H74" s="246"/>
      <c r="I74" s="246"/>
      <c r="J74" s="246"/>
      <c r="K74" s="246" t="s">
        <v>290</v>
      </c>
      <c r="L74" s="392" t="s">
        <v>1039</v>
      </c>
    </row>
    <row r="75" spans="1:12" s="344" customFormat="1" ht="24" hidden="1" customHeight="1">
      <c r="A75" s="246">
        <v>12</v>
      </c>
      <c r="B75" s="246" t="s">
        <v>1682</v>
      </c>
      <c r="C75" s="247" t="s">
        <v>1551</v>
      </c>
      <c r="D75" s="263" t="s">
        <v>376</v>
      </c>
      <c r="E75" s="246" t="s">
        <v>447</v>
      </c>
      <c r="F75" s="246" t="s">
        <v>1504</v>
      </c>
      <c r="G75" s="246">
        <v>0</v>
      </c>
      <c r="H75" s="246" t="s">
        <v>345</v>
      </c>
      <c r="I75" s="246"/>
      <c r="J75" s="246"/>
      <c r="K75" s="246" t="s">
        <v>290</v>
      </c>
      <c r="L75" s="392" t="s">
        <v>1039</v>
      </c>
    </row>
    <row r="76" spans="1:12" s="344" customFormat="1" ht="24" hidden="1" customHeight="1">
      <c r="A76" s="246">
        <v>13</v>
      </c>
      <c r="B76" s="246" t="s">
        <v>1509</v>
      </c>
      <c r="C76" s="247" t="s">
        <v>1510</v>
      </c>
      <c r="D76" s="263" t="s">
        <v>1511</v>
      </c>
      <c r="E76" s="246" t="s">
        <v>1512</v>
      </c>
      <c r="F76" s="246" t="s">
        <v>1504</v>
      </c>
      <c r="G76" s="246">
        <v>0</v>
      </c>
      <c r="H76" s="246" t="s">
        <v>370</v>
      </c>
      <c r="I76" s="246"/>
      <c r="J76" s="246"/>
      <c r="K76" s="246" t="s">
        <v>290</v>
      </c>
      <c r="L76" s="384"/>
    </row>
    <row r="77" spans="1:12" s="344" customFormat="1" ht="24" hidden="1" customHeight="1">
      <c r="A77" s="246">
        <v>14</v>
      </c>
      <c r="B77" s="246" t="s">
        <v>1683</v>
      </c>
      <c r="C77" s="247" t="s">
        <v>1684</v>
      </c>
      <c r="D77" s="263" t="s">
        <v>414</v>
      </c>
      <c r="E77" s="246" t="s">
        <v>447</v>
      </c>
      <c r="F77" s="246" t="s">
        <v>1504</v>
      </c>
      <c r="G77" s="246">
        <v>0</v>
      </c>
      <c r="H77" s="246"/>
      <c r="I77" s="246"/>
      <c r="J77" s="246"/>
      <c r="K77" s="246" t="s">
        <v>499</v>
      </c>
      <c r="L77" s="392" t="s">
        <v>1039</v>
      </c>
    </row>
    <row r="78" spans="1:12" s="344" customFormat="1" ht="24" hidden="1" customHeight="1">
      <c r="A78" s="246">
        <v>15</v>
      </c>
      <c r="B78" s="246" t="s">
        <v>1685</v>
      </c>
      <c r="C78" s="247" t="s">
        <v>449</v>
      </c>
      <c r="D78" s="263" t="s">
        <v>414</v>
      </c>
      <c r="E78" s="246" t="s">
        <v>450</v>
      </c>
      <c r="F78" s="246" t="s">
        <v>1504</v>
      </c>
      <c r="G78" s="246">
        <v>0</v>
      </c>
      <c r="H78" s="246"/>
      <c r="I78" s="246"/>
      <c r="J78" s="246"/>
      <c r="K78" s="246" t="s">
        <v>290</v>
      </c>
      <c r="L78" s="392" t="s">
        <v>1039</v>
      </c>
    </row>
    <row r="79" spans="1:12" s="344" customFormat="1" ht="24" hidden="1" customHeight="1">
      <c r="A79" s="246">
        <v>16</v>
      </c>
      <c r="B79" s="246" t="s">
        <v>1513</v>
      </c>
      <c r="C79" s="247" t="s">
        <v>377</v>
      </c>
      <c r="D79" s="263" t="s">
        <v>1514</v>
      </c>
      <c r="E79" s="246" t="s">
        <v>378</v>
      </c>
      <c r="F79" s="246" t="s">
        <v>1504</v>
      </c>
      <c r="G79" s="246">
        <v>0</v>
      </c>
      <c r="H79" s="246"/>
      <c r="I79" s="246"/>
      <c r="J79" s="246"/>
      <c r="K79" s="246" t="s">
        <v>290</v>
      </c>
      <c r="L79" s="384"/>
    </row>
    <row r="80" spans="1:12" s="344" customFormat="1" ht="24" hidden="1" customHeight="1">
      <c r="A80" s="246">
        <v>17</v>
      </c>
      <c r="B80" s="246" t="s">
        <v>1686</v>
      </c>
      <c r="C80" s="247" t="s">
        <v>1687</v>
      </c>
      <c r="D80" s="263" t="s">
        <v>451</v>
      </c>
      <c r="E80" s="246" t="s">
        <v>1688</v>
      </c>
      <c r="F80" s="246" t="s">
        <v>1504</v>
      </c>
      <c r="G80" s="246">
        <v>0</v>
      </c>
      <c r="H80" s="246"/>
      <c r="I80" s="246"/>
      <c r="J80" s="246"/>
      <c r="K80" s="246" t="s">
        <v>499</v>
      </c>
      <c r="L80" s="392" t="s">
        <v>1039</v>
      </c>
    </row>
    <row r="81" spans="1:12" s="344" customFormat="1" ht="24" hidden="1" customHeight="1">
      <c r="A81" s="246">
        <v>18</v>
      </c>
      <c r="B81" s="246" t="s">
        <v>1515</v>
      </c>
      <c r="C81" s="247" t="s">
        <v>1516</v>
      </c>
      <c r="D81" s="263" t="s">
        <v>302</v>
      </c>
      <c r="E81" s="246" t="s">
        <v>380</v>
      </c>
      <c r="F81" s="246" t="s">
        <v>1504</v>
      </c>
      <c r="G81" s="246">
        <v>0</v>
      </c>
      <c r="H81" s="246"/>
      <c r="I81" s="246"/>
      <c r="J81" s="246"/>
      <c r="K81" s="246" t="s">
        <v>290</v>
      </c>
      <c r="L81" s="384"/>
    </row>
    <row r="82" spans="1:12" s="344" customFormat="1" ht="24" hidden="1" customHeight="1">
      <c r="A82" s="246">
        <v>19</v>
      </c>
      <c r="B82" s="246" t="s">
        <v>1517</v>
      </c>
      <c r="C82" s="247" t="s">
        <v>361</v>
      </c>
      <c r="D82" s="263" t="s">
        <v>1518</v>
      </c>
      <c r="E82" s="246" t="s">
        <v>1519</v>
      </c>
      <c r="F82" s="246" t="s">
        <v>1504</v>
      </c>
      <c r="G82" s="246">
        <v>0</v>
      </c>
      <c r="H82" s="246"/>
      <c r="I82" s="246"/>
      <c r="J82" s="246"/>
      <c r="K82" s="246" t="s">
        <v>290</v>
      </c>
      <c r="L82" s="384"/>
    </row>
    <row r="83" spans="1:12" s="344" customFormat="1" ht="24" hidden="1" customHeight="1">
      <c r="A83" s="246">
        <v>20</v>
      </c>
      <c r="B83" s="246" t="s">
        <v>1520</v>
      </c>
      <c r="C83" s="247" t="s">
        <v>381</v>
      </c>
      <c r="D83" s="263" t="s">
        <v>304</v>
      </c>
      <c r="E83" s="246" t="s">
        <v>1465</v>
      </c>
      <c r="F83" s="246" t="s">
        <v>1504</v>
      </c>
      <c r="G83" s="246">
        <v>0</v>
      </c>
      <c r="H83" s="246"/>
      <c r="I83" s="246"/>
      <c r="J83" s="246"/>
      <c r="K83" s="246" t="s">
        <v>290</v>
      </c>
      <c r="L83" s="384"/>
    </row>
    <row r="84" spans="1:12" s="344" customFormat="1" ht="24" hidden="1" customHeight="1">
      <c r="A84" s="246">
        <v>21</v>
      </c>
      <c r="B84" s="246" t="s">
        <v>1521</v>
      </c>
      <c r="C84" s="247" t="s">
        <v>377</v>
      </c>
      <c r="D84" s="263" t="s">
        <v>383</v>
      </c>
      <c r="E84" s="246" t="s">
        <v>384</v>
      </c>
      <c r="F84" s="246" t="s">
        <v>1504</v>
      </c>
      <c r="G84" s="246">
        <v>0</v>
      </c>
      <c r="H84" s="246"/>
      <c r="I84" s="246"/>
      <c r="J84" s="246"/>
      <c r="K84" s="246" t="s">
        <v>290</v>
      </c>
      <c r="L84" s="384"/>
    </row>
    <row r="85" spans="1:12" s="344" customFormat="1" ht="24" hidden="1" customHeight="1">
      <c r="A85" s="246">
        <v>22</v>
      </c>
      <c r="B85" s="246" t="s">
        <v>1522</v>
      </c>
      <c r="C85" s="247" t="s">
        <v>381</v>
      </c>
      <c r="D85" s="263" t="s">
        <v>385</v>
      </c>
      <c r="E85" s="246" t="s">
        <v>1523</v>
      </c>
      <c r="F85" s="246" t="s">
        <v>1504</v>
      </c>
      <c r="G85" s="246">
        <v>0</v>
      </c>
      <c r="H85" s="246"/>
      <c r="I85" s="246"/>
      <c r="J85" s="246"/>
      <c r="K85" s="246" t="s">
        <v>290</v>
      </c>
      <c r="L85" s="384"/>
    </row>
    <row r="86" spans="1:12" s="344" customFormat="1" ht="24" hidden="1" customHeight="1">
      <c r="A86" s="246">
        <v>23</v>
      </c>
      <c r="B86" s="246" t="s">
        <v>1689</v>
      </c>
      <c r="C86" s="247" t="s">
        <v>421</v>
      </c>
      <c r="D86" s="263" t="s">
        <v>1690</v>
      </c>
      <c r="E86" s="246" t="s">
        <v>1691</v>
      </c>
      <c r="F86" s="246" t="s">
        <v>1504</v>
      </c>
      <c r="G86" s="246">
        <v>0</v>
      </c>
      <c r="H86" s="246" t="s">
        <v>339</v>
      </c>
      <c r="I86" s="246"/>
      <c r="J86" s="246"/>
      <c r="K86" s="246" t="s">
        <v>290</v>
      </c>
      <c r="L86" s="392" t="s">
        <v>1039</v>
      </c>
    </row>
    <row r="87" spans="1:12" s="344" customFormat="1" ht="24" hidden="1" customHeight="1">
      <c r="A87" s="246">
        <v>24</v>
      </c>
      <c r="B87" s="246" t="s">
        <v>1524</v>
      </c>
      <c r="C87" s="247" t="s">
        <v>1525</v>
      </c>
      <c r="D87" s="263" t="s">
        <v>386</v>
      </c>
      <c r="E87" s="246" t="s">
        <v>1526</v>
      </c>
      <c r="F87" s="246" t="s">
        <v>1504</v>
      </c>
      <c r="G87" s="246">
        <v>0</v>
      </c>
      <c r="H87" s="246"/>
      <c r="I87" s="246"/>
      <c r="J87" s="246"/>
      <c r="K87" s="246" t="s">
        <v>290</v>
      </c>
      <c r="L87" s="384"/>
    </row>
    <row r="88" spans="1:12" s="344" customFormat="1" ht="24" hidden="1" customHeight="1">
      <c r="A88" s="246">
        <v>25</v>
      </c>
      <c r="B88" s="246" t="s">
        <v>1527</v>
      </c>
      <c r="C88" s="247" t="s">
        <v>291</v>
      </c>
      <c r="D88" s="263" t="s">
        <v>342</v>
      </c>
      <c r="E88" s="246" t="s">
        <v>1528</v>
      </c>
      <c r="F88" s="246" t="s">
        <v>1504</v>
      </c>
      <c r="G88" s="246">
        <v>0</v>
      </c>
      <c r="H88" s="246"/>
      <c r="I88" s="246"/>
      <c r="J88" s="246"/>
      <c r="K88" s="246" t="s">
        <v>290</v>
      </c>
      <c r="L88" s="384"/>
    </row>
    <row r="89" spans="1:12" s="344" customFormat="1" ht="24" hidden="1" customHeight="1">
      <c r="A89" s="246">
        <v>26</v>
      </c>
      <c r="B89" s="246" t="s">
        <v>1529</v>
      </c>
      <c r="C89" s="247" t="s">
        <v>1530</v>
      </c>
      <c r="D89" s="263" t="s">
        <v>219</v>
      </c>
      <c r="E89" s="246" t="s">
        <v>1531</v>
      </c>
      <c r="F89" s="246" t="s">
        <v>1504</v>
      </c>
      <c r="G89" s="246">
        <v>0</v>
      </c>
      <c r="H89" s="246"/>
      <c r="I89" s="246"/>
      <c r="J89" s="246"/>
      <c r="K89" s="246" t="s">
        <v>290</v>
      </c>
      <c r="L89" s="384"/>
    </row>
    <row r="90" spans="1:12" s="345" customFormat="1" ht="24" hidden="1" customHeight="1">
      <c r="A90" s="246">
        <v>27</v>
      </c>
      <c r="B90" s="246" t="s">
        <v>1532</v>
      </c>
      <c r="C90" s="249" t="s">
        <v>1533</v>
      </c>
      <c r="D90" s="262" t="s">
        <v>344</v>
      </c>
      <c r="E90" s="248" t="s">
        <v>295</v>
      </c>
      <c r="F90" s="246" t="s">
        <v>1504</v>
      </c>
      <c r="G90" s="246">
        <v>0</v>
      </c>
      <c r="H90" s="248"/>
      <c r="I90" s="248"/>
      <c r="J90" s="248"/>
      <c r="K90" s="248" t="s">
        <v>290</v>
      </c>
      <c r="L90" s="385" t="s">
        <v>1042</v>
      </c>
    </row>
    <row r="91" spans="1:12" s="344" customFormat="1" ht="24" hidden="1" customHeight="1">
      <c r="A91" s="246">
        <v>28</v>
      </c>
      <c r="B91" s="246" t="s">
        <v>1534</v>
      </c>
      <c r="C91" s="247" t="s">
        <v>1535</v>
      </c>
      <c r="D91" s="263" t="s">
        <v>387</v>
      </c>
      <c r="E91" s="246" t="s">
        <v>388</v>
      </c>
      <c r="F91" s="246" t="s">
        <v>1504</v>
      </c>
      <c r="G91" s="246">
        <v>0</v>
      </c>
      <c r="H91" s="246"/>
      <c r="I91" s="246"/>
      <c r="J91" s="246"/>
      <c r="K91" s="246" t="s">
        <v>290</v>
      </c>
      <c r="L91" s="384"/>
    </row>
    <row r="92" spans="1:12" s="344" customFormat="1" ht="24" hidden="1" customHeight="1">
      <c r="A92" s="246">
        <v>29</v>
      </c>
      <c r="B92" s="246" t="s">
        <v>1536</v>
      </c>
      <c r="C92" s="247" t="s">
        <v>1537</v>
      </c>
      <c r="D92" s="263" t="s">
        <v>349</v>
      </c>
      <c r="E92" s="246" t="s">
        <v>389</v>
      </c>
      <c r="F92" s="246" t="s">
        <v>1504</v>
      </c>
      <c r="G92" s="246">
        <v>0</v>
      </c>
      <c r="H92" s="246"/>
      <c r="I92" s="246"/>
      <c r="J92" s="246"/>
      <c r="K92" s="246" t="s">
        <v>290</v>
      </c>
      <c r="L92" s="384"/>
    </row>
    <row r="93" spans="1:12" s="344" customFormat="1" ht="24" hidden="1" customHeight="1">
      <c r="A93" s="246">
        <v>30</v>
      </c>
      <c r="B93" s="246" t="s">
        <v>1692</v>
      </c>
      <c r="C93" s="247" t="s">
        <v>1693</v>
      </c>
      <c r="D93" s="263" t="s">
        <v>350</v>
      </c>
      <c r="E93" s="246" t="s">
        <v>1694</v>
      </c>
      <c r="F93" s="246" t="s">
        <v>1504</v>
      </c>
      <c r="G93" s="246">
        <v>0</v>
      </c>
      <c r="H93" s="246"/>
      <c r="I93" s="246"/>
      <c r="J93" s="246"/>
      <c r="K93" s="246" t="s">
        <v>290</v>
      </c>
      <c r="L93" s="392" t="s">
        <v>1039</v>
      </c>
    </row>
    <row r="94" spans="1:12" s="344" customFormat="1" ht="24" hidden="1" customHeight="1">
      <c r="A94" s="246">
        <v>31</v>
      </c>
      <c r="B94" s="353" t="s">
        <v>1538</v>
      </c>
      <c r="C94" s="354" t="s">
        <v>1539</v>
      </c>
      <c r="D94" s="355" t="s">
        <v>350</v>
      </c>
      <c r="E94" s="248" t="s">
        <v>391</v>
      </c>
      <c r="F94" s="248" t="s">
        <v>1504</v>
      </c>
      <c r="G94" s="246">
        <v>0</v>
      </c>
      <c r="H94" s="246"/>
      <c r="I94" s="246"/>
      <c r="J94" s="246"/>
      <c r="K94" s="246" t="s">
        <v>499</v>
      </c>
      <c r="L94" s="387" t="s">
        <v>1616</v>
      </c>
    </row>
    <row r="95" spans="1:12" s="344" customFormat="1" ht="24" hidden="1" customHeight="1">
      <c r="A95" s="246">
        <v>32</v>
      </c>
      <c r="B95" s="246" t="s">
        <v>1540</v>
      </c>
      <c r="C95" s="247" t="s">
        <v>1541</v>
      </c>
      <c r="D95" s="263" t="s">
        <v>350</v>
      </c>
      <c r="E95" s="246" t="s">
        <v>1542</v>
      </c>
      <c r="F95" s="246" t="s">
        <v>1504</v>
      </c>
      <c r="G95" s="246">
        <v>0</v>
      </c>
      <c r="H95" s="246" t="s">
        <v>345</v>
      </c>
      <c r="I95" s="246"/>
      <c r="J95" s="246"/>
      <c r="K95" s="246" t="s">
        <v>499</v>
      </c>
      <c r="L95" s="395"/>
    </row>
    <row r="96" spans="1:12" s="344" customFormat="1" ht="24" hidden="1" customHeight="1">
      <c r="A96" s="246">
        <v>33</v>
      </c>
      <c r="B96" s="246" t="s">
        <v>1543</v>
      </c>
      <c r="C96" s="247" t="s">
        <v>1544</v>
      </c>
      <c r="D96" s="263" t="s">
        <v>352</v>
      </c>
      <c r="E96" s="246" t="s">
        <v>1503</v>
      </c>
      <c r="F96" s="246" t="s">
        <v>1504</v>
      </c>
      <c r="G96" s="246">
        <v>0</v>
      </c>
      <c r="H96" s="246"/>
      <c r="I96" s="246"/>
      <c r="J96" s="246"/>
      <c r="K96" s="246" t="s">
        <v>290</v>
      </c>
      <c r="L96" s="384"/>
    </row>
    <row r="97" spans="1:12" s="344" customFormat="1" ht="24" hidden="1" customHeight="1">
      <c r="A97" s="246">
        <v>34</v>
      </c>
      <c r="B97" s="246" t="s">
        <v>1695</v>
      </c>
      <c r="C97" s="247" t="s">
        <v>455</v>
      </c>
      <c r="D97" s="263" t="s">
        <v>352</v>
      </c>
      <c r="E97" s="246" t="s">
        <v>1696</v>
      </c>
      <c r="F97" s="246" t="s">
        <v>1504</v>
      </c>
      <c r="G97" s="246">
        <v>0</v>
      </c>
      <c r="H97" s="246"/>
      <c r="I97" s="246"/>
      <c r="J97" s="246"/>
      <c r="K97" s="246" t="s">
        <v>290</v>
      </c>
      <c r="L97" s="392" t="s">
        <v>1039</v>
      </c>
    </row>
    <row r="98" spans="1:12" s="344" customFormat="1" ht="24" hidden="1" customHeight="1">
      <c r="A98" s="246">
        <v>35</v>
      </c>
      <c r="B98" s="246" t="s">
        <v>1545</v>
      </c>
      <c r="C98" s="247" t="s">
        <v>392</v>
      </c>
      <c r="D98" s="263" t="s">
        <v>223</v>
      </c>
      <c r="E98" s="246" t="s">
        <v>1546</v>
      </c>
      <c r="F98" s="246" t="s">
        <v>1504</v>
      </c>
      <c r="G98" s="246">
        <v>0</v>
      </c>
      <c r="H98" s="246"/>
      <c r="I98" s="246"/>
      <c r="J98" s="246"/>
      <c r="K98" s="246" t="s">
        <v>290</v>
      </c>
      <c r="L98" s="384"/>
    </row>
    <row r="99" spans="1:12" s="344" customFormat="1" ht="24" hidden="1" customHeight="1">
      <c r="A99" s="246">
        <v>36</v>
      </c>
      <c r="B99" s="246" t="s">
        <v>1547</v>
      </c>
      <c r="C99" s="247" t="s">
        <v>1548</v>
      </c>
      <c r="D99" s="263" t="s">
        <v>393</v>
      </c>
      <c r="E99" s="246" t="s">
        <v>1549</v>
      </c>
      <c r="F99" s="246" t="s">
        <v>1504</v>
      </c>
      <c r="G99" s="246">
        <v>0</v>
      </c>
      <c r="H99" s="246"/>
      <c r="I99" s="246"/>
      <c r="J99" s="246"/>
      <c r="K99" s="246" t="s">
        <v>290</v>
      </c>
      <c r="L99" s="384"/>
    </row>
    <row r="100" spans="1:12" s="344" customFormat="1" ht="24" hidden="1" customHeight="1">
      <c r="A100" s="246">
        <v>37</v>
      </c>
      <c r="B100" s="246" t="s">
        <v>1697</v>
      </c>
      <c r="C100" s="247" t="s">
        <v>1698</v>
      </c>
      <c r="D100" s="263" t="s">
        <v>224</v>
      </c>
      <c r="E100" s="246" t="s">
        <v>433</v>
      </c>
      <c r="F100" s="246" t="s">
        <v>1504</v>
      </c>
      <c r="G100" s="246">
        <v>0</v>
      </c>
      <c r="H100" s="246"/>
      <c r="I100" s="246"/>
      <c r="J100" s="246"/>
      <c r="K100" s="246" t="s">
        <v>290</v>
      </c>
      <c r="L100" s="392" t="s">
        <v>1039</v>
      </c>
    </row>
    <row r="101" spans="1:12" s="344" customFormat="1" ht="24" hidden="1" customHeight="1">
      <c r="A101" s="246">
        <v>38</v>
      </c>
      <c r="B101" s="246" t="s">
        <v>1550</v>
      </c>
      <c r="C101" s="247" t="s">
        <v>1551</v>
      </c>
      <c r="D101" s="263" t="s">
        <v>394</v>
      </c>
      <c r="E101" s="246" t="s">
        <v>395</v>
      </c>
      <c r="F101" s="246" t="s">
        <v>1504</v>
      </c>
      <c r="G101" s="246">
        <v>0</v>
      </c>
      <c r="H101" s="246"/>
      <c r="I101" s="246"/>
      <c r="J101" s="246"/>
      <c r="K101" s="246" t="s">
        <v>290</v>
      </c>
      <c r="L101" s="385" t="s">
        <v>1033</v>
      </c>
    </row>
    <row r="102" spans="1:12" s="344" customFormat="1" ht="24" hidden="1" customHeight="1">
      <c r="A102" s="246">
        <v>39</v>
      </c>
      <c r="B102" s="246" t="s">
        <v>1552</v>
      </c>
      <c r="C102" s="247" t="s">
        <v>208</v>
      </c>
      <c r="D102" s="263" t="s">
        <v>226</v>
      </c>
      <c r="E102" s="246" t="s">
        <v>398</v>
      </c>
      <c r="F102" s="246" t="s">
        <v>1504</v>
      </c>
      <c r="G102" s="246">
        <v>0</v>
      </c>
      <c r="H102" s="246"/>
      <c r="I102" s="246"/>
      <c r="J102" s="246"/>
      <c r="K102" s="246" t="s">
        <v>290</v>
      </c>
      <c r="L102" s="384"/>
    </row>
    <row r="103" spans="1:12" s="344" customFormat="1" ht="24" hidden="1" customHeight="1">
      <c r="A103" s="246">
        <v>40</v>
      </c>
      <c r="B103" s="246" t="s">
        <v>1553</v>
      </c>
      <c r="C103" s="247" t="s">
        <v>291</v>
      </c>
      <c r="D103" s="263" t="s">
        <v>227</v>
      </c>
      <c r="E103" s="246" t="s">
        <v>399</v>
      </c>
      <c r="F103" s="246" t="s">
        <v>1504</v>
      </c>
      <c r="G103" s="246">
        <v>0</v>
      </c>
      <c r="H103" s="246"/>
      <c r="I103" s="246"/>
      <c r="J103" s="246"/>
      <c r="K103" s="246" t="s">
        <v>290</v>
      </c>
      <c r="L103" s="384"/>
    </row>
    <row r="104" spans="1:12" s="344" customFormat="1" ht="24" hidden="1" customHeight="1">
      <c r="A104" s="246">
        <v>41</v>
      </c>
      <c r="B104" s="246" t="s">
        <v>1554</v>
      </c>
      <c r="C104" s="247" t="s">
        <v>198</v>
      </c>
      <c r="D104" s="263" t="s">
        <v>229</v>
      </c>
      <c r="E104" s="246" t="s">
        <v>400</v>
      </c>
      <c r="F104" s="246" t="s">
        <v>1504</v>
      </c>
      <c r="G104" s="246">
        <v>0</v>
      </c>
      <c r="H104" s="246"/>
      <c r="I104" s="246"/>
      <c r="J104" s="246"/>
      <c r="K104" s="246" t="s">
        <v>290</v>
      </c>
      <c r="L104" s="384"/>
    </row>
    <row r="105" spans="1:12" s="344" customFormat="1" ht="24" hidden="1" customHeight="1">
      <c r="A105" s="246">
        <v>42</v>
      </c>
      <c r="B105" s="246" t="s">
        <v>1555</v>
      </c>
      <c r="C105" s="247" t="s">
        <v>196</v>
      </c>
      <c r="D105" s="263" t="s">
        <v>360</v>
      </c>
      <c r="E105" s="246" t="s">
        <v>1560</v>
      </c>
      <c r="F105" s="246" t="s">
        <v>1504</v>
      </c>
      <c r="G105" s="246">
        <v>0</v>
      </c>
      <c r="H105" s="246"/>
      <c r="I105" s="246"/>
      <c r="J105" s="246"/>
      <c r="K105" s="246" t="s">
        <v>290</v>
      </c>
      <c r="L105" s="384"/>
    </row>
    <row r="106" spans="1:12" s="344" customFormat="1" ht="24" hidden="1" customHeight="1">
      <c r="A106" s="246">
        <v>43</v>
      </c>
      <c r="B106" s="246" t="s">
        <v>1561</v>
      </c>
      <c r="C106" s="247" t="s">
        <v>1562</v>
      </c>
      <c r="D106" s="263" t="s">
        <v>362</v>
      </c>
      <c r="E106" s="246" t="s">
        <v>1563</v>
      </c>
      <c r="F106" s="246" t="s">
        <v>1504</v>
      </c>
      <c r="G106" s="246">
        <v>0</v>
      </c>
      <c r="H106" s="246"/>
      <c r="I106" s="246"/>
      <c r="J106" s="246"/>
      <c r="K106" s="246" t="s">
        <v>290</v>
      </c>
      <c r="L106" s="384"/>
    </row>
    <row r="107" spans="1:12" s="344" customFormat="1" ht="24" hidden="1" customHeight="1">
      <c r="A107" s="246">
        <v>44</v>
      </c>
      <c r="B107" s="246" t="s">
        <v>1699</v>
      </c>
      <c r="C107" s="247" t="s">
        <v>1700</v>
      </c>
      <c r="D107" s="263" t="s">
        <v>456</v>
      </c>
      <c r="E107" s="246" t="s">
        <v>1701</v>
      </c>
      <c r="F107" s="246" t="s">
        <v>1504</v>
      </c>
      <c r="G107" s="246">
        <v>0</v>
      </c>
      <c r="H107" s="246"/>
      <c r="I107" s="246"/>
      <c r="J107" s="246"/>
      <c r="K107" s="246" t="s">
        <v>290</v>
      </c>
      <c r="L107" s="394" t="s">
        <v>1039</v>
      </c>
    </row>
    <row r="108" spans="1:12" s="344" customFormat="1" ht="24" hidden="1" customHeight="1">
      <c r="A108" s="246">
        <v>45</v>
      </c>
      <c r="B108" s="246" t="s">
        <v>1564</v>
      </c>
      <c r="C108" s="247" t="s">
        <v>377</v>
      </c>
      <c r="D108" s="263" t="s">
        <v>234</v>
      </c>
      <c r="E108" s="246" t="s">
        <v>1565</v>
      </c>
      <c r="F108" s="246" t="s">
        <v>1504</v>
      </c>
      <c r="G108" s="246">
        <v>0</v>
      </c>
      <c r="H108" s="246"/>
      <c r="I108" s="246"/>
      <c r="J108" s="246"/>
      <c r="K108" s="246" t="s">
        <v>499</v>
      </c>
      <c r="L108" s="385" t="s">
        <v>153</v>
      </c>
    </row>
    <row r="109" spans="1:12" s="344" customFormat="1" ht="24" hidden="1" customHeight="1">
      <c r="A109" s="246">
        <v>46</v>
      </c>
      <c r="B109" s="246" t="s">
        <v>1566</v>
      </c>
      <c r="C109" s="247" t="s">
        <v>402</v>
      </c>
      <c r="D109" s="263" t="s">
        <v>1567</v>
      </c>
      <c r="E109" s="246" t="s">
        <v>403</v>
      </c>
      <c r="F109" s="246" t="s">
        <v>1504</v>
      </c>
      <c r="G109" s="246">
        <v>0</v>
      </c>
      <c r="H109" s="246"/>
      <c r="I109" s="246"/>
      <c r="J109" s="246"/>
      <c r="K109" s="246" t="s">
        <v>290</v>
      </c>
      <c r="L109" s="384"/>
    </row>
    <row r="110" spans="1:12" s="344" customFormat="1" ht="24" hidden="1" customHeight="1">
      <c r="A110" s="246">
        <v>47</v>
      </c>
      <c r="B110" s="246" t="s">
        <v>1702</v>
      </c>
      <c r="C110" s="247" t="s">
        <v>206</v>
      </c>
      <c r="D110" s="263" t="s">
        <v>1703</v>
      </c>
      <c r="E110" s="246" t="s">
        <v>1704</v>
      </c>
      <c r="F110" s="246" t="s">
        <v>1504</v>
      </c>
      <c r="G110" s="246">
        <v>0</v>
      </c>
      <c r="H110" s="246"/>
      <c r="I110" s="246"/>
      <c r="J110" s="246"/>
      <c r="K110" s="246" t="s">
        <v>290</v>
      </c>
      <c r="L110" s="392" t="s">
        <v>1039</v>
      </c>
    </row>
    <row r="111" spans="1:12" s="344" customFormat="1" ht="24" hidden="1" customHeight="1">
      <c r="A111" s="246">
        <v>48</v>
      </c>
      <c r="B111" s="246" t="s">
        <v>1568</v>
      </c>
      <c r="C111" s="247" t="s">
        <v>1569</v>
      </c>
      <c r="D111" s="263" t="s">
        <v>404</v>
      </c>
      <c r="E111" s="246" t="s">
        <v>1452</v>
      </c>
      <c r="F111" s="246" t="s">
        <v>1504</v>
      </c>
      <c r="G111" s="246">
        <v>0</v>
      </c>
      <c r="H111" s="246"/>
      <c r="I111" s="246"/>
      <c r="J111" s="246"/>
      <c r="K111" s="246" t="s">
        <v>290</v>
      </c>
      <c r="L111" s="384"/>
    </row>
    <row r="112" spans="1:12" s="344" customFormat="1" ht="24" hidden="1" customHeight="1">
      <c r="A112" s="246">
        <v>49</v>
      </c>
      <c r="B112" s="246" t="s">
        <v>1705</v>
      </c>
      <c r="C112" s="247" t="s">
        <v>457</v>
      </c>
      <c r="D112" s="263" t="s">
        <v>1706</v>
      </c>
      <c r="E112" s="246" t="s">
        <v>1707</v>
      </c>
      <c r="F112" s="246" t="s">
        <v>1504</v>
      </c>
      <c r="G112" s="246">
        <v>0</v>
      </c>
      <c r="H112" s="246"/>
      <c r="I112" s="246"/>
      <c r="J112" s="246"/>
      <c r="K112" s="246" t="s">
        <v>290</v>
      </c>
      <c r="L112" s="392" t="s">
        <v>1039</v>
      </c>
    </row>
    <row r="113" spans="1:12" s="344" customFormat="1" ht="24" hidden="1" customHeight="1">
      <c r="A113" s="246">
        <v>50</v>
      </c>
      <c r="B113" s="246" t="s">
        <v>1570</v>
      </c>
      <c r="C113" s="247" t="s">
        <v>206</v>
      </c>
      <c r="D113" s="263" t="s">
        <v>407</v>
      </c>
      <c r="E113" s="246" t="s">
        <v>1571</v>
      </c>
      <c r="F113" s="246" t="s">
        <v>1504</v>
      </c>
      <c r="G113" s="246">
        <v>0</v>
      </c>
      <c r="H113" s="246"/>
      <c r="I113" s="246"/>
      <c r="J113" s="246"/>
      <c r="K113" s="246" t="s">
        <v>290</v>
      </c>
      <c r="L113" s="384"/>
    </row>
    <row r="114" spans="1:12" s="345" customFormat="1" ht="24" hidden="1" customHeight="1">
      <c r="A114" s="246">
        <v>51</v>
      </c>
      <c r="B114" s="246" t="s">
        <v>1708</v>
      </c>
      <c r="C114" s="249" t="s">
        <v>1709</v>
      </c>
      <c r="D114" s="262" t="s">
        <v>430</v>
      </c>
      <c r="E114" s="248" t="s">
        <v>1710</v>
      </c>
      <c r="F114" s="246" t="s">
        <v>1504</v>
      </c>
      <c r="G114" s="246">
        <v>0</v>
      </c>
      <c r="H114" s="248"/>
      <c r="I114" s="248"/>
      <c r="J114" s="248"/>
      <c r="K114" s="248" t="s">
        <v>499</v>
      </c>
      <c r="L114" s="392" t="s">
        <v>1039</v>
      </c>
    </row>
    <row r="115" spans="1:12" s="344" customFormat="1" ht="24" hidden="1" customHeight="1">
      <c r="A115" s="246">
        <v>52</v>
      </c>
      <c r="B115" s="246" t="s">
        <v>1572</v>
      </c>
      <c r="C115" s="247" t="s">
        <v>351</v>
      </c>
      <c r="D115" s="263" t="s">
        <v>240</v>
      </c>
      <c r="E115" s="246" t="s">
        <v>1485</v>
      </c>
      <c r="F115" s="246" t="s">
        <v>1504</v>
      </c>
      <c r="G115" s="246">
        <v>0</v>
      </c>
      <c r="H115" s="246"/>
      <c r="I115" s="246"/>
      <c r="J115" s="246"/>
      <c r="K115" s="246" t="s">
        <v>499</v>
      </c>
      <c r="L115" s="384"/>
    </row>
    <row r="116" spans="1:12" s="345" customFormat="1" ht="24" hidden="1" customHeight="1">
      <c r="A116" s="246">
        <v>53</v>
      </c>
      <c r="B116" s="353" t="s">
        <v>1711</v>
      </c>
      <c r="C116" s="354" t="s">
        <v>458</v>
      </c>
      <c r="D116" s="355" t="s">
        <v>242</v>
      </c>
      <c r="E116" s="248" t="s">
        <v>1712</v>
      </c>
      <c r="F116" s="248" t="s">
        <v>1504</v>
      </c>
      <c r="G116" s="246">
        <v>0</v>
      </c>
      <c r="H116" s="248" t="s">
        <v>370</v>
      </c>
      <c r="I116" s="248"/>
      <c r="J116" s="248"/>
      <c r="K116" s="248" t="s">
        <v>290</v>
      </c>
      <c r="L116" s="388" t="s">
        <v>1617</v>
      </c>
    </row>
    <row r="117" spans="1:12" s="344" customFormat="1" ht="24" hidden="1" customHeight="1">
      <c r="A117" s="246">
        <v>54</v>
      </c>
      <c r="B117" s="246" t="s">
        <v>1573</v>
      </c>
      <c r="C117" s="247" t="s">
        <v>1574</v>
      </c>
      <c r="D117" s="263" t="s">
        <v>408</v>
      </c>
      <c r="E117" s="246" t="s">
        <v>409</v>
      </c>
      <c r="F117" s="246" t="s">
        <v>1504</v>
      </c>
      <c r="G117" s="246">
        <v>0</v>
      </c>
      <c r="H117" s="246"/>
      <c r="I117" s="246"/>
      <c r="J117" s="246"/>
      <c r="K117" s="246" t="s">
        <v>290</v>
      </c>
      <c r="L117" s="384"/>
    </row>
    <row r="118" spans="1:12" s="344" customFormat="1" ht="24" hidden="1" customHeight="1">
      <c r="A118" s="246">
        <v>55</v>
      </c>
      <c r="B118" s="246" t="s">
        <v>1713</v>
      </c>
      <c r="C118" s="247" t="s">
        <v>1714</v>
      </c>
      <c r="D118" s="263" t="s">
        <v>410</v>
      </c>
      <c r="E118" s="246" t="s">
        <v>1715</v>
      </c>
      <c r="F118" s="246" t="s">
        <v>1504</v>
      </c>
      <c r="G118" s="246">
        <v>0</v>
      </c>
      <c r="H118" s="246"/>
      <c r="I118" s="246"/>
      <c r="J118" s="246"/>
      <c r="K118" s="246" t="s">
        <v>290</v>
      </c>
      <c r="L118" s="385" t="s">
        <v>1041</v>
      </c>
    </row>
    <row r="119" spans="1:12" s="344" customFormat="1" ht="24" hidden="1" customHeight="1">
      <c r="A119" s="246">
        <v>56</v>
      </c>
      <c r="B119" s="246" t="s">
        <v>1575</v>
      </c>
      <c r="C119" s="247" t="s">
        <v>233</v>
      </c>
      <c r="D119" s="263" t="s">
        <v>410</v>
      </c>
      <c r="E119" s="246" t="s">
        <v>1576</v>
      </c>
      <c r="F119" s="246" t="s">
        <v>1504</v>
      </c>
      <c r="G119" s="246">
        <v>0</v>
      </c>
      <c r="H119" s="246"/>
      <c r="I119" s="246"/>
      <c r="J119" s="246"/>
      <c r="K119" s="246" t="s">
        <v>290</v>
      </c>
      <c r="L119" s="384"/>
    </row>
    <row r="120" spans="1:12" s="344" customFormat="1" ht="24" hidden="1" customHeight="1">
      <c r="A120" s="246">
        <v>57</v>
      </c>
      <c r="B120" s="246" t="s">
        <v>1716</v>
      </c>
      <c r="C120" s="247" t="s">
        <v>1717</v>
      </c>
      <c r="D120" s="263" t="s">
        <v>410</v>
      </c>
      <c r="E120" s="246" t="s">
        <v>424</v>
      </c>
      <c r="F120" s="246" t="s">
        <v>1504</v>
      </c>
      <c r="G120" s="246">
        <v>0</v>
      </c>
      <c r="H120" s="246"/>
      <c r="I120" s="246"/>
      <c r="J120" s="246"/>
      <c r="K120" s="246" t="s">
        <v>290</v>
      </c>
      <c r="L120" s="394" t="s">
        <v>1041</v>
      </c>
    </row>
    <row r="121" spans="1:12" s="344" customFormat="1" ht="24" hidden="1" customHeight="1">
      <c r="A121" s="246">
        <v>58</v>
      </c>
      <c r="B121" s="246" t="s">
        <v>1718</v>
      </c>
      <c r="C121" s="247" t="s">
        <v>1719</v>
      </c>
      <c r="D121" s="263" t="s">
        <v>244</v>
      </c>
      <c r="E121" s="246" t="s">
        <v>1720</v>
      </c>
      <c r="F121" s="246" t="s">
        <v>1504</v>
      </c>
      <c r="G121" s="246">
        <v>0</v>
      </c>
      <c r="H121" s="246"/>
      <c r="I121" s="246"/>
      <c r="J121" s="246"/>
      <c r="K121" s="246" t="s">
        <v>290</v>
      </c>
      <c r="L121" s="392" t="s">
        <v>1039</v>
      </c>
    </row>
    <row r="122" spans="1:12" s="345" customFormat="1" ht="24" hidden="1" customHeight="1">
      <c r="A122" s="246">
        <v>59</v>
      </c>
      <c r="B122" s="248" t="s">
        <v>1724</v>
      </c>
      <c r="C122" s="357" t="s">
        <v>1725</v>
      </c>
      <c r="D122" s="357" t="s">
        <v>1726</v>
      </c>
      <c r="E122" s="248" t="s">
        <v>1727</v>
      </c>
      <c r="F122" s="246" t="s">
        <v>1504</v>
      </c>
      <c r="G122" s="246">
        <v>0</v>
      </c>
      <c r="H122" s="250" t="s">
        <v>1723</v>
      </c>
      <c r="I122" s="250"/>
      <c r="J122" s="250"/>
      <c r="K122" s="248" t="s">
        <v>290</v>
      </c>
      <c r="L122" s="396" t="s">
        <v>1043</v>
      </c>
    </row>
    <row r="123" spans="1:12" s="344" customFormat="1" ht="24" hidden="1" customHeight="1" thickBot="1">
      <c r="A123" s="373">
        <v>60</v>
      </c>
      <c r="B123" s="376" t="s">
        <v>1044</v>
      </c>
      <c r="C123" s="377" t="s">
        <v>1045</v>
      </c>
      <c r="D123" s="378" t="s">
        <v>373</v>
      </c>
      <c r="E123" s="373" t="s">
        <v>2655</v>
      </c>
      <c r="F123" s="373" t="s">
        <v>1504</v>
      </c>
      <c r="G123" s="373"/>
      <c r="H123" s="373" t="s">
        <v>334</v>
      </c>
      <c r="I123" s="373"/>
      <c r="J123" s="373"/>
      <c r="K123" s="373" t="s">
        <v>290</v>
      </c>
      <c r="L123" s="397" t="s">
        <v>1046</v>
      </c>
    </row>
    <row r="124" spans="1:12" s="344" customFormat="1" ht="24" hidden="1" customHeight="1">
      <c r="A124" s="283">
        <v>1</v>
      </c>
      <c r="B124" s="283" t="s">
        <v>1728</v>
      </c>
      <c r="C124" s="371" t="s">
        <v>1729</v>
      </c>
      <c r="D124" s="372" t="s">
        <v>288</v>
      </c>
      <c r="E124" s="283" t="s">
        <v>1730</v>
      </c>
      <c r="F124" s="283" t="s">
        <v>1731</v>
      </c>
      <c r="G124" s="283">
        <v>0</v>
      </c>
      <c r="H124" s="283"/>
      <c r="I124" s="283"/>
      <c r="J124" s="283"/>
      <c r="K124" s="283" t="s">
        <v>499</v>
      </c>
      <c r="L124" s="398"/>
    </row>
    <row r="125" spans="1:12" s="344" customFormat="1" ht="24" hidden="1" customHeight="1">
      <c r="A125" s="246">
        <v>2</v>
      </c>
      <c r="B125" s="246" t="s">
        <v>1981</v>
      </c>
      <c r="C125" s="247" t="s">
        <v>1714</v>
      </c>
      <c r="D125" s="263" t="s">
        <v>1094</v>
      </c>
      <c r="E125" s="246" t="s">
        <v>406</v>
      </c>
      <c r="F125" s="246" t="s">
        <v>1731</v>
      </c>
      <c r="G125" s="246">
        <v>0</v>
      </c>
      <c r="H125" s="246"/>
      <c r="I125" s="246"/>
      <c r="J125" s="246"/>
      <c r="K125" s="246" t="s">
        <v>290</v>
      </c>
      <c r="L125" s="392" t="s">
        <v>1047</v>
      </c>
    </row>
    <row r="126" spans="1:12" s="344" customFormat="1" ht="24" hidden="1" customHeight="1">
      <c r="A126" s="246">
        <v>3</v>
      </c>
      <c r="B126" s="246" t="s">
        <v>1982</v>
      </c>
      <c r="C126" s="247" t="s">
        <v>1139</v>
      </c>
      <c r="D126" s="263" t="s">
        <v>435</v>
      </c>
      <c r="E126" s="246" t="s">
        <v>1531</v>
      </c>
      <c r="F126" s="246" t="s">
        <v>1731</v>
      </c>
      <c r="G126" s="246">
        <v>0</v>
      </c>
      <c r="H126" s="246"/>
      <c r="I126" s="246"/>
      <c r="J126" s="246"/>
      <c r="K126" s="246" t="s">
        <v>290</v>
      </c>
      <c r="L126" s="394" t="s">
        <v>1047</v>
      </c>
    </row>
    <row r="127" spans="1:12" s="344" customFormat="1" ht="24" hidden="1" customHeight="1">
      <c r="A127" s="246">
        <v>4</v>
      </c>
      <c r="B127" s="246" t="s">
        <v>1983</v>
      </c>
      <c r="C127" s="247" t="s">
        <v>1984</v>
      </c>
      <c r="D127" s="263" t="s">
        <v>435</v>
      </c>
      <c r="E127" s="246" t="s">
        <v>1985</v>
      </c>
      <c r="F127" s="246" t="s">
        <v>1731</v>
      </c>
      <c r="G127" s="246">
        <v>0</v>
      </c>
      <c r="H127" s="246"/>
      <c r="I127" s="246"/>
      <c r="J127" s="246"/>
      <c r="K127" s="246" t="s">
        <v>290</v>
      </c>
      <c r="L127" s="394" t="s">
        <v>1047</v>
      </c>
    </row>
    <row r="128" spans="1:12" s="344" customFormat="1" ht="24" hidden="1" customHeight="1">
      <c r="A128" s="246">
        <v>5</v>
      </c>
      <c r="B128" s="246" t="s">
        <v>1732</v>
      </c>
      <c r="C128" s="247" t="s">
        <v>1733</v>
      </c>
      <c r="D128" s="263" t="s">
        <v>435</v>
      </c>
      <c r="E128" s="246" t="s">
        <v>1734</v>
      </c>
      <c r="F128" s="246" t="s">
        <v>1731</v>
      </c>
      <c r="G128" s="246">
        <v>0</v>
      </c>
      <c r="H128" s="246"/>
      <c r="I128" s="246"/>
      <c r="J128" s="246"/>
      <c r="K128" s="246" t="s">
        <v>290</v>
      </c>
      <c r="L128" s="384"/>
    </row>
    <row r="129" spans="1:12" s="344" customFormat="1" ht="24" hidden="1" customHeight="1">
      <c r="A129" s="246">
        <v>6</v>
      </c>
      <c r="B129" s="246" t="s">
        <v>1735</v>
      </c>
      <c r="C129" s="247" t="s">
        <v>208</v>
      </c>
      <c r="D129" s="263" t="s">
        <v>372</v>
      </c>
      <c r="E129" s="246" t="s">
        <v>459</v>
      </c>
      <c r="F129" s="246" t="s">
        <v>1731</v>
      </c>
      <c r="G129" s="246">
        <v>0</v>
      </c>
      <c r="H129" s="246"/>
      <c r="I129" s="246"/>
      <c r="J129" s="246"/>
      <c r="K129" s="246" t="s">
        <v>290</v>
      </c>
      <c r="L129" s="385"/>
    </row>
    <row r="130" spans="1:12" s="345" customFormat="1" ht="24" hidden="1" customHeight="1">
      <c r="A130" s="246">
        <v>7</v>
      </c>
      <c r="B130" s="246" t="s">
        <v>1986</v>
      </c>
      <c r="C130" s="249" t="s">
        <v>1140</v>
      </c>
      <c r="D130" s="262" t="s">
        <v>201</v>
      </c>
      <c r="E130" s="248" t="s">
        <v>1987</v>
      </c>
      <c r="F130" s="246" t="s">
        <v>1731</v>
      </c>
      <c r="G130" s="246">
        <v>0</v>
      </c>
      <c r="H130" s="248"/>
      <c r="I130" s="248"/>
      <c r="J130" s="248"/>
      <c r="K130" s="248" t="s">
        <v>290</v>
      </c>
      <c r="L130" s="394" t="s">
        <v>1048</v>
      </c>
    </row>
    <row r="131" spans="1:12" s="344" customFormat="1" ht="24" hidden="1" customHeight="1">
      <c r="A131" s="246">
        <v>8</v>
      </c>
      <c r="B131" s="246" t="s">
        <v>1988</v>
      </c>
      <c r="C131" s="247" t="s">
        <v>1141</v>
      </c>
      <c r="D131" s="263" t="s">
        <v>1989</v>
      </c>
      <c r="E131" s="246" t="s">
        <v>1990</v>
      </c>
      <c r="F131" s="246" t="s">
        <v>1731</v>
      </c>
      <c r="G131" s="246">
        <v>0</v>
      </c>
      <c r="H131" s="246"/>
      <c r="I131" s="246"/>
      <c r="J131" s="246"/>
      <c r="K131" s="246" t="s">
        <v>290</v>
      </c>
      <c r="L131" s="394" t="s">
        <v>1618</v>
      </c>
    </row>
    <row r="132" spans="1:12" s="345" customFormat="1" ht="24" hidden="1" customHeight="1">
      <c r="A132" s="246">
        <v>9</v>
      </c>
      <c r="B132" s="246" t="s">
        <v>1736</v>
      </c>
      <c r="C132" s="249" t="s">
        <v>211</v>
      </c>
      <c r="D132" s="262" t="s">
        <v>1378</v>
      </c>
      <c r="E132" s="248" t="s">
        <v>1737</v>
      </c>
      <c r="F132" s="246" t="s">
        <v>1731</v>
      </c>
      <c r="G132" s="246">
        <v>0</v>
      </c>
      <c r="H132" s="248"/>
      <c r="I132" s="248"/>
      <c r="J132" s="248"/>
      <c r="K132" s="248" t="s">
        <v>290</v>
      </c>
      <c r="L132" s="385"/>
    </row>
    <row r="133" spans="1:12" s="344" customFormat="1" ht="24" hidden="1" customHeight="1">
      <c r="A133" s="246">
        <v>10</v>
      </c>
      <c r="B133" s="246" t="s">
        <v>1991</v>
      </c>
      <c r="C133" s="247" t="s">
        <v>1992</v>
      </c>
      <c r="D133" s="263" t="s">
        <v>1993</v>
      </c>
      <c r="E133" s="246" t="s">
        <v>1142</v>
      </c>
      <c r="F133" s="246" t="s">
        <v>1731</v>
      </c>
      <c r="G133" s="246">
        <v>0</v>
      </c>
      <c r="H133" s="246"/>
      <c r="I133" s="246"/>
      <c r="J133" s="246"/>
      <c r="K133" s="246" t="s">
        <v>290</v>
      </c>
      <c r="L133" s="394" t="s">
        <v>1047</v>
      </c>
    </row>
    <row r="134" spans="1:12" s="344" customFormat="1" ht="24" hidden="1" customHeight="1">
      <c r="A134" s="246">
        <v>11</v>
      </c>
      <c r="B134" s="246" t="s">
        <v>1738</v>
      </c>
      <c r="C134" s="247" t="s">
        <v>208</v>
      </c>
      <c r="D134" s="263" t="s">
        <v>202</v>
      </c>
      <c r="E134" s="246" t="s">
        <v>388</v>
      </c>
      <c r="F134" s="246" t="s">
        <v>1731</v>
      </c>
      <c r="G134" s="246">
        <v>0</v>
      </c>
      <c r="H134" s="246"/>
      <c r="I134" s="246"/>
      <c r="J134" s="246"/>
      <c r="K134" s="246" t="s">
        <v>290</v>
      </c>
      <c r="L134" s="384"/>
    </row>
    <row r="135" spans="1:12" s="344" customFormat="1" ht="24" hidden="1" customHeight="1">
      <c r="A135" s="246">
        <v>12</v>
      </c>
      <c r="B135" s="246" t="s">
        <v>1994</v>
      </c>
      <c r="C135" s="247" t="s">
        <v>1995</v>
      </c>
      <c r="D135" s="263" t="s">
        <v>1996</v>
      </c>
      <c r="E135" s="246" t="s">
        <v>1737</v>
      </c>
      <c r="F135" s="246" t="s">
        <v>1731</v>
      </c>
      <c r="G135" s="246">
        <v>0</v>
      </c>
      <c r="H135" s="246"/>
      <c r="I135" s="246"/>
      <c r="J135" s="246"/>
      <c r="K135" s="246" t="s">
        <v>290</v>
      </c>
      <c r="L135" s="394" t="s">
        <v>1047</v>
      </c>
    </row>
    <row r="136" spans="1:12" s="344" customFormat="1" ht="24" hidden="1" customHeight="1">
      <c r="A136" s="246">
        <v>13</v>
      </c>
      <c r="B136" s="246" t="s">
        <v>1739</v>
      </c>
      <c r="C136" s="247" t="s">
        <v>377</v>
      </c>
      <c r="D136" s="263" t="s">
        <v>373</v>
      </c>
      <c r="E136" s="246" t="s">
        <v>1740</v>
      </c>
      <c r="F136" s="246" t="s">
        <v>1731</v>
      </c>
      <c r="G136" s="246">
        <v>0</v>
      </c>
      <c r="H136" s="246"/>
      <c r="I136" s="246"/>
      <c r="J136" s="246"/>
      <c r="K136" s="246" t="s">
        <v>290</v>
      </c>
      <c r="L136" s="384"/>
    </row>
    <row r="137" spans="1:12" s="344" customFormat="1" ht="24" hidden="1" customHeight="1">
      <c r="A137" s="246">
        <v>14</v>
      </c>
      <c r="B137" s="246" t="s">
        <v>1997</v>
      </c>
      <c r="C137" s="247" t="s">
        <v>1998</v>
      </c>
      <c r="D137" s="263" t="s">
        <v>491</v>
      </c>
      <c r="E137" s="246" t="s">
        <v>1999</v>
      </c>
      <c r="F137" s="246" t="s">
        <v>1731</v>
      </c>
      <c r="G137" s="246">
        <v>0</v>
      </c>
      <c r="H137" s="246"/>
      <c r="I137" s="246"/>
      <c r="J137" s="246"/>
      <c r="K137" s="246" t="s">
        <v>290</v>
      </c>
      <c r="L137" s="394" t="s">
        <v>1047</v>
      </c>
    </row>
    <row r="138" spans="1:12" s="345" customFormat="1" ht="24" hidden="1" customHeight="1">
      <c r="A138" s="246">
        <v>15</v>
      </c>
      <c r="B138" s="246" t="s">
        <v>2000</v>
      </c>
      <c r="C138" s="249" t="s">
        <v>1909</v>
      </c>
      <c r="D138" s="262" t="s">
        <v>296</v>
      </c>
      <c r="E138" s="248" t="s">
        <v>2001</v>
      </c>
      <c r="F138" s="246" t="s">
        <v>1731</v>
      </c>
      <c r="G138" s="246">
        <v>0</v>
      </c>
      <c r="H138" s="248"/>
      <c r="I138" s="248"/>
      <c r="J138" s="248"/>
      <c r="K138" s="248" t="s">
        <v>290</v>
      </c>
      <c r="L138" s="394" t="s">
        <v>1048</v>
      </c>
    </row>
    <row r="139" spans="1:12" s="344" customFormat="1" ht="24" hidden="1" customHeight="1">
      <c r="A139" s="246">
        <v>16</v>
      </c>
      <c r="B139" s="246" t="s">
        <v>2002</v>
      </c>
      <c r="C139" s="247" t="s">
        <v>2003</v>
      </c>
      <c r="D139" s="263" t="s">
        <v>296</v>
      </c>
      <c r="E139" s="246" t="s">
        <v>2004</v>
      </c>
      <c r="F139" s="246" t="s">
        <v>1731</v>
      </c>
      <c r="G139" s="246">
        <v>0</v>
      </c>
      <c r="H139" s="246"/>
      <c r="I139" s="246"/>
      <c r="J139" s="246"/>
      <c r="K139" s="246" t="s">
        <v>290</v>
      </c>
      <c r="L139" s="394" t="s">
        <v>1047</v>
      </c>
    </row>
    <row r="140" spans="1:12" s="344" customFormat="1" ht="24" hidden="1" customHeight="1">
      <c r="A140" s="246">
        <v>17</v>
      </c>
      <c r="B140" s="246" t="s">
        <v>1741</v>
      </c>
      <c r="C140" s="247" t="s">
        <v>1742</v>
      </c>
      <c r="D140" s="263" t="s">
        <v>374</v>
      </c>
      <c r="E140" s="246" t="s">
        <v>1425</v>
      </c>
      <c r="F140" s="246" t="s">
        <v>1731</v>
      </c>
      <c r="G140" s="246">
        <v>0</v>
      </c>
      <c r="H140" s="246"/>
      <c r="I140" s="246"/>
      <c r="J140" s="246"/>
      <c r="K140" s="246" t="s">
        <v>290</v>
      </c>
      <c r="L140" s="384"/>
    </row>
    <row r="141" spans="1:12" s="344" customFormat="1" ht="24" hidden="1" customHeight="1">
      <c r="A141" s="246">
        <v>18</v>
      </c>
      <c r="B141" s="246" t="s">
        <v>1743</v>
      </c>
      <c r="C141" s="247" t="s">
        <v>291</v>
      </c>
      <c r="D141" s="263" t="s">
        <v>204</v>
      </c>
      <c r="E141" s="246" t="s">
        <v>461</v>
      </c>
      <c r="F141" s="246" t="s">
        <v>1731</v>
      </c>
      <c r="G141" s="246">
        <v>0</v>
      </c>
      <c r="H141" s="246"/>
      <c r="I141" s="246"/>
      <c r="J141" s="246"/>
      <c r="K141" s="246" t="s">
        <v>290</v>
      </c>
      <c r="L141" s="384"/>
    </row>
    <row r="142" spans="1:12" s="344" customFormat="1" ht="24" hidden="1" customHeight="1">
      <c r="A142" s="246">
        <v>19</v>
      </c>
      <c r="B142" s="246" t="s">
        <v>2005</v>
      </c>
      <c r="C142" s="247" t="s">
        <v>2006</v>
      </c>
      <c r="D142" s="263" t="s">
        <v>300</v>
      </c>
      <c r="E142" s="246" t="s">
        <v>2007</v>
      </c>
      <c r="F142" s="246" t="s">
        <v>1731</v>
      </c>
      <c r="G142" s="246">
        <v>0</v>
      </c>
      <c r="H142" s="246"/>
      <c r="I142" s="246"/>
      <c r="J142" s="246"/>
      <c r="K142" s="246" t="s">
        <v>290</v>
      </c>
      <c r="L142" s="394" t="s">
        <v>1047</v>
      </c>
    </row>
    <row r="143" spans="1:12" s="344" customFormat="1" ht="24" hidden="1" customHeight="1">
      <c r="A143" s="246">
        <v>20</v>
      </c>
      <c r="B143" s="246" t="s">
        <v>2008</v>
      </c>
      <c r="C143" s="247" t="s">
        <v>206</v>
      </c>
      <c r="D143" s="263" t="s">
        <v>300</v>
      </c>
      <c r="E143" s="246" t="s">
        <v>2009</v>
      </c>
      <c r="F143" s="246" t="s">
        <v>1731</v>
      </c>
      <c r="G143" s="246">
        <v>0</v>
      </c>
      <c r="H143" s="246"/>
      <c r="I143" s="246"/>
      <c r="J143" s="246"/>
      <c r="K143" s="246" t="s">
        <v>290</v>
      </c>
      <c r="L143" s="394" t="s">
        <v>1047</v>
      </c>
    </row>
    <row r="144" spans="1:12" s="344" customFormat="1" ht="24" hidden="1" customHeight="1">
      <c r="A144" s="246">
        <v>21</v>
      </c>
      <c r="B144" s="246" t="s">
        <v>1744</v>
      </c>
      <c r="C144" s="247" t="s">
        <v>439</v>
      </c>
      <c r="D144" s="263" t="s">
        <v>205</v>
      </c>
      <c r="E144" s="246" t="s">
        <v>1745</v>
      </c>
      <c r="F144" s="246" t="s">
        <v>1731</v>
      </c>
      <c r="G144" s="246">
        <v>0</v>
      </c>
      <c r="H144" s="246"/>
      <c r="I144" s="246"/>
      <c r="J144" s="246"/>
      <c r="K144" s="246" t="s">
        <v>499</v>
      </c>
      <c r="L144" s="384"/>
    </row>
    <row r="145" spans="1:12" s="344" customFormat="1" ht="24" hidden="1" customHeight="1">
      <c r="A145" s="246">
        <v>22</v>
      </c>
      <c r="B145" s="246" t="s">
        <v>1746</v>
      </c>
      <c r="C145" s="247" t="s">
        <v>1747</v>
      </c>
      <c r="D145" s="263" t="s">
        <v>445</v>
      </c>
      <c r="E145" s="246" t="s">
        <v>1748</v>
      </c>
      <c r="F145" s="246" t="s">
        <v>1731</v>
      </c>
      <c r="G145" s="246">
        <v>0</v>
      </c>
      <c r="H145" s="246"/>
      <c r="I145" s="246"/>
      <c r="J145" s="246"/>
      <c r="K145" s="246" t="s">
        <v>290</v>
      </c>
      <c r="L145" s="384"/>
    </row>
    <row r="146" spans="1:12" s="344" customFormat="1" ht="24" hidden="1" customHeight="1">
      <c r="A146" s="246">
        <v>23</v>
      </c>
      <c r="B146" s="246" t="s">
        <v>2010</v>
      </c>
      <c r="C146" s="247" t="s">
        <v>1939</v>
      </c>
      <c r="D146" s="263" t="s">
        <v>1143</v>
      </c>
      <c r="E146" s="246" t="s">
        <v>2007</v>
      </c>
      <c r="F146" s="246" t="s">
        <v>1731</v>
      </c>
      <c r="G146" s="246">
        <v>0</v>
      </c>
      <c r="H146" s="246"/>
      <c r="I146" s="246"/>
      <c r="J146" s="246"/>
      <c r="K146" s="246" t="s">
        <v>290</v>
      </c>
      <c r="L146" s="394" t="s">
        <v>1047</v>
      </c>
    </row>
    <row r="147" spans="1:12" s="344" customFormat="1" ht="24" hidden="1" customHeight="1">
      <c r="A147" s="246">
        <v>24</v>
      </c>
      <c r="B147" s="246" t="s">
        <v>1749</v>
      </c>
      <c r="C147" s="247" t="s">
        <v>462</v>
      </c>
      <c r="D147" s="263" t="s">
        <v>376</v>
      </c>
      <c r="E147" s="246" t="s">
        <v>1750</v>
      </c>
      <c r="F147" s="246" t="s">
        <v>1731</v>
      </c>
      <c r="G147" s="246">
        <v>0</v>
      </c>
      <c r="H147" s="246"/>
      <c r="I147" s="246"/>
      <c r="J147" s="246"/>
      <c r="K147" s="246" t="s">
        <v>290</v>
      </c>
      <c r="L147" s="384"/>
    </row>
    <row r="148" spans="1:12" s="344" customFormat="1" ht="24" hidden="1" customHeight="1">
      <c r="A148" s="246">
        <v>25</v>
      </c>
      <c r="B148" s="246" t="s">
        <v>1751</v>
      </c>
      <c r="C148" s="247" t="s">
        <v>377</v>
      </c>
      <c r="D148" s="263" t="s">
        <v>448</v>
      </c>
      <c r="E148" s="246" t="s">
        <v>391</v>
      </c>
      <c r="F148" s="246" t="s">
        <v>1731</v>
      </c>
      <c r="G148" s="246">
        <v>0</v>
      </c>
      <c r="H148" s="246" t="s">
        <v>339</v>
      </c>
      <c r="I148" s="246"/>
      <c r="J148" s="246"/>
      <c r="K148" s="246" t="s">
        <v>290</v>
      </c>
      <c r="L148" s="384"/>
    </row>
    <row r="149" spans="1:12" s="344" customFormat="1" ht="24" hidden="1" customHeight="1">
      <c r="A149" s="246">
        <v>26</v>
      </c>
      <c r="B149" s="246" t="s">
        <v>2011</v>
      </c>
      <c r="C149" s="247" t="s">
        <v>1145</v>
      </c>
      <c r="D149" s="263" t="s">
        <v>414</v>
      </c>
      <c r="E149" s="246" t="s">
        <v>2012</v>
      </c>
      <c r="F149" s="246" t="s">
        <v>1731</v>
      </c>
      <c r="G149" s="246">
        <v>0</v>
      </c>
      <c r="H149" s="246"/>
      <c r="I149" s="246"/>
      <c r="J149" s="246"/>
      <c r="K149" s="246" t="s">
        <v>499</v>
      </c>
      <c r="L149" s="394" t="s">
        <v>1047</v>
      </c>
    </row>
    <row r="150" spans="1:12" s="344" customFormat="1" ht="24" hidden="1" customHeight="1">
      <c r="A150" s="246">
        <v>27</v>
      </c>
      <c r="B150" s="246" t="s">
        <v>1752</v>
      </c>
      <c r="C150" s="247" t="s">
        <v>1753</v>
      </c>
      <c r="D150" s="263" t="s">
        <v>414</v>
      </c>
      <c r="E150" s="246" t="s">
        <v>1754</v>
      </c>
      <c r="F150" s="246" t="s">
        <v>1731</v>
      </c>
      <c r="G150" s="246">
        <v>0</v>
      </c>
      <c r="H150" s="246"/>
      <c r="I150" s="246"/>
      <c r="J150" s="246"/>
      <c r="K150" s="246" t="s">
        <v>290</v>
      </c>
      <c r="L150" s="384"/>
    </row>
    <row r="151" spans="1:12" s="344" customFormat="1" ht="24" hidden="1" customHeight="1">
      <c r="A151" s="246">
        <v>28</v>
      </c>
      <c r="B151" s="246" t="s">
        <v>2013</v>
      </c>
      <c r="C151" s="247" t="s">
        <v>381</v>
      </c>
      <c r="D151" s="263" t="s">
        <v>1146</v>
      </c>
      <c r="E151" s="246" t="s">
        <v>2014</v>
      </c>
      <c r="F151" s="246" t="s">
        <v>1731</v>
      </c>
      <c r="G151" s="246">
        <v>0</v>
      </c>
      <c r="H151" s="246"/>
      <c r="I151" s="246"/>
      <c r="J151" s="246"/>
      <c r="K151" s="246" t="s">
        <v>290</v>
      </c>
      <c r="L151" s="394" t="s">
        <v>1049</v>
      </c>
    </row>
    <row r="152" spans="1:12" s="344" customFormat="1" ht="24" hidden="1" customHeight="1">
      <c r="A152" s="246">
        <v>29</v>
      </c>
      <c r="B152" s="246" t="s">
        <v>1755</v>
      </c>
      <c r="C152" s="247" t="s">
        <v>1756</v>
      </c>
      <c r="D152" s="263" t="s">
        <v>416</v>
      </c>
      <c r="E152" s="246" t="s">
        <v>1757</v>
      </c>
      <c r="F152" s="246" t="s">
        <v>1731</v>
      </c>
      <c r="G152" s="246">
        <v>0</v>
      </c>
      <c r="H152" s="246"/>
      <c r="I152" s="246"/>
      <c r="J152" s="246"/>
      <c r="K152" s="246" t="s">
        <v>290</v>
      </c>
      <c r="L152" s="384"/>
    </row>
    <row r="153" spans="1:12" s="344" customFormat="1" ht="24" hidden="1" customHeight="1">
      <c r="A153" s="246">
        <v>30</v>
      </c>
      <c r="B153" s="246" t="s">
        <v>1758</v>
      </c>
      <c r="C153" s="247" t="s">
        <v>1759</v>
      </c>
      <c r="D153" s="263" t="s">
        <v>302</v>
      </c>
      <c r="E153" s="246" t="s">
        <v>433</v>
      </c>
      <c r="F153" s="246" t="s">
        <v>1731</v>
      </c>
      <c r="G153" s="246">
        <v>0</v>
      </c>
      <c r="H153" s="246"/>
      <c r="I153" s="246"/>
      <c r="J153" s="246"/>
      <c r="K153" s="246" t="s">
        <v>499</v>
      </c>
      <c r="L153" s="385"/>
    </row>
    <row r="154" spans="1:12" s="344" customFormat="1" ht="24" hidden="1" customHeight="1">
      <c r="A154" s="246">
        <v>31</v>
      </c>
      <c r="B154" s="246" t="s">
        <v>1760</v>
      </c>
      <c r="C154" s="247" t="s">
        <v>1761</v>
      </c>
      <c r="D154" s="263" t="s">
        <v>1762</v>
      </c>
      <c r="E154" s="246" t="s">
        <v>1763</v>
      </c>
      <c r="F154" s="246" t="s">
        <v>1731</v>
      </c>
      <c r="G154" s="246">
        <v>0</v>
      </c>
      <c r="H154" s="246"/>
      <c r="I154" s="246"/>
      <c r="J154" s="246"/>
      <c r="K154" s="246" t="s">
        <v>499</v>
      </c>
      <c r="L154" s="384"/>
    </row>
    <row r="155" spans="1:12" s="344" customFormat="1" ht="24" hidden="1" customHeight="1">
      <c r="A155" s="246">
        <v>32</v>
      </c>
      <c r="B155" s="246" t="s">
        <v>1764</v>
      </c>
      <c r="C155" s="247" t="s">
        <v>1429</v>
      </c>
      <c r="D155" s="263" t="s">
        <v>337</v>
      </c>
      <c r="E155" s="246" t="s">
        <v>463</v>
      </c>
      <c r="F155" s="246" t="s">
        <v>1731</v>
      </c>
      <c r="G155" s="246">
        <v>0</v>
      </c>
      <c r="H155" s="246"/>
      <c r="I155" s="246"/>
      <c r="J155" s="246"/>
      <c r="K155" s="246" t="s">
        <v>290</v>
      </c>
      <c r="L155" s="392"/>
    </row>
    <row r="156" spans="1:12" s="344" customFormat="1" ht="24" hidden="1" customHeight="1">
      <c r="A156" s="246">
        <v>33</v>
      </c>
      <c r="B156" s="246" t="s">
        <v>1765</v>
      </c>
      <c r="C156" s="247" t="s">
        <v>1766</v>
      </c>
      <c r="D156" s="263" t="s">
        <v>465</v>
      </c>
      <c r="E156" s="246" t="s">
        <v>336</v>
      </c>
      <c r="F156" s="246" t="s">
        <v>1731</v>
      </c>
      <c r="G156" s="246">
        <v>0</v>
      </c>
      <c r="H156" s="246"/>
      <c r="I156" s="246"/>
      <c r="J156" s="246"/>
      <c r="K156" s="246" t="s">
        <v>290</v>
      </c>
      <c r="L156" s="384"/>
    </row>
    <row r="157" spans="1:12" s="344" customFormat="1" ht="24" hidden="1" customHeight="1">
      <c r="A157" s="246">
        <v>34</v>
      </c>
      <c r="B157" s="246" t="s">
        <v>1767</v>
      </c>
      <c r="C157" s="247" t="s">
        <v>1768</v>
      </c>
      <c r="D157" s="263" t="s">
        <v>1769</v>
      </c>
      <c r="E157" s="246" t="s">
        <v>1770</v>
      </c>
      <c r="F157" s="246" t="s">
        <v>1731</v>
      </c>
      <c r="G157" s="246">
        <v>0</v>
      </c>
      <c r="H157" s="246"/>
      <c r="I157" s="246"/>
      <c r="J157" s="246"/>
      <c r="K157" s="246" t="s">
        <v>290</v>
      </c>
      <c r="L157" s="385"/>
    </row>
    <row r="158" spans="1:12" s="344" customFormat="1" ht="24" hidden="1" customHeight="1">
      <c r="A158" s="246">
        <v>35</v>
      </c>
      <c r="B158" s="246" t="s">
        <v>1771</v>
      </c>
      <c r="C158" s="247" t="s">
        <v>1772</v>
      </c>
      <c r="D158" s="263" t="s">
        <v>342</v>
      </c>
      <c r="E158" s="246" t="s">
        <v>1773</v>
      </c>
      <c r="F158" s="246" t="s">
        <v>1731</v>
      </c>
      <c r="G158" s="246">
        <v>0</v>
      </c>
      <c r="H158" s="246"/>
      <c r="I158" s="246"/>
      <c r="J158" s="246"/>
      <c r="K158" s="246" t="s">
        <v>290</v>
      </c>
      <c r="L158" s="384"/>
    </row>
    <row r="159" spans="1:12" s="344" customFormat="1" ht="24" hidden="1" customHeight="1">
      <c r="A159" s="246">
        <v>36</v>
      </c>
      <c r="B159" s="246" t="s">
        <v>1774</v>
      </c>
      <c r="C159" s="247" t="s">
        <v>475</v>
      </c>
      <c r="D159" s="263" t="s">
        <v>219</v>
      </c>
      <c r="E159" s="246" t="s">
        <v>1775</v>
      </c>
      <c r="F159" s="246" t="s">
        <v>1731</v>
      </c>
      <c r="G159" s="246">
        <v>0</v>
      </c>
      <c r="H159" s="246"/>
      <c r="I159" s="246"/>
      <c r="J159" s="246"/>
      <c r="K159" s="246" t="s">
        <v>290</v>
      </c>
      <c r="L159" s="384"/>
    </row>
    <row r="160" spans="1:12" s="344" customFormat="1" ht="24" hidden="1" customHeight="1">
      <c r="A160" s="246">
        <v>37</v>
      </c>
      <c r="B160" s="246" t="s">
        <v>1776</v>
      </c>
      <c r="C160" s="247" t="s">
        <v>291</v>
      </c>
      <c r="D160" s="263" t="s">
        <v>387</v>
      </c>
      <c r="E160" s="246" t="s">
        <v>389</v>
      </c>
      <c r="F160" s="246" t="s">
        <v>1731</v>
      </c>
      <c r="G160" s="246">
        <v>0</v>
      </c>
      <c r="H160" s="246" t="s">
        <v>370</v>
      </c>
      <c r="I160" s="246"/>
      <c r="J160" s="246"/>
      <c r="K160" s="246" t="s">
        <v>290</v>
      </c>
      <c r="L160" s="384"/>
    </row>
    <row r="161" spans="1:12" s="344" customFormat="1" ht="24" hidden="1" customHeight="1">
      <c r="A161" s="246">
        <v>38</v>
      </c>
      <c r="B161" s="246" t="s">
        <v>1777</v>
      </c>
      <c r="C161" s="247" t="s">
        <v>1756</v>
      </c>
      <c r="D161" s="263" t="s">
        <v>221</v>
      </c>
      <c r="E161" s="246" t="s">
        <v>476</v>
      </c>
      <c r="F161" s="246" t="s">
        <v>1731</v>
      </c>
      <c r="G161" s="246">
        <v>0</v>
      </c>
      <c r="H161" s="246"/>
      <c r="I161" s="246"/>
      <c r="J161" s="246"/>
      <c r="K161" s="246" t="s">
        <v>290</v>
      </c>
      <c r="L161" s="385" t="s">
        <v>1667</v>
      </c>
    </row>
    <row r="162" spans="1:12" s="344" customFormat="1" ht="24" hidden="1" customHeight="1">
      <c r="A162" s="246">
        <v>39</v>
      </c>
      <c r="B162" s="246" t="s">
        <v>1778</v>
      </c>
      <c r="C162" s="247" t="s">
        <v>1779</v>
      </c>
      <c r="D162" s="263" t="s">
        <v>356</v>
      </c>
      <c r="E162" s="246" t="s">
        <v>479</v>
      </c>
      <c r="F162" s="246" t="s">
        <v>1731</v>
      </c>
      <c r="G162" s="246">
        <v>0</v>
      </c>
      <c r="H162" s="246"/>
      <c r="I162" s="246"/>
      <c r="J162" s="246"/>
      <c r="K162" s="246" t="s">
        <v>290</v>
      </c>
      <c r="L162" s="384"/>
    </row>
    <row r="163" spans="1:12" s="345" customFormat="1" ht="24" hidden="1" customHeight="1">
      <c r="A163" s="246">
        <v>40</v>
      </c>
      <c r="B163" s="246" t="s">
        <v>1780</v>
      </c>
      <c r="C163" s="249" t="s">
        <v>462</v>
      </c>
      <c r="D163" s="262" t="s">
        <v>227</v>
      </c>
      <c r="E163" s="248" t="s">
        <v>1781</v>
      </c>
      <c r="F163" s="246" t="s">
        <v>1731</v>
      </c>
      <c r="G163" s="246">
        <v>0</v>
      </c>
      <c r="H163" s="248" t="s">
        <v>345</v>
      </c>
      <c r="I163" s="248"/>
      <c r="J163" s="248"/>
      <c r="K163" s="248" t="s">
        <v>290</v>
      </c>
      <c r="L163" s="385"/>
    </row>
    <row r="164" spans="1:12" s="344" customFormat="1" ht="24" hidden="1" customHeight="1">
      <c r="A164" s="246">
        <v>41</v>
      </c>
      <c r="B164" s="246" t="s">
        <v>1782</v>
      </c>
      <c r="C164" s="247" t="s">
        <v>1783</v>
      </c>
      <c r="D164" s="263" t="s">
        <v>229</v>
      </c>
      <c r="E164" s="246" t="s">
        <v>1784</v>
      </c>
      <c r="F164" s="246" t="s">
        <v>1731</v>
      </c>
      <c r="G164" s="246">
        <v>0</v>
      </c>
      <c r="H164" s="246"/>
      <c r="I164" s="246"/>
      <c r="J164" s="246"/>
      <c r="K164" s="246" t="s">
        <v>290</v>
      </c>
      <c r="L164" s="385"/>
    </row>
    <row r="165" spans="1:12" s="344" customFormat="1" ht="24" hidden="1" customHeight="1">
      <c r="A165" s="246">
        <v>42</v>
      </c>
      <c r="B165" s="246" t="s">
        <v>1785</v>
      </c>
      <c r="C165" s="247" t="s">
        <v>480</v>
      </c>
      <c r="D165" s="263" t="s">
        <v>360</v>
      </c>
      <c r="E165" s="246" t="s">
        <v>1571</v>
      </c>
      <c r="F165" s="246" t="s">
        <v>1731</v>
      </c>
      <c r="G165" s="246">
        <v>0</v>
      </c>
      <c r="H165" s="246"/>
      <c r="I165" s="246"/>
      <c r="J165" s="246"/>
      <c r="K165" s="246" t="s">
        <v>290</v>
      </c>
      <c r="L165" s="384"/>
    </row>
    <row r="166" spans="1:12" s="344" customFormat="1" ht="24" hidden="1" customHeight="1">
      <c r="A166" s="246">
        <v>43</v>
      </c>
      <c r="B166" s="246" t="s">
        <v>1786</v>
      </c>
      <c r="C166" s="247" t="s">
        <v>1787</v>
      </c>
      <c r="D166" s="263" t="s">
        <v>362</v>
      </c>
      <c r="E166" s="246" t="s">
        <v>1788</v>
      </c>
      <c r="F166" s="246" t="s">
        <v>1731</v>
      </c>
      <c r="G166" s="246">
        <v>0</v>
      </c>
      <c r="H166" s="246"/>
      <c r="I166" s="246"/>
      <c r="J166" s="246"/>
      <c r="K166" s="246" t="s">
        <v>290</v>
      </c>
      <c r="L166" s="384"/>
    </row>
    <row r="167" spans="1:12" s="344" customFormat="1" ht="24" hidden="1" customHeight="1">
      <c r="A167" s="246">
        <v>44</v>
      </c>
      <c r="B167" s="246" t="s">
        <v>1789</v>
      </c>
      <c r="C167" s="247" t="s">
        <v>218</v>
      </c>
      <c r="D167" s="263" t="s">
        <v>456</v>
      </c>
      <c r="E167" s="246" t="s">
        <v>397</v>
      </c>
      <c r="F167" s="246" t="s">
        <v>1731</v>
      </c>
      <c r="G167" s="246">
        <v>0</v>
      </c>
      <c r="H167" s="246"/>
      <c r="I167" s="246"/>
      <c r="J167" s="246"/>
      <c r="K167" s="246" t="s">
        <v>290</v>
      </c>
      <c r="L167" s="384"/>
    </row>
    <row r="168" spans="1:12" s="344" customFormat="1" ht="24" hidden="1" customHeight="1">
      <c r="A168" s="246">
        <v>45</v>
      </c>
      <c r="B168" s="246" t="s">
        <v>1790</v>
      </c>
      <c r="C168" s="247" t="s">
        <v>203</v>
      </c>
      <c r="D168" s="263" t="s">
        <v>427</v>
      </c>
      <c r="E168" s="246" t="s">
        <v>1523</v>
      </c>
      <c r="F168" s="246" t="s">
        <v>1731</v>
      </c>
      <c r="G168" s="246">
        <v>0</v>
      </c>
      <c r="H168" s="246"/>
      <c r="I168" s="246"/>
      <c r="J168" s="246"/>
      <c r="K168" s="246" t="s">
        <v>290</v>
      </c>
      <c r="L168" s="384"/>
    </row>
    <row r="169" spans="1:12" s="344" customFormat="1" ht="24" hidden="1" customHeight="1">
      <c r="A169" s="246">
        <v>46</v>
      </c>
      <c r="B169" s="246" t="s">
        <v>1791</v>
      </c>
      <c r="C169" s="247" t="s">
        <v>1792</v>
      </c>
      <c r="D169" s="263" t="s">
        <v>238</v>
      </c>
      <c r="E169" s="246" t="s">
        <v>482</v>
      </c>
      <c r="F169" s="246" t="s">
        <v>1731</v>
      </c>
      <c r="G169" s="246">
        <v>0</v>
      </c>
      <c r="H169" s="246"/>
      <c r="I169" s="246"/>
      <c r="J169" s="246"/>
      <c r="K169" s="246" t="s">
        <v>290</v>
      </c>
      <c r="L169" s="384"/>
    </row>
    <row r="170" spans="1:12" s="344" customFormat="1" ht="24" hidden="1" customHeight="1">
      <c r="A170" s="246">
        <v>47</v>
      </c>
      <c r="B170" s="246" t="s">
        <v>1793</v>
      </c>
      <c r="C170" s="247" t="s">
        <v>1794</v>
      </c>
      <c r="D170" s="263" t="s">
        <v>430</v>
      </c>
      <c r="E170" s="246" t="s">
        <v>384</v>
      </c>
      <c r="F170" s="246" t="s">
        <v>1731</v>
      </c>
      <c r="G170" s="246">
        <v>0</v>
      </c>
      <c r="H170" s="246"/>
      <c r="I170" s="246"/>
      <c r="J170" s="246"/>
      <c r="K170" s="246" t="s">
        <v>290</v>
      </c>
      <c r="L170" s="384"/>
    </row>
    <row r="171" spans="1:12" s="344" customFormat="1" ht="24" hidden="1" customHeight="1">
      <c r="A171" s="246">
        <v>48</v>
      </c>
      <c r="B171" s="246" t="s">
        <v>1795</v>
      </c>
      <c r="C171" s="247" t="s">
        <v>1516</v>
      </c>
      <c r="D171" s="263" t="s">
        <v>1796</v>
      </c>
      <c r="E171" s="246" t="s">
        <v>1797</v>
      </c>
      <c r="F171" s="246" t="s">
        <v>1731</v>
      </c>
      <c r="G171" s="246">
        <v>0</v>
      </c>
      <c r="H171" s="246"/>
      <c r="I171" s="246"/>
      <c r="J171" s="246"/>
      <c r="K171" s="246" t="s">
        <v>290</v>
      </c>
      <c r="L171" s="384"/>
    </row>
    <row r="172" spans="1:12" s="344" customFormat="1" ht="24" hidden="1" customHeight="1">
      <c r="A172" s="246">
        <v>49</v>
      </c>
      <c r="B172" s="246" t="s">
        <v>1798</v>
      </c>
      <c r="C172" s="247" t="s">
        <v>206</v>
      </c>
      <c r="D172" s="263" t="s">
        <v>1799</v>
      </c>
      <c r="E172" s="246">
        <v>1992</v>
      </c>
      <c r="F172" s="246" t="s">
        <v>1731</v>
      </c>
      <c r="G172" s="246">
        <v>0</v>
      </c>
      <c r="H172" s="246"/>
      <c r="I172" s="246"/>
      <c r="J172" s="246"/>
      <c r="K172" s="246" t="s">
        <v>290</v>
      </c>
      <c r="L172" s="385"/>
    </row>
    <row r="173" spans="1:12" s="344" customFormat="1" ht="24" hidden="1" customHeight="1" thickBot="1">
      <c r="A173" s="373">
        <v>50</v>
      </c>
      <c r="B173" s="373" t="s">
        <v>1800</v>
      </c>
      <c r="C173" s="374" t="s">
        <v>487</v>
      </c>
      <c r="D173" s="375" t="s">
        <v>244</v>
      </c>
      <c r="E173" s="373" t="s">
        <v>1801</v>
      </c>
      <c r="F173" s="373" t="s">
        <v>1731</v>
      </c>
      <c r="G173" s="373">
        <v>0</v>
      </c>
      <c r="H173" s="373"/>
      <c r="I173" s="373"/>
      <c r="J173" s="373"/>
      <c r="K173" s="373" t="s">
        <v>290</v>
      </c>
      <c r="L173" s="390"/>
    </row>
    <row r="174" spans="1:12" s="344" customFormat="1" ht="24" hidden="1" customHeight="1">
      <c r="A174" s="283">
        <v>1</v>
      </c>
      <c r="B174" s="283" t="s">
        <v>1802</v>
      </c>
      <c r="C174" s="371" t="s">
        <v>1803</v>
      </c>
      <c r="D174" s="372" t="s">
        <v>435</v>
      </c>
      <c r="E174" s="283" t="s">
        <v>488</v>
      </c>
      <c r="F174" s="283" t="s">
        <v>1804</v>
      </c>
      <c r="G174" s="283">
        <v>0</v>
      </c>
      <c r="H174" s="283"/>
      <c r="I174" s="283"/>
      <c r="J174" s="283"/>
      <c r="K174" s="283" t="s">
        <v>290</v>
      </c>
      <c r="L174" s="391"/>
    </row>
    <row r="175" spans="1:12" s="344" customFormat="1" ht="24" hidden="1" customHeight="1">
      <c r="A175" s="246">
        <v>2</v>
      </c>
      <c r="B175" s="246" t="s">
        <v>1805</v>
      </c>
      <c r="C175" s="247" t="s">
        <v>1367</v>
      </c>
      <c r="D175" s="263" t="s">
        <v>1806</v>
      </c>
      <c r="E175" s="246" t="s">
        <v>489</v>
      </c>
      <c r="F175" s="246" t="s">
        <v>1804</v>
      </c>
      <c r="G175" s="246">
        <v>0</v>
      </c>
      <c r="H175" s="246" t="s">
        <v>370</v>
      </c>
      <c r="I175" s="246"/>
      <c r="J175" s="246"/>
      <c r="K175" s="246" t="s">
        <v>290</v>
      </c>
      <c r="L175" s="392"/>
    </row>
    <row r="176" spans="1:12" s="344" customFormat="1" ht="24" hidden="1" customHeight="1">
      <c r="A176" s="246">
        <v>3</v>
      </c>
      <c r="B176" s="246" t="s">
        <v>1807</v>
      </c>
      <c r="C176" s="247" t="s">
        <v>1548</v>
      </c>
      <c r="D176" s="263" t="s">
        <v>202</v>
      </c>
      <c r="E176" s="246" t="s">
        <v>490</v>
      </c>
      <c r="F176" s="246" t="s">
        <v>1804</v>
      </c>
      <c r="G176" s="246">
        <v>0</v>
      </c>
      <c r="H176" s="246"/>
      <c r="I176" s="246"/>
      <c r="J176" s="246"/>
      <c r="K176" s="246" t="s">
        <v>290</v>
      </c>
      <c r="L176" s="392"/>
    </row>
    <row r="177" spans="1:12" s="344" customFormat="1" ht="24" hidden="1" customHeight="1">
      <c r="A177" s="246">
        <v>4</v>
      </c>
      <c r="B177" s="246" t="s">
        <v>1808</v>
      </c>
      <c r="C177" s="247" t="s">
        <v>1813</v>
      </c>
      <c r="D177" s="263" t="s">
        <v>491</v>
      </c>
      <c r="E177" s="246" t="s">
        <v>1814</v>
      </c>
      <c r="F177" s="246" t="s">
        <v>1804</v>
      </c>
      <c r="G177" s="246">
        <v>0</v>
      </c>
      <c r="H177" s="246"/>
      <c r="I177" s="246"/>
      <c r="J177" s="246"/>
      <c r="K177" s="246" t="s">
        <v>290</v>
      </c>
      <c r="L177" s="392"/>
    </row>
    <row r="178" spans="1:12" s="344" customFormat="1" ht="24" hidden="1" customHeight="1">
      <c r="A178" s="246">
        <v>5</v>
      </c>
      <c r="B178" s="246" t="s">
        <v>1815</v>
      </c>
      <c r="C178" s="247" t="s">
        <v>1766</v>
      </c>
      <c r="D178" s="263" t="s">
        <v>1816</v>
      </c>
      <c r="E178" s="246" t="s">
        <v>1817</v>
      </c>
      <c r="F178" s="246" t="s">
        <v>1804</v>
      </c>
      <c r="G178" s="246">
        <v>0</v>
      </c>
      <c r="H178" s="246"/>
      <c r="I178" s="246"/>
      <c r="J178" s="246"/>
      <c r="K178" s="246" t="s">
        <v>290</v>
      </c>
      <c r="L178" s="392"/>
    </row>
    <row r="179" spans="1:12" s="344" customFormat="1" ht="24" hidden="1" customHeight="1">
      <c r="A179" s="246">
        <v>6</v>
      </c>
      <c r="B179" s="246" t="s">
        <v>1818</v>
      </c>
      <c r="C179" s="247" t="s">
        <v>1819</v>
      </c>
      <c r="D179" s="263" t="s">
        <v>300</v>
      </c>
      <c r="E179" s="246" t="s">
        <v>1820</v>
      </c>
      <c r="F179" s="246" t="s">
        <v>1804</v>
      </c>
      <c r="G179" s="246">
        <v>0</v>
      </c>
      <c r="H179" s="246"/>
      <c r="I179" s="246"/>
      <c r="J179" s="246"/>
      <c r="K179" s="246" t="s">
        <v>290</v>
      </c>
      <c r="L179" s="392"/>
    </row>
    <row r="180" spans="1:12" s="344" customFormat="1" ht="24" hidden="1" customHeight="1">
      <c r="A180" s="246">
        <v>7</v>
      </c>
      <c r="B180" s="246" t="s">
        <v>1821</v>
      </c>
      <c r="C180" s="247" t="s">
        <v>206</v>
      </c>
      <c r="D180" s="263" t="s">
        <v>492</v>
      </c>
      <c r="E180" s="246" t="s">
        <v>1822</v>
      </c>
      <c r="F180" s="246" t="s">
        <v>1804</v>
      </c>
      <c r="G180" s="246">
        <v>0</v>
      </c>
      <c r="H180" s="246"/>
      <c r="I180" s="246"/>
      <c r="J180" s="246"/>
      <c r="K180" s="246" t="s">
        <v>290</v>
      </c>
      <c r="L180" s="392"/>
    </row>
    <row r="181" spans="1:12" s="344" customFormat="1" ht="24" hidden="1" customHeight="1">
      <c r="A181" s="246">
        <v>8</v>
      </c>
      <c r="B181" s="246" t="s">
        <v>1823</v>
      </c>
      <c r="C181" s="247" t="s">
        <v>1824</v>
      </c>
      <c r="D181" s="263" t="s">
        <v>493</v>
      </c>
      <c r="E181" s="246" t="s">
        <v>1825</v>
      </c>
      <c r="F181" s="246" t="s">
        <v>1804</v>
      </c>
      <c r="G181" s="246">
        <v>0</v>
      </c>
      <c r="H181" s="246"/>
      <c r="I181" s="246"/>
      <c r="J181" s="246"/>
      <c r="K181" s="246" t="s">
        <v>290</v>
      </c>
      <c r="L181" s="385" t="s">
        <v>501</v>
      </c>
    </row>
    <row r="182" spans="1:12" s="344" customFormat="1" ht="24" hidden="1" customHeight="1">
      <c r="A182" s="246">
        <v>9</v>
      </c>
      <c r="B182" s="246" t="s">
        <v>1826</v>
      </c>
      <c r="C182" s="247" t="s">
        <v>495</v>
      </c>
      <c r="D182" s="263" t="s">
        <v>414</v>
      </c>
      <c r="E182" s="246" t="s">
        <v>1827</v>
      </c>
      <c r="F182" s="246" t="s">
        <v>1804</v>
      </c>
      <c r="G182" s="246">
        <v>0</v>
      </c>
      <c r="H182" s="246"/>
      <c r="I182" s="246"/>
      <c r="J182" s="246"/>
      <c r="K182" s="246" t="s">
        <v>290</v>
      </c>
      <c r="L182" s="392"/>
    </row>
    <row r="183" spans="1:12" s="344" customFormat="1" ht="24" hidden="1" customHeight="1">
      <c r="A183" s="246">
        <v>10</v>
      </c>
      <c r="B183" s="246" t="s">
        <v>1828</v>
      </c>
      <c r="C183" s="247" t="s">
        <v>1829</v>
      </c>
      <c r="D183" s="263" t="s">
        <v>414</v>
      </c>
      <c r="E183" s="246" t="s">
        <v>1830</v>
      </c>
      <c r="F183" s="246" t="s">
        <v>1804</v>
      </c>
      <c r="G183" s="246">
        <v>0</v>
      </c>
      <c r="H183" s="246"/>
      <c r="I183" s="246"/>
      <c r="J183" s="246"/>
      <c r="K183" s="246" t="s">
        <v>290</v>
      </c>
      <c r="L183" s="392"/>
    </row>
    <row r="184" spans="1:12" s="344" customFormat="1" ht="24" hidden="1" customHeight="1">
      <c r="A184" s="246">
        <v>11</v>
      </c>
      <c r="B184" s="246" t="s">
        <v>2015</v>
      </c>
      <c r="C184" s="247" t="s">
        <v>2016</v>
      </c>
      <c r="D184" s="263" t="s">
        <v>302</v>
      </c>
      <c r="E184" s="246" t="s">
        <v>2017</v>
      </c>
      <c r="F184" s="246" t="s">
        <v>1804</v>
      </c>
      <c r="G184" s="246">
        <v>0</v>
      </c>
      <c r="H184" s="246"/>
      <c r="I184" s="246"/>
      <c r="J184" s="246"/>
      <c r="K184" s="246" t="s">
        <v>290</v>
      </c>
      <c r="L184" s="394" t="s">
        <v>1047</v>
      </c>
    </row>
    <row r="185" spans="1:12" s="344" customFormat="1" ht="24" hidden="1" customHeight="1">
      <c r="A185" s="246">
        <v>12</v>
      </c>
      <c r="B185" s="246" t="s">
        <v>2018</v>
      </c>
      <c r="C185" s="247" t="s">
        <v>449</v>
      </c>
      <c r="D185" s="263" t="s">
        <v>304</v>
      </c>
      <c r="E185" s="246" t="s">
        <v>2019</v>
      </c>
      <c r="F185" s="246" t="s">
        <v>1804</v>
      </c>
      <c r="G185" s="246">
        <v>0</v>
      </c>
      <c r="H185" s="246"/>
      <c r="I185" s="246"/>
      <c r="J185" s="246"/>
      <c r="K185" s="246" t="s">
        <v>290</v>
      </c>
      <c r="L185" s="394" t="s">
        <v>1047</v>
      </c>
    </row>
    <row r="186" spans="1:12" s="344" customFormat="1" ht="24" hidden="1" customHeight="1">
      <c r="A186" s="246">
        <v>13</v>
      </c>
      <c r="B186" s="246" t="s">
        <v>1831</v>
      </c>
      <c r="C186" s="247" t="s">
        <v>1832</v>
      </c>
      <c r="D186" s="263" t="s">
        <v>337</v>
      </c>
      <c r="E186" s="246" t="s">
        <v>440</v>
      </c>
      <c r="F186" s="246" t="s">
        <v>1804</v>
      </c>
      <c r="G186" s="246">
        <v>0</v>
      </c>
      <c r="H186" s="246"/>
      <c r="I186" s="246"/>
      <c r="J186" s="246"/>
      <c r="K186" s="246" t="s">
        <v>290</v>
      </c>
      <c r="L186" s="394" t="s">
        <v>1833</v>
      </c>
    </row>
    <row r="187" spans="1:12" s="344" customFormat="1" ht="24" hidden="1" customHeight="1">
      <c r="A187" s="246">
        <v>14</v>
      </c>
      <c r="B187" s="246" t="s">
        <v>2020</v>
      </c>
      <c r="C187" s="247" t="s">
        <v>211</v>
      </c>
      <c r="D187" s="263" t="s">
        <v>337</v>
      </c>
      <c r="E187" s="246" t="s">
        <v>450</v>
      </c>
      <c r="F187" s="246" t="s">
        <v>1804</v>
      </c>
      <c r="G187" s="246">
        <v>0</v>
      </c>
      <c r="H187" s="246"/>
      <c r="I187" s="246"/>
      <c r="J187" s="246"/>
      <c r="K187" s="246" t="s">
        <v>290</v>
      </c>
      <c r="L187" s="394" t="s">
        <v>1047</v>
      </c>
    </row>
    <row r="188" spans="1:12" s="344" customFormat="1" ht="24" hidden="1" customHeight="1">
      <c r="A188" s="246">
        <v>15</v>
      </c>
      <c r="B188" s="246" t="s">
        <v>2021</v>
      </c>
      <c r="C188" s="247" t="s">
        <v>2022</v>
      </c>
      <c r="D188" s="263" t="s">
        <v>215</v>
      </c>
      <c r="E188" s="246" t="s">
        <v>1526</v>
      </c>
      <c r="F188" s="246" t="s">
        <v>1804</v>
      </c>
      <c r="G188" s="246">
        <v>0</v>
      </c>
      <c r="H188" s="246"/>
      <c r="I188" s="246"/>
      <c r="J188" s="246"/>
      <c r="K188" s="246" t="s">
        <v>290</v>
      </c>
      <c r="L188" s="394" t="s">
        <v>1047</v>
      </c>
    </row>
    <row r="189" spans="1:12" s="344" customFormat="1" ht="24" hidden="1" customHeight="1">
      <c r="A189" s="246">
        <v>16</v>
      </c>
      <c r="B189" s="246" t="s">
        <v>1834</v>
      </c>
      <c r="C189" s="247" t="s">
        <v>1835</v>
      </c>
      <c r="D189" s="263" t="s">
        <v>464</v>
      </c>
      <c r="E189" s="246" t="s">
        <v>1836</v>
      </c>
      <c r="F189" s="246" t="s">
        <v>1804</v>
      </c>
      <c r="G189" s="246">
        <v>0</v>
      </c>
      <c r="H189" s="246"/>
      <c r="I189" s="246"/>
      <c r="J189" s="246"/>
      <c r="K189" s="246" t="s">
        <v>290</v>
      </c>
      <c r="L189" s="392"/>
    </row>
    <row r="190" spans="1:12" s="344" customFormat="1" ht="24" hidden="1" customHeight="1">
      <c r="A190" s="246">
        <v>17</v>
      </c>
      <c r="B190" s="246" t="s">
        <v>2023</v>
      </c>
      <c r="C190" s="247" t="s">
        <v>1787</v>
      </c>
      <c r="D190" s="263" t="s">
        <v>342</v>
      </c>
      <c r="E190" s="246" t="s">
        <v>2024</v>
      </c>
      <c r="F190" s="246" t="s">
        <v>1804</v>
      </c>
      <c r="G190" s="246">
        <v>0</v>
      </c>
      <c r="H190" s="246"/>
      <c r="I190" s="246"/>
      <c r="J190" s="246"/>
      <c r="K190" s="246" t="s">
        <v>290</v>
      </c>
      <c r="L190" s="394" t="s">
        <v>1050</v>
      </c>
    </row>
    <row r="191" spans="1:12" s="344" customFormat="1" ht="24" hidden="1" customHeight="1">
      <c r="A191" s="246">
        <v>18</v>
      </c>
      <c r="B191" s="246" t="s">
        <v>1837</v>
      </c>
      <c r="C191" s="247" t="s">
        <v>200</v>
      </c>
      <c r="D191" s="263" t="s">
        <v>1075</v>
      </c>
      <c r="E191" s="246" t="s">
        <v>1076</v>
      </c>
      <c r="F191" s="246" t="s">
        <v>1804</v>
      </c>
      <c r="G191" s="246">
        <v>0</v>
      </c>
      <c r="H191" s="246"/>
      <c r="I191" s="246"/>
      <c r="J191" s="246"/>
      <c r="K191" s="246" t="s">
        <v>290</v>
      </c>
      <c r="L191" s="392"/>
    </row>
    <row r="192" spans="1:12" s="344" customFormat="1" ht="24" hidden="1" customHeight="1">
      <c r="A192" s="246">
        <v>19</v>
      </c>
      <c r="B192" s="246" t="s">
        <v>2025</v>
      </c>
      <c r="C192" s="247" t="s">
        <v>475</v>
      </c>
      <c r="D192" s="263" t="s">
        <v>219</v>
      </c>
      <c r="E192" s="246" t="s">
        <v>2026</v>
      </c>
      <c r="F192" s="246" t="s">
        <v>1804</v>
      </c>
      <c r="G192" s="246">
        <v>0</v>
      </c>
      <c r="H192" s="246"/>
      <c r="I192" s="246"/>
      <c r="J192" s="246"/>
      <c r="K192" s="246" t="s">
        <v>290</v>
      </c>
      <c r="L192" s="394" t="s">
        <v>1047</v>
      </c>
    </row>
    <row r="193" spans="1:12" s="344" customFormat="1" ht="24" hidden="1" customHeight="1">
      <c r="A193" s="246">
        <v>20</v>
      </c>
      <c r="B193" s="246" t="s">
        <v>1838</v>
      </c>
      <c r="C193" s="247" t="s">
        <v>1839</v>
      </c>
      <c r="D193" s="263" t="s">
        <v>1840</v>
      </c>
      <c r="E193" s="246" t="s">
        <v>1841</v>
      </c>
      <c r="F193" s="246" t="s">
        <v>1804</v>
      </c>
      <c r="G193" s="246">
        <v>0</v>
      </c>
      <c r="H193" s="246"/>
      <c r="I193" s="246"/>
      <c r="J193" s="246"/>
      <c r="K193" s="246" t="s">
        <v>290</v>
      </c>
      <c r="L193" s="392"/>
    </row>
    <row r="194" spans="1:12" s="345" customFormat="1" ht="24" hidden="1" customHeight="1">
      <c r="A194" s="246">
        <v>21</v>
      </c>
      <c r="B194" s="246" t="s">
        <v>2027</v>
      </c>
      <c r="C194" s="249" t="s">
        <v>214</v>
      </c>
      <c r="D194" s="262" t="s">
        <v>387</v>
      </c>
      <c r="E194" s="248" t="s">
        <v>2028</v>
      </c>
      <c r="F194" s="246" t="s">
        <v>1804</v>
      </c>
      <c r="G194" s="246">
        <v>0</v>
      </c>
      <c r="H194" s="248"/>
      <c r="I194" s="248"/>
      <c r="J194" s="248"/>
      <c r="K194" s="248" t="s">
        <v>499</v>
      </c>
      <c r="L194" s="394" t="s">
        <v>1047</v>
      </c>
    </row>
    <row r="195" spans="1:12" s="344" customFormat="1" ht="24" hidden="1" customHeight="1">
      <c r="A195" s="246">
        <v>22</v>
      </c>
      <c r="B195" s="246" t="s">
        <v>2029</v>
      </c>
      <c r="C195" s="247" t="s">
        <v>2030</v>
      </c>
      <c r="D195" s="263" t="s">
        <v>349</v>
      </c>
      <c r="E195" s="246" t="s">
        <v>341</v>
      </c>
      <c r="F195" s="246" t="s">
        <v>1804</v>
      </c>
      <c r="G195" s="246">
        <v>0</v>
      </c>
      <c r="H195" s="246"/>
      <c r="I195" s="246"/>
      <c r="J195" s="246"/>
      <c r="K195" s="246" t="s">
        <v>290</v>
      </c>
      <c r="L195" s="394" t="s">
        <v>1047</v>
      </c>
    </row>
    <row r="196" spans="1:12" s="344" customFormat="1" ht="24" hidden="1" customHeight="1">
      <c r="A196" s="246">
        <v>23</v>
      </c>
      <c r="B196" s="246" t="s">
        <v>1842</v>
      </c>
      <c r="C196" s="247" t="s">
        <v>1843</v>
      </c>
      <c r="D196" s="263" t="s">
        <v>349</v>
      </c>
      <c r="E196" s="246" t="s">
        <v>1844</v>
      </c>
      <c r="F196" s="246" t="s">
        <v>1804</v>
      </c>
      <c r="G196" s="246">
        <v>0</v>
      </c>
      <c r="H196" s="246"/>
      <c r="I196" s="246"/>
      <c r="J196" s="246"/>
      <c r="K196" s="246" t="s">
        <v>290</v>
      </c>
      <c r="L196" s="392"/>
    </row>
    <row r="197" spans="1:12" s="344" customFormat="1" ht="24" hidden="1" customHeight="1">
      <c r="A197" s="246">
        <v>24</v>
      </c>
      <c r="B197" s="246" t="s">
        <v>2031</v>
      </c>
      <c r="C197" s="247" t="s">
        <v>2032</v>
      </c>
      <c r="D197" s="263" t="s">
        <v>349</v>
      </c>
      <c r="E197" s="246" t="s">
        <v>2033</v>
      </c>
      <c r="F197" s="246" t="s">
        <v>1804</v>
      </c>
      <c r="G197" s="246">
        <v>0</v>
      </c>
      <c r="H197" s="246"/>
      <c r="I197" s="246"/>
      <c r="J197" s="246"/>
      <c r="K197" s="246" t="s">
        <v>290</v>
      </c>
      <c r="L197" s="394" t="s">
        <v>1047</v>
      </c>
    </row>
    <row r="198" spans="1:12" s="344" customFormat="1" ht="24" hidden="1" customHeight="1">
      <c r="A198" s="246">
        <v>25</v>
      </c>
      <c r="B198" s="246" t="s">
        <v>2034</v>
      </c>
      <c r="C198" s="247" t="s">
        <v>2035</v>
      </c>
      <c r="D198" s="263" t="s">
        <v>221</v>
      </c>
      <c r="E198" s="246" t="s">
        <v>2036</v>
      </c>
      <c r="F198" s="246" t="s">
        <v>1804</v>
      </c>
      <c r="G198" s="246">
        <v>0</v>
      </c>
      <c r="H198" s="246"/>
      <c r="I198" s="246"/>
      <c r="J198" s="246"/>
      <c r="K198" s="246" t="s">
        <v>290</v>
      </c>
      <c r="L198" s="385" t="s">
        <v>1051</v>
      </c>
    </row>
    <row r="199" spans="1:12" s="344" customFormat="1" ht="24" hidden="1" customHeight="1">
      <c r="A199" s="246">
        <v>26</v>
      </c>
      <c r="B199" s="246" t="s">
        <v>1845</v>
      </c>
      <c r="C199" s="247" t="s">
        <v>1846</v>
      </c>
      <c r="D199" s="263" t="s">
        <v>352</v>
      </c>
      <c r="E199" s="246" t="s">
        <v>1847</v>
      </c>
      <c r="F199" s="246" t="s">
        <v>1804</v>
      </c>
      <c r="G199" s="246">
        <v>0</v>
      </c>
      <c r="H199" s="246" t="s">
        <v>345</v>
      </c>
      <c r="I199" s="246"/>
      <c r="J199" s="246"/>
      <c r="K199" s="246" t="s">
        <v>290</v>
      </c>
      <c r="L199" s="392"/>
    </row>
    <row r="200" spans="1:12" s="344" customFormat="1" ht="24" hidden="1" customHeight="1">
      <c r="A200" s="246">
        <v>27</v>
      </c>
      <c r="B200" s="248" t="s">
        <v>2037</v>
      </c>
      <c r="C200" s="249" t="s">
        <v>218</v>
      </c>
      <c r="D200" s="262" t="s">
        <v>1102</v>
      </c>
      <c r="E200" s="248" t="s">
        <v>1147</v>
      </c>
      <c r="F200" s="248" t="s">
        <v>1804</v>
      </c>
      <c r="G200" s="246">
        <v>0</v>
      </c>
      <c r="H200" s="246"/>
      <c r="I200" s="549" t="s">
        <v>1293</v>
      </c>
      <c r="J200" s="549"/>
      <c r="K200" s="246" t="s">
        <v>499</v>
      </c>
      <c r="L200" s="394" t="s">
        <v>1047</v>
      </c>
    </row>
    <row r="201" spans="1:12" s="344" customFormat="1" ht="24" hidden="1" customHeight="1">
      <c r="A201" s="246">
        <v>28</v>
      </c>
      <c r="B201" s="246" t="s">
        <v>2038</v>
      </c>
      <c r="C201" s="247" t="s">
        <v>2039</v>
      </c>
      <c r="D201" s="263" t="s">
        <v>1102</v>
      </c>
      <c r="E201" s="246" t="s">
        <v>2040</v>
      </c>
      <c r="F201" s="246" t="s">
        <v>1804</v>
      </c>
      <c r="G201" s="246">
        <v>0</v>
      </c>
      <c r="H201" s="246"/>
      <c r="I201" s="246"/>
      <c r="J201" s="246"/>
      <c r="K201" s="246" t="s">
        <v>499</v>
      </c>
      <c r="L201" s="394" t="s">
        <v>1047</v>
      </c>
    </row>
    <row r="202" spans="1:12" s="344" customFormat="1" ht="24" hidden="1" customHeight="1">
      <c r="A202" s="246">
        <v>29</v>
      </c>
      <c r="B202" s="246" t="s">
        <v>1848</v>
      </c>
      <c r="C202" s="247" t="s">
        <v>1590</v>
      </c>
      <c r="D202" s="263" t="s">
        <v>353</v>
      </c>
      <c r="E202" s="246" t="s">
        <v>289</v>
      </c>
      <c r="F202" s="246" t="s">
        <v>1804</v>
      </c>
      <c r="G202" s="246">
        <v>0</v>
      </c>
      <c r="H202" s="246"/>
      <c r="I202" s="246"/>
      <c r="J202" s="246"/>
      <c r="K202" s="246" t="s">
        <v>290</v>
      </c>
      <c r="L202" s="392"/>
    </row>
    <row r="203" spans="1:12" s="344" customFormat="1" ht="24" hidden="1" customHeight="1">
      <c r="A203" s="246">
        <v>30</v>
      </c>
      <c r="B203" s="246" t="s">
        <v>1849</v>
      </c>
      <c r="C203" s="247" t="s">
        <v>291</v>
      </c>
      <c r="D203" s="263" t="s">
        <v>227</v>
      </c>
      <c r="E203" s="246" t="s">
        <v>1850</v>
      </c>
      <c r="F203" s="246" t="s">
        <v>1804</v>
      </c>
      <c r="G203" s="246">
        <v>0</v>
      </c>
      <c r="H203" s="246"/>
      <c r="I203" s="246"/>
      <c r="J203" s="246"/>
      <c r="K203" s="246"/>
      <c r="L203" s="392"/>
    </row>
    <row r="204" spans="1:12" s="344" customFormat="1" ht="24" hidden="1" customHeight="1">
      <c r="A204" s="246">
        <v>31</v>
      </c>
      <c r="B204" s="353" t="s">
        <v>2041</v>
      </c>
      <c r="C204" s="354" t="s">
        <v>1140</v>
      </c>
      <c r="D204" s="355" t="s">
        <v>227</v>
      </c>
      <c r="E204" s="248" t="s">
        <v>2042</v>
      </c>
      <c r="F204" s="248" t="s">
        <v>1804</v>
      </c>
      <c r="G204" s="246">
        <v>0</v>
      </c>
      <c r="H204" s="246"/>
      <c r="I204" s="246"/>
      <c r="J204" s="246"/>
      <c r="K204" s="246" t="s">
        <v>290</v>
      </c>
      <c r="L204" s="388" t="s">
        <v>1619</v>
      </c>
    </row>
    <row r="205" spans="1:12" s="344" customFormat="1" ht="24" hidden="1" customHeight="1">
      <c r="A205" s="246">
        <v>32</v>
      </c>
      <c r="B205" s="246" t="s">
        <v>1851</v>
      </c>
      <c r="C205" s="247" t="s">
        <v>198</v>
      </c>
      <c r="D205" s="263" t="s">
        <v>229</v>
      </c>
      <c r="E205" s="246" t="s">
        <v>1852</v>
      </c>
      <c r="F205" s="246" t="s">
        <v>1804</v>
      </c>
      <c r="G205" s="246">
        <v>0</v>
      </c>
      <c r="H205" s="246"/>
      <c r="I205" s="246"/>
      <c r="J205" s="246"/>
      <c r="K205" s="246" t="s">
        <v>290</v>
      </c>
      <c r="L205" s="392"/>
    </row>
    <row r="206" spans="1:12" s="344" customFormat="1" ht="24" hidden="1" customHeight="1">
      <c r="A206" s="246">
        <v>33</v>
      </c>
      <c r="B206" s="246" t="s">
        <v>1853</v>
      </c>
      <c r="C206" s="247" t="s">
        <v>1854</v>
      </c>
      <c r="D206" s="263" t="s">
        <v>1082</v>
      </c>
      <c r="E206" s="246" t="s">
        <v>1855</v>
      </c>
      <c r="F206" s="246" t="s">
        <v>1804</v>
      </c>
      <c r="G206" s="246">
        <v>0</v>
      </c>
      <c r="H206" s="246"/>
      <c r="I206" s="246"/>
      <c r="J206" s="246"/>
      <c r="K206" s="246" t="s">
        <v>290</v>
      </c>
      <c r="L206" s="392"/>
    </row>
    <row r="207" spans="1:12" s="344" customFormat="1" ht="24" hidden="1" customHeight="1">
      <c r="A207" s="246">
        <v>34</v>
      </c>
      <c r="B207" s="246" t="s">
        <v>1856</v>
      </c>
      <c r="C207" s="247" t="s">
        <v>1857</v>
      </c>
      <c r="D207" s="263" t="s">
        <v>362</v>
      </c>
      <c r="E207" s="246" t="s">
        <v>1084</v>
      </c>
      <c r="F207" s="246" t="s">
        <v>1804</v>
      </c>
      <c r="G207" s="246">
        <v>0</v>
      </c>
      <c r="H207" s="246"/>
      <c r="I207" s="246"/>
      <c r="J207" s="246"/>
      <c r="K207" s="246" t="s">
        <v>290</v>
      </c>
      <c r="L207" s="392"/>
    </row>
    <row r="208" spans="1:12" s="344" customFormat="1" ht="24" hidden="1" customHeight="1">
      <c r="A208" s="246">
        <v>35</v>
      </c>
      <c r="B208" s="246" t="s">
        <v>1858</v>
      </c>
      <c r="C208" s="247" t="s">
        <v>1859</v>
      </c>
      <c r="D208" s="263" t="s">
        <v>1860</v>
      </c>
      <c r="E208" s="246" t="s">
        <v>1085</v>
      </c>
      <c r="F208" s="246" t="s">
        <v>1804</v>
      </c>
      <c r="G208" s="246">
        <v>0</v>
      </c>
      <c r="H208" s="246"/>
      <c r="I208" s="246"/>
      <c r="J208" s="246"/>
      <c r="K208" s="246" t="s">
        <v>290</v>
      </c>
      <c r="L208" s="392"/>
    </row>
    <row r="209" spans="1:12" s="344" customFormat="1" ht="24" hidden="1" customHeight="1">
      <c r="A209" s="246">
        <v>36</v>
      </c>
      <c r="B209" s="246" t="s">
        <v>1861</v>
      </c>
      <c r="C209" s="247" t="s">
        <v>1862</v>
      </c>
      <c r="D209" s="263" t="s">
        <v>481</v>
      </c>
      <c r="E209" s="246" t="s">
        <v>1086</v>
      </c>
      <c r="F209" s="246" t="s">
        <v>1804</v>
      </c>
      <c r="G209" s="246">
        <v>0</v>
      </c>
      <c r="H209" s="246"/>
      <c r="I209" s="246"/>
      <c r="J209" s="246"/>
      <c r="K209" s="246" t="s">
        <v>290</v>
      </c>
      <c r="L209" s="392"/>
    </row>
    <row r="210" spans="1:12" s="344" customFormat="1" ht="24" hidden="1" customHeight="1">
      <c r="A210" s="246">
        <v>37</v>
      </c>
      <c r="B210" s="246" t="s">
        <v>1863</v>
      </c>
      <c r="C210" s="247" t="s">
        <v>377</v>
      </c>
      <c r="D210" s="263" t="s">
        <v>232</v>
      </c>
      <c r="E210" s="246" t="s">
        <v>1087</v>
      </c>
      <c r="F210" s="246" t="s">
        <v>1804</v>
      </c>
      <c r="G210" s="246">
        <v>0</v>
      </c>
      <c r="H210" s="246"/>
      <c r="I210" s="246"/>
      <c r="J210" s="246"/>
      <c r="K210" s="246" t="s">
        <v>290</v>
      </c>
      <c r="L210" s="392"/>
    </row>
    <row r="211" spans="1:12" s="344" customFormat="1" ht="24" hidden="1" customHeight="1">
      <c r="A211" s="246">
        <v>38</v>
      </c>
      <c r="B211" s="246" t="s">
        <v>1864</v>
      </c>
      <c r="C211" s="247" t="s">
        <v>206</v>
      </c>
      <c r="D211" s="263" t="s">
        <v>234</v>
      </c>
      <c r="E211" s="246" t="s">
        <v>1085</v>
      </c>
      <c r="F211" s="246" t="s">
        <v>1804</v>
      </c>
      <c r="G211" s="246">
        <v>0</v>
      </c>
      <c r="H211" s="246" t="s">
        <v>339</v>
      </c>
      <c r="I211" s="246"/>
      <c r="J211" s="246"/>
      <c r="K211" s="246" t="s">
        <v>290</v>
      </c>
      <c r="L211" s="392"/>
    </row>
    <row r="212" spans="1:12" s="344" customFormat="1" ht="24" hidden="1" customHeight="1">
      <c r="A212" s="246">
        <v>39</v>
      </c>
      <c r="B212" s="246" t="s">
        <v>1865</v>
      </c>
      <c r="C212" s="247" t="s">
        <v>1866</v>
      </c>
      <c r="D212" s="263" t="s">
        <v>1088</v>
      </c>
      <c r="E212" s="246" t="s">
        <v>1089</v>
      </c>
      <c r="F212" s="246" t="s">
        <v>1804</v>
      </c>
      <c r="G212" s="246">
        <v>0</v>
      </c>
      <c r="H212" s="246"/>
      <c r="I212" s="246"/>
      <c r="J212" s="246"/>
      <c r="K212" s="246" t="s">
        <v>290</v>
      </c>
      <c r="L212" s="392"/>
    </row>
    <row r="213" spans="1:12" s="344" customFormat="1" ht="24" hidden="1" customHeight="1">
      <c r="A213" s="246">
        <v>40</v>
      </c>
      <c r="B213" s="246" t="s">
        <v>1867</v>
      </c>
      <c r="C213" s="247" t="s">
        <v>1868</v>
      </c>
      <c r="D213" s="263" t="s">
        <v>368</v>
      </c>
      <c r="E213" s="246" t="s">
        <v>1090</v>
      </c>
      <c r="F213" s="246" t="s">
        <v>1804</v>
      </c>
      <c r="G213" s="246">
        <v>0</v>
      </c>
      <c r="H213" s="246"/>
      <c r="I213" s="246"/>
      <c r="J213" s="246"/>
      <c r="K213" s="246" t="s">
        <v>290</v>
      </c>
      <c r="L213" s="392"/>
    </row>
    <row r="214" spans="1:12" s="344" customFormat="1" ht="24" hidden="1" customHeight="1">
      <c r="A214" s="246">
        <v>41</v>
      </c>
      <c r="B214" s="246" t="s">
        <v>1869</v>
      </c>
      <c r="C214" s="247" t="s">
        <v>1870</v>
      </c>
      <c r="D214" s="263" t="s">
        <v>430</v>
      </c>
      <c r="E214" s="246" t="s">
        <v>1871</v>
      </c>
      <c r="F214" s="246" t="s">
        <v>1804</v>
      </c>
      <c r="G214" s="246">
        <v>0</v>
      </c>
      <c r="H214" s="246"/>
      <c r="I214" s="246"/>
      <c r="J214" s="246"/>
      <c r="K214" s="246" t="s">
        <v>290</v>
      </c>
      <c r="L214" s="392"/>
    </row>
    <row r="215" spans="1:12" s="344" customFormat="1" ht="24" hidden="1" customHeight="1">
      <c r="A215" s="246">
        <v>42</v>
      </c>
      <c r="B215" s="246" t="s">
        <v>1872</v>
      </c>
      <c r="C215" s="247" t="s">
        <v>405</v>
      </c>
      <c r="D215" s="263" t="s">
        <v>430</v>
      </c>
      <c r="E215" s="246" t="s">
        <v>1092</v>
      </c>
      <c r="F215" s="246" t="s">
        <v>1804</v>
      </c>
      <c r="G215" s="246">
        <v>0</v>
      </c>
      <c r="H215" s="246"/>
      <c r="I215" s="246"/>
      <c r="J215" s="246"/>
      <c r="K215" s="246" t="s">
        <v>290</v>
      </c>
      <c r="L215" s="392"/>
    </row>
    <row r="216" spans="1:12" s="344" customFormat="1" ht="24" hidden="1" customHeight="1">
      <c r="A216" s="246">
        <v>43</v>
      </c>
      <c r="B216" s="246" t="s">
        <v>1873</v>
      </c>
      <c r="C216" s="247" t="s">
        <v>1874</v>
      </c>
      <c r="D216" s="263" t="s">
        <v>240</v>
      </c>
      <c r="E216" s="246" t="s">
        <v>1875</v>
      </c>
      <c r="F216" s="246" t="s">
        <v>1804</v>
      </c>
      <c r="G216" s="246">
        <v>0</v>
      </c>
      <c r="H216" s="246"/>
      <c r="I216" s="246"/>
      <c r="J216" s="246"/>
      <c r="K216" s="246" t="s">
        <v>290</v>
      </c>
      <c r="L216" s="392"/>
    </row>
    <row r="217" spans="1:12" s="344" customFormat="1" ht="24" hidden="1" customHeight="1">
      <c r="A217" s="246">
        <v>44</v>
      </c>
      <c r="B217" s="246" t="s">
        <v>1876</v>
      </c>
      <c r="C217" s="247" t="s">
        <v>1877</v>
      </c>
      <c r="D217" s="263" t="s">
        <v>240</v>
      </c>
      <c r="E217" s="246" t="s">
        <v>1878</v>
      </c>
      <c r="F217" s="246" t="s">
        <v>1804</v>
      </c>
      <c r="G217" s="246">
        <v>0</v>
      </c>
      <c r="H217" s="246"/>
      <c r="I217" s="246"/>
      <c r="J217" s="246"/>
      <c r="K217" s="246" t="s">
        <v>290</v>
      </c>
      <c r="L217" s="392"/>
    </row>
    <row r="218" spans="1:12" s="344" customFormat="1" ht="24" hidden="1" customHeight="1">
      <c r="A218" s="246">
        <v>45</v>
      </c>
      <c r="B218" s="246" t="s">
        <v>1879</v>
      </c>
      <c r="C218" s="247" t="s">
        <v>483</v>
      </c>
      <c r="D218" s="263" t="s">
        <v>1880</v>
      </c>
      <c r="E218" s="246" t="s">
        <v>1881</v>
      </c>
      <c r="F218" s="246" t="s">
        <v>1804</v>
      </c>
      <c r="G218" s="246">
        <v>0</v>
      </c>
      <c r="H218" s="246"/>
      <c r="I218" s="246"/>
      <c r="J218" s="246"/>
      <c r="K218" s="246" t="s">
        <v>290</v>
      </c>
      <c r="L218" s="392"/>
    </row>
    <row r="219" spans="1:12" s="344" customFormat="1" ht="24" hidden="1" customHeight="1">
      <c r="A219" s="246">
        <v>46</v>
      </c>
      <c r="B219" s="246" t="s">
        <v>1882</v>
      </c>
      <c r="C219" s="247" t="s">
        <v>1883</v>
      </c>
      <c r="D219" s="263" t="s">
        <v>244</v>
      </c>
      <c r="E219" s="246" t="s">
        <v>400</v>
      </c>
      <c r="F219" s="246" t="s">
        <v>1804</v>
      </c>
      <c r="G219" s="246">
        <v>0</v>
      </c>
      <c r="H219" s="246"/>
      <c r="I219" s="246"/>
      <c r="J219" s="246"/>
      <c r="K219" s="246" t="s">
        <v>290</v>
      </c>
      <c r="L219" s="392"/>
    </row>
    <row r="220" spans="1:12" s="344" customFormat="1" ht="24" hidden="1" customHeight="1">
      <c r="A220" s="246">
        <v>47</v>
      </c>
      <c r="B220" s="246" t="s">
        <v>1884</v>
      </c>
      <c r="C220" s="247" t="s">
        <v>203</v>
      </c>
      <c r="D220" s="263" t="s">
        <v>244</v>
      </c>
      <c r="E220" s="246" t="s">
        <v>1885</v>
      </c>
      <c r="F220" s="246" t="s">
        <v>1804</v>
      </c>
      <c r="G220" s="246">
        <v>0</v>
      </c>
      <c r="H220" s="246"/>
      <c r="I220" s="246"/>
      <c r="J220" s="246"/>
      <c r="K220" s="246" t="s">
        <v>290</v>
      </c>
      <c r="L220" s="387"/>
    </row>
    <row r="221" spans="1:12" s="344" customFormat="1" ht="24" hidden="1" customHeight="1">
      <c r="A221" s="246">
        <v>48</v>
      </c>
      <c r="B221" s="246" t="s">
        <v>1886</v>
      </c>
      <c r="C221" s="247" t="s">
        <v>206</v>
      </c>
      <c r="D221" s="263" t="s">
        <v>1093</v>
      </c>
      <c r="E221" s="246" t="s">
        <v>1887</v>
      </c>
      <c r="F221" s="246" t="s">
        <v>1804</v>
      </c>
      <c r="G221" s="246">
        <v>0</v>
      </c>
      <c r="H221" s="246"/>
      <c r="I221" s="246"/>
      <c r="J221" s="246"/>
      <c r="K221" s="246" t="s">
        <v>290</v>
      </c>
      <c r="L221" s="392"/>
    </row>
    <row r="222" spans="1:12" s="344" customFormat="1" ht="24" hidden="1" customHeight="1" thickBot="1">
      <c r="A222" s="373">
        <v>49</v>
      </c>
      <c r="B222" s="373" t="s">
        <v>2054</v>
      </c>
      <c r="C222" s="374" t="s">
        <v>2055</v>
      </c>
      <c r="D222" s="375" t="s">
        <v>1150</v>
      </c>
      <c r="E222" s="373" t="s">
        <v>2056</v>
      </c>
      <c r="F222" s="373" t="s">
        <v>1804</v>
      </c>
      <c r="G222" s="373">
        <v>0</v>
      </c>
      <c r="H222" s="373"/>
      <c r="I222" s="373"/>
      <c r="J222" s="373"/>
      <c r="K222" s="373" t="s">
        <v>499</v>
      </c>
      <c r="L222" s="399" t="s">
        <v>1047</v>
      </c>
    </row>
    <row r="223" spans="1:12" s="344" customFormat="1" ht="24" hidden="1" customHeight="1">
      <c r="A223" s="283">
        <v>1</v>
      </c>
      <c r="B223" s="283" t="s">
        <v>1888</v>
      </c>
      <c r="C223" s="371" t="s">
        <v>1889</v>
      </c>
      <c r="D223" s="372" t="s">
        <v>288</v>
      </c>
      <c r="E223" s="283" t="s">
        <v>1890</v>
      </c>
      <c r="F223" s="283" t="s">
        <v>1891</v>
      </c>
      <c r="G223" s="283">
        <v>0</v>
      </c>
      <c r="H223" s="283"/>
      <c r="I223" s="283"/>
      <c r="J223" s="283"/>
      <c r="K223" s="283" t="s">
        <v>499</v>
      </c>
      <c r="L223" s="391"/>
    </row>
    <row r="224" spans="1:12" s="344" customFormat="1" ht="24" hidden="1" customHeight="1">
      <c r="A224" s="246">
        <v>2</v>
      </c>
      <c r="B224" s="246" t="s">
        <v>1892</v>
      </c>
      <c r="C224" s="247" t="s">
        <v>1893</v>
      </c>
      <c r="D224" s="263" t="s">
        <v>1094</v>
      </c>
      <c r="E224" s="246" t="s">
        <v>1852</v>
      </c>
      <c r="F224" s="246" t="s">
        <v>1891</v>
      </c>
      <c r="G224" s="246">
        <v>0</v>
      </c>
      <c r="H224" s="246"/>
      <c r="I224" s="246"/>
      <c r="J224" s="246"/>
      <c r="K224" s="246" t="s">
        <v>290</v>
      </c>
      <c r="L224" s="392"/>
    </row>
    <row r="225" spans="1:12" s="344" customFormat="1" ht="24" hidden="1" customHeight="1">
      <c r="A225" s="246">
        <v>3</v>
      </c>
      <c r="B225" s="246" t="s">
        <v>1894</v>
      </c>
      <c r="C225" s="247" t="s">
        <v>200</v>
      </c>
      <c r="D225" s="263" t="s">
        <v>435</v>
      </c>
      <c r="E225" s="246" t="s">
        <v>1895</v>
      </c>
      <c r="F225" s="246" t="s">
        <v>1891</v>
      </c>
      <c r="G225" s="246">
        <v>0</v>
      </c>
      <c r="H225" s="246"/>
      <c r="I225" s="246"/>
      <c r="J225" s="246"/>
      <c r="K225" s="246" t="s">
        <v>290</v>
      </c>
      <c r="L225" s="392"/>
    </row>
    <row r="226" spans="1:12" s="344" customFormat="1" ht="24" hidden="1" customHeight="1">
      <c r="A226" s="246">
        <v>4</v>
      </c>
      <c r="B226" s="246" t="s">
        <v>1896</v>
      </c>
      <c r="C226" s="247" t="s">
        <v>1897</v>
      </c>
      <c r="D226" s="263" t="s">
        <v>372</v>
      </c>
      <c r="E226" s="246" t="s">
        <v>358</v>
      </c>
      <c r="F226" s="246" t="s">
        <v>1891</v>
      </c>
      <c r="G226" s="246">
        <v>0</v>
      </c>
      <c r="H226" s="246"/>
      <c r="I226" s="550"/>
      <c r="J226" s="550" t="s">
        <v>1293</v>
      </c>
      <c r="K226" s="246" t="s">
        <v>290</v>
      </c>
      <c r="L226" s="394" t="s">
        <v>1052</v>
      </c>
    </row>
    <row r="227" spans="1:12" s="344" customFormat="1" ht="24" hidden="1" customHeight="1">
      <c r="A227" s="246">
        <v>5</v>
      </c>
      <c r="B227" s="246" t="s">
        <v>1898</v>
      </c>
      <c r="C227" s="247" t="s">
        <v>1899</v>
      </c>
      <c r="D227" s="263" t="s">
        <v>372</v>
      </c>
      <c r="E227" s="246" t="s">
        <v>1900</v>
      </c>
      <c r="F227" s="246" t="s">
        <v>1891</v>
      </c>
      <c r="G227" s="246">
        <v>0</v>
      </c>
      <c r="H227" s="246"/>
      <c r="I227" s="246"/>
      <c r="J227" s="246"/>
      <c r="K227" s="246" t="s">
        <v>290</v>
      </c>
      <c r="L227" s="392"/>
    </row>
    <row r="228" spans="1:12" s="344" customFormat="1" ht="24" hidden="1" customHeight="1">
      <c r="A228" s="246">
        <v>6</v>
      </c>
      <c r="B228" s="246" t="s">
        <v>1901</v>
      </c>
      <c r="C228" s="247" t="s">
        <v>483</v>
      </c>
      <c r="D228" s="263" t="s">
        <v>201</v>
      </c>
      <c r="E228" s="246" t="s">
        <v>1902</v>
      </c>
      <c r="F228" s="246" t="s">
        <v>1891</v>
      </c>
      <c r="G228" s="246">
        <v>0</v>
      </c>
      <c r="H228" s="246"/>
      <c r="I228" s="246"/>
      <c r="J228" s="246"/>
      <c r="K228" s="246" t="s">
        <v>290</v>
      </c>
      <c r="L228" s="392"/>
    </row>
    <row r="229" spans="1:12" s="344" customFormat="1" ht="24" hidden="1" customHeight="1">
      <c r="A229" s="246">
        <v>7</v>
      </c>
      <c r="B229" s="246" t="s">
        <v>2057</v>
      </c>
      <c r="C229" s="247" t="s">
        <v>332</v>
      </c>
      <c r="D229" s="263" t="s">
        <v>296</v>
      </c>
      <c r="E229" s="246" t="s">
        <v>398</v>
      </c>
      <c r="F229" s="246" t="s">
        <v>1891</v>
      </c>
      <c r="G229" s="246">
        <v>0</v>
      </c>
      <c r="H229" s="250" t="s">
        <v>1723</v>
      </c>
      <c r="I229" s="250"/>
      <c r="J229" s="250"/>
      <c r="K229" s="246" t="s">
        <v>499</v>
      </c>
      <c r="L229" s="396" t="s">
        <v>1053</v>
      </c>
    </row>
    <row r="230" spans="1:12" s="345" customFormat="1" ht="24" hidden="1" customHeight="1">
      <c r="A230" s="246">
        <v>8</v>
      </c>
      <c r="B230" s="248" t="s">
        <v>2058</v>
      </c>
      <c r="C230" s="249" t="s">
        <v>152</v>
      </c>
      <c r="D230" s="262" t="s">
        <v>205</v>
      </c>
      <c r="E230" s="248" t="s">
        <v>2059</v>
      </c>
      <c r="F230" s="246" t="s">
        <v>1891</v>
      </c>
      <c r="G230" s="246">
        <v>0</v>
      </c>
      <c r="H230" s="251" t="s">
        <v>334</v>
      </c>
      <c r="I230" s="251"/>
      <c r="J230" s="251"/>
      <c r="K230" s="248" t="s">
        <v>290</v>
      </c>
      <c r="L230" s="396" t="s">
        <v>1054</v>
      </c>
    </row>
    <row r="231" spans="1:12" s="344" customFormat="1" ht="24" hidden="1" customHeight="1">
      <c r="A231" s="246">
        <v>9</v>
      </c>
      <c r="B231" s="246" t="s">
        <v>1903</v>
      </c>
      <c r="C231" s="247" t="s">
        <v>1904</v>
      </c>
      <c r="D231" s="263" t="s">
        <v>207</v>
      </c>
      <c r="E231" s="246" t="s">
        <v>1905</v>
      </c>
      <c r="F231" s="246" t="s">
        <v>1891</v>
      </c>
      <c r="G231" s="246">
        <v>0</v>
      </c>
      <c r="H231" s="246"/>
      <c r="I231" s="246"/>
      <c r="J231" s="246"/>
      <c r="K231" s="246" t="s">
        <v>290</v>
      </c>
      <c r="L231" s="392"/>
    </row>
    <row r="232" spans="1:12" s="344" customFormat="1" ht="24" hidden="1" customHeight="1">
      <c r="A232" s="246">
        <v>10</v>
      </c>
      <c r="B232" s="246" t="s">
        <v>1906</v>
      </c>
      <c r="C232" s="247" t="s">
        <v>1907</v>
      </c>
      <c r="D232" s="263" t="s">
        <v>446</v>
      </c>
      <c r="E232" s="246" t="s">
        <v>1096</v>
      </c>
      <c r="F232" s="246" t="s">
        <v>1891</v>
      </c>
      <c r="G232" s="246">
        <v>0</v>
      </c>
      <c r="H232" s="246"/>
      <c r="I232" s="246"/>
      <c r="J232" s="246"/>
      <c r="K232" s="246" t="s">
        <v>290</v>
      </c>
      <c r="L232" s="392"/>
    </row>
    <row r="233" spans="1:12" s="344" customFormat="1" ht="24" hidden="1" customHeight="1">
      <c r="A233" s="246">
        <v>11</v>
      </c>
      <c r="B233" s="246" t="s">
        <v>1908</v>
      </c>
      <c r="C233" s="247" t="s">
        <v>1909</v>
      </c>
      <c r="D233" s="263" t="s">
        <v>210</v>
      </c>
      <c r="E233" s="246" t="s">
        <v>1910</v>
      </c>
      <c r="F233" s="246" t="s">
        <v>1891</v>
      </c>
      <c r="G233" s="246">
        <v>0</v>
      </c>
      <c r="H233" s="246"/>
      <c r="I233" s="246"/>
      <c r="J233" s="246"/>
      <c r="K233" s="246" t="s">
        <v>290</v>
      </c>
      <c r="L233" s="394"/>
    </row>
    <row r="234" spans="1:12" s="344" customFormat="1" ht="24" hidden="1" customHeight="1">
      <c r="A234" s="246">
        <v>12</v>
      </c>
      <c r="B234" s="353" t="s">
        <v>1911</v>
      </c>
      <c r="C234" s="354" t="s">
        <v>1912</v>
      </c>
      <c r="D234" s="355" t="s">
        <v>414</v>
      </c>
      <c r="E234" s="248" t="s">
        <v>1097</v>
      </c>
      <c r="F234" s="248" t="s">
        <v>1891</v>
      </c>
      <c r="G234" s="246">
        <v>0</v>
      </c>
      <c r="H234" s="246"/>
      <c r="I234" s="550"/>
      <c r="J234" s="550" t="s">
        <v>1293</v>
      </c>
      <c r="K234" s="246" t="s">
        <v>290</v>
      </c>
      <c r="L234" s="388" t="s">
        <v>1620</v>
      </c>
    </row>
    <row r="235" spans="1:12" s="344" customFormat="1" ht="24" hidden="1" customHeight="1">
      <c r="A235" s="246">
        <v>13</v>
      </c>
      <c r="B235" s="246" t="s">
        <v>1913</v>
      </c>
      <c r="C235" s="247" t="s">
        <v>483</v>
      </c>
      <c r="D235" s="263" t="s">
        <v>1514</v>
      </c>
      <c r="E235" s="246" t="s">
        <v>1914</v>
      </c>
      <c r="F235" s="246" t="s">
        <v>1891</v>
      </c>
      <c r="G235" s="246">
        <v>0</v>
      </c>
      <c r="H235" s="246"/>
      <c r="I235" s="246"/>
      <c r="J235" s="246"/>
      <c r="K235" s="246" t="s">
        <v>290</v>
      </c>
      <c r="L235" s="392"/>
    </row>
    <row r="236" spans="1:12" s="344" customFormat="1" ht="24" hidden="1" customHeight="1">
      <c r="A236" s="246">
        <v>14</v>
      </c>
      <c r="B236" s="246" t="s">
        <v>1915</v>
      </c>
      <c r="C236" s="247" t="s">
        <v>1916</v>
      </c>
      <c r="D236" s="263" t="s">
        <v>302</v>
      </c>
      <c r="E236" s="246" t="s">
        <v>295</v>
      </c>
      <c r="F236" s="246" t="s">
        <v>1891</v>
      </c>
      <c r="G236" s="246">
        <v>0</v>
      </c>
      <c r="H236" s="246" t="s">
        <v>339</v>
      </c>
      <c r="I236" s="246"/>
      <c r="J236" s="246"/>
      <c r="K236" s="246" t="s">
        <v>499</v>
      </c>
      <c r="L236" s="388" t="s">
        <v>177</v>
      </c>
    </row>
    <row r="237" spans="1:12" s="344" customFormat="1" ht="24" hidden="1" customHeight="1">
      <c r="A237" s="246">
        <v>15</v>
      </c>
      <c r="B237" s="246" t="s">
        <v>1917</v>
      </c>
      <c r="C237" s="247" t="s">
        <v>196</v>
      </c>
      <c r="D237" s="263" t="s">
        <v>419</v>
      </c>
      <c r="E237" s="246" t="s">
        <v>1918</v>
      </c>
      <c r="F237" s="246" t="s">
        <v>1891</v>
      </c>
      <c r="G237" s="246">
        <v>0</v>
      </c>
      <c r="H237" s="246"/>
      <c r="I237" s="246"/>
      <c r="J237" s="246"/>
      <c r="K237" s="246" t="s">
        <v>290</v>
      </c>
      <c r="L237" s="394"/>
    </row>
    <row r="238" spans="1:12" s="344" customFormat="1" ht="24" hidden="1" customHeight="1">
      <c r="A238" s="246">
        <v>16</v>
      </c>
      <c r="B238" s="246" t="s">
        <v>1919</v>
      </c>
      <c r="C238" s="247" t="s">
        <v>1920</v>
      </c>
      <c r="D238" s="263" t="s">
        <v>1921</v>
      </c>
      <c r="E238" s="246" t="s">
        <v>1922</v>
      </c>
      <c r="F238" s="246" t="s">
        <v>1891</v>
      </c>
      <c r="G238" s="246">
        <v>0</v>
      </c>
      <c r="H238" s="246"/>
      <c r="I238" s="246"/>
      <c r="J238" s="246"/>
      <c r="K238" s="246" t="s">
        <v>290</v>
      </c>
      <c r="L238" s="392"/>
    </row>
    <row r="239" spans="1:12" s="344" customFormat="1" ht="24" hidden="1" customHeight="1">
      <c r="A239" s="246">
        <v>17</v>
      </c>
      <c r="B239" s="246" t="s">
        <v>1923</v>
      </c>
      <c r="C239" s="247" t="s">
        <v>431</v>
      </c>
      <c r="D239" s="263" t="s">
        <v>337</v>
      </c>
      <c r="E239" s="246" t="s">
        <v>1924</v>
      </c>
      <c r="F239" s="246" t="s">
        <v>1891</v>
      </c>
      <c r="G239" s="246">
        <v>0</v>
      </c>
      <c r="H239" s="246"/>
      <c r="I239" s="246"/>
      <c r="J239" s="246"/>
      <c r="K239" s="246" t="s">
        <v>290</v>
      </c>
      <c r="L239" s="392"/>
    </row>
    <row r="240" spans="1:12" s="344" customFormat="1" ht="24" hidden="1" customHeight="1">
      <c r="A240" s="246">
        <v>18</v>
      </c>
      <c r="B240" s="246" t="s">
        <v>1925</v>
      </c>
      <c r="C240" s="247" t="s">
        <v>1926</v>
      </c>
      <c r="D240" s="263" t="s">
        <v>1098</v>
      </c>
      <c r="E240" s="246" t="s">
        <v>1927</v>
      </c>
      <c r="F240" s="246" t="s">
        <v>1891</v>
      </c>
      <c r="G240" s="246">
        <v>0</v>
      </c>
      <c r="H240" s="246"/>
      <c r="I240" s="246"/>
      <c r="J240" s="246"/>
      <c r="K240" s="246" t="s">
        <v>290</v>
      </c>
      <c r="L240" s="392"/>
    </row>
    <row r="241" spans="1:12" s="344" customFormat="1" ht="24" hidden="1" customHeight="1">
      <c r="A241" s="246">
        <v>19</v>
      </c>
      <c r="B241" s="246" t="s">
        <v>1928</v>
      </c>
      <c r="C241" s="247" t="s">
        <v>1099</v>
      </c>
      <c r="D241" s="263" t="s">
        <v>219</v>
      </c>
      <c r="E241" s="246" t="s">
        <v>1929</v>
      </c>
      <c r="F241" s="246" t="s">
        <v>1891</v>
      </c>
      <c r="G241" s="246">
        <v>0</v>
      </c>
      <c r="H241" s="246"/>
      <c r="I241" s="246"/>
      <c r="J241" s="246"/>
      <c r="K241" s="246" t="s">
        <v>290</v>
      </c>
      <c r="L241" s="392"/>
    </row>
    <row r="242" spans="1:12" s="345" customFormat="1" ht="24" hidden="1" customHeight="1">
      <c r="A242" s="246">
        <v>20</v>
      </c>
      <c r="B242" s="246" t="s">
        <v>1930</v>
      </c>
      <c r="C242" s="249" t="s">
        <v>1931</v>
      </c>
      <c r="D242" s="262" t="s">
        <v>344</v>
      </c>
      <c r="E242" s="248" t="s">
        <v>1932</v>
      </c>
      <c r="F242" s="246" t="s">
        <v>1891</v>
      </c>
      <c r="G242" s="246">
        <v>0</v>
      </c>
      <c r="H242" s="248"/>
      <c r="I242" s="248"/>
      <c r="J242" s="248"/>
      <c r="K242" s="248" t="s">
        <v>499</v>
      </c>
      <c r="L242" s="394"/>
    </row>
    <row r="243" spans="1:12" s="345" customFormat="1" ht="24" hidden="1" customHeight="1">
      <c r="A243" s="246">
        <v>21</v>
      </c>
      <c r="B243" s="246" t="s">
        <v>1933</v>
      </c>
      <c r="C243" s="249" t="s">
        <v>1934</v>
      </c>
      <c r="D243" s="262" t="s">
        <v>387</v>
      </c>
      <c r="E243" s="248" t="s">
        <v>1100</v>
      </c>
      <c r="F243" s="246" t="s">
        <v>1891</v>
      </c>
      <c r="G243" s="246">
        <v>0</v>
      </c>
      <c r="H243" s="246" t="s">
        <v>370</v>
      </c>
      <c r="I243" s="246"/>
      <c r="J243" s="246"/>
      <c r="K243" s="248" t="s">
        <v>499</v>
      </c>
      <c r="L243" s="394"/>
    </row>
    <row r="244" spans="1:12" s="344" customFormat="1" ht="24" hidden="1" customHeight="1">
      <c r="A244" s="246">
        <v>22</v>
      </c>
      <c r="B244" s="246" t="s">
        <v>1935</v>
      </c>
      <c r="C244" s="247" t="s">
        <v>425</v>
      </c>
      <c r="D244" s="263" t="s">
        <v>349</v>
      </c>
      <c r="E244" s="246" t="s">
        <v>1936</v>
      </c>
      <c r="F244" s="246" t="s">
        <v>1891</v>
      </c>
      <c r="G244" s="246">
        <v>0</v>
      </c>
      <c r="H244" s="246"/>
      <c r="I244" s="246"/>
      <c r="J244" s="246"/>
      <c r="K244" s="246" t="s">
        <v>290</v>
      </c>
      <c r="L244" s="394"/>
    </row>
    <row r="245" spans="1:12" s="344" customFormat="1" ht="24" hidden="1" customHeight="1">
      <c r="A245" s="246">
        <v>23</v>
      </c>
      <c r="B245" s="246" t="s">
        <v>1937</v>
      </c>
      <c r="C245" s="247" t="s">
        <v>382</v>
      </c>
      <c r="D245" s="263" t="s">
        <v>221</v>
      </c>
      <c r="E245" s="246" t="s">
        <v>1101</v>
      </c>
      <c r="F245" s="246" t="s">
        <v>1891</v>
      </c>
      <c r="G245" s="246">
        <v>0</v>
      </c>
      <c r="H245" s="246" t="s">
        <v>345</v>
      </c>
      <c r="I245" s="246"/>
      <c r="J245" s="246"/>
      <c r="K245" s="246" t="s">
        <v>290</v>
      </c>
      <c r="L245" s="392"/>
    </row>
    <row r="246" spans="1:12" s="345" customFormat="1" ht="24" hidden="1" customHeight="1">
      <c r="A246" s="246">
        <v>24</v>
      </c>
      <c r="B246" s="246" t="s">
        <v>1938</v>
      </c>
      <c r="C246" s="249" t="s">
        <v>1939</v>
      </c>
      <c r="D246" s="262" t="s">
        <v>393</v>
      </c>
      <c r="E246" s="248" t="s">
        <v>1940</v>
      </c>
      <c r="F246" s="246" t="s">
        <v>1891</v>
      </c>
      <c r="G246" s="246">
        <v>0</v>
      </c>
      <c r="H246" s="248"/>
      <c r="I246" s="248"/>
      <c r="J246" s="248"/>
      <c r="K246" s="248" t="s">
        <v>290</v>
      </c>
      <c r="L246" s="394"/>
    </row>
    <row r="247" spans="1:12" s="344" customFormat="1" ht="24" hidden="1" customHeight="1">
      <c r="A247" s="246">
        <v>25</v>
      </c>
      <c r="B247" s="246" t="s">
        <v>1941</v>
      </c>
      <c r="C247" s="247" t="s">
        <v>1942</v>
      </c>
      <c r="D247" s="263" t="s">
        <v>225</v>
      </c>
      <c r="E247" s="246" t="s">
        <v>1943</v>
      </c>
      <c r="F247" s="246" t="s">
        <v>1891</v>
      </c>
      <c r="G247" s="246">
        <v>0</v>
      </c>
      <c r="H247" s="246"/>
      <c r="I247" s="246"/>
      <c r="J247" s="246"/>
      <c r="K247" s="246" t="s">
        <v>290</v>
      </c>
      <c r="L247" s="392"/>
    </row>
    <row r="248" spans="1:12" s="344" customFormat="1" ht="24" hidden="1" customHeight="1">
      <c r="A248" s="246">
        <v>26</v>
      </c>
      <c r="B248" s="246" t="s">
        <v>1944</v>
      </c>
      <c r="C248" s="247" t="s">
        <v>1945</v>
      </c>
      <c r="D248" s="263" t="s">
        <v>356</v>
      </c>
      <c r="E248" s="246" t="s">
        <v>1946</v>
      </c>
      <c r="F248" s="246" t="s">
        <v>1891</v>
      </c>
      <c r="G248" s="246">
        <v>0</v>
      </c>
      <c r="H248" s="246"/>
      <c r="I248" s="246"/>
      <c r="J248" s="246"/>
      <c r="K248" s="246" t="s">
        <v>499</v>
      </c>
      <c r="L248" s="394" t="s">
        <v>1033</v>
      </c>
    </row>
    <row r="249" spans="1:12" s="344" customFormat="1" ht="24" hidden="1" customHeight="1">
      <c r="A249" s="246">
        <v>27</v>
      </c>
      <c r="B249" s="246" t="s">
        <v>1947</v>
      </c>
      <c r="C249" s="247" t="s">
        <v>1948</v>
      </c>
      <c r="D249" s="263" t="s">
        <v>226</v>
      </c>
      <c r="E249" s="246" t="s">
        <v>1949</v>
      </c>
      <c r="F249" s="246" t="s">
        <v>1891</v>
      </c>
      <c r="G249" s="246">
        <v>0</v>
      </c>
      <c r="H249" s="246"/>
      <c r="I249" s="246"/>
      <c r="J249" s="246"/>
      <c r="K249" s="246" t="s">
        <v>499</v>
      </c>
      <c r="L249" s="392"/>
    </row>
    <row r="250" spans="1:12" s="345" customFormat="1" ht="24" hidden="1" customHeight="1">
      <c r="A250" s="246">
        <v>28</v>
      </c>
      <c r="B250" s="248" t="s">
        <v>2060</v>
      </c>
      <c r="C250" s="249" t="s">
        <v>500</v>
      </c>
      <c r="D250" s="262" t="s">
        <v>502</v>
      </c>
      <c r="E250" s="248" t="s">
        <v>485</v>
      </c>
      <c r="F250" s="246" t="s">
        <v>1891</v>
      </c>
      <c r="G250" s="246">
        <v>0</v>
      </c>
      <c r="H250" s="251" t="s">
        <v>1723</v>
      </c>
      <c r="I250" s="251"/>
      <c r="J250" s="251"/>
      <c r="K250" s="248" t="s">
        <v>290</v>
      </c>
      <c r="L250" s="396" t="s">
        <v>1055</v>
      </c>
    </row>
    <row r="251" spans="1:12" s="344" customFormat="1" ht="24" hidden="1" customHeight="1">
      <c r="A251" s="246">
        <v>29</v>
      </c>
      <c r="B251" s="246" t="s">
        <v>1950</v>
      </c>
      <c r="C251" s="247" t="s">
        <v>1951</v>
      </c>
      <c r="D251" s="263" t="s">
        <v>1082</v>
      </c>
      <c r="E251" s="246" t="s">
        <v>1104</v>
      </c>
      <c r="F251" s="246" t="s">
        <v>1891</v>
      </c>
      <c r="G251" s="246">
        <v>0</v>
      </c>
      <c r="H251" s="246"/>
      <c r="I251" s="246"/>
      <c r="J251" s="246"/>
      <c r="K251" s="246" t="s">
        <v>290</v>
      </c>
      <c r="L251" s="392"/>
    </row>
    <row r="252" spans="1:12" s="344" customFormat="1" ht="24" hidden="1" customHeight="1">
      <c r="A252" s="246">
        <v>30</v>
      </c>
      <c r="B252" s="246" t="s">
        <v>1952</v>
      </c>
      <c r="C252" s="247" t="s">
        <v>1953</v>
      </c>
      <c r="D252" s="263" t="s">
        <v>360</v>
      </c>
      <c r="E252" s="246" t="s">
        <v>1954</v>
      </c>
      <c r="F252" s="246" t="s">
        <v>1891</v>
      </c>
      <c r="G252" s="246">
        <v>0</v>
      </c>
      <c r="H252" s="246"/>
      <c r="I252" s="246"/>
      <c r="J252" s="246"/>
      <c r="K252" s="246" t="s">
        <v>290</v>
      </c>
      <c r="L252" s="384"/>
    </row>
    <row r="253" spans="1:12" s="344" customFormat="1" ht="24" hidden="1" customHeight="1">
      <c r="A253" s="246">
        <v>31</v>
      </c>
      <c r="B253" s="246" t="s">
        <v>2043</v>
      </c>
      <c r="C253" s="247" t="s">
        <v>2044</v>
      </c>
      <c r="D253" s="263" t="s">
        <v>360</v>
      </c>
      <c r="E253" s="246" t="s">
        <v>2045</v>
      </c>
      <c r="F253" s="246" t="s">
        <v>1891</v>
      </c>
      <c r="G253" s="246">
        <v>0</v>
      </c>
      <c r="H253" s="246"/>
      <c r="I253" s="246"/>
      <c r="J253" s="246"/>
      <c r="K253" s="246" t="s">
        <v>290</v>
      </c>
      <c r="L253" s="394" t="s">
        <v>1048</v>
      </c>
    </row>
    <row r="254" spans="1:12" s="344" customFormat="1" ht="24" hidden="1" customHeight="1">
      <c r="A254" s="246">
        <v>32</v>
      </c>
      <c r="B254" s="246" t="s">
        <v>2046</v>
      </c>
      <c r="C254" s="247" t="s">
        <v>2047</v>
      </c>
      <c r="D254" s="263" t="s">
        <v>362</v>
      </c>
      <c r="E254" s="246" t="s">
        <v>1987</v>
      </c>
      <c r="F254" s="246" t="s">
        <v>1891</v>
      </c>
      <c r="G254" s="246">
        <v>0</v>
      </c>
      <c r="H254" s="246"/>
      <c r="I254" s="246"/>
      <c r="J254" s="246"/>
      <c r="K254" s="246" t="s">
        <v>290</v>
      </c>
      <c r="L254" s="394" t="s">
        <v>1047</v>
      </c>
    </row>
    <row r="255" spans="1:12" s="344" customFormat="1" ht="24" hidden="1" customHeight="1">
      <c r="A255" s="246">
        <v>33</v>
      </c>
      <c r="B255" s="246" t="s">
        <v>1955</v>
      </c>
      <c r="C255" s="247" t="s">
        <v>1956</v>
      </c>
      <c r="D255" s="263" t="s">
        <v>456</v>
      </c>
      <c r="E255" s="246" t="s">
        <v>1571</v>
      </c>
      <c r="F255" s="246" t="s">
        <v>1891</v>
      </c>
      <c r="G255" s="246">
        <v>0</v>
      </c>
      <c r="H255" s="246"/>
      <c r="I255" s="246"/>
      <c r="J255" s="246"/>
      <c r="K255" s="246" t="s">
        <v>290</v>
      </c>
      <c r="L255" s="392"/>
    </row>
    <row r="256" spans="1:12" s="344" customFormat="1" ht="24" hidden="1" customHeight="1">
      <c r="A256" s="246">
        <v>34</v>
      </c>
      <c r="B256" s="246" t="s">
        <v>1957</v>
      </c>
      <c r="C256" s="247" t="s">
        <v>1958</v>
      </c>
      <c r="D256" s="263" t="s">
        <v>427</v>
      </c>
      <c r="E256" s="246" t="s">
        <v>399</v>
      </c>
      <c r="F256" s="246" t="s">
        <v>1891</v>
      </c>
      <c r="G256" s="246">
        <v>0</v>
      </c>
      <c r="H256" s="246"/>
      <c r="I256" s="246"/>
      <c r="J256" s="246"/>
      <c r="K256" s="246" t="s">
        <v>290</v>
      </c>
      <c r="L256" s="392"/>
    </row>
    <row r="257" spans="1:12" s="344" customFormat="1" ht="24" hidden="1" customHeight="1">
      <c r="A257" s="246">
        <v>35</v>
      </c>
      <c r="B257" s="246" t="s">
        <v>1959</v>
      </c>
      <c r="C257" s="247" t="s">
        <v>392</v>
      </c>
      <c r="D257" s="263" t="s">
        <v>234</v>
      </c>
      <c r="E257" s="246" t="s">
        <v>479</v>
      </c>
      <c r="F257" s="246" t="s">
        <v>1891</v>
      </c>
      <c r="G257" s="246">
        <v>0</v>
      </c>
      <c r="H257" s="246"/>
      <c r="I257" s="246"/>
      <c r="J257" s="246"/>
      <c r="K257" s="246" t="s">
        <v>290</v>
      </c>
      <c r="L257" s="385" t="s">
        <v>1960</v>
      </c>
    </row>
    <row r="258" spans="1:12" s="344" customFormat="1" ht="24" hidden="1" customHeight="1">
      <c r="A258" s="246">
        <v>36</v>
      </c>
      <c r="B258" s="246" t="s">
        <v>1961</v>
      </c>
      <c r="C258" s="247" t="s">
        <v>487</v>
      </c>
      <c r="D258" s="263" t="s">
        <v>1962</v>
      </c>
      <c r="E258" s="246" t="s">
        <v>1105</v>
      </c>
      <c r="F258" s="246" t="s">
        <v>1891</v>
      </c>
      <c r="G258" s="246">
        <v>0</v>
      </c>
      <c r="H258" s="246"/>
      <c r="I258" s="246"/>
      <c r="J258" s="246"/>
      <c r="K258" s="246" t="s">
        <v>290</v>
      </c>
      <c r="L258" s="392"/>
    </row>
    <row r="259" spans="1:12" s="344" customFormat="1" ht="24" hidden="1" customHeight="1">
      <c r="A259" s="246">
        <v>37</v>
      </c>
      <c r="B259" s="246" t="s">
        <v>2048</v>
      </c>
      <c r="C259" s="247" t="s">
        <v>2049</v>
      </c>
      <c r="D259" s="263" t="s">
        <v>237</v>
      </c>
      <c r="E259" s="246" t="s">
        <v>1149</v>
      </c>
      <c r="F259" s="246" t="s">
        <v>1891</v>
      </c>
      <c r="G259" s="246">
        <v>0</v>
      </c>
      <c r="H259" s="246"/>
      <c r="I259" s="246"/>
      <c r="J259" s="246"/>
      <c r="K259" s="246" t="s">
        <v>290</v>
      </c>
      <c r="L259" s="394" t="s">
        <v>1047</v>
      </c>
    </row>
    <row r="260" spans="1:12" s="344" customFormat="1" ht="24" hidden="1" customHeight="1">
      <c r="A260" s="246">
        <v>38</v>
      </c>
      <c r="B260" s="246" t="s">
        <v>1963</v>
      </c>
      <c r="C260" s="247" t="s">
        <v>462</v>
      </c>
      <c r="D260" s="263" t="s">
        <v>237</v>
      </c>
      <c r="E260" s="246" t="s">
        <v>1106</v>
      </c>
      <c r="F260" s="246" t="s">
        <v>1891</v>
      </c>
      <c r="G260" s="246">
        <v>0</v>
      </c>
      <c r="H260" s="246"/>
      <c r="I260" s="246"/>
      <c r="J260" s="246"/>
      <c r="K260" s="246" t="s">
        <v>290</v>
      </c>
      <c r="L260" s="392"/>
    </row>
    <row r="261" spans="1:12" s="344" customFormat="1" ht="24" hidden="1" customHeight="1">
      <c r="A261" s="246">
        <v>39</v>
      </c>
      <c r="B261" s="246" t="s">
        <v>1964</v>
      </c>
      <c r="C261" s="247" t="s">
        <v>1965</v>
      </c>
      <c r="D261" s="263" t="s">
        <v>1966</v>
      </c>
      <c r="E261" s="246" t="s">
        <v>1922</v>
      </c>
      <c r="F261" s="246" t="s">
        <v>1891</v>
      </c>
      <c r="G261" s="246">
        <v>0</v>
      </c>
      <c r="H261" s="246"/>
      <c r="I261" s="246"/>
      <c r="J261" s="246"/>
      <c r="K261" s="246" t="s">
        <v>290</v>
      </c>
      <c r="L261" s="394" t="s">
        <v>178</v>
      </c>
    </row>
    <row r="262" spans="1:12" s="344" customFormat="1" ht="24" hidden="1" customHeight="1">
      <c r="A262" s="246">
        <v>40</v>
      </c>
      <c r="B262" s="246" t="s">
        <v>1967</v>
      </c>
      <c r="C262" s="247" t="s">
        <v>1968</v>
      </c>
      <c r="D262" s="263" t="s">
        <v>430</v>
      </c>
      <c r="E262" s="246" t="s">
        <v>1123</v>
      </c>
      <c r="F262" s="246" t="s">
        <v>1891</v>
      </c>
      <c r="G262" s="246">
        <v>0</v>
      </c>
      <c r="H262" s="246"/>
      <c r="I262" s="246"/>
      <c r="J262" s="246"/>
      <c r="K262" s="246" t="s">
        <v>290</v>
      </c>
      <c r="L262" s="394" t="s">
        <v>1042</v>
      </c>
    </row>
    <row r="263" spans="1:12" s="344" customFormat="1" ht="24" hidden="1" customHeight="1">
      <c r="A263" s="246">
        <v>41</v>
      </c>
      <c r="B263" s="246" t="s">
        <v>1969</v>
      </c>
      <c r="C263" s="247" t="s">
        <v>1970</v>
      </c>
      <c r="D263" s="263" t="s">
        <v>240</v>
      </c>
      <c r="E263" s="246" t="s">
        <v>1971</v>
      </c>
      <c r="F263" s="246" t="s">
        <v>1891</v>
      </c>
      <c r="G263" s="246">
        <v>0</v>
      </c>
      <c r="H263" s="246"/>
      <c r="I263" s="246"/>
      <c r="J263" s="246"/>
      <c r="K263" s="246" t="s">
        <v>290</v>
      </c>
      <c r="L263" s="392"/>
    </row>
    <row r="264" spans="1:12" s="344" customFormat="1" ht="24" hidden="1" customHeight="1">
      <c r="A264" s="246">
        <v>42</v>
      </c>
      <c r="B264" s="246" t="s">
        <v>1972</v>
      </c>
      <c r="C264" s="247" t="s">
        <v>1973</v>
      </c>
      <c r="D264" s="263" t="s">
        <v>242</v>
      </c>
      <c r="E264" s="246" t="s">
        <v>1135</v>
      </c>
      <c r="F264" s="246" t="s">
        <v>1891</v>
      </c>
      <c r="G264" s="246">
        <v>0</v>
      </c>
      <c r="H264" s="246"/>
      <c r="I264" s="246"/>
      <c r="J264" s="246"/>
      <c r="K264" s="246" t="s">
        <v>290</v>
      </c>
      <c r="L264" s="394" t="s">
        <v>179</v>
      </c>
    </row>
    <row r="265" spans="1:12" s="344" customFormat="1" ht="24" hidden="1" customHeight="1">
      <c r="A265" s="246">
        <v>43</v>
      </c>
      <c r="B265" s="246" t="s">
        <v>2050</v>
      </c>
      <c r="C265" s="247" t="s">
        <v>2051</v>
      </c>
      <c r="D265" s="263" t="s">
        <v>242</v>
      </c>
      <c r="E265" s="246" t="s">
        <v>409</v>
      </c>
      <c r="F265" s="246" t="s">
        <v>1891</v>
      </c>
      <c r="G265" s="246">
        <v>0</v>
      </c>
      <c r="H265" s="246"/>
      <c r="I265" s="246"/>
      <c r="J265" s="246"/>
      <c r="K265" s="246" t="s">
        <v>290</v>
      </c>
      <c r="L265" s="394" t="s">
        <v>1047</v>
      </c>
    </row>
    <row r="266" spans="1:12" s="345" customFormat="1" ht="24" hidden="1" customHeight="1">
      <c r="A266" s="246">
        <v>44</v>
      </c>
      <c r="B266" s="248" t="s">
        <v>2061</v>
      </c>
      <c r="C266" s="249" t="s">
        <v>154</v>
      </c>
      <c r="D266" s="262" t="s">
        <v>243</v>
      </c>
      <c r="E266" s="248" t="s">
        <v>2062</v>
      </c>
      <c r="F266" s="246" t="s">
        <v>1891</v>
      </c>
      <c r="G266" s="246">
        <v>0</v>
      </c>
      <c r="H266" s="251" t="s">
        <v>1723</v>
      </c>
      <c r="I266" s="251"/>
      <c r="J266" s="251"/>
      <c r="K266" s="248" t="s">
        <v>290</v>
      </c>
      <c r="L266" s="396" t="s">
        <v>1056</v>
      </c>
    </row>
    <row r="267" spans="1:12" s="344" customFormat="1" ht="24" hidden="1" customHeight="1">
      <c r="A267" s="246">
        <v>45</v>
      </c>
      <c r="B267" s="246" t="s">
        <v>1974</v>
      </c>
      <c r="C267" s="247" t="s">
        <v>1136</v>
      </c>
      <c r="D267" s="263" t="s">
        <v>243</v>
      </c>
      <c r="E267" s="246" t="s">
        <v>1975</v>
      </c>
      <c r="F267" s="246" t="s">
        <v>1891</v>
      </c>
      <c r="G267" s="246">
        <v>0</v>
      </c>
      <c r="H267" s="246"/>
      <c r="I267" s="246"/>
      <c r="J267" s="246"/>
      <c r="K267" s="246" t="s">
        <v>290</v>
      </c>
      <c r="L267" s="392"/>
    </row>
    <row r="268" spans="1:12" s="344" customFormat="1" ht="24" hidden="1" customHeight="1">
      <c r="A268" s="246">
        <v>46</v>
      </c>
      <c r="B268" s="246" t="s">
        <v>1976</v>
      </c>
      <c r="C268" s="358" t="s">
        <v>1977</v>
      </c>
      <c r="D268" s="358" t="s">
        <v>1978</v>
      </c>
      <c r="E268" s="246" t="s">
        <v>301</v>
      </c>
      <c r="F268" s="246" t="s">
        <v>1891</v>
      </c>
      <c r="G268" s="246">
        <v>0</v>
      </c>
      <c r="H268" s="246"/>
      <c r="I268" s="246"/>
      <c r="J268" s="246"/>
      <c r="K268" s="246" t="s">
        <v>290</v>
      </c>
      <c r="L268" s="392"/>
    </row>
    <row r="269" spans="1:12" s="344" customFormat="1" ht="24" hidden="1" customHeight="1">
      <c r="A269" s="246">
        <v>47</v>
      </c>
      <c r="B269" s="246" t="s">
        <v>2052</v>
      </c>
      <c r="C269" s="247" t="s">
        <v>2053</v>
      </c>
      <c r="D269" s="263" t="s">
        <v>1978</v>
      </c>
      <c r="E269" s="246" t="s">
        <v>1825</v>
      </c>
      <c r="F269" s="246" t="s">
        <v>1891</v>
      </c>
      <c r="G269" s="246">
        <v>0</v>
      </c>
      <c r="H269" s="246"/>
      <c r="I269" s="246"/>
      <c r="J269" s="246"/>
      <c r="K269" s="246" t="s">
        <v>290</v>
      </c>
      <c r="L269" s="394" t="s">
        <v>1047</v>
      </c>
    </row>
    <row r="270" spans="1:12" s="344" customFormat="1" ht="24" hidden="1" customHeight="1" thickBot="1">
      <c r="A270" s="373">
        <v>48</v>
      </c>
      <c r="B270" s="373" t="s">
        <v>1979</v>
      </c>
      <c r="C270" s="374" t="s">
        <v>487</v>
      </c>
      <c r="D270" s="375" t="s">
        <v>1138</v>
      </c>
      <c r="E270" s="373" t="s">
        <v>1980</v>
      </c>
      <c r="F270" s="373" t="s">
        <v>1891</v>
      </c>
      <c r="G270" s="373">
        <v>0</v>
      </c>
      <c r="H270" s="373"/>
      <c r="I270" s="373"/>
      <c r="J270" s="373"/>
      <c r="K270" s="373" t="s">
        <v>290</v>
      </c>
      <c r="L270" s="400"/>
    </row>
    <row r="271" spans="1:12" s="344" customFormat="1" ht="24" hidden="1" customHeight="1">
      <c r="A271" s="283">
        <v>1</v>
      </c>
      <c r="B271" s="283" t="s">
        <v>2063</v>
      </c>
      <c r="C271" s="371" t="s">
        <v>431</v>
      </c>
      <c r="D271" s="372" t="s">
        <v>1094</v>
      </c>
      <c r="E271" s="283" t="s">
        <v>1151</v>
      </c>
      <c r="F271" s="283" t="s">
        <v>2064</v>
      </c>
      <c r="G271" s="283">
        <v>0</v>
      </c>
      <c r="H271" s="283"/>
      <c r="I271" s="283"/>
      <c r="J271" s="283"/>
      <c r="K271" s="283" t="s">
        <v>290</v>
      </c>
      <c r="L271" s="391"/>
    </row>
    <row r="272" spans="1:12" s="344" customFormat="1" ht="24" hidden="1" customHeight="1">
      <c r="A272" s="246">
        <v>2</v>
      </c>
      <c r="B272" s="246" t="s">
        <v>2065</v>
      </c>
      <c r="C272" s="247" t="s">
        <v>2066</v>
      </c>
      <c r="D272" s="263" t="s">
        <v>435</v>
      </c>
      <c r="E272" s="246" t="s">
        <v>2067</v>
      </c>
      <c r="F272" s="246" t="s">
        <v>2064</v>
      </c>
      <c r="G272" s="246">
        <v>0</v>
      </c>
      <c r="H272" s="246"/>
      <c r="I272" s="246"/>
      <c r="J272" s="246"/>
      <c r="K272" s="246" t="s">
        <v>290</v>
      </c>
      <c r="L272" s="392"/>
    </row>
    <row r="273" spans="1:12" s="344" customFormat="1" ht="24" hidden="1" customHeight="1">
      <c r="A273" s="246">
        <v>3</v>
      </c>
      <c r="B273" s="246" t="s">
        <v>2068</v>
      </c>
      <c r="C273" s="247" t="s">
        <v>1152</v>
      </c>
      <c r="D273" s="263" t="s">
        <v>372</v>
      </c>
      <c r="E273" s="246" t="s">
        <v>354</v>
      </c>
      <c r="F273" s="246" t="s">
        <v>2064</v>
      </c>
      <c r="G273" s="246">
        <v>0</v>
      </c>
      <c r="H273" s="246" t="s">
        <v>339</v>
      </c>
      <c r="I273" s="246"/>
      <c r="J273" s="246"/>
      <c r="K273" s="246" t="s">
        <v>290</v>
      </c>
      <c r="L273" s="392"/>
    </row>
    <row r="274" spans="1:12" s="344" customFormat="1" ht="24" hidden="1" customHeight="1">
      <c r="A274" s="246">
        <v>4</v>
      </c>
      <c r="B274" s="246" t="s">
        <v>2069</v>
      </c>
      <c r="C274" s="247" t="s">
        <v>1733</v>
      </c>
      <c r="D274" s="263" t="s">
        <v>1153</v>
      </c>
      <c r="E274" s="246" t="s">
        <v>1598</v>
      </c>
      <c r="F274" s="246" t="s">
        <v>2064</v>
      </c>
      <c r="G274" s="246">
        <v>0</v>
      </c>
      <c r="H274" s="246"/>
      <c r="I274" s="246"/>
      <c r="J274" s="246"/>
      <c r="K274" s="246" t="s">
        <v>499</v>
      </c>
      <c r="L274" s="394" t="s">
        <v>2070</v>
      </c>
    </row>
    <row r="275" spans="1:12" s="344" customFormat="1" ht="24" hidden="1" customHeight="1">
      <c r="A275" s="246">
        <v>5</v>
      </c>
      <c r="B275" s="246" t="s">
        <v>2071</v>
      </c>
      <c r="C275" s="247" t="s">
        <v>206</v>
      </c>
      <c r="D275" s="263" t="s">
        <v>491</v>
      </c>
      <c r="E275" s="246" t="s">
        <v>2072</v>
      </c>
      <c r="F275" s="246" t="s">
        <v>2064</v>
      </c>
      <c r="G275" s="246">
        <v>0</v>
      </c>
      <c r="H275" s="246"/>
      <c r="I275" s="246"/>
      <c r="J275" s="246"/>
      <c r="K275" s="246" t="s">
        <v>290</v>
      </c>
      <c r="L275" s="388" t="s">
        <v>178</v>
      </c>
    </row>
    <row r="276" spans="1:12" s="344" customFormat="1" ht="24" hidden="1" customHeight="1">
      <c r="A276" s="246">
        <v>6</v>
      </c>
      <c r="B276" s="246" t="s">
        <v>2073</v>
      </c>
      <c r="C276" s="247" t="s">
        <v>206</v>
      </c>
      <c r="D276" s="263" t="s">
        <v>2074</v>
      </c>
      <c r="E276" s="246" t="s">
        <v>2075</v>
      </c>
      <c r="F276" s="246" t="s">
        <v>2064</v>
      </c>
      <c r="G276" s="246">
        <v>0</v>
      </c>
      <c r="H276" s="246" t="s">
        <v>370</v>
      </c>
      <c r="I276" s="246"/>
      <c r="J276" s="246"/>
      <c r="K276" s="246" t="s">
        <v>290</v>
      </c>
      <c r="L276" s="392"/>
    </row>
    <row r="277" spans="1:12" s="344" customFormat="1" ht="24" hidden="1" customHeight="1">
      <c r="A277" s="246">
        <v>7</v>
      </c>
      <c r="B277" s="246" t="s">
        <v>2076</v>
      </c>
      <c r="C277" s="247" t="s">
        <v>2077</v>
      </c>
      <c r="D277" s="263" t="s">
        <v>207</v>
      </c>
      <c r="E277" s="246" t="s">
        <v>1830</v>
      </c>
      <c r="F277" s="246" t="s">
        <v>2064</v>
      </c>
      <c r="G277" s="246">
        <v>0</v>
      </c>
      <c r="H277" s="246"/>
      <c r="I277" s="246"/>
      <c r="J277" s="246"/>
      <c r="K277" s="246" t="s">
        <v>290</v>
      </c>
      <c r="L277" s="394"/>
    </row>
    <row r="278" spans="1:12" s="344" customFormat="1" ht="24" hidden="1" customHeight="1">
      <c r="A278" s="246">
        <v>8</v>
      </c>
      <c r="B278" s="246" t="s">
        <v>2078</v>
      </c>
      <c r="C278" s="247" t="s">
        <v>2079</v>
      </c>
      <c r="D278" s="263" t="s">
        <v>2080</v>
      </c>
      <c r="E278" s="246" t="s">
        <v>1154</v>
      </c>
      <c r="F278" s="246" t="s">
        <v>2064</v>
      </c>
      <c r="G278" s="246">
        <v>1</v>
      </c>
      <c r="H278" s="246" t="s">
        <v>292</v>
      </c>
      <c r="I278" s="246"/>
      <c r="J278" s="246"/>
      <c r="K278" s="246" t="s">
        <v>290</v>
      </c>
      <c r="L278" s="392"/>
    </row>
    <row r="279" spans="1:12" s="344" customFormat="1" ht="24" hidden="1" customHeight="1">
      <c r="A279" s="246">
        <v>9</v>
      </c>
      <c r="B279" s="246" t="s">
        <v>2081</v>
      </c>
      <c r="C279" s="247" t="s">
        <v>2082</v>
      </c>
      <c r="D279" s="263" t="s">
        <v>376</v>
      </c>
      <c r="E279" s="246" t="s">
        <v>1087</v>
      </c>
      <c r="F279" s="246" t="s">
        <v>2064</v>
      </c>
      <c r="G279" s="246">
        <v>0</v>
      </c>
      <c r="H279" s="246"/>
      <c r="I279" s="246"/>
      <c r="J279" s="246"/>
      <c r="K279" s="246" t="s">
        <v>290</v>
      </c>
      <c r="L279" s="394" t="s">
        <v>1057</v>
      </c>
    </row>
    <row r="280" spans="1:12" s="344" customFormat="1" ht="24" hidden="1" customHeight="1">
      <c r="A280" s="246">
        <v>10</v>
      </c>
      <c r="B280" s="246" t="s">
        <v>2083</v>
      </c>
      <c r="C280" s="247" t="s">
        <v>453</v>
      </c>
      <c r="D280" s="263" t="s">
        <v>302</v>
      </c>
      <c r="E280" s="246" t="s">
        <v>2084</v>
      </c>
      <c r="F280" s="246" t="s">
        <v>2064</v>
      </c>
      <c r="G280" s="246">
        <v>0</v>
      </c>
      <c r="H280" s="246"/>
      <c r="I280" s="246"/>
      <c r="J280" s="246"/>
      <c r="K280" s="246" t="s">
        <v>290</v>
      </c>
      <c r="L280" s="392"/>
    </row>
    <row r="281" spans="1:12" s="344" customFormat="1" ht="24" hidden="1" customHeight="1">
      <c r="A281" s="246">
        <v>11</v>
      </c>
      <c r="B281" s="246" t="s">
        <v>2085</v>
      </c>
      <c r="C281" s="247" t="s">
        <v>2086</v>
      </c>
      <c r="D281" s="263" t="s">
        <v>333</v>
      </c>
      <c r="E281" s="246" t="s">
        <v>388</v>
      </c>
      <c r="F281" s="246" t="s">
        <v>2064</v>
      </c>
      <c r="G281" s="246">
        <v>0</v>
      </c>
      <c r="H281" s="246"/>
      <c r="I281" s="246"/>
      <c r="J281" s="246"/>
      <c r="K281" s="246" t="s">
        <v>290</v>
      </c>
      <c r="L281" s="392"/>
    </row>
    <row r="282" spans="1:12" s="344" customFormat="1" ht="24" hidden="1" customHeight="1">
      <c r="A282" s="246">
        <v>12</v>
      </c>
      <c r="B282" s="246" t="s">
        <v>2087</v>
      </c>
      <c r="C282" s="247" t="s">
        <v>439</v>
      </c>
      <c r="D282" s="263" t="s">
        <v>337</v>
      </c>
      <c r="E282" s="246" t="s">
        <v>1155</v>
      </c>
      <c r="F282" s="246" t="s">
        <v>2064</v>
      </c>
      <c r="G282" s="246">
        <v>0</v>
      </c>
      <c r="H282" s="246"/>
      <c r="I282" s="246"/>
      <c r="J282" s="246"/>
      <c r="K282" s="246" t="s">
        <v>290</v>
      </c>
      <c r="L282" s="392"/>
    </row>
    <row r="283" spans="1:12" s="344" customFormat="1" ht="24" hidden="1" customHeight="1">
      <c r="A283" s="246">
        <v>13</v>
      </c>
      <c r="B283" s="246" t="s">
        <v>2088</v>
      </c>
      <c r="C283" s="247" t="s">
        <v>2089</v>
      </c>
      <c r="D283" s="263" t="s">
        <v>338</v>
      </c>
      <c r="E283" s="246" t="s">
        <v>1092</v>
      </c>
      <c r="F283" s="246" t="s">
        <v>2064</v>
      </c>
      <c r="G283" s="246">
        <v>0</v>
      </c>
      <c r="H283" s="246"/>
      <c r="I283" s="246"/>
      <c r="J283" s="246"/>
      <c r="K283" s="246" t="s">
        <v>499</v>
      </c>
      <c r="L283" s="394" t="s">
        <v>1057</v>
      </c>
    </row>
    <row r="284" spans="1:12" s="344" customFormat="1" ht="24" hidden="1" customHeight="1">
      <c r="A284" s="246">
        <v>14</v>
      </c>
      <c r="B284" s="246" t="s">
        <v>2090</v>
      </c>
      <c r="C284" s="247" t="s">
        <v>377</v>
      </c>
      <c r="D284" s="263" t="s">
        <v>1690</v>
      </c>
      <c r="E284" s="246" t="s">
        <v>2091</v>
      </c>
      <c r="F284" s="246" t="s">
        <v>2064</v>
      </c>
      <c r="G284" s="246">
        <v>0</v>
      </c>
      <c r="H284" s="246"/>
      <c r="I284" s="246"/>
      <c r="J284" s="246"/>
      <c r="K284" s="246" t="s">
        <v>290</v>
      </c>
      <c r="L284" s="392"/>
    </row>
    <row r="285" spans="1:12" s="344" customFormat="1" ht="24" hidden="1" customHeight="1">
      <c r="A285" s="246">
        <v>15</v>
      </c>
      <c r="B285" s="246" t="s">
        <v>2092</v>
      </c>
      <c r="C285" s="247" t="s">
        <v>2093</v>
      </c>
      <c r="D285" s="263" t="s">
        <v>342</v>
      </c>
      <c r="E285" s="246" t="s">
        <v>2094</v>
      </c>
      <c r="F285" s="246" t="s">
        <v>2064</v>
      </c>
      <c r="G285" s="246">
        <v>0</v>
      </c>
      <c r="H285" s="246"/>
      <c r="I285" s="246"/>
      <c r="J285" s="246"/>
      <c r="K285" s="246" t="s">
        <v>499</v>
      </c>
      <c r="L285" s="392"/>
    </row>
    <row r="286" spans="1:12" s="344" customFormat="1" ht="24" hidden="1" customHeight="1">
      <c r="A286" s="246">
        <v>16</v>
      </c>
      <c r="B286" s="246" t="s">
        <v>2095</v>
      </c>
      <c r="C286" s="247" t="s">
        <v>2096</v>
      </c>
      <c r="D286" s="263" t="s">
        <v>1157</v>
      </c>
      <c r="E286" s="246" t="s">
        <v>2097</v>
      </c>
      <c r="F286" s="246" t="s">
        <v>2064</v>
      </c>
      <c r="G286" s="246">
        <v>0</v>
      </c>
      <c r="H286" s="246" t="s">
        <v>345</v>
      </c>
      <c r="I286" s="246"/>
      <c r="J286" s="246"/>
      <c r="K286" s="246" t="s">
        <v>290</v>
      </c>
      <c r="L286" s="392" t="s">
        <v>180</v>
      </c>
    </row>
    <row r="287" spans="1:12" s="344" customFormat="1" ht="24" hidden="1" customHeight="1">
      <c r="A287" s="246">
        <v>17</v>
      </c>
      <c r="B287" s="246" t="s">
        <v>2098</v>
      </c>
      <c r="C287" s="247" t="s">
        <v>206</v>
      </c>
      <c r="D287" s="263" t="s">
        <v>350</v>
      </c>
      <c r="E287" s="246" t="s">
        <v>2099</v>
      </c>
      <c r="F287" s="246" t="s">
        <v>2064</v>
      </c>
      <c r="G287" s="246">
        <v>0</v>
      </c>
      <c r="H287" s="246"/>
      <c r="I287" s="246"/>
      <c r="J287" s="246"/>
      <c r="K287" s="246" t="s">
        <v>290</v>
      </c>
      <c r="L287" s="392"/>
    </row>
    <row r="288" spans="1:12" s="344" customFormat="1" ht="24" hidden="1" customHeight="1">
      <c r="A288" s="246">
        <v>18</v>
      </c>
      <c r="B288" s="246" t="s">
        <v>2100</v>
      </c>
      <c r="C288" s="247" t="s">
        <v>2101</v>
      </c>
      <c r="D288" s="263" t="s">
        <v>2102</v>
      </c>
      <c r="E288" s="246" t="s">
        <v>1563</v>
      </c>
      <c r="F288" s="246" t="s">
        <v>2064</v>
      </c>
      <c r="G288" s="246">
        <v>0</v>
      </c>
      <c r="H288" s="246"/>
      <c r="I288" s="246"/>
      <c r="J288" s="246"/>
      <c r="K288" s="246" t="s">
        <v>290</v>
      </c>
      <c r="L288" s="392"/>
    </row>
    <row r="289" spans="1:12" s="344" customFormat="1" ht="24" hidden="1" customHeight="1">
      <c r="A289" s="246">
        <v>19</v>
      </c>
      <c r="B289" s="246" t="s">
        <v>2103</v>
      </c>
      <c r="C289" s="247" t="s">
        <v>1733</v>
      </c>
      <c r="D289" s="263" t="s">
        <v>1158</v>
      </c>
      <c r="E289" s="246" t="s">
        <v>2104</v>
      </c>
      <c r="F289" s="246" t="s">
        <v>2064</v>
      </c>
      <c r="G289" s="246">
        <v>0</v>
      </c>
      <c r="H289" s="246"/>
      <c r="I289" s="246"/>
      <c r="J289" s="246"/>
      <c r="K289" s="246" t="s">
        <v>290</v>
      </c>
      <c r="L289" s="392"/>
    </row>
    <row r="290" spans="1:12" s="344" customFormat="1" ht="24" hidden="1" customHeight="1">
      <c r="A290" s="246">
        <v>20</v>
      </c>
      <c r="B290" s="246" t="s">
        <v>2105</v>
      </c>
      <c r="C290" s="247" t="s">
        <v>2106</v>
      </c>
      <c r="D290" s="263" t="s">
        <v>2107</v>
      </c>
      <c r="E290" s="246" t="s">
        <v>2108</v>
      </c>
      <c r="F290" s="246" t="s">
        <v>2064</v>
      </c>
      <c r="G290" s="246">
        <v>0</v>
      </c>
      <c r="H290" s="246"/>
      <c r="I290" s="246"/>
      <c r="J290" s="246"/>
      <c r="K290" s="246" t="s">
        <v>290</v>
      </c>
      <c r="L290" s="388"/>
    </row>
    <row r="291" spans="1:12" s="344" customFormat="1" ht="24" hidden="1" customHeight="1">
      <c r="A291" s="246">
        <v>21</v>
      </c>
      <c r="B291" s="246" t="s">
        <v>2109</v>
      </c>
      <c r="C291" s="247" t="s">
        <v>203</v>
      </c>
      <c r="D291" s="263" t="s">
        <v>227</v>
      </c>
      <c r="E291" s="246" t="s">
        <v>2110</v>
      </c>
      <c r="F291" s="246" t="s">
        <v>2064</v>
      </c>
      <c r="G291" s="246">
        <v>0</v>
      </c>
      <c r="H291" s="246"/>
      <c r="I291" s="246"/>
      <c r="J291" s="246"/>
      <c r="K291" s="246" t="s">
        <v>290</v>
      </c>
      <c r="L291" s="392"/>
    </row>
    <row r="292" spans="1:12" s="344" customFormat="1" ht="24" hidden="1" customHeight="1">
      <c r="A292" s="246">
        <v>22</v>
      </c>
      <c r="B292" s="246" t="s">
        <v>2111</v>
      </c>
      <c r="C292" s="247" t="s">
        <v>2112</v>
      </c>
      <c r="D292" s="263" t="s">
        <v>362</v>
      </c>
      <c r="E292" s="246" t="s">
        <v>2113</v>
      </c>
      <c r="F292" s="246" t="s">
        <v>2064</v>
      </c>
      <c r="G292" s="246">
        <v>0</v>
      </c>
      <c r="H292" s="246"/>
      <c r="I292" s="246"/>
      <c r="J292" s="246"/>
      <c r="K292" s="246" t="s">
        <v>290</v>
      </c>
      <c r="L292" s="392"/>
    </row>
    <row r="293" spans="1:12" s="344" customFormat="1" ht="24" hidden="1" customHeight="1">
      <c r="A293" s="246">
        <v>23</v>
      </c>
      <c r="B293" s="246" t="s">
        <v>2114</v>
      </c>
      <c r="C293" s="247" t="s">
        <v>2115</v>
      </c>
      <c r="D293" s="263" t="s">
        <v>1159</v>
      </c>
      <c r="E293" s="246" t="s">
        <v>1148</v>
      </c>
      <c r="F293" s="246" t="s">
        <v>2064</v>
      </c>
      <c r="G293" s="246">
        <v>0</v>
      </c>
      <c r="H293" s="246"/>
      <c r="I293" s="246"/>
      <c r="J293" s="246"/>
      <c r="K293" s="246" t="s">
        <v>290</v>
      </c>
      <c r="L293" s="392"/>
    </row>
    <row r="294" spans="1:12" s="344" customFormat="1" ht="24" hidden="1" customHeight="1">
      <c r="A294" s="246">
        <v>24</v>
      </c>
      <c r="B294" s="246" t="s">
        <v>2116</v>
      </c>
      <c r="C294" s="247" t="s">
        <v>2117</v>
      </c>
      <c r="D294" s="263" t="s">
        <v>1161</v>
      </c>
      <c r="E294" s="246" t="s">
        <v>1595</v>
      </c>
      <c r="F294" s="246" t="s">
        <v>2064</v>
      </c>
      <c r="G294" s="246">
        <v>0</v>
      </c>
      <c r="H294" s="246"/>
      <c r="I294" s="246"/>
      <c r="J294" s="246"/>
      <c r="K294" s="246" t="s">
        <v>290</v>
      </c>
      <c r="L294" s="392"/>
    </row>
    <row r="295" spans="1:12" s="344" customFormat="1" ht="24" hidden="1" customHeight="1">
      <c r="A295" s="246">
        <v>25</v>
      </c>
      <c r="B295" s="246" t="s">
        <v>2118</v>
      </c>
      <c r="C295" s="357" t="s">
        <v>230</v>
      </c>
      <c r="D295" s="357" t="s">
        <v>1161</v>
      </c>
      <c r="E295" s="246" t="s">
        <v>1472</v>
      </c>
      <c r="F295" s="246" t="s">
        <v>2064</v>
      </c>
      <c r="G295" s="246">
        <v>0</v>
      </c>
      <c r="H295" s="250"/>
      <c r="I295" s="250"/>
      <c r="J295" s="250"/>
      <c r="K295" s="246" t="s">
        <v>290</v>
      </c>
      <c r="L295" s="393"/>
    </row>
    <row r="296" spans="1:12" s="344" customFormat="1" ht="24" hidden="1" customHeight="1">
      <c r="A296" s="246">
        <v>26</v>
      </c>
      <c r="B296" s="246" t="s">
        <v>2119</v>
      </c>
      <c r="C296" s="247" t="s">
        <v>1756</v>
      </c>
      <c r="D296" s="263" t="s">
        <v>486</v>
      </c>
      <c r="E296" s="246" t="s">
        <v>1675</v>
      </c>
      <c r="F296" s="246" t="s">
        <v>2064</v>
      </c>
      <c r="G296" s="246">
        <v>0</v>
      </c>
      <c r="H296" s="246"/>
      <c r="I296" s="246"/>
      <c r="J296" s="246" t="s">
        <v>1293</v>
      </c>
      <c r="K296" s="246" t="s">
        <v>290</v>
      </c>
      <c r="L296" s="394" t="s">
        <v>176</v>
      </c>
    </row>
    <row r="297" spans="1:12" s="344" customFormat="1" ht="24" hidden="1" customHeight="1">
      <c r="A297" s="246">
        <v>27</v>
      </c>
      <c r="B297" s="246" t="s">
        <v>2120</v>
      </c>
      <c r="C297" s="247" t="s">
        <v>2121</v>
      </c>
      <c r="D297" s="263" t="s">
        <v>244</v>
      </c>
      <c r="E297" s="246" t="s">
        <v>459</v>
      </c>
      <c r="F297" s="246" t="s">
        <v>2064</v>
      </c>
      <c r="G297" s="246">
        <v>0</v>
      </c>
      <c r="H297" s="246"/>
      <c r="I297" s="246"/>
      <c r="J297" s="246"/>
      <c r="K297" s="246" t="s">
        <v>290</v>
      </c>
      <c r="L297" s="392"/>
    </row>
    <row r="298" spans="1:12" s="344" customFormat="1" ht="24" hidden="1" customHeight="1" thickBot="1">
      <c r="A298" s="373">
        <v>28</v>
      </c>
      <c r="B298" s="373" t="s">
        <v>2122</v>
      </c>
      <c r="C298" s="374" t="s">
        <v>2123</v>
      </c>
      <c r="D298" s="375" t="s">
        <v>2124</v>
      </c>
      <c r="E298" s="373" t="s">
        <v>1160</v>
      </c>
      <c r="F298" s="373" t="s">
        <v>2064</v>
      </c>
      <c r="G298" s="373">
        <v>0</v>
      </c>
      <c r="H298" s="380" t="s">
        <v>1723</v>
      </c>
      <c r="I298" s="380"/>
      <c r="J298" s="380"/>
      <c r="K298" s="373" t="s">
        <v>499</v>
      </c>
      <c r="L298" s="401" t="s">
        <v>2125</v>
      </c>
    </row>
    <row r="299" spans="1:12" s="344" customFormat="1" ht="24" hidden="1" customHeight="1">
      <c r="A299" s="283">
        <v>1</v>
      </c>
      <c r="B299" s="283" t="s">
        <v>2126</v>
      </c>
      <c r="C299" s="371" t="s">
        <v>2127</v>
      </c>
      <c r="D299" s="372" t="s">
        <v>2128</v>
      </c>
      <c r="E299" s="283" t="s">
        <v>2129</v>
      </c>
      <c r="F299" s="283" t="s">
        <v>2130</v>
      </c>
      <c r="G299" s="283">
        <v>0</v>
      </c>
      <c r="H299" s="283" t="s">
        <v>339</v>
      </c>
      <c r="I299" s="283"/>
      <c r="J299" s="283"/>
      <c r="K299" s="283" t="s">
        <v>499</v>
      </c>
      <c r="L299" s="391"/>
    </row>
    <row r="300" spans="1:12" s="344" customFormat="1" ht="24" hidden="1" customHeight="1">
      <c r="A300" s="246">
        <v>2</v>
      </c>
      <c r="B300" s="246" t="s">
        <v>2131</v>
      </c>
      <c r="C300" s="247" t="s">
        <v>1835</v>
      </c>
      <c r="D300" s="263" t="s">
        <v>374</v>
      </c>
      <c r="E300" s="246" t="s">
        <v>1083</v>
      </c>
      <c r="F300" s="246" t="s">
        <v>2130</v>
      </c>
      <c r="G300" s="246">
        <v>0</v>
      </c>
      <c r="H300" s="246" t="s">
        <v>345</v>
      </c>
      <c r="I300" s="246"/>
      <c r="J300" s="246"/>
      <c r="K300" s="246" t="s">
        <v>290</v>
      </c>
      <c r="L300" s="392"/>
    </row>
    <row r="301" spans="1:12" s="344" customFormat="1" ht="24" hidden="1" customHeight="1">
      <c r="A301" s="246">
        <v>3</v>
      </c>
      <c r="B301" s="246" t="s">
        <v>2132</v>
      </c>
      <c r="C301" s="247" t="s">
        <v>2133</v>
      </c>
      <c r="D301" s="263" t="s">
        <v>300</v>
      </c>
      <c r="E301" s="246" t="s">
        <v>450</v>
      </c>
      <c r="F301" s="246" t="s">
        <v>2130</v>
      </c>
      <c r="G301" s="246">
        <v>0</v>
      </c>
      <c r="H301" s="246"/>
      <c r="I301" s="246"/>
      <c r="J301" s="246"/>
      <c r="K301" s="246" t="s">
        <v>290</v>
      </c>
      <c r="L301" s="392"/>
    </row>
    <row r="302" spans="1:12" s="344" customFormat="1" ht="24" hidden="1" customHeight="1">
      <c r="A302" s="246">
        <v>4</v>
      </c>
      <c r="B302" s="246" t="s">
        <v>2134</v>
      </c>
      <c r="C302" s="247" t="s">
        <v>453</v>
      </c>
      <c r="D302" s="263" t="s">
        <v>207</v>
      </c>
      <c r="E302" s="246" t="s">
        <v>1091</v>
      </c>
      <c r="F302" s="246" t="s">
        <v>2130</v>
      </c>
      <c r="G302" s="246">
        <v>0</v>
      </c>
      <c r="H302" s="246"/>
      <c r="I302" s="246"/>
      <c r="J302" s="246"/>
      <c r="K302" s="246" t="s">
        <v>499</v>
      </c>
      <c r="L302" s="392"/>
    </row>
    <row r="303" spans="1:12" s="344" customFormat="1" ht="24" hidden="1" customHeight="1">
      <c r="A303" s="246">
        <v>5</v>
      </c>
      <c r="B303" s="246" t="s">
        <v>2135</v>
      </c>
      <c r="C303" s="247" t="s">
        <v>2136</v>
      </c>
      <c r="D303" s="263" t="s">
        <v>445</v>
      </c>
      <c r="E303" s="246" t="s">
        <v>1163</v>
      </c>
      <c r="F303" s="246" t="s">
        <v>2130</v>
      </c>
      <c r="G303" s="246">
        <v>0</v>
      </c>
      <c r="H303" s="246" t="s">
        <v>370</v>
      </c>
      <c r="I303" s="246"/>
      <c r="J303" s="246" t="s">
        <v>1293</v>
      </c>
      <c r="K303" s="246" t="s">
        <v>290</v>
      </c>
      <c r="L303" s="392"/>
    </row>
    <row r="304" spans="1:12" s="344" customFormat="1" ht="24" hidden="1" customHeight="1">
      <c r="A304" s="246">
        <v>6</v>
      </c>
      <c r="B304" s="246" t="s">
        <v>2137</v>
      </c>
      <c r="C304" s="247" t="s">
        <v>443</v>
      </c>
      <c r="D304" s="263" t="s">
        <v>1164</v>
      </c>
      <c r="E304" s="246" t="s">
        <v>2138</v>
      </c>
      <c r="F304" s="246" t="s">
        <v>2130</v>
      </c>
      <c r="G304" s="246">
        <v>0</v>
      </c>
      <c r="H304" s="246"/>
      <c r="I304" s="246"/>
      <c r="J304" s="246"/>
      <c r="K304" s="246" t="s">
        <v>290</v>
      </c>
      <c r="L304" s="394" t="s">
        <v>1058</v>
      </c>
    </row>
    <row r="305" spans="1:12" s="344" customFormat="1" ht="24" hidden="1" customHeight="1">
      <c r="A305" s="246">
        <v>7</v>
      </c>
      <c r="B305" s="246" t="s">
        <v>2139</v>
      </c>
      <c r="C305" s="247" t="s">
        <v>2140</v>
      </c>
      <c r="D305" s="263" t="s">
        <v>302</v>
      </c>
      <c r="E305" s="246" t="s">
        <v>1165</v>
      </c>
      <c r="F305" s="246" t="s">
        <v>2130</v>
      </c>
      <c r="G305" s="246">
        <v>0</v>
      </c>
      <c r="H305" s="246"/>
      <c r="I305" s="246"/>
      <c r="J305" s="246"/>
      <c r="K305" s="246" t="s">
        <v>290</v>
      </c>
      <c r="L305" s="392"/>
    </row>
    <row r="306" spans="1:12" s="344" customFormat="1" ht="24" hidden="1" customHeight="1">
      <c r="A306" s="246">
        <v>8</v>
      </c>
      <c r="B306" s="246" t="s">
        <v>2141</v>
      </c>
      <c r="C306" s="247" t="s">
        <v>2142</v>
      </c>
      <c r="D306" s="263" t="s">
        <v>305</v>
      </c>
      <c r="E306" s="246" t="s">
        <v>1142</v>
      </c>
      <c r="F306" s="246" t="s">
        <v>2130</v>
      </c>
      <c r="G306" s="246">
        <v>0</v>
      </c>
      <c r="H306" s="246"/>
      <c r="I306" s="246"/>
      <c r="J306" s="246"/>
      <c r="K306" s="246" t="s">
        <v>290</v>
      </c>
      <c r="L306" s="392"/>
    </row>
    <row r="307" spans="1:12" s="344" customFormat="1" ht="24" hidden="1" customHeight="1">
      <c r="A307" s="246">
        <v>9</v>
      </c>
      <c r="B307" s="246" t="s">
        <v>2143</v>
      </c>
      <c r="C307" s="247" t="s">
        <v>2144</v>
      </c>
      <c r="D307" s="263" t="s">
        <v>305</v>
      </c>
      <c r="E307" s="246" t="s">
        <v>1985</v>
      </c>
      <c r="F307" s="246" t="s">
        <v>2130</v>
      </c>
      <c r="G307" s="246">
        <v>0</v>
      </c>
      <c r="H307" s="246"/>
      <c r="I307" s="246"/>
      <c r="J307" s="246"/>
      <c r="K307" s="246" t="s">
        <v>290</v>
      </c>
      <c r="L307" s="392"/>
    </row>
    <row r="308" spans="1:12" s="344" customFormat="1" ht="24" hidden="1" customHeight="1">
      <c r="A308" s="246">
        <v>10</v>
      </c>
      <c r="B308" s="246" t="s">
        <v>2145</v>
      </c>
      <c r="C308" s="247" t="s">
        <v>198</v>
      </c>
      <c r="D308" s="263" t="s">
        <v>2146</v>
      </c>
      <c r="E308" s="246" t="s">
        <v>2147</v>
      </c>
      <c r="F308" s="246" t="s">
        <v>2130</v>
      </c>
      <c r="G308" s="246">
        <v>0</v>
      </c>
      <c r="H308" s="246"/>
      <c r="I308" s="246"/>
      <c r="J308" s="246"/>
      <c r="K308" s="246" t="s">
        <v>290</v>
      </c>
      <c r="L308" s="392"/>
    </row>
    <row r="309" spans="1:12" s="344" customFormat="1" ht="24" hidden="1" customHeight="1">
      <c r="A309" s="246">
        <v>11</v>
      </c>
      <c r="B309" s="246" t="s">
        <v>2148</v>
      </c>
      <c r="C309" s="247" t="s">
        <v>2149</v>
      </c>
      <c r="D309" s="263" t="s">
        <v>1166</v>
      </c>
      <c r="E309" s="246" t="s">
        <v>2150</v>
      </c>
      <c r="F309" s="246" t="s">
        <v>2130</v>
      </c>
      <c r="G309" s="246">
        <v>0</v>
      </c>
      <c r="H309" s="246"/>
      <c r="I309" s="246"/>
      <c r="J309" s="246"/>
      <c r="K309" s="246" t="s">
        <v>290</v>
      </c>
      <c r="L309" s="392"/>
    </row>
    <row r="310" spans="1:12" s="344" customFormat="1" ht="24" hidden="1" customHeight="1">
      <c r="A310" s="246">
        <v>12</v>
      </c>
      <c r="B310" s="246" t="s">
        <v>2151</v>
      </c>
      <c r="C310" s="247" t="s">
        <v>214</v>
      </c>
      <c r="D310" s="263" t="s">
        <v>340</v>
      </c>
      <c r="E310" s="246" t="s">
        <v>2152</v>
      </c>
      <c r="F310" s="246" t="s">
        <v>2130</v>
      </c>
      <c r="G310" s="246">
        <v>0</v>
      </c>
      <c r="H310" s="246"/>
      <c r="I310" s="246"/>
      <c r="J310" s="246"/>
      <c r="K310" s="246" t="s">
        <v>290</v>
      </c>
      <c r="L310" s="392"/>
    </row>
    <row r="311" spans="1:12" s="344" customFormat="1" ht="24" hidden="1" customHeight="1">
      <c r="A311" s="246">
        <v>13</v>
      </c>
      <c r="B311" s="246" t="s">
        <v>2153</v>
      </c>
      <c r="C311" s="247" t="s">
        <v>2154</v>
      </c>
      <c r="D311" s="263" t="s">
        <v>342</v>
      </c>
      <c r="E311" s="246" t="s">
        <v>2155</v>
      </c>
      <c r="F311" s="246" t="s">
        <v>2130</v>
      </c>
      <c r="G311" s="246">
        <v>0</v>
      </c>
      <c r="H311" s="246"/>
      <c r="I311" s="246"/>
      <c r="J311" s="246"/>
      <c r="K311" s="246" t="s">
        <v>499</v>
      </c>
      <c r="L311" s="392"/>
    </row>
    <row r="312" spans="1:12" s="345" customFormat="1" ht="24" hidden="1" customHeight="1">
      <c r="A312" s="246">
        <v>14</v>
      </c>
      <c r="B312" s="248" t="s">
        <v>2156</v>
      </c>
      <c r="C312" s="249" t="s">
        <v>1167</v>
      </c>
      <c r="D312" s="262" t="s">
        <v>219</v>
      </c>
      <c r="E312" s="248" t="s">
        <v>2157</v>
      </c>
      <c r="F312" s="246" t="s">
        <v>2130</v>
      </c>
      <c r="G312" s="246">
        <v>0</v>
      </c>
      <c r="H312" s="248"/>
      <c r="I312" s="248"/>
      <c r="J312" s="248"/>
      <c r="K312" s="248" t="s">
        <v>290</v>
      </c>
      <c r="L312" s="392"/>
    </row>
    <row r="313" spans="1:12" s="344" customFormat="1" ht="24" hidden="1" customHeight="1">
      <c r="A313" s="246">
        <v>15</v>
      </c>
      <c r="B313" s="246" t="s">
        <v>2158</v>
      </c>
      <c r="C313" s="247" t="s">
        <v>211</v>
      </c>
      <c r="D313" s="263" t="s">
        <v>219</v>
      </c>
      <c r="E313" s="246" t="s">
        <v>1434</v>
      </c>
      <c r="F313" s="246" t="s">
        <v>2130</v>
      </c>
      <c r="G313" s="246">
        <v>0</v>
      </c>
      <c r="H313" s="246"/>
      <c r="I313" s="246"/>
      <c r="J313" s="246"/>
      <c r="K313" s="246" t="s">
        <v>290</v>
      </c>
      <c r="L313" s="392"/>
    </row>
    <row r="314" spans="1:12" s="344" customFormat="1" ht="24" hidden="1" customHeight="1">
      <c r="A314" s="246">
        <v>16</v>
      </c>
      <c r="B314" s="246" t="s">
        <v>2159</v>
      </c>
      <c r="C314" s="247" t="s">
        <v>381</v>
      </c>
      <c r="D314" s="263" t="s">
        <v>346</v>
      </c>
      <c r="E314" s="246" t="s">
        <v>2160</v>
      </c>
      <c r="F314" s="246" t="s">
        <v>2130</v>
      </c>
      <c r="G314" s="246">
        <v>0</v>
      </c>
      <c r="H314" s="246"/>
      <c r="I314" s="246"/>
      <c r="J314" s="246"/>
      <c r="K314" s="246" t="s">
        <v>499</v>
      </c>
      <c r="L314" s="394" t="s">
        <v>179</v>
      </c>
    </row>
    <row r="315" spans="1:12" s="344" customFormat="1" ht="24" hidden="1" customHeight="1">
      <c r="A315" s="246">
        <v>17</v>
      </c>
      <c r="B315" s="246" t="s">
        <v>2161</v>
      </c>
      <c r="C315" s="247" t="s">
        <v>2162</v>
      </c>
      <c r="D315" s="263" t="s">
        <v>387</v>
      </c>
      <c r="E315" s="246" t="s">
        <v>2152</v>
      </c>
      <c r="F315" s="246" t="s">
        <v>2130</v>
      </c>
      <c r="G315" s="246">
        <v>0</v>
      </c>
      <c r="H315" s="246"/>
      <c r="I315" s="246"/>
      <c r="J315" s="246"/>
      <c r="K315" s="246" t="s">
        <v>499</v>
      </c>
      <c r="L315" s="392"/>
    </row>
    <row r="316" spans="1:12" s="344" customFormat="1" ht="24" hidden="1" customHeight="1">
      <c r="A316" s="246">
        <v>18</v>
      </c>
      <c r="B316" s="246" t="s">
        <v>2163</v>
      </c>
      <c r="C316" s="247" t="s">
        <v>2164</v>
      </c>
      <c r="D316" s="263" t="s">
        <v>2165</v>
      </c>
      <c r="E316" s="246" t="s">
        <v>2166</v>
      </c>
      <c r="F316" s="246" t="s">
        <v>2130</v>
      </c>
      <c r="G316" s="246">
        <v>0</v>
      </c>
      <c r="H316" s="246"/>
      <c r="I316" s="246"/>
      <c r="J316" s="246"/>
      <c r="K316" s="246" t="s">
        <v>290</v>
      </c>
      <c r="L316" s="392"/>
    </row>
    <row r="317" spans="1:12" s="344" customFormat="1" ht="24" hidden="1" customHeight="1">
      <c r="A317" s="246">
        <v>19</v>
      </c>
      <c r="B317" s="246" t="s">
        <v>2167</v>
      </c>
      <c r="C317" s="247" t="s">
        <v>2168</v>
      </c>
      <c r="D317" s="263" t="s">
        <v>1168</v>
      </c>
      <c r="E317" s="246" t="s">
        <v>1169</v>
      </c>
      <c r="F317" s="246" t="s">
        <v>2130</v>
      </c>
      <c r="G317" s="246">
        <v>0</v>
      </c>
      <c r="H317" s="246"/>
      <c r="I317" s="246"/>
      <c r="J317" s="246"/>
      <c r="K317" s="246" t="s">
        <v>499</v>
      </c>
      <c r="L317" s="392"/>
    </row>
    <row r="318" spans="1:12" s="344" customFormat="1" ht="24" hidden="1" customHeight="1">
      <c r="A318" s="246">
        <v>20</v>
      </c>
      <c r="B318" s="246" t="s">
        <v>2169</v>
      </c>
      <c r="C318" s="247" t="s">
        <v>2170</v>
      </c>
      <c r="D318" s="263" t="s">
        <v>227</v>
      </c>
      <c r="E318" s="246" t="s">
        <v>2171</v>
      </c>
      <c r="F318" s="246" t="s">
        <v>2130</v>
      </c>
      <c r="G318" s="246">
        <v>0</v>
      </c>
      <c r="H318" s="246"/>
      <c r="I318" s="246"/>
      <c r="J318" s="246"/>
      <c r="K318" s="246" t="s">
        <v>290</v>
      </c>
      <c r="L318" s="392"/>
    </row>
    <row r="319" spans="1:12" s="344" customFormat="1" ht="24" hidden="1" customHeight="1">
      <c r="A319" s="246">
        <v>21</v>
      </c>
      <c r="B319" s="246" t="s">
        <v>2172</v>
      </c>
      <c r="C319" s="247" t="s">
        <v>2173</v>
      </c>
      <c r="D319" s="263" t="s">
        <v>360</v>
      </c>
      <c r="E319" s="246" t="s">
        <v>2174</v>
      </c>
      <c r="F319" s="246" t="s">
        <v>2130</v>
      </c>
      <c r="G319" s="246">
        <v>0</v>
      </c>
      <c r="H319" s="246"/>
      <c r="I319" s="246"/>
      <c r="J319" s="246"/>
      <c r="K319" s="246" t="s">
        <v>290</v>
      </c>
      <c r="L319" s="392"/>
    </row>
    <row r="320" spans="1:12" s="344" customFormat="1" ht="24" hidden="1" customHeight="1">
      <c r="A320" s="246">
        <v>22</v>
      </c>
      <c r="B320" s="246" t="s">
        <v>2175</v>
      </c>
      <c r="C320" s="247" t="s">
        <v>462</v>
      </c>
      <c r="D320" s="263" t="s">
        <v>401</v>
      </c>
      <c r="E320" s="246" t="s">
        <v>2176</v>
      </c>
      <c r="F320" s="246" t="s">
        <v>2130</v>
      </c>
      <c r="G320" s="246">
        <v>0</v>
      </c>
      <c r="H320" s="246"/>
      <c r="I320" s="246"/>
      <c r="J320" s="246"/>
      <c r="K320" s="246" t="s">
        <v>290</v>
      </c>
      <c r="L320" s="392"/>
    </row>
    <row r="321" spans="1:12" s="344" customFormat="1" ht="24" hidden="1" customHeight="1">
      <c r="A321" s="246">
        <v>23</v>
      </c>
      <c r="B321" s="246" t="s">
        <v>2177</v>
      </c>
      <c r="C321" s="247" t="s">
        <v>2178</v>
      </c>
      <c r="D321" s="263" t="s">
        <v>237</v>
      </c>
      <c r="E321" s="246" t="s">
        <v>1571</v>
      </c>
      <c r="F321" s="246" t="s">
        <v>2130</v>
      </c>
      <c r="G321" s="246">
        <v>0</v>
      </c>
      <c r="H321" s="246"/>
      <c r="I321" s="246"/>
      <c r="J321" s="246"/>
      <c r="K321" s="246" t="s">
        <v>290</v>
      </c>
      <c r="L321" s="392"/>
    </row>
    <row r="322" spans="1:12" s="344" customFormat="1" ht="24" hidden="1" customHeight="1">
      <c r="A322" s="246">
        <v>24</v>
      </c>
      <c r="B322" s="246" t="s">
        <v>2179</v>
      </c>
      <c r="C322" s="247" t="s">
        <v>2180</v>
      </c>
      <c r="D322" s="263" t="s">
        <v>369</v>
      </c>
      <c r="E322" s="246" t="s">
        <v>391</v>
      </c>
      <c r="F322" s="246" t="s">
        <v>2130</v>
      </c>
      <c r="G322" s="246">
        <v>0</v>
      </c>
      <c r="H322" s="246"/>
      <c r="I322" s="246"/>
      <c r="J322" s="246"/>
      <c r="K322" s="246" t="s">
        <v>290</v>
      </c>
      <c r="L322" s="392"/>
    </row>
    <row r="323" spans="1:12" s="344" customFormat="1" ht="24" hidden="1" customHeight="1">
      <c r="A323" s="246">
        <v>25</v>
      </c>
      <c r="B323" s="246" t="s">
        <v>2181</v>
      </c>
      <c r="C323" s="247" t="s">
        <v>2182</v>
      </c>
      <c r="D323" s="263" t="s">
        <v>243</v>
      </c>
      <c r="E323" s="246" t="s">
        <v>2183</v>
      </c>
      <c r="F323" s="246" t="s">
        <v>2130</v>
      </c>
      <c r="G323" s="246">
        <v>0</v>
      </c>
      <c r="H323" s="246"/>
      <c r="I323" s="246"/>
      <c r="J323" s="246"/>
      <c r="K323" s="246" t="s">
        <v>290</v>
      </c>
      <c r="L323" s="392"/>
    </row>
    <row r="324" spans="1:12" s="344" customFormat="1" ht="24" hidden="1" customHeight="1">
      <c r="A324" s="246">
        <v>26</v>
      </c>
      <c r="B324" s="246" t="s">
        <v>2184</v>
      </c>
      <c r="C324" s="247" t="s">
        <v>2185</v>
      </c>
      <c r="D324" s="263" t="s">
        <v>2186</v>
      </c>
      <c r="E324" s="246" t="s">
        <v>1598</v>
      </c>
      <c r="F324" s="246" t="s">
        <v>2130</v>
      </c>
      <c r="G324" s="246">
        <v>0</v>
      </c>
      <c r="H324" s="246"/>
      <c r="I324" s="246"/>
      <c r="J324" s="246"/>
      <c r="K324" s="246" t="s">
        <v>499</v>
      </c>
      <c r="L324" s="392"/>
    </row>
    <row r="325" spans="1:12" s="344" customFormat="1" ht="24" hidden="1" customHeight="1">
      <c r="A325" s="246">
        <v>27</v>
      </c>
      <c r="B325" s="246" t="s">
        <v>2187</v>
      </c>
      <c r="C325" s="247" t="s">
        <v>241</v>
      </c>
      <c r="D325" s="263" t="s">
        <v>1161</v>
      </c>
      <c r="E325" s="246" t="s">
        <v>1707</v>
      </c>
      <c r="F325" s="246" t="s">
        <v>2130</v>
      </c>
      <c r="G325" s="246">
        <v>0</v>
      </c>
      <c r="H325" s="246"/>
      <c r="I325" s="246"/>
      <c r="J325" s="246"/>
      <c r="K325" s="246" t="s">
        <v>290</v>
      </c>
      <c r="L325" s="392"/>
    </row>
    <row r="326" spans="1:12" s="344" customFormat="1" ht="24" hidden="1" customHeight="1" thickBot="1">
      <c r="A326" s="373">
        <v>28</v>
      </c>
      <c r="B326" s="373" t="s">
        <v>2188</v>
      </c>
      <c r="C326" s="374" t="s">
        <v>453</v>
      </c>
      <c r="D326" s="375" t="s">
        <v>244</v>
      </c>
      <c r="E326" s="373" t="s">
        <v>1885</v>
      </c>
      <c r="F326" s="373" t="s">
        <v>2130</v>
      </c>
      <c r="G326" s="373">
        <v>0</v>
      </c>
      <c r="H326" s="373"/>
      <c r="I326" s="373"/>
      <c r="J326" s="373"/>
      <c r="K326" s="373" t="s">
        <v>290</v>
      </c>
      <c r="L326" s="400"/>
    </row>
    <row r="327" spans="1:12" s="344" customFormat="1" ht="24" hidden="1" customHeight="1">
      <c r="A327" s="283">
        <v>1</v>
      </c>
      <c r="B327" s="283" t="s">
        <v>1365</v>
      </c>
      <c r="C327" s="371" t="s">
        <v>1171</v>
      </c>
      <c r="D327" s="372" t="s">
        <v>1172</v>
      </c>
      <c r="E327" s="283" t="s">
        <v>1841</v>
      </c>
      <c r="F327" s="283" t="s">
        <v>1173</v>
      </c>
      <c r="G327" s="283">
        <v>0</v>
      </c>
      <c r="H327" s="283"/>
      <c r="I327" s="283"/>
      <c r="J327" s="283"/>
      <c r="K327" s="283" t="s">
        <v>290</v>
      </c>
      <c r="L327" s="402" t="s">
        <v>2189</v>
      </c>
    </row>
    <row r="328" spans="1:12" s="344" customFormat="1" ht="24" hidden="1" customHeight="1">
      <c r="A328" s="246">
        <v>2</v>
      </c>
      <c r="B328" s="246" t="s">
        <v>1366</v>
      </c>
      <c r="C328" s="358" t="s">
        <v>1367</v>
      </c>
      <c r="D328" s="358" t="s">
        <v>1368</v>
      </c>
      <c r="E328" s="246" t="s">
        <v>1253</v>
      </c>
      <c r="F328" s="246" t="s">
        <v>1173</v>
      </c>
      <c r="G328" s="246">
        <v>0</v>
      </c>
      <c r="H328" s="246"/>
      <c r="I328" s="246"/>
      <c r="J328" s="246"/>
      <c r="K328" s="246" t="s">
        <v>290</v>
      </c>
      <c r="L328" s="392" t="s">
        <v>2190</v>
      </c>
    </row>
    <row r="329" spans="1:12" s="344" customFormat="1" ht="24" hidden="1" customHeight="1">
      <c r="A329" s="246">
        <v>3</v>
      </c>
      <c r="B329" s="246" t="s">
        <v>1369</v>
      </c>
      <c r="C329" s="247" t="s">
        <v>1370</v>
      </c>
      <c r="D329" s="263" t="s">
        <v>1371</v>
      </c>
      <c r="E329" s="246" t="s">
        <v>1722</v>
      </c>
      <c r="F329" s="246" t="s">
        <v>1173</v>
      </c>
      <c r="G329" s="246">
        <v>0</v>
      </c>
      <c r="H329" s="246"/>
      <c r="I329" s="246"/>
      <c r="J329" s="246"/>
      <c r="K329" s="246" t="s">
        <v>290</v>
      </c>
      <c r="L329" s="394" t="s">
        <v>1628</v>
      </c>
    </row>
    <row r="330" spans="1:12" s="344" customFormat="1" ht="24" hidden="1" customHeight="1">
      <c r="A330" s="246">
        <v>4</v>
      </c>
      <c r="B330" s="248" t="s">
        <v>1372</v>
      </c>
      <c r="C330" s="247" t="s">
        <v>1373</v>
      </c>
      <c r="D330" s="263" t="s">
        <v>1374</v>
      </c>
      <c r="E330" s="246" t="s">
        <v>1666</v>
      </c>
      <c r="F330" s="246" t="s">
        <v>1173</v>
      </c>
      <c r="G330" s="246">
        <v>0</v>
      </c>
      <c r="H330" s="246"/>
      <c r="I330" s="246"/>
      <c r="J330" s="246"/>
      <c r="K330" s="246" t="s">
        <v>290</v>
      </c>
      <c r="L330" s="394" t="s">
        <v>2191</v>
      </c>
    </row>
    <row r="331" spans="1:12" s="344" customFormat="1" ht="24" hidden="1" customHeight="1">
      <c r="A331" s="246">
        <v>5</v>
      </c>
      <c r="B331" s="246" t="s">
        <v>1375</v>
      </c>
      <c r="C331" s="247" t="s">
        <v>1174</v>
      </c>
      <c r="D331" s="263" t="s">
        <v>437</v>
      </c>
      <c r="E331" s="246" t="s">
        <v>2192</v>
      </c>
      <c r="F331" s="246" t="s">
        <v>1173</v>
      </c>
      <c r="G331" s="246">
        <v>0</v>
      </c>
      <c r="H331" s="246"/>
      <c r="I331" s="246"/>
      <c r="J331" s="246"/>
      <c r="K331" s="246" t="s">
        <v>290</v>
      </c>
      <c r="L331" s="394"/>
    </row>
    <row r="332" spans="1:12" s="344" customFormat="1" ht="24" hidden="1" customHeight="1">
      <c r="A332" s="246">
        <v>6</v>
      </c>
      <c r="B332" s="246" t="s">
        <v>1376</v>
      </c>
      <c r="C332" s="247" t="s">
        <v>1377</v>
      </c>
      <c r="D332" s="263" t="s">
        <v>1378</v>
      </c>
      <c r="E332" s="246" t="s">
        <v>2193</v>
      </c>
      <c r="F332" s="246" t="s">
        <v>1173</v>
      </c>
      <c r="G332" s="246">
        <v>0</v>
      </c>
      <c r="H332" s="246"/>
      <c r="I332" s="246"/>
      <c r="J332" s="246"/>
      <c r="K332" s="246" t="s">
        <v>290</v>
      </c>
      <c r="L332" s="392" t="s">
        <v>2190</v>
      </c>
    </row>
    <row r="333" spans="1:12" s="344" customFormat="1" ht="24" hidden="1" customHeight="1">
      <c r="A333" s="246">
        <v>7</v>
      </c>
      <c r="B333" s="246" t="s">
        <v>1379</v>
      </c>
      <c r="C333" s="247" t="s">
        <v>200</v>
      </c>
      <c r="D333" s="263" t="s">
        <v>1380</v>
      </c>
      <c r="E333" s="246" t="s">
        <v>2194</v>
      </c>
      <c r="F333" s="246" t="s">
        <v>1173</v>
      </c>
      <c r="G333" s="246">
        <v>0</v>
      </c>
      <c r="H333" s="246"/>
      <c r="I333" s="246"/>
      <c r="J333" s="246"/>
      <c r="K333" s="246" t="s">
        <v>290</v>
      </c>
      <c r="L333" s="392" t="s">
        <v>2190</v>
      </c>
    </row>
    <row r="334" spans="1:12" s="344" customFormat="1" ht="24" hidden="1" customHeight="1">
      <c r="A334" s="246">
        <v>8</v>
      </c>
      <c r="B334" s="248" t="s">
        <v>1381</v>
      </c>
      <c r="C334" s="247" t="s">
        <v>449</v>
      </c>
      <c r="D334" s="263" t="s">
        <v>1382</v>
      </c>
      <c r="E334" s="246" t="s">
        <v>2195</v>
      </c>
      <c r="F334" s="246" t="s">
        <v>1173</v>
      </c>
      <c r="G334" s="246">
        <v>0</v>
      </c>
      <c r="H334" s="246"/>
      <c r="I334" s="246"/>
      <c r="J334" s="246"/>
      <c r="K334" s="246" t="s">
        <v>290</v>
      </c>
      <c r="L334" s="392" t="s">
        <v>2190</v>
      </c>
    </row>
    <row r="335" spans="1:12" s="344" customFormat="1" ht="24" hidden="1" customHeight="1">
      <c r="A335" s="246">
        <v>9</v>
      </c>
      <c r="B335" s="246" t="s">
        <v>1383</v>
      </c>
      <c r="C335" s="247" t="s">
        <v>475</v>
      </c>
      <c r="D335" s="263" t="s">
        <v>296</v>
      </c>
      <c r="E335" s="246" t="s">
        <v>479</v>
      </c>
      <c r="F335" s="246" t="s">
        <v>1173</v>
      </c>
      <c r="G335" s="246">
        <v>0</v>
      </c>
      <c r="H335" s="246"/>
      <c r="I335" s="246"/>
      <c r="J335" s="246"/>
      <c r="K335" s="246" t="s">
        <v>290</v>
      </c>
      <c r="L335" s="392" t="s">
        <v>2190</v>
      </c>
    </row>
    <row r="336" spans="1:12" s="344" customFormat="1" ht="24" hidden="1" customHeight="1">
      <c r="A336" s="246">
        <v>10</v>
      </c>
      <c r="B336" s="248" t="s">
        <v>1384</v>
      </c>
      <c r="C336" s="247" t="s">
        <v>1385</v>
      </c>
      <c r="D336" s="263" t="s">
        <v>296</v>
      </c>
      <c r="E336" s="246" t="s">
        <v>1076</v>
      </c>
      <c r="F336" s="246" t="s">
        <v>1173</v>
      </c>
      <c r="G336" s="246">
        <v>0</v>
      </c>
      <c r="H336" s="246"/>
      <c r="I336" s="246"/>
      <c r="J336" s="246"/>
      <c r="K336" s="246" t="s">
        <v>290</v>
      </c>
      <c r="L336" s="392" t="s">
        <v>2190</v>
      </c>
    </row>
    <row r="337" spans="1:12" s="344" customFormat="1" ht="24" hidden="1" customHeight="1">
      <c r="A337" s="246">
        <v>11</v>
      </c>
      <c r="B337" s="248" t="s">
        <v>1386</v>
      </c>
      <c r="C337" s="247" t="s">
        <v>449</v>
      </c>
      <c r="D337" s="263" t="s">
        <v>296</v>
      </c>
      <c r="E337" s="246" t="s">
        <v>2196</v>
      </c>
      <c r="F337" s="246" t="s">
        <v>1173</v>
      </c>
      <c r="G337" s="246">
        <v>0</v>
      </c>
      <c r="H337" s="246"/>
      <c r="I337" s="246"/>
      <c r="J337" s="246"/>
      <c r="K337" s="246" t="s">
        <v>290</v>
      </c>
      <c r="L337" s="392" t="s">
        <v>2190</v>
      </c>
    </row>
    <row r="338" spans="1:12" s="344" customFormat="1" ht="24" hidden="1" customHeight="1">
      <c r="A338" s="246">
        <v>12</v>
      </c>
      <c r="B338" s="246" t="s">
        <v>1387</v>
      </c>
      <c r="C338" s="247" t="s">
        <v>1175</v>
      </c>
      <c r="D338" s="263" t="s">
        <v>298</v>
      </c>
      <c r="E338" s="246" t="s">
        <v>2197</v>
      </c>
      <c r="F338" s="246" t="s">
        <v>1173</v>
      </c>
      <c r="G338" s="246">
        <v>0</v>
      </c>
      <c r="H338" s="246"/>
      <c r="I338" s="246"/>
      <c r="J338" s="246"/>
      <c r="K338" s="246" t="s">
        <v>290</v>
      </c>
      <c r="L338" s="392"/>
    </row>
    <row r="339" spans="1:12" s="344" customFormat="1" ht="24" hidden="1" customHeight="1">
      <c r="A339" s="246">
        <v>13</v>
      </c>
      <c r="B339" s="246" t="s">
        <v>1388</v>
      </c>
      <c r="C339" s="247" t="s">
        <v>455</v>
      </c>
      <c r="D339" s="263" t="s">
        <v>207</v>
      </c>
      <c r="E339" s="246" t="s">
        <v>1176</v>
      </c>
      <c r="F339" s="246" t="s">
        <v>1173</v>
      </c>
      <c r="G339" s="246">
        <v>0</v>
      </c>
      <c r="H339" s="246"/>
      <c r="I339" s="246"/>
      <c r="J339" s="246"/>
      <c r="K339" s="246" t="s">
        <v>290</v>
      </c>
      <c r="L339" s="392"/>
    </row>
    <row r="340" spans="1:12" s="344" customFormat="1" ht="24" hidden="1" customHeight="1">
      <c r="A340" s="246">
        <v>14</v>
      </c>
      <c r="B340" s="246" t="s">
        <v>1389</v>
      </c>
      <c r="C340" s="247" t="s">
        <v>377</v>
      </c>
      <c r="D340" s="263" t="s">
        <v>413</v>
      </c>
      <c r="E340" s="246" t="s">
        <v>2198</v>
      </c>
      <c r="F340" s="246" t="s">
        <v>1173</v>
      </c>
      <c r="G340" s="246">
        <v>0</v>
      </c>
      <c r="H340" s="246"/>
      <c r="I340" s="246"/>
      <c r="J340" s="246"/>
      <c r="K340" s="246" t="s">
        <v>290</v>
      </c>
      <c r="L340" s="394" t="s">
        <v>1059</v>
      </c>
    </row>
    <row r="341" spans="1:12" s="344" customFormat="1" ht="24" hidden="1" customHeight="1">
      <c r="A341" s="246">
        <v>15</v>
      </c>
      <c r="B341" s="246" t="s">
        <v>1390</v>
      </c>
      <c r="C341" s="247" t="s">
        <v>206</v>
      </c>
      <c r="D341" s="263" t="s">
        <v>445</v>
      </c>
      <c r="E341" s="246" t="s">
        <v>1177</v>
      </c>
      <c r="F341" s="246" t="s">
        <v>1173</v>
      </c>
      <c r="G341" s="246">
        <v>0</v>
      </c>
      <c r="H341" s="246"/>
      <c r="I341" s="246"/>
      <c r="J341" s="246"/>
      <c r="K341" s="246" t="s">
        <v>290</v>
      </c>
      <c r="L341" s="392"/>
    </row>
    <row r="342" spans="1:12" s="345" customFormat="1" ht="24" hidden="1" customHeight="1">
      <c r="A342" s="246">
        <v>16</v>
      </c>
      <c r="B342" s="246" t="s">
        <v>1391</v>
      </c>
      <c r="C342" s="249" t="s">
        <v>206</v>
      </c>
      <c r="D342" s="262" t="s">
        <v>448</v>
      </c>
      <c r="E342" s="248" t="s">
        <v>1089</v>
      </c>
      <c r="F342" s="246" t="s">
        <v>1173</v>
      </c>
      <c r="G342" s="246">
        <v>0</v>
      </c>
      <c r="H342" s="248"/>
      <c r="I342" s="248"/>
      <c r="J342" s="248"/>
      <c r="K342" s="248" t="s">
        <v>290</v>
      </c>
      <c r="L342" s="394"/>
    </row>
    <row r="343" spans="1:12" s="344" customFormat="1" ht="24" hidden="1" customHeight="1">
      <c r="A343" s="246">
        <v>17</v>
      </c>
      <c r="B343" s="246" t="s">
        <v>1392</v>
      </c>
      <c r="C343" s="247" t="s">
        <v>203</v>
      </c>
      <c r="D343" s="263" t="s">
        <v>416</v>
      </c>
      <c r="E343" s="246" t="s">
        <v>2199</v>
      </c>
      <c r="F343" s="246" t="s">
        <v>1173</v>
      </c>
      <c r="G343" s="246">
        <v>0</v>
      </c>
      <c r="H343" s="246"/>
      <c r="I343" s="246"/>
      <c r="J343" s="246"/>
      <c r="K343" s="246" t="s">
        <v>290</v>
      </c>
      <c r="L343" s="394" t="s">
        <v>2200</v>
      </c>
    </row>
    <row r="344" spans="1:12" s="345" customFormat="1" ht="24" hidden="1" customHeight="1">
      <c r="A344" s="246">
        <v>18</v>
      </c>
      <c r="B344" s="246" t="s">
        <v>1393</v>
      </c>
      <c r="C344" s="249" t="s">
        <v>218</v>
      </c>
      <c r="D344" s="262" t="s">
        <v>1178</v>
      </c>
      <c r="E344" s="248" t="s">
        <v>1672</v>
      </c>
      <c r="F344" s="246" t="s">
        <v>1173</v>
      </c>
      <c r="G344" s="246">
        <v>0</v>
      </c>
      <c r="H344" s="248"/>
      <c r="I344" s="248"/>
      <c r="J344" s="248"/>
      <c r="K344" s="248" t="s">
        <v>290</v>
      </c>
      <c r="L344" s="394" t="s">
        <v>181</v>
      </c>
    </row>
    <row r="345" spans="1:12" s="345" customFormat="1" ht="24" hidden="1" customHeight="1">
      <c r="A345" s="246">
        <v>19</v>
      </c>
      <c r="B345" s="246" t="s">
        <v>1394</v>
      </c>
      <c r="C345" s="249" t="s">
        <v>214</v>
      </c>
      <c r="D345" s="262" t="s">
        <v>1179</v>
      </c>
      <c r="E345" s="248" t="s">
        <v>1595</v>
      </c>
      <c r="F345" s="246" t="s">
        <v>1173</v>
      </c>
      <c r="G345" s="246">
        <v>0</v>
      </c>
      <c r="H345" s="248"/>
      <c r="I345" s="248"/>
      <c r="J345" s="248"/>
      <c r="K345" s="248" t="s">
        <v>290</v>
      </c>
      <c r="L345" s="394"/>
    </row>
    <row r="346" spans="1:12" s="344" customFormat="1" ht="24" hidden="1" customHeight="1">
      <c r="A346" s="246">
        <v>20</v>
      </c>
      <c r="B346" s="246" t="s">
        <v>1395</v>
      </c>
      <c r="C346" s="247" t="s">
        <v>1180</v>
      </c>
      <c r="D346" s="263" t="s">
        <v>465</v>
      </c>
      <c r="E346" s="246" t="s">
        <v>1181</v>
      </c>
      <c r="F346" s="246" t="s">
        <v>1173</v>
      </c>
      <c r="G346" s="246">
        <v>0</v>
      </c>
      <c r="H346" s="246"/>
      <c r="I346" s="246"/>
      <c r="J346" s="246"/>
      <c r="K346" s="246" t="s">
        <v>290</v>
      </c>
      <c r="L346" s="403" t="s">
        <v>2201</v>
      </c>
    </row>
    <row r="347" spans="1:12" s="344" customFormat="1" ht="24" hidden="1" customHeight="1">
      <c r="A347" s="246">
        <v>21</v>
      </c>
      <c r="B347" s="246" t="s">
        <v>1396</v>
      </c>
      <c r="C347" s="247" t="s">
        <v>452</v>
      </c>
      <c r="D347" s="263" t="s">
        <v>1182</v>
      </c>
      <c r="E347" s="246" t="s">
        <v>1890</v>
      </c>
      <c r="F347" s="246" t="s">
        <v>1173</v>
      </c>
      <c r="G347" s="246">
        <v>0</v>
      </c>
      <c r="H347" s="246"/>
      <c r="I347" s="246"/>
      <c r="J347" s="246"/>
      <c r="K347" s="246" t="s">
        <v>290</v>
      </c>
      <c r="L347" s="392"/>
    </row>
    <row r="348" spans="1:12" s="344" customFormat="1" ht="24" hidden="1" customHeight="1">
      <c r="A348" s="246">
        <v>22</v>
      </c>
      <c r="B348" s="246" t="s">
        <v>1397</v>
      </c>
      <c r="C348" s="247" t="s">
        <v>1183</v>
      </c>
      <c r="D348" s="263" t="s">
        <v>340</v>
      </c>
      <c r="E348" s="246" t="s">
        <v>1449</v>
      </c>
      <c r="F348" s="246" t="s">
        <v>1173</v>
      </c>
      <c r="G348" s="246">
        <v>0</v>
      </c>
      <c r="H348" s="246"/>
      <c r="I348" s="246"/>
      <c r="J348" s="246"/>
      <c r="K348" s="246" t="s">
        <v>499</v>
      </c>
      <c r="L348" s="392"/>
    </row>
    <row r="349" spans="1:12" s="345" customFormat="1" ht="24" hidden="1" customHeight="1">
      <c r="A349" s="246">
        <v>23</v>
      </c>
      <c r="B349" s="246" t="s">
        <v>1398</v>
      </c>
      <c r="C349" s="249" t="s">
        <v>426</v>
      </c>
      <c r="D349" s="262" t="s">
        <v>1184</v>
      </c>
      <c r="E349" s="248" t="s">
        <v>1579</v>
      </c>
      <c r="F349" s="246" t="s">
        <v>1173</v>
      </c>
      <c r="G349" s="246">
        <v>0</v>
      </c>
      <c r="H349" s="248"/>
      <c r="I349" s="248"/>
      <c r="J349" s="248"/>
      <c r="K349" s="248" t="s">
        <v>290</v>
      </c>
      <c r="L349" s="394"/>
    </row>
    <row r="350" spans="1:12" s="344" customFormat="1" ht="24" hidden="1" customHeight="1">
      <c r="A350" s="246">
        <v>24</v>
      </c>
      <c r="B350" s="246" t="s">
        <v>1399</v>
      </c>
      <c r="C350" s="247" t="s">
        <v>1185</v>
      </c>
      <c r="D350" s="263" t="s">
        <v>344</v>
      </c>
      <c r="E350" s="246" t="s">
        <v>422</v>
      </c>
      <c r="F350" s="246" t="s">
        <v>1173</v>
      </c>
      <c r="G350" s="246">
        <v>0</v>
      </c>
      <c r="H350" s="246"/>
      <c r="I350" s="246"/>
      <c r="J350" s="246"/>
      <c r="K350" s="246" t="s">
        <v>290</v>
      </c>
      <c r="L350" s="403" t="s">
        <v>2202</v>
      </c>
    </row>
    <row r="351" spans="1:12" s="345" customFormat="1" ht="24" hidden="1" customHeight="1">
      <c r="A351" s="246">
        <v>25</v>
      </c>
      <c r="B351" s="246" t="s">
        <v>1400</v>
      </c>
      <c r="C351" s="249" t="s">
        <v>1186</v>
      </c>
      <c r="D351" s="262" t="s">
        <v>1156</v>
      </c>
      <c r="E351" s="248" t="s">
        <v>2203</v>
      </c>
      <c r="F351" s="246" t="s">
        <v>1173</v>
      </c>
      <c r="G351" s="246">
        <v>0</v>
      </c>
      <c r="H351" s="248"/>
      <c r="I351" s="248"/>
      <c r="J351" s="248"/>
      <c r="K351" s="248" t="s">
        <v>290</v>
      </c>
      <c r="L351" s="394"/>
    </row>
    <row r="352" spans="1:12" s="345" customFormat="1" ht="24" hidden="1" customHeight="1">
      <c r="A352" s="246">
        <v>26</v>
      </c>
      <c r="B352" s="246" t="s">
        <v>1401</v>
      </c>
      <c r="C352" s="249" t="s">
        <v>206</v>
      </c>
      <c r="D352" s="262" t="s">
        <v>349</v>
      </c>
      <c r="E352" s="248" t="s">
        <v>1187</v>
      </c>
      <c r="F352" s="246" t="s">
        <v>1173</v>
      </c>
      <c r="G352" s="246">
        <v>0</v>
      </c>
      <c r="H352" s="248"/>
      <c r="I352" s="248"/>
      <c r="J352" s="248"/>
      <c r="K352" s="248" t="s">
        <v>290</v>
      </c>
      <c r="L352" s="394"/>
    </row>
    <row r="353" spans="1:12" s="345" customFormat="1" ht="24" hidden="1" customHeight="1">
      <c r="A353" s="246">
        <v>27</v>
      </c>
      <c r="B353" s="246" t="s">
        <v>1402</v>
      </c>
      <c r="C353" s="249" t="s">
        <v>453</v>
      </c>
      <c r="D353" s="262" t="s">
        <v>350</v>
      </c>
      <c r="E353" s="248" t="s">
        <v>1519</v>
      </c>
      <c r="F353" s="246" t="s">
        <v>1173</v>
      </c>
      <c r="G353" s="246">
        <v>0</v>
      </c>
      <c r="H353" s="248"/>
      <c r="I353" s="248"/>
      <c r="J353" s="248"/>
      <c r="K353" s="248" t="s">
        <v>290</v>
      </c>
      <c r="L353" s="394"/>
    </row>
    <row r="354" spans="1:12" s="344" customFormat="1" ht="24" hidden="1" customHeight="1">
      <c r="A354" s="246">
        <v>28</v>
      </c>
      <c r="B354" s="246" t="s">
        <v>1403</v>
      </c>
      <c r="C354" s="247" t="s">
        <v>367</v>
      </c>
      <c r="D354" s="263" t="s">
        <v>352</v>
      </c>
      <c r="E354" s="246" t="s">
        <v>1188</v>
      </c>
      <c r="F354" s="246" t="s">
        <v>1173</v>
      </c>
      <c r="G354" s="246">
        <v>0</v>
      </c>
      <c r="H354" s="246"/>
      <c r="I354" s="246"/>
      <c r="J354" s="246"/>
      <c r="K354" s="246" t="s">
        <v>290</v>
      </c>
      <c r="L354" s="392"/>
    </row>
    <row r="355" spans="1:12" s="345" customFormat="1" ht="24" hidden="1" customHeight="1">
      <c r="A355" s="246">
        <v>29</v>
      </c>
      <c r="B355" s="246" t="s">
        <v>1404</v>
      </c>
      <c r="C355" s="249" t="s">
        <v>495</v>
      </c>
      <c r="D355" s="262" t="s">
        <v>394</v>
      </c>
      <c r="E355" s="248" t="s">
        <v>2204</v>
      </c>
      <c r="F355" s="246" t="s">
        <v>1173</v>
      </c>
      <c r="G355" s="246">
        <v>0</v>
      </c>
      <c r="H355" s="248"/>
      <c r="I355" s="248"/>
      <c r="J355" s="248"/>
      <c r="K355" s="248" t="s">
        <v>290</v>
      </c>
      <c r="L355" s="394"/>
    </row>
    <row r="356" spans="1:12" s="344" customFormat="1" ht="24" hidden="1" customHeight="1">
      <c r="A356" s="246">
        <v>30</v>
      </c>
      <c r="B356" s="246" t="s">
        <v>1405</v>
      </c>
      <c r="C356" s="247" t="s">
        <v>1190</v>
      </c>
      <c r="D356" s="263" t="s">
        <v>229</v>
      </c>
      <c r="E356" s="246" t="s">
        <v>1191</v>
      </c>
      <c r="F356" s="246" t="s">
        <v>1173</v>
      </c>
      <c r="G356" s="246">
        <v>0</v>
      </c>
      <c r="H356" s="246"/>
      <c r="I356" s="246"/>
      <c r="J356" s="246"/>
      <c r="K356" s="246" t="s">
        <v>290</v>
      </c>
      <c r="L356" s="392"/>
    </row>
    <row r="357" spans="1:12" s="344" customFormat="1" ht="24" hidden="1" customHeight="1">
      <c r="A357" s="246">
        <v>31</v>
      </c>
      <c r="B357" s="246" t="s">
        <v>1406</v>
      </c>
      <c r="C357" s="247" t="s">
        <v>1192</v>
      </c>
      <c r="D357" s="263" t="s">
        <v>360</v>
      </c>
      <c r="E357" s="246" t="s">
        <v>2205</v>
      </c>
      <c r="F357" s="246" t="s">
        <v>1173</v>
      </c>
      <c r="G357" s="246">
        <v>0</v>
      </c>
      <c r="H357" s="246"/>
      <c r="I357" s="246"/>
      <c r="J357" s="246"/>
      <c r="K357" s="246" t="s">
        <v>290</v>
      </c>
      <c r="L357" s="392"/>
    </row>
    <row r="358" spans="1:12" s="345" customFormat="1" ht="24" hidden="1" customHeight="1">
      <c r="A358" s="246">
        <v>32</v>
      </c>
      <c r="B358" s="246" t="s">
        <v>1407</v>
      </c>
      <c r="C358" s="249" t="s">
        <v>214</v>
      </c>
      <c r="D358" s="262" t="s">
        <v>362</v>
      </c>
      <c r="E358" s="248" t="s">
        <v>347</v>
      </c>
      <c r="F358" s="246" t="s">
        <v>1173</v>
      </c>
      <c r="G358" s="246">
        <v>0</v>
      </c>
      <c r="H358" s="248"/>
      <c r="I358" s="248"/>
      <c r="J358" s="248"/>
      <c r="K358" s="248" t="s">
        <v>290</v>
      </c>
      <c r="L358" s="394"/>
    </row>
    <row r="359" spans="1:12" s="344" customFormat="1" ht="24" hidden="1" customHeight="1">
      <c r="A359" s="246">
        <v>33</v>
      </c>
      <c r="B359" s="246" t="s">
        <v>1408</v>
      </c>
      <c r="C359" s="247" t="s">
        <v>1193</v>
      </c>
      <c r="D359" s="263" t="s">
        <v>401</v>
      </c>
      <c r="E359" s="246" t="s">
        <v>2206</v>
      </c>
      <c r="F359" s="246" t="s">
        <v>1173</v>
      </c>
      <c r="G359" s="246">
        <v>0</v>
      </c>
      <c r="H359" s="246"/>
      <c r="I359" s="246"/>
      <c r="J359" s="246"/>
      <c r="K359" s="246" t="s">
        <v>290</v>
      </c>
      <c r="L359" s="392"/>
    </row>
    <row r="360" spans="1:12" s="345" customFormat="1" ht="24" hidden="1" customHeight="1">
      <c r="A360" s="246">
        <v>34</v>
      </c>
      <c r="B360" s="246" t="s">
        <v>1409</v>
      </c>
      <c r="C360" s="249" t="s">
        <v>1194</v>
      </c>
      <c r="D360" s="262" t="s">
        <v>232</v>
      </c>
      <c r="E360" s="248" t="s">
        <v>1914</v>
      </c>
      <c r="F360" s="246" t="s">
        <v>1173</v>
      </c>
      <c r="G360" s="246">
        <v>0</v>
      </c>
      <c r="H360" s="248"/>
      <c r="I360" s="248"/>
      <c r="J360" s="248"/>
      <c r="K360" s="248" t="s">
        <v>290</v>
      </c>
      <c r="L360" s="394"/>
    </row>
    <row r="361" spans="1:12" s="345" customFormat="1" ht="24" hidden="1" customHeight="1">
      <c r="A361" s="246">
        <v>35</v>
      </c>
      <c r="B361" s="248" t="s">
        <v>1410</v>
      </c>
      <c r="C361" s="249" t="s">
        <v>206</v>
      </c>
      <c r="D361" s="262" t="s">
        <v>234</v>
      </c>
      <c r="E361" s="248" t="s">
        <v>2207</v>
      </c>
      <c r="F361" s="248" t="s">
        <v>1173</v>
      </c>
      <c r="G361" s="246">
        <v>0</v>
      </c>
      <c r="H361" s="248" t="s">
        <v>370</v>
      </c>
      <c r="I361" s="248"/>
      <c r="J361" s="248"/>
      <c r="K361" s="248" t="s">
        <v>290</v>
      </c>
      <c r="L361" s="388"/>
    </row>
    <row r="362" spans="1:12" s="345" customFormat="1" ht="24" hidden="1" customHeight="1">
      <c r="A362" s="246">
        <v>36</v>
      </c>
      <c r="B362" s="246" t="s">
        <v>1411</v>
      </c>
      <c r="C362" s="249" t="s">
        <v>200</v>
      </c>
      <c r="D362" s="262" t="s">
        <v>236</v>
      </c>
      <c r="E362" s="248" t="s">
        <v>347</v>
      </c>
      <c r="F362" s="246" t="s">
        <v>1173</v>
      </c>
      <c r="G362" s="246">
        <v>0</v>
      </c>
      <c r="H362" s="248"/>
      <c r="I362" s="248"/>
      <c r="J362" s="248"/>
      <c r="K362" s="248" t="s">
        <v>290</v>
      </c>
      <c r="L362" s="394"/>
    </row>
    <row r="363" spans="1:12" s="345" customFormat="1" ht="24" hidden="1" customHeight="1">
      <c r="A363" s="246">
        <v>37</v>
      </c>
      <c r="B363" s="246" t="s">
        <v>1412</v>
      </c>
      <c r="C363" s="249" t="s">
        <v>458</v>
      </c>
      <c r="D363" s="262" t="s">
        <v>428</v>
      </c>
      <c r="E363" s="248" t="s">
        <v>1434</v>
      </c>
      <c r="F363" s="246" t="s">
        <v>1173</v>
      </c>
      <c r="G363" s="246">
        <v>0</v>
      </c>
      <c r="H363" s="248"/>
      <c r="I363" s="248"/>
      <c r="J363" s="248"/>
      <c r="K363" s="248" t="s">
        <v>290</v>
      </c>
      <c r="L363" s="394"/>
    </row>
    <row r="364" spans="1:12" s="345" customFormat="1" ht="24" hidden="1" customHeight="1">
      <c r="A364" s="246">
        <v>38</v>
      </c>
      <c r="B364" s="246" t="s">
        <v>1413</v>
      </c>
      <c r="C364" s="249" t="s">
        <v>1095</v>
      </c>
      <c r="D364" s="262" t="s">
        <v>404</v>
      </c>
      <c r="E364" s="248" t="s">
        <v>1195</v>
      </c>
      <c r="F364" s="246" t="s">
        <v>1173</v>
      </c>
      <c r="G364" s="246">
        <v>0</v>
      </c>
      <c r="H364" s="248" t="s">
        <v>345</v>
      </c>
      <c r="I364" s="248"/>
      <c r="J364" s="248"/>
      <c r="K364" s="248" t="s">
        <v>290</v>
      </c>
      <c r="L364" s="394"/>
    </row>
    <row r="365" spans="1:12" s="344" customFormat="1" ht="24" hidden="1" customHeight="1">
      <c r="A365" s="246">
        <v>39</v>
      </c>
      <c r="B365" s="246" t="s">
        <v>1414</v>
      </c>
      <c r="C365" s="247" t="s">
        <v>206</v>
      </c>
      <c r="D365" s="263" t="s">
        <v>1196</v>
      </c>
      <c r="E365" s="246" t="s">
        <v>2208</v>
      </c>
      <c r="F365" s="246" t="s">
        <v>1173</v>
      </c>
      <c r="G365" s="246">
        <v>0</v>
      </c>
      <c r="H365" s="246"/>
      <c r="I365" s="246"/>
      <c r="J365" s="246"/>
      <c r="K365" s="246" t="s">
        <v>290</v>
      </c>
      <c r="L365" s="403" t="s">
        <v>2209</v>
      </c>
    </row>
    <row r="366" spans="1:12" s="344" customFormat="1" ht="24" hidden="1" customHeight="1">
      <c r="A366" s="246">
        <v>40</v>
      </c>
      <c r="B366" s="246" t="s">
        <v>1415</v>
      </c>
      <c r="C366" s="247" t="s">
        <v>1197</v>
      </c>
      <c r="D366" s="263" t="s">
        <v>238</v>
      </c>
      <c r="E366" s="246" t="s">
        <v>1198</v>
      </c>
      <c r="F366" s="246" t="s">
        <v>1173</v>
      </c>
      <c r="G366" s="246">
        <v>0</v>
      </c>
      <c r="H366" s="246"/>
      <c r="I366" s="246"/>
      <c r="J366" s="246"/>
      <c r="K366" s="246" t="s">
        <v>290</v>
      </c>
      <c r="L366" s="392"/>
    </row>
    <row r="367" spans="1:12" s="345" customFormat="1" ht="24" hidden="1" customHeight="1">
      <c r="A367" s="246">
        <v>41</v>
      </c>
      <c r="B367" s="246" t="s">
        <v>1416</v>
      </c>
      <c r="C367" s="249" t="s">
        <v>1199</v>
      </c>
      <c r="D367" s="262" t="s">
        <v>430</v>
      </c>
      <c r="E367" s="248" t="s">
        <v>2210</v>
      </c>
      <c r="F367" s="246" t="s">
        <v>1173</v>
      </c>
      <c r="G367" s="246">
        <v>0</v>
      </c>
      <c r="H367" s="248"/>
      <c r="I367" s="248"/>
      <c r="J367" s="248"/>
      <c r="K367" s="248" t="s">
        <v>290</v>
      </c>
      <c r="L367" s="394"/>
    </row>
    <row r="368" spans="1:12" s="345" customFormat="1" ht="24" hidden="1" customHeight="1">
      <c r="A368" s="246">
        <v>42</v>
      </c>
      <c r="B368" s="246" t="s">
        <v>1417</v>
      </c>
      <c r="C368" s="249" t="s">
        <v>1200</v>
      </c>
      <c r="D368" s="262" t="s">
        <v>369</v>
      </c>
      <c r="E368" s="248" t="s">
        <v>1092</v>
      </c>
      <c r="F368" s="246" t="s">
        <v>1173</v>
      </c>
      <c r="G368" s="246">
        <v>0</v>
      </c>
      <c r="H368" s="248"/>
      <c r="I368" s="248"/>
      <c r="J368" s="248"/>
      <c r="K368" s="248" t="s">
        <v>290</v>
      </c>
      <c r="L368" s="394"/>
    </row>
    <row r="369" spans="1:12" s="345" customFormat="1" ht="24" hidden="1" customHeight="1">
      <c r="A369" s="246">
        <v>43</v>
      </c>
      <c r="B369" s="246" t="s">
        <v>1418</v>
      </c>
      <c r="C369" s="249" t="s">
        <v>1201</v>
      </c>
      <c r="D369" s="262" t="s">
        <v>240</v>
      </c>
      <c r="E369" s="248" t="s">
        <v>2176</v>
      </c>
      <c r="F369" s="246" t="s">
        <v>1173</v>
      </c>
      <c r="G369" s="246">
        <v>0</v>
      </c>
      <c r="H369" s="248"/>
      <c r="I369" s="248"/>
      <c r="J369" s="248"/>
      <c r="K369" s="248" t="s">
        <v>290</v>
      </c>
      <c r="L369" s="394"/>
    </row>
    <row r="370" spans="1:12" s="344" customFormat="1" ht="24" hidden="1" customHeight="1">
      <c r="A370" s="246">
        <v>44</v>
      </c>
      <c r="B370" s="246" t="s">
        <v>1419</v>
      </c>
      <c r="C370" s="247" t="s">
        <v>361</v>
      </c>
      <c r="D370" s="263" t="s">
        <v>432</v>
      </c>
      <c r="E370" s="246" t="s">
        <v>389</v>
      </c>
      <c r="F370" s="246" t="s">
        <v>1173</v>
      </c>
      <c r="G370" s="246">
        <v>0</v>
      </c>
      <c r="H370" s="246"/>
      <c r="I370" s="246"/>
      <c r="J370" s="246"/>
      <c r="K370" s="246" t="s">
        <v>290</v>
      </c>
      <c r="L370" s="394"/>
    </row>
    <row r="371" spans="1:12" s="344" customFormat="1" ht="24" hidden="1" customHeight="1" thickBot="1">
      <c r="A371" s="373">
        <v>45</v>
      </c>
      <c r="B371" s="373" t="s">
        <v>1420</v>
      </c>
      <c r="C371" s="374" t="s">
        <v>381</v>
      </c>
      <c r="D371" s="375" t="s">
        <v>486</v>
      </c>
      <c r="E371" s="373" t="s">
        <v>459</v>
      </c>
      <c r="F371" s="373" t="s">
        <v>1173</v>
      </c>
      <c r="G371" s="373">
        <v>0</v>
      </c>
      <c r="H371" s="373" t="s">
        <v>339</v>
      </c>
      <c r="I371" s="373"/>
      <c r="J371" s="373"/>
      <c r="K371" s="373" t="s">
        <v>290</v>
      </c>
      <c r="L371" s="400"/>
    </row>
    <row r="372" spans="1:12" s="344" customFormat="1" ht="24" hidden="1" customHeight="1">
      <c r="A372" s="283">
        <v>1</v>
      </c>
      <c r="B372" s="283" t="s">
        <v>2211</v>
      </c>
      <c r="C372" s="371" t="s">
        <v>2212</v>
      </c>
      <c r="D372" s="372" t="s">
        <v>288</v>
      </c>
      <c r="E372" s="283" t="s">
        <v>1542</v>
      </c>
      <c r="F372" s="283" t="s">
        <v>2214</v>
      </c>
      <c r="G372" s="283">
        <v>0</v>
      </c>
      <c r="H372" s="283"/>
      <c r="I372" s="283"/>
      <c r="J372" s="283"/>
      <c r="K372" s="283" t="s">
        <v>499</v>
      </c>
      <c r="L372" s="391"/>
    </row>
    <row r="373" spans="1:12" s="344" customFormat="1" ht="24" hidden="1" customHeight="1">
      <c r="A373" s="246">
        <v>2</v>
      </c>
      <c r="B373" s="246" t="s">
        <v>2215</v>
      </c>
      <c r="C373" s="247" t="s">
        <v>2216</v>
      </c>
      <c r="D373" s="263" t="s">
        <v>435</v>
      </c>
      <c r="E373" s="246" t="s">
        <v>482</v>
      </c>
      <c r="F373" s="246" t="s">
        <v>2214</v>
      </c>
      <c r="G373" s="246">
        <v>0</v>
      </c>
      <c r="H373" s="246"/>
      <c r="I373" s="246"/>
      <c r="J373" s="246"/>
      <c r="K373" s="246" t="s">
        <v>290</v>
      </c>
      <c r="L373" s="392"/>
    </row>
    <row r="374" spans="1:12" s="344" customFormat="1" ht="24" hidden="1" customHeight="1">
      <c r="A374" s="246">
        <v>3</v>
      </c>
      <c r="B374" s="246" t="s">
        <v>2217</v>
      </c>
      <c r="C374" s="247" t="s">
        <v>1846</v>
      </c>
      <c r="D374" s="263" t="s">
        <v>199</v>
      </c>
      <c r="E374" s="246" t="s">
        <v>1202</v>
      </c>
      <c r="F374" s="246" t="s">
        <v>2214</v>
      </c>
      <c r="G374" s="246">
        <v>0</v>
      </c>
      <c r="H374" s="246"/>
      <c r="I374" s="246"/>
      <c r="J374" s="246"/>
      <c r="K374" s="246" t="s">
        <v>290</v>
      </c>
      <c r="L374" s="392"/>
    </row>
    <row r="375" spans="1:12" s="344" customFormat="1" ht="24" hidden="1" customHeight="1">
      <c r="A375" s="246">
        <v>4</v>
      </c>
      <c r="B375" s="246" t="s">
        <v>2218</v>
      </c>
      <c r="C375" s="247" t="s">
        <v>377</v>
      </c>
      <c r="D375" s="263" t="s">
        <v>2128</v>
      </c>
      <c r="E375" s="246" t="s">
        <v>1519</v>
      </c>
      <c r="F375" s="246" t="s">
        <v>2214</v>
      </c>
      <c r="G375" s="246">
        <v>0</v>
      </c>
      <c r="H375" s="246" t="s">
        <v>345</v>
      </c>
      <c r="I375" s="246"/>
      <c r="J375" s="246"/>
      <c r="K375" s="246" t="s">
        <v>290</v>
      </c>
      <c r="L375" s="392"/>
    </row>
    <row r="376" spans="1:12" s="344" customFormat="1" ht="24" hidden="1" customHeight="1">
      <c r="A376" s="246">
        <v>5</v>
      </c>
      <c r="B376" s="246" t="s">
        <v>2219</v>
      </c>
      <c r="C376" s="247" t="s">
        <v>2220</v>
      </c>
      <c r="D376" s="263" t="s">
        <v>491</v>
      </c>
      <c r="E376" s="246" t="s">
        <v>1203</v>
      </c>
      <c r="F376" s="246" t="s">
        <v>2214</v>
      </c>
      <c r="G376" s="246">
        <v>0</v>
      </c>
      <c r="H376" s="246"/>
      <c r="I376" s="246"/>
      <c r="J376" s="246"/>
      <c r="K376" s="246" t="s">
        <v>290</v>
      </c>
      <c r="L376" s="394"/>
    </row>
    <row r="377" spans="1:12" s="344" customFormat="1" ht="24" hidden="1" customHeight="1">
      <c r="A377" s="246">
        <v>6</v>
      </c>
      <c r="B377" s="246" t="s">
        <v>2222</v>
      </c>
      <c r="C377" s="247" t="s">
        <v>366</v>
      </c>
      <c r="D377" s="263" t="s">
        <v>374</v>
      </c>
      <c r="E377" s="246" t="s">
        <v>422</v>
      </c>
      <c r="F377" s="246" t="s">
        <v>2214</v>
      </c>
      <c r="G377" s="246">
        <v>0</v>
      </c>
      <c r="H377" s="246"/>
      <c r="I377" s="246"/>
      <c r="J377" s="246"/>
      <c r="K377" s="246" t="s">
        <v>290</v>
      </c>
      <c r="L377" s="392" t="s">
        <v>2190</v>
      </c>
    </row>
    <row r="378" spans="1:12" s="344" customFormat="1" ht="24" hidden="1" customHeight="1">
      <c r="A378" s="246">
        <v>7</v>
      </c>
      <c r="B378" s="246" t="s">
        <v>2223</v>
      </c>
      <c r="C378" s="247" t="s">
        <v>1602</v>
      </c>
      <c r="D378" s="263" t="s">
        <v>374</v>
      </c>
      <c r="E378" s="246" t="s">
        <v>2224</v>
      </c>
      <c r="F378" s="246" t="s">
        <v>2214</v>
      </c>
      <c r="G378" s="246">
        <v>0</v>
      </c>
      <c r="H378" s="246"/>
      <c r="I378" s="246"/>
      <c r="J378" s="246"/>
      <c r="K378" s="246" t="s">
        <v>290</v>
      </c>
      <c r="L378" s="392"/>
    </row>
    <row r="379" spans="1:12" s="344" customFormat="1" ht="24" hidden="1" customHeight="1">
      <c r="A379" s="246">
        <v>8</v>
      </c>
      <c r="B379" s="246" t="s">
        <v>2225</v>
      </c>
      <c r="C379" s="247" t="s">
        <v>2226</v>
      </c>
      <c r="D379" s="263" t="s">
        <v>1254</v>
      </c>
      <c r="E379" s="246" t="s">
        <v>2227</v>
      </c>
      <c r="F379" s="246" t="s">
        <v>2214</v>
      </c>
      <c r="G379" s="246">
        <v>0</v>
      </c>
      <c r="H379" s="246"/>
      <c r="I379" s="246"/>
      <c r="J379" s="246"/>
      <c r="K379" s="246" t="s">
        <v>290</v>
      </c>
      <c r="L379" s="392" t="s">
        <v>2190</v>
      </c>
    </row>
    <row r="380" spans="1:12" s="344" customFormat="1" ht="24" hidden="1" customHeight="1">
      <c r="A380" s="246">
        <v>9</v>
      </c>
      <c r="B380" s="246" t="s">
        <v>2228</v>
      </c>
      <c r="C380" s="247" t="s">
        <v>497</v>
      </c>
      <c r="D380" s="263" t="s">
        <v>2229</v>
      </c>
      <c r="E380" s="246" t="s">
        <v>2230</v>
      </c>
      <c r="F380" s="246" t="s">
        <v>2214</v>
      </c>
      <c r="G380" s="246">
        <v>0</v>
      </c>
      <c r="H380" s="246"/>
      <c r="I380" s="246"/>
      <c r="J380" s="246"/>
      <c r="K380" s="246" t="s">
        <v>290</v>
      </c>
      <c r="L380" s="394" t="s">
        <v>181</v>
      </c>
    </row>
    <row r="381" spans="1:12" s="344" customFormat="1" ht="24" hidden="1" customHeight="1">
      <c r="A381" s="246">
        <v>10</v>
      </c>
      <c r="B381" s="246" t="s">
        <v>2231</v>
      </c>
      <c r="C381" s="247" t="s">
        <v>196</v>
      </c>
      <c r="D381" s="263" t="s">
        <v>207</v>
      </c>
      <c r="E381" s="246" t="s">
        <v>494</v>
      </c>
      <c r="F381" s="246" t="s">
        <v>2214</v>
      </c>
      <c r="G381" s="246">
        <v>0</v>
      </c>
      <c r="H381" s="246"/>
      <c r="I381" s="246"/>
      <c r="J381" s="246"/>
      <c r="K381" s="246" t="s">
        <v>290</v>
      </c>
      <c r="L381" s="392" t="s">
        <v>2190</v>
      </c>
    </row>
    <row r="382" spans="1:12" s="344" customFormat="1" ht="24" hidden="1" customHeight="1">
      <c r="A382" s="246">
        <v>11</v>
      </c>
      <c r="B382" s="248" t="s">
        <v>2232</v>
      </c>
      <c r="C382" s="247" t="s">
        <v>206</v>
      </c>
      <c r="D382" s="263" t="s">
        <v>207</v>
      </c>
      <c r="E382" s="246" t="s">
        <v>2233</v>
      </c>
      <c r="F382" s="246" t="s">
        <v>2214</v>
      </c>
      <c r="G382" s="246">
        <v>0</v>
      </c>
      <c r="H382" s="246"/>
      <c r="I382" s="246"/>
      <c r="J382" s="246"/>
      <c r="K382" s="246" t="s">
        <v>290</v>
      </c>
      <c r="L382" s="392" t="s">
        <v>2190</v>
      </c>
    </row>
    <row r="383" spans="1:12" s="344" customFormat="1" ht="24" hidden="1" customHeight="1">
      <c r="A383" s="246">
        <v>12</v>
      </c>
      <c r="B383" s="246" t="s">
        <v>2234</v>
      </c>
      <c r="C383" s="247" t="s">
        <v>2235</v>
      </c>
      <c r="D383" s="263" t="s">
        <v>207</v>
      </c>
      <c r="E383" s="246" t="s">
        <v>2236</v>
      </c>
      <c r="F383" s="246" t="s">
        <v>2214</v>
      </c>
      <c r="G383" s="246">
        <v>0</v>
      </c>
      <c r="H383" s="246"/>
      <c r="I383" s="246"/>
      <c r="J383" s="246"/>
      <c r="K383" s="246" t="s">
        <v>290</v>
      </c>
      <c r="L383" s="392"/>
    </row>
    <row r="384" spans="1:12" s="345" customFormat="1" ht="24" hidden="1" customHeight="1">
      <c r="A384" s="246">
        <v>13</v>
      </c>
      <c r="B384" s="246" t="s">
        <v>2237</v>
      </c>
      <c r="C384" s="249" t="s">
        <v>1204</v>
      </c>
      <c r="D384" s="262" t="s">
        <v>209</v>
      </c>
      <c r="E384" s="248" t="s">
        <v>2206</v>
      </c>
      <c r="F384" s="246" t="s">
        <v>2214</v>
      </c>
      <c r="G384" s="246">
        <v>0</v>
      </c>
      <c r="H384" s="248"/>
      <c r="I384" s="248"/>
      <c r="J384" s="248"/>
      <c r="K384" s="248" t="s">
        <v>290</v>
      </c>
      <c r="L384" s="394"/>
    </row>
    <row r="385" spans="1:12" s="344" customFormat="1" ht="24" hidden="1" customHeight="1">
      <c r="A385" s="246">
        <v>14</v>
      </c>
      <c r="B385" s="246" t="s">
        <v>2238</v>
      </c>
      <c r="C385" s="247" t="s">
        <v>453</v>
      </c>
      <c r="D385" s="263" t="s">
        <v>376</v>
      </c>
      <c r="E385" s="246" t="s">
        <v>2239</v>
      </c>
      <c r="F385" s="246" t="s">
        <v>2214</v>
      </c>
      <c r="G385" s="246">
        <v>0</v>
      </c>
      <c r="H385" s="246" t="s">
        <v>339</v>
      </c>
      <c r="I385" s="246"/>
      <c r="J385" s="246"/>
      <c r="K385" s="246" t="s">
        <v>290</v>
      </c>
      <c r="L385" s="392"/>
    </row>
    <row r="386" spans="1:12" s="345" customFormat="1" ht="24" hidden="1" customHeight="1">
      <c r="A386" s="246">
        <v>15</v>
      </c>
      <c r="B386" s="246" t="s">
        <v>2240</v>
      </c>
      <c r="C386" s="249" t="s">
        <v>1958</v>
      </c>
      <c r="D386" s="262" t="s">
        <v>448</v>
      </c>
      <c r="E386" s="248" t="s">
        <v>1481</v>
      </c>
      <c r="F386" s="246" t="s">
        <v>2214</v>
      </c>
      <c r="G386" s="246">
        <v>0</v>
      </c>
      <c r="H386" s="248"/>
      <c r="I386" s="248"/>
      <c r="J386" s="248"/>
      <c r="K386" s="248" t="s">
        <v>290</v>
      </c>
      <c r="L386" s="394"/>
    </row>
    <row r="387" spans="1:12" s="344" customFormat="1" ht="24" hidden="1" customHeight="1">
      <c r="A387" s="246">
        <v>16</v>
      </c>
      <c r="B387" s="246" t="s">
        <v>2241</v>
      </c>
      <c r="C387" s="247" t="s">
        <v>2242</v>
      </c>
      <c r="D387" s="263" t="s">
        <v>416</v>
      </c>
      <c r="E387" s="246" t="s">
        <v>2243</v>
      </c>
      <c r="F387" s="246" t="s">
        <v>2214</v>
      </c>
      <c r="G387" s="246">
        <v>0</v>
      </c>
      <c r="H387" s="246"/>
      <c r="I387" s="246"/>
      <c r="J387" s="246"/>
      <c r="K387" s="246" t="s">
        <v>499</v>
      </c>
      <c r="L387" s="394" t="s">
        <v>1060</v>
      </c>
    </row>
    <row r="388" spans="1:12" s="345" customFormat="1" ht="24" hidden="1" customHeight="1">
      <c r="A388" s="246">
        <v>17</v>
      </c>
      <c r="B388" s="246" t="s">
        <v>2244</v>
      </c>
      <c r="C388" s="249" t="s">
        <v>2245</v>
      </c>
      <c r="D388" s="262" t="s">
        <v>302</v>
      </c>
      <c r="E388" s="248" t="s">
        <v>2246</v>
      </c>
      <c r="F388" s="246" t="s">
        <v>2214</v>
      </c>
      <c r="G388" s="246">
        <v>0</v>
      </c>
      <c r="H388" s="248"/>
      <c r="I388" s="248"/>
      <c r="J388" s="248"/>
      <c r="K388" s="248" t="s">
        <v>290</v>
      </c>
      <c r="L388" s="394"/>
    </row>
    <row r="389" spans="1:12" s="345" customFormat="1" ht="24" hidden="1" customHeight="1">
      <c r="A389" s="246">
        <v>18</v>
      </c>
      <c r="B389" s="246" t="s">
        <v>2247</v>
      </c>
      <c r="C389" s="249" t="s">
        <v>2248</v>
      </c>
      <c r="D389" s="262" t="s">
        <v>2249</v>
      </c>
      <c r="E389" s="248" t="s">
        <v>2250</v>
      </c>
      <c r="F389" s="246" t="s">
        <v>2214</v>
      </c>
      <c r="G389" s="246">
        <v>0</v>
      </c>
      <c r="H389" s="248"/>
      <c r="I389" s="248"/>
      <c r="J389" s="248"/>
      <c r="K389" s="248" t="s">
        <v>290</v>
      </c>
      <c r="L389" s="394" t="s">
        <v>176</v>
      </c>
    </row>
    <row r="390" spans="1:12" s="345" customFormat="1" ht="24" hidden="1" customHeight="1">
      <c r="A390" s="246">
        <v>19</v>
      </c>
      <c r="B390" s="246" t="s">
        <v>2251</v>
      </c>
      <c r="C390" s="249" t="s">
        <v>2252</v>
      </c>
      <c r="D390" s="262" t="s">
        <v>337</v>
      </c>
      <c r="E390" s="248" t="s">
        <v>1084</v>
      </c>
      <c r="F390" s="246" t="s">
        <v>2214</v>
      </c>
      <c r="G390" s="246">
        <v>0</v>
      </c>
      <c r="H390" s="248"/>
      <c r="I390" s="248"/>
      <c r="J390" s="248"/>
      <c r="K390" s="248" t="s">
        <v>290</v>
      </c>
      <c r="L390" s="394"/>
    </row>
    <row r="391" spans="1:12" s="344" customFormat="1" ht="24" hidden="1" customHeight="1">
      <c r="A391" s="246">
        <v>20</v>
      </c>
      <c r="B391" s="246" t="s">
        <v>2253</v>
      </c>
      <c r="C391" s="247" t="s">
        <v>214</v>
      </c>
      <c r="D391" s="263" t="s">
        <v>215</v>
      </c>
      <c r="E391" s="246" t="s">
        <v>2254</v>
      </c>
      <c r="F391" s="246" t="s">
        <v>2214</v>
      </c>
      <c r="G391" s="246">
        <v>0</v>
      </c>
      <c r="H391" s="246"/>
      <c r="I391" s="246"/>
      <c r="J391" s="246"/>
      <c r="K391" s="246" t="s">
        <v>499</v>
      </c>
      <c r="L391" s="394" t="s">
        <v>1061</v>
      </c>
    </row>
    <row r="392" spans="1:12" s="344" customFormat="1" ht="24" hidden="1" customHeight="1">
      <c r="A392" s="246">
        <v>21</v>
      </c>
      <c r="B392" s="246" t="s">
        <v>2255</v>
      </c>
      <c r="C392" s="247" t="s">
        <v>2256</v>
      </c>
      <c r="D392" s="263" t="s">
        <v>2257</v>
      </c>
      <c r="E392" s="246" t="s">
        <v>415</v>
      </c>
      <c r="F392" s="246" t="s">
        <v>2214</v>
      </c>
      <c r="G392" s="246">
        <v>0</v>
      </c>
      <c r="H392" s="246"/>
      <c r="I392" s="246"/>
      <c r="J392" s="246"/>
      <c r="K392" s="246" t="s">
        <v>290</v>
      </c>
      <c r="L392" s="392"/>
    </row>
    <row r="393" spans="1:12" s="345" customFormat="1" ht="24" hidden="1" customHeight="1">
      <c r="A393" s="246">
        <v>22</v>
      </c>
      <c r="B393" s="246" t="s">
        <v>2258</v>
      </c>
      <c r="C393" s="249" t="s">
        <v>453</v>
      </c>
      <c r="D393" s="262" t="s">
        <v>1690</v>
      </c>
      <c r="E393" s="248" t="s">
        <v>2259</v>
      </c>
      <c r="F393" s="246" t="s">
        <v>2214</v>
      </c>
      <c r="G393" s="246">
        <v>0</v>
      </c>
      <c r="H393" s="248"/>
      <c r="I393" s="248"/>
      <c r="J393" s="248"/>
      <c r="K393" s="248" t="s">
        <v>290</v>
      </c>
      <c r="L393" s="394"/>
    </row>
    <row r="394" spans="1:12" s="344" customFormat="1" ht="24" hidden="1" customHeight="1">
      <c r="A394" s="246">
        <v>23</v>
      </c>
      <c r="B394" s="246" t="s">
        <v>2260</v>
      </c>
      <c r="C394" s="247" t="s">
        <v>441</v>
      </c>
      <c r="D394" s="263" t="s">
        <v>340</v>
      </c>
      <c r="E394" s="246" t="s">
        <v>1444</v>
      </c>
      <c r="F394" s="246" t="s">
        <v>2214</v>
      </c>
      <c r="G394" s="246">
        <v>0</v>
      </c>
      <c r="H394" s="246"/>
      <c r="I394" s="246"/>
      <c r="J394" s="246"/>
      <c r="K394" s="246" t="s">
        <v>290</v>
      </c>
      <c r="L394" s="392"/>
    </row>
    <row r="395" spans="1:12" s="344" customFormat="1" ht="24" hidden="1" customHeight="1">
      <c r="A395" s="246">
        <v>24</v>
      </c>
      <c r="B395" s="246" t="s">
        <v>2261</v>
      </c>
      <c r="C395" s="247" t="s">
        <v>2262</v>
      </c>
      <c r="D395" s="263" t="s">
        <v>342</v>
      </c>
      <c r="E395" s="246" t="s">
        <v>2263</v>
      </c>
      <c r="F395" s="246" t="s">
        <v>2214</v>
      </c>
      <c r="G395" s="246">
        <v>0</v>
      </c>
      <c r="H395" s="246"/>
      <c r="I395" s="246"/>
      <c r="J395" s="246"/>
      <c r="K395" s="246" t="s">
        <v>499</v>
      </c>
      <c r="L395" s="394" t="s">
        <v>1062</v>
      </c>
    </row>
    <row r="396" spans="1:12" s="344" customFormat="1" ht="24" hidden="1" customHeight="1">
      <c r="A396" s="246">
        <v>25</v>
      </c>
      <c r="B396" s="246" t="s">
        <v>2264</v>
      </c>
      <c r="C396" s="247" t="s">
        <v>200</v>
      </c>
      <c r="D396" s="263" t="s">
        <v>343</v>
      </c>
      <c r="E396" s="246" t="s">
        <v>2265</v>
      </c>
      <c r="F396" s="246" t="s">
        <v>2214</v>
      </c>
      <c r="G396" s="246">
        <v>0</v>
      </c>
      <c r="H396" s="246"/>
      <c r="I396" s="246"/>
      <c r="J396" s="246"/>
      <c r="K396" s="246" t="s">
        <v>290</v>
      </c>
      <c r="L396" s="392"/>
    </row>
    <row r="397" spans="1:12" s="344" customFormat="1" ht="24" hidden="1" customHeight="1">
      <c r="A397" s="246">
        <v>26</v>
      </c>
      <c r="B397" s="246" t="s">
        <v>2266</v>
      </c>
      <c r="C397" s="247" t="s">
        <v>2267</v>
      </c>
      <c r="D397" s="263" t="s">
        <v>220</v>
      </c>
      <c r="E397" s="246" t="s">
        <v>2268</v>
      </c>
      <c r="F397" s="246" t="s">
        <v>2214</v>
      </c>
      <c r="G397" s="246">
        <v>0</v>
      </c>
      <c r="H397" s="246"/>
      <c r="I397" s="246"/>
      <c r="J397" s="246"/>
      <c r="K397" s="246" t="s">
        <v>290</v>
      </c>
      <c r="L397" s="392"/>
    </row>
    <row r="398" spans="1:12" s="345" customFormat="1" ht="24" hidden="1" customHeight="1">
      <c r="A398" s="246">
        <v>27</v>
      </c>
      <c r="B398" s="246" t="s">
        <v>2269</v>
      </c>
      <c r="C398" s="249" t="s">
        <v>206</v>
      </c>
      <c r="D398" s="262" t="s">
        <v>349</v>
      </c>
      <c r="E398" s="248" t="s">
        <v>2009</v>
      </c>
      <c r="F398" s="246" t="s">
        <v>2214</v>
      </c>
      <c r="G398" s="246">
        <v>0</v>
      </c>
      <c r="H398" s="248"/>
      <c r="I398" s="248"/>
      <c r="J398" s="248"/>
      <c r="K398" s="248" t="s">
        <v>290</v>
      </c>
      <c r="L398" s="394"/>
    </row>
    <row r="399" spans="1:12" s="344" customFormat="1" ht="24" hidden="1" customHeight="1">
      <c r="A399" s="246">
        <v>28</v>
      </c>
      <c r="B399" s="246" t="s">
        <v>2270</v>
      </c>
      <c r="C399" s="247" t="s">
        <v>1205</v>
      </c>
      <c r="D399" s="263" t="s">
        <v>221</v>
      </c>
      <c r="E399" s="246" t="s">
        <v>1135</v>
      </c>
      <c r="F399" s="246" t="s">
        <v>2214</v>
      </c>
      <c r="G399" s="246">
        <v>0</v>
      </c>
      <c r="H399" s="246"/>
      <c r="I399" s="246"/>
      <c r="J399" s="246"/>
      <c r="K399" s="246" t="s">
        <v>499</v>
      </c>
      <c r="L399" s="392"/>
    </row>
    <row r="400" spans="1:12" s="345" customFormat="1" ht="24" hidden="1" customHeight="1">
      <c r="A400" s="246">
        <v>29</v>
      </c>
      <c r="B400" s="246" t="s">
        <v>2271</v>
      </c>
      <c r="C400" s="249" t="s">
        <v>203</v>
      </c>
      <c r="D400" s="262" t="s">
        <v>350</v>
      </c>
      <c r="E400" s="248" t="s">
        <v>415</v>
      </c>
      <c r="F400" s="246" t="s">
        <v>2214</v>
      </c>
      <c r="G400" s="246">
        <v>0</v>
      </c>
      <c r="H400" s="248"/>
      <c r="I400" s="248"/>
      <c r="J400" s="248"/>
      <c r="K400" s="248" t="s">
        <v>290</v>
      </c>
      <c r="L400" s="394"/>
    </row>
    <row r="401" spans="1:12" s="345" customFormat="1" ht="24" hidden="1" customHeight="1">
      <c r="A401" s="246">
        <v>30</v>
      </c>
      <c r="B401" s="246" t="s">
        <v>2272</v>
      </c>
      <c r="C401" s="249" t="s">
        <v>2273</v>
      </c>
      <c r="D401" s="262" t="s">
        <v>352</v>
      </c>
      <c r="E401" s="248" t="s">
        <v>1491</v>
      </c>
      <c r="F401" s="246" t="s">
        <v>2214</v>
      </c>
      <c r="G401" s="246">
        <v>0</v>
      </c>
      <c r="H401" s="248"/>
      <c r="I401" s="248"/>
      <c r="J401" s="248"/>
      <c r="K401" s="248" t="s">
        <v>290</v>
      </c>
      <c r="L401" s="394"/>
    </row>
    <row r="402" spans="1:12" s="344" customFormat="1" ht="24" hidden="1" customHeight="1">
      <c r="A402" s="246">
        <v>31</v>
      </c>
      <c r="B402" s="246" t="s">
        <v>2274</v>
      </c>
      <c r="C402" s="247" t="s">
        <v>2275</v>
      </c>
      <c r="D402" s="263" t="s">
        <v>1206</v>
      </c>
      <c r="E402" s="246" t="s">
        <v>2276</v>
      </c>
      <c r="F402" s="246" t="s">
        <v>2214</v>
      </c>
      <c r="G402" s="246">
        <v>0</v>
      </c>
      <c r="H402" s="246"/>
      <c r="I402" s="246"/>
      <c r="J402" s="246"/>
      <c r="K402" s="246" t="s">
        <v>499</v>
      </c>
      <c r="L402" s="388" t="s">
        <v>177</v>
      </c>
    </row>
    <row r="403" spans="1:12" s="344" customFormat="1" ht="24" hidden="1" customHeight="1">
      <c r="A403" s="246">
        <v>32</v>
      </c>
      <c r="B403" s="246" t="s">
        <v>2277</v>
      </c>
      <c r="C403" s="247" t="s">
        <v>203</v>
      </c>
      <c r="D403" s="263" t="s">
        <v>225</v>
      </c>
      <c r="E403" s="246" t="s">
        <v>1612</v>
      </c>
      <c r="F403" s="246" t="s">
        <v>2214</v>
      </c>
      <c r="G403" s="246">
        <v>0</v>
      </c>
      <c r="H403" s="246"/>
      <c r="I403" s="246"/>
      <c r="J403" s="246"/>
      <c r="K403" s="246" t="s">
        <v>290</v>
      </c>
      <c r="L403" s="394"/>
    </row>
    <row r="404" spans="1:12" s="344" customFormat="1" ht="24" hidden="1" customHeight="1">
      <c r="A404" s="246">
        <v>33</v>
      </c>
      <c r="B404" s="246" t="s">
        <v>2278</v>
      </c>
      <c r="C404" s="247" t="s">
        <v>2279</v>
      </c>
      <c r="D404" s="263" t="s">
        <v>360</v>
      </c>
      <c r="E404" s="246" t="s">
        <v>489</v>
      </c>
      <c r="F404" s="246" t="s">
        <v>2214</v>
      </c>
      <c r="G404" s="246">
        <v>0</v>
      </c>
      <c r="H404" s="246"/>
      <c r="I404" s="246"/>
      <c r="J404" s="246"/>
      <c r="K404" s="246" t="s">
        <v>290</v>
      </c>
      <c r="L404" s="384"/>
    </row>
    <row r="405" spans="1:12" s="345" customFormat="1" ht="24" hidden="1" customHeight="1">
      <c r="A405" s="246">
        <v>34</v>
      </c>
      <c r="B405" s="246" t="s">
        <v>2280</v>
      </c>
      <c r="C405" s="249" t="s">
        <v>2281</v>
      </c>
      <c r="D405" s="262" t="s">
        <v>2282</v>
      </c>
      <c r="E405" s="248" t="s">
        <v>371</v>
      </c>
      <c r="F405" s="246" t="s">
        <v>2214</v>
      </c>
      <c r="G405" s="246">
        <v>0</v>
      </c>
      <c r="H405" s="248"/>
      <c r="I405" s="248"/>
      <c r="J405" s="248"/>
      <c r="K405" s="248" t="s">
        <v>290</v>
      </c>
      <c r="L405" s="394" t="s">
        <v>1059</v>
      </c>
    </row>
    <row r="406" spans="1:12" s="345" customFormat="1" ht="24" hidden="1" customHeight="1">
      <c r="A406" s="246">
        <v>35</v>
      </c>
      <c r="B406" s="246" t="s">
        <v>2283</v>
      </c>
      <c r="C406" s="249" t="s">
        <v>2284</v>
      </c>
      <c r="D406" s="262" t="s">
        <v>481</v>
      </c>
      <c r="E406" s="248" t="s">
        <v>434</v>
      </c>
      <c r="F406" s="246" t="s">
        <v>2214</v>
      </c>
      <c r="G406" s="246">
        <v>0</v>
      </c>
      <c r="H406" s="248"/>
      <c r="I406" s="248"/>
      <c r="J406" s="248"/>
      <c r="K406" s="248" t="s">
        <v>290</v>
      </c>
      <c r="L406" s="394" t="s">
        <v>179</v>
      </c>
    </row>
    <row r="407" spans="1:12" s="345" customFormat="1" ht="24" hidden="1" customHeight="1">
      <c r="A407" s="246">
        <v>36</v>
      </c>
      <c r="B407" s="246" t="s">
        <v>2285</v>
      </c>
      <c r="C407" s="249" t="s">
        <v>1141</v>
      </c>
      <c r="D407" s="262" t="s">
        <v>401</v>
      </c>
      <c r="E407" s="248" t="s">
        <v>2286</v>
      </c>
      <c r="F407" s="246" t="s">
        <v>2214</v>
      </c>
      <c r="G407" s="246">
        <v>0</v>
      </c>
      <c r="H407" s="248"/>
      <c r="I407" s="248"/>
      <c r="J407" s="248"/>
      <c r="K407" s="248" t="s">
        <v>290</v>
      </c>
      <c r="L407" s="394"/>
    </row>
    <row r="408" spans="1:12" s="345" customFormat="1" ht="24" hidden="1" customHeight="1">
      <c r="A408" s="246">
        <v>37</v>
      </c>
      <c r="B408" s="246" t="s">
        <v>2287</v>
      </c>
      <c r="C408" s="249" t="s">
        <v>1700</v>
      </c>
      <c r="D408" s="262" t="s">
        <v>1207</v>
      </c>
      <c r="E408" s="248" t="s">
        <v>2288</v>
      </c>
      <c r="F408" s="246" t="s">
        <v>2214</v>
      </c>
      <c r="G408" s="246">
        <v>0</v>
      </c>
      <c r="H408" s="248"/>
      <c r="I408" s="248"/>
      <c r="J408" s="248"/>
      <c r="K408" s="248" t="s">
        <v>290</v>
      </c>
      <c r="L408" s="394"/>
    </row>
    <row r="409" spans="1:12" s="344" customFormat="1" ht="24" hidden="1" customHeight="1">
      <c r="A409" s="246">
        <v>38</v>
      </c>
      <c r="B409" s="246" t="s">
        <v>2289</v>
      </c>
      <c r="C409" s="247" t="s">
        <v>455</v>
      </c>
      <c r="D409" s="263" t="s">
        <v>2290</v>
      </c>
      <c r="E409" s="246" t="s">
        <v>438</v>
      </c>
      <c r="F409" s="246" t="s">
        <v>2214</v>
      </c>
      <c r="G409" s="246">
        <v>0</v>
      </c>
      <c r="H409" s="248" t="s">
        <v>370</v>
      </c>
      <c r="I409" s="248"/>
      <c r="J409" s="248"/>
      <c r="K409" s="246" t="s">
        <v>290</v>
      </c>
      <c r="L409" s="392"/>
    </row>
    <row r="410" spans="1:12" s="345" customFormat="1" ht="24" hidden="1" customHeight="1">
      <c r="A410" s="246">
        <v>39</v>
      </c>
      <c r="B410" s="246" t="s">
        <v>2291</v>
      </c>
      <c r="C410" s="249" t="s">
        <v>1862</v>
      </c>
      <c r="D410" s="262" t="s">
        <v>237</v>
      </c>
      <c r="E410" s="248" t="s">
        <v>1208</v>
      </c>
      <c r="F410" s="246" t="s">
        <v>2214</v>
      </c>
      <c r="G410" s="246">
        <v>0</v>
      </c>
      <c r="H410" s="248"/>
      <c r="I410" s="248"/>
      <c r="J410" s="248"/>
      <c r="K410" s="248" t="s">
        <v>290</v>
      </c>
      <c r="L410" s="388"/>
    </row>
    <row r="411" spans="1:12" s="344" customFormat="1" ht="24" hidden="1" customHeight="1">
      <c r="A411" s="246">
        <v>40</v>
      </c>
      <c r="B411" s="246" t="s">
        <v>2292</v>
      </c>
      <c r="C411" s="247" t="s">
        <v>2293</v>
      </c>
      <c r="D411" s="263" t="s">
        <v>404</v>
      </c>
      <c r="E411" s="246" t="s">
        <v>2294</v>
      </c>
      <c r="F411" s="246" t="s">
        <v>2214</v>
      </c>
      <c r="G411" s="246">
        <v>0</v>
      </c>
      <c r="H411" s="246"/>
      <c r="I411" s="246"/>
      <c r="J411" s="246"/>
      <c r="K411" s="246" t="s">
        <v>290</v>
      </c>
      <c r="L411" s="394"/>
    </row>
    <row r="412" spans="1:12" s="345" customFormat="1" ht="24" hidden="1" customHeight="1">
      <c r="A412" s="246">
        <v>41</v>
      </c>
      <c r="B412" s="356" t="s">
        <v>2295</v>
      </c>
      <c r="C412" s="249" t="s">
        <v>462</v>
      </c>
      <c r="D412" s="262" t="s">
        <v>238</v>
      </c>
      <c r="E412" s="248" t="s">
        <v>2296</v>
      </c>
      <c r="F412" s="246" t="s">
        <v>2214</v>
      </c>
      <c r="G412" s="246">
        <v>0</v>
      </c>
      <c r="H412" s="248"/>
      <c r="I412" s="248"/>
      <c r="J412" s="248"/>
      <c r="K412" s="248" t="s">
        <v>499</v>
      </c>
      <c r="L412" s="394"/>
    </row>
    <row r="413" spans="1:12" s="345" customFormat="1" ht="24" hidden="1" customHeight="1">
      <c r="A413" s="246">
        <v>42</v>
      </c>
      <c r="B413" s="246" t="s">
        <v>2297</v>
      </c>
      <c r="C413" s="249" t="s">
        <v>1939</v>
      </c>
      <c r="D413" s="262" t="s">
        <v>430</v>
      </c>
      <c r="E413" s="248" t="s">
        <v>2298</v>
      </c>
      <c r="F413" s="246" t="s">
        <v>2214</v>
      </c>
      <c r="G413" s="246">
        <v>0</v>
      </c>
      <c r="H413" s="248"/>
      <c r="I413" s="248"/>
      <c r="J413" s="248"/>
      <c r="K413" s="248" t="s">
        <v>290</v>
      </c>
      <c r="L413" s="394"/>
    </row>
    <row r="414" spans="1:12" s="345" customFormat="1" ht="24" hidden="1" customHeight="1">
      <c r="A414" s="246">
        <v>43</v>
      </c>
      <c r="B414" s="246" t="s">
        <v>2299</v>
      </c>
      <c r="C414" s="249" t="s">
        <v>1209</v>
      </c>
      <c r="D414" s="262" t="s">
        <v>369</v>
      </c>
      <c r="E414" s="248" t="s">
        <v>1187</v>
      </c>
      <c r="F414" s="246" t="s">
        <v>2214</v>
      </c>
      <c r="G414" s="246">
        <v>0</v>
      </c>
      <c r="H414" s="248"/>
      <c r="I414" s="248"/>
      <c r="J414" s="248"/>
      <c r="K414" s="248" t="s">
        <v>290</v>
      </c>
      <c r="L414" s="394"/>
    </row>
    <row r="415" spans="1:12" s="345" customFormat="1" ht="24" hidden="1" customHeight="1">
      <c r="A415" s="246">
        <v>44</v>
      </c>
      <c r="B415" s="246" t="s">
        <v>2300</v>
      </c>
      <c r="C415" s="249" t="s">
        <v>2301</v>
      </c>
      <c r="D415" s="262" t="s">
        <v>242</v>
      </c>
      <c r="E415" s="248" t="s">
        <v>1089</v>
      </c>
      <c r="F415" s="246" t="s">
        <v>2214</v>
      </c>
      <c r="G415" s="246">
        <v>0</v>
      </c>
      <c r="H415" s="248"/>
      <c r="I415" s="248"/>
      <c r="J415" s="248"/>
      <c r="K415" s="248" t="s">
        <v>499</v>
      </c>
      <c r="L415" s="394"/>
    </row>
    <row r="416" spans="1:12" s="345" customFormat="1" ht="24" hidden="1" customHeight="1">
      <c r="A416" s="246">
        <v>45</v>
      </c>
      <c r="B416" s="246" t="s">
        <v>2302</v>
      </c>
      <c r="C416" s="249" t="s">
        <v>1153</v>
      </c>
      <c r="D416" s="262" t="s">
        <v>243</v>
      </c>
      <c r="E416" s="248" t="s">
        <v>1980</v>
      </c>
      <c r="F416" s="246" t="s">
        <v>2214</v>
      </c>
      <c r="G416" s="246">
        <v>0</v>
      </c>
      <c r="H416" s="248"/>
      <c r="I416" s="248"/>
      <c r="J416" s="248"/>
      <c r="K416" s="248" t="s">
        <v>290</v>
      </c>
      <c r="L416" s="388" t="s">
        <v>2303</v>
      </c>
    </row>
    <row r="417" spans="1:12" s="344" customFormat="1" ht="24" hidden="1" customHeight="1">
      <c r="A417" s="246">
        <v>46</v>
      </c>
      <c r="B417" s="246" t="s">
        <v>2304</v>
      </c>
      <c r="C417" s="247" t="s">
        <v>214</v>
      </c>
      <c r="D417" s="263" t="s">
        <v>1978</v>
      </c>
      <c r="E417" s="246" t="s">
        <v>1210</v>
      </c>
      <c r="F417" s="246" t="s">
        <v>2214</v>
      </c>
      <c r="G417" s="246">
        <v>0</v>
      </c>
      <c r="H417" s="246"/>
      <c r="I417" s="246"/>
      <c r="J417" s="246"/>
      <c r="K417" s="246" t="s">
        <v>290</v>
      </c>
      <c r="L417" s="394" t="s">
        <v>1061</v>
      </c>
    </row>
    <row r="418" spans="1:12" s="344" customFormat="1" ht="24" hidden="1" customHeight="1" thickBot="1">
      <c r="A418" s="373">
        <v>47</v>
      </c>
      <c r="B418" s="373" t="s">
        <v>2305</v>
      </c>
      <c r="C418" s="374" t="s">
        <v>2306</v>
      </c>
      <c r="D418" s="375" t="s">
        <v>486</v>
      </c>
      <c r="E418" s="373" t="s">
        <v>2307</v>
      </c>
      <c r="F418" s="373" t="s">
        <v>2214</v>
      </c>
      <c r="G418" s="373">
        <v>0</v>
      </c>
      <c r="H418" s="373"/>
      <c r="I418" s="373"/>
      <c r="J418" s="373"/>
      <c r="K418" s="373" t="s">
        <v>290</v>
      </c>
      <c r="L418" s="400"/>
    </row>
    <row r="419" spans="1:12" s="344" customFormat="1" ht="24" hidden="1" customHeight="1">
      <c r="A419" s="283">
        <v>1</v>
      </c>
      <c r="B419" s="283" t="s">
        <v>2308</v>
      </c>
      <c r="C419" s="371" t="s">
        <v>2309</v>
      </c>
      <c r="D419" s="372" t="s">
        <v>1211</v>
      </c>
      <c r="E419" s="283" t="s">
        <v>1212</v>
      </c>
      <c r="F419" s="283" t="s">
        <v>2310</v>
      </c>
      <c r="G419" s="283">
        <v>0</v>
      </c>
      <c r="H419" s="283" t="s">
        <v>339</v>
      </c>
      <c r="I419" s="283"/>
      <c r="J419" s="283"/>
      <c r="K419" s="283" t="s">
        <v>499</v>
      </c>
      <c r="L419" s="391"/>
    </row>
    <row r="420" spans="1:12" s="344" customFormat="1" ht="24" hidden="1" customHeight="1">
      <c r="A420" s="246">
        <v>2</v>
      </c>
      <c r="B420" s="246" t="s">
        <v>2311</v>
      </c>
      <c r="C420" s="247" t="s">
        <v>2312</v>
      </c>
      <c r="D420" s="263" t="s">
        <v>1213</v>
      </c>
      <c r="E420" s="246" t="s">
        <v>2313</v>
      </c>
      <c r="F420" s="246" t="s">
        <v>2310</v>
      </c>
      <c r="G420" s="246">
        <v>0</v>
      </c>
      <c r="H420" s="246"/>
      <c r="I420" s="246"/>
      <c r="J420" s="246"/>
      <c r="K420" s="246" t="s">
        <v>290</v>
      </c>
      <c r="L420" s="388" t="s">
        <v>178</v>
      </c>
    </row>
    <row r="421" spans="1:12" s="344" customFormat="1" ht="24" hidden="1" customHeight="1">
      <c r="A421" s="246">
        <v>3</v>
      </c>
      <c r="B421" s="246" t="s">
        <v>2314</v>
      </c>
      <c r="C421" s="247" t="s">
        <v>455</v>
      </c>
      <c r="D421" s="263" t="s">
        <v>1214</v>
      </c>
      <c r="E421" s="246" t="s">
        <v>2315</v>
      </c>
      <c r="F421" s="246" t="s">
        <v>2310</v>
      </c>
      <c r="G421" s="246">
        <v>0</v>
      </c>
      <c r="H421" s="246"/>
      <c r="I421" s="246"/>
      <c r="J421" s="246"/>
      <c r="K421" s="246" t="s">
        <v>290</v>
      </c>
      <c r="L421" s="392"/>
    </row>
    <row r="422" spans="1:12" s="344" customFormat="1" ht="24" hidden="1" customHeight="1">
      <c r="A422" s="246">
        <v>4</v>
      </c>
      <c r="B422" s="246" t="s">
        <v>2316</v>
      </c>
      <c r="C422" s="247" t="s">
        <v>2317</v>
      </c>
      <c r="D422" s="263" t="s">
        <v>2074</v>
      </c>
      <c r="E422" s="246" t="s">
        <v>463</v>
      </c>
      <c r="F422" s="246" t="s">
        <v>2310</v>
      </c>
      <c r="G422" s="246">
        <v>0</v>
      </c>
      <c r="H422" s="246"/>
      <c r="I422" s="246"/>
      <c r="J422" s="246"/>
      <c r="K422" s="246" t="s">
        <v>290</v>
      </c>
      <c r="L422" s="392"/>
    </row>
    <row r="423" spans="1:12" s="344" customFormat="1" ht="24" hidden="1" customHeight="1">
      <c r="A423" s="246">
        <v>5</v>
      </c>
      <c r="B423" s="246" t="s">
        <v>2318</v>
      </c>
      <c r="C423" s="247" t="s">
        <v>1255</v>
      </c>
      <c r="D423" s="263" t="s">
        <v>445</v>
      </c>
      <c r="E423" s="246" t="s">
        <v>2319</v>
      </c>
      <c r="F423" s="246" t="s">
        <v>2310</v>
      </c>
      <c r="G423" s="246">
        <v>0</v>
      </c>
      <c r="H423" s="246"/>
      <c r="I423" s="246"/>
      <c r="J423" s="246"/>
      <c r="K423" s="246" t="s">
        <v>290</v>
      </c>
      <c r="L423" s="392" t="s">
        <v>2190</v>
      </c>
    </row>
    <row r="424" spans="1:12" s="344" customFormat="1" ht="24" hidden="1" customHeight="1">
      <c r="A424" s="246">
        <v>6</v>
      </c>
      <c r="B424" s="246" t="s">
        <v>2320</v>
      </c>
      <c r="C424" s="247" t="s">
        <v>396</v>
      </c>
      <c r="D424" s="263" t="s">
        <v>446</v>
      </c>
      <c r="E424" s="246" t="s">
        <v>1651</v>
      </c>
      <c r="F424" s="246" t="s">
        <v>2310</v>
      </c>
      <c r="G424" s="246">
        <v>0</v>
      </c>
      <c r="H424" s="246"/>
      <c r="I424" s="246"/>
      <c r="J424" s="246"/>
      <c r="K424" s="246" t="s">
        <v>290</v>
      </c>
      <c r="L424" s="392"/>
    </row>
    <row r="425" spans="1:12" s="344" customFormat="1" ht="24" hidden="1" customHeight="1">
      <c r="A425" s="246">
        <v>7</v>
      </c>
      <c r="B425" s="248" t="s">
        <v>2321</v>
      </c>
      <c r="C425" s="247" t="s">
        <v>2322</v>
      </c>
      <c r="D425" s="263" t="s">
        <v>376</v>
      </c>
      <c r="E425" s="246" t="s">
        <v>1256</v>
      </c>
      <c r="F425" s="246" t="s">
        <v>2310</v>
      </c>
      <c r="G425" s="246">
        <v>0</v>
      </c>
      <c r="H425" s="246"/>
      <c r="I425" s="246"/>
      <c r="J425" s="246"/>
      <c r="K425" s="246" t="s">
        <v>290</v>
      </c>
      <c r="L425" s="392" t="s">
        <v>2190</v>
      </c>
    </row>
    <row r="426" spans="1:12" s="344" customFormat="1" ht="24" hidden="1" customHeight="1">
      <c r="A426" s="246">
        <v>8</v>
      </c>
      <c r="B426" s="246" t="s">
        <v>2323</v>
      </c>
      <c r="C426" s="247" t="s">
        <v>487</v>
      </c>
      <c r="D426" s="263" t="s">
        <v>376</v>
      </c>
      <c r="E426" s="246" t="s">
        <v>1850</v>
      </c>
      <c r="F426" s="246" t="s">
        <v>2310</v>
      </c>
      <c r="G426" s="246">
        <v>0</v>
      </c>
      <c r="H426" s="246"/>
      <c r="I426" s="246"/>
      <c r="J426" s="246"/>
      <c r="K426" s="246" t="s">
        <v>290</v>
      </c>
      <c r="L426" s="392"/>
    </row>
    <row r="427" spans="1:12" s="344" customFormat="1" ht="24" hidden="1" customHeight="1">
      <c r="A427" s="246">
        <v>9</v>
      </c>
      <c r="B427" s="246" t="s">
        <v>2324</v>
      </c>
      <c r="C427" s="247" t="s">
        <v>2325</v>
      </c>
      <c r="D427" s="263" t="s">
        <v>1170</v>
      </c>
      <c r="E427" s="246" t="s">
        <v>2263</v>
      </c>
      <c r="F427" s="246" t="s">
        <v>2310</v>
      </c>
      <c r="G427" s="246">
        <v>0</v>
      </c>
      <c r="H427" s="246"/>
      <c r="I427" s="246"/>
      <c r="J427" s="246"/>
      <c r="K427" s="246" t="s">
        <v>290</v>
      </c>
      <c r="L427" s="392" t="s">
        <v>2190</v>
      </c>
    </row>
    <row r="428" spans="1:12" s="344" customFormat="1" ht="24" hidden="1" customHeight="1">
      <c r="A428" s="246">
        <v>10</v>
      </c>
      <c r="B428" s="246" t="s">
        <v>2326</v>
      </c>
      <c r="C428" s="247" t="s">
        <v>2327</v>
      </c>
      <c r="D428" s="263" t="s">
        <v>1144</v>
      </c>
      <c r="E428" s="246" t="s">
        <v>1257</v>
      </c>
      <c r="F428" s="246" t="s">
        <v>2310</v>
      </c>
      <c r="G428" s="246">
        <v>0</v>
      </c>
      <c r="H428" s="246"/>
      <c r="I428" s="246"/>
      <c r="J428" s="246"/>
      <c r="K428" s="246" t="s">
        <v>499</v>
      </c>
      <c r="L428" s="392" t="s">
        <v>2190</v>
      </c>
    </row>
    <row r="429" spans="1:12" s="345" customFormat="1" ht="24" hidden="1" customHeight="1">
      <c r="A429" s="246">
        <v>11</v>
      </c>
      <c r="B429" s="246" t="s">
        <v>2328</v>
      </c>
      <c r="C429" s="249" t="s">
        <v>291</v>
      </c>
      <c r="D429" s="262" t="s">
        <v>1215</v>
      </c>
      <c r="E429" s="248" t="s">
        <v>1135</v>
      </c>
      <c r="F429" s="246" t="s">
        <v>2310</v>
      </c>
      <c r="G429" s="246">
        <v>0</v>
      </c>
      <c r="H429" s="248"/>
      <c r="I429" s="248"/>
      <c r="J429" s="248"/>
      <c r="K429" s="248" t="s">
        <v>290</v>
      </c>
      <c r="L429" s="394"/>
    </row>
    <row r="430" spans="1:12" s="344" customFormat="1" ht="24" hidden="1" customHeight="1">
      <c r="A430" s="246">
        <v>12</v>
      </c>
      <c r="B430" s="246" t="s">
        <v>2329</v>
      </c>
      <c r="C430" s="247" t="s">
        <v>206</v>
      </c>
      <c r="D430" s="263" t="s">
        <v>414</v>
      </c>
      <c r="E430" s="246" t="s">
        <v>2330</v>
      </c>
      <c r="F430" s="246" t="s">
        <v>2310</v>
      </c>
      <c r="G430" s="246">
        <v>0</v>
      </c>
      <c r="H430" s="246"/>
      <c r="I430" s="246"/>
      <c r="J430" s="246"/>
      <c r="K430" s="246" t="s">
        <v>290</v>
      </c>
      <c r="L430" s="392" t="s">
        <v>2190</v>
      </c>
    </row>
    <row r="431" spans="1:12" s="344" customFormat="1" ht="24" hidden="1" customHeight="1">
      <c r="A431" s="246">
        <v>13</v>
      </c>
      <c r="B431" s="246" t="s">
        <v>2331</v>
      </c>
      <c r="C431" s="247" t="s">
        <v>2332</v>
      </c>
      <c r="D431" s="263" t="s">
        <v>416</v>
      </c>
      <c r="E431" s="246" t="s">
        <v>450</v>
      </c>
      <c r="F431" s="246" t="s">
        <v>2310</v>
      </c>
      <c r="G431" s="246">
        <v>0</v>
      </c>
      <c r="H431" s="246"/>
      <c r="I431" s="246"/>
      <c r="J431" s="246"/>
      <c r="K431" s="246" t="s">
        <v>290</v>
      </c>
      <c r="L431" s="394"/>
    </row>
    <row r="432" spans="1:12" s="345" customFormat="1" ht="24" hidden="1" customHeight="1">
      <c r="A432" s="246">
        <v>14</v>
      </c>
      <c r="B432" s="246" t="s">
        <v>2333</v>
      </c>
      <c r="C432" s="249" t="s">
        <v>2334</v>
      </c>
      <c r="D432" s="262" t="s">
        <v>451</v>
      </c>
      <c r="E432" s="248" t="s">
        <v>2335</v>
      </c>
      <c r="F432" s="246" t="s">
        <v>2310</v>
      </c>
      <c r="G432" s="246">
        <v>0</v>
      </c>
      <c r="H432" s="248"/>
      <c r="I432" s="248"/>
      <c r="J432" s="248"/>
      <c r="K432" s="248" t="s">
        <v>290</v>
      </c>
      <c r="L432" s="392" t="s">
        <v>2190</v>
      </c>
    </row>
    <row r="433" spans="1:12" s="344" customFormat="1" ht="24" hidden="1" customHeight="1">
      <c r="A433" s="246">
        <v>15</v>
      </c>
      <c r="B433" s="248" t="s">
        <v>2336</v>
      </c>
      <c r="C433" s="247" t="s">
        <v>2337</v>
      </c>
      <c r="D433" s="263" t="s">
        <v>1518</v>
      </c>
      <c r="E433" s="246" t="s">
        <v>1750</v>
      </c>
      <c r="F433" s="246" t="s">
        <v>2310</v>
      </c>
      <c r="G433" s="246">
        <v>0</v>
      </c>
      <c r="H433" s="246" t="s">
        <v>339</v>
      </c>
      <c r="I433" s="246"/>
      <c r="J433" s="246"/>
      <c r="K433" s="246" t="s">
        <v>290</v>
      </c>
      <c r="L433" s="392" t="s">
        <v>2190</v>
      </c>
    </row>
    <row r="434" spans="1:12" s="345" customFormat="1" ht="24" hidden="1" customHeight="1">
      <c r="A434" s="246">
        <v>16</v>
      </c>
      <c r="B434" s="246" t="s">
        <v>2338</v>
      </c>
      <c r="C434" s="249" t="s">
        <v>2339</v>
      </c>
      <c r="D434" s="262" t="s">
        <v>1216</v>
      </c>
      <c r="E434" s="248" t="s">
        <v>1675</v>
      </c>
      <c r="F434" s="246" t="s">
        <v>2310</v>
      </c>
      <c r="G434" s="246">
        <v>0</v>
      </c>
      <c r="H434" s="248"/>
      <c r="I434" s="248"/>
      <c r="J434" s="248"/>
      <c r="K434" s="248" t="s">
        <v>290</v>
      </c>
      <c r="L434" s="394"/>
    </row>
    <row r="435" spans="1:12" s="345" customFormat="1" ht="24" hidden="1" customHeight="1">
      <c r="A435" s="246">
        <v>17</v>
      </c>
      <c r="B435" s="246" t="s">
        <v>2340</v>
      </c>
      <c r="C435" s="249" t="s">
        <v>2341</v>
      </c>
      <c r="D435" s="262" t="s">
        <v>304</v>
      </c>
      <c r="E435" s="248" t="s">
        <v>2342</v>
      </c>
      <c r="F435" s="246" t="s">
        <v>2310</v>
      </c>
      <c r="G435" s="246">
        <v>0</v>
      </c>
      <c r="H435" s="248"/>
      <c r="I435" s="248"/>
      <c r="J435" s="248"/>
      <c r="K435" s="248" t="s">
        <v>290</v>
      </c>
      <c r="L435" s="394" t="s">
        <v>1063</v>
      </c>
    </row>
    <row r="436" spans="1:12" s="345" customFormat="1" ht="24" hidden="1" customHeight="1">
      <c r="A436" s="246">
        <v>18</v>
      </c>
      <c r="B436" s="246" t="s">
        <v>2344</v>
      </c>
      <c r="C436" s="249" t="s">
        <v>2345</v>
      </c>
      <c r="D436" s="262" t="s">
        <v>2249</v>
      </c>
      <c r="E436" s="248" t="s">
        <v>2346</v>
      </c>
      <c r="F436" s="246" t="s">
        <v>2310</v>
      </c>
      <c r="G436" s="246">
        <v>0</v>
      </c>
      <c r="H436" s="248"/>
      <c r="I436" s="248"/>
      <c r="J436" s="248"/>
      <c r="K436" s="248" t="s">
        <v>290</v>
      </c>
      <c r="L436" s="394"/>
    </row>
    <row r="437" spans="1:12" s="344" customFormat="1" ht="24" hidden="1" customHeight="1">
      <c r="A437" s="246">
        <v>19</v>
      </c>
      <c r="B437" s="246" t="s">
        <v>2347</v>
      </c>
      <c r="C437" s="247" t="s">
        <v>453</v>
      </c>
      <c r="D437" s="263" t="s">
        <v>337</v>
      </c>
      <c r="E437" s="246" t="s">
        <v>1929</v>
      </c>
      <c r="F437" s="246" t="s">
        <v>2310</v>
      </c>
      <c r="G437" s="246">
        <v>0</v>
      </c>
      <c r="H437" s="246"/>
      <c r="I437" s="246"/>
      <c r="J437" s="246"/>
      <c r="K437" s="246" t="s">
        <v>290</v>
      </c>
      <c r="L437" s="392"/>
    </row>
    <row r="438" spans="1:12" s="345" customFormat="1" ht="24" hidden="1" customHeight="1">
      <c r="A438" s="246">
        <v>20</v>
      </c>
      <c r="B438" s="246" t="s">
        <v>2348</v>
      </c>
      <c r="C438" s="249" t="s">
        <v>206</v>
      </c>
      <c r="D438" s="262" t="s">
        <v>1690</v>
      </c>
      <c r="E438" s="248" t="s">
        <v>1154</v>
      </c>
      <c r="F438" s="246" t="s">
        <v>2310</v>
      </c>
      <c r="G438" s="246">
        <v>0</v>
      </c>
      <c r="H438" s="248"/>
      <c r="I438" s="248"/>
      <c r="J438" s="248"/>
      <c r="K438" s="248" t="s">
        <v>290</v>
      </c>
      <c r="L438" s="394"/>
    </row>
    <row r="439" spans="1:12" s="344" customFormat="1" ht="24" hidden="1" customHeight="1">
      <c r="A439" s="246">
        <v>21</v>
      </c>
      <c r="B439" s="246" t="s">
        <v>2349</v>
      </c>
      <c r="C439" s="247" t="s">
        <v>2350</v>
      </c>
      <c r="D439" s="263" t="s">
        <v>342</v>
      </c>
      <c r="E439" s="246" t="s">
        <v>2351</v>
      </c>
      <c r="F439" s="246" t="s">
        <v>2310</v>
      </c>
      <c r="G439" s="246">
        <v>0</v>
      </c>
      <c r="H439" s="246"/>
      <c r="I439" s="246"/>
      <c r="J439" s="246"/>
      <c r="K439" s="246" t="s">
        <v>499</v>
      </c>
      <c r="L439" s="392"/>
    </row>
    <row r="440" spans="1:12" s="345" customFormat="1" ht="24" hidden="1" customHeight="1">
      <c r="A440" s="246">
        <v>22</v>
      </c>
      <c r="B440" s="246" t="s">
        <v>2352</v>
      </c>
      <c r="C440" s="249" t="s">
        <v>2353</v>
      </c>
      <c r="D440" s="262" t="s">
        <v>219</v>
      </c>
      <c r="E440" s="248" t="s">
        <v>1089</v>
      </c>
      <c r="F440" s="246" t="s">
        <v>2310</v>
      </c>
      <c r="G440" s="246">
        <v>0</v>
      </c>
      <c r="H440" s="248"/>
      <c r="I440" s="248"/>
      <c r="J440" s="248"/>
      <c r="K440" s="248" t="s">
        <v>290</v>
      </c>
      <c r="L440" s="394"/>
    </row>
    <row r="441" spans="1:12" s="344" customFormat="1" ht="24" hidden="1" customHeight="1">
      <c r="A441" s="246">
        <v>23</v>
      </c>
      <c r="B441" s="246" t="s">
        <v>2354</v>
      </c>
      <c r="C441" s="247" t="s">
        <v>2355</v>
      </c>
      <c r="D441" s="263" t="s">
        <v>343</v>
      </c>
      <c r="E441" s="246" t="s">
        <v>1914</v>
      </c>
      <c r="F441" s="246" t="s">
        <v>2310</v>
      </c>
      <c r="G441" s="246">
        <v>0</v>
      </c>
      <c r="H441" s="246"/>
      <c r="I441" s="246"/>
      <c r="J441" s="246"/>
      <c r="K441" s="246" t="s">
        <v>290</v>
      </c>
      <c r="L441" s="392"/>
    </row>
    <row r="442" spans="1:12" s="344" customFormat="1" ht="24" hidden="1" customHeight="1">
      <c r="A442" s="246">
        <v>24</v>
      </c>
      <c r="B442" s="246" t="s">
        <v>2356</v>
      </c>
      <c r="C442" s="247" t="s">
        <v>239</v>
      </c>
      <c r="D442" s="263" t="s">
        <v>387</v>
      </c>
      <c r="E442" s="246" t="s">
        <v>2357</v>
      </c>
      <c r="F442" s="246" t="s">
        <v>2310</v>
      </c>
      <c r="G442" s="246">
        <v>0</v>
      </c>
      <c r="H442" s="246"/>
      <c r="I442" s="246"/>
      <c r="J442" s="246"/>
      <c r="K442" s="246" t="s">
        <v>290</v>
      </c>
      <c r="L442" s="392"/>
    </row>
    <row r="443" spans="1:12" s="345" customFormat="1" ht="24" hidden="1" customHeight="1">
      <c r="A443" s="246">
        <v>25</v>
      </c>
      <c r="B443" s="246" t="s">
        <v>2358</v>
      </c>
      <c r="C443" s="249" t="s">
        <v>2359</v>
      </c>
      <c r="D443" s="262" t="s">
        <v>349</v>
      </c>
      <c r="E443" s="248" t="s">
        <v>2230</v>
      </c>
      <c r="F443" s="246" t="s">
        <v>2310</v>
      </c>
      <c r="G443" s="246">
        <v>0</v>
      </c>
      <c r="H443" s="248"/>
      <c r="I443" s="248"/>
      <c r="J443" s="248"/>
      <c r="K443" s="248" t="s">
        <v>290</v>
      </c>
      <c r="L443" s="394"/>
    </row>
    <row r="444" spans="1:12" s="345" customFormat="1" ht="24" hidden="1" customHeight="1">
      <c r="A444" s="246">
        <v>26</v>
      </c>
      <c r="B444" s="246" t="s">
        <v>2360</v>
      </c>
      <c r="C444" s="249" t="s">
        <v>441</v>
      </c>
      <c r="D444" s="262" t="s">
        <v>221</v>
      </c>
      <c r="E444" s="248" t="s">
        <v>1531</v>
      </c>
      <c r="F444" s="246" t="s">
        <v>2310</v>
      </c>
      <c r="G444" s="246">
        <v>0</v>
      </c>
      <c r="H444" s="248"/>
      <c r="I444" s="248"/>
      <c r="J444" s="248"/>
      <c r="K444" s="248" t="s">
        <v>290</v>
      </c>
      <c r="L444" s="394"/>
    </row>
    <row r="445" spans="1:12" s="344" customFormat="1" ht="24" hidden="1" customHeight="1">
      <c r="A445" s="246">
        <v>27</v>
      </c>
      <c r="B445" s="246" t="s">
        <v>2361</v>
      </c>
      <c r="C445" s="247" t="s">
        <v>462</v>
      </c>
      <c r="D445" s="263" t="s">
        <v>223</v>
      </c>
      <c r="E445" s="246" t="s">
        <v>2330</v>
      </c>
      <c r="F445" s="246" t="s">
        <v>2310</v>
      </c>
      <c r="G445" s="246">
        <v>0</v>
      </c>
      <c r="H445" s="246"/>
      <c r="I445" s="246"/>
      <c r="J445" s="246"/>
      <c r="K445" s="246" t="s">
        <v>290</v>
      </c>
      <c r="L445" s="392"/>
    </row>
    <row r="446" spans="1:12" s="345" customFormat="1" ht="24" hidden="1" customHeight="1">
      <c r="A446" s="246">
        <v>28</v>
      </c>
      <c r="B446" s="246" t="s">
        <v>2362</v>
      </c>
      <c r="C446" s="249" t="s">
        <v>1217</v>
      </c>
      <c r="D446" s="262" t="s">
        <v>1218</v>
      </c>
      <c r="E446" s="248" t="s">
        <v>489</v>
      </c>
      <c r="F446" s="246" t="s">
        <v>2310</v>
      </c>
      <c r="G446" s="246">
        <v>0</v>
      </c>
      <c r="H446" s="248"/>
      <c r="I446" s="248"/>
      <c r="J446" s="248"/>
      <c r="K446" s="248" t="s">
        <v>290</v>
      </c>
      <c r="L446" s="394"/>
    </row>
    <row r="447" spans="1:12" s="345" customFormat="1" ht="24" hidden="1" customHeight="1">
      <c r="A447" s="246">
        <v>29</v>
      </c>
      <c r="B447" s="246" t="s">
        <v>2363</v>
      </c>
      <c r="C447" s="249" t="s">
        <v>2364</v>
      </c>
      <c r="D447" s="262" t="s">
        <v>224</v>
      </c>
      <c r="E447" s="248" t="s">
        <v>388</v>
      </c>
      <c r="F447" s="246" t="s">
        <v>2310</v>
      </c>
      <c r="G447" s="246">
        <v>0</v>
      </c>
      <c r="H447" s="248"/>
      <c r="I447" s="248"/>
      <c r="J447" s="248"/>
      <c r="K447" s="248" t="s">
        <v>290</v>
      </c>
      <c r="L447" s="394"/>
    </row>
    <row r="448" spans="1:12" s="345" customFormat="1" ht="24" hidden="1" customHeight="1">
      <c r="A448" s="246">
        <v>30</v>
      </c>
      <c r="B448" s="246" t="s">
        <v>2365</v>
      </c>
      <c r="C448" s="249" t="s">
        <v>2366</v>
      </c>
      <c r="D448" s="262" t="s">
        <v>2367</v>
      </c>
      <c r="E448" s="248" t="s">
        <v>2368</v>
      </c>
      <c r="F448" s="246" t="s">
        <v>2310</v>
      </c>
      <c r="G448" s="246">
        <v>0</v>
      </c>
      <c r="H448" s="248" t="s">
        <v>345</v>
      </c>
      <c r="I448" s="248"/>
      <c r="J448" s="248"/>
      <c r="K448" s="248" t="s">
        <v>290</v>
      </c>
      <c r="L448" s="394"/>
    </row>
    <row r="449" spans="1:12" s="344" customFormat="1" ht="24" hidden="1" customHeight="1">
      <c r="A449" s="246">
        <v>31</v>
      </c>
      <c r="B449" s="246" t="s">
        <v>2369</v>
      </c>
      <c r="C449" s="247" t="s">
        <v>2370</v>
      </c>
      <c r="D449" s="263" t="s">
        <v>1082</v>
      </c>
      <c r="E449" s="246" t="s">
        <v>2371</v>
      </c>
      <c r="F449" s="246" t="s">
        <v>2310</v>
      </c>
      <c r="G449" s="246">
        <v>0</v>
      </c>
      <c r="H449" s="246"/>
      <c r="I449" s="246"/>
      <c r="J449" s="246"/>
      <c r="K449" s="246" t="s">
        <v>290</v>
      </c>
      <c r="L449" s="392"/>
    </row>
    <row r="450" spans="1:12" s="345" customFormat="1" ht="24" hidden="1" customHeight="1">
      <c r="A450" s="246">
        <v>32</v>
      </c>
      <c r="B450" s="246" t="s">
        <v>2372</v>
      </c>
      <c r="C450" s="249" t="s">
        <v>200</v>
      </c>
      <c r="D450" s="262" t="s">
        <v>360</v>
      </c>
      <c r="E450" s="248" t="s">
        <v>2373</v>
      </c>
      <c r="F450" s="246" t="s">
        <v>2310</v>
      </c>
      <c r="G450" s="246">
        <v>0</v>
      </c>
      <c r="H450" s="248"/>
      <c r="I450" s="248"/>
      <c r="J450" s="248"/>
      <c r="K450" s="248" t="s">
        <v>290</v>
      </c>
      <c r="L450" s="394"/>
    </row>
    <row r="451" spans="1:12" s="345" customFormat="1" ht="24" hidden="1" customHeight="1">
      <c r="A451" s="246">
        <v>33</v>
      </c>
      <c r="B451" s="246" t="s">
        <v>2374</v>
      </c>
      <c r="C451" s="249" t="s">
        <v>2375</v>
      </c>
      <c r="D451" s="262" t="s">
        <v>456</v>
      </c>
      <c r="E451" s="248" t="s">
        <v>1219</v>
      </c>
      <c r="F451" s="246" t="s">
        <v>2310</v>
      </c>
      <c r="G451" s="246">
        <v>0</v>
      </c>
      <c r="H451" s="248"/>
      <c r="I451" s="248"/>
      <c r="J451" s="248"/>
      <c r="K451" s="248" t="s">
        <v>290</v>
      </c>
      <c r="L451" s="394"/>
    </row>
    <row r="452" spans="1:12" s="345" customFormat="1" ht="24" hidden="1" customHeight="1">
      <c r="A452" s="246">
        <v>34</v>
      </c>
      <c r="B452" s="246" t="s">
        <v>2376</v>
      </c>
      <c r="C452" s="249" t="s">
        <v>495</v>
      </c>
      <c r="D452" s="262" t="s">
        <v>481</v>
      </c>
      <c r="E452" s="248" t="s">
        <v>434</v>
      </c>
      <c r="F452" s="246" t="s">
        <v>2310</v>
      </c>
      <c r="G452" s="246">
        <v>0</v>
      </c>
      <c r="H452" s="248"/>
      <c r="I452" s="248"/>
      <c r="J452" s="248"/>
      <c r="K452" s="248" t="s">
        <v>290</v>
      </c>
      <c r="L452" s="394"/>
    </row>
    <row r="453" spans="1:12" s="344" customFormat="1" ht="24" hidden="1" customHeight="1">
      <c r="A453" s="246">
        <v>35</v>
      </c>
      <c r="B453" s="246" t="s">
        <v>2377</v>
      </c>
      <c r="C453" s="247" t="s">
        <v>1835</v>
      </c>
      <c r="D453" s="263" t="s">
        <v>1220</v>
      </c>
      <c r="E453" s="246" t="s">
        <v>409</v>
      </c>
      <c r="F453" s="246" t="s">
        <v>2310</v>
      </c>
      <c r="G453" s="246">
        <v>0</v>
      </c>
      <c r="H453" s="246"/>
      <c r="I453" s="246"/>
      <c r="J453" s="246"/>
      <c r="K453" s="246" t="s">
        <v>290</v>
      </c>
      <c r="L453" s="394" t="s">
        <v>1063</v>
      </c>
    </row>
    <row r="454" spans="1:12" s="345" customFormat="1" ht="24" hidden="1" customHeight="1">
      <c r="A454" s="246">
        <v>36</v>
      </c>
      <c r="B454" s="246" t="s">
        <v>2378</v>
      </c>
      <c r="C454" s="249" t="s">
        <v>2379</v>
      </c>
      <c r="D454" s="262" t="s">
        <v>234</v>
      </c>
      <c r="E454" s="248" t="s">
        <v>2380</v>
      </c>
      <c r="F454" s="246" t="s">
        <v>2310</v>
      </c>
      <c r="G454" s="246">
        <v>0</v>
      </c>
      <c r="H454" s="248"/>
      <c r="I454" s="248"/>
      <c r="J454" s="248"/>
      <c r="K454" s="248" t="s">
        <v>499</v>
      </c>
      <c r="L454" s="394"/>
    </row>
    <row r="455" spans="1:12" s="345" customFormat="1" ht="24" hidden="1" customHeight="1">
      <c r="A455" s="246">
        <v>37</v>
      </c>
      <c r="B455" s="246" t="s">
        <v>2381</v>
      </c>
      <c r="C455" s="249" t="s">
        <v>2382</v>
      </c>
      <c r="D455" s="262" t="s">
        <v>237</v>
      </c>
      <c r="E455" s="248" t="s">
        <v>1191</v>
      </c>
      <c r="F455" s="246" t="s">
        <v>2310</v>
      </c>
      <c r="G455" s="246">
        <v>0</v>
      </c>
      <c r="H455" s="248"/>
      <c r="I455" s="248"/>
      <c r="J455" s="248"/>
      <c r="K455" s="248" t="s">
        <v>290</v>
      </c>
      <c r="L455" s="394"/>
    </row>
    <row r="456" spans="1:12" s="345" customFormat="1" ht="24" hidden="1" customHeight="1">
      <c r="A456" s="246">
        <v>38</v>
      </c>
      <c r="B456" s="246" t="s">
        <v>2383</v>
      </c>
      <c r="C456" s="249" t="s">
        <v>495</v>
      </c>
      <c r="D456" s="262" t="s">
        <v>238</v>
      </c>
      <c r="E456" s="248" t="s">
        <v>2195</v>
      </c>
      <c r="F456" s="246" t="s">
        <v>2310</v>
      </c>
      <c r="G456" s="246">
        <v>0</v>
      </c>
      <c r="H456" s="248"/>
      <c r="I456" s="248"/>
      <c r="J456" s="248"/>
      <c r="K456" s="248" t="s">
        <v>290</v>
      </c>
      <c r="L456" s="394"/>
    </row>
    <row r="457" spans="1:12" s="344" customFormat="1" ht="24" hidden="1" customHeight="1">
      <c r="A457" s="246">
        <v>39</v>
      </c>
      <c r="B457" s="246" t="s">
        <v>2384</v>
      </c>
      <c r="C457" s="247" t="s">
        <v>241</v>
      </c>
      <c r="D457" s="263" t="s">
        <v>1221</v>
      </c>
      <c r="E457" s="246" t="s">
        <v>1949</v>
      </c>
      <c r="F457" s="246" t="s">
        <v>2310</v>
      </c>
      <c r="G457" s="246">
        <v>0</v>
      </c>
      <c r="H457" s="246"/>
      <c r="I457" s="246"/>
      <c r="J457" s="246"/>
      <c r="K457" s="246" t="s">
        <v>290</v>
      </c>
      <c r="L457" s="394" t="s">
        <v>1060</v>
      </c>
    </row>
    <row r="458" spans="1:12" s="345" customFormat="1" ht="24" hidden="1" customHeight="1">
      <c r="A458" s="246">
        <v>40</v>
      </c>
      <c r="B458" s="246" t="s">
        <v>2385</v>
      </c>
      <c r="C458" s="249" t="s">
        <v>402</v>
      </c>
      <c r="D458" s="262" t="s">
        <v>242</v>
      </c>
      <c r="E458" s="248" t="s">
        <v>2386</v>
      </c>
      <c r="F458" s="246" t="s">
        <v>2310</v>
      </c>
      <c r="G458" s="246">
        <v>0</v>
      </c>
      <c r="H458" s="248"/>
      <c r="I458" s="248"/>
      <c r="J458" s="248"/>
      <c r="K458" s="248" t="s">
        <v>290</v>
      </c>
      <c r="L458" s="394"/>
    </row>
    <row r="459" spans="1:12" s="344" customFormat="1" ht="24" hidden="1" customHeight="1">
      <c r="A459" s="246">
        <v>41</v>
      </c>
      <c r="B459" s="246" t="s">
        <v>2387</v>
      </c>
      <c r="C459" s="247" t="s">
        <v>203</v>
      </c>
      <c r="D459" s="263" t="s">
        <v>2388</v>
      </c>
      <c r="E459" s="246" t="s">
        <v>2389</v>
      </c>
      <c r="F459" s="246" t="s">
        <v>2310</v>
      </c>
      <c r="G459" s="246">
        <v>0</v>
      </c>
      <c r="H459" s="246"/>
      <c r="I459" s="246"/>
      <c r="J459" s="246"/>
      <c r="K459" s="246" t="s">
        <v>290</v>
      </c>
      <c r="L459" s="392"/>
    </row>
    <row r="460" spans="1:12" s="344" customFormat="1" ht="24" hidden="1" customHeight="1">
      <c r="A460" s="246">
        <v>42</v>
      </c>
      <c r="B460" s="246" t="s">
        <v>2390</v>
      </c>
      <c r="C460" s="247" t="s">
        <v>2334</v>
      </c>
      <c r="D460" s="263" t="s">
        <v>1161</v>
      </c>
      <c r="E460" s="246" t="s">
        <v>2391</v>
      </c>
      <c r="F460" s="246" t="s">
        <v>2310</v>
      </c>
      <c r="G460" s="246">
        <v>0</v>
      </c>
      <c r="H460" s="246"/>
      <c r="I460" s="246"/>
      <c r="J460" s="246"/>
      <c r="K460" s="246" t="s">
        <v>290</v>
      </c>
      <c r="L460" s="392"/>
    </row>
    <row r="461" spans="1:12" s="344" customFormat="1" ht="24" hidden="1" customHeight="1" thickBot="1">
      <c r="A461" s="373">
        <v>43</v>
      </c>
      <c r="B461" s="373" t="s">
        <v>2392</v>
      </c>
      <c r="C461" s="374" t="s">
        <v>2393</v>
      </c>
      <c r="D461" s="375" t="s">
        <v>486</v>
      </c>
      <c r="E461" s="373" t="s">
        <v>1092</v>
      </c>
      <c r="F461" s="373" t="s">
        <v>2310</v>
      </c>
      <c r="G461" s="373">
        <v>0</v>
      </c>
      <c r="H461" s="373"/>
      <c r="I461" s="373"/>
      <c r="J461" s="373"/>
      <c r="K461" s="373" t="s">
        <v>499</v>
      </c>
      <c r="L461" s="404" t="s">
        <v>177</v>
      </c>
    </row>
    <row r="462" spans="1:12" s="344" customFormat="1" ht="24" hidden="1" customHeight="1">
      <c r="A462" s="283">
        <v>1</v>
      </c>
      <c r="B462" s="283" t="s">
        <v>2394</v>
      </c>
      <c r="C462" s="371" t="s">
        <v>443</v>
      </c>
      <c r="D462" s="372" t="s">
        <v>1211</v>
      </c>
      <c r="E462" s="283" t="s">
        <v>2395</v>
      </c>
      <c r="F462" s="283" t="s">
        <v>2396</v>
      </c>
      <c r="G462" s="283">
        <v>0</v>
      </c>
      <c r="H462" s="283"/>
      <c r="I462" s="283"/>
      <c r="J462" s="283"/>
      <c r="K462" s="283" t="s">
        <v>499</v>
      </c>
      <c r="L462" s="391"/>
    </row>
    <row r="463" spans="1:12" s="344" customFormat="1" ht="24" hidden="1" customHeight="1">
      <c r="A463" s="246">
        <v>2</v>
      </c>
      <c r="B463" s="246" t="s">
        <v>2397</v>
      </c>
      <c r="C463" s="247" t="s">
        <v>1367</v>
      </c>
      <c r="D463" s="263" t="s">
        <v>435</v>
      </c>
      <c r="E463" s="246" t="s">
        <v>1609</v>
      </c>
      <c r="F463" s="246" t="s">
        <v>2396</v>
      </c>
      <c r="G463" s="246">
        <v>0</v>
      </c>
      <c r="H463" s="246"/>
      <c r="I463" s="246"/>
      <c r="J463" s="246"/>
      <c r="K463" s="246" t="s">
        <v>499</v>
      </c>
      <c r="L463" s="392"/>
    </row>
    <row r="464" spans="1:12" s="344" customFormat="1" ht="24" hidden="1" customHeight="1">
      <c r="A464" s="246">
        <v>3</v>
      </c>
      <c r="B464" s="246" t="s">
        <v>2398</v>
      </c>
      <c r="C464" s="247" t="s">
        <v>405</v>
      </c>
      <c r="D464" s="263" t="s">
        <v>1424</v>
      </c>
      <c r="E464" s="246" t="s">
        <v>1106</v>
      </c>
      <c r="F464" s="246" t="s">
        <v>2396</v>
      </c>
      <c r="G464" s="246">
        <v>0</v>
      </c>
      <c r="H464" s="246"/>
      <c r="I464" s="246"/>
      <c r="J464" s="246"/>
      <c r="K464" s="246" t="s">
        <v>290</v>
      </c>
      <c r="L464" s="392"/>
    </row>
    <row r="465" spans="1:12" s="344" customFormat="1" ht="24" hidden="1" customHeight="1">
      <c r="A465" s="246">
        <v>4</v>
      </c>
      <c r="B465" s="246" t="s">
        <v>2399</v>
      </c>
      <c r="C465" s="247" t="s">
        <v>462</v>
      </c>
      <c r="D465" s="263" t="s">
        <v>374</v>
      </c>
      <c r="E465" s="246" t="s">
        <v>2400</v>
      </c>
      <c r="F465" s="246" t="s">
        <v>2396</v>
      </c>
      <c r="G465" s="246">
        <v>0</v>
      </c>
      <c r="H465" s="246"/>
      <c r="I465" s="246"/>
      <c r="J465" s="246"/>
      <c r="K465" s="246" t="s">
        <v>290</v>
      </c>
      <c r="L465" s="392"/>
    </row>
    <row r="466" spans="1:12" s="344" customFormat="1" ht="24" hidden="1" customHeight="1">
      <c r="A466" s="246">
        <v>5</v>
      </c>
      <c r="B466" s="246" t="s">
        <v>2401</v>
      </c>
      <c r="C466" s="247" t="s">
        <v>475</v>
      </c>
      <c r="D466" s="263" t="s">
        <v>2402</v>
      </c>
      <c r="E466" s="246" t="s">
        <v>1100</v>
      </c>
      <c r="F466" s="246" t="s">
        <v>2396</v>
      </c>
      <c r="G466" s="246">
        <v>0</v>
      </c>
      <c r="H466" s="246"/>
      <c r="I466" s="246"/>
      <c r="J466" s="246"/>
      <c r="K466" s="246" t="s">
        <v>290</v>
      </c>
      <c r="L466" s="392"/>
    </row>
    <row r="467" spans="1:12" s="344" customFormat="1" ht="24" hidden="1" customHeight="1">
      <c r="A467" s="246">
        <v>6</v>
      </c>
      <c r="B467" s="246" t="s">
        <v>2403</v>
      </c>
      <c r="C467" s="247" t="s">
        <v>2404</v>
      </c>
      <c r="D467" s="263" t="s">
        <v>207</v>
      </c>
      <c r="E467" s="246" t="s">
        <v>2405</v>
      </c>
      <c r="F467" s="246" t="s">
        <v>2396</v>
      </c>
      <c r="G467" s="246">
        <v>0</v>
      </c>
      <c r="H467" s="246"/>
      <c r="I467" s="246"/>
      <c r="J467" s="246"/>
      <c r="K467" s="246" t="s">
        <v>290</v>
      </c>
      <c r="L467" s="392"/>
    </row>
    <row r="468" spans="1:12" s="344" customFormat="1" ht="24" hidden="1" customHeight="1">
      <c r="A468" s="246">
        <v>7</v>
      </c>
      <c r="B468" s="246" t="s">
        <v>2406</v>
      </c>
      <c r="C468" s="247" t="s">
        <v>402</v>
      </c>
      <c r="D468" s="263" t="s">
        <v>1439</v>
      </c>
      <c r="E468" s="246" t="s">
        <v>2407</v>
      </c>
      <c r="F468" s="246" t="s">
        <v>2396</v>
      </c>
      <c r="G468" s="246">
        <v>0</v>
      </c>
      <c r="H468" s="246" t="s">
        <v>345</v>
      </c>
      <c r="I468" s="246"/>
      <c r="J468" s="246"/>
      <c r="K468" s="246" t="s">
        <v>290</v>
      </c>
      <c r="L468" s="392"/>
    </row>
    <row r="469" spans="1:12" s="344" customFormat="1" ht="24" hidden="1" customHeight="1">
      <c r="A469" s="246">
        <v>8</v>
      </c>
      <c r="B469" s="246" t="s">
        <v>2408</v>
      </c>
      <c r="C469" s="247" t="s">
        <v>458</v>
      </c>
      <c r="D469" s="263" t="s">
        <v>2409</v>
      </c>
      <c r="E469" s="246" t="s">
        <v>1563</v>
      </c>
      <c r="F469" s="246" t="s">
        <v>2396</v>
      </c>
      <c r="G469" s="246">
        <v>0</v>
      </c>
      <c r="H469" s="246"/>
      <c r="I469" s="246"/>
      <c r="J469" s="246"/>
      <c r="K469" s="246" t="s">
        <v>290</v>
      </c>
      <c r="L469" s="392"/>
    </row>
    <row r="470" spans="1:12" s="344" customFormat="1" ht="24" hidden="1" customHeight="1">
      <c r="A470" s="246">
        <v>9</v>
      </c>
      <c r="B470" s="246" t="s">
        <v>2410</v>
      </c>
      <c r="C470" s="247" t="s">
        <v>198</v>
      </c>
      <c r="D470" s="263" t="s">
        <v>376</v>
      </c>
      <c r="E470" s="246" t="s">
        <v>2330</v>
      </c>
      <c r="F470" s="246" t="s">
        <v>2396</v>
      </c>
      <c r="G470" s="246">
        <v>0</v>
      </c>
      <c r="H470" s="246"/>
      <c r="I470" s="246"/>
      <c r="J470" s="246"/>
      <c r="K470" s="246" t="s">
        <v>290</v>
      </c>
      <c r="L470" s="394" t="s">
        <v>1059</v>
      </c>
    </row>
    <row r="471" spans="1:12" s="344" customFormat="1" ht="24" hidden="1" customHeight="1">
      <c r="A471" s="246">
        <v>10</v>
      </c>
      <c r="B471" s="246" t="s">
        <v>2411</v>
      </c>
      <c r="C471" s="247" t="s">
        <v>2412</v>
      </c>
      <c r="D471" s="263" t="s">
        <v>414</v>
      </c>
      <c r="E471" s="246" t="s">
        <v>2413</v>
      </c>
      <c r="F471" s="246" t="s">
        <v>2396</v>
      </c>
      <c r="G471" s="246">
        <v>0</v>
      </c>
      <c r="H471" s="246"/>
      <c r="I471" s="246"/>
      <c r="J471" s="246"/>
      <c r="K471" s="246" t="s">
        <v>290</v>
      </c>
      <c r="L471" s="392" t="s">
        <v>2190</v>
      </c>
    </row>
    <row r="472" spans="1:12" s="345" customFormat="1" ht="24" hidden="1" customHeight="1">
      <c r="A472" s="246">
        <v>11</v>
      </c>
      <c r="B472" s="246" t="s">
        <v>2414</v>
      </c>
      <c r="C472" s="249" t="s">
        <v>291</v>
      </c>
      <c r="D472" s="262" t="s">
        <v>1216</v>
      </c>
      <c r="E472" s="248" t="s">
        <v>1242</v>
      </c>
      <c r="F472" s="246" t="s">
        <v>2396</v>
      </c>
      <c r="G472" s="246">
        <v>0</v>
      </c>
      <c r="H472" s="248"/>
      <c r="I472" s="248"/>
      <c r="J472" s="248"/>
      <c r="K472" s="248" t="s">
        <v>290</v>
      </c>
      <c r="L472" s="394"/>
    </row>
    <row r="473" spans="1:12" s="344" customFormat="1" ht="24" hidden="1" customHeight="1">
      <c r="A473" s="246">
        <v>12</v>
      </c>
      <c r="B473" s="246" t="s">
        <v>2415</v>
      </c>
      <c r="C473" s="247" t="s">
        <v>2416</v>
      </c>
      <c r="D473" s="263" t="s">
        <v>305</v>
      </c>
      <c r="E473" s="246" t="s">
        <v>438</v>
      </c>
      <c r="F473" s="246" t="s">
        <v>2396</v>
      </c>
      <c r="G473" s="246">
        <v>0</v>
      </c>
      <c r="H473" s="246"/>
      <c r="I473" s="246"/>
      <c r="J473" s="246"/>
      <c r="K473" s="246" t="s">
        <v>290</v>
      </c>
      <c r="L473" s="392"/>
    </row>
    <row r="474" spans="1:12" s="345" customFormat="1" ht="24" hidden="1" customHeight="1">
      <c r="A474" s="246">
        <v>13</v>
      </c>
      <c r="B474" s="246" t="s">
        <v>2417</v>
      </c>
      <c r="C474" s="249" t="s">
        <v>2418</v>
      </c>
      <c r="D474" s="262" t="s">
        <v>213</v>
      </c>
      <c r="E474" s="248" t="s">
        <v>1243</v>
      </c>
      <c r="F474" s="246" t="s">
        <v>2396</v>
      </c>
      <c r="G474" s="246">
        <v>0</v>
      </c>
      <c r="H474" s="248"/>
      <c r="I474" s="248"/>
      <c r="J474" s="248"/>
      <c r="K474" s="248" t="s">
        <v>290</v>
      </c>
      <c r="L474" s="394"/>
    </row>
    <row r="475" spans="1:12" s="345" customFormat="1" ht="24" hidden="1" customHeight="1">
      <c r="A475" s="246">
        <v>14</v>
      </c>
      <c r="B475" s="246" t="s">
        <v>2419</v>
      </c>
      <c r="C475" s="249" t="s">
        <v>439</v>
      </c>
      <c r="D475" s="262" t="s">
        <v>2420</v>
      </c>
      <c r="E475" s="248" t="s">
        <v>2195</v>
      </c>
      <c r="F475" s="246" t="s">
        <v>2396</v>
      </c>
      <c r="G475" s="246">
        <v>0</v>
      </c>
      <c r="H475" s="248"/>
      <c r="I475" s="248"/>
      <c r="J475" s="248"/>
      <c r="K475" s="248" t="s">
        <v>290</v>
      </c>
      <c r="L475" s="394"/>
    </row>
    <row r="476" spans="1:12" s="344" customFormat="1" ht="24" hidden="1" customHeight="1">
      <c r="A476" s="246">
        <v>15</v>
      </c>
      <c r="B476" s="246" t="s">
        <v>2421</v>
      </c>
      <c r="C476" s="247" t="s">
        <v>377</v>
      </c>
      <c r="D476" s="263" t="s">
        <v>337</v>
      </c>
      <c r="E476" s="246" t="s">
        <v>2413</v>
      </c>
      <c r="F476" s="246" t="s">
        <v>2396</v>
      </c>
      <c r="G476" s="246">
        <v>0</v>
      </c>
      <c r="H476" s="246"/>
      <c r="I476" s="246"/>
      <c r="J476" s="246"/>
      <c r="K476" s="246" t="s">
        <v>290</v>
      </c>
      <c r="L476" s="394"/>
    </row>
    <row r="477" spans="1:12" s="345" customFormat="1" ht="24" hidden="1" customHeight="1">
      <c r="A477" s="246">
        <v>16</v>
      </c>
      <c r="B477" s="246" t="s">
        <v>2422</v>
      </c>
      <c r="C477" s="249" t="s">
        <v>2423</v>
      </c>
      <c r="D477" s="262" t="s">
        <v>1690</v>
      </c>
      <c r="E477" s="248" t="s">
        <v>2424</v>
      </c>
      <c r="F477" s="246" t="s">
        <v>2396</v>
      </c>
      <c r="G477" s="246">
        <v>0</v>
      </c>
      <c r="H477" s="248"/>
      <c r="I477" s="248"/>
      <c r="J477" s="248"/>
      <c r="K477" s="248" t="s">
        <v>290</v>
      </c>
      <c r="L477" s="394" t="s">
        <v>2425</v>
      </c>
    </row>
    <row r="478" spans="1:12" s="345" customFormat="1" ht="24" hidden="1" customHeight="1">
      <c r="A478" s="246">
        <v>17</v>
      </c>
      <c r="B478" s="246" t="s">
        <v>2426</v>
      </c>
      <c r="C478" s="249" t="s">
        <v>2427</v>
      </c>
      <c r="D478" s="262" t="s">
        <v>342</v>
      </c>
      <c r="E478" s="248" t="s">
        <v>2428</v>
      </c>
      <c r="F478" s="246" t="s">
        <v>2396</v>
      </c>
      <c r="G478" s="246">
        <v>0</v>
      </c>
      <c r="H478" s="248"/>
      <c r="I478" s="248"/>
      <c r="J478" s="248"/>
      <c r="K478" s="248" t="s">
        <v>290</v>
      </c>
      <c r="L478" s="394"/>
    </row>
    <row r="479" spans="1:12" s="345" customFormat="1" ht="24" hidden="1" customHeight="1">
      <c r="A479" s="246">
        <v>18</v>
      </c>
      <c r="B479" s="246" t="s">
        <v>2429</v>
      </c>
      <c r="C479" s="249" t="s">
        <v>1733</v>
      </c>
      <c r="D479" s="262" t="s">
        <v>219</v>
      </c>
      <c r="E479" s="248" t="s">
        <v>1940</v>
      </c>
      <c r="F479" s="246" t="s">
        <v>2396</v>
      </c>
      <c r="G479" s="246">
        <v>0</v>
      </c>
      <c r="H479" s="246" t="s">
        <v>370</v>
      </c>
      <c r="I479" s="246"/>
      <c r="J479" s="246"/>
      <c r="K479" s="248" t="s">
        <v>499</v>
      </c>
      <c r="L479" s="394"/>
    </row>
    <row r="480" spans="1:12" s="345" customFormat="1" ht="24" hidden="1" customHeight="1">
      <c r="A480" s="246">
        <v>19</v>
      </c>
      <c r="B480" s="246" t="s">
        <v>2430</v>
      </c>
      <c r="C480" s="249" t="s">
        <v>402</v>
      </c>
      <c r="D480" s="262" t="s">
        <v>344</v>
      </c>
      <c r="E480" s="248" t="s">
        <v>1245</v>
      </c>
      <c r="F480" s="246" t="s">
        <v>2396</v>
      </c>
      <c r="G480" s="246">
        <v>0</v>
      </c>
      <c r="H480" s="248"/>
      <c r="I480" s="248"/>
      <c r="J480" s="248"/>
      <c r="K480" s="248" t="s">
        <v>290</v>
      </c>
      <c r="L480" s="394"/>
    </row>
    <row r="481" spans="1:12" s="344" customFormat="1" ht="24" hidden="1" customHeight="1">
      <c r="A481" s="246">
        <v>20</v>
      </c>
      <c r="B481" s="246" t="s">
        <v>2431</v>
      </c>
      <c r="C481" s="247" t="s">
        <v>1246</v>
      </c>
      <c r="D481" s="263" t="s">
        <v>344</v>
      </c>
      <c r="E481" s="246" t="s">
        <v>2432</v>
      </c>
      <c r="F481" s="246" t="s">
        <v>2396</v>
      </c>
      <c r="G481" s="246">
        <v>0</v>
      </c>
      <c r="H481" s="246" t="s">
        <v>339</v>
      </c>
      <c r="I481" s="246"/>
      <c r="J481" s="246"/>
      <c r="K481" s="246" t="s">
        <v>499</v>
      </c>
      <c r="L481" s="392"/>
    </row>
    <row r="482" spans="1:12" s="344" customFormat="1" ht="24" hidden="1" customHeight="1">
      <c r="A482" s="246">
        <v>21</v>
      </c>
      <c r="B482" s="246" t="s">
        <v>2433</v>
      </c>
      <c r="C482" s="247" t="s">
        <v>2434</v>
      </c>
      <c r="D482" s="263" t="s">
        <v>349</v>
      </c>
      <c r="E482" s="246" t="s">
        <v>1817</v>
      </c>
      <c r="F482" s="246" t="s">
        <v>2396</v>
      </c>
      <c r="G482" s="246">
        <v>0</v>
      </c>
      <c r="H482" s="246"/>
      <c r="I482" s="246"/>
      <c r="J482" s="246"/>
      <c r="K482" s="246" t="s">
        <v>290</v>
      </c>
      <c r="L482" s="392"/>
    </row>
    <row r="483" spans="1:12" s="345" customFormat="1" ht="24" hidden="1" customHeight="1">
      <c r="A483" s="246">
        <v>22</v>
      </c>
      <c r="B483" s="246" t="s">
        <v>2435</v>
      </c>
      <c r="C483" s="249" t="s">
        <v>2051</v>
      </c>
      <c r="D483" s="262" t="s">
        <v>2436</v>
      </c>
      <c r="E483" s="248" t="s">
        <v>1841</v>
      </c>
      <c r="F483" s="246" t="s">
        <v>2396</v>
      </c>
      <c r="G483" s="246">
        <v>0</v>
      </c>
      <c r="H483" s="248"/>
      <c r="I483" s="248"/>
      <c r="J483" s="248"/>
      <c r="K483" s="248" t="s">
        <v>290</v>
      </c>
      <c r="L483" s="394"/>
    </row>
    <row r="484" spans="1:12" s="345" customFormat="1" ht="24" hidden="1" customHeight="1">
      <c r="A484" s="246">
        <v>23</v>
      </c>
      <c r="B484" s="246" t="s">
        <v>2437</v>
      </c>
      <c r="C484" s="249" t="s">
        <v>1247</v>
      </c>
      <c r="D484" s="262" t="s">
        <v>223</v>
      </c>
      <c r="E484" s="248" t="s">
        <v>2438</v>
      </c>
      <c r="F484" s="246" t="s">
        <v>2396</v>
      </c>
      <c r="G484" s="246">
        <v>0</v>
      </c>
      <c r="H484" s="248"/>
      <c r="I484" s="248"/>
      <c r="J484" s="248"/>
      <c r="K484" s="248" t="s">
        <v>290</v>
      </c>
      <c r="L484" s="394"/>
    </row>
    <row r="485" spans="1:12" s="344" customFormat="1" ht="24" hidden="1" customHeight="1">
      <c r="A485" s="246">
        <v>24</v>
      </c>
      <c r="B485" s="248" t="s">
        <v>2439</v>
      </c>
      <c r="C485" s="247" t="s">
        <v>2185</v>
      </c>
      <c r="D485" s="263" t="s">
        <v>1102</v>
      </c>
      <c r="E485" s="246" t="s">
        <v>2440</v>
      </c>
      <c r="F485" s="248" t="s">
        <v>2396</v>
      </c>
      <c r="G485" s="246">
        <v>0</v>
      </c>
      <c r="H485" s="246"/>
      <c r="I485" s="246"/>
      <c r="J485" s="246"/>
      <c r="K485" s="246" t="s">
        <v>290</v>
      </c>
      <c r="L485" s="392" t="s">
        <v>2190</v>
      </c>
    </row>
    <row r="486" spans="1:12" s="344" customFormat="1" ht="24" hidden="1" customHeight="1">
      <c r="A486" s="246">
        <v>25</v>
      </c>
      <c r="B486" s="246" t="s">
        <v>2441</v>
      </c>
      <c r="C486" s="247" t="s">
        <v>2442</v>
      </c>
      <c r="D486" s="263" t="s">
        <v>356</v>
      </c>
      <c r="E486" s="246" t="s">
        <v>1481</v>
      </c>
      <c r="F486" s="246" t="s">
        <v>2396</v>
      </c>
      <c r="G486" s="246">
        <v>0</v>
      </c>
      <c r="H486" s="246"/>
      <c r="I486" s="246"/>
      <c r="J486" s="246"/>
      <c r="K486" s="246" t="s">
        <v>499</v>
      </c>
      <c r="L486" s="392"/>
    </row>
    <row r="487" spans="1:12" s="345" customFormat="1" ht="24" hidden="1" customHeight="1">
      <c r="A487" s="246">
        <v>26</v>
      </c>
      <c r="B487" s="246" t="s">
        <v>2443</v>
      </c>
      <c r="C487" s="249" t="s">
        <v>203</v>
      </c>
      <c r="D487" s="262" t="s">
        <v>227</v>
      </c>
      <c r="E487" s="248" t="s">
        <v>2444</v>
      </c>
      <c r="F487" s="246" t="s">
        <v>2396</v>
      </c>
      <c r="G487" s="246">
        <v>0</v>
      </c>
      <c r="H487" s="248"/>
      <c r="I487" s="248"/>
      <c r="J487" s="248"/>
      <c r="K487" s="248" t="s">
        <v>290</v>
      </c>
      <c r="L487" s="394"/>
    </row>
    <row r="488" spans="1:12" s="344" customFormat="1" ht="24" hidden="1" customHeight="1">
      <c r="A488" s="246">
        <v>27</v>
      </c>
      <c r="B488" s="248" t="s">
        <v>2445</v>
      </c>
      <c r="C488" s="247" t="s">
        <v>2446</v>
      </c>
      <c r="D488" s="263" t="s">
        <v>229</v>
      </c>
      <c r="E488" s="246" t="s">
        <v>463</v>
      </c>
      <c r="F488" s="248" t="s">
        <v>2396</v>
      </c>
      <c r="G488" s="246">
        <v>0</v>
      </c>
      <c r="H488" s="246"/>
      <c r="I488" s="246"/>
      <c r="J488" s="246"/>
      <c r="K488" s="246" t="s">
        <v>290</v>
      </c>
      <c r="L488" s="392" t="s">
        <v>2190</v>
      </c>
    </row>
    <row r="489" spans="1:12" s="344" customFormat="1" ht="24" hidden="1" customHeight="1">
      <c r="A489" s="246">
        <v>28</v>
      </c>
      <c r="B489" s="248" t="s">
        <v>2447</v>
      </c>
      <c r="C489" s="247" t="s">
        <v>206</v>
      </c>
      <c r="D489" s="263" t="s">
        <v>1270</v>
      </c>
      <c r="E489" s="246" t="s">
        <v>2448</v>
      </c>
      <c r="F489" s="248" t="s">
        <v>2396</v>
      </c>
      <c r="G489" s="246">
        <v>0</v>
      </c>
      <c r="H489" s="246"/>
      <c r="I489" s="246"/>
      <c r="J489" s="246"/>
      <c r="K489" s="246" t="s">
        <v>290</v>
      </c>
      <c r="L489" s="394" t="s">
        <v>1064</v>
      </c>
    </row>
    <row r="490" spans="1:12" s="345" customFormat="1" ht="24" hidden="1" customHeight="1">
      <c r="A490" s="246">
        <v>29</v>
      </c>
      <c r="B490" s="246" t="s">
        <v>2449</v>
      </c>
      <c r="C490" s="249" t="s">
        <v>206</v>
      </c>
      <c r="D490" s="262" t="s">
        <v>1082</v>
      </c>
      <c r="E490" s="248" t="s">
        <v>1571</v>
      </c>
      <c r="F490" s="246" t="s">
        <v>2396</v>
      </c>
      <c r="G490" s="246">
        <v>0</v>
      </c>
      <c r="H490" s="248"/>
      <c r="I490" s="248"/>
      <c r="J490" s="248"/>
      <c r="K490" s="248" t="s">
        <v>290</v>
      </c>
      <c r="L490" s="394"/>
    </row>
    <row r="491" spans="1:12" s="344" customFormat="1" ht="24" hidden="1" customHeight="1">
      <c r="A491" s="246">
        <v>30</v>
      </c>
      <c r="B491" s="246" t="s">
        <v>2450</v>
      </c>
      <c r="C491" s="247" t="s">
        <v>2451</v>
      </c>
      <c r="D491" s="263" t="s">
        <v>2282</v>
      </c>
      <c r="E491" s="246" t="s">
        <v>2452</v>
      </c>
      <c r="F491" s="246" t="s">
        <v>2396</v>
      </c>
      <c r="G491" s="246">
        <v>0</v>
      </c>
      <c r="H491" s="246"/>
      <c r="I491" s="246"/>
      <c r="J491" s="246"/>
      <c r="K491" s="246" t="s">
        <v>290</v>
      </c>
      <c r="L491" s="394" t="s">
        <v>153</v>
      </c>
    </row>
    <row r="492" spans="1:12" s="345" customFormat="1" ht="24" hidden="1" customHeight="1">
      <c r="A492" s="246">
        <v>31</v>
      </c>
      <c r="B492" s="246" t="s">
        <v>2453</v>
      </c>
      <c r="C492" s="249" t="s">
        <v>2454</v>
      </c>
      <c r="D492" s="262" t="s">
        <v>362</v>
      </c>
      <c r="E492" s="248" t="s">
        <v>2455</v>
      </c>
      <c r="F492" s="246" t="s">
        <v>2396</v>
      </c>
      <c r="G492" s="246">
        <v>0</v>
      </c>
      <c r="H492" s="248"/>
      <c r="I492" s="248"/>
      <c r="J492" s="248"/>
      <c r="K492" s="248" t="s">
        <v>290</v>
      </c>
      <c r="L492" s="394"/>
    </row>
    <row r="493" spans="1:12" s="344" customFormat="1" ht="24" hidden="1" customHeight="1">
      <c r="A493" s="246">
        <v>32</v>
      </c>
      <c r="B493" s="246" t="s">
        <v>2456</v>
      </c>
      <c r="C493" s="247" t="s">
        <v>2457</v>
      </c>
      <c r="D493" s="263" t="s">
        <v>456</v>
      </c>
      <c r="E493" s="246" t="s">
        <v>1090</v>
      </c>
      <c r="F493" s="246" t="s">
        <v>2396</v>
      </c>
      <c r="G493" s="246">
        <v>0</v>
      </c>
      <c r="H493" s="246"/>
      <c r="I493" s="246"/>
      <c r="J493" s="246"/>
      <c r="K493" s="246" t="s">
        <v>290</v>
      </c>
      <c r="L493" s="394" t="s">
        <v>1065</v>
      </c>
    </row>
    <row r="494" spans="1:12" s="345" customFormat="1" ht="24" hidden="1" customHeight="1">
      <c r="A494" s="246">
        <v>33</v>
      </c>
      <c r="B494" s="246" t="s">
        <v>2458</v>
      </c>
      <c r="C494" s="249" t="s">
        <v>1824</v>
      </c>
      <c r="D494" s="262" t="s">
        <v>2459</v>
      </c>
      <c r="E494" s="248" t="s">
        <v>2460</v>
      </c>
      <c r="F494" s="246" t="s">
        <v>2396</v>
      </c>
      <c r="G494" s="246">
        <v>0</v>
      </c>
      <c r="H494" s="248"/>
      <c r="I494" s="248"/>
      <c r="J494" s="248"/>
      <c r="K494" s="248" t="s">
        <v>290</v>
      </c>
      <c r="L494" s="394" t="s">
        <v>1061</v>
      </c>
    </row>
    <row r="495" spans="1:12" s="344" customFormat="1" ht="24" hidden="1" customHeight="1">
      <c r="A495" s="246">
        <v>34</v>
      </c>
      <c r="B495" s="246" t="s">
        <v>2461</v>
      </c>
      <c r="C495" s="247" t="s">
        <v>381</v>
      </c>
      <c r="D495" s="263" t="s">
        <v>2462</v>
      </c>
      <c r="E495" s="246" t="s">
        <v>2400</v>
      </c>
      <c r="F495" s="246" t="s">
        <v>2396</v>
      </c>
      <c r="G495" s="246">
        <v>0</v>
      </c>
      <c r="H495" s="246"/>
      <c r="I495" s="246"/>
      <c r="J495" s="246"/>
      <c r="K495" s="246" t="s">
        <v>290</v>
      </c>
      <c r="L495" s="392"/>
    </row>
    <row r="496" spans="1:12" s="345" customFormat="1" ht="24" hidden="1" customHeight="1">
      <c r="A496" s="246">
        <v>35</v>
      </c>
      <c r="B496" s="246" t="s">
        <v>2463</v>
      </c>
      <c r="C496" s="249" t="s">
        <v>462</v>
      </c>
      <c r="D496" s="262" t="s">
        <v>237</v>
      </c>
      <c r="E496" s="248" t="s">
        <v>2464</v>
      </c>
      <c r="F496" s="246" t="s">
        <v>2396</v>
      </c>
      <c r="G496" s="246">
        <v>0</v>
      </c>
      <c r="H496" s="248"/>
      <c r="I496" s="248"/>
      <c r="J496" s="248"/>
      <c r="K496" s="248" t="s">
        <v>290</v>
      </c>
      <c r="L496" s="394" t="s">
        <v>1059</v>
      </c>
    </row>
    <row r="497" spans="1:12" s="344" customFormat="1" ht="24" hidden="1" customHeight="1">
      <c r="A497" s="246">
        <v>36</v>
      </c>
      <c r="B497" s="246" t="s">
        <v>2465</v>
      </c>
      <c r="C497" s="247" t="s">
        <v>218</v>
      </c>
      <c r="D497" s="263" t="s">
        <v>364</v>
      </c>
      <c r="E497" s="246" t="s">
        <v>2466</v>
      </c>
      <c r="F497" s="246" t="s">
        <v>2396</v>
      </c>
      <c r="G497" s="246">
        <v>0</v>
      </c>
      <c r="H497" s="246"/>
      <c r="I497" s="246"/>
      <c r="J497" s="246"/>
      <c r="K497" s="246" t="s">
        <v>290</v>
      </c>
      <c r="L497" s="392"/>
    </row>
    <row r="498" spans="1:12" s="345" customFormat="1" ht="24" hidden="1" customHeight="1">
      <c r="A498" s="246">
        <v>37</v>
      </c>
      <c r="B498" s="246" t="s">
        <v>2467</v>
      </c>
      <c r="C498" s="249" t="s">
        <v>2468</v>
      </c>
      <c r="D498" s="262" t="s">
        <v>238</v>
      </c>
      <c r="E498" s="248" t="s">
        <v>2469</v>
      </c>
      <c r="F498" s="246" t="s">
        <v>2396</v>
      </c>
      <c r="G498" s="246">
        <v>0</v>
      </c>
      <c r="H498" s="248"/>
      <c r="I498" s="248"/>
      <c r="J498" s="248"/>
      <c r="K498" s="248" t="s">
        <v>290</v>
      </c>
      <c r="L498" s="394"/>
    </row>
    <row r="499" spans="1:12" s="344" customFormat="1" ht="24" hidden="1" customHeight="1">
      <c r="A499" s="246">
        <v>38</v>
      </c>
      <c r="B499" s="246" t="s">
        <v>2470</v>
      </c>
      <c r="C499" s="247" t="s">
        <v>2262</v>
      </c>
      <c r="D499" s="263" t="s">
        <v>430</v>
      </c>
      <c r="E499" s="246" t="s">
        <v>1248</v>
      </c>
      <c r="F499" s="246" t="s">
        <v>2396</v>
      </c>
      <c r="G499" s="246">
        <v>0</v>
      </c>
      <c r="H499" s="246"/>
      <c r="I499" s="246"/>
      <c r="J499" s="246"/>
      <c r="K499" s="246" t="s">
        <v>290</v>
      </c>
      <c r="L499" s="394"/>
    </row>
    <row r="500" spans="1:12" s="344" customFormat="1" ht="24" hidden="1" customHeight="1">
      <c r="A500" s="246">
        <v>39</v>
      </c>
      <c r="B500" s="246" t="s">
        <v>2471</v>
      </c>
      <c r="C500" s="247" t="s">
        <v>457</v>
      </c>
      <c r="D500" s="263" t="s">
        <v>242</v>
      </c>
      <c r="E500" s="246" t="s">
        <v>1593</v>
      </c>
      <c r="F500" s="246" t="s">
        <v>2396</v>
      </c>
      <c r="G500" s="246">
        <v>0</v>
      </c>
      <c r="H500" s="246"/>
      <c r="I500" s="246"/>
      <c r="J500" s="246"/>
      <c r="K500" s="246" t="s">
        <v>290</v>
      </c>
      <c r="L500" s="392"/>
    </row>
    <row r="501" spans="1:12" s="344" customFormat="1" ht="24" hidden="1" customHeight="1">
      <c r="A501" s="246">
        <v>40</v>
      </c>
      <c r="B501" s="246" t="s">
        <v>2472</v>
      </c>
      <c r="C501" s="247" t="s">
        <v>2473</v>
      </c>
      <c r="D501" s="263" t="s">
        <v>1161</v>
      </c>
      <c r="E501" s="246" t="s">
        <v>1890</v>
      </c>
      <c r="F501" s="246" t="s">
        <v>2396</v>
      </c>
      <c r="G501" s="246">
        <v>0</v>
      </c>
      <c r="H501" s="246"/>
      <c r="I501" s="246"/>
      <c r="J501" s="246"/>
      <c r="K501" s="246" t="s">
        <v>290</v>
      </c>
      <c r="L501" s="392"/>
    </row>
    <row r="502" spans="1:12" s="344" customFormat="1" ht="24" hidden="1" customHeight="1">
      <c r="A502" s="246">
        <v>41</v>
      </c>
      <c r="B502" s="246" t="s">
        <v>2474</v>
      </c>
      <c r="C502" s="247" t="s">
        <v>351</v>
      </c>
      <c r="D502" s="263" t="s">
        <v>244</v>
      </c>
      <c r="E502" s="246" t="s">
        <v>1434</v>
      </c>
      <c r="F502" s="246" t="s">
        <v>2396</v>
      </c>
      <c r="G502" s="246">
        <v>0</v>
      </c>
      <c r="H502" s="246"/>
      <c r="I502" s="246"/>
      <c r="J502" s="246"/>
      <c r="K502" s="246" t="s">
        <v>290</v>
      </c>
      <c r="L502" s="392"/>
    </row>
    <row r="503" spans="1:12" s="344" customFormat="1" ht="24" hidden="1" customHeight="1">
      <c r="A503" s="246">
        <v>42</v>
      </c>
      <c r="B503" s="248" t="s">
        <v>1066</v>
      </c>
      <c r="C503" s="357" t="s">
        <v>241</v>
      </c>
      <c r="D503" s="357" t="s">
        <v>1067</v>
      </c>
      <c r="E503" s="246" t="s">
        <v>1068</v>
      </c>
      <c r="F503" s="246" t="s">
        <v>2396</v>
      </c>
      <c r="G503" s="246">
        <v>0</v>
      </c>
      <c r="H503" s="246" t="s">
        <v>334</v>
      </c>
      <c r="I503" s="246"/>
      <c r="J503" s="246"/>
      <c r="K503" s="246" t="s">
        <v>290</v>
      </c>
      <c r="L503" s="396" t="s">
        <v>1069</v>
      </c>
    </row>
    <row r="504" spans="1:12" s="344" customFormat="1" ht="24" hidden="1" customHeight="1" thickBot="1">
      <c r="A504" s="373">
        <v>43</v>
      </c>
      <c r="B504" s="376" t="s">
        <v>1070</v>
      </c>
      <c r="C504" s="381" t="s">
        <v>1071</v>
      </c>
      <c r="D504" s="381" t="s">
        <v>231</v>
      </c>
      <c r="E504" s="373" t="s">
        <v>1425</v>
      </c>
      <c r="F504" s="373" t="s">
        <v>2396</v>
      </c>
      <c r="G504" s="373"/>
      <c r="H504" s="373" t="s">
        <v>334</v>
      </c>
      <c r="I504" s="373"/>
      <c r="J504" s="373"/>
      <c r="K504" s="373" t="s">
        <v>290</v>
      </c>
      <c r="L504" s="397" t="s">
        <v>1072</v>
      </c>
    </row>
    <row r="505" spans="1:12" s="344" customFormat="1" ht="24" hidden="1" customHeight="1">
      <c r="A505" s="283">
        <v>1</v>
      </c>
      <c r="B505" s="283" t="s">
        <v>2475</v>
      </c>
      <c r="C505" s="371" t="s">
        <v>2476</v>
      </c>
      <c r="D505" s="372" t="s">
        <v>1378</v>
      </c>
      <c r="E505" s="283" t="s">
        <v>2477</v>
      </c>
      <c r="F505" s="283" t="s">
        <v>2478</v>
      </c>
      <c r="G505" s="283">
        <v>0</v>
      </c>
      <c r="H505" s="283"/>
      <c r="I505" s="283"/>
      <c r="J505" s="283"/>
      <c r="K505" s="283" t="s">
        <v>290</v>
      </c>
      <c r="L505" s="391"/>
    </row>
    <row r="506" spans="1:12" s="344" customFormat="1" ht="24" hidden="1" customHeight="1">
      <c r="A506" s="248">
        <v>2</v>
      </c>
      <c r="B506" s="246" t="s">
        <v>2479</v>
      </c>
      <c r="C506" s="247" t="s">
        <v>480</v>
      </c>
      <c r="D506" s="263" t="s">
        <v>202</v>
      </c>
      <c r="E506" s="246" t="s">
        <v>1189</v>
      </c>
      <c r="F506" s="246" t="s">
        <v>2478</v>
      </c>
      <c r="G506" s="246">
        <v>0</v>
      </c>
      <c r="H506" s="246" t="s">
        <v>370</v>
      </c>
      <c r="I506" s="246"/>
      <c r="J506" s="246"/>
      <c r="K506" s="246" t="s">
        <v>290</v>
      </c>
      <c r="L506" s="392"/>
    </row>
    <row r="507" spans="1:12" s="344" customFormat="1" ht="24" hidden="1" customHeight="1">
      <c r="A507" s="246">
        <v>3</v>
      </c>
      <c r="B507" s="246" t="s">
        <v>2480</v>
      </c>
      <c r="C507" s="247" t="s">
        <v>1862</v>
      </c>
      <c r="D507" s="263" t="s">
        <v>373</v>
      </c>
      <c r="E507" s="246" t="s">
        <v>384</v>
      </c>
      <c r="F507" s="246" t="s">
        <v>2478</v>
      </c>
      <c r="G507" s="246">
        <v>0</v>
      </c>
      <c r="H507" s="246"/>
      <c r="I507" s="246"/>
      <c r="J507" s="246"/>
      <c r="K507" s="246" t="s">
        <v>290</v>
      </c>
      <c r="L507" s="392"/>
    </row>
    <row r="508" spans="1:12" s="344" customFormat="1" ht="24" hidden="1" customHeight="1">
      <c r="A508" s="248">
        <v>4</v>
      </c>
      <c r="B508" s="246" t="s">
        <v>2481</v>
      </c>
      <c r="C508" s="247" t="s">
        <v>1249</v>
      </c>
      <c r="D508" s="263" t="s">
        <v>296</v>
      </c>
      <c r="E508" s="246" t="s">
        <v>2482</v>
      </c>
      <c r="F508" s="246" t="s">
        <v>2478</v>
      </c>
      <c r="G508" s="246">
        <v>0</v>
      </c>
      <c r="H508" s="246"/>
      <c r="I508" s="246"/>
      <c r="J508" s="246"/>
      <c r="K508" s="246" t="s">
        <v>290</v>
      </c>
      <c r="L508" s="392"/>
    </row>
    <row r="509" spans="1:12" s="344" customFormat="1" ht="24" hidden="1" customHeight="1">
      <c r="A509" s="246">
        <v>5</v>
      </c>
      <c r="B509" s="246" t="s">
        <v>2483</v>
      </c>
      <c r="C509" s="247" t="s">
        <v>2484</v>
      </c>
      <c r="D509" s="263" t="s">
        <v>374</v>
      </c>
      <c r="E509" s="246" t="s">
        <v>2485</v>
      </c>
      <c r="F509" s="246" t="s">
        <v>2478</v>
      </c>
      <c r="G509" s="246">
        <v>0</v>
      </c>
      <c r="H509" s="246"/>
      <c r="I509" s="246"/>
      <c r="J509" s="246"/>
      <c r="K509" s="246" t="s">
        <v>290</v>
      </c>
      <c r="L509" s="392"/>
    </row>
    <row r="510" spans="1:12" s="344" customFormat="1" ht="24" hidden="1" customHeight="1">
      <c r="A510" s="248">
        <v>6</v>
      </c>
      <c r="B510" s="246" t="s">
        <v>2486</v>
      </c>
      <c r="C510" s="247" t="s">
        <v>2487</v>
      </c>
      <c r="D510" s="263" t="s">
        <v>300</v>
      </c>
      <c r="E510" s="246" t="s">
        <v>397</v>
      </c>
      <c r="F510" s="246" t="s">
        <v>2478</v>
      </c>
      <c r="G510" s="246">
        <v>0</v>
      </c>
      <c r="H510" s="246"/>
      <c r="I510" s="246"/>
      <c r="J510" s="246"/>
      <c r="K510" s="246" t="s">
        <v>290</v>
      </c>
      <c r="L510" s="392"/>
    </row>
    <row r="511" spans="1:12" s="344" customFormat="1" ht="24" hidden="1" customHeight="1">
      <c r="A511" s="246">
        <v>7</v>
      </c>
      <c r="B511" s="246" t="s">
        <v>2488</v>
      </c>
      <c r="C511" s="247" t="s">
        <v>2489</v>
      </c>
      <c r="D511" s="263" t="s">
        <v>207</v>
      </c>
      <c r="E511" s="246" t="s">
        <v>2490</v>
      </c>
      <c r="F511" s="246" t="s">
        <v>2478</v>
      </c>
      <c r="G511" s="246">
        <v>0</v>
      </c>
      <c r="H511" s="246"/>
      <c r="I511" s="246"/>
      <c r="J511" s="246"/>
      <c r="K511" s="246" t="s">
        <v>290</v>
      </c>
      <c r="L511" s="394"/>
    </row>
    <row r="512" spans="1:12" s="344" customFormat="1" ht="24" hidden="1" customHeight="1">
      <c r="A512" s="248">
        <v>8</v>
      </c>
      <c r="B512" s="246" t="s">
        <v>2491</v>
      </c>
      <c r="C512" s="247" t="s">
        <v>2492</v>
      </c>
      <c r="D512" s="263" t="s">
        <v>1143</v>
      </c>
      <c r="E512" s="246" t="s">
        <v>2493</v>
      </c>
      <c r="F512" s="246" t="s">
        <v>2478</v>
      </c>
      <c r="G512" s="246">
        <v>0</v>
      </c>
      <c r="H512" s="246"/>
      <c r="I512" s="246"/>
      <c r="J512" s="246"/>
      <c r="K512" s="246" t="s">
        <v>290</v>
      </c>
      <c r="L512" s="392"/>
    </row>
    <row r="513" spans="1:12" s="344" customFormat="1" ht="24" hidden="1" customHeight="1">
      <c r="A513" s="246">
        <v>9</v>
      </c>
      <c r="B513" s="246" t="s">
        <v>2494</v>
      </c>
      <c r="C513" s="247" t="s">
        <v>206</v>
      </c>
      <c r="D513" s="263" t="s">
        <v>376</v>
      </c>
      <c r="E513" s="246" t="s">
        <v>1449</v>
      </c>
      <c r="F513" s="246" t="s">
        <v>2478</v>
      </c>
      <c r="G513" s="246">
        <v>0</v>
      </c>
      <c r="H513" s="246"/>
      <c r="I513" s="246"/>
      <c r="J513" s="246"/>
      <c r="K513" s="246" t="s">
        <v>499</v>
      </c>
      <c r="L513" s="392"/>
    </row>
    <row r="514" spans="1:12" s="344" customFormat="1" ht="24" hidden="1" customHeight="1">
      <c r="A514" s="248">
        <v>10</v>
      </c>
      <c r="B514" s="246" t="s">
        <v>2495</v>
      </c>
      <c r="C514" s="247" t="s">
        <v>1171</v>
      </c>
      <c r="D514" s="263" t="s">
        <v>416</v>
      </c>
      <c r="E514" s="246" t="s">
        <v>2496</v>
      </c>
      <c r="F514" s="246" t="s">
        <v>2478</v>
      </c>
      <c r="G514" s="246">
        <v>0</v>
      </c>
      <c r="H514" s="246"/>
      <c r="I514" s="246"/>
      <c r="J514" s="246"/>
      <c r="K514" s="246" t="s">
        <v>290</v>
      </c>
      <c r="L514" s="392"/>
    </row>
    <row r="515" spans="1:12" s="345" customFormat="1" ht="24" hidden="1" customHeight="1">
      <c r="A515" s="246">
        <v>11</v>
      </c>
      <c r="B515" s="246" t="s">
        <v>2497</v>
      </c>
      <c r="C515" s="249" t="s">
        <v>1551</v>
      </c>
      <c r="D515" s="262" t="s">
        <v>212</v>
      </c>
      <c r="E515" s="248" t="s">
        <v>1250</v>
      </c>
      <c r="F515" s="246" t="s">
        <v>2478</v>
      </c>
      <c r="G515" s="246">
        <v>0</v>
      </c>
      <c r="H515" s="248"/>
      <c r="I515" s="248"/>
      <c r="J515" s="248"/>
      <c r="K515" s="248" t="s">
        <v>290</v>
      </c>
      <c r="L515" s="394"/>
    </row>
    <row r="516" spans="1:12" s="345" customFormat="1" ht="24" hidden="1" customHeight="1">
      <c r="A516" s="248">
        <v>12</v>
      </c>
      <c r="B516" s="246" t="s">
        <v>2498</v>
      </c>
      <c r="C516" s="249" t="s">
        <v>431</v>
      </c>
      <c r="D516" s="262" t="s">
        <v>305</v>
      </c>
      <c r="E516" s="248" t="s">
        <v>2499</v>
      </c>
      <c r="F516" s="246" t="s">
        <v>2478</v>
      </c>
      <c r="G516" s="246">
        <v>0</v>
      </c>
      <c r="H516" s="248"/>
      <c r="I516" s="248"/>
      <c r="J516" s="248"/>
      <c r="K516" s="248" t="s">
        <v>290</v>
      </c>
      <c r="L516" s="394"/>
    </row>
    <row r="517" spans="1:12" s="344" customFormat="1" ht="24" hidden="1" customHeight="1">
      <c r="A517" s="246">
        <v>13</v>
      </c>
      <c r="B517" s="246" t="s">
        <v>2500</v>
      </c>
      <c r="C517" s="247" t="s">
        <v>2501</v>
      </c>
      <c r="D517" s="263" t="s">
        <v>337</v>
      </c>
      <c r="E517" s="246" t="s">
        <v>2502</v>
      </c>
      <c r="F517" s="246" t="s">
        <v>2478</v>
      </c>
      <c r="G517" s="246">
        <v>0</v>
      </c>
      <c r="H517" s="246"/>
      <c r="I517" s="246"/>
      <c r="J517" s="246"/>
      <c r="K517" s="246" t="s">
        <v>290</v>
      </c>
      <c r="L517" s="394"/>
    </row>
    <row r="518" spans="1:12" s="344" customFormat="1" ht="24" hidden="1" customHeight="1">
      <c r="A518" s="248">
        <v>14</v>
      </c>
      <c r="B518" s="246" t="s">
        <v>2503</v>
      </c>
      <c r="C518" s="247" t="s">
        <v>2504</v>
      </c>
      <c r="D518" s="263" t="s">
        <v>1098</v>
      </c>
      <c r="E518" s="246" t="s">
        <v>2505</v>
      </c>
      <c r="F518" s="246" t="s">
        <v>2478</v>
      </c>
      <c r="G518" s="246">
        <v>0</v>
      </c>
      <c r="H518" s="246" t="s">
        <v>339</v>
      </c>
      <c r="I518" s="246"/>
      <c r="J518" s="246"/>
      <c r="K518" s="246" t="s">
        <v>290</v>
      </c>
      <c r="L518" s="392"/>
    </row>
    <row r="519" spans="1:12" s="345" customFormat="1" ht="24" hidden="1" customHeight="1">
      <c r="A519" s="246">
        <v>15</v>
      </c>
      <c r="B519" s="246" t="s">
        <v>2506</v>
      </c>
      <c r="C519" s="249" t="s">
        <v>475</v>
      </c>
      <c r="D519" s="262" t="s">
        <v>1182</v>
      </c>
      <c r="E519" s="248" t="s">
        <v>2265</v>
      </c>
      <c r="F519" s="246" t="s">
        <v>2478</v>
      </c>
      <c r="G519" s="246">
        <v>0</v>
      </c>
      <c r="H519" s="248"/>
      <c r="I519" s="248"/>
      <c r="J519" s="248"/>
      <c r="K519" s="248" t="s">
        <v>290</v>
      </c>
      <c r="L519" s="394"/>
    </row>
    <row r="520" spans="1:12" s="345" customFormat="1" ht="24" hidden="1" customHeight="1">
      <c r="A520" s="248">
        <v>16</v>
      </c>
      <c r="B520" s="246" t="s">
        <v>2507</v>
      </c>
      <c r="C520" s="249" t="s">
        <v>2508</v>
      </c>
      <c r="D520" s="262" t="s">
        <v>340</v>
      </c>
      <c r="E520" s="248" t="s">
        <v>482</v>
      </c>
      <c r="F520" s="246" t="s">
        <v>2478</v>
      </c>
      <c r="G520" s="246">
        <v>0</v>
      </c>
      <c r="H520" s="248"/>
      <c r="I520" s="248"/>
      <c r="J520" s="248"/>
      <c r="K520" s="248" t="s">
        <v>290</v>
      </c>
      <c r="L520" s="394"/>
    </row>
    <row r="521" spans="1:12" s="345" customFormat="1" ht="24" hidden="1" customHeight="1">
      <c r="A521" s="246">
        <v>17</v>
      </c>
      <c r="B521" s="246" t="s">
        <v>2509</v>
      </c>
      <c r="C521" s="249" t="s">
        <v>2510</v>
      </c>
      <c r="D521" s="262" t="s">
        <v>342</v>
      </c>
      <c r="E521" s="248" t="s">
        <v>2511</v>
      </c>
      <c r="F521" s="246" t="s">
        <v>2478</v>
      </c>
      <c r="G521" s="246">
        <v>0</v>
      </c>
      <c r="H521" s="248"/>
      <c r="I521" s="248"/>
      <c r="J521" s="248"/>
      <c r="K521" s="248" t="s">
        <v>290</v>
      </c>
      <c r="L521" s="394"/>
    </row>
    <row r="522" spans="1:12" s="344" customFormat="1" ht="24" hidden="1" customHeight="1">
      <c r="A522" s="248">
        <v>18</v>
      </c>
      <c r="B522" s="246" t="s">
        <v>2512</v>
      </c>
      <c r="C522" s="247" t="s">
        <v>458</v>
      </c>
      <c r="D522" s="263" t="s">
        <v>343</v>
      </c>
      <c r="E522" s="246" t="s">
        <v>1784</v>
      </c>
      <c r="F522" s="246" t="s">
        <v>2478</v>
      </c>
      <c r="G522" s="246">
        <v>0</v>
      </c>
      <c r="H522" s="246"/>
      <c r="I522" s="246"/>
      <c r="J522" s="246"/>
      <c r="K522" s="246" t="s">
        <v>290</v>
      </c>
      <c r="L522" s="392"/>
    </row>
    <row r="523" spans="1:12" s="345" customFormat="1" ht="24" hidden="1" customHeight="1">
      <c r="A523" s="246">
        <v>19</v>
      </c>
      <c r="B523" s="246" t="s">
        <v>2520</v>
      </c>
      <c r="C523" s="249" t="s">
        <v>2521</v>
      </c>
      <c r="D523" s="262" t="s">
        <v>221</v>
      </c>
      <c r="E523" s="248" t="s">
        <v>1710</v>
      </c>
      <c r="F523" s="246" t="s">
        <v>2478</v>
      </c>
      <c r="G523" s="246">
        <v>0</v>
      </c>
      <c r="H523" s="248"/>
      <c r="I523" s="248"/>
      <c r="J523" s="248"/>
      <c r="K523" s="248" t="s">
        <v>290</v>
      </c>
      <c r="L523" s="388" t="s">
        <v>178</v>
      </c>
    </row>
    <row r="524" spans="1:12" s="345" customFormat="1" ht="24" hidden="1" customHeight="1">
      <c r="A524" s="248">
        <v>20</v>
      </c>
      <c r="B524" s="246" t="s">
        <v>2522</v>
      </c>
      <c r="C524" s="249" t="s">
        <v>2523</v>
      </c>
      <c r="D524" s="262" t="s">
        <v>352</v>
      </c>
      <c r="E524" s="248" t="s">
        <v>2524</v>
      </c>
      <c r="F524" s="246" t="s">
        <v>2478</v>
      </c>
      <c r="G524" s="246">
        <v>0</v>
      </c>
      <c r="H524" s="248" t="s">
        <v>345</v>
      </c>
      <c r="I524" s="248"/>
      <c r="J524" s="248"/>
      <c r="K524" s="248" t="s">
        <v>290</v>
      </c>
      <c r="L524" s="394"/>
    </row>
    <row r="525" spans="1:12" s="344" customFormat="1" ht="24" hidden="1" customHeight="1">
      <c r="A525" s="246">
        <v>21</v>
      </c>
      <c r="B525" s="246" t="s">
        <v>2525</v>
      </c>
      <c r="C525" s="247" t="s">
        <v>2526</v>
      </c>
      <c r="D525" s="263" t="s">
        <v>1168</v>
      </c>
      <c r="E525" s="246" t="s">
        <v>1251</v>
      </c>
      <c r="F525" s="246" t="s">
        <v>2478</v>
      </c>
      <c r="G525" s="246">
        <v>0</v>
      </c>
      <c r="H525" s="246"/>
      <c r="I525" s="246"/>
      <c r="J525" s="246"/>
      <c r="K525" s="246" t="s">
        <v>290</v>
      </c>
      <c r="L525" s="392"/>
    </row>
    <row r="526" spans="1:12" s="344" customFormat="1" ht="24" hidden="1" customHeight="1">
      <c r="A526" s="248">
        <v>22</v>
      </c>
      <c r="B526" s="246" t="s">
        <v>2527</v>
      </c>
      <c r="C526" s="247" t="s">
        <v>1252</v>
      </c>
      <c r="D526" s="263" t="s">
        <v>1168</v>
      </c>
      <c r="E526" s="246" t="s">
        <v>1452</v>
      </c>
      <c r="F526" s="246" t="s">
        <v>2478</v>
      </c>
      <c r="G526" s="246">
        <v>0</v>
      </c>
      <c r="H526" s="246"/>
      <c r="I526" s="246"/>
      <c r="J526" s="246"/>
      <c r="K526" s="246" t="s">
        <v>290</v>
      </c>
      <c r="L526" s="394" t="s">
        <v>1061</v>
      </c>
    </row>
    <row r="527" spans="1:12" s="344" customFormat="1" ht="24" hidden="1" customHeight="1">
      <c r="A527" s="246">
        <v>23</v>
      </c>
      <c r="B527" s="246" t="s">
        <v>2528</v>
      </c>
      <c r="C527" s="247" t="s">
        <v>291</v>
      </c>
      <c r="D527" s="263" t="s">
        <v>393</v>
      </c>
      <c r="E527" s="246" t="s">
        <v>1444</v>
      </c>
      <c r="F527" s="246" t="s">
        <v>2478</v>
      </c>
      <c r="G527" s="246">
        <v>0</v>
      </c>
      <c r="H527" s="246"/>
      <c r="I527" s="246"/>
      <c r="J527" s="246"/>
      <c r="K527" s="246" t="s">
        <v>499</v>
      </c>
      <c r="L527" s="392"/>
    </row>
    <row r="528" spans="1:12" s="345" customFormat="1" ht="24" hidden="1" customHeight="1">
      <c r="A528" s="248">
        <v>24</v>
      </c>
      <c r="B528" s="246" t="s">
        <v>2529</v>
      </c>
      <c r="C528" s="249" t="s">
        <v>1367</v>
      </c>
      <c r="D528" s="262" t="s">
        <v>356</v>
      </c>
      <c r="E528" s="248" t="s">
        <v>2407</v>
      </c>
      <c r="F528" s="246" t="s">
        <v>2478</v>
      </c>
      <c r="G528" s="246">
        <v>0</v>
      </c>
      <c r="H528" s="248"/>
      <c r="I528" s="248"/>
      <c r="J528" s="248"/>
      <c r="K528" s="248" t="s">
        <v>290</v>
      </c>
      <c r="L528" s="394"/>
    </row>
    <row r="529" spans="1:12" s="345" customFormat="1" ht="24" hidden="1" customHeight="1">
      <c r="A529" s="246">
        <v>25</v>
      </c>
      <c r="B529" s="246" t="s">
        <v>2530</v>
      </c>
      <c r="C529" s="249" t="s">
        <v>405</v>
      </c>
      <c r="D529" s="262" t="s">
        <v>227</v>
      </c>
      <c r="E529" s="248" t="s">
        <v>1918</v>
      </c>
      <c r="F529" s="246" t="s">
        <v>2478</v>
      </c>
      <c r="G529" s="246">
        <v>0</v>
      </c>
      <c r="H529" s="248"/>
      <c r="I529" s="248"/>
      <c r="J529" s="248"/>
      <c r="K529" s="248" t="s">
        <v>290</v>
      </c>
      <c r="L529" s="394"/>
    </row>
    <row r="530" spans="1:12" s="344" customFormat="1" ht="24" hidden="1" customHeight="1">
      <c r="A530" s="248">
        <v>26</v>
      </c>
      <c r="B530" s="246" t="s">
        <v>2531</v>
      </c>
      <c r="C530" s="247" t="s">
        <v>239</v>
      </c>
      <c r="D530" s="263" t="s">
        <v>231</v>
      </c>
      <c r="E530" s="246" t="s">
        <v>336</v>
      </c>
      <c r="F530" s="246" t="s">
        <v>2478</v>
      </c>
      <c r="G530" s="246">
        <v>0</v>
      </c>
      <c r="H530" s="246"/>
      <c r="I530" s="246"/>
      <c r="J530" s="246"/>
      <c r="K530" s="246" t="s">
        <v>290</v>
      </c>
      <c r="L530" s="392"/>
    </row>
    <row r="531" spans="1:12" s="345" customFormat="1" ht="24" hidden="1" customHeight="1">
      <c r="A531" s="246">
        <v>27</v>
      </c>
      <c r="B531" s="246" t="s">
        <v>2532</v>
      </c>
      <c r="C531" s="249" t="s">
        <v>2533</v>
      </c>
      <c r="D531" s="262" t="s">
        <v>456</v>
      </c>
      <c r="E531" s="248" t="s">
        <v>1914</v>
      </c>
      <c r="F531" s="246" t="s">
        <v>2478</v>
      </c>
      <c r="G531" s="246">
        <v>0</v>
      </c>
      <c r="H531" s="248"/>
      <c r="I531" s="248"/>
      <c r="J531" s="248"/>
      <c r="K531" s="248" t="s">
        <v>290</v>
      </c>
      <c r="L531" s="394"/>
    </row>
    <row r="532" spans="1:12" s="344" customFormat="1" ht="24" hidden="1" customHeight="1">
      <c r="A532" s="248">
        <v>28</v>
      </c>
      <c r="B532" s="248" t="s">
        <v>2534</v>
      </c>
      <c r="C532" s="247" t="s">
        <v>2262</v>
      </c>
      <c r="D532" s="263" t="s">
        <v>481</v>
      </c>
      <c r="E532" s="246" t="s">
        <v>2535</v>
      </c>
      <c r="F532" s="248" t="s">
        <v>2478</v>
      </c>
      <c r="G532" s="246">
        <v>0</v>
      </c>
      <c r="H532" s="246"/>
      <c r="I532" s="246"/>
      <c r="J532" s="246"/>
      <c r="K532" s="246" t="s">
        <v>290</v>
      </c>
      <c r="L532" s="392" t="s">
        <v>2190</v>
      </c>
    </row>
    <row r="533" spans="1:12" s="345" customFormat="1" ht="24" hidden="1" customHeight="1">
      <c r="A533" s="246">
        <v>29</v>
      </c>
      <c r="B533" s="246" t="s">
        <v>2536</v>
      </c>
      <c r="C533" s="249" t="s">
        <v>222</v>
      </c>
      <c r="D533" s="262" t="s">
        <v>401</v>
      </c>
      <c r="E533" s="248" t="s">
        <v>2537</v>
      </c>
      <c r="F533" s="246" t="s">
        <v>2478</v>
      </c>
      <c r="G533" s="246">
        <v>0</v>
      </c>
      <c r="H533" s="248"/>
      <c r="I533" s="248"/>
      <c r="J533" s="248"/>
      <c r="K533" s="248" t="s">
        <v>290</v>
      </c>
      <c r="L533" s="394"/>
    </row>
    <row r="534" spans="1:12" s="345" customFormat="1" ht="24" hidden="1" customHeight="1">
      <c r="A534" s="248">
        <v>30</v>
      </c>
      <c r="B534" s="246" t="s">
        <v>2538</v>
      </c>
      <c r="C534" s="249" t="s">
        <v>2539</v>
      </c>
      <c r="D534" s="262" t="s">
        <v>232</v>
      </c>
      <c r="E534" s="248" t="s">
        <v>1148</v>
      </c>
      <c r="F534" s="246" t="s">
        <v>2478</v>
      </c>
      <c r="G534" s="246">
        <v>0</v>
      </c>
      <c r="H534" s="248"/>
      <c r="I534" s="248"/>
      <c r="J534" s="248"/>
      <c r="K534" s="248" t="s">
        <v>290</v>
      </c>
      <c r="L534" s="394"/>
    </row>
    <row r="535" spans="1:12" s="344" customFormat="1" ht="24" hidden="1" customHeight="1">
      <c r="A535" s="246">
        <v>31</v>
      </c>
      <c r="B535" s="246" t="s">
        <v>2540</v>
      </c>
      <c r="C535" s="247" t="s">
        <v>425</v>
      </c>
      <c r="D535" s="263" t="s">
        <v>234</v>
      </c>
      <c r="E535" s="246" t="s">
        <v>2541</v>
      </c>
      <c r="F535" s="248" t="s">
        <v>2478</v>
      </c>
      <c r="G535" s="246">
        <v>0</v>
      </c>
      <c r="H535" s="246"/>
      <c r="I535" s="246"/>
      <c r="J535" s="246"/>
      <c r="K535" s="246" t="s">
        <v>290</v>
      </c>
      <c r="L535" s="392" t="s">
        <v>2190</v>
      </c>
    </row>
    <row r="536" spans="1:12" s="345" customFormat="1" ht="24" hidden="1" customHeight="1">
      <c r="A536" s="248">
        <v>32</v>
      </c>
      <c r="B536" s="246" t="s">
        <v>2542</v>
      </c>
      <c r="C536" s="249" t="s">
        <v>2543</v>
      </c>
      <c r="D536" s="262" t="s">
        <v>1488</v>
      </c>
      <c r="E536" s="248" t="s">
        <v>2544</v>
      </c>
      <c r="F536" s="246" t="s">
        <v>2478</v>
      </c>
      <c r="G536" s="246">
        <v>0</v>
      </c>
      <c r="H536" s="246"/>
      <c r="I536" s="246"/>
      <c r="J536" s="246"/>
      <c r="K536" s="248" t="s">
        <v>290</v>
      </c>
      <c r="L536" s="394"/>
    </row>
    <row r="537" spans="1:12" s="344" customFormat="1" ht="24" hidden="1" customHeight="1">
      <c r="A537" s="246">
        <v>33</v>
      </c>
      <c r="B537" s="246" t="s">
        <v>2545</v>
      </c>
      <c r="C537" s="247" t="s">
        <v>214</v>
      </c>
      <c r="D537" s="263" t="s">
        <v>2546</v>
      </c>
      <c r="E537" s="246" t="s">
        <v>2547</v>
      </c>
      <c r="F537" s="246" t="s">
        <v>2478</v>
      </c>
      <c r="G537" s="246">
        <v>0</v>
      </c>
      <c r="H537" s="246"/>
      <c r="I537" s="550"/>
      <c r="J537" s="550" t="s">
        <v>1293</v>
      </c>
      <c r="K537" s="246" t="s">
        <v>290</v>
      </c>
      <c r="L537" s="394" t="s">
        <v>1063</v>
      </c>
    </row>
    <row r="538" spans="1:12" s="344" customFormat="1" ht="24" hidden="1" customHeight="1">
      <c r="A538" s="248">
        <v>34</v>
      </c>
      <c r="B538" s="248" t="s">
        <v>2548</v>
      </c>
      <c r="C538" s="247" t="s">
        <v>1271</v>
      </c>
      <c r="D538" s="263" t="s">
        <v>364</v>
      </c>
      <c r="E538" s="246" t="s">
        <v>2549</v>
      </c>
      <c r="F538" s="248" t="s">
        <v>2478</v>
      </c>
      <c r="G538" s="246">
        <v>0</v>
      </c>
      <c r="H538" s="246"/>
      <c r="I538" s="246"/>
      <c r="J538" s="246"/>
      <c r="K538" s="246" t="s">
        <v>290</v>
      </c>
      <c r="L538" s="392" t="s">
        <v>2190</v>
      </c>
    </row>
    <row r="539" spans="1:12" s="344" customFormat="1" ht="24" hidden="1" customHeight="1">
      <c r="A539" s="246">
        <v>35</v>
      </c>
      <c r="B539" s="248" t="s">
        <v>2550</v>
      </c>
      <c r="C539" s="247" t="s">
        <v>2551</v>
      </c>
      <c r="D539" s="263" t="s">
        <v>364</v>
      </c>
      <c r="E539" s="246" t="s">
        <v>412</v>
      </c>
      <c r="F539" s="248" t="s">
        <v>2478</v>
      </c>
      <c r="G539" s="246">
        <v>0</v>
      </c>
      <c r="H539" s="246"/>
      <c r="I539" s="246"/>
      <c r="J539" s="246"/>
      <c r="K539" s="246" t="s">
        <v>290</v>
      </c>
      <c r="L539" s="394" t="s">
        <v>1064</v>
      </c>
    </row>
    <row r="540" spans="1:12" s="344" customFormat="1" ht="24" hidden="1" customHeight="1">
      <c r="A540" s="248">
        <v>36</v>
      </c>
      <c r="B540" s="248" t="s">
        <v>2552</v>
      </c>
      <c r="C540" s="247" t="s">
        <v>2553</v>
      </c>
      <c r="D540" s="263" t="s">
        <v>1272</v>
      </c>
      <c r="E540" s="246" t="s">
        <v>2554</v>
      </c>
      <c r="F540" s="248" t="s">
        <v>2478</v>
      </c>
      <c r="G540" s="246">
        <v>0</v>
      </c>
      <c r="H540" s="246"/>
      <c r="I540" s="246"/>
      <c r="J540" s="246"/>
      <c r="K540" s="246" t="s">
        <v>290</v>
      </c>
      <c r="L540" s="392" t="s">
        <v>2190</v>
      </c>
    </row>
    <row r="541" spans="1:12" s="344" customFormat="1" ht="24" hidden="1" customHeight="1">
      <c r="A541" s="246">
        <v>37</v>
      </c>
      <c r="B541" s="246" t="s">
        <v>2555</v>
      </c>
      <c r="C541" s="247" t="s">
        <v>377</v>
      </c>
      <c r="D541" s="263" t="s">
        <v>368</v>
      </c>
      <c r="E541" s="246" t="s">
        <v>1091</v>
      </c>
      <c r="F541" s="246" t="s">
        <v>2478</v>
      </c>
      <c r="G541" s="246">
        <v>0</v>
      </c>
      <c r="H541" s="246"/>
      <c r="I541" s="246"/>
      <c r="J541" s="246"/>
      <c r="K541" s="246" t="s">
        <v>290</v>
      </c>
      <c r="L541" s="392"/>
    </row>
    <row r="542" spans="1:12" s="344" customFormat="1" ht="24" hidden="1" customHeight="1">
      <c r="A542" s="248">
        <v>38</v>
      </c>
      <c r="B542" s="246" t="s">
        <v>2556</v>
      </c>
      <c r="C542" s="247" t="s">
        <v>431</v>
      </c>
      <c r="D542" s="263" t="s">
        <v>240</v>
      </c>
      <c r="E542" s="246" t="s">
        <v>2557</v>
      </c>
      <c r="F542" s="246" t="s">
        <v>2478</v>
      </c>
      <c r="G542" s="246">
        <v>0</v>
      </c>
      <c r="H542" s="246"/>
      <c r="I542" s="246"/>
      <c r="J542" s="246"/>
      <c r="K542" s="246" t="s">
        <v>290</v>
      </c>
      <c r="L542" s="392"/>
    </row>
    <row r="543" spans="1:12" s="344" customFormat="1" ht="24" hidden="1" customHeight="1">
      <c r="A543" s="246">
        <v>39</v>
      </c>
      <c r="B543" s="246" t="s">
        <v>2558</v>
      </c>
      <c r="C543" s="247" t="s">
        <v>361</v>
      </c>
      <c r="D543" s="263" t="s">
        <v>242</v>
      </c>
      <c r="E543" s="246" t="s">
        <v>1830</v>
      </c>
      <c r="F543" s="248" t="s">
        <v>2478</v>
      </c>
      <c r="G543" s="246">
        <v>0</v>
      </c>
      <c r="H543" s="246"/>
      <c r="I543" s="246"/>
      <c r="J543" s="246"/>
      <c r="K543" s="246" t="s">
        <v>290</v>
      </c>
      <c r="L543" s="392" t="s">
        <v>2190</v>
      </c>
    </row>
    <row r="544" spans="1:12" s="344" customFormat="1" ht="24" hidden="1" customHeight="1">
      <c r="A544" s="248">
        <v>40</v>
      </c>
      <c r="B544" s="246" t="s">
        <v>2559</v>
      </c>
      <c r="C544" s="249" t="s">
        <v>2560</v>
      </c>
      <c r="D544" s="262" t="s">
        <v>242</v>
      </c>
      <c r="E544" s="246" t="s">
        <v>1825</v>
      </c>
      <c r="F544" s="246" t="s">
        <v>2478</v>
      </c>
      <c r="G544" s="246">
        <v>0</v>
      </c>
      <c r="H544" s="246"/>
      <c r="I544" s="550"/>
      <c r="J544" s="550" t="s">
        <v>1293</v>
      </c>
      <c r="K544" s="246" t="s">
        <v>499</v>
      </c>
      <c r="L544" s="394" t="s">
        <v>1061</v>
      </c>
    </row>
    <row r="545" spans="1:12" s="344" customFormat="1" ht="24" hidden="1" customHeight="1">
      <c r="A545" s="246">
        <v>41</v>
      </c>
      <c r="B545" s="246" t="s">
        <v>2561</v>
      </c>
      <c r="C545" s="247" t="s">
        <v>2562</v>
      </c>
      <c r="D545" s="263" t="s">
        <v>243</v>
      </c>
      <c r="E545" s="246" t="s">
        <v>1278</v>
      </c>
      <c r="F545" s="248" t="s">
        <v>2478</v>
      </c>
      <c r="G545" s="246">
        <v>0</v>
      </c>
      <c r="H545" s="246"/>
      <c r="I545" s="246"/>
      <c r="J545" s="246"/>
      <c r="K545" s="246" t="s">
        <v>499</v>
      </c>
      <c r="L545" s="392" t="s">
        <v>2190</v>
      </c>
    </row>
    <row r="546" spans="1:12" s="344" customFormat="1" ht="24" hidden="1" customHeight="1">
      <c r="A546" s="248">
        <v>42</v>
      </c>
      <c r="B546" s="246" t="s">
        <v>2563</v>
      </c>
      <c r="C546" s="247" t="s">
        <v>2564</v>
      </c>
      <c r="D546" s="263" t="s">
        <v>486</v>
      </c>
      <c r="E546" s="246" t="s">
        <v>1101</v>
      </c>
      <c r="F546" s="246" t="s">
        <v>2478</v>
      </c>
      <c r="G546" s="246">
        <v>0</v>
      </c>
      <c r="H546" s="246"/>
      <c r="I546" s="246"/>
      <c r="J546" s="246"/>
      <c r="K546" s="246" t="s">
        <v>290</v>
      </c>
      <c r="L546" s="394" t="s">
        <v>1060</v>
      </c>
    </row>
    <row r="547" spans="1:12" s="344" customFormat="1" ht="24" hidden="1" customHeight="1">
      <c r="A547" s="246">
        <v>43</v>
      </c>
      <c r="B547" s="246" t="s">
        <v>2565</v>
      </c>
      <c r="C547" s="247" t="s">
        <v>2566</v>
      </c>
      <c r="D547" s="263" t="s">
        <v>244</v>
      </c>
      <c r="E547" s="246" t="s">
        <v>477</v>
      </c>
      <c r="F547" s="246" t="s">
        <v>2478</v>
      </c>
      <c r="G547" s="246">
        <v>0</v>
      </c>
      <c r="H547" s="246"/>
      <c r="I547" s="246"/>
      <c r="J547" s="246"/>
      <c r="K547" s="246" t="s">
        <v>290</v>
      </c>
      <c r="L547" s="392"/>
    </row>
    <row r="548" spans="1:12" s="344" customFormat="1" ht="24" hidden="1" customHeight="1" thickBot="1">
      <c r="A548" s="376">
        <v>44</v>
      </c>
      <c r="B548" s="376" t="s">
        <v>2567</v>
      </c>
      <c r="C548" s="374" t="s">
        <v>2568</v>
      </c>
      <c r="D548" s="375" t="s">
        <v>1138</v>
      </c>
      <c r="E548" s="373" t="s">
        <v>2569</v>
      </c>
      <c r="F548" s="376" t="s">
        <v>2478</v>
      </c>
      <c r="G548" s="373">
        <v>0</v>
      </c>
      <c r="H548" s="373"/>
      <c r="I548" s="373"/>
      <c r="J548" s="373"/>
      <c r="K548" s="373" t="s">
        <v>290</v>
      </c>
      <c r="L548" s="400" t="s">
        <v>2190</v>
      </c>
    </row>
    <row r="549" spans="1:12" s="344" customFormat="1" ht="24" hidden="1" customHeight="1">
      <c r="A549" s="283">
        <v>1</v>
      </c>
      <c r="B549" s="283" t="s">
        <v>2570</v>
      </c>
      <c r="C549" s="371" t="s">
        <v>2571</v>
      </c>
      <c r="D549" s="372" t="s">
        <v>435</v>
      </c>
      <c r="E549" s="283" t="s">
        <v>2236</v>
      </c>
      <c r="F549" s="283" t="s">
        <v>2572</v>
      </c>
      <c r="G549" s="283">
        <v>0</v>
      </c>
      <c r="H549" s="283"/>
      <c r="I549" s="283"/>
      <c r="J549" s="283"/>
      <c r="K549" s="283" t="s">
        <v>290</v>
      </c>
      <c r="L549" s="391"/>
    </row>
    <row r="550" spans="1:12" s="344" customFormat="1" ht="24" hidden="1" customHeight="1">
      <c r="A550" s="246">
        <v>2</v>
      </c>
      <c r="B550" s="246" t="s">
        <v>2573</v>
      </c>
      <c r="C550" s="247" t="s">
        <v>2574</v>
      </c>
      <c r="D550" s="263" t="s">
        <v>372</v>
      </c>
      <c r="E550" s="246" t="s">
        <v>2575</v>
      </c>
      <c r="F550" s="246" t="s">
        <v>2572</v>
      </c>
      <c r="G550" s="246">
        <v>0</v>
      </c>
      <c r="H550" s="246"/>
      <c r="I550" s="246"/>
      <c r="J550" s="246"/>
      <c r="K550" s="246" t="s">
        <v>290</v>
      </c>
      <c r="L550" s="392" t="s">
        <v>2576</v>
      </c>
    </row>
    <row r="551" spans="1:12" s="344" customFormat="1" ht="24" hidden="1" customHeight="1">
      <c r="A551" s="246">
        <v>3</v>
      </c>
      <c r="B551" s="246" t="s">
        <v>2577</v>
      </c>
      <c r="C551" s="247" t="s">
        <v>2578</v>
      </c>
      <c r="D551" s="263" t="s">
        <v>1279</v>
      </c>
      <c r="E551" s="246" t="s">
        <v>1830</v>
      </c>
      <c r="F551" s="246" t="s">
        <v>2572</v>
      </c>
      <c r="G551" s="246">
        <v>0</v>
      </c>
      <c r="H551" s="246"/>
      <c r="I551" s="246"/>
      <c r="J551" s="246"/>
      <c r="K551" s="246" t="s">
        <v>290</v>
      </c>
      <c r="L551" s="392"/>
    </row>
    <row r="552" spans="1:12" s="344" customFormat="1" ht="24" hidden="1" customHeight="1">
      <c r="A552" s="246">
        <v>4</v>
      </c>
      <c r="B552" s="246" t="s">
        <v>2579</v>
      </c>
      <c r="C552" s="247" t="s">
        <v>2580</v>
      </c>
      <c r="D552" s="263" t="s">
        <v>202</v>
      </c>
      <c r="E552" s="246" t="s">
        <v>2581</v>
      </c>
      <c r="F552" s="246" t="s">
        <v>2572</v>
      </c>
      <c r="G552" s="246">
        <v>0</v>
      </c>
      <c r="H552" s="246"/>
      <c r="I552" s="246"/>
      <c r="J552" s="246"/>
      <c r="K552" s="246" t="s">
        <v>290</v>
      </c>
      <c r="L552" s="392" t="s">
        <v>2576</v>
      </c>
    </row>
    <row r="553" spans="1:12" s="344" customFormat="1" ht="24" hidden="1" customHeight="1">
      <c r="A553" s="246">
        <v>5</v>
      </c>
      <c r="B553" s="246" t="s">
        <v>2582</v>
      </c>
      <c r="C553" s="247" t="s">
        <v>2583</v>
      </c>
      <c r="D553" s="263" t="s">
        <v>491</v>
      </c>
      <c r="E553" s="246" t="s">
        <v>1593</v>
      </c>
      <c r="F553" s="246" t="s">
        <v>2572</v>
      </c>
      <c r="G553" s="246">
        <v>0</v>
      </c>
      <c r="H553" s="246"/>
      <c r="I553" s="246"/>
      <c r="J553" s="246"/>
      <c r="K553" s="246" t="s">
        <v>290</v>
      </c>
      <c r="L553" s="392" t="s">
        <v>2576</v>
      </c>
    </row>
    <row r="554" spans="1:12" s="344" customFormat="1" ht="24" hidden="1" customHeight="1">
      <c r="A554" s="246">
        <v>6</v>
      </c>
      <c r="B554" s="246" t="s">
        <v>2584</v>
      </c>
      <c r="C554" s="247" t="s">
        <v>2585</v>
      </c>
      <c r="D554" s="263" t="s">
        <v>374</v>
      </c>
      <c r="E554" s="246" t="s">
        <v>2586</v>
      </c>
      <c r="F554" s="246" t="s">
        <v>2572</v>
      </c>
      <c r="G554" s="246">
        <v>0</v>
      </c>
      <c r="H554" s="246"/>
      <c r="I554" s="246"/>
      <c r="J554" s="246"/>
      <c r="K554" s="246" t="s">
        <v>290</v>
      </c>
      <c r="L554" s="392"/>
    </row>
    <row r="555" spans="1:12" s="344" customFormat="1" ht="24" hidden="1" customHeight="1">
      <c r="A555" s="246">
        <v>7</v>
      </c>
      <c r="B555" s="246" t="s">
        <v>2587</v>
      </c>
      <c r="C555" s="247" t="s">
        <v>475</v>
      </c>
      <c r="D555" s="263" t="s">
        <v>300</v>
      </c>
      <c r="E555" s="246" t="s">
        <v>2588</v>
      </c>
      <c r="F555" s="246" t="s">
        <v>2572</v>
      </c>
      <c r="G555" s="246">
        <v>0</v>
      </c>
      <c r="H555" s="246"/>
      <c r="I555" s="246"/>
      <c r="J555" s="246"/>
      <c r="K555" s="246" t="s">
        <v>290</v>
      </c>
      <c r="L555" s="392"/>
    </row>
    <row r="556" spans="1:12" s="344" customFormat="1" ht="24" hidden="1" customHeight="1">
      <c r="A556" s="246">
        <v>8</v>
      </c>
      <c r="B556" s="246" t="s">
        <v>2589</v>
      </c>
      <c r="C556" s="247" t="s">
        <v>228</v>
      </c>
      <c r="D556" s="263" t="s">
        <v>207</v>
      </c>
      <c r="E556" s="246" t="s">
        <v>1734</v>
      </c>
      <c r="F556" s="246" t="s">
        <v>2572</v>
      </c>
      <c r="G556" s="246">
        <v>0</v>
      </c>
      <c r="H556" s="246"/>
      <c r="I556" s="246"/>
      <c r="J556" s="246"/>
      <c r="K556" s="246" t="s">
        <v>499</v>
      </c>
      <c r="L556" s="392"/>
    </row>
    <row r="557" spans="1:12" s="344" customFormat="1" ht="24" hidden="1" customHeight="1">
      <c r="A557" s="246">
        <v>9</v>
      </c>
      <c r="B557" s="246" t="s">
        <v>2590</v>
      </c>
      <c r="C557" s="247" t="s">
        <v>208</v>
      </c>
      <c r="D557" s="263" t="s">
        <v>413</v>
      </c>
      <c r="E557" s="246" t="s">
        <v>422</v>
      </c>
      <c r="F557" s="246" t="s">
        <v>2572</v>
      </c>
      <c r="G557" s="246">
        <v>0</v>
      </c>
      <c r="H557" s="246"/>
      <c r="I557" s="246"/>
      <c r="J557" s="246"/>
      <c r="K557" s="246" t="s">
        <v>290</v>
      </c>
      <c r="L557" s="392" t="s">
        <v>2576</v>
      </c>
    </row>
    <row r="558" spans="1:12" s="345" customFormat="1" ht="24" hidden="1" customHeight="1">
      <c r="A558" s="246">
        <v>10</v>
      </c>
      <c r="B558" s="248" t="s">
        <v>2591</v>
      </c>
      <c r="C558" s="249" t="s">
        <v>355</v>
      </c>
      <c r="D558" s="262" t="s">
        <v>445</v>
      </c>
      <c r="E558" s="248" t="s">
        <v>2592</v>
      </c>
      <c r="F558" s="248" t="s">
        <v>2572</v>
      </c>
      <c r="G558" s="246">
        <v>0</v>
      </c>
      <c r="H558" s="248"/>
      <c r="I558" s="248"/>
      <c r="J558" s="248"/>
      <c r="K558" s="248" t="s">
        <v>290</v>
      </c>
      <c r="L558" s="387"/>
    </row>
    <row r="559" spans="1:12" s="344" customFormat="1" ht="24" hidden="1" customHeight="1">
      <c r="A559" s="246">
        <v>11</v>
      </c>
      <c r="B559" s="246" t="s">
        <v>2593</v>
      </c>
      <c r="C559" s="247" t="s">
        <v>2594</v>
      </c>
      <c r="D559" s="263" t="s">
        <v>376</v>
      </c>
      <c r="E559" s="246" t="s">
        <v>2595</v>
      </c>
      <c r="F559" s="246" t="s">
        <v>2572</v>
      </c>
      <c r="G559" s="246">
        <v>0</v>
      </c>
      <c r="H559" s="251" t="s">
        <v>339</v>
      </c>
      <c r="I559" s="251"/>
      <c r="J559" s="251"/>
      <c r="K559" s="246" t="s">
        <v>290</v>
      </c>
      <c r="L559" s="392" t="s">
        <v>2576</v>
      </c>
    </row>
    <row r="560" spans="1:12" s="344" customFormat="1" ht="24" hidden="1" customHeight="1">
      <c r="A560" s="246">
        <v>12</v>
      </c>
      <c r="B560" s="246" t="s">
        <v>2596</v>
      </c>
      <c r="C560" s="247" t="s">
        <v>2597</v>
      </c>
      <c r="D560" s="263" t="s">
        <v>1170</v>
      </c>
      <c r="E560" s="246" t="s">
        <v>2598</v>
      </c>
      <c r="F560" s="246" t="s">
        <v>2572</v>
      </c>
      <c r="G560" s="246">
        <v>0</v>
      </c>
      <c r="H560" s="246"/>
      <c r="I560" s="246"/>
      <c r="J560" s="246"/>
      <c r="K560" s="246" t="s">
        <v>290</v>
      </c>
      <c r="L560" s="392"/>
    </row>
    <row r="561" spans="1:12" s="344" customFormat="1" ht="24" hidden="1" customHeight="1">
      <c r="A561" s="246">
        <v>13</v>
      </c>
      <c r="B561" s="246" t="s">
        <v>2599</v>
      </c>
      <c r="C561" s="247" t="s">
        <v>2178</v>
      </c>
      <c r="D561" s="263" t="s">
        <v>210</v>
      </c>
      <c r="E561" s="246" t="s">
        <v>418</v>
      </c>
      <c r="F561" s="246" t="s">
        <v>2572</v>
      </c>
      <c r="G561" s="246">
        <v>0</v>
      </c>
      <c r="H561" s="246"/>
      <c r="I561" s="246"/>
      <c r="J561" s="246"/>
      <c r="K561" s="246" t="s">
        <v>290</v>
      </c>
      <c r="L561" s="392"/>
    </row>
    <row r="562" spans="1:12" s="344" customFormat="1" ht="24" hidden="1" customHeight="1">
      <c r="A562" s="246">
        <v>14</v>
      </c>
      <c r="B562" s="246" t="s">
        <v>2600</v>
      </c>
      <c r="C562" s="247" t="s">
        <v>198</v>
      </c>
      <c r="D562" s="263" t="s">
        <v>414</v>
      </c>
      <c r="E562" s="246" t="s">
        <v>1949</v>
      </c>
      <c r="F562" s="246" t="s">
        <v>2572</v>
      </c>
      <c r="G562" s="246">
        <v>0</v>
      </c>
      <c r="H562" s="246"/>
      <c r="I562" s="246"/>
      <c r="J562" s="246"/>
      <c r="K562" s="246" t="s">
        <v>290</v>
      </c>
      <c r="L562" s="392" t="s">
        <v>2576</v>
      </c>
    </row>
    <row r="563" spans="1:12" s="344" customFormat="1" ht="24" hidden="1" customHeight="1">
      <c r="A563" s="246">
        <v>15</v>
      </c>
      <c r="B563" s="246" t="s">
        <v>2601</v>
      </c>
      <c r="C563" s="247" t="s">
        <v>2602</v>
      </c>
      <c r="D563" s="263" t="s">
        <v>416</v>
      </c>
      <c r="E563" s="246" t="s">
        <v>2099</v>
      </c>
      <c r="F563" s="246" t="s">
        <v>2572</v>
      </c>
      <c r="G563" s="246">
        <v>0</v>
      </c>
      <c r="H563" s="246"/>
      <c r="I563" s="246"/>
      <c r="J563" s="246"/>
      <c r="K563" s="246" t="s">
        <v>290</v>
      </c>
      <c r="L563" s="392" t="s">
        <v>2576</v>
      </c>
    </row>
    <row r="564" spans="1:12" s="344" customFormat="1" ht="24" hidden="1" customHeight="1">
      <c r="A564" s="246">
        <v>16</v>
      </c>
      <c r="B564" s="246" t="s">
        <v>2603</v>
      </c>
      <c r="C564" s="247" t="s">
        <v>2604</v>
      </c>
      <c r="D564" s="263" t="s">
        <v>302</v>
      </c>
      <c r="E564" s="246" t="s">
        <v>2395</v>
      </c>
      <c r="F564" s="246" t="s">
        <v>2572</v>
      </c>
      <c r="G564" s="246">
        <v>0</v>
      </c>
      <c r="H564" s="246"/>
      <c r="I564" s="246"/>
      <c r="J564" s="246"/>
      <c r="K564" s="246" t="s">
        <v>290</v>
      </c>
      <c r="L564" s="392"/>
    </row>
    <row r="565" spans="1:12" s="344" customFormat="1" ht="24" hidden="1" customHeight="1">
      <c r="A565" s="246">
        <v>17</v>
      </c>
      <c r="B565" s="246" t="s">
        <v>2605</v>
      </c>
      <c r="C565" s="247" t="s">
        <v>1846</v>
      </c>
      <c r="D565" s="263" t="s">
        <v>302</v>
      </c>
      <c r="E565" s="246" t="s">
        <v>336</v>
      </c>
      <c r="F565" s="246" t="s">
        <v>2572</v>
      </c>
      <c r="G565" s="246">
        <v>0</v>
      </c>
      <c r="H565" s="246"/>
      <c r="I565" s="246"/>
      <c r="J565" s="246"/>
      <c r="K565" s="246" t="s">
        <v>290</v>
      </c>
      <c r="L565" s="392"/>
    </row>
    <row r="566" spans="1:12" s="344" customFormat="1" ht="24" hidden="1" customHeight="1">
      <c r="A566" s="246">
        <v>18</v>
      </c>
      <c r="B566" s="246" t="s">
        <v>2606</v>
      </c>
      <c r="C566" s="247" t="s">
        <v>2607</v>
      </c>
      <c r="D566" s="263" t="s">
        <v>419</v>
      </c>
      <c r="E566" s="246" t="s">
        <v>2608</v>
      </c>
      <c r="F566" s="246" t="s">
        <v>2572</v>
      </c>
      <c r="G566" s="246">
        <v>0</v>
      </c>
      <c r="H566" s="248"/>
      <c r="I566" s="248"/>
      <c r="J566" s="248"/>
      <c r="K566" s="246" t="s">
        <v>290</v>
      </c>
      <c r="L566" s="392"/>
    </row>
    <row r="567" spans="1:12" s="344" customFormat="1" ht="24" hidden="1" customHeight="1">
      <c r="A567" s="246">
        <v>19</v>
      </c>
      <c r="B567" s="246" t="s">
        <v>2609</v>
      </c>
      <c r="C567" s="247" t="s">
        <v>355</v>
      </c>
      <c r="D567" s="263" t="s">
        <v>215</v>
      </c>
      <c r="E567" s="246" t="s">
        <v>2610</v>
      </c>
      <c r="F567" s="246" t="s">
        <v>2572</v>
      </c>
      <c r="G567" s="246">
        <v>0</v>
      </c>
      <c r="H567" s="246" t="s">
        <v>370</v>
      </c>
      <c r="I567" s="246"/>
      <c r="J567" s="246"/>
      <c r="K567" s="246" t="s">
        <v>499</v>
      </c>
      <c r="L567" s="392"/>
    </row>
    <row r="568" spans="1:12" s="344" customFormat="1" ht="24" hidden="1" customHeight="1">
      <c r="A568" s="246">
        <v>20</v>
      </c>
      <c r="B568" s="246" t="s">
        <v>2611</v>
      </c>
      <c r="C568" s="247" t="s">
        <v>206</v>
      </c>
      <c r="D568" s="263" t="s">
        <v>464</v>
      </c>
      <c r="E568" s="246" t="s">
        <v>1104</v>
      </c>
      <c r="F568" s="246" t="s">
        <v>2572</v>
      </c>
      <c r="G568" s="246">
        <v>0</v>
      </c>
      <c r="H568" s="246"/>
      <c r="I568" s="246"/>
      <c r="J568" s="246"/>
      <c r="K568" s="246" t="s">
        <v>290</v>
      </c>
      <c r="L568" s="392"/>
    </row>
    <row r="569" spans="1:12" s="344" customFormat="1" ht="24" hidden="1" customHeight="1">
      <c r="A569" s="246">
        <v>21</v>
      </c>
      <c r="B569" s="246" t="s">
        <v>2612</v>
      </c>
      <c r="C569" s="247" t="s">
        <v>2613</v>
      </c>
      <c r="D569" s="263" t="s">
        <v>1098</v>
      </c>
      <c r="E569" s="246" t="s">
        <v>1212</v>
      </c>
      <c r="F569" s="246" t="s">
        <v>2572</v>
      </c>
      <c r="G569" s="246">
        <v>0</v>
      </c>
      <c r="H569" s="246"/>
      <c r="I569" s="246"/>
      <c r="J569" s="246"/>
      <c r="K569" s="246" t="s">
        <v>290</v>
      </c>
      <c r="L569" s="392"/>
    </row>
    <row r="570" spans="1:12" s="344" customFormat="1" ht="24" hidden="1" customHeight="1">
      <c r="A570" s="246">
        <v>22</v>
      </c>
      <c r="B570" s="246" t="s">
        <v>2614</v>
      </c>
      <c r="C570" s="247" t="s">
        <v>1678</v>
      </c>
      <c r="D570" s="263" t="s">
        <v>1098</v>
      </c>
      <c r="E570" s="246" t="s">
        <v>1328</v>
      </c>
      <c r="F570" s="246" t="s">
        <v>2572</v>
      </c>
      <c r="G570" s="246">
        <v>0</v>
      </c>
      <c r="H570" s="246"/>
      <c r="I570" s="246"/>
      <c r="J570" s="246"/>
      <c r="K570" s="246" t="s">
        <v>499</v>
      </c>
      <c r="L570" s="392" t="s">
        <v>2576</v>
      </c>
    </row>
    <row r="571" spans="1:12" s="344" customFormat="1" ht="24" hidden="1" customHeight="1">
      <c r="A571" s="246">
        <v>23</v>
      </c>
      <c r="B571" s="246" t="s">
        <v>2615</v>
      </c>
      <c r="C571" s="247" t="s">
        <v>431</v>
      </c>
      <c r="D571" s="263" t="s">
        <v>1098</v>
      </c>
      <c r="E571" s="246" t="s">
        <v>2616</v>
      </c>
      <c r="F571" s="246" t="s">
        <v>2572</v>
      </c>
      <c r="G571" s="246">
        <v>0</v>
      </c>
      <c r="H571" s="246"/>
      <c r="I571" s="246"/>
      <c r="J571" s="246"/>
      <c r="K571" s="246" t="s">
        <v>499</v>
      </c>
      <c r="L571" s="392"/>
    </row>
    <row r="572" spans="1:12" s="344" customFormat="1" ht="24" hidden="1" customHeight="1">
      <c r="A572" s="246">
        <v>24</v>
      </c>
      <c r="B572" s="353" t="s">
        <v>2617</v>
      </c>
      <c r="C572" s="354" t="s">
        <v>2618</v>
      </c>
      <c r="D572" s="355" t="s">
        <v>216</v>
      </c>
      <c r="E572" s="248" t="s">
        <v>2619</v>
      </c>
      <c r="F572" s="248" t="s">
        <v>2572</v>
      </c>
      <c r="G572" s="246">
        <v>0</v>
      </c>
      <c r="H572" s="246"/>
      <c r="I572" s="246"/>
      <c r="J572" s="246"/>
      <c r="K572" s="246" t="s">
        <v>290</v>
      </c>
      <c r="L572" s="388" t="s">
        <v>1621</v>
      </c>
    </row>
    <row r="573" spans="1:12" s="344" customFormat="1" ht="24" hidden="1" customHeight="1">
      <c r="A573" s="246">
        <v>25</v>
      </c>
      <c r="B573" s="246" t="s">
        <v>2620</v>
      </c>
      <c r="C573" s="247" t="s">
        <v>2382</v>
      </c>
      <c r="D573" s="263" t="s">
        <v>342</v>
      </c>
      <c r="E573" s="246" t="s">
        <v>1302</v>
      </c>
      <c r="F573" s="246" t="s">
        <v>2572</v>
      </c>
      <c r="G573" s="246">
        <v>0</v>
      </c>
      <c r="H573" s="246"/>
      <c r="I573" s="246"/>
      <c r="J573" s="246"/>
      <c r="K573" s="246" t="s">
        <v>290</v>
      </c>
      <c r="L573" s="384"/>
    </row>
    <row r="574" spans="1:12" s="344" customFormat="1" ht="24" hidden="1" customHeight="1">
      <c r="A574" s="246">
        <v>26</v>
      </c>
      <c r="B574" s="246" t="s">
        <v>2621</v>
      </c>
      <c r="C574" s="247" t="s">
        <v>2256</v>
      </c>
      <c r="D574" s="263" t="s">
        <v>2622</v>
      </c>
      <c r="E574" s="246" t="s">
        <v>1195</v>
      </c>
      <c r="F574" s="246" t="s">
        <v>2572</v>
      </c>
      <c r="G574" s="246">
        <v>0</v>
      </c>
      <c r="H574" s="246"/>
      <c r="I574" s="246"/>
      <c r="J574" s="246"/>
      <c r="K574" s="246" t="s">
        <v>290</v>
      </c>
      <c r="L574" s="392"/>
    </row>
    <row r="575" spans="1:12" s="344" customFormat="1" ht="24" hidden="1" customHeight="1">
      <c r="A575" s="246">
        <v>27</v>
      </c>
      <c r="B575" s="246" t="s">
        <v>2623</v>
      </c>
      <c r="C575" s="247" t="s">
        <v>2624</v>
      </c>
      <c r="D575" s="263" t="s">
        <v>352</v>
      </c>
      <c r="E575" s="246" t="s">
        <v>1775</v>
      </c>
      <c r="F575" s="246" t="s">
        <v>2572</v>
      </c>
      <c r="G575" s="246">
        <v>0</v>
      </c>
      <c r="H575" s="246"/>
      <c r="I575" s="246"/>
      <c r="J575" s="246"/>
      <c r="K575" s="246" t="s">
        <v>499</v>
      </c>
      <c r="L575" s="392"/>
    </row>
    <row r="576" spans="1:12" s="344" customFormat="1" ht="24" hidden="1" customHeight="1">
      <c r="A576" s="246">
        <v>28</v>
      </c>
      <c r="B576" s="246" t="s">
        <v>2625</v>
      </c>
      <c r="C576" s="247" t="s">
        <v>453</v>
      </c>
      <c r="D576" s="263" t="s">
        <v>1168</v>
      </c>
      <c r="E576" s="246" t="s">
        <v>2040</v>
      </c>
      <c r="F576" s="246" t="s">
        <v>2572</v>
      </c>
      <c r="G576" s="246">
        <v>0</v>
      </c>
      <c r="H576" s="246"/>
      <c r="I576" s="246"/>
      <c r="J576" s="246"/>
      <c r="K576" s="246" t="s">
        <v>290</v>
      </c>
      <c r="L576" s="392"/>
    </row>
    <row r="577" spans="1:12" s="344" customFormat="1" ht="24" hidden="1" customHeight="1">
      <c r="A577" s="246">
        <v>29</v>
      </c>
      <c r="B577" s="246" t="s">
        <v>2626</v>
      </c>
      <c r="C577" s="247" t="s">
        <v>1252</v>
      </c>
      <c r="D577" s="263" t="s">
        <v>393</v>
      </c>
      <c r="E577" s="246" t="s">
        <v>1303</v>
      </c>
      <c r="F577" s="246" t="s">
        <v>2572</v>
      </c>
      <c r="G577" s="246">
        <v>0</v>
      </c>
      <c r="H577" s="246"/>
      <c r="I577" s="246"/>
      <c r="J577" s="246"/>
      <c r="K577" s="246" t="s">
        <v>290</v>
      </c>
      <c r="L577" s="392"/>
    </row>
    <row r="578" spans="1:12" s="344" customFormat="1" ht="24" hidden="1" customHeight="1">
      <c r="A578" s="246">
        <v>30</v>
      </c>
      <c r="B578" s="246" t="s">
        <v>2627</v>
      </c>
      <c r="C578" s="247" t="s">
        <v>402</v>
      </c>
      <c r="D578" s="263" t="s">
        <v>1304</v>
      </c>
      <c r="E578" s="246" t="s">
        <v>2628</v>
      </c>
      <c r="F578" s="246" t="s">
        <v>2572</v>
      </c>
      <c r="G578" s="246">
        <v>0</v>
      </c>
      <c r="H578" s="246"/>
      <c r="I578" s="246"/>
      <c r="J578" s="246"/>
      <c r="K578" s="246" t="s">
        <v>290</v>
      </c>
      <c r="L578" s="392"/>
    </row>
    <row r="579" spans="1:12" s="344" customFormat="1" ht="24" hidden="1" customHeight="1">
      <c r="A579" s="246">
        <v>31</v>
      </c>
      <c r="B579" s="246" t="s">
        <v>2629</v>
      </c>
      <c r="C579" s="358" t="s">
        <v>198</v>
      </c>
      <c r="D579" s="358" t="s">
        <v>227</v>
      </c>
      <c r="E579" s="246" t="s">
        <v>2335</v>
      </c>
      <c r="F579" s="246" t="s">
        <v>2572</v>
      </c>
      <c r="G579" s="246">
        <v>0</v>
      </c>
      <c r="H579" s="246"/>
      <c r="I579" s="246"/>
      <c r="J579" s="246"/>
      <c r="K579" s="246" t="s">
        <v>499</v>
      </c>
      <c r="L579" s="392"/>
    </row>
    <row r="580" spans="1:12" s="344" customFormat="1" ht="24" hidden="1" customHeight="1">
      <c r="A580" s="246">
        <v>32</v>
      </c>
      <c r="B580" s="246" t="s">
        <v>2630</v>
      </c>
      <c r="C580" s="247" t="s">
        <v>2631</v>
      </c>
      <c r="D580" s="263" t="s">
        <v>360</v>
      </c>
      <c r="E580" s="246" t="s">
        <v>1871</v>
      </c>
      <c r="F580" s="246" t="s">
        <v>2572</v>
      </c>
      <c r="G580" s="246">
        <v>0</v>
      </c>
      <c r="H580" s="246" t="s">
        <v>345</v>
      </c>
      <c r="I580" s="246"/>
      <c r="J580" s="246"/>
      <c r="K580" s="246" t="s">
        <v>290</v>
      </c>
      <c r="L580" s="392"/>
    </row>
    <row r="581" spans="1:12" s="344" customFormat="1" ht="24" hidden="1" customHeight="1">
      <c r="A581" s="246">
        <v>33</v>
      </c>
      <c r="B581" s="246" t="s">
        <v>2632</v>
      </c>
      <c r="C581" s="247" t="s">
        <v>2633</v>
      </c>
      <c r="D581" s="263" t="s">
        <v>232</v>
      </c>
      <c r="E581" s="246" t="s">
        <v>1302</v>
      </c>
      <c r="F581" s="246" t="s">
        <v>2572</v>
      </c>
      <c r="G581" s="246">
        <v>0</v>
      </c>
      <c r="H581" s="246"/>
      <c r="I581" s="246"/>
      <c r="J581" s="246"/>
      <c r="K581" s="246" t="s">
        <v>499</v>
      </c>
      <c r="L581" s="392"/>
    </row>
    <row r="582" spans="1:12" s="344" customFormat="1" ht="24" hidden="1" customHeight="1">
      <c r="A582" s="246">
        <v>34</v>
      </c>
      <c r="B582" s="246" t="s">
        <v>2635</v>
      </c>
      <c r="C582" s="247" t="s">
        <v>405</v>
      </c>
      <c r="D582" s="263" t="s">
        <v>237</v>
      </c>
      <c r="E582" s="246" t="s">
        <v>479</v>
      </c>
      <c r="F582" s="246" t="s">
        <v>2572</v>
      </c>
      <c r="G582" s="246">
        <v>0</v>
      </c>
      <c r="H582" s="246"/>
      <c r="I582" s="246"/>
      <c r="J582" s="246"/>
      <c r="K582" s="246" t="s">
        <v>290</v>
      </c>
      <c r="L582" s="392"/>
    </row>
    <row r="583" spans="1:12" s="344" customFormat="1" ht="24" hidden="1" customHeight="1">
      <c r="A583" s="246">
        <v>35</v>
      </c>
      <c r="B583" s="246" t="s">
        <v>2636</v>
      </c>
      <c r="C583" s="247" t="s">
        <v>2637</v>
      </c>
      <c r="D583" s="263" t="s">
        <v>1088</v>
      </c>
      <c r="E583" s="246" t="s">
        <v>479</v>
      </c>
      <c r="F583" s="246" t="s">
        <v>2572</v>
      </c>
      <c r="G583" s="246">
        <v>0</v>
      </c>
      <c r="H583" s="246"/>
      <c r="I583" s="246"/>
      <c r="J583" s="246"/>
      <c r="K583" s="246" t="s">
        <v>290</v>
      </c>
      <c r="L583" s="392"/>
    </row>
    <row r="584" spans="1:12" s="344" customFormat="1" ht="24" hidden="1" customHeight="1">
      <c r="A584" s="246">
        <v>36</v>
      </c>
      <c r="B584" s="246" t="s">
        <v>2638</v>
      </c>
      <c r="C584" s="247" t="s">
        <v>2639</v>
      </c>
      <c r="D584" s="263" t="s">
        <v>238</v>
      </c>
      <c r="E584" s="246" t="s">
        <v>1123</v>
      </c>
      <c r="F584" s="246" t="s">
        <v>2572</v>
      </c>
      <c r="G584" s="246">
        <v>0</v>
      </c>
      <c r="H584" s="246"/>
      <c r="I584" s="246"/>
      <c r="J584" s="246"/>
      <c r="K584" s="246" t="s">
        <v>499</v>
      </c>
      <c r="L584" s="392"/>
    </row>
    <row r="585" spans="1:12" s="344" customFormat="1" ht="24" hidden="1" customHeight="1">
      <c r="A585" s="246">
        <v>37</v>
      </c>
      <c r="B585" s="246" t="s">
        <v>2640</v>
      </c>
      <c r="C585" s="249" t="s">
        <v>198</v>
      </c>
      <c r="D585" s="262" t="s">
        <v>238</v>
      </c>
      <c r="E585" s="246" t="s">
        <v>2641</v>
      </c>
      <c r="F585" s="246" t="s">
        <v>2572</v>
      </c>
      <c r="G585" s="246">
        <v>0</v>
      </c>
      <c r="H585" s="250"/>
      <c r="I585" s="250"/>
      <c r="J585" s="250"/>
      <c r="K585" s="246" t="s">
        <v>499</v>
      </c>
      <c r="L585" s="394" t="s">
        <v>1073</v>
      </c>
    </row>
    <row r="586" spans="1:12" s="344" customFormat="1" ht="24" hidden="1" customHeight="1">
      <c r="A586" s="246">
        <v>38</v>
      </c>
      <c r="B586" s="246" t="s">
        <v>2642</v>
      </c>
      <c r="C586" s="247" t="s">
        <v>487</v>
      </c>
      <c r="D586" s="263" t="s">
        <v>484</v>
      </c>
      <c r="E586" s="246" t="s">
        <v>489</v>
      </c>
      <c r="F586" s="246" t="s">
        <v>2572</v>
      </c>
      <c r="G586" s="246">
        <v>0</v>
      </c>
      <c r="H586" s="246"/>
      <c r="I586" s="246"/>
      <c r="J586" s="246"/>
      <c r="K586" s="246" t="s">
        <v>290</v>
      </c>
      <c r="L586" s="392"/>
    </row>
    <row r="587" spans="1:12" s="344" customFormat="1" ht="24" hidden="1" customHeight="1">
      <c r="A587" s="246">
        <v>39</v>
      </c>
      <c r="B587" s="246" t="s">
        <v>2643</v>
      </c>
      <c r="C587" s="247" t="s">
        <v>355</v>
      </c>
      <c r="D587" s="263" t="s">
        <v>484</v>
      </c>
      <c r="E587" s="246" t="s">
        <v>1308</v>
      </c>
      <c r="F587" s="246" t="s">
        <v>2572</v>
      </c>
      <c r="G587" s="246">
        <v>0</v>
      </c>
      <c r="H587" s="246"/>
      <c r="I587" s="246"/>
      <c r="J587" s="246"/>
      <c r="K587" s="246" t="s">
        <v>290</v>
      </c>
      <c r="L587" s="392"/>
    </row>
    <row r="588" spans="1:12" s="344" customFormat="1" ht="24" hidden="1" customHeight="1">
      <c r="A588" s="246">
        <v>40</v>
      </c>
      <c r="B588" s="246" t="s">
        <v>2644</v>
      </c>
      <c r="C588" s="247" t="s">
        <v>2645</v>
      </c>
      <c r="D588" s="263" t="s">
        <v>240</v>
      </c>
      <c r="E588" s="246" t="s">
        <v>1309</v>
      </c>
      <c r="F588" s="246" t="s">
        <v>2572</v>
      </c>
      <c r="G588" s="246">
        <v>0</v>
      </c>
      <c r="H588" s="246"/>
      <c r="I588" s="246"/>
      <c r="J588" s="246"/>
      <c r="K588" s="246" t="s">
        <v>499</v>
      </c>
      <c r="L588" s="392"/>
    </row>
    <row r="589" spans="1:12" s="344" customFormat="1" ht="24" hidden="1" customHeight="1">
      <c r="A589" s="246">
        <v>41</v>
      </c>
      <c r="B589" s="246" t="s">
        <v>2646</v>
      </c>
      <c r="C589" s="247" t="s">
        <v>198</v>
      </c>
      <c r="D589" s="263" t="s">
        <v>242</v>
      </c>
      <c r="E589" s="246" t="s">
        <v>2647</v>
      </c>
      <c r="F589" s="246" t="s">
        <v>2572</v>
      </c>
      <c r="G589" s="246">
        <v>0</v>
      </c>
      <c r="H589" s="246"/>
      <c r="I589" s="246"/>
      <c r="J589" s="246"/>
      <c r="K589" s="246" t="s">
        <v>290</v>
      </c>
      <c r="L589" s="392"/>
    </row>
    <row r="590" spans="1:12" s="344" customFormat="1" ht="24" hidden="1" customHeight="1">
      <c r="A590" s="246">
        <v>42</v>
      </c>
      <c r="B590" s="246" t="s">
        <v>2648</v>
      </c>
      <c r="C590" s="247" t="s">
        <v>2649</v>
      </c>
      <c r="D590" s="263" t="s">
        <v>242</v>
      </c>
      <c r="E590" s="246" t="s">
        <v>2650</v>
      </c>
      <c r="F590" s="246" t="s">
        <v>2572</v>
      </c>
      <c r="G590" s="246">
        <v>0</v>
      </c>
      <c r="H590" s="246"/>
      <c r="I590" s="246"/>
      <c r="J590" s="246"/>
      <c r="K590" s="246" t="s">
        <v>290</v>
      </c>
      <c r="L590" s="392"/>
    </row>
    <row r="591" spans="1:12" s="345" customFormat="1" ht="24" hidden="1" customHeight="1">
      <c r="A591" s="246">
        <v>43</v>
      </c>
      <c r="B591" s="246" t="s">
        <v>2651</v>
      </c>
      <c r="C591" s="249" t="s">
        <v>1920</v>
      </c>
      <c r="D591" s="262" t="s">
        <v>2186</v>
      </c>
      <c r="E591" s="248" t="s">
        <v>1503</v>
      </c>
      <c r="F591" s="246" t="s">
        <v>2572</v>
      </c>
      <c r="G591" s="246">
        <v>0</v>
      </c>
      <c r="H591" s="248"/>
      <c r="I591" s="248"/>
      <c r="J591" s="248"/>
      <c r="K591" s="248" t="s">
        <v>290</v>
      </c>
      <c r="L591" s="388"/>
    </row>
    <row r="592" spans="1:12" s="344" customFormat="1" ht="24" hidden="1" customHeight="1" thickBot="1">
      <c r="A592" s="373">
        <v>44</v>
      </c>
      <c r="B592" s="373" t="s">
        <v>2652</v>
      </c>
      <c r="C592" s="374" t="s">
        <v>453</v>
      </c>
      <c r="D592" s="375" t="s">
        <v>1161</v>
      </c>
      <c r="E592" s="373" t="s">
        <v>2395</v>
      </c>
      <c r="F592" s="373" t="s">
        <v>2572</v>
      </c>
      <c r="G592" s="373">
        <v>0</v>
      </c>
      <c r="H592" s="373"/>
      <c r="I592" s="373"/>
      <c r="J592" s="373"/>
      <c r="K592" s="373" t="s">
        <v>499</v>
      </c>
      <c r="L592" s="400"/>
    </row>
    <row r="593" spans="1:12" s="344" customFormat="1" ht="24" hidden="1" customHeight="1">
      <c r="A593" s="283">
        <v>1</v>
      </c>
      <c r="B593" s="283" t="s">
        <v>2653</v>
      </c>
      <c r="C593" s="371" t="s">
        <v>2654</v>
      </c>
      <c r="D593" s="372" t="s">
        <v>1094</v>
      </c>
      <c r="E593" s="283" t="s">
        <v>2655</v>
      </c>
      <c r="F593" s="283" t="s">
        <v>2656</v>
      </c>
      <c r="G593" s="283">
        <v>0</v>
      </c>
      <c r="H593" s="283"/>
      <c r="I593" s="283"/>
      <c r="J593" s="283"/>
      <c r="K593" s="283" t="s">
        <v>290</v>
      </c>
      <c r="L593" s="391"/>
    </row>
    <row r="594" spans="1:12" s="344" customFormat="1" ht="24" hidden="1" customHeight="1">
      <c r="A594" s="246">
        <v>2</v>
      </c>
      <c r="B594" s="246" t="s">
        <v>2657</v>
      </c>
      <c r="C594" s="247" t="s">
        <v>2658</v>
      </c>
      <c r="D594" s="263" t="s">
        <v>1211</v>
      </c>
      <c r="E594" s="246" t="s">
        <v>1250</v>
      </c>
      <c r="F594" s="246" t="s">
        <v>2656</v>
      </c>
      <c r="G594" s="246">
        <v>0</v>
      </c>
      <c r="H594" s="246"/>
      <c r="I594" s="246"/>
      <c r="J594" s="246"/>
      <c r="K594" s="246" t="s">
        <v>290</v>
      </c>
      <c r="L594" s="392"/>
    </row>
    <row r="595" spans="1:12" s="344" customFormat="1" ht="24" hidden="1" customHeight="1">
      <c r="A595" s="246">
        <v>3</v>
      </c>
      <c r="B595" s="246" t="s">
        <v>2659</v>
      </c>
      <c r="C595" s="247" t="s">
        <v>390</v>
      </c>
      <c r="D595" s="263" t="s">
        <v>372</v>
      </c>
      <c r="E595" s="246" t="s">
        <v>2660</v>
      </c>
      <c r="F595" s="246" t="s">
        <v>2656</v>
      </c>
      <c r="G595" s="246">
        <v>0</v>
      </c>
      <c r="H595" s="246"/>
      <c r="I595" s="246"/>
      <c r="J595" s="246"/>
      <c r="K595" s="246" t="s">
        <v>290</v>
      </c>
      <c r="L595" s="394"/>
    </row>
    <row r="596" spans="1:12" s="344" customFormat="1" ht="24" hidden="1" customHeight="1">
      <c r="A596" s="246">
        <v>4</v>
      </c>
      <c r="B596" s="246" t="s">
        <v>2661</v>
      </c>
      <c r="C596" s="247" t="s">
        <v>2662</v>
      </c>
      <c r="D596" s="263" t="s">
        <v>202</v>
      </c>
      <c r="E596" s="246" t="s">
        <v>2663</v>
      </c>
      <c r="F596" s="246" t="s">
        <v>2656</v>
      </c>
      <c r="G596" s="246">
        <v>0</v>
      </c>
      <c r="H596" s="246"/>
      <c r="I596" s="246"/>
      <c r="J596" s="246"/>
      <c r="K596" s="246" t="s">
        <v>290</v>
      </c>
      <c r="L596" s="394" t="s">
        <v>176</v>
      </c>
    </row>
    <row r="597" spans="1:12" s="344" customFormat="1" ht="24" hidden="1" customHeight="1">
      <c r="A597" s="246">
        <v>5</v>
      </c>
      <c r="B597" s="246" t="s">
        <v>2664</v>
      </c>
      <c r="C597" s="247" t="s">
        <v>366</v>
      </c>
      <c r="D597" s="263" t="s">
        <v>2665</v>
      </c>
      <c r="E597" s="246" t="s">
        <v>1320</v>
      </c>
      <c r="F597" s="246" t="s">
        <v>2656</v>
      </c>
      <c r="G597" s="246">
        <v>0</v>
      </c>
      <c r="H597" s="246"/>
      <c r="I597" s="246"/>
      <c r="J597" s="246"/>
      <c r="K597" s="246" t="s">
        <v>290</v>
      </c>
      <c r="L597" s="392"/>
    </row>
    <row r="598" spans="1:12" s="344" customFormat="1" ht="24" hidden="1" customHeight="1">
      <c r="A598" s="246">
        <v>6</v>
      </c>
      <c r="B598" s="246" t="s">
        <v>2666</v>
      </c>
      <c r="C598" s="247" t="s">
        <v>2667</v>
      </c>
      <c r="D598" s="263" t="s">
        <v>491</v>
      </c>
      <c r="E598" s="246" t="s">
        <v>2084</v>
      </c>
      <c r="F598" s="246" t="s">
        <v>2656</v>
      </c>
      <c r="G598" s="246">
        <v>0</v>
      </c>
      <c r="H598" s="246"/>
      <c r="I598" s="246"/>
      <c r="J598" s="246"/>
      <c r="K598" s="246" t="s">
        <v>290</v>
      </c>
      <c r="L598" s="392"/>
    </row>
    <row r="599" spans="1:12" s="344" customFormat="1" ht="24" hidden="1" customHeight="1">
      <c r="A599" s="246">
        <v>7</v>
      </c>
      <c r="B599" s="246" t="s">
        <v>2668</v>
      </c>
      <c r="C599" s="247" t="s">
        <v>2669</v>
      </c>
      <c r="D599" s="263" t="s">
        <v>296</v>
      </c>
      <c r="E599" s="246" t="s">
        <v>1949</v>
      </c>
      <c r="F599" s="246" t="s">
        <v>2656</v>
      </c>
      <c r="G599" s="246">
        <v>0</v>
      </c>
      <c r="H599" s="246"/>
      <c r="I599" s="246"/>
      <c r="J599" s="246"/>
      <c r="K599" s="246" t="s">
        <v>290</v>
      </c>
      <c r="L599" s="394"/>
    </row>
    <row r="600" spans="1:12" s="344" customFormat="1" ht="24" hidden="1" customHeight="1">
      <c r="A600" s="246">
        <v>8</v>
      </c>
      <c r="B600" s="246" t="s">
        <v>2670</v>
      </c>
      <c r="C600" s="247" t="s">
        <v>214</v>
      </c>
      <c r="D600" s="263" t="s">
        <v>374</v>
      </c>
      <c r="E600" s="246" t="s">
        <v>460</v>
      </c>
      <c r="F600" s="246" t="s">
        <v>2656</v>
      </c>
      <c r="G600" s="246">
        <v>0</v>
      </c>
      <c r="H600" s="246"/>
      <c r="I600" s="246"/>
      <c r="J600" s="246"/>
      <c r="K600" s="246" t="s">
        <v>290</v>
      </c>
      <c r="L600" s="392"/>
    </row>
    <row r="601" spans="1:12" s="344" customFormat="1" ht="24" hidden="1" customHeight="1">
      <c r="A601" s="246">
        <v>9</v>
      </c>
      <c r="B601" s="246" t="s">
        <v>2671</v>
      </c>
      <c r="C601" s="247" t="s">
        <v>206</v>
      </c>
      <c r="D601" s="263" t="s">
        <v>300</v>
      </c>
      <c r="E601" s="246" t="s">
        <v>460</v>
      </c>
      <c r="F601" s="246" t="s">
        <v>2656</v>
      </c>
      <c r="G601" s="246">
        <v>0</v>
      </c>
      <c r="H601" s="246"/>
      <c r="I601" s="246"/>
      <c r="J601" s="246"/>
      <c r="K601" s="246" t="s">
        <v>290</v>
      </c>
      <c r="L601" s="392"/>
    </row>
    <row r="602" spans="1:12" s="344" customFormat="1" ht="24" hidden="1" customHeight="1">
      <c r="A602" s="246">
        <v>10</v>
      </c>
      <c r="B602" s="246" t="s">
        <v>2672</v>
      </c>
      <c r="C602" s="247" t="s">
        <v>2673</v>
      </c>
      <c r="D602" s="263" t="s">
        <v>1322</v>
      </c>
      <c r="E602" s="246" t="s">
        <v>1696</v>
      </c>
      <c r="F602" s="246" t="s">
        <v>2656</v>
      </c>
      <c r="G602" s="246">
        <v>0</v>
      </c>
      <c r="H602" s="246"/>
      <c r="I602" s="246"/>
      <c r="J602" s="246"/>
      <c r="K602" s="246" t="s">
        <v>290</v>
      </c>
      <c r="L602" s="394"/>
    </row>
    <row r="603" spans="1:12" s="344" customFormat="1" ht="24" hidden="1" customHeight="1">
      <c r="A603" s="246">
        <v>11</v>
      </c>
      <c r="B603" s="246" t="s">
        <v>2674</v>
      </c>
      <c r="C603" s="247" t="s">
        <v>2675</v>
      </c>
      <c r="D603" s="263" t="s">
        <v>445</v>
      </c>
      <c r="E603" s="246" t="s">
        <v>1852</v>
      </c>
      <c r="F603" s="246" t="s">
        <v>2656</v>
      </c>
      <c r="G603" s="246">
        <v>0</v>
      </c>
      <c r="H603" s="246"/>
      <c r="I603" s="246"/>
      <c r="J603" s="246"/>
      <c r="K603" s="246" t="s">
        <v>290</v>
      </c>
      <c r="L603" s="394"/>
    </row>
    <row r="604" spans="1:12" s="344" customFormat="1" ht="24" hidden="1" customHeight="1">
      <c r="A604" s="246">
        <v>12</v>
      </c>
      <c r="B604" s="246" t="s">
        <v>2676</v>
      </c>
      <c r="C604" s="247" t="s">
        <v>198</v>
      </c>
      <c r="D604" s="263" t="s">
        <v>2409</v>
      </c>
      <c r="E604" s="246" t="s">
        <v>1609</v>
      </c>
      <c r="F604" s="246" t="s">
        <v>2656</v>
      </c>
      <c r="G604" s="246">
        <v>0</v>
      </c>
      <c r="H604" s="246"/>
      <c r="I604" s="246"/>
      <c r="J604" s="246"/>
      <c r="K604" s="246" t="s">
        <v>290</v>
      </c>
      <c r="L604" s="394"/>
    </row>
    <row r="605" spans="1:12" s="344" customFormat="1" ht="24" hidden="1" customHeight="1">
      <c r="A605" s="246">
        <v>13</v>
      </c>
      <c r="B605" s="246" t="s">
        <v>2677</v>
      </c>
      <c r="C605" s="247" t="s">
        <v>2678</v>
      </c>
      <c r="D605" s="263" t="s">
        <v>1143</v>
      </c>
      <c r="E605" s="246" t="s">
        <v>2679</v>
      </c>
      <c r="F605" s="246" t="s">
        <v>2656</v>
      </c>
      <c r="G605" s="246">
        <v>0</v>
      </c>
      <c r="H605" s="246"/>
      <c r="I605" s="246"/>
      <c r="J605" s="246"/>
      <c r="K605" s="246" t="s">
        <v>290</v>
      </c>
      <c r="L605" s="392"/>
    </row>
    <row r="606" spans="1:12" s="344" customFormat="1" ht="24" hidden="1" customHeight="1">
      <c r="A606" s="246">
        <v>14</v>
      </c>
      <c r="B606" s="246" t="s">
        <v>2680</v>
      </c>
      <c r="C606" s="247" t="s">
        <v>1766</v>
      </c>
      <c r="D606" s="263" t="s">
        <v>1144</v>
      </c>
      <c r="E606" s="246" t="s">
        <v>2040</v>
      </c>
      <c r="F606" s="246" t="s">
        <v>2656</v>
      </c>
      <c r="G606" s="246">
        <v>0</v>
      </c>
      <c r="H606" s="246"/>
      <c r="I606" s="246"/>
      <c r="J606" s="246"/>
      <c r="K606" s="246" t="s">
        <v>290</v>
      </c>
      <c r="L606" s="394"/>
    </row>
    <row r="607" spans="1:12" s="344" customFormat="1" ht="24" hidden="1" customHeight="1">
      <c r="A607" s="246">
        <v>15</v>
      </c>
      <c r="B607" s="246" t="s">
        <v>2681</v>
      </c>
      <c r="C607" s="247" t="s">
        <v>2682</v>
      </c>
      <c r="D607" s="263" t="s">
        <v>451</v>
      </c>
      <c r="E607" s="246" t="s">
        <v>479</v>
      </c>
      <c r="F607" s="246" t="s">
        <v>2656</v>
      </c>
      <c r="G607" s="246">
        <v>0</v>
      </c>
      <c r="H607" s="246"/>
      <c r="I607" s="246"/>
      <c r="J607" s="246"/>
      <c r="K607" s="246" t="s">
        <v>290</v>
      </c>
      <c r="L607" s="394"/>
    </row>
    <row r="608" spans="1:12" s="344" customFormat="1" ht="24" hidden="1" customHeight="1">
      <c r="A608" s="246">
        <v>16</v>
      </c>
      <c r="B608" s="246" t="s">
        <v>2683</v>
      </c>
      <c r="C608" s="249" t="s">
        <v>2684</v>
      </c>
      <c r="D608" s="262" t="s">
        <v>302</v>
      </c>
      <c r="E608" s="246" t="s">
        <v>2685</v>
      </c>
      <c r="F608" s="246" t="s">
        <v>2656</v>
      </c>
      <c r="G608" s="246">
        <v>0</v>
      </c>
      <c r="H608" s="246"/>
      <c r="I608" s="246"/>
      <c r="J608" s="246"/>
      <c r="K608" s="246" t="s">
        <v>499</v>
      </c>
      <c r="L608" s="392" t="s">
        <v>2576</v>
      </c>
    </row>
    <row r="609" spans="1:12" s="344" customFormat="1" ht="24" hidden="1" customHeight="1">
      <c r="A609" s="246">
        <v>17</v>
      </c>
      <c r="B609" s="246" t="s">
        <v>2686</v>
      </c>
      <c r="C609" s="247" t="s">
        <v>2687</v>
      </c>
      <c r="D609" s="263" t="s">
        <v>302</v>
      </c>
      <c r="E609" s="246" t="s">
        <v>2389</v>
      </c>
      <c r="F609" s="246" t="s">
        <v>2656</v>
      </c>
      <c r="G609" s="246">
        <v>0</v>
      </c>
      <c r="H609" s="246" t="s">
        <v>339</v>
      </c>
      <c r="I609" s="246"/>
      <c r="J609" s="246"/>
      <c r="K609" s="246" t="s">
        <v>499</v>
      </c>
      <c r="L609" s="392"/>
    </row>
    <row r="610" spans="1:12" s="344" customFormat="1" ht="24" hidden="1" customHeight="1">
      <c r="A610" s="246">
        <v>18</v>
      </c>
      <c r="B610" s="246" t="s">
        <v>2688</v>
      </c>
      <c r="C610" s="247" t="s">
        <v>2689</v>
      </c>
      <c r="D610" s="263" t="s">
        <v>302</v>
      </c>
      <c r="E610" s="246" t="s">
        <v>2690</v>
      </c>
      <c r="F610" s="246" t="s">
        <v>2656</v>
      </c>
      <c r="G610" s="246">
        <v>0</v>
      </c>
      <c r="H610" s="246"/>
      <c r="I610" s="246"/>
      <c r="J610" s="246"/>
      <c r="K610" s="246" t="s">
        <v>290</v>
      </c>
      <c r="L610" s="392" t="s">
        <v>2576</v>
      </c>
    </row>
    <row r="611" spans="1:12" s="344" customFormat="1" ht="24" hidden="1" customHeight="1">
      <c r="A611" s="246">
        <v>19</v>
      </c>
      <c r="B611" s="246" t="s">
        <v>2691</v>
      </c>
      <c r="C611" s="247" t="s">
        <v>2692</v>
      </c>
      <c r="D611" s="263" t="s">
        <v>2693</v>
      </c>
      <c r="E611" s="246" t="s">
        <v>2694</v>
      </c>
      <c r="F611" s="246" t="s">
        <v>2656</v>
      </c>
      <c r="G611" s="246">
        <v>0</v>
      </c>
      <c r="H611" s="246"/>
      <c r="I611" s="246"/>
      <c r="J611" s="246"/>
      <c r="K611" s="246" t="s">
        <v>290</v>
      </c>
      <c r="L611" s="394" t="s">
        <v>177</v>
      </c>
    </row>
    <row r="612" spans="1:12" s="344" customFormat="1" ht="24" hidden="1" customHeight="1">
      <c r="A612" s="246">
        <v>20</v>
      </c>
      <c r="B612" s="246" t="s">
        <v>2695</v>
      </c>
      <c r="C612" s="247" t="s">
        <v>351</v>
      </c>
      <c r="D612" s="263" t="s">
        <v>305</v>
      </c>
      <c r="E612" s="246" t="s">
        <v>2696</v>
      </c>
      <c r="F612" s="246" t="s">
        <v>2656</v>
      </c>
      <c r="G612" s="246">
        <v>0</v>
      </c>
      <c r="H612" s="246"/>
      <c r="I612" s="246"/>
      <c r="J612" s="246"/>
      <c r="K612" s="246" t="s">
        <v>499</v>
      </c>
      <c r="L612" s="392" t="s">
        <v>2576</v>
      </c>
    </row>
    <row r="613" spans="1:12" s="344" customFormat="1" ht="24" hidden="1" customHeight="1">
      <c r="A613" s="246">
        <v>21</v>
      </c>
      <c r="B613" s="246" t="s">
        <v>2697</v>
      </c>
      <c r="C613" s="247" t="s">
        <v>1442</v>
      </c>
      <c r="D613" s="263" t="s">
        <v>465</v>
      </c>
      <c r="E613" s="246" t="s">
        <v>2698</v>
      </c>
      <c r="F613" s="246" t="s">
        <v>2656</v>
      </c>
      <c r="G613" s="246">
        <v>0</v>
      </c>
      <c r="H613" s="246"/>
      <c r="I613" s="246"/>
      <c r="J613" s="246"/>
      <c r="K613" s="246" t="s">
        <v>290</v>
      </c>
      <c r="L613" s="392"/>
    </row>
    <row r="614" spans="1:12" s="344" customFormat="1" ht="24" hidden="1" customHeight="1">
      <c r="A614" s="246">
        <v>22</v>
      </c>
      <c r="B614" s="246" t="s">
        <v>2700</v>
      </c>
      <c r="C614" s="247" t="s">
        <v>2701</v>
      </c>
      <c r="D614" s="263" t="s">
        <v>2702</v>
      </c>
      <c r="E614" s="246" t="s">
        <v>2703</v>
      </c>
      <c r="F614" s="246" t="s">
        <v>2656</v>
      </c>
      <c r="G614" s="246">
        <v>0</v>
      </c>
      <c r="H614" s="246"/>
      <c r="I614" s="246"/>
      <c r="J614" s="246"/>
      <c r="K614" s="246" t="s">
        <v>290</v>
      </c>
      <c r="L614" s="392"/>
    </row>
    <row r="615" spans="1:12" s="344" customFormat="1" ht="24" hidden="1" customHeight="1">
      <c r="A615" s="246">
        <v>23</v>
      </c>
      <c r="B615" s="246" t="s">
        <v>2705</v>
      </c>
      <c r="C615" s="247" t="s">
        <v>2706</v>
      </c>
      <c r="D615" s="263" t="s">
        <v>350</v>
      </c>
      <c r="E615" s="246" t="s">
        <v>2616</v>
      </c>
      <c r="F615" s="246" t="s">
        <v>2656</v>
      </c>
      <c r="G615" s="246">
        <v>0</v>
      </c>
      <c r="H615" s="246"/>
      <c r="I615" s="246"/>
      <c r="J615" s="246"/>
      <c r="K615" s="246" t="s">
        <v>499</v>
      </c>
      <c r="L615" s="392"/>
    </row>
    <row r="616" spans="1:12" s="344" customFormat="1" ht="24" hidden="1" customHeight="1">
      <c r="A616" s="246">
        <v>24</v>
      </c>
      <c r="B616" s="246" t="s">
        <v>2707</v>
      </c>
      <c r="C616" s="247" t="s">
        <v>211</v>
      </c>
      <c r="D616" s="263" t="s">
        <v>352</v>
      </c>
      <c r="E616" s="246" t="s">
        <v>2014</v>
      </c>
      <c r="F616" s="246" t="s">
        <v>2656</v>
      </c>
      <c r="G616" s="246">
        <v>0</v>
      </c>
      <c r="H616" s="246"/>
      <c r="I616" s="246"/>
      <c r="J616" s="246"/>
      <c r="K616" s="246" t="s">
        <v>290</v>
      </c>
      <c r="L616" s="392"/>
    </row>
    <row r="617" spans="1:12" s="344" customFormat="1" ht="24" hidden="1" customHeight="1">
      <c r="A617" s="246">
        <v>25</v>
      </c>
      <c r="B617" s="246" t="s">
        <v>2708</v>
      </c>
      <c r="C617" s="247" t="s">
        <v>2709</v>
      </c>
      <c r="D617" s="263" t="s">
        <v>1102</v>
      </c>
      <c r="E617" s="246" t="s">
        <v>1666</v>
      </c>
      <c r="F617" s="246" t="s">
        <v>2656</v>
      </c>
      <c r="G617" s="246">
        <v>0</v>
      </c>
      <c r="H617" s="246"/>
      <c r="I617" s="246"/>
      <c r="J617" s="246"/>
      <c r="K617" s="246" t="s">
        <v>290</v>
      </c>
      <c r="L617" s="392"/>
    </row>
    <row r="618" spans="1:12" s="344" customFormat="1" ht="24" hidden="1" customHeight="1">
      <c r="A618" s="246">
        <v>26</v>
      </c>
      <c r="B618" s="246" t="s">
        <v>2710</v>
      </c>
      <c r="C618" s="247" t="s">
        <v>2711</v>
      </c>
      <c r="D618" s="263" t="s">
        <v>356</v>
      </c>
      <c r="E618" s="246" t="s">
        <v>2712</v>
      </c>
      <c r="F618" s="246" t="s">
        <v>2656</v>
      </c>
      <c r="G618" s="246">
        <v>0</v>
      </c>
      <c r="H618" s="246"/>
      <c r="I618" s="246"/>
      <c r="J618" s="246"/>
      <c r="K618" s="246" t="s">
        <v>290</v>
      </c>
      <c r="L618" s="392"/>
    </row>
    <row r="619" spans="1:12" s="344" customFormat="1" ht="24" hidden="1" customHeight="1">
      <c r="A619" s="246">
        <v>27</v>
      </c>
      <c r="B619" s="246" t="s">
        <v>2713</v>
      </c>
      <c r="C619" s="247" t="s">
        <v>2096</v>
      </c>
      <c r="D619" s="263" t="s">
        <v>356</v>
      </c>
      <c r="E619" s="246" t="s">
        <v>2714</v>
      </c>
      <c r="F619" s="246" t="s">
        <v>2656</v>
      </c>
      <c r="G619" s="246">
        <v>0</v>
      </c>
      <c r="H619" s="246"/>
      <c r="I619" s="246"/>
      <c r="J619" s="246"/>
      <c r="K619" s="246" t="s">
        <v>290</v>
      </c>
      <c r="L619" s="392"/>
    </row>
    <row r="620" spans="1:12" s="344" customFormat="1" ht="24" hidden="1" customHeight="1">
      <c r="A620" s="246">
        <v>28</v>
      </c>
      <c r="B620" s="246" t="s">
        <v>2715</v>
      </c>
      <c r="C620" s="247" t="s">
        <v>2716</v>
      </c>
      <c r="D620" s="263" t="s">
        <v>227</v>
      </c>
      <c r="E620" s="246" t="s">
        <v>1452</v>
      </c>
      <c r="F620" s="246" t="s">
        <v>2656</v>
      </c>
      <c r="G620" s="246">
        <v>0</v>
      </c>
      <c r="H620" s="246" t="s">
        <v>345</v>
      </c>
      <c r="I620" s="246"/>
      <c r="J620" s="246"/>
      <c r="K620" s="246" t="s">
        <v>499</v>
      </c>
      <c r="L620" s="392"/>
    </row>
    <row r="621" spans="1:12" s="344" customFormat="1" ht="24" hidden="1" customHeight="1">
      <c r="A621" s="246">
        <v>29</v>
      </c>
      <c r="B621" s="246" t="s">
        <v>2717</v>
      </c>
      <c r="C621" s="247" t="s">
        <v>1899</v>
      </c>
      <c r="D621" s="263" t="s">
        <v>360</v>
      </c>
      <c r="E621" s="246" t="s">
        <v>461</v>
      </c>
      <c r="F621" s="246" t="s">
        <v>2656</v>
      </c>
      <c r="G621" s="246">
        <v>0</v>
      </c>
      <c r="H621" s="246"/>
      <c r="I621" s="246"/>
      <c r="J621" s="246"/>
      <c r="K621" s="246" t="s">
        <v>290</v>
      </c>
      <c r="L621" s="392"/>
    </row>
    <row r="622" spans="1:12" s="344" customFormat="1" ht="24" hidden="1" customHeight="1">
      <c r="A622" s="246">
        <v>30</v>
      </c>
      <c r="B622" s="246" t="s">
        <v>2718</v>
      </c>
      <c r="C622" s="247" t="s">
        <v>355</v>
      </c>
      <c r="D622" s="263" t="s">
        <v>362</v>
      </c>
      <c r="E622" s="246" t="s">
        <v>2535</v>
      </c>
      <c r="F622" s="246" t="s">
        <v>2656</v>
      </c>
      <c r="G622" s="246">
        <v>0</v>
      </c>
      <c r="H622" s="246"/>
      <c r="I622" s="246"/>
      <c r="J622" s="246"/>
      <c r="K622" s="246" t="s">
        <v>499</v>
      </c>
      <c r="L622" s="392"/>
    </row>
    <row r="623" spans="1:12" s="344" customFormat="1" ht="24" hidden="1" customHeight="1">
      <c r="A623" s="246">
        <v>31</v>
      </c>
      <c r="B623" s="246" t="s">
        <v>2719</v>
      </c>
      <c r="C623" s="247" t="s">
        <v>1247</v>
      </c>
      <c r="D623" s="263" t="s">
        <v>456</v>
      </c>
      <c r="E623" s="246" t="s">
        <v>1083</v>
      </c>
      <c r="F623" s="246" t="s">
        <v>2656</v>
      </c>
      <c r="G623" s="246">
        <v>0</v>
      </c>
      <c r="H623" s="246"/>
      <c r="I623" s="246"/>
      <c r="J623" s="246"/>
      <c r="K623" s="246" t="s">
        <v>290</v>
      </c>
      <c r="L623" s="392"/>
    </row>
    <row r="624" spans="1:12" s="344" customFormat="1" ht="24" hidden="1" customHeight="1">
      <c r="A624" s="246">
        <v>32</v>
      </c>
      <c r="B624" s="246" t="s">
        <v>2720</v>
      </c>
      <c r="C624" s="247" t="s">
        <v>200</v>
      </c>
      <c r="D624" s="263" t="s">
        <v>1305</v>
      </c>
      <c r="E624" s="246" t="s">
        <v>460</v>
      </c>
      <c r="F624" s="246" t="s">
        <v>2656</v>
      </c>
      <c r="G624" s="246">
        <v>0</v>
      </c>
      <c r="H624" s="246"/>
      <c r="I624" s="246"/>
      <c r="J624" s="246"/>
      <c r="K624" s="246" t="s">
        <v>290</v>
      </c>
      <c r="L624" s="392"/>
    </row>
    <row r="625" spans="1:12" s="344" customFormat="1" ht="24" hidden="1" customHeight="1">
      <c r="A625" s="246">
        <v>33</v>
      </c>
      <c r="B625" s="246" t="s">
        <v>2721</v>
      </c>
      <c r="C625" s="247" t="s">
        <v>291</v>
      </c>
      <c r="D625" s="263" t="s">
        <v>1325</v>
      </c>
      <c r="E625" s="246" t="s">
        <v>2647</v>
      </c>
      <c r="F625" s="246" t="s">
        <v>2656</v>
      </c>
      <c r="G625" s="246">
        <v>0</v>
      </c>
      <c r="H625" s="246"/>
      <c r="I625" s="246"/>
      <c r="J625" s="246"/>
      <c r="K625" s="246" t="s">
        <v>499</v>
      </c>
      <c r="L625" s="392"/>
    </row>
    <row r="626" spans="1:12" s="344" customFormat="1" ht="24" hidden="1" customHeight="1">
      <c r="A626" s="246">
        <v>34</v>
      </c>
      <c r="B626" s="246" t="s">
        <v>2722</v>
      </c>
      <c r="C626" s="247" t="s">
        <v>2723</v>
      </c>
      <c r="D626" s="263" t="s">
        <v>1325</v>
      </c>
      <c r="E626" s="246" t="s">
        <v>479</v>
      </c>
      <c r="F626" s="246" t="s">
        <v>2656</v>
      </c>
      <c r="G626" s="246">
        <v>0</v>
      </c>
      <c r="H626" s="246"/>
      <c r="I626" s="246"/>
      <c r="J626" s="246"/>
      <c r="K626" s="246" t="s">
        <v>290</v>
      </c>
      <c r="L626" s="392"/>
    </row>
    <row r="627" spans="1:12" s="344" customFormat="1" ht="24" hidden="1" customHeight="1">
      <c r="A627" s="246">
        <v>35</v>
      </c>
      <c r="B627" s="246" t="s">
        <v>2724</v>
      </c>
      <c r="C627" s="247" t="s">
        <v>405</v>
      </c>
      <c r="D627" s="263" t="s">
        <v>237</v>
      </c>
      <c r="E627" s="246" t="s">
        <v>1323</v>
      </c>
      <c r="F627" s="246" t="s">
        <v>2656</v>
      </c>
      <c r="G627" s="246">
        <v>0</v>
      </c>
      <c r="H627" s="246"/>
      <c r="I627" s="246"/>
      <c r="J627" s="246"/>
      <c r="K627" s="246" t="s">
        <v>290</v>
      </c>
      <c r="L627" s="392"/>
    </row>
    <row r="628" spans="1:12" s="344" customFormat="1" ht="24" hidden="1" customHeight="1">
      <c r="A628" s="246">
        <v>36</v>
      </c>
      <c r="B628" s="246" t="s">
        <v>2725</v>
      </c>
      <c r="C628" s="247" t="s">
        <v>2726</v>
      </c>
      <c r="D628" s="263" t="s">
        <v>2727</v>
      </c>
      <c r="E628" s="246" t="s">
        <v>1086</v>
      </c>
      <c r="F628" s="246" t="s">
        <v>2656</v>
      </c>
      <c r="G628" s="246">
        <v>0</v>
      </c>
      <c r="H628" s="246"/>
      <c r="I628" s="246"/>
      <c r="J628" s="246"/>
      <c r="K628" s="246" t="s">
        <v>290</v>
      </c>
      <c r="L628" s="392"/>
    </row>
    <row r="629" spans="1:12" s="344" customFormat="1" ht="24" hidden="1" customHeight="1">
      <c r="A629" s="246">
        <v>37</v>
      </c>
      <c r="B629" s="246" t="s">
        <v>2728</v>
      </c>
      <c r="C629" s="247" t="s">
        <v>2580</v>
      </c>
      <c r="D629" s="263" t="s">
        <v>364</v>
      </c>
      <c r="E629" s="246" t="s">
        <v>2155</v>
      </c>
      <c r="F629" s="246" t="s">
        <v>2656</v>
      </c>
      <c r="G629" s="246">
        <v>0</v>
      </c>
      <c r="H629" s="246"/>
      <c r="I629" s="246"/>
      <c r="J629" s="246"/>
      <c r="K629" s="246" t="s">
        <v>290</v>
      </c>
      <c r="L629" s="392"/>
    </row>
    <row r="630" spans="1:12" s="344" customFormat="1" ht="24" hidden="1" customHeight="1">
      <c r="A630" s="246">
        <v>38</v>
      </c>
      <c r="B630" s="246" t="s">
        <v>2729</v>
      </c>
      <c r="C630" s="247" t="s">
        <v>291</v>
      </c>
      <c r="D630" s="263" t="s">
        <v>238</v>
      </c>
      <c r="E630" s="246" t="s">
        <v>2647</v>
      </c>
      <c r="F630" s="246" t="s">
        <v>2656</v>
      </c>
      <c r="G630" s="246">
        <v>0</v>
      </c>
      <c r="H630" s="246" t="s">
        <v>370</v>
      </c>
      <c r="I630" s="246"/>
      <c r="J630" s="246"/>
      <c r="K630" s="246" t="s">
        <v>499</v>
      </c>
      <c r="L630" s="392"/>
    </row>
    <row r="631" spans="1:12" s="344" customFormat="1" ht="24" hidden="1" customHeight="1">
      <c r="A631" s="246">
        <v>39</v>
      </c>
      <c r="B631" s="246" t="s">
        <v>2730</v>
      </c>
      <c r="C631" s="247" t="s">
        <v>2731</v>
      </c>
      <c r="D631" s="263" t="s">
        <v>430</v>
      </c>
      <c r="E631" s="246" t="s">
        <v>2732</v>
      </c>
      <c r="F631" s="246" t="s">
        <v>2656</v>
      </c>
      <c r="G631" s="246">
        <v>0</v>
      </c>
      <c r="H631" s="246"/>
      <c r="I631" s="246"/>
      <c r="J631" s="246"/>
      <c r="K631" s="246" t="s">
        <v>290</v>
      </c>
      <c r="L631" s="392"/>
    </row>
    <row r="632" spans="1:12" s="344" customFormat="1" ht="24" hidden="1" customHeight="1">
      <c r="A632" s="246">
        <v>40</v>
      </c>
      <c r="B632" s="246" t="s">
        <v>2733</v>
      </c>
      <c r="C632" s="247" t="s">
        <v>2734</v>
      </c>
      <c r="D632" s="263" t="s">
        <v>240</v>
      </c>
      <c r="E632" s="246" t="s">
        <v>2735</v>
      </c>
      <c r="F632" s="246" t="s">
        <v>2656</v>
      </c>
      <c r="G632" s="246">
        <v>0</v>
      </c>
      <c r="H632" s="246"/>
      <c r="I632" s="246"/>
      <c r="J632" s="246"/>
      <c r="K632" s="246" t="s">
        <v>290</v>
      </c>
      <c r="L632" s="392"/>
    </row>
    <row r="633" spans="1:12" s="344" customFormat="1" ht="24" hidden="1" customHeight="1">
      <c r="A633" s="246">
        <v>41</v>
      </c>
      <c r="B633" s="246" t="s">
        <v>2736</v>
      </c>
      <c r="C633" s="247" t="s">
        <v>2737</v>
      </c>
      <c r="D633" s="263" t="s">
        <v>242</v>
      </c>
      <c r="E633" s="246" t="s">
        <v>2738</v>
      </c>
      <c r="F633" s="246" t="s">
        <v>2656</v>
      </c>
      <c r="G633" s="246">
        <v>0</v>
      </c>
      <c r="H633" s="246"/>
      <c r="I633" s="246"/>
      <c r="J633" s="246"/>
      <c r="K633" s="246" t="s">
        <v>290</v>
      </c>
      <c r="L633" s="392"/>
    </row>
    <row r="634" spans="1:12" s="344" customFormat="1" ht="24" hidden="1" customHeight="1">
      <c r="A634" s="246">
        <v>42</v>
      </c>
      <c r="B634" s="246" t="s">
        <v>2739</v>
      </c>
      <c r="C634" s="247" t="s">
        <v>1140</v>
      </c>
      <c r="D634" s="263" t="s">
        <v>1326</v>
      </c>
      <c r="E634" s="246" t="s">
        <v>1251</v>
      </c>
      <c r="F634" s="246" t="s">
        <v>2656</v>
      </c>
      <c r="G634" s="246">
        <v>0</v>
      </c>
      <c r="H634" s="246"/>
      <c r="I634" s="246"/>
      <c r="J634" s="246"/>
      <c r="K634" s="246" t="s">
        <v>290</v>
      </c>
      <c r="L634" s="392"/>
    </row>
    <row r="635" spans="1:12" s="344" customFormat="1" ht="24" hidden="1" customHeight="1" thickBot="1">
      <c r="A635" s="373">
        <v>43</v>
      </c>
      <c r="B635" s="373" t="s">
        <v>2740</v>
      </c>
      <c r="C635" s="374" t="s">
        <v>1583</v>
      </c>
      <c r="D635" s="375" t="s">
        <v>1665</v>
      </c>
      <c r="E635" s="373" t="s">
        <v>1087</v>
      </c>
      <c r="F635" s="373" t="s">
        <v>2656</v>
      </c>
      <c r="G635" s="373">
        <v>0</v>
      </c>
      <c r="H635" s="373"/>
      <c r="I635" s="373"/>
      <c r="J635" s="373"/>
      <c r="K635" s="373" t="s">
        <v>290</v>
      </c>
      <c r="L635" s="400"/>
    </row>
    <row r="636" spans="1:12" s="344" customFormat="1" ht="24" hidden="1" customHeight="1">
      <c r="A636" s="283">
        <v>1</v>
      </c>
      <c r="B636" s="283" t="s">
        <v>2741</v>
      </c>
      <c r="C636" s="371" t="s">
        <v>2742</v>
      </c>
      <c r="D636" s="372" t="s">
        <v>1094</v>
      </c>
      <c r="E636" s="283" t="s">
        <v>1177</v>
      </c>
      <c r="F636" s="283" t="s">
        <v>0</v>
      </c>
      <c r="G636" s="283">
        <v>0</v>
      </c>
      <c r="H636" s="283"/>
      <c r="I636" s="283"/>
      <c r="J636" s="283"/>
      <c r="K636" s="283" t="s">
        <v>290</v>
      </c>
      <c r="L636" s="391" t="s">
        <v>1</v>
      </c>
    </row>
    <row r="637" spans="1:12" s="344" customFormat="1" ht="24" hidden="1" customHeight="1">
      <c r="A637" s="246">
        <v>2</v>
      </c>
      <c r="B637" s="246" t="s">
        <v>2</v>
      </c>
      <c r="C637" s="247" t="s">
        <v>3</v>
      </c>
      <c r="D637" s="263" t="s">
        <v>373</v>
      </c>
      <c r="E637" s="246" t="s">
        <v>415</v>
      </c>
      <c r="F637" s="246" t="s">
        <v>0</v>
      </c>
      <c r="G637" s="246">
        <v>0</v>
      </c>
      <c r="H637" s="246" t="s">
        <v>345</v>
      </c>
      <c r="I637" s="246"/>
      <c r="J637" s="246"/>
      <c r="K637" s="246" t="s">
        <v>290</v>
      </c>
      <c r="L637" s="392" t="s">
        <v>1</v>
      </c>
    </row>
    <row r="638" spans="1:12" s="344" customFormat="1" ht="24" hidden="1" customHeight="1">
      <c r="A638" s="246">
        <v>3</v>
      </c>
      <c r="B638" s="246" t="s">
        <v>4</v>
      </c>
      <c r="C638" s="247" t="s">
        <v>2379</v>
      </c>
      <c r="D638" s="263" t="s">
        <v>296</v>
      </c>
      <c r="E638" s="246" t="s">
        <v>5</v>
      </c>
      <c r="F638" s="246" t="s">
        <v>0</v>
      </c>
      <c r="G638" s="246">
        <v>0</v>
      </c>
      <c r="H638" s="246"/>
      <c r="I638" s="246"/>
      <c r="J638" s="246"/>
      <c r="K638" s="246" t="s">
        <v>290</v>
      </c>
      <c r="L638" s="392" t="s">
        <v>1</v>
      </c>
    </row>
    <row r="639" spans="1:12" s="345" customFormat="1" ht="24" hidden="1" customHeight="1">
      <c r="A639" s="246">
        <v>4</v>
      </c>
      <c r="B639" s="248" t="s">
        <v>6</v>
      </c>
      <c r="C639" s="249" t="s">
        <v>7</v>
      </c>
      <c r="D639" s="262" t="s">
        <v>296</v>
      </c>
      <c r="E639" s="248" t="s">
        <v>1142</v>
      </c>
      <c r="F639" s="246" t="s">
        <v>0</v>
      </c>
      <c r="G639" s="246">
        <v>0</v>
      </c>
      <c r="H639" s="248"/>
      <c r="I639" s="248"/>
      <c r="J639" s="248"/>
      <c r="K639" s="248" t="s">
        <v>290</v>
      </c>
      <c r="L639" s="392" t="s">
        <v>1</v>
      </c>
    </row>
    <row r="640" spans="1:12" s="344" customFormat="1" ht="24" hidden="1" customHeight="1">
      <c r="A640" s="246">
        <v>5</v>
      </c>
      <c r="B640" s="246" t="s">
        <v>8</v>
      </c>
      <c r="C640" s="247" t="s">
        <v>9</v>
      </c>
      <c r="D640" s="263" t="s">
        <v>298</v>
      </c>
      <c r="E640" s="246" t="s">
        <v>1308</v>
      </c>
      <c r="F640" s="246" t="s">
        <v>0</v>
      </c>
      <c r="G640" s="246">
        <v>0</v>
      </c>
      <c r="H640" s="246"/>
      <c r="I640" s="246"/>
      <c r="J640" s="246"/>
      <c r="K640" s="246" t="s">
        <v>499</v>
      </c>
      <c r="L640" s="392" t="s">
        <v>1</v>
      </c>
    </row>
    <row r="641" spans="1:12" s="344" customFormat="1" ht="24" hidden="1" customHeight="1">
      <c r="A641" s="246">
        <v>6</v>
      </c>
      <c r="B641" s="246" t="s">
        <v>10</v>
      </c>
      <c r="C641" s="249" t="s">
        <v>366</v>
      </c>
      <c r="D641" s="262" t="s">
        <v>374</v>
      </c>
      <c r="E641" s="246" t="s">
        <v>2014</v>
      </c>
      <c r="F641" s="246" t="s">
        <v>0</v>
      </c>
      <c r="G641" s="246">
        <v>0</v>
      </c>
      <c r="H641" s="246"/>
      <c r="I641" s="246"/>
      <c r="J641" s="246"/>
      <c r="K641" s="246" t="s">
        <v>290</v>
      </c>
      <c r="L641" s="392"/>
    </row>
    <row r="642" spans="1:12" s="344" customFormat="1" ht="24" hidden="1" customHeight="1">
      <c r="A642" s="246">
        <v>7</v>
      </c>
      <c r="B642" s="246" t="s">
        <v>11</v>
      </c>
      <c r="C642" s="247" t="s">
        <v>457</v>
      </c>
      <c r="D642" s="263" t="s">
        <v>374</v>
      </c>
      <c r="E642" s="246" t="s">
        <v>459</v>
      </c>
      <c r="F642" s="246" t="s">
        <v>0</v>
      </c>
      <c r="G642" s="246">
        <v>0</v>
      </c>
      <c r="H642" s="246"/>
      <c r="I642" s="246"/>
      <c r="J642" s="246"/>
      <c r="K642" s="246" t="s">
        <v>290</v>
      </c>
      <c r="L642" s="392" t="s">
        <v>1</v>
      </c>
    </row>
    <row r="643" spans="1:12" s="344" customFormat="1" ht="24" hidden="1" customHeight="1">
      <c r="A643" s="246">
        <v>8</v>
      </c>
      <c r="B643" s="246" t="s">
        <v>12</v>
      </c>
      <c r="C643" s="247" t="s">
        <v>392</v>
      </c>
      <c r="D643" s="263" t="s">
        <v>300</v>
      </c>
      <c r="E643" s="246" t="s">
        <v>1914</v>
      </c>
      <c r="F643" s="246" t="s">
        <v>0</v>
      </c>
      <c r="G643" s="246">
        <v>0</v>
      </c>
      <c r="H643" s="246"/>
      <c r="I643" s="246"/>
      <c r="J643" s="246"/>
      <c r="K643" s="246" t="s">
        <v>499</v>
      </c>
      <c r="L643" s="392" t="s">
        <v>1</v>
      </c>
    </row>
    <row r="644" spans="1:12" s="344" customFormat="1" ht="24" hidden="1" customHeight="1">
      <c r="A644" s="246">
        <v>9</v>
      </c>
      <c r="B644" s="246" t="s">
        <v>13</v>
      </c>
      <c r="C644" s="247" t="s">
        <v>14</v>
      </c>
      <c r="D644" s="263" t="s">
        <v>207</v>
      </c>
      <c r="E644" s="246" t="s">
        <v>436</v>
      </c>
      <c r="F644" s="246" t="s">
        <v>0</v>
      </c>
      <c r="G644" s="246">
        <v>0</v>
      </c>
      <c r="H644" s="246"/>
      <c r="I644" s="246"/>
      <c r="J644" s="246"/>
      <c r="K644" s="246" t="s">
        <v>290</v>
      </c>
      <c r="L644" s="392" t="s">
        <v>1</v>
      </c>
    </row>
    <row r="645" spans="1:12" s="344" customFormat="1" ht="24" hidden="1" customHeight="1">
      <c r="A645" s="246">
        <v>10</v>
      </c>
      <c r="B645" s="246" t="s">
        <v>15</v>
      </c>
      <c r="C645" s="247" t="s">
        <v>441</v>
      </c>
      <c r="D645" s="263" t="s">
        <v>1439</v>
      </c>
      <c r="E645" s="246" t="s">
        <v>295</v>
      </c>
      <c r="F645" s="246" t="s">
        <v>0</v>
      </c>
      <c r="G645" s="246">
        <v>0</v>
      </c>
      <c r="H645" s="246"/>
      <c r="I645" s="246"/>
      <c r="J645" s="246"/>
      <c r="K645" s="246" t="s">
        <v>290</v>
      </c>
      <c r="L645" s="392" t="s">
        <v>1</v>
      </c>
    </row>
    <row r="646" spans="1:12" s="344" customFormat="1" ht="24" hidden="1" customHeight="1">
      <c r="A646" s="246">
        <v>11</v>
      </c>
      <c r="B646" s="246" t="s">
        <v>16</v>
      </c>
      <c r="C646" s="247" t="s">
        <v>17</v>
      </c>
      <c r="D646" s="263" t="s">
        <v>445</v>
      </c>
      <c r="E646" s="246" t="s">
        <v>447</v>
      </c>
      <c r="F646" s="246" t="s">
        <v>0</v>
      </c>
      <c r="G646" s="246">
        <v>0</v>
      </c>
      <c r="H646" s="246"/>
      <c r="I646" s="246"/>
      <c r="J646" s="246"/>
      <c r="K646" s="246" t="s">
        <v>290</v>
      </c>
      <c r="L646" s="392" t="s">
        <v>1</v>
      </c>
    </row>
    <row r="647" spans="1:12" s="344" customFormat="1" ht="24" hidden="1" customHeight="1">
      <c r="A647" s="246">
        <v>12</v>
      </c>
      <c r="B647" s="246" t="s">
        <v>18</v>
      </c>
      <c r="C647" s="247" t="s">
        <v>19</v>
      </c>
      <c r="D647" s="263" t="s">
        <v>376</v>
      </c>
      <c r="E647" s="246" t="s">
        <v>354</v>
      </c>
      <c r="F647" s="246" t="s">
        <v>0</v>
      </c>
      <c r="G647" s="246">
        <v>0</v>
      </c>
      <c r="H647" s="246"/>
      <c r="I647" s="246"/>
      <c r="J647" s="246"/>
      <c r="K647" s="246" t="s">
        <v>499</v>
      </c>
      <c r="L647" s="392" t="s">
        <v>1</v>
      </c>
    </row>
    <row r="648" spans="1:12" s="344" customFormat="1" ht="24" hidden="1" customHeight="1">
      <c r="A648" s="246">
        <v>13</v>
      </c>
      <c r="B648" s="246" t="s">
        <v>20</v>
      </c>
      <c r="C648" s="247" t="s">
        <v>21</v>
      </c>
      <c r="D648" s="263" t="s">
        <v>210</v>
      </c>
      <c r="E648" s="246" t="s">
        <v>1457</v>
      </c>
      <c r="F648" s="246" t="s">
        <v>0</v>
      </c>
      <c r="G648" s="246">
        <v>0</v>
      </c>
      <c r="H648" s="246"/>
      <c r="I648" s="246"/>
      <c r="J648" s="246"/>
      <c r="K648" s="246" t="s">
        <v>290</v>
      </c>
      <c r="L648" s="392" t="s">
        <v>1</v>
      </c>
    </row>
    <row r="649" spans="1:12" s="344" customFormat="1" ht="24" hidden="1" customHeight="1">
      <c r="A649" s="246">
        <v>14</v>
      </c>
      <c r="B649" s="246" t="s">
        <v>22</v>
      </c>
      <c r="C649" s="247" t="s">
        <v>206</v>
      </c>
      <c r="D649" s="263" t="s">
        <v>414</v>
      </c>
      <c r="E649" s="246" t="s">
        <v>23</v>
      </c>
      <c r="F649" s="246" t="s">
        <v>0</v>
      </c>
      <c r="G649" s="246">
        <v>0</v>
      </c>
      <c r="H649" s="246"/>
      <c r="I649" s="246"/>
      <c r="J649" s="246"/>
      <c r="K649" s="246" t="s">
        <v>290</v>
      </c>
      <c r="L649" s="392" t="s">
        <v>1</v>
      </c>
    </row>
    <row r="650" spans="1:12" s="344" customFormat="1" ht="24" hidden="1" customHeight="1">
      <c r="A650" s="246">
        <v>15</v>
      </c>
      <c r="B650" s="246" t="s">
        <v>24</v>
      </c>
      <c r="C650" s="247" t="s">
        <v>355</v>
      </c>
      <c r="D650" s="263" t="s">
        <v>302</v>
      </c>
      <c r="E650" s="246" t="s">
        <v>1181</v>
      </c>
      <c r="F650" s="246" t="s">
        <v>0</v>
      </c>
      <c r="G650" s="246">
        <v>0</v>
      </c>
      <c r="H650" s="246"/>
      <c r="I650" s="246"/>
      <c r="J650" s="246"/>
      <c r="K650" s="246" t="s">
        <v>290</v>
      </c>
      <c r="L650" s="392" t="s">
        <v>1</v>
      </c>
    </row>
    <row r="651" spans="1:12" s="344" customFormat="1" ht="24" hidden="1" customHeight="1">
      <c r="A651" s="246">
        <v>16</v>
      </c>
      <c r="B651" s="246" t="s">
        <v>25</v>
      </c>
      <c r="C651" s="247" t="s">
        <v>26</v>
      </c>
      <c r="D651" s="263" t="s">
        <v>302</v>
      </c>
      <c r="E651" s="246" t="s">
        <v>1333</v>
      </c>
      <c r="F651" s="246" t="s">
        <v>0</v>
      </c>
      <c r="G651" s="246">
        <v>0</v>
      </c>
      <c r="H651" s="246"/>
      <c r="I651" s="246"/>
      <c r="J651" s="246"/>
      <c r="K651" s="246" t="s">
        <v>290</v>
      </c>
      <c r="L651" s="392" t="s">
        <v>1</v>
      </c>
    </row>
    <row r="652" spans="1:12" s="344" customFormat="1" ht="24" hidden="1" customHeight="1">
      <c r="A652" s="246">
        <v>17</v>
      </c>
      <c r="B652" s="246" t="s">
        <v>27</v>
      </c>
      <c r="C652" s="249" t="s">
        <v>28</v>
      </c>
      <c r="D652" s="262" t="s">
        <v>302</v>
      </c>
      <c r="E652" s="246" t="s">
        <v>454</v>
      </c>
      <c r="F652" s="246" t="s">
        <v>0</v>
      </c>
      <c r="G652" s="246">
        <v>0</v>
      </c>
      <c r="H652" s="250"/>
      <c r="I652" s="250"/>
      <c r="J652" s="250"/>
      <c r="K652" s="246" t="s">
        <v>499</v>
      </c>
      <c r="L652" s="394" t="s">
        <v>29</v>
      </c>
    </row>
    <row r="653" spans="1:12" s="344" customFormat="1" ht="24" hidden="1" customHeight="1">
      <c r="A653" s="246">
        <v>18</v>
      </c>
      <c r="B653" s="246" t="s">
        <v>30</v>
      </c>
      <c r="C653" s="247" t="s">
        <v>31</v>
      </c>
      <c r="D653" s="263" t="s">
        <v>1098</v>
      </c>
      <c r="E653" s="246" t="s">
        <v>32</v>
      </c>
      <c r="F653" s="246" t="s">
        <v>0</v>
      </c>
      <c r="G653" s="246">
        <v>0</v>
      </c>
      <c r="H653" s="246" t="s">
        <v>370</v>
      </c>
      <c r="I653" s="246"/>
      <c r="J653" s="246"/>
      <c r="K653" s="246" t="s">
        <v>290</v>
      </c>
      <c r="L653" s="394" t="s">
        <v>33</v>
      </c>
    </row>
    <row r="654" spans="1:12" s="344" customFormat="1" ht="24" hidden="1" customHeight="1">
      <c r="A654" s="246">
        <v>19</v>
      </c>
      <c r="B654" s="246" t="s">
        <v>34</v>
      </c>
      <c r="C654" s="247" t="s">
        <v>244</v>
      </c>
      <c r="D654" s="263" t="s">
        <v>340</v>
      </c>
      <c r="E654" s="246" t="s">
        <v>1763</v>
      </c>
      <c r="F654" s="246" t="s">
        <v>0</v>
      </c>
      <c r="G654" s="246">
        <v>0</v>
      </c>
      <c r="H654" s="246"/>
      <c r="I654" s="246"/>
      <c r="J654" s="246"/>
      <c r="K654" s="246" t="s">
        <v>499</v>
      </c>
      <c r="L654" s="392"/>
    </row>
    <row r="655" spans="1:12" s="344" customFormat="1" ht="24" hidden="1" customHeight="1">
      <c r="A655" s="246">
        <v>20</v>
      </c>
      <c r="B655" s="246" t="s">
        <v>35</v>
      </c>
      <c r="C655" s="247" t="s">
        <v>36</v>
      </c>
      <c r="D655" s="263" t="s">
        <v>342</v>
      </c>
      <c r="E655" s="246" t="s">
        <v>37</v>
      </c>
      <c r="F655" s="246" t="s">
        <v>0</v>
      </c>
      <c r="G655" s="246">
        <v>0</v>
      </c>
      <c r="H655" s="246"/>
      <c r="I655" s="246"/>
      <c r="J655" s="246"/>
      <c r="K655" s="246" t="s">
        <v>290</v>
      </c>
      <c r="L655" s="394" t="s">
        <v>38</v>
      </c>
    </row>
    <row r="656" spans="1:12" s="344" customFormat="1" ht="24" hidden="1" customHeight="1">
      <c r="A656" s="246">
        <v>21</v>
      </c>
      <c r="B656" s="246" t="s">
        <v>39</v>
      </c>
      <c r="C656" s="247" t="s">
        <v>1255</v>
      </c>
      <c r="D656" s="263" t="s">
        <v>219</v>
      </c>
      <c r="E656" s="246" t="s">
        <v>1890</v>
      </c>
      <c r="F656" s="246" t="s">
        <v>0</v>
      </c>
      <c r="G656" s="246">
        <v>0</v>
      </c>
      <c r="H656" s="246"/>
      <c r="I656" s="246"/>
      <c r="J656" s="246"/>
      <c r="K656" s="246" t="s">
        <v>290</v>
      </c>
      <c r="L656" s="392" t="s">
        <v>1</v>
      </c>
    </row>
    <row r="657" spans="1:12" s="344" customFormat="1" ht="24" hidden="1" customHeight="1">
      <c r="A657" s="246">
        <v>22</v>
      </c>
      <c r="B657" s="246" t="s">
        <v>40</v>
      </c>
      <c r="C657" s="247" t="s">
        <v>2673</v>
      </c>
      <c r="D657" s="263" t="s">
        <v>219</v>
      </c>
      <c r="E657" s="246" t="s">
        <v>1085</v>
      </c>
      <c r="F657" s="246" t="s">
        <v>0</v>
      </c>
      <c r="G657" s="246">
        <v>0</v>
      </c>
      <c r="H657" s="246"/>
      <c r="I657" s="246"/>
      <c r="J657" s="246"/>
      <c r="K657" s="246" t="s">
        <v>290</v>
      </c>
      <c r="L657" s="392"/>
    </row>
    <row r="658" spans="1:12" s="344" customFormat="1" ht="24" hidden="1" customHeight="1">
      <c r="A658" s="246">
        <v>23</v>
      </c>
      <c r="B658" s="246" t="s">
        <v>41</v>
      </c>
      <c r="C658" s="247" t="s">
        <v>42</v>
      </c>
      <c r="D658" s="263" t="s">
        <v>1324</v>
      </c>
      <c r="E658" s="246" t="s">
        <v>43</v>
      </c>
      <c r="F658" s="246" t="s">
        <v>0</v>
      </c>
      <c r="G658" s="246">
        <v>0</v>
      </c>
      <c r="H658" s="246"/>
      <c r="I658" s="246"/>
      <c r="J658" s="246"/>
      <c r="K658" s="246" t="s">
        <v>290</v>
      </c>
      <c r="L658" s="392"/>
    </row>
    <row r="659" spans="1:12" s="344" customFormat="1" ht="24" hidden="1" customHeight="1">
      <c r="A659" s="246">
        <v>24</v>
      </c>
      <c r="B659" s="246" t="s">
        <v>44</v>
      </c>
      <c r="C659" s="247" t="s">
        <v>45</v>
      </c>
      <c r="D659" s="263" t="s">
        <v>346</v>
      </c>
      <c r="E659" s="246" t="s">
        <v>46</v>
      </c>
      <c r="F659" s="246" t="s">
        <v>0</v>
      </c>
      <c r="G659" s="246">
        <v>0</v>
      </c>
      <c r="H659" s="246"/>
      <c r="I659" s="246"/>
      <c r="J659" s="246"/>
      <c r="K659" s="246" t="s">
        <v>499</v>
      </c>
      <c r="L659" s="392" t="s">
        <v>1</v>
      </c>
    </row>
    <row r="660" spans="1:12" s="344" customFormat="1" ht="24" hidden="1" customHeight="1">
      <c r="A660" s="246">
        <v>25</v>
      </c>
      <c r="B660" s="246" t="s">
        <v>47</v>
      </c>
      <c r="C660" s="247" t="s">
        <v>239</v>
      </c>
      <c r="D660" s="263" t="s">
        <v>1157</v>
      </c>
      <c r="E660" s="246" t="s">
        <v>1087</v>
      </c>
      <c r="F660" s="246" t="s">
        <v>0</v>
      </c>
      <c r="G660" s="246">
        <v>0</v>
      </c>
      <c r="H660" s="246"/>
      <c r="I660" s="246"/>
      <c r="J660" s="246"/>
      <c r="K660" s="246" t="s">
        <v>290</v>
      </c>
      <c r="L660" s="392" t="s">
        <v>1</v>
      </c>
    </row>
    <row r="661" spans="1:12" s="344" customFormat="1" ht="24" hidden="1" customHeight="1">
      <c r="A661" s="246">
        <v>26</v>
      </c>
      <c r="B661" s="246" t="s">
        <v>48</v>
      </c>
      <c r="C661" s="247" t="s">
        <v>2580</v>
      </c>
      <c r="D661" s="263" t="s">
        <v>223</v>
      </c>
      <c r="E661" s="246" t="s">
        <v>2400</v>
      </c>
      <c r="F661" s="246" t="s">
        <v>0</v>
      </c>
      <c r="G661" s="246">
        <v>0</v>
      </c>
      <c r="H661" s="246"/>
      <c r="I661" s="246"/>
      <c r="J661" s="246"/>
      <c r="K661" s="246" t="s">
        <v>290</v>
      </c>
      <c r="L661" s="392"/>
    </row>
    <row r="662" spans="1:12" s="344" customFormat="1" ht="24" hidden="1" customHeight="1">
      <c r="A662" s="246">
        <v>27</v>
      </c>
      <c r="B662" s="246" t="s">
        <v>49</v>
      </c>
      <c r="C662" s="247" t="s">
        <v>206</v>
      </c>
      <c r="D662" s="263" t="s">
        <v>50</v>
      </c>
      <c r="E662" s="246" t="s">
        <v>51</v>
      </c>
      <c r="F662" s="246" t="s">
        <v>0</v>
      </c>
      <c r="G662" s="246">
        <v>0</v>
      </c>
      <c r="H662" s="246"/>
      <c r="I662" s="246"/>
      <c r="J662" s="246"/>
      <c r="K662" s="246" t="s">
        <v>290</v>
      </c>
      <c r="L662" s="392" t="s">
        <v>1</v>
      </c>
    </row>
    <row r="663" spans="1:12" s="344" customFormat="1" ht="24" hidden="1" customHeight="1">
      <c r="A663" s="246">
        <v>28</v>
      </c>
      <c r="B663" s="246" t="s">
        <v>52</v>
      </c>
      <c r="C663" s="247" t="s">
        <v>355</v>
      </c>
      <c r="D663" s="263" t="s">
        <v>1206</v>
      </c>
      <c r="E663" s="246" t="s">
        <v>1990</v>
      </c>
      <c r="F663" s="246" t="s">
        <v>0</v>
      </c>
      <c r="G663" s="246">
        <v>0</v>
      </c>
      <c r="H663" s="246"/>
      <c r="I663" s="246"/>
      <c r="J663" s="246"/>
      <c r="K663" s="246" t="s">
        <v>290</v>
      </c>
      <c r="L663" s="392" t="s">
        <v>1</v>
      </c>
    </row>
    <row r="664" spans="1:12" s="344" customFormat="1" ht="24" hidden="1" customHeight="1">
      <c r="A664" s="246">
        <v>29</v>
      </c>
      <c r="B664" s="246" t="s">
        <v>53</v>
      </c>
      <c r="C664" s="247" t="s">
        <v>483</v>
      </c>
      <c r="D664" s="263" t="s">
        <v>225</v>
      </c>
      <c r="E664" s="246" t="s">
        <v>54</v>
      </c>
      <c r="F664" s="246" t="s">
        <v>0</v>
      </c>
      <c r="G664" s="246">
        <v>0</v>
      </c>
      <c r="H664" s="246"/>
      <c r="I664" s="246"/>
      <c r="J664" s="246"/>
      <c r="K664" s="246" t="s">
        <v>499</v>
      </c>
      <c r="L664" s="392" t="s">
        <v>1</v>
      </c>
    </row>
    <row r="665" spans="1:12" s="344" customFormat="1" ht="24" hidden="1" customHeight="1">
      <c r="A665" s="246">
        <v>30</v>
      </c>
      <c r="B665" s="246" t="s">
        <v>55</v>
      </c>
      <c r="C665" s="247" t="s">
        <v>377</v>
      </c>
      <c r="D665" s="263" t="s">
        <v>226</v>
      </c>
      <c r="E665" s="246" t="s">
        <v>1949</v>
      </c>
      <c r="F665" s="246" t="s">
        <v>0</v>
      </c>
      <c r="G665" s="246">
        <v>0</v>
      </c>
      <c r="H665" s="246"/>
      <c r="I665" s="246"/>
      <c r="J665" s="246"/>
      <c r="K665" s="246" t="s">
        <v>290</v>
      </c>
      <c r="L665" s="392" t="s">
        <v>1</v>
      </c>
    </row>
    <row r="666" spans="1:12" s="344" customFormat="1" ht="24" hidden="1" customHeight="1">
      <c r="A666" s="246">
        <v>31</v>
      </c>
      <c r="B666" s="246" t="s">
        <v>56</v>
      </c>
      <c r="C666" s="247" t="s">
        <v>57</v>
      </c>
      <c r="D666" s="263" t="s">
        <v>229</v>
      </c>
      <c r="E666" s="246" t="s">
        <v>2104</v>
      </c>
      <c r="F666" s="246" t="s">
        <v>0</v>
      </c>
      <c r="G666" s="246">
        <v>0</v>
      </c>
      <c r="H666" s="246"/>
      <c r="I666" s="246"/>
      <c r="J666" s="246"/>
      <c r="K666" s="246" t="s">
        <v>290</v>
      </c>
      <c r="L666" s="392"/>
    </row>
    <row r="667" spans="1:12" s="344" customFormat="1" ht="24" hidden="1" customHeight="1">
      <c r="A667" s="246">
        <v>32</v>
      </c>
      <c r="B667" s="246" t="s">
        <v>58</v>
      </c>
      <c r="C667" s="247" t="s">
        <v>59</v>
      </c>
      <c r="D667" s="263" t="s">
        <v>360</v>
      </c>
      <c r="E667" s="246" t="s">
        <v>490</v>
      </c>
      <c r="F667" s="246" t="s">
        <v>0</v>
      </c>
      <c r="G667" s="246">
        <v>0</v>
      </c>
      <c r="H667" s="246"/>
      <c r="I667" s="246"/>
      <c r="J667" s="246"/>
      <c r="K667" s="246" t="s">
        <v>290</v>
      </c>
      <c r="L667" s="392"/>
    </row>
    <row r="668" spans="1:12" s="344" customFormat="1" ht="24" hidden="1" customHeight="1">
      <c r="A668" s="246">
        <v>33</v>
      </c>
      <c r="B668" s="246" t="s">
        <v>60</v>
      </c>
      <c r="C668" s="247" t="s">
        <v>61</v>
      </c>
      <c r="D668" s="263" t="s">
        <v>456</v>
      </c>
      <c r="E668" s="246" t="s">
        <v>1330</v>
      </c>
      <c r="F668" s="246" t="s">
        <v>0</v>
      </c>
      <c r="G668" s="246">
        <v>0</v>
      </c>
      <c r="H668" s="246"/>
      <c r="I668" s="246"/>
      <c r="J668" s="246"/>
      <c r="K668" s="246" t="s">
        <v>499</v>
      </c>
      <c r="L668" s="392"/>
    </row>
    <row r="669" spans="1:12" s="344" customFormat="1" ht="24" hidden="1" customHeight="1">
      <c r="A669" s="246">
        <v>34</v>
      </c>
      <c r="B669" s="246" t="s">
        <v>62</v>
      </c>
      <c r="C669" s="247" t="s">
        <v>475</v>
      </c>
      <c r="D669" s="263" t="s">
        <v>362</v>
      </c>
      <c r="E669" s="246" t="s">
        <v>1481</v>
      </c>
      <c r="F669" s="246" t="s">
        <v>0</v>
      </c>
      <c r="G669" s="246">
        <v>0</v>
      </c>
      <c r="H669" s="246"/>
      <c r="I669" s="246"/>
      <c r="J669" s="246"/>
      <c r="K669" s="246" t="s">
        <v>290</v>
      </c>
      <c r="L669" s="392" t="s">
        <v>1</v>
      </c>
    </row>
    <row r="670" spans="1:12" s="344" customFormat="1" ht="24" hidden="1" customHeight="1">
      <c r="A670" s="246">
        <v>35</v>
      </c>
      <c r="B670" s="246" t="s">
        <v>63</v>
      </c>
      <c r="C670" s="249" t="s">
        <v>458</v>
      </c>
      <c r="D670" s="262" t="s">
        <v>1220</v>
      </c>
      <c r="E670" s="246" t="s">
        <v>64</v>
      </c>
      <c r="F670" s="246" t="s">
        <v>0</v>
      </c>
      <c r="G670" s="246">
        <v>0</v>
      </c>
      <c r="H670" s="246"/>
      <c r="I670" s="246"/>
      <c r="J670" s="246"/>
      <c r="K670" s="246" t="s">
        <v>290</v>
      </c>
      <c r="L670" s="392"/>
    </row>
    <row r="671" spans="1:12" s="344" customFormat="1" ht="24" hidden="1" customHeight="1">
      <c r="A671" s="246">
        <v>36</v>
      </c>
      <c r="B671" s="246" t="s">
        <v>65</v>
      </c>
      <c r="C671" s="247" t="s">
        <v>377</v>
      </c>
      <c r="D671" s="263" t="s">
        <v>1334</v>
      </c>
      <c r="E671" s="246" t="s">
        <v>406</v>
      </c>
      <c r="F671" s="246" t="s">
        <v>0</v>
      </c>
      <c r="G671" s="246">
        <v>0</v>
      </c>
      <c r="H671" s="246"/>
      <c r="I671" s="246"/>
      <c r="J671" s="246"/>
      <c r="K671" s="246" t="s">
        <v>499</v>
      </c>
      <c r="L671" s="392" t="s">
        <v>1</v>
      </c>
    </row>
    <row r="672" spans="1:12" s="344" customFormat="1" ht="24" hidden="1" customHeight="1">
      <c r="A672" s="246">
        <v>37</v>
      </c>
      <c r="B672" s="246" t="s">
        <v>66</v>
      </c>
      <c r="C672" s="247" t="s">
        <v>211</v>
      </c>
      <c r="D672" s="263" t="s">
        <v>1159</v>
      </c>
      <c r="E672" s="246" t="s">
        <v>1814</v>
      </c>
      <c r="F672" s="246" t="s">
        <v>0</v>
      </c>
      <c r="G672" s="246">
        <v>0</v>
      </c>
      <c r="H672" s="246"/>
      <c r="I672" s="246"/>
      <c r="J672" s="246"/>
      <c r="K672" s="246" t="s">
        <v>290</v>
      </c>
      <c r="L672" s="392" t="s">
        <v>1</v>
      </c>
    </row>
    <row r="673" spans="1:12" s="344" customFormat="1" ht="24" hidden="1" customHeight="1">
      <c r="A673" s="246">
        <v>38</v>
      </c>
      <c r="B673" s="246" t="s">
        <v>67</v>
      </c>
      <c r="C673" s="247" t="s">
        <v>206</v>
      </c>
      <c r="D673" s="263" t="s">
        <v>364</v>
      </c>
      <c r="E673" s="246" t="s">
        <v>1465</v>
      </c>
      <c r="F673" s="246" t="s">
        <v>0</v>
      </c>
      <c r="G673" s="246">
        <v>0</v>
      </c>
      <c r="H673" s="246" t="s">
        <v>339</v>
      </c>
      <c r="I673" s="246"/>
      <c r="J673" s="246"/>
      <c r="K673" s="246" t="s">
        <v>290</v>
      </c>
      <c r="L673" s="392" t="s">
        <v>1</v>
      </c>
    </row>
    <row r="674" spans="1:12" s="344" customFormat="1" ht="24" hidden="1" customHeight="1">
      <c r="A674" s="246">
        <v>39</v>
      </c>
      <c r="B674" s="246" t="s">
        <v>68</v>
      </c>
      <c r="C674" s="247" t="s">
        <v>230</v>
      </c>
      <c r="D674" s="263" t="s">
        <v>368</v>
      </c>
      <c r="E674" s="246" t="s">
        <v>2537</v>
      </c>
      <c r="F674" s="246" t="s">
        <v>0</v>
      </c>
      <c r="G674" s="246">
        <v>0</v>
      </c>
      <c r="H674" s="246"/>
      <c r="I674" s="246"/>
      <c r="J674" s="246"/>
      <c r="K674" s="246" t="s">
        <v>290</v>
      </c>
      <c r="L674" s="392" t="s">
        <v>1</v>
      </c>
    </row>
    <row r="675" spans="1:12" s="344" customFormat="1" ht="24" hidden="1" customHeight="1">
      <c r="A675" s="246">
        <v>40</v>
      </c>
      <c r="B675" s="246" t="s">
        <v>69</v>
      </c>
      <c r="C675" s="247" t="s">
        <v>291</v>
      </c>
      <c r="D675" s="263" t="s">
        <v>430</v>
      </c>
      <c r="E675" s="246" t="s">
        <v>388</v>
      </c>
      <c r="F675" s="246" t="s">
        <v>0</v>
      </c>
      <c r="G675" s="246">
        <v>0</v>
      </c>
      <c r="H675" s="246"/>
      <c r="I675" s="246"/>
      <c r="J675" s="246"/>
      <c r="K675" s="246" t="s">
        <v>290</v>
      </c>
      <c r="L675" s="392" t="s">
        <v>1</v>
      </c>
    </row>
    <row r="676" spans="1:12" s="344" customFormat="1" ht="24" hidden="1" customHeight="1">
      <c r="A676" s="246">
        <v>41</v>
      </c>
      <c r="B676" s="246" t="s">
        <v>70</v>
      </c>
      <c r="C676" s="247" t="s">
        <v>71</v>
      </c>
      <c r="D676" s="263" t="s">
        <v>240</v>
      </c>
      <c r="E676" s="246" t="s">
        <v>2152</v>
      </c>
      <c r="F676" s="246" t="s">
        <v>0</v>
      </c>
      <c r="G676" s="246">
        <v>0</v>
      </c>
      <c r="H676" s="246"/>
      <c r="I676" s="246"/>
      <c r="J676" s="246"/>
      <c r="K676" s="246" t="s">
        <v>290</v>
      </c>
      <c r="L676" s="392" t="s">
        <v>1</v>
      </c>
    </row>
    <row r="677" spans="1:12" s="344" customFormat="1" ht="24" hidden="1" customHeight="1">
      <c r="A677" s="246">
        <v>42</v>
      </c>
      <c r="B677" s="246" t="s">
        <v>72</v>
      </c>
      <c r="C677" s="247" t="s">
        <v>196</v>
      </c>
      <c r="D677" s="263" t="s">
        <v>410</v>
      </c>
      <c r="E677" s="246" t="s">
        <v>1097</v>
      </c>
      <c r="F677" s="246" t="s">
        <v>0</v>
      </c>
      <c r="G677" s="246">
        <v>0</v>
      </c>
      <c r="H677" s="246"/>
      <c r="I677" s="246"/>
      <c r="J677" s="246"/>
      <c r="K677" s="246" t="s">
        <v>290</v>
      </c>
      <c r="L677" s="392" t="s">
        <v>1</v>
      </c>
    </row>
    <row r="678" spans="1:12" s="344" customFormat="1" ht="24" hidden="1" customHeight="1">
      <c r="A678" s="246">
        <v>43</v>
      </c>
      <c r="B678" s="246" t="s">
        <v>73</v>
      </c>
      <c r="C678" s="247" t="s">
        <v>74</v>
      </c>
      <c r="D678" s="263" t="s">
        <v>486</v>
      </c>
      <c r="E678" s="246" t="s">
        <v>1666</v>
      </c>
      <c r="F678" s="246" t="s">
        <v>0</v>
      </c>
      <c r="G678" s="246">
        <v>0</v>
      </c>
      <c r="H678" s="246"/>
      <c r="I678" s="246"/>
      <c r="J678" s="246"/>
      <c r="K678" s="246" t="s">
        <v>499</v>
      </c>
      <c r="L678" s="392" t="s">
        <v>1</v>
      </c>
    </row>
    <row r="679" spans="1:12" s="344" customFormat="1" ht="24" hidden="1" customHeight="1">
      <c r="A679" s="246">
        <v>44</v>
      </c>
      <c r="B679" s="246" t="s">
        <v>75</v>
      </c>
      <c r="C679" s="358" t="s">
        <v>1331</v>
      </c>
      <c r="D679" s="358" t="s">
        <v>486</v>
      </c>
      <c r="E679" s="246" t="s">
        <v>341</v>
      </c>
      <c r="F679" s="246" t="s">
        <v>0</v>
      </c>
      <c r="G679" s="246">
        <v>0</v>
      </c>
      <c r="H679" s="246"/>
      <c r="I679" s="246"/>
      <c r="J679" s="246"/>
      <c r="K679" s="246" t="s">
        <v>290</v>
      </c>
      <c r="L679" s="392" t="s">
        <v>1</v>
      </c>
    </row>
    <row r="680" spans="1:12" s="344" customFormat="1" ht="24" hidden="1" customHeight="1">
      <c r="A680" s="246">
        <v>1</v>
      </c>
      <c r="B680" s="246" t="s">
        <v>76</v>
      </c>
      <c r="C680" s="249" t="s">
        <v>462</v>
      </c>
      <c r="D680" s="262" t="s">
        <v>197</v>
      </c>
      <c r="E680" s="246" t="s">
        <v>2009</v>
      </c>
      <c r="F680" s="246" t="s">
        <v>77</v>
      </c>
      <c r="G680" s="246">
        <v>0</v>
      </c>
      <c r="H680" s="246"/>
      <c r="I680" s="246"/>
      <c r="J680" s="246"/>
      <c r="K680" s="246" t="s">
        <v>499</v>
      </c>
      <c r="L680" s="392" t="s">
        <v>2699</v>
      </c>
    </row>
    <row r="681" spans="1:12" s="344" customFormat="1" ht="24" hidden="1" customHeight="1">
      <c r="A681" s="246">
        <v>2</v>
      </c>
      <c r="B681" s="246" t="s">
        <v>78</v>
      </c>
      <c r="C681" s="247" t="s">
        <v>1939</v>
      </c>
      <c r="D681" s="263" t="s">
        <v>199</v>
      </c>
      <c r="E681" s="246" t="s">
        <v>2389</v>
      </c>
      <c r="F681" s="246" t="s">
        <v>77</v>
      </c>
      <c r="G681" s="246">
        <v>0</v>
      </c>
      <c r="H681" s="246"/>
      <c r="I681" s="246"/>
      <c r="J681" s="246"/>
      <c r="K681" s="246" t="s">
        <v>290</v>
      </c>
      <c r="L681" s="392" t="s">
        <v>2699</v>
      </c>
    </row>
    <row r="682" spans="1:12" s="344" customFormat="1" ht="24" hidden="1" customHeight="1">
      <c r="A682" s="246">
        <v>3</v>
      </c>
      <c r="B682" s="246" t="s">
        <v>79</v>
      </c>
      <c r="C682" s="247" t="s">
        <v>1152</v>
      </c>
      <c r="D682" s="263" t="s">
        <v>202</v>
      </c>
      <c r="E682" s="246" t="s">
        <v>80</v>
      </c>
      <c r="F682" s="246" t="s">
        <v>77</v>
      </c>
      <c r="G682" s="246">
        <v>0</v>
      </c>
      <c r="H682" s="246"/>
      <c r="I682" s="246"/>
      <c r="J682" s="246"/>
      <c r="K682" s="246" t="s">
        <v>290</v>
      </c>
      <c r="L682" s="392" t="s">
        <v>2699</v>
      </c>
    </row>
    <row r="683" spans="1:12" s="344" customFormat="1" ht="24" hidden="1" customHeight="1">
      <c r="A683" s="246">
        <v>4</v>
      </c>
      <c r="B683" s="246" t="s">
        <v>81</v>
      </c>
      <c r="C683" s="247" t="s">
        <v>241</v>
      </c>
      <c r="D683" s="263" t="s">
        <v>373</v>
      </c>
      <c r="E683" s="246" t="s">
        <v>1335</v>
      </c>
      <c r="F683" s="246" t="s">
        <v>77</v>
      </c>
      <c r="G683" s="246">
        <v>0</v>
      </c>
      <c r="H683" s="246"/>
      <c r="I683" s="246"/>
      <c r="J683" s="246"/>
      <c r="K683" s="246" t="s">
        <v>290</v>
      </c>
      <c r="L683" s="392" t="s">
        <v>2699</v>
      </c>
    </row>
    <row r="684" spans="1:12" s="344" customFormat="1" ht="24" hidden="1" customHeight="1">
      <c r="A684" s="246">
        <v>5</v>
      </c>
      <c r="B684" s="246" t="s">
        <v>82</v>
      </c>
      <c r="C684" s="247" t="s">
        <v>2631</v>
      </c>
      <c r="D684" s="263" t="s">
        <v>373</v>
      </c>
      <c r="E684" s="246" t="s">
        <v>83</v>
      </c>
      <c r="F684" s="246" t="s">
        <v>77</v>
      </c>
      <c r="G684" s="246">
        <v>0</v>
      </c>
      <c r="H684" s="246" t="s">
        <v>339</v>
      </c>
      <c r="I684" s="246"/>
      <c r="J684" s="246"/>
      <c r="K684" s="246" t="s">
        <v>290</v>
      </c>
      <c r="L684" s="392" t="s">
        <v>2699</v>
      </c>
    </row>
    <row r="685" spans="1:12" s="344" customFormat="1" ht="24" hidden="1" customHeight="1">
      <c r="A685" s="246">
        <v>6</v>
      </c>
      <c r="B685" s="246" t="s">
        <v>84</v>
      </c>
      <c r="C685" s="247" t="s">
        <v>214</v>
      </c>
      <c r="D685" s="263" t="s">
        <v>296</v>
      </c>
      <c r="E685" s="246" t="s">
        <v>1248</v>
      </c>
      <c r="F685" s="246" t="s">
        <v>77</v>
      </c>
      <c r="G685" s="246">
        <v>0</v>
      </c>
      <c r="H685" s="246"/>
      <c r="I685" s="246"/>
      <c r="J685" s="246"/>
      <c r="K685" s="246" t="s">
        <v>290</v>
      </c>
      <c r="L685" s="392" t="s">
        <v>2699</v>
      </c>
    </row>
    <row r="686" spans="1:12" s="344" customFormat="1" ht="24" hidden="1" customHeight="1">
      <c r="A686" s="246">
        <v>7</v>
      </c>
      <c r="B686" s="246" t="s">
        <v>85</v>
      </c>
      <c r="C686" s="247" t="s">
        <v>86</v>
      </c>
      <c r="D686" s="263" t="s">
        <v>374</v>
      </c>
      <c r="E686" s="246" t="s">
        <v>1999</v>
      </c>
      <c r="F686" s="246" t="s">
        <v>77</v>
      </c>
      <c r="G686" s="246">
        <v>0</v>
      </c>
      <c r="H686" s="246"/>
      <c r="I686" s="246"/>
      <c r="J686" s="246"/>
      <c r="K686" s="246" t="s">
        <v>290</v>
      </c>
      <c r="L686" s="392" t="s">
        <v>2699</v>
      </c>
    </row>
    <row r="687" spans="1:12" s="344" customFormat="1" ht="24" hidden="1" customHeight="1">
      <c r="A687" s="246">
        <v>8</v>
      </c>
      <c r="B687" s="246" t="s">
        <v>87</v>
      </c>
      <c r="C687" s="247" t="s">
        <v>88</v>
      </c>
      <c r="D687" s="263" t="s">
        <v>207</v>
      </c>
      <c r="E687" s="246" t="s">
        <v>459</v>
      </c>
      <c r="F687" s="246" t="s">
        <v>77</v>
      </c>
      <c r="G687" s="246">
        <v>0</v>
      </c>
      <c r="H687" s="246"/>
      <c r="I687" s="246"/>
      <c r="J687" s="246"/>
      <c r="K687" s="246" t="s">
        <v>499</v>
      </c>
      <c r="L687" s="392" t="s">
        <v>2699</v>
      </c>
    </row>
    <row r="688" spans="1:12" s="344" customFormat="1" ht="24" hidden="1" customHeight="1">
      <c r="A688" s="246">
        <v>9</v>
      </c>
      <c r="B688" s="246" t="s">
        <v>89</v>
      </c>
      <c r="C688" s="249" t="s">
        <v>1693</v>
      </c>
      <c r="D688" s="262" t="s">
        <v>493</v>
      </c>
      <c r="E688" s="246" t="s">
        <v>90</v>
      </c>
      <c r="F688" s="246" t="s">
        <v>77</v>
      </c>
      <c r="G688" s="246">
        <v>0</v>
      </c>
      <c r="H688" s="246"/>
      <c r="I688" s="246"/>
      <c r="J688" s="246"/>
      <c r="K688" s="246" t="s">
        <v>290</v>
      </c>
      <c r="L688" s="392" t="s">
        <v>2699</v>
      </c>
    </row>
    <row r="689" spans="1:12" s="344" customFormat="1" ht="24" hidden="1" customHeight="1">
      <c r="A689" s="246">
        <v>10</v>
      </c>
      <c r="B689" s="246" t="s">
        <v>91</v>
      </c>
      <c r="C689" s="247" t="s">
        <v>2047</v>
      </c>
      <c r="D689" s="263" t="s">
        <v>92</v>
      </c>
      <c r="E689" s="246" t="s">
        <v>93</v>
      </c>
      <c r="F689" s="246" t="s">
        <v>77</v>
      </c>
      <c r="G689" s="246">
        <v>0</v>
      </c>
      <c r="H689" s="246"/>
      <c r="I689" s="246"/>
      <c r="J689" s="246"/>
      <c r="K689" s="246" t="s">
        <v>290</v>
      </c>
      <c r="L689" s="392" t="s">
        <v>2699</v>
      </c>
    </row>
    <row r="690" spans="1:12" s="344" customFormat="1" ht="24" hidden="1" customHeight="1">
      <c r="A690" s="246">
        <v>11</v>
      </c>
      <c r="B690" s="246" t="s">
        <v>94</v>
      </c>
      <c r="C690" s="247" t="s">
        <v>95</v>
      </c>
      <c r="D690" s="263" t="s">
        <v>212</v>
      </c>
      <c r="E690" s="246" t="s">
        <v>2067</v>
      </c>
      <c r="F690" s="246" t="s">
        <v>77</v>
      </c>
      <c r="G690" s="246">
        <v>0</v>
      </c>
      <c r="H690" s="246"/>
      <c r="I690" s="246"/>
      <c r="J690" s="246"/>
      <c r="K690" s="246" t="s">
        <v>290</v>
      </c>
      <c r="L690" s="392" t="s">
        <v>2699</v>
      </c>
    </row>
    <row r="691" spans="1:12" s="344" customFormat="1" ht="24" hidden="1" customHeight="1">
      <c r="A691" s="246">
        <v>12</v>
      </c>
      <c r="B691" s="246" t="s">
        <v>96</v>
      </c>
      <c r="C691" s="247" t="s">
        <v>97</v>
      </c>
      <c r="D691" s="263" t="s">
        <v>98</v>
      </c>
      <c r="E691" s="246" t="s">
        <v>2386</v>
      </c>
      <c r="F691" s="246" t="s">
        <v>77</v>
      </c>
      <c r="G691" s="246">
        <v>0</v>
      </c>
      <c r="H691" s="246"/>
      <c r="I691" s="246"/>
      <c r="J691" s="246"/>
      <c r="K691" s="246" t="s">
        <v>290</v>
      </c>
      <c r="L691" s="392" t="s">
        <v>2699</v>
      </c>
    </row>
    <row r="692" spans="1:12" s="344" customFormat="1" ht="24" hidden="1" customHeight="1">
      <c r="A692" s="246">
        <v>13</v>
      </c>
      <c r="B692" s="246" t="s">
        <v>99</v>
      </c>
      <c r="C692" s="247" t="s">
        <v>203</v>
      </c>
      <c r="D692" s="263" t="s">
        <v>337</v>
      </c>
      <c r="E692" s="246" t="s">
        <v>1301</v>
      </c>
      <c r="F692" s="246" t="s">
        <v>77</v>
      </c>
      <c r="G692" s="246">
        <v>0</v>
      </c>
      <c r="H692" s="246"/>
      <c r="I692" s="246"/>
      <c r="J692" s="246"/>
      <c r="K692" s="246" t="s">
        <v>290</v>
      </c>
      <c r="L692" s="392" t="s">
        <v>2699</v>
      </c>
    </row>
    <row r="693" spans="1:12" s="344" customFormat="1" ht="24" hidden="1" customHeight="1">
      <c r="A693" s="246">
        <v>14</v>
      </c>
      <c r="B693" s="246" t="s">
        <v>100</v>
      </c>
      <c r="C693" s="249" t="s">
        <v>1909</v>
      </c>
      <c r="D693" s="262" t="s">
        <v>219</v>
      </c>
      <c r="E693" s="246" t="s">
        <v>101</v>
      </c>
      <c r="F693" s="246" t="s">
        <v>77</v>
      </c>
      <c r="G693" s="246">
        <v>0</v>
      </c>
      <c r="H693" s="246"/>
      <c r="I693" s="246"/>
      <c r="J693" s="246"/>
      <c r="K693" s="246" t="s">
        <v>499</v>
      </c>
      <c r="L693" s="392" t="s">
        <v>2576</v>
      </c>
    </row>
    <row r="694" spans="1:12" s="345" customFormat="1" ht="24" hidden="1" customHeight="1">
      <c r="A694" s="246">
        <v>15</v>
      </c>
      <c r="B694" s="246" t="s">
        <v>102</v>
      </c>
      <c r="C694" s="249" t="s">
        <v>2476</v>
      </c>
      <c r="D694" s="262" t="s">
        <v>219</v>
      </c>
      <c r="E694" s="248" t="s">
        <v>1105</v>
      </c>
      <c r="F694" s="246" t="s">
        <v>77</v>
      </c>
      <c r="G694" s="246">
        <v>0</v>
      </c>
      <c r="H694" s="248"/>
      <c r="I694" s="248"/>
      <c r="J694" s="248"/>
      <c r="K694" s="248" t="s">
        <v>290</v>
      </c>
      <c r="L694" s="392" t="s">
        <v>2699</v>
      </c>
    </row>
    <row r="695" spans="1:12" s="344" customFormat="1" ht="24" hidden="1" customHeight="1">
      <c r="A695" s="246">
        <v>16</v>
      </c>
      <c r="B695" s="246" t="s">
        <v>103</v>
      </c>
      <c r="C695" s="247" t="s">
        <v>402</v>
      </c>
      <c r="D695" s="263" t="s">
        <v>343</v>
      </c>
      <c r="E695" s="246" t="s">
        <v>2004</v>
      </c>
      <c r="F695" s="246" t="s">
        <v>77</v>
      </c>
      <c r="G695" s="246">
        <v>0</v>
      </c>
      <c r="H695" s="246"/>
      <c r="I695" s="246"/>
      <c r="J695" s="246"/>
      <c r="K695" s="246" t="s">
        <v>290</v>
      </c>
      <c r="L695" s="392" t="s">
        <v>2699</v>
      </c>
    </row>
    <row r="696" spans="1:12" s="344" customFormat="1" ht="24" hidden="1" customHeight="1">
      <c r="A696" s="246">
        <v>17</v>
      </c>
      <c r="B696" s="246" t="s">
        <v>104</v>
      </c>
      <c r="C696" s="249" t="s">
        <v>203</v>
      </c>
      <c r="D696" s="262" t="s">
        <v>344</v>
      </c>
      <c r="E696" s="246" t="s">
        <v>105</v>
      </c>
      <c r="F696" s="246" t="s">
        <v>77</v>
      </c>
      <c r="G696" s="246">
        <v>0</v>
      </c>
      <c r="H696" s="246"/>
      <c r="I696" s="246"/>
      <c r="J696" s="246"/>
      <c r="K696" s="246" t="s">
        <v>290</v>
      </c>
      <c r="L696" s="392" t="s">
        <v>2699</v>
      </c>
    </row>
    <row r="697" spans="1:12" s="344" customFormat="1" ht="24" hidden="1" customHeight="1">
      <c r="A697" s="246">
        <v>18</v>
      </c>
      <c r="B697" s="246" t="s">
        <v>106</v>
      </c>
      <c r="C697" s="249" t="s">
        <v>475</v>
      </c>
      <c r="D697" s="262" t="s">
        <v>346</v>
      </c>
      <c r="E697" s="246" t="s">
        <v>1329</v>
      </c>
      <c r="F697" s="246" t="s">
        <v>77</v>
      </c>
      <c r="G697" s="246">
        <v>0</v>
      </c>
      <c r="H697" s="246"/>
      <c r="I697" s="246"/>
      <c r="J697" s="246"/>
      <c r="K697" s="246" t="s">
        <v>499</v>
      </c>
      <c r="L697" s="392" t="s">
        <v>2576</v>
      </c>
    </row>
    <row r="698" spans="1:12" s="344" customFormat="1" ht="24" hidden="1" customHeight="1">
      <c r="A698" s="246">
        <v>19</v>
      </c>
      <c r="B698" s="246" t="s">
        <v>107</v>
      </c>
      <c r="C698" s="247" t="s">
        <v>1733</v>
      </c>
      <c r="D698" s="263" t="s">
        <v>346</v>
      </c>
      <c r="E698" s="246" t="s">
        <v>1090</v>
      </c>
      <c r="F698" s="246" t="s">
        <v>77</v>
      </c>
      <c r="G698" s="246">
        <v>0</v>
      </c>
      <c r="H698" s="246"/>
      <c r="I698" s="246"/>
      <c r="J698" s="246"/>
      <c r="K698" s="246" t="s">
        <v>290</v>
      </c>
      <c r="L698" s="392" t="s">
        <v>2699</v>
      </c>
    </row>
    <row r="699" spans="1:12" s="344" customFormat="1" ht="24" hidden="1" customHeight="1">
      <c r="A699" s="246">
        <v>20</v>
      </c>
      <c r="B699" s="246" t="s">
        <v>108</v>
      </c>
      <c r="C699" s="247" t="s">
        <v>487</v>
      </c>
      <c r="D699" s="263" t="s">
        <v>1337</v>
      </c>
      <c r="E699" s="246" t="s">
        <v>2192</v>
      </c>
      <c r="F699" s="246" t="s">
        <v>77</v>
      </c>
      <c r="G699" s="246">
        <v>0</v>
      </c>
      <c r="H699" s="246"/>
      <c r="I699" s="246"/>
      <c r="J699" s="246"/>
      <c r="K699" s="246" t="s">
        <v>290</v>
      </c>
      <c r="L699" s="392" t="s">
        <v>2699</v>
      </c>
    </row>
    <row r="700" spans="1:12" s="344" customFormat="1" ht="24" hidden="1" customHeight="1">
      <c r="A700" s="246">
        <v>21</v>
      </c>
      <c r="B700" s="246" t="s">
        <v>109</v>
      </c>
      <c r="C700" s="249" t="s">
        <v>1175</v>
      </c>
      <c r="D700" s="262" t="s">
        <v>349</v>
      </c>
      <c r="E700" s="246" t="s">
        <v>2028</v>
      </c>
      <c r="F700" s="246" t="s">
        <v>77</v>
      </c>
      <c r="G700" s="246">
        <v>0</v>
      </c>
      <c r="H700" s="246"/>
      <c r="I700" s="246"/>
      <c r="J700" s="246"/>
      <c r="K700" s="246" t="s">
        <v>290</v>
      </c>
      <c r="L700" s="392" t="s">
        <v>2699</v>
      </c>
    </row>
    <row r="701" spans="1:12" s="345" customFormat="1" ht="24" hidden="1" customHeight="1">
      <c r="A701" s="246">
        <v>22</v>
      </c>
      <c r="B701" s="246" t="s">
        <v>110</v>
      </c>
      <c r="C701" s="249" t="s">
        <v>111</v>
      </c>
      <c r="D701" s="262" t="s">
        <v>223</v>
      </c>
      <c r="E701" s="248" t="s">
        <v>1245</v>
      </c>
      <c r="F701" s="246" t="s">
        <v>77</v>
      </c>
      <c r="G701" s="246">
        <v>0</v>
      </c>
      <c r="H701" s="248"/>
      <c r="I701" s="248"/>
      <c r="J701" s="248"/>
      <c r="K701" s="248" t="s">
        <v>290</v>
      </c>
      <c r="L701" s="392" t="s">
        <v>2576</v>
      </c>
    </row>
    <row r="702" spans="1:12" s="344" customFormat="1" ht="24" hidden="1" customHeight="1">
      <c r="A702" s="246">
        <v>23</v>
      </c>
      <c r="B702" s="246" t="s">
        <v>112</v>
      </c>
      <c r="C702" s="247" t="s">
        <v>487</v>
      </c>
      <c r="D702" s="263" t="s">
        <v>1168</v>
      </c>
      <c r="E702" s="246" t="s">
        <v>438</v>
      </c>
      <c r="F702" s="246" t="s">
        <v>77</v>
      </c>
      <c r="G702" s="246">
        <v>0</v>
      </c>
      <c r="H702" s="246"/>
      <c r="I702" s="246"/>
      <c r="J702" s="246"/>
      <c r="K702" s="246" t="s">
        <v>290</v>
      </c>
      <c r="L702" s="392" t="s">
        <v>2699</v>
      </c>
    </row>
    <row r="703" spans="1:12" s="344" customFormat="1" ht="24" hidden="1" customHeight="1">
      <c r="A703" s="246">
        <v>24</v>
      </c>
      <c r="B703" s="246" t="s">
        <v>113</v>
      </c>
      <c r="C703" s="249" t="s">
        <v>114</v>
      </c>
      <c r="D703" s="262" t="s">
        <v>115</v>
      </c>
      <c r="E703" s="246" t="s">
        <v>116</v>
      </c>
      <c r="F703" s="246" t="s">
        <v>77</v>
      </c>
      <c r="G703" s="246">
        <v>0</v>
      </c>
      <c r="H703" s="246" t="s">
        <v>370</v>
      </c>
      <c r="I703" s="246"/>
      <c r="J703" s="246"/>
      <c r="K703" s="246" t="s">
        <v>290</v>
      </c>
      <c r="L703" s="392" t="s">
        <v>2576</v>
      </c>
    </row>
    <row r="704" spans="1:12" s="344" customFormat="1" ht="24" hidden="1" customHeight="1">
      <c r="A704" s="246">
        <v>25</v>
      </c>
      <c r="B704" s="246" t="s">
        <v>117</v>
      </c>
      <c r="C704" s="249" t="s">
        <v>443</v>
      </c>
      <c r="D704" s="262" t="s">
        <v>225</v>
      </c>
      <c r="E704" s="246" t="s">
        <v>490</v>
      </c>
      <c r="F704" s="246" t="s">
        <v>77</v>
      </c>
      <c r="G704" s="246">
        <v>0</v>
      </c>
      <c r="H704" s="246"/>
      <c r="I704" s="246"/>
      <c r="J704" s="246"/>
      <c r="K704" s="246" t="s">
        <v>290</v>
      </c>
      <c r="L704" s="392" t="s">
        <v>2576</v>
      </c>
    </row>
    <row r="705" spans="1:12" s="344" customFormat="1" ht="24" hidden="1" customHeight="1">
      <c r="A705" s="246">
        <v>26</v>
      </c>
      <c r="B705" s="246" t="s">
        <v>118</v>
      </c>
      <c r="C705" s="247" t="s">
        <v>431</v>
      </c>
      <c r="D705" s="263" t="s">
        <v>226</v>
      </c>
      <c r="E705" s="246" t="s">
        <v>119</v>
      </c>
      <c r="F705" s="246" t="s">
        <v>77</v>
      </c>
      <c r="G705" s="246">
        <v>0</v>
      </c>
      <c r="H705" s="246"/>
      <c r="I705" s="246"/>
      <c r="J705" s="246"/>
      <c r="K705" s="246" t="s">
        <v>290</v>
      </c>
      <c r="L705" s="392" t="s">
        <v>2699</v>
      </c>
    </row>
    <row r="706" spans="1:12" s="344" customFormat="1" ht="24" hidden="1" customHeight="1">
      <c r="A706" s="246">
        <v>27</v>
      </c>
      <c r="B706" s="246" t="s">
        <v>120</v>
      </c>
      <c r="C706" s="249" t="s">
        <v>121</v>
      </c>
      <c r="D706" s="262" t="s">
        <v>360</v>
      </c>
      <c r="E706" s="246" t="s">
        <v>398</v>
      </c>
      <c r="F706" s="246" t="s">
        <v>77</v>
      </c>
      <c r="G706" s="246">
        <v>0</v>
      </c>
      <c r="H706" s="246"/>
      <c r="I706" s="246"/>
      <c r="J706" s="246"/>
      <c r="K706" s="246" t="s">
        <v>290</v>
      </c>
      <c r="L706" s="392" t="s">
        <v>2576</v>
      </c>
    </row>
    <row r="707" spans="1:12" s="344" customFormat="1" ht="24" hidden="1" customHeight="1">
      <c r="A707" s="246">
        <v>28</v>
      </c>
      <c r="B707" s="246" t="s">
        <v>122</v>
      </c>
      <c r="C707" s="247" t="s">
        <v>211</v>
      </c>
      <c r="D707" s="263" t="s">
        <v>360</v>
      </c>
      <c r="E707" s="246" t="s">
        <v>123</v>
      </c>
      <c r="F707" s="246" t="s">
        <v>77</v>
      </c>
      <c r="G707" s="246">
        <v>0</v>
      </c>
      <c r="H707" s="246" t="s">
        <v>345</v>
      </c>
      <c r="I707" s="246"/>
      <c r="J707" s="246"/>
      <c r="K707" s="246" t="s">
        <v>290</v>
      </c>
      <c r="L707" s="392" t="s">
        <v>2699</v>
      </c>
    </row>
    <row r="708" spans="1:12" s="344" customFormat="1" ht="24" hidden="1" customHeight="1">
      <c r="A708" s="246">
        <v>29</v>
      </c>
      <c r="B708" s="246" t="s">
        <v>124</v>
      </c>
      <c r="C708" s="247" t="s">
        <v>125</v>
      </c>
      <c r="D708" s="263" t="s">
        <v>456</v>
      </c>
      <c r="E708" s="246" t="s">
        <v>126</v>
      </c>
      <c r="F708" s="246" t="s">
        <v>77</v>
      </c>
      <c r="G708" s="246">
        <v>0</v>
      </c>
      <c r="H708" s="246"/>
      <c r="I708" s="246"/>
      <c r="J708" s="246"/>
      <c r="K708" s="246" t="s">
        <v>290</v>
      </c>
      <c r="L708" s="392" t="s">
        <v>2699</v>
      </c>
    </row>
    <row r="709" spans="1:12" s="344" customFormat="1" ht="24" hidden="1" customHeight="1">
      <c r="A709" s="246">
        <v>30</v>
      </c>
      <c r="B709" s="246" t="s">
        <v>127</v>
      </c>
      <c r="C709" s="247" t="s">
        <v>214</v>
      </c>
      <c r="D709" s="263" t="s">
        <v>362</v>
      </c>
      <c r="E709" s="246" t="s">
        <v>128</v>
      </c>
      <c r="F709" s="246" t="s">
        <v>77</v>
      </c>
      <c r="G709" s="246">
        <v>0</v>
      </c>
      <c r="H709" s="246"/>
      <c r="I709" s="246"/>
      <c r="J709" s="246"/>
      <c r="K709" s="246" t="s">
        <v>290</v>
      </c>
      <c r="L709" s="392" t="s">
        <v>2699</v>
      </c>
    </row>
    <row r="710" spans="1:12" s="344" customFormat="1" ht="24" hidden="1" customHeight="1">
      <c r="A710" s="246">
        <v>31</v>
      </c>
      <c r="B710" s="246" t="s">
        <v>129</v>
      </c>
      <c r="C710" s="247" t="s">
        <v>1205</v>
      </c>
      <c r="D710" s="263" t="s">
        <v>427</v>
      </c>
      <c r="E710" s="246" t="s">
        <v>130</v>
      </c>
      <c r="F710" s="246" t="s">
        <v>77</v>
      </c>
      <c r="G710" s="246">
        <v>0</v>
      </c>
      <c r="H710" s="246"/>
      <c r="I710" s="246"/>
      <c r="J710" s="246"/>
      <c r="K710" s="246" t="s">
        <v>499</v>
      </c>
      <c r="L710" s="392" t="s">
        <v>2699</v>
      </c>
    </row>
    <row r="711" spans="1:12" s="344" customFormat="1" ht="24" hidden="1" customHeight="1">
      <c r="A711" s="246">
        <v>32</v>
      </c>
      <c r="B711" s="246" t="s">
        <v>131</v>
      </c>
      <c r="C711" s="247" t="s">
        <v>487</v>
      </c>
      <c r="D711" s="263" t="s">
        <v>132</v>
      </c>
      <c r="E711" s="246" t="s">
        <v>1651</v>
      </c>
      <c r="F711" s="246" t="s">
        <v>77</v>
      </c>
      <c r="G711" s="246">
        <v>0</v>
      </c>
      <c r="H711" s="246"/>
      <c r="I711" s="246"/>
      <c r="J711" s="246"/>
      <c r="K711" s="246" t="s">
        <v>290</v>
      </c>
      <c r="L711" s="392" t="s">
        <v>2699</v>
      </c>
    </row>
    <row r="712" spans="1:12" s="344" customFormat="1" ht="24" hidden="1" customHeight="1">
      <c r="A712" s="246">
        <v>33</v>
      </c>
      <c r="B712" s="246" t="s">
        <v>133</v>
      </c>
      <c r="C712" s="247" t="s">
        <v>1331</v>
      </c>
      <c r="D712" s="263" t="s">
        <v>237</v>
      </c>
      <c r="E712" s="246" t="s">
        <v>2444</v>
      </c>
      <c r="F712" s="246" t="s">
        <v>77</v>
      </c>
      <c r="G712" s="246">
        <v>0</v>
      </c>
      <c r="H712" s="246"/>
      <c r="I712" s="246"/>
      <c r="J712" s="246"/>
      <c r="K712" s="246" t="s">
        <v>290</v>
      </c>
      <c r="L712" s="392" t="s">
        <v>2576</v>
      </c>
    </row>
    <row r="713" spans="1:12" s="344" customFormat="1" ht="24" hidden="1" customHeight="1">
      <c r="A713" s="246">
        <v>34</v>
      </c>
      <c r="B713" s="246" t="s">
        <v>134</v>
      </c>
      <c r="C713" s="247" t="s">
        <v>135</v>
      </c>
      <c r="D713" s="263" t="s">
        <v>364</v>
      </c>
      <c r="E713" s="246" t="s">
        <v>1244</v>
      </c>
      <c r="F713" s="246" t="s">
        <v>77</v>
      </c>
      <c r="G713" s="246">
        <v>0</v>
      </c>
      <c r="H713" s="246"/>
      <c r="I713" s="246"/>
      <c r="J713" s="246"/>
      <c r="K713" s="246" t="s">
        <v>499</v>
      </c>
      <c r="L713" s="392" t="s">
        <v>2576</v>
      </c>
    </row>
    <row r="714" spans="1:12" s="344" customFormat="1" ht="24" hidden="1" customHeight="1">
      <c r="A714" s="246">
        <v>35</v>
      </c>
      <c r="B714" s="246" t="s">
        <v>136</v>
      </c>
      <c r="C714" s="247" t="s">
        <v>137</v>
      </c>
      <c r="D714" s="263" t="s">
        <v>364</v>
      </c>
      <c r="E714" s="246" t="s">
        <v>2233</v>
      </c>
      <c r="F714" s="246" t="s">
        <v>77</v>
      </c>
      <c r="G714" s="246">
        <v>0</v>
      </c>
      <c r="H714" s="246"/>
      <c r="I714" s="246"/>
      <c r="J714" s="246"/>
      <c r="K714" s="246" t="s">
        <v>290</v>
      </c>
      <c r="L714" s="392" t="s">
        <v>2699</v>
      </c>
    </row>
    <row r="715" spans="1:12" s="344" customFormat="1" ht="24" hidden="1" customHeight="1">
      <c r="A715" s="246">
        <v>36</v>
      </c>
      <c r="B715" s="246" t="s">
        <v>138</v>
      </c>
      <c r="C715" s="249" t="s">
        <v>139</v>
      </c>
      <c r="D715" s="262" t="s">
        <v>1272</v>
      </c>
      <c r="E715" s="246" t="s">
        <v>140</v>
      </c>
      <c r="F715" s="246" t="s">
        <v>77</v>
      </c>
      <c r="G715" s="246">
        <v>0</v>
      </c>
      <c r="H715" s="246"/>
      <c r="I715" s="246"/>
      <c r="J715" s="246"/>
      <c r="K715" s="246" t="s">
        <v>290</v>
      </c>
      <c r="L715" s="392" t="s">
        <v>2699</v>
      </c>
    </row>
    <row r="716" spans="1:12" s="344" customFormat="1" ht="24" hidden="1" customHeight="1">
      <c r="A716" s="246">
        <v>37</v>
      </c>
      <c r="B716" s="246" t="s">
        <v>141</v>
      </c>
      <c r="C716" s="247" t="s">
        <v>2284</v>
      </c>
      <c r="D716" s="263" t="s">
        <v>484</v>
      </c>
      <c r="E716" s="246" t="s">
        <v>142</v>
      </c>
      <c r="F716" s="246" t="s">
        <v>77</v>
      </c>
      <c r="G716" s="246">
        <v>0</v>
      </c>
      <c r="H716" s="246"/>
      <c r="I716" s="246"/>
      <c r="J716" s="246"/>
      <c r="K716" s="246" t="s">
        <v>290</v>
      </c>
      <c r="L716" s="392" t="s">
        <v>2699</v>
      </c>
    </row>
    <row r="717" spans="1:12" s="344" customFormat="1" ht="24" hidden="1" customHeight="1">
      <c r="A717" s="246">
        <v>38</v>
      </c>
      <c r="B717" s="246" t="s">
        <v>143</v>
      </c>
      <c r="C717" s="247" t="s">
        <v>198</v>
      </c>
      <c r="D717" s="263" t="s">
        <v>430</v>
      </c>
      <c r="E717" s="246" t="s">
        <v>144</v>
      </c>
      <c r="F717" s="246" t="s">
        <v>77</v>
      </c>
      <c r="G717" s="246">
        <v>0</v>
      </c>
      <c r="H717" s="246"/>
      <c r="I717" s="246"/>
      <c r="J717" s="246"/>
      <c r="K717" s="246" t="s">
        <v>290</v>
      </c>
      <c r="L717" s="392" t="s">
        <v>2576</v>
      </c>
    </row>
    <row r="718" spans="1:12" s="344" customFormat="1" ht="24" hidden="1" customHeight="1">
      <c r="A718" s="246">
        <v>39</v>
      </c>
      <c r="B718" s="246" t="s">
        <v>145</v>
      </c>
      <c r="C718" s="247" t="s">
        <v>2044</v>
      </c>
      <c r="D718" s="263" t="s">
        <v>430</v>
      </c>
      <c r="E718" s="246" t="s">
        <v>146</v>
      </c>
      <c r="F718" s="246" t="s">
        <v>77</v>
      </c>
      <c r="G718" s="246">
        <v>0</v>
      </c>
      <c r="H718" s="246"/>
      <c r="I718" s="246"/>
      <c r="J718" s="246"/>
      <c r="K718" s="246" t="s">
        <v>290</v>
      </c>
      <c r="L718" s="392" t="s">
        <v>2699</v>
      </c>
    </row>
    <row r="719" spans="1:12" s="344" customFormat="1" ht="24" hidden="1" customHeight="1">
      <c r="A719" s="246">
        <v>40</v>
      </c>
      <c r="B719" s="246" t="s">
        <v>147</v>
      </c>
      <c r="C719" s="247" t="s">
        <v>1958</v>
      </c>
      <c r="D719" s="263" t="s">
        <v>240</v>
      </c>
      <c r="E719" s="246" t="s">
        <v>148</v>
      </c>
      <c r="F719" s="246" t="s">
        <v>77</v>
      </c>
      <c r="G719" s="246">
        <v>0</v>
      </c>
      <c r="H719" s="246"/>
      <c r="I719" s="246"/>
      <c r="J719" s="246"/>
      <c r="K719" s="246" t="s">
        <v>290</v>
      </c>
      <c r="L719" s="392" t="s">
        <v>2576</v>
      </c>
    </row>
    <row r="720" spans="1:12" s="344" customFormat="1" ht="24" hidden="1" customHeight="1">
      <c r="A720" s="246">
        <v>41</v>
      </c>
      <c r="B720" s="246" t="s">
        <v>149</v>
      </c>
      <c r="C720" s="249" t="s">
        <v>150</v>
      </c>
      <c r="D720" s="262" t="s">
        <v>242</v>
      </c>
      <c r="E720" s="246" t="s">
        <v>151</v>
      </c>
      <c r="F720" s="246" t="s">
        <v>77</v>
      </c>
      <c r="G720" s="246">
        <v>0</v>
      </c>
      <c r="H720" s="246"/>
      <c r="I720" s="246"/>
      <c r="J720" s="246"/>
      <c r="K720" s="246" t="s">
        <v>290</v>
      </c>
      <c r="L720" s="392" t="s">
        <v>2699</v>
      </c>
    </row>
    <row r="721" spans="1:12" s="344" customFormat="1" ht="24" hidden="1" customHeight="1">
      <c r="A721" s="246">
        <v>42</v>
      </c>
      <c r="B721" s="246" t="s">
        <v>542</v>
      </c>
      <c r="C721" s="247" t="s">
        <v>2273</v>
      </c>
      <c r="D721" s="263" t="s">
        <v>242</v>
      </c>
      <c r="E721" s="246" t="s">
        <v>1256</v>
      </c>
      <c r="F721" s="246" t="s">
        <v>77</v>
      </c>
      <c r="G721" s="246">
        <v>0</v>
      </c>
      <c r="H721" s="246"/>
      <c r="I721" s="246"/>
      <c r="J721" s="246"/>
      <c r="K721" s="246" t="s">
        <v>290</v>
      </c>
      <c r="L721" s="392" t="s">
        <v>2576</v>
      </c>
    </row>
    <row r="722" spans="1:12" s="344" customFormat="1" ht="24" hidden="1" customHeight="1">
      <c r="A722" s="246">
        <v>43</v>
      </c>
      <c r="B722" s="246" t="s">
        <v>543</v>
      </c>
      <c r="C722" s="247" t="s">
        <v>198</v>
      </c>
      <c r="D722" s="263" t="s">
        <v>2186</v>
      </c>
      <c r="E722" s="246" t="s">
        <v>544</v>
      </c>
      <c r="F722" s="246" t="s">
        <v>77</v>
      </c>
      <c r="G722" s="246">
        <v>0</v>
      </c>
      <c r="H722" s="246"/>
      <c r="I722" s="246"/>
      <c r="J722" s="246"/>
      <c r="K722" s="246" t="s">
        <v>290</v>
      </c>
      <c r="L722" s="392" t="s">
        <v>2576</v>
      </c>
    </row>
    <row r="723" spans="1:12" s="344" customFormat="1" ht="24" hidden="1" customHeight="1">
      <c r="A723" s="246">
        <v>44</v>
      </c>
      <c r="B723" s="246" t="s">
        <v>545</v>
      </c>
      <c r="C723" s="247" t="s">
        <v>475</v>
      </c>
      <c r="D723" s="263" t="s">
        <v>1332</v>
      </c>
      <c r="E723" s="246" t="s">
        <v>2205</v>
      </c>
      <c r="F723" s="246" t="s">
        <v>77</v>
      </c>
      <c r="G723" s="246">
        <v>0</v>
      </c>
      <c r="H723" s="246"/>
      <c r="I723" s="246"/>
      <c r="J723" s="246"/>
      <c r="K723" s="246" t="s">
        <v>290</v>
      </c>
      <c r="L723" s="392" t="s">
        <v>2576</v>
      </c>
    </row>
    <row r="724" spans="1:12" s="344" customFormat="1" ht="24" hidden="1" customHeight="1">
      <c r="A724" s="246">
        <v>45</v>
      </c>
      <c r="B724" s="246" t="s">
        <v>546</v>
      </c>
      <c r="C724" s="247" t="s">
        <v>230</v>
      </c>
      <c r="D724" s="263" t="s">
        <v>1978</v>
      </c>
      <c r="E724" s="246" t="s">
        <v>2511</v>
      </c>
      <c r="F724" s="246" t="s">
        <v>77</v>
      </c>
      <c r="G724" s="246">
        <v>0</v>
      </c>
      <c r="H724" s="246"/>
      <c r="I724" s="246"/>
      <c r="J724" s="246"/>
      <c r="K724" s="246" t="s">
        <v>290</v>
      </c>
      <c r="L724" s="392" t="s">
        <v>2699</v>
      </c>
    </row>
    <row r="725" spans="1:12" s="344" customFormat="1" ht="24" hidden="1" customHeight="1">
      <c r="A725" s="246">
        <v>46</v>
      </c>
      <c r="B725" s="246" t="s">
        <v>547</v>
      </c>
      <c r="C725" s="247" t="s">
        <v>457</v>
      </c>
      <c r="D725" s="263" t="s">
        <v>1161</v>
      </c>
      <c r="E725" s="246" t="s">
        <v>1737</v>
      </c>
      <c r="F725" s="246" t="s">
        <v>77</v>
      </c>
      <c r="G725" s="246">
        <v>0</v>
      </c>
      <c r="H725" s="246"/>
      <c r="I725" s="246"/>
      <c r="J725" s="246"/>
      <c r="K725" s="246" t="s">
        <v>290</v>
      </c>
      <c r="L725" s="392" t="s">
        <v>2576</v>
      </c>
    </row>
    <row r="726" spans="1:12" s="344" customFormat="1" ht="24" hidden="1" customHeight="1">
      <c r="A726" s="246">
        <v>47</v>
      </c>
      <c r="B726" s="246" t="s">
        <v>548</v>
      </c>
      <c r="C726" s="247" t="s">
        <v>549</v>
      </c>
      <c r="D726" s="263" t="s">
        <v>486</v>
      </c>
      <c r="E726" s="246" t="s">
        <v>550</v>
      </c>
      <c r="F726" s="246" t="s">
        <v>77</v>
      </c>
      <c r="G726" s="246">
        <v>0</v>
      </c>
      <c r="H726" s="246"/>
      <c r="I726" s="246"/>
      <c r="J726" s="246"/>
      <c r="K726" s="246" t="s">
        <v>290</v>
      </c>
      <c r="L726" s="392" t="s">
        <v>2576</v>
      </c>
    </row>
    <row r="727" spans="1:12" s="344" customFormat="1" ht="24" hidden="1" customHeight="1">
      <c r="A727" s="246">
        <v>48</v>
      </c>
      <c r="B727" s="246" t="s">
        <v>551</v>
      </c>
      <c r="C727" s="247" t="s">
        <v>552</v>
      </c>
      <c r="D727" s="263" t="s">
        <v>244</v>
      </c>
      <c r="E727" s="246" t="s">
        <v>553</v>
      </c>
      <c r="F727" s="246" t="s">
        <v>77</v>
      </c>
      <c r="G727" s="246">
        <v>0</v>
      </c>
      <c r="H727" s="246"/>
      <c r="I727" s="246"/>
      <c r="J727" s="246"/>
      <c r="K727" s="246" t="s">
        <v>499</v>
      </c>
      <c r="L727" s="392" t="s">
        <v>2576</v>
      </c>
    </row>
    <row r="728" spans="1:12" s="344" customFormat="1" ht="24" hidden="1" customHeight="1">
      <c r="A728" s="246">
        <v>49</v>
      </c>
      <c r="B728" s="246" t="s">
        <v>554</v>
      </c>
      <c r="C728" s="247" t="s">
        <v>206</v>
      </c>
      <c r="D728" s="263" t="s">
        <v>244</v>
      </c>
      <c r="E728" s="246" t="s">
        <v>555</v>
      </c>
      <c r="F728" s="246" t="s">
        <v>77</v>
      </c>
      <c r="G728" s="246">
        <v>0</v>
      </c>
      <c r="H728" s="246"/>
      <c r="I728" s="246"/>
      <c r="J728" s="246"/>
      <c r="K728" s="246" t="s">
        <v>290</v>
      </c>
      <c r="L728" s="392" t="s">
        <v>2699</v>
      </c>
    </row>
    <row r="729" spans="1:12" s="345" customFormat="1" ht="24" hidden="1" customHeight="1">
      <c r="A729" s="246">
        <v>50</v>
      </c>
      <c r="B729" s="248" t="s">
        <v>556</v>
      </c>
      <c r="C729" s="249" t="s">
        <v>1255</v>
      </c>
      <c r="D729" s="262" t="s">
        <v>302</v>
      </c>
      <c r="E729" s="248" t="s">
        <v>557</v>
      </c>
      <c r="F729" s="246" t="s">
        <v>77</v>
      </c>
      <c r="G729" s="246">
        <v>0</v>
      </c>
      <c r="H729" s="251" t="s">
        <v>1723</v>
      </c>
      <c r="I729" s="251"/>
      <c r="J729" s="251"/>
      <c r="K729" s="248" t="s">
        <v>290</v>
      </c>
      <c r="L729" s="393" t="s">
        <v>558</v>
      </c>
    </row>
    <row r="730" spans="1:12" s="344" customFormat="1" ht="24" hidden="1" customHeight="1" thickBot="1">
      <c r="A730" s="373">
        <v>51</v>
      </c>
      <c r="B730" s="373" t="s">
        <v>2634</v>
      </c>
      <c r="C730" s="374" t="s">
        <v>1306</v>
      </c>
      <c r="D730" s="375" t="s">
        <v>1307</v>
      </c>
      <c r="E730" s="373" t="s">
        <v>411</v>
      </c>
      <c r="F730" s="373" t="s">
        <v>77</v>
      </c>
      <c r="G730" s="373">
        <v>1</v>
      </c>
      <c r="H730" s="373" t="s">
        <v>292</v>
      </c>
      <c r="I730" s="373"/>
      <c r="J730" s="373"/>
      <c r="K730" s="373" t="s">
        <v>290</v>
      </c>
      <c r="L730" s="399" t="s">
        <v>1074</v>
      </c>
    </row>
    <row r="731" spans="1:12" s="344" customFormat="1" ht="24" hidden="1" customHeight="1">
      <c r="A731" s="283">
        <v>1</v>
      </c>
      <c r="B731" s="283" t="s">
        <v>559</v>
      </c>
      <c r="C731" s="371" t="s">
        <v>560</v>
      </c>
      <c r="D731" s="372" t="s">
        <v>1094</v>
      </c>
      <c r="E731" s="283" t="s">
        <v>417</v>
      </c>
      <c r="F731" s="283" t="s">
        <v>561</v>
      </c>
      <c r="G731" s="283">
        <v>1</v>
      </c>
      <c r="H731" s="283" t="s">
        <v>292</v>
      </c>
      <c r="I731" s="283"/>
      <c r="J731" s="283"/>
      <c r="K731" s="283" t="s">
        <v>290</v>
      </c>
      <c r="L731" s="391"/>
    </row>
    <row r="732" spans="1:12" s="344" customFormat="1" ht="24" hidden="1" customHeight="1">
      <c r="A732" s="246">
        <v>2</v>
      </c>
      <c r="B732" s="246" t="s">
        <v>562</v>
      </c>
      <c r="C732" s="247" t="s">
        <v>563</v>
      </c>
      <c r="D732" s="263" t="s">
        <v>564</v>
      </c>
      <c r="E732" s="246" t="s">
        <v>1470</v>
      </c>
      <c r="F732" s="246" t="s">
        <v>561</v>
      </c>
      <c r="G732" s="246">
        <v>1</v>
      </c>
      <c r="H732" s="246" t="s">
        <v>292</v>
      </c>
      <c r="I732" s="246"/>
      <c r="J732" s="246"/>
      <c r="K732" s="246" t="s">
        <v>290</v>
      </c>
      <c r="L732" s="392"/>
    </row>
    <row r="733" spans="1:12" s="344" customFormat="1" ht="24" hidden="1" customHeight="1">
      <c r="A733" s="246">
        <v>3</v>
      </c>
      <c r="B733" s="246" t="s">
        <v>565</v>
      </c>
      <c r="C733" s="247" t="s">
        <v>566</v>
      </c>
      <c r="D733" s="263" t="s">
        <v>1279</v>
      </c>
      <c r="E733" s="246" t="s">
        <v>406</v>
      </c>
      <c r="F733" s="246" t="s">
        <v>561</v>
      </c>
      <c r="G733" s="246">
        <v>1</v>
      </c>
      <c r="H733" s="246" t="s">
        <v>292</v>
      </c>
      <c r="I733" s="246"/>
      <c r="J733" s="246"/>
      <c r="K733" s="246" t="s">
        <v>290</v>
      </c>
      <c r="L733" s="392"/>
    </row>
    <row r="734" spans="1:12" s="344" customFormat="1" ht="24" hidden="1" customHeight="1">
      <c r="A734" s="246">
        <v>4</v>
      </c>
      <c r="B734" s="246" t="s">
        <v>567</v>
      </c>
      <c r="C734" s="247" t="s">
        <v>453</v>
      </c>
      <c r="D734" s="263" t="s">
        <v>1162</v>
      </c>
      <c r="E734" s="246" t="s">
        <v>459</v>
      </c>
      <c r="F734" s="246" t="s">
        <v>561</v>
      </c>
      <c r="G734" s="246">
        <v>1</v>
      </c>
      <c r="H734" s="246" t="s">
        <v>292</v>
      </c>
      <c r="I734" s="246"/>
      <c r="J734" s="246"/>
      <c r="K734" s="246" t="s">
        <v>499</v>
      </c>
      <c r="L734" s="392" t="s">
        <v>345</v>
      </c>
    </row>
    <row r="735" spans="1:12" s="344" customFormat="1" ht="24" hidden="1" customHeight="1">
      <c r="A735" s="246">
        <v>5</v>
      </c>
      <c r="B735" s="246" t="s">
        <v>568</v>
      </c>
      <c r="C735" s="247" t="s">
        <v>569</v>
      </c>
      <c r="D735" s="263" t="s">
        <v>1338</v>
      </c>
      <c r="E735" s="246" t="s">
        <v>570</v>
      </c>
      <c r="F735" s="246" t="s">
        <v>561</v>
      </c>
      <c r="G735" s="246">
        <v>0</v>
      </c>
      <c r="H735" s="246"/>
      <c r="I735" s="246"/>
      <c r="J735" s="246"/>
      <c r="K735" s="246" t="s">
        <v>290</v>
      </c>
      <c r="L735" s="392"/>
    </row>
    <row r="736" spans="1:12" s="344" customFormat="1" ht="24" hidden="1" customHeight="1">
      <c r="A736" s="246">
        <v>6</v>
      </c>
      <c r="B736" s="246" t="s">
        <v>571</v>
      </c>
      <c r="C736" s="247" t="s">
        <v>572</v>
      </c>
      <c r="D736" s="263" t="s">
        <v>205</v>
      </c>
      <c r="E736" s="246" t="s">
        <v>2205</v>
      </c>
      <c r="F736" s="246" t="s">
        <v>561</v>
      </c>
      <c r="G736" s="246">
        <v>1</v>
      </c>
      <c r="H736" s="246" t="s">
        <v>292</v>
      </c>
      <c r="I736" s="246"/>
      <c r="J736" s="246"/>
      <c r="K736" s="246" t="s">
        <v>290</v>
      </c>
      <c r="L736" s="392"/>
    </row>
    <row r="737" spans="1:12" s="344" customFormat="1" ht="24" hidden="1" customHeight="1">
      <c r="A737" s="246">
        <v>7</v>
      </c>
      <c r="B737" s="246" t="s">
        <v>573</v>
      </c>
      <c r="C737" s="247" t="s">
        <v>574</v>
      </c>
      <c r="D737" s="263" t="s">
        <v>575</v>
      </c>
      <c r="E737" s="246" t="s">
        <v>398</v>
      </c>
      <c r="F737" s="246" t="s">
        <v>561</v>
      </c>
      <c r="G737" s="246">
        <v>1</v>
      </c>
      <c r="H737" s="246" t="s">
        <v>292</v>
      </c>
      <c r="I737" s="246"/>
      <c r="J737" s="246"/>
      <c r="K737" s="246" t="s">
        <v>290</v>
      </c>
      <c r="L737" s="392"/>
    </row>
    <row r="738" spans="1:12" s="344" customFormat="1" ht="24" hidden="1" customHeight="1">
      <c r="A738" s="246">
        <v>8</v>
      </c>
      <c r="B738" s="246" t="s">
        <v>576</v>
      </c>
      <c r="C738" s="247" t="s">
        <v>577</v>
      </c>
      <c r="D738" s="263" t="s">
        <v>578</v>
      </c>
      <c r="E738" s="246" t="s">
        <v>1704</v>
      </c>
      <c r="F738" s="246" t="s">
        <v>561</v>
      </c>
      <c r="G738" s="246">
        <v>1</v>
      </c>
      <c r="H738" s="246" t="s">
        <v>292</v>
      </c>
      <c r="I738" s="246"/>
      <c r="J738" s="246"/>
      <c r="K738" s="246" t="s">
        <v>290</v>
      </c>
      <c r="L738" s="392"/>
    </row>
    <row r="739" spans="1:12" s="344" customFormat="1" ht="24" hidden="1" customHeight="1">
      <c r="A739" s="246">
        <v>9</v>
      </c>
      <c r="B739" s="246" t="s">
        <v>579</v>
      </c>
      <c r="C739" s="247" t="s">
        <v>563</v>
      </c>
      <c r="D739" s="263" t="s">
        <v>1322</v>
      </c>
      <c r="E739" s="246" t="s">
        <v>580</v>
      </c>
      <c r="F739" s="246" t="s">
        <v>561</v>
      </c>
      <c r="G739" s="246">
        <v>1</v>
      </c>
      <c r="H739" s="246" t="s">
        <v>292</v>
      </c>
      <c r="I739" s="246"/>
      <c r="J739" s="246"/>
      <c r="K739" s="246" t="s">
        <v>290</v>
      </c>
      <c r="L739" s="392"/>
    </row>
    <row r="740" spans="1:12" s="344" customFormat="1" ht="24" hidden="1" customHeight="1">
      <c r="A740" s="246">
        <v>10</v>
      </c>
      <c r="B740" s="246" t="s">
        <v>581</v>
      </c>
      <c r="C740" s="247" t="s">
        <v>582</v>
      </c>
      <c r="D740" s="263" t="s">
        <v>1339</v>
      </c>
      <c r="E740" s="246" t="s">
        <v>583</v>
      </c>
      <c r="F740" s="246" t="s">
        <v>561</v>
      </c>
      <c r="G740" s="246">
        <v>1</v>
      </c>
      <c r="H740" s="246" t="s">
        <v>292</v>
      </c>
      <c r="I740" s="246"/>
      <c r="J740" s="246"/>
      <c r="K740" s="246" t="s">
        <v>290</v>
      </c>
      <c r="L740" s="392"/>
    </row>
    <row r="741" spans="1:12" s="344" customFormat="1" ht="24" hidden="1" customHeight="1">
      <c r="A741" s="246">
        <v>11</v>
      </c>
      <c r="B741" s="246" t="s">
        <v>584</v>
      </c>
      <c r="C741" s="247" t="s">
        <v>585</v>
      </c>
      <c r="D741" s="263" t="s">
        <v>1339</v>
      </c>
      <c r="E741" s="246" t="s">
        <v>586</v>
      </c>
      <c r="F741" s="246" t="s">
        <v>561</v>
      </c>
      <c r="G741" s="246">
        <v>1</v>
      </c>
      <c r="H741" s="246" t="s">
        <v>292</v>
      </c>
      <c r="I741" s="246"/>
      <c r="J741" s="246"/>
      <c r="K741" s="246" t="s">
        <v>290</v>
      </c>
      <c r="L741" s="392"/>
    </row>
    <row r="742" spans="1:12" s="344" customFormat="1" ht="24" hidden="1" customHeight="1">
      <c r="A742" s="246">
        <v>12</v>
      </c>
      <c r="B742" s="246" t="s">
        <v>587</v>
      </c>
      <c r="C742" s="247" t="s">
        <v>588</v>
      </c>
      <c r="D742" s="263" t="s">
        <v>446</v>
      </c>
      <c r="E742" s="246" t="s">
        <v>1675</v>
      </c>
      <c r="F742" s="246" t="s">
        <v>561</v>
      </c>
      <c r="G742" s="246">
        <v>1</v>
      </c>
      <c r="H742" s="246" t="s">
        <v>292</v>
      </c>
      <c r="I742" s="246"/>
      <c r="J742" s="246"/>
      <c r="K742" s="246" t="s">
        <v>290</v>
      </c>
      <c r="L742" s="392"/>
    </row>
    <row r="743" spans="1:12" s="344" customFormat="1" ht="24" hidden="1" customHeight="1">
      <c r="A743" s="246">
        <v>13</v>
      </c>
      <c r="B743" s="246" t="s">
        <v>589</v>
      </c>
      <c r="C743" s="247" t="s">
        <v>590</v>
      </c>
      <c r="D743" s="263" t="s">
        <v>1340</v>
      </c>
      <c r="E743" s="246" t="s">
        <v>1727</v>
      </c>
      <c r="F743" s="246" t="s">
        <v>561</v>
      </c>
      <c r="G743" s="246">
        <v>1</v>
      </c>
      <c r="H743" s="246" t="s">
        <v>292</v>
      </c>
      <c r="I743" s="246"/>
      <c r="J743" s="246"/>
      <c r="K743" s="246" t="s">
        <v>499</v>
      </c>
      <c r="L743" s="392"/>
    </row>
    <row r="744" spans="1:12" s="344" customFormat="1" ht="24" hidden="1" customHeight="1">
      <c r="A744" s="246">
        <v>14</v>
      </c>
      <c r="B744" s="246" t="s">
        <v>591</v>
      </c>
      <c r="C744" s="247" t="s">
        <v>563</v>
      </c>
      <c r="D744" s="263" t="s">
        <v>592</v>
      </c>
      <c r="E744" s="246" t="s">
        <v>1219</v>
      </c>
      <c r="F744" s="246" t="s">
        <v>561</v>
      </c>
      <c r="G744" s="246">
        <v>1</v>
      </c>
      <c r="H744" s="246" t="s">
        <v>292</v>
      </c>
      <c r="I744" s="246"/>
      <c r="J744" s="246"/>
      <c r="K744" s="246" t="s">
        <v>290</v>
      </c>
      <c r="L744" s="392"/>
    </row>
    <row r="745" spans="1:12" s="344" customFormat="1" ht="24" hidden="1" customHeight="1">
      <c r="A745" s="246">
        <v>15</v>
      </c>
      <c r="B745" s="246" t="s">
        <v>593</v>
      </c>
      <c r="C745" s="247" t="s">
        <v>594</v>
      </c>
      <c r="D745" s="263" t="s">
        <v>1341</v>
      </c>
      <c r="E745" s="246" t="s">
        <v>595</v>
      </c>
      <c r="F745" s="246" t="s">
        <v>561</v>
      </c>
      <c r="G745" s="246">
        <v>1</v>
      </c>
      <c r="H745" s="246" t="s">
        <v>292</v>
      </c>
      <c r="I745" s="246"/>
      <c r="J745" s="246"/>
      <c r="K745" s="246" t="s">
        <v>290</v>
      </c>
      <c r="L745" s="392"/>
    </row>
    <row r="746" spans="1:12" s="344" customFormat="1" ht="24" hidden="1" customHeight="1">
      <c r="A746" s="246">
        <v>16</v>
      </c>
      <c r="B746" s="246" t="s">
        <v>596</v>
      </c>
      <c r="C746" s="247" t="s">
        <v>597</v>
      </c>
      <c r="D746" s="263" t="s">
        <v>1216</v>
      </c>
      <c r="E746" s="246" t="s">
        <v>477</v>
      </c>
      <c r="F746" s="246" t="s">
        <v>561</v>
      </c>
      <c r="G746" s="246">
        <v>1</v>
      </c>
      <c r="H746" s="246" t="s">
        <v>292</v>
      </c>
      <c r="I746" s="246"/>
      <c r="J746" s="246"/>
      <c r="K746" s="246" t="s">
        <v>290</v>
      </c>
      <c r="L746" s="392"/>
    </row>
    <row r="747" spans="1:12" s="344" customFormat="1" ht="24" hidden="1" customHeight="1">
      <c r="A747" s="246">
        <v>17</v>
      </c>
      <c r="B747" s="246" t="s">
        <v>598</v>
      </c>
      <c r="C747" s="247" t="s">
        <v>599</v>
      </c>
      <c r="D747" s="263" t="s">
        <v>600</v>
      </c>
      <c r="E747" s="246" t="s">
        <v>1083</v>
      </c>
      <c r="F747" s="246" t="s">
        <v>561</v>
      </c>
      <c r="G747" s="246">
        <v>1</v>
      </c>
      <c r="H747" s="246" t="s">
        <v>292</v>
      </c>
      <c r="I747" s="246"/>
      <c r="J747" s="246"/>
      <c r="K747" s="246" t="s">
        <v>290</v>
      </c>
      <c r="L747" s="392"/>
    </row>
    <row r="748" spans="1:12" s="344" customFormat="1" ht="24" hidden="1" customHeight="1">
      <c r="A748" s="246">
        <v>18</v>
      </c>
      <c r="B748" s="246" t="s">
        <v>601</v>
      </c>
      <c r="C748" s="247" t="s">
        <v>602</v>
      </c>
      <c r="D748" s="263" t="s">
        <v>337</v>
      </c>
      <c r="E748" s="246" t="s">
        <v>1104</v>
      </c>
      <c r="F748" s="246" t="s">
        <v>561</v>
      </c>
      <c r="G748" s="246">
        <v>1</v>
      </c>
      <c r="H748" s="246" t="s">
        <v>292</v>
      </c>
      <c r="I748" s="246"/>
      <c r="J748" s="246"/>
      <c r="K748" s="246" t="s">
        <v>290</v>
      </c>
      <c r="L748" s="392"/>
    </row>
    <row r="749" spans="1:12" s="344" customFormat="1" ht="24" hidden="1" customHeight="1">
      <c r="A749" s="246">
        <v>19</v>
      </c>
      <c r="B749" s="246" t="s">
        <v>603</v>
      </c>
      <c r="C749" s="247" t="s">
        <v>604</v>
      </c>
      <c r="D749" s="263" t="s">
        <v>605</v>
      </c>
      <c r="E749" s="246" t="s">
        <v>1301</v>
      </c>
      <c r="F749" s="246" t="s">
        <v>561</v>
      </c>
      <c r="G749" s="246">
        <v>1</v>
      </c>
      <c r="H749" s="246" t="s">
        <v>292</v>
      </c>
      <c r="I749" s="246"/>
      <c r="J749" s="246"/>
      <c r="K749" s="246" t="s">
        <v>499</v>
      </c>
      <c r="L749" s="392"/>
    </row>
    <row r="750" spans="1:12" s="344" customFormat="1" ht="24" hidden="1" customHeight="1">
      <c r="A750" s="246">
        <v>20</v>
      </c>
      <c r="B750" s="246" t="s">
        <v>606</v>
      </c>
      <c r="C750" s="247" t="s">
        <v>291</v>
      </c>
      <c r="D750" s="263" t="s">
        <v>338</v>
      </c>
      <c r="E750" s="246" t="s">
        <v>607</v>
      </c>
      <c r="F750" s="246" t="s">
        <v>561</v>
      </c>
      <c r="G750" s="246">
        <v>0</v>
      </c>
      <c r="H750" s="246" t="s">
        <v>370</v>
      </c>
      <c r="I750" s="246"/>
      <c r="J750" s="246"/>
      <c r="K750" s="246" t="s">
        <v>290</v>
      </c>
      <c r="L750" s="392"/>
    </row>
    <row r="751" spans="1:12" s="344" customFormat="1" ht="24" hidden="1" customHeight="1">
      <c r="A751" s="246">
        <v>21</v>
      </c>
      <c r="B751" s="246" t="s">
        <v>608</v>
      </c>
      <c r="C751" s="247" t="s">
        <v>609</v>
      </c>
      <c r="D751" s="263" t="s">
        <v>340</v>
      </c>
      <c r="E751" s="246" t="s">
        <v>610</v>
      </c>
      <c r="F751" s="246" t="s">
        <v>561</v>
      </c>
      <c r="G751" s="246">
        <v>1</v>
      </c>
      <c r="H751" s="246" t="s">
        <v>292</v>
      </c>
      <c r="I751" s="246"/>
      <c r="J751" s="246"/>
      <c r="K751" s="246" t="s">
        <v>290</v>
      </c>
      <c r="L751" s="392"/>
    </row>
    <row r="752" spans="1:12" s="344" customFormat="1" ht="24" hidden="1" customHeight="1">
      <c r="A752" s="246">
        <v>22</v>
      </c>
      <c r="B752" s="246" t="s">
        <v>611</v>
      </c>
      <c r="C752" s="247" t="s">
        <v>612</v>
      </c>
      <c r="D752" s="263" t="s">
        <v>613</v>
      </c>
      <c r="E752" s="246" t="s">
        <v>614</v>
      </c>
      <c r="F752" s="246" t="s">
        <v>561</v>
      </c>
      <c r="G752" s="246">
        <v>1</v>
      </c>
      <c r="H752" s="246" t="s">
        <v>292</v>
      </c>
      <c r="I752" s="246"/>
      <c r="J752" s="246"/>
      <c r="K752" s="246" t="s">
        <v>499</v>
      </c>
      <c r="L752" s="388" t="s">
        <v>177</v>
      </c>
    </row>
    <row r="753" spans="1:12" s="344" customFormat="1" ht="24" hidden="1" customHeight="1">
      <c r="A753" s="246">
        <v>23</v>
      </c>
      <c r="B753" s="246" t="s">
        <v>615</v>
      </c>
      <c r="C753" s="247" t="s">
        <v>616</v>
      </c>
      <c r="D753" s="263" t="s">
        <v>386</v>
      </c>
      <c r="E753" s="246" t="s">
        <v>444</v>
      </c>
      <c r="F753" s="246" t="s">
        <v>561</v>
      </c>
      <c r="G753" s="246">
        <v>1</v>
      </c>
      <c r="H753" s="246" t="s">
        <v>292</v>
      </c>
      <c r="I753" s="246"/>
      <c r="J753" s="246"/>
      <c r="K753" s="246" t="s">
        <v>290</v>
      </c>
      <c r="L753" s="392"/>
    </row>
    <row r="754" spans="1:12" s="344" customFormat="1" ht="24" hidden="1" customHeight="1">
      <c r="A754" s="246">
        <v>24</v>
      </c>
      <c r="B754" s="246" t="s">
        <v>617</v>
      </c>
      <c r="C754" s="247" t="s">
        <v>618</v>
      </c>
      <c r="D754" s="263" t="s">
        <v>619</v>
      </c>
      <c r="E754" s="246" t="s">
        <v>496</v>
      </c>
      <c r="F754" s="246" t="s">
        <v>561</v>
      </c>
      <c r="G754" s="246">
        <v>1</v>
      </c>
      <c r="H754" s="246" t="s">
        <v>292</v>
      </c>
      <c r="I754" s="246"/>
      <c r="J754" s="246"/>
      <c r="K754" s="246" t="s">
        <v>290</v>
      </c>
      <c r="L754" s="392"/>
    </row>
    <row r="755" spans="1:12" s="344" customFormat="1" ht="24" hidden="1" customHeight="1">
      <c r="A755" s="246">
        <v>25</v>
      </c>
      <c r="B755" s="246" t="s">
        <v>620</v>
      </c>
      <c r="C755" s="247" t="s">
        <v>621</v>
      </c>
      <c r="D755" s="263" t="s">
        <v>217</v>
      </c>
      <c r="E755" s="246" t="s">
        <v>1485</v>
      </c>
      <c r="F755" s="246" t="s">
        <v>561</v>
      </c>
      <c r="G755" s="246">
        <v>1</v>
      </c>
      <c r="H755" s="246" t="s">
        <v>292</v>
      </c>
      <c r="I755" s="246"/>
      <c r="J755" s="246"/>
      <c r="K755" s="246" t="s">
        <v>499</v>
      </c>
      <c r="L755" s="392"/>
    </row>
    <row r="756" spans="1:12" s="344" customFormat="1" ht="24" hidden="1" customHeight="1">
      <c r="A756" s="246">
        <v>26</v>
      </c>
      <c r="B756" s="246" t="s">
        <v>622</v>
      </c>
      <c r="C756" s="247" t="s">
        <v>623</v>
      </c>
      <c r="D756" s="263" t="s">
        <v>1324</v>
      </c>
      <c r="E756" s="246" t="s">
        <v>624</v>
      </c>
      <c r="F756" s="246" t="s">
        <v>561</v>
      </c>
      <c r="G756" s="246">
        <v>1</v>
      </c>
      <c r="H756" s="246" t="s">
        <v>292</v>
      </c>
      <c r="I756" s="246"/>
      <c r="J756" s="246"/>
      <c r="K756" s="246" t="s">
        <v>290</v>
      </c>
      <c r="L756" s="392"/>
    </row>
    <row r="757" spans="1:12" s="344" customFormat="1" ht="24" hidden="1" customHeight="1">
      <c r="A757" s="246">
        <v>27</v>
      </c>
      <c r="B757" s="246" t="s">
        <v>625</v>
      </c>
      <c r="C757" s="247" t="s">
        <v>626</v>
      </c>
      <c r="D757" s="263" t="s">
        <v>343</v>
      </c>
      <c r="E757" s="246" t="s">
        <v>2230</v>
      </c>
      <c r="F757" s="246" t="s">
        <v>561</v>
      </c>
      <c r="G757" s="246">
        <v>1</v>
      </c>
      <c r="H757" s="246" t="s">
        <v>292</v>
      </c>
      <c r="I757" s="246"/>
      <c r="J757" s="246"/>
      <c r="K757" s="246" t="s">
        <v>290</v>
      </c>
      <c r="L757" s="392"/>
    </row>
    <row r="758" spans="1:12" s="344" customFormat="1" ht="24" hidden="1" customHeight="1">
      <c r="A758" s="246">
        <v>28</v>
      </c>
      <c r="B758" s="246" t="s">
        <v>627</v>
      </c>
      <c r="C758" s="247" t="s">
        <v>628</v>
      </c>
      <c r="D758" s="263" t="s">
        <v>1342</v>
      </c>
      <c r="E758" s="246" t="s">
        <v>1343</v>
      </c>
      <c r="F758" s="246" t="s">
        <v>561</v>
      </c>
      <c r="G758" s="246">
        <v>1</v>
      </c>
      <c r="H758" s="246" t="s">
        <v>292</v>
      </c>
      <c r="I758" s="246"/>
      <c r="J758" s="246"/>
      <c r="K758" s="246" t="s">
        <v>290</v>
      </c>
      <c r="L758" s="392"/>
    </row>
    <row r="759" spans="1:12" s="344" customFormat="1" ht="24" hidden="1" customHeight="1">
      <c r="A759" s="246">
        <v>29</v>
      </c>
      <c r="B759" s="246" t="s">
        <v>629</v>
      </c>
      <c r="C759" s="247" t="s">
        <v>630</v>
      </c>
      <c r="D759" s="263" t="s">
        <v>631</v>
      </c>
      <c r="E759" s="246" t="s">
        <v>1949</v>
      </c>
      <c r="F759" s="246" t="s">
        <v>561</v>
      </c>
      <c r="G759" s="246">
        <v>1</v>
      </c>
      <c r="H759" s="246" t="s">
        <v>292</v>
      </c>
      <c r="I759" s="246"/>
      <c r="J759" s="246"/>
      <c r="K759" s="246" t="s">
        <v>290</v>
      </c>
      <c r="L759" s="392"/>
    </row>
    <row r="760" spans="1:12" s="344" customFormat="1" ht="24" hidden="1" customHeight="1">
      <c r="A760" s="246">
        <v>30</v>
      </c>
      <c r="B760" s="246" t="s">
        <v>632</v>
      </c>
      <c r="C760" s="247" t="s">
        <v>633</v>
      </c>
      <c r="D760" s="263" t="s">
        <v>634</v>
      </c>
      <c r="E760" s="246" t="s">
        <v>2696</v>
      </c>
      <c r="F760" s="246" t="s">
        <v>561</v>
      </c>
      <c r="G760" s="246">
        <v>1</v>
      </c>
      <c r="H760" s="246" t="s">
        <v>292</v>
      </c>
      <c r="I760" s="246"/>
      <c r="J760" s="246"/>
      <c r="K760" s="246" t="s">
        <v>290</v>
      </c>
      <c r="L760" s="392"/>
    </row>
    <row r="761" spans="1:12" s="344" customFormat="1" ht="24" hidden="1" customHeight="1">
      <c r="A761" s="246">
        <v>31</v>
      </c>
      <c r="B761" s="246" t="s">
        <v>635</v>
      </c>
      <c r="C761" s="247" t="s">
        <v>636</v>
      </c>
      <c r="D761" s="263" t="s">
        <v>634</v>
      </c>
      <c r="E761" s="246" t="s">
        <v>1089</v>
      </c>
      <c r="F761" s="246" t="s">
        <v>561</v>
      </c>
      <c r="G761" s="246">
        <v>1</v>
      </c>
      <c r="H761" s="246" t="s">
        <v>292</v>
      </c>
      <c r="I761" s="246"/>
      <c r="J761" s="246"/>
      <c r="K761" s="246" t="s">
        <v>290</v>
      </c>
      <c r="L761" s="392" t="s">
        <v>339</v>
      </c>
    </row>
    <row r="762" spans="1:12" s="344" customFormat="1" ht="24" hidden="1" customHeight="1">
      <c r="A762" s="246">
        <v>32</v>
      </c>
      <c r="B762" s="246" t="s">
        <v>637</v>
      </c>
      <c r="C762" s="247" t="s">
        <v>638</v>
      </c>
      <c r="D762" s="263" t="s">
        <v>223</v>
      </c>
      <c r="E762" s="246" t="s">
        <v>1203</v>
      </c>
      <c r="F762" s="246" t="s">
        <v>561</v>
      </c>
      <c r="G762" s="246">
        <v>1</v>
      </c>
      <c r="H762" s="246" t="s">
        <v>292</v>
      </c>
      <c r="I762" s="246"/>
      <c r="J762" s="246"/>
      <c r="K762" s="246" t="s">
        <v>290</v>
      </c>
      <c r="L762" s="392"/>
    </row>
    <row r="763" spans="1:12" s="344" customFormat="1" ht="24" hidden="1" customHeight="1">
      <c r="A763" s="246">
        <v>33</v>
      </c>
      <c r="B763" s="246" t="s">
        <v>639</v>
      </c>
      <c r="C763" s="247" t="s">
        <v>1344</v>
      </c>
      <c r="D763" s="263" t="s">
        <v>640</v>
      </c>
      <c r="E763" s="246" t="s">
        <v>2296</v>
      </c>
      <c r="F763" s="246" t="s">
        <v>561</v>
      </c>
      <c r="G763" s="246">
        <v>1</v>
      </c>
      <c r="H763" s="246" t="s">
        <v>292</v>
      </c>
      <c r="I763" s="246"/>
      <c r="J763" s="246"/>
      <c r="K763" s="246" t="s">
        <v>290</v>
      </c>
      <c r="L763" s="392"/>
    </row>
    <row r="764" spans="1:12" s="344" customFormat="1" ht="24" hidden="1" customHeight="1">
      <c r="A764" s="246">
        <v>34</v>
      </c>
      <c r="B764" s="246" t="s">
        <v>641</v>
      </c>
      <c r="C764" s="247" t="s">
        <v>2327</v>
      </c>
      <c r="D764" s="263" t="s">
        <v>393</v>
      </c>
      <c r="E764" s="246" t="s">
        <v>1257</v>
      </c>
      <c r="F764" s="246" t="s">
        <v>561</v>
      </c>
      <c r="G764" s="246">
        <v>0</v>
      </c>
      <c r="H764" s="246"/>
      <c r="I764" s="246"/>
      <c r="J764" s="246"/>
      <c r="K764" s="246" t="s">
        <v>499</v>
      </c>
      <c r="L764" s="392"/>
    </row>
    <row r="765" spans="1:12" s="344" customFormat="1" ht="24" hidden="1" customHeight="1">
      <c r="A765" s="246">
        <v>35</v>
      </c>
      <c r="B765" s="246" t="s">
        <v>642</v>
      </c>
      <c r="C765" s="247" t="s">
        <v>643</v>
      </c>
      <c r="D765" s="263" t="s">
        <v>1158</v>
      </c>
      <c r="E765" s="246" t="s">
        <v>644</v>
      </c>
      <c r="F765" s="246" t="s">
        <v>561</v>
      </c>
      <c r="G765" s="246">
        <v>1</v>
      </c>
      <c r="H765" s="246" t="s">
        <v>292</v>
      </c>
      <c r="I765" s="246"/>
      <c r="J765" s="246"/>
      <c r="K765" s="246" t="s">
        <v>290</v>
      </c>
      <c r="L765" s="392"/>
    </row>
    <row r="766" spans="1:12" s="344" customFormat="1" ht="24" hidden="1" customHeight="1">
      <c r="A766" s="246">
        <v>36</v>
      </c>
      <c r="B766" s="246" t="s">
        <v>645</v>
      </c>
      <c r="C766" s="247" t="s">
        <v>646</v>
      </c>
      <c r="D766" s="263" t="s">
        <v>456</v>
      </c>
      <c r="E766" s="246" t="s">
        <v>479</v>
      </c>
      <c r="F766" s="246" t="s">
        <v>561</v>
      </c>
      <c r="G766" s="246">
        <v>1</v>
      </c>
      <c r="H766" s="246" t="s">
        <v>292</v>
      </c>
      <c r="I766" s="246"/>
      <c r="J766" s="246"/>
      <c r="K766" s="246" t="s">
        <v>290</v>
      </c>
      <c r="L766" s="392"/>
    </row>
    <row r="767" spans="1:12" s="344" customFormat="1" ht="24" hidden="1" customHeight="1">
      <c r="A767" s="246">
        <v>37</v>
      </c>
      <c r="B767" s="246" t="s">
        <v>647</v>
      </c>
      <c r="C767" s="247" t="s">
        <v>648</v>
      </c>
      <c r="D767" s="263" t="s">
        <v>427</v>
      </c>
      <c r="E767" s="246" t="s">
        <v>649</v>
      </c>
      <c r="F767" s="246" t="s">
        <v>561</v>
      </c>
      <c r="G767" s="246">
        <v>1</v>
      </c>
      <c r="H767" s="246" t="s">
        <v>292</v>
      </c>
      <c r="I767" s="246"/>
      <c r="J767" s="246"/>
      <c r="K767" s="246" t="s">
        <v>290</v>
      </c>
      <c r="L767" s="392"/>
    </row>
    <row r="768" spans="1:12" s="344" customFormat="1" ht="24" hidden="1" customHeight="1">
      <c r="A768" s="246">
        <v>38</v>
      </c>
      <c r="B768" s="246" t="s">
        <v>650</v>
      </c>
      <c r="C768" s="247" t="s">
        <v>604</v>
      </c>
      <c r="D768" s="263" t="s">
        <v>427</v>
      </c>
      <c r="E768" s="246" t="s">
        <v>1345</v>
      </c>
      <c r="F768" s="246" t="s">
        <v>561</v>
      </c>
      <c r="G768" s="246">
        <v>1</v>
      </c>
      <c r="H768" s="246" t="s">
        <v>292</v>
      </c>
      <c r="I768" s="246"/>
      <c r="J768" s="246"/>
      <c r="K768" s="246" t="s">
        <v>499</v>
      </c>
      <c r="L768" s="392"/>
    </row>
    <row r="769" spans="1:12" s="344" customFormat="1" ht="24" hidden="1" customHeight="1">
      <c r="A769" s="246">
        <v>39</v>
      </c>
      <c r="B769" s="246" t="s">
        <v>651</v>
      </c>
      <c r="C769" s="247" t="s">
        <v>652</v>
      </c>
      <c r="D769" s="263" t="s">
        <v>427</v>
      </c>
      <c r="E769" s="246" t="s">
        <v>649</v>
      </c>
      <c r="F769" s="246" t="s">
        <v>561</v>
      </c>
      <c r="G769" s="246">
        <v>1</v>
      </c>
      <c r="H769" s="246" t="s">
        <v>292</v>
      </c>
      <c r="I769" s="246"/>
      <c r="J769" s="246"/>
      <c r="K769" s="246" t="s">
        <v>290</v>
      </c>
      <c r="L769" s="392"/>
    </row>
    <row r="770" spans="1:12" s="344" customFormat="1" ht="24" hidden="1" customHeight="1">
      <c r="A770" s="246">
        <v>40</v>
      </c>
      <c r="B770" s="246" t="s">
        <v>653</v>
      </c>
      <c r="C770" s="247" t="s">
        <v>654</v>
      </c>
      <c r="D770" s="263" t="s">
        <v>427</v>
      </c>
      <c r="E770" s="246" t="s">
        <v>655</v>
      </c>
      <c r="F770" s="246" t="s">
        <v>561</v>
      </c>
      <c r="G770" s="246">
        <v>1</v>
      </c>
      <c r="H770" s="246" t="s">
        <v>292</v>
      </c>
      <c r="I770" s="246"/>
      <c r="J770" s="246"/>
      <c r="K770" s="246" t="s">
        <v>290</v>
      </c>
      <c r="L770" s="392"/>
    </row>
    <row r="771" spans="1:12" s="344" customFormat="1" ht="24" hidden="1" customHeight="1">
      <c r="A771" s="246">
        <v>41</v>
      </c>
      <c r="B771" s="246" t="s">
        <v>656</v>
      </c>
      <c r="C771" s="247" t="s">
        <v>657</v>
      </c>
      <c r="D771" s="263" t="s">
        <v>1207</v>
      </c>
      <c r="E771" s="246" t="s">
        <v>1142</v>
      </c>
      <c r="F771" s="246" t="s">
        <v>561</v>
      </c>
      <c r="G771" s="246">
        <v>1</v>
      </c>
      <c r="H771" s="246" t="s">
        <v>292</v>
      </c>
      <c r="I771" s="246"/>
      <c r="J771" s="246"/>
      <c r="K771" s="246" t="s">
        <v>290</v>
      </c>
      <c r="L771" s="392"/>
    </row>
    <row r="772" spans="1:12" s="344" customFormat="1" ht="24" hidden="1" customHeight="1">
      <c r="A772" s="246">
        <v>42</v>
      </c>
      <c r="B772" s="246" t="s">
        <v>658</v>
      </c>
      <c r="C772" s="247" t="s">
        <v>659</v>
      </c>
      <c r="D772" s="263" t="s">
        <v>1307</v>
      </c>
      <c r="E772" s="246" t="s">
        <v>1587</v>
      </c>
      <c r="F772" s="246" t="s">
        <v>561</v>
      </c>
      <c r="G772" s="246">
        <v>1</v>
      </c>
      <c r="H772" s="246" t="s">
        <v>292</v>
      </c>
      <c r="I772" s="246"/>
      <c r="J772" s="246"/>
      <c r="K772" s="246" t="s">
        <v>290</v>
      </c>
      <c r="L772" s="392"/>
    </row>
    <row r="773" spans="1:12" s="344" customFormat="1" ht="24" hidden="1" customHeight="1">
      <c r="A773" s="246">
        <v>43</v>
      </c>
      <c r="B773" s="246" t="s">
        <v>668</v>
      </c>
      <c r="C773" s="247" t="s">
        <v>2221</v>
      </c>
      <c r="D773" s="263" t="s">
        <v>1325</v>
      </c>
      <c r="E773" s="246" t="s">
        <v>2108</v>
      </c>
      <c r="F773" s="246" t="s">
        <v>561</v>
      </c>
      <c r="G773" s="246">
        <v>0</v>
      </c>
      <c r="H773" s="246"/>
      <c r="I773" s="246"/>
      <c r="J773" s="246"/>
      <c r="K773" s="246" t="s">
        <v>290</v>
      </c>
      <c r="L773" s="392"/>
    </row>
    <row r="774" spans="1:12" s="344" customFormat="1" ht="24" hidden="1" customHeight="1">
      <c r="A774" s="246">
        <v>44</v>
      </c>
      <c r="B774" s="246" t="s">
        <v>669</v>
      </c>
      <c r="C774" s="247" t="s">
        <v>670</v>
      </c>
      <c r="D774" s="263" t="s">
        <v>671</v>
      </c>
      <c r="E774" s="246" t="s">
        <v>1147</v>
      </c>
      <c r="F774" s="246" t="s">
        <v>561</v>
      </c>
      <c r="G774" s="246">
        <v>1</v>
      </c>
      <c r="H774" s="246" t="s">
        <v>292</v>
      </c>
      <c r="I774" s="246"/>
      <c r="J774" s="246"/>
      <c r="K774" s="246" t="s">
        <v>290</v>
      </c>
      <c r="L774" s="392"/>
    </row>
    <row r="775" spans="1:12" s="344" customFormat="1" ht="24" hidden="1" customHeight="1">
      <c r="A775" s="246">
        <v>45</v>
      </c>
      <c r="B775" s="246" t="s">
        <v>672</v>
      </c>
      <c r="C775" s="247" t="s">
        <v>673</v>
      </c>
      <c r="D775" s="263" t="s">
        <v>428</v>
      </c>
      <c r="E775" s="246" t="s">
        <v>1087</v>
      </c>
      <c r="F775" s="246" t="s">
        <v>561</v>
      </c>
      <c r="G775" s="246">
        <v>1</v>
      </c>
      <c r="H775" s="246" t="s">
        <v>292</v>
      </c>
      <c r="I775" s="246"/>
      <c r="J775" s="246"/>
      <c r="K775" s="246" t="s">
        <v>290</v>
      </c>
      <c r="L775" s="392"/>
    </row>
    <row r="776" spans="1:12" s="344" customFormat="1" ht="24" hidden="1" customHeight="1">
      <c r="A776" s="246">
        <v>46</v>
      </c>
      <c r="B776" s="246" t="s">
        <v>674</v>
      </c>
      <c r="C776" s="247" t="s">
        <v>675</v>
      </c>
      <c r="D776" s="263" t="s">
        <v>676</v>
      </c>
      <c r="E776" s="246" t="s">
        <v>1346</v>
      </c>
      <c r="F776" s="246" t="s">
        <v>561</v>
      </c>
      <c r="G776" s="246">
        <v>1</v>
      </c>
      <c r="H776" s="246" t="s">
        <v>292</v>
      </c>
      <c r="I776" s="246"/>
      <c r="J776" s="246"/>
      <c r="K776" s="246" t="s">
        <v>290</v>
      </c>
      <c r="L776" s="388" t="s">
        <v>177</v>
      </c>
    </row>
    <row r="777" spans="1:12" s="344" customFormat="1" ht="24" hidden="1" customHeight="1">
      <c r="A777" s="246">
        <v>47</v>
      </c>
      <c r="B777" s="246" t="s">
        <v>677</v>
      </c>
      <c r="C777" s="247" t="s">
        <v>1377</v>
      </c>
      <c r="D777" s="263" t="s">
        <v>678</v>
      </c>
      <c r="E777" s="246" t="s">
        <v>2157</v>
      </c>
      <c r="F777" s="246" t="s">
        <v>561</v>
      </c>
      <c r="G777" s="246">
        <v>1</v>
      </c>
      <c r="H777" s="246" t="s">
        <v>292</v>
      </c>
      <c r="I777" s="246"/>
      <c r="J777" s="246"/>
      <c r="K777" s="246" t="s">
        <v>499</v>
      </c>
      <c r="L777" s="392"/>
    </row>
    <row r="778" spans="1:12" s="344" customFormat="1" ht="24" hidden="1" customHeight="1">
      <c r="A778" s="246">
        <v>48</v>
      </c>
      <c r="B778" s="246" t="s">
        <v>679</v>
      </c>
      <c r="C778" s="247" t="s">
        <v>680</v>
      </c>
      <c r="D778" s="263" t="s">
        <v>1966</v>
      </c>
      <c r="E778" s="246" t="s">
        <v>681</v>
      </c>
      <c r="F778" s="246" t="s">
        <v>561</v>
      </c>
      <c r="G778" s="246">
        <v>1</v>
      </c>
      <c r="H778" s="246" t="s">
        <v>292</v>
      </c>
      <c r="I778" s="246"/>
      <c r="J778" s="246"/>
      <c r="K778" s="246" t="s">
        <v>290</v>
      </c>
      <c r="L778" s="388" t="s">
        <v>177</v>
      </c>
    </row>
    <row r="779" spans="1:12" s="344" customFormat="1" ht="24" hidden="1" customHeight="1">
      <c r="A779" s="246">
        <v>49</v>
      </c>
      <c r="B779" s="246" t="s">
        <v>682</v>
      </c>
      <c r="C779" s="247" t="s">
        <v>683</v>
      </c>
      <c r="D779" s="263" t="s">
        <v>1347</v>
      </c>
      <c r="E779" s="246" t="s">
        <v>444</v>
      </c>
      <c r="F779" s="246" t="s">
        <v>561</v>
      </c>
      <c r="G779" s="246">
        <v>1</v>
      </c>
      <c r="H779" s="246" t="s">
        <v>292</v>
      </c>
      <c r="I779" s="246"/>
      <c r="J779" s="246"/>
      <c r="K779" s="246" t="s">
        <v>290</v>
      </c>
      <c r="L779" s="392"/>
    </row>
    <row r="780" spans="1:12" s="344" customFormat="1" ht="24" hidden="1" customHeight="1">
      <c r="A780" s="246">
        <v>50</v>
      </c>
      <c r="B780" s="246" t="s">
        <v>684</v>
      </c>
      <c r="C780" s="247" t="s">
        <v>685</v>
      </c>
      <c r="D780" s="263" t="s">
        <v>1347</v>
      </c>
      <c r="E780" s="246" t="s">
        <v>580</v>
      </c>
      <c r="F780" s="246" t="s">
        <v>561</v>
      </c>
      <c r="G780" s="246">
        <v>1</v>
      </c>
      <c r="H780" s="246" t="s">
        <v>292</v>
      </c>
      <c r="I780" s="246"/>
      <c r="J780" s="246"/>
      <c r="K780" s="246" t="s">
        <v>290</v>
      </c>
      <c r="L780" s="392"/>
    </row>
    <row r="781" spans="1:12" s="344" customFormat="1" ht="24" hidden="1" customHeight="1">
      <c r="A781" s="246">
        <v>51</v>
      </c>
      <c r="B781" s="246" t="s">
        <v>686</v>
      </c>
      <c r="C781" s="247" t="s">
        <v>585</v>
      </c>
      <c r="D781" s="263" t="s">
        <v>1348</v>
      </c>
      <c r="E781" s="246" t="s">
        <v>454</v>
      </c>
      <c r="F781" s="246" t="s">
        <v>561</v>
      </c>
      <c r="G781" s="246">
        <v>1</v>
      </c>
      <c r="H781" s="246" t="s">
        <v>292</v>
      </c>
      <c r="I781" s="246"/>
      <c r="J781" s="246"/>
      <c r="K781" s="246" t="s">
        <v>290</v>
      </c>
      <c r="L781" s="392"/>
    </row>
    <row r="782" spans="1:12" s="344" customFormat="1" ht="24" hidden="1" customHeight="1">
      <c r="A782" s="246">
        <v>52</v>
      </c>
      <c r="B782" s="246" t="s">
        <v>687</v>
      </c>
      <c r="C782" s="247" t="s">
        <v>688</v>
      </c>
      <c r="D782" s="263" t="s">
        <v>689</v>
      </c>
      <c r="E782" s="246" t="s">
        <v>1895</v>
      </c>
      <c r="F782" s="246" t="s">
        <v>561</v>
      </c>
      <c r="G782" s="246">
        <v>1</v>
      </c>
      <c r="H782" s="246" t="s">
        <v>292</v>
      </c>
      <c r="I782" s="246"/>
      <c r="J782" s="246"/>
      <c r="K782" s="246" t="s">
        <v>499</v>
      </c>
      <c r="L782" s="392"/>
    </row>
    <row r="783" spans="1:12" s="344" customFormat="1" ht="24" hidden="1" customHeight="1">
      <c r="A783" s="246">
        <v>53</v>
      </c>
      <c r="B783" s="246" t="s">
        <v>690</v>
      </c>
      <c r="C783" s="247" t="s">
        <v>636</v>
      </c>
      <c r="D783" s="263" t="s">
        <v>1349</v>
      </c>
      <c r="E783" s="246" t="s">
        <v>2007</v>
      </c>
      <c r="F783" s="246" t="s">
        <v>561</v>
      </c>
      <c r="G783" s="246">
        <v>1</v>
      </c>
      <c r="H783" s="246" t="s">
        <v>292</v>
      </c>
      <c r="I783" s="246"/>
      <c r="J783" s="246"/>
      <c r="K783" s="246" t="s">
        <v>290</v>
      </c>
      <c r="L783" s="392"/>
    </row>
    <row r="784" spans="1:12" s="344" customFormat="1" ht="24" hidden="1" customHeight="1">
      <c r="A784" s="246">
        <v>54</v>
      </c>
      <c r="B784" s="246" t="s">
        <v>691</v>
      </c>
      <c r="C784" s="247" t="s">
        <v>692</v>
      </c>
      <c r="D784" s="263" t="s">
        <v>693</v>
      </c>
      <c r="E784" s="246" t="s">
        <v>553</v>
      </c>
      <c r="F784" s="246" t="s">
        <v>561</v>
      </c>
      <c r="G784" s="246">
        <v>1</v>
      </c>
      <c r="H784" s="246" t="s">
        <v>292</v>
      </c>
      <c r="I784" s="246"/>
      <c r="J784" s="246"/>
      <c r="K784" s="246" t="s">
        <v>290</v>
      </c>
      <c r="L784" s="392"/>
    </row>
    <row r="785" spans="1:12" s="344" customFormat="1" ht="24" hidden="1" customHeight="1">
      <c r="A785" s="246">
        <v>55</v>
      </c>
      <c r="B785" s="246" t="s">
        <v>694</v>
      </c>
      <c r="C785" s="247" t="s">
        <v>695</v>
      </c>
      <c r="D785" s="263" t="s">
        <v>1665</v>
      </c>
      <c r="E785" s="246" t="s">
        <v>1333</v>
      </c>
      <c r="F785" s="246" t="s">
        <v>561</v>
      </c>
      <c r="G785" s="246">
        <v>1</v>
      </c>
      <c r="H785" s="246" t="s">
        <v>292</v>
      </c>
      <c r="I785" s="246"/>
      <c r="J785" s="246"/>
      <c r="K785" s="246" t="s">
        <v>290</v>
      </c>
      <c r="L785" s="392"/>
    </row>
    <row r="786" spans="1:12" s="344" customFormat="1" ht="24" hidden="1" customHeight="1">
      <c r="A786" s="246">
        <v>56</v>
      </c>
      <c r="B786" s="246" t="s">
        <v>696</v>
      </c>
      <c r="C786" s="247" t="s">
        <v>697</v>
      </c>
      <c r="D786" s="263" t="s">
        <v>1138</v>
      </c>
      <c r="E786" s="246" t="s">
        <v>1750</v>
      </c>
      <c r="F786" s="246" t="s">
        <v>561</v>
      </c>
      <c r="G786" s="246">
        <v>1</v>
      </c>
      <c r="H786" s="246" t="s">
        <v>292</v>
      </c>
      <c r="I786" s="246"/>
      <c r="J786" s="246"/>
      <c r="K786" s="246" t="s">
        <v>290</v>
      </c>
      <c r="L786" s="392"/>
    </row>
    <row r="787" spans="1:12" s="344" customFormat="1" ht="24" hidden="1" customHeight="1" thickBot="1">
      <c r="A787" s="373">
        <v>57</v>
      </c>
      <c r="B787" s="373" t="s">
        <v>533</v>
      </c>
      <c r="C787" s="382" t="s">
        <v>534</v>
      </c>
      <c r="D787" s="382" t="s">
        <v>1340</v>
      </c>
      <c r="E787" s="373" t="s">
        <v>535</v>
      </c>
      <c r="F787" s="373" t="s">
        <v>561</v>
      </c>
      <c r="G787" s="373"/>
      <c r="H787" s="373" t="s">
        <v>292</v>
      </c>
      <c r="I787" s="373"/>
      <c r="J787" s="373"/>
      <c r="K787" s="373" t="s">
        <v>290</v>
      </c>
      <c r="L787" s="401" t="s">
        <v>536</v>
      </c>
    </row>
    <row r="788" spans="1:12" s="344" customFormat="1" ht="24" hidden="1" customHeight="1">
      <c r="A788" s="283">
        <v>1</v>
      </c>
      <c r="B788" s="283" t="s">
        <v>698</v>
      </c>
      <c r="C788" s="371" t="s">
        <v>699</v>
      </c>
      <c r="D788" s="372" t="s">
        <v>1094</v>
      </c>
      <c r="E788" s="283" t="s">
        <v>700</v>
      </c>
      <c r="F788" s="283" t="s">
        <v>701</v>
      </c>
      <c r="G788" s="283">
        <v>0</v>
      </c>
      <c r="H788" s="283" t="s">
        <v>345</v>
      </c>
      <c r="I788" s="283"/>
      <c r="J788" s="283"/>
      <c r="K788" s="283" t="s">
        <v>499</v>
      </c>
      <c r="L788" s="391"/>
    </row>
    <row r="789" spans="1:12" s="344" customFormat="1" ht="24" hidden="1" customHeight="1">
      <c r="A789" s="246">
        <v>2</v>
      </c>
      <c r="B789" s="246" t="s">
        <v>702</v>
      </c>
      <c r="C789" s="247" t="s">
        <v>203</v>
      </c>
      <c r="D789" s="263" t="s">
        <v>435</v>
      </c>
      <c r="E789" s="246" t="s">
        <v>1784</v>
      </c>
      <c r="F789" s="246" t="s">
        <v>701</v>
      </c>
      <c r="G789" s="246">
        <v>0</v>
      </c>
      <c r="H789" s="246"/>
      <c r="I789" s="246"/>
      <c r="J789" s="246"/>
      <c r="K789" s="246" t="s">
        <v>499</v>
      </c>
      <c r="L789" s="392" t="s">
        <v>703</v>
      </c>
    </row>
    <row r="790" spans="1:12" s="344" customFormat="1" ht="24" hidden="1" customHeight="1">
      <c r="A790" s="246">
        <v>3</v>
      </c>
      <c r="B790" s="246" t="s">
        <v>704</v>
      </c>
      <c r="C790" s="247" t="s">
        <v>203</v>
      </c>
      <c r="D790" s="263" t="s">
        <v>372</v>
      </c>
      <c r="E790" s="246" t="s">
        <v>1350</v>
      </c>
      <c r="F790" s="246" t="s">
        <v>701</v>
      </c>
      <c r="G790" s="246">
        <v>0</v>
      </c>
      <c r="H790" s="246"/>
      <c r="I790" s="246"/>
      <c r="J790" s="246"/>
      <c r="K790" s="246" t="s">
        <v>290</v>
      </c>
      <c r="L790" s="392"/>
    </row>
    <row r="791" spans="1:12" s="344" customFormat="1" ht="24" hidden="1" customHeight="1">
      <c r="A791" s="246">
        <v>4</v>
      </c>
      <c r="B791" s="246" t="s">
        <v>705</v>
      </c>
      <c r="C791" s="247" t="s">
        <v>1344</v>
      </c>
      <c r="D791" s="263" t="s">
        <v>1424</v>
      </c>
      <c r="E791" s="246" t="s">
        <v>1460</v>
      </c>
      <c r="F791" s="246" t="s">
        <v>701</v>
      </c>
      <c r="G791" s="246">
        <v>1</v>
      </c>
      <c r="H791" s="246" t="s">
        <v>292</v>
      </c>
      <c r="I791" s="246"/>
      <c r="J791" s="246"/>
      <c r="K791" s="246" t="s">
        <v>290</v>
      </c>
      <c r="L791" s="392" t="s">
        <v>706</v>
      </c>
    </row>
    <row r="792" spans="1:12" s="344" customFormat="1" ht="24" hidden="1" customHeight="1">
      <c r="A792" s="246">
        <v>5</v>
      </c>
      <c r="B792" s="246" t="s">
        <v>707</v>
      </c>
      <c r="C792" s="247" t="s">
        <v>1351</v>
      </c>
      <c r="D792" s="263" t="s">
        <v>1214</v>
      </c>
      <c r="E792" s="246">
        <v>1994</v>
      </c>
      <c r="F792" s="246" t="s">
        <v>701</v>
      </c>
      <c r="G792" s="246">
        <v>0</v>
      </c>
      <c r="H792" s="246" t="s">
        <v>708</v>
      </c>
      <c r="I792" s="246"/>
      <c r="J792" s="246"/>
      <c r="K792" s="246" t="s">
        <v>290</v>
      </c>
      <c r="L792" s="392"/>
    </row>
    <row r="793" spans="1:12" s="344" customFormat="1" ht="24" hidden="1" customHeight="1">
      <c r="A793" s="246">
        <v>6</v>
      </c>
      <c r="B793" s="246" t="s">
        <v>709</v>
      </c>
      <c r="C793" s="247" t="s">
        <v>710</v>
      </c>
      <c r="D793" s="263" t="s">
        <v>296</v>
      </c>
      <c r="E793" s="246" t="s">
        <v>1256</v>
      </c>
      <c r="F793" s="246" t="s">
        <v>701</v>
      </c>
      <c r="G793" s="246">
        <v>0</v>
      </c>
      <c r="H793" s="246"/>
      <c r="I793" s="246"/>
      <c r="J793" s="246"/>
      <c r="K793" s="246" t="s">
        <v>290</v>
      </c>
      <c r="L793" s="394" t="s">
        <v>537</v>
      </c>
    </row>
    <row r="794" spans="1:12" s="344" customFormat="1" ht="24" hidden="1" customHeight="1">
      <c r="A794" s="246">
        <v>7</v>
      </c>
      <c r="B794" s="246" t="s">
        <v>711</v>
      </c>
      <c r="C794" s="247" t="s">
        <v>712</v>
      </c>
      <c r="D794" s="263" t="s">
        <v>296</v>
      </c>
      <c r="E794" s="246" t="s">
        <v>151</v>
      </c>
      <c r="F794" s="246" t="s">
        <v>701</v>
      </c>
      <c r="G794" s="246">
        <v>0</v>
      </c>
      <c r="H794" s="246"/>
      <c r="I794" s="246"/>
      <c r="J794" s="246"/>
      <c r="K794" s="246" t="s">
        <v>290</v>
      </c>
      <c r="L794" s="394" t="s">
        <v>538</v>
      </c>
    </row>
    <row r="795" spans="1:12" s="344" customFormat="1" ht="24" hidden="1" customHeight="1">
      <c r="A795" s="246">
        <v>8</v>
      </c>
      <c r="B795" s="246" t="s">
        <v>713</v>
      </c>
      <c r="C795" s="247" t="s">
        <v>714</v>
      </c>
      <c r="D795" s="263" t="s">
        <v>1254</v>
      </c>
      <c r="E795" s="246" t="s">
        <v>2400</v>
      </c>
      <c r="F795" s="246" t="s">
        <v>701</v>
      </c>
      <c r="G795" s="246">
        <v>0</v>
      </c>
      <c r="H795" s="246"/>
      <c r="I795" s="246"/>
      <c r="J795" s="246"/>
      <c r="K795" s="246" t="s">
        <v>290</v>
      </c>
      <c r="L795" s="392" t="s">
        <v>703</v>
      </c>
    </row>
    <row r="796" spans="1:12" s="344" customFormat="1" ht="24" hidden="1" customHeight="1">
      <c r="A796" s="246">
        <v>9</v>
      </c>
      <c r="B796" s="246" t="s">
        <v>715</v>
      </c>
      <c r="C796" s="247" t="s">
        <v>716</v>
      </c>
      <c r="D796" s="263" t="s">
        <v>300</v>
      </c>
      <c r="E796" s="246" t="s">
        <v>2045</v>
      </c>
      <c r="F796" s="246" t="s">
        <v>701</v>
      </c>
      <c r="G796" s="246">
        <v>0</v>
      </c>
      <c r="H796" s="246"/>
      <c r="I796" s="246"/>
      <c r="J796" s="246"/>
      <c r="K796" s="246" t="s">
        <v>499</v>
      </c>
      <c r="L796" s="394" t="s">
        <v>176</v>
      </c>
    </row>
    <row r="797" spans="1:12" s="344" customFormat="1" ht="24" hidden="1" customHeight="1">
      <c r="A797" s="246">
        <v>10</v>
      </c>
      <c r="B797" s="246" t="s">
        <v>717</v>
      </c>
      <c r="C797" s="247" t="s">
        <v>718</v>
      </c>
      <c r="D797" s="263" t="s">
        <v>205</v>
      </c>
      <c r="E797" s="246" t="s">
        <v>719</v>
      </c>
      <c r="F797" s="246" t="s">
        <v>701</v>
      </c>
      <c r="G797" s="246">
        <v>0</v>
      </c>
      <c r="H797" s="246"/>
      <c r="I797" s="246"/>
      <c r="J797" s="246"/>
      <c r="K797" s="246" t="s">
        <v>499</v>
      </c>
      <c r="L797" s="392"/>
    </row>
    <row r="798" spans="1:12" s="344" customFormat="1" ht="24" hidden="1" customHeight="1">
      <c r="A798" s="246">
        <v>11</v>
      </c>
      <c r="B798" s="246" t="s">
        <v>720</v>
      </c>
      <c r="C798" s="247" t="s">
        <v>721</v>
      </c>
      <c r="D798" s="263" t="s">
        <v>207</v>
      </c>
      <c r="E798" s="246" t="s">
        <v>1910</v>
      </c>
      <c r="F798" s="246" t="s">
        <v>701</v>
      </c>
      <c r="G798" s="246">
        <v>0</v>
      </c>
      <c r="H798" s="246"/>
      <c r="I798" s="246"/>
      <c r="J798" s="246"/>
      <c r="K798" s="246" t="s">
        <v>290</v>
      </c>
      <c r="L798" s="392"/>
    </row>
    <row r="799" spans="1:12" s="344" customFormat="1" ht="24" hidden="1" customHeight="1">
      <c r="A799" s="246">
        <v>12</v>
      </c>
      <c r="B799" s="246" t="s">
        <v>722</v>
      </c>
      <c r="C799" s="247" t="s">
        <v>723</v>
      </c>
      <c r="D799" s="263" t="s">
        <v>413</v>
      </c>
      <c r="E799" s="246" t="s">
        <v>724</v>
      </c>
      <c r="F799" s="246" t="s">
        <v>701</v>
      </c>
      <c r="G799" s="246">
        <v>1</v>
      </c>
      <c r="H799" s="246" t="s">
        <v>292</v>
      </c>
      <c r="I799" s="246"/>
      <c r="J799" s="246"/>
      <c r="K799" s="246" t="s">
        <v>290</v>
      </c>
      <c r="L799" s="392"/>
    </row>
    <row r="800" spans="1:12" s="344" customFormat="1" ht="24" hidden="1" customHeight="1">
      <c r="A800" s="246">
        <v>13</v>
      </c>
      <c r="B800" s="246" t="s">
        <v>725</v>
      </c>
      <c r="C800" s="247" t="s">
        <v>1433</v>
      </c>
      <c r="D800" s="263" t="s">
        <v>376</v>
      </c>
      <c r="E800" s="246" t="s">
        <v>2192</v>
      </c>
      <c r="F800" s="246" t="s">
        <v>701</v>
      </c>
      <c r="G800" s="246">
        <v>0</v>
      </c>
      <c r="H800" s="246"/>
      <c r="I800" s="246"/>
      <c r="J800" s="246"/>
      <c r="K800" s="246" t="s">
        <v>290</v>
      </c>
      <c r="L800" s="392"/>
    </row>
    <row r="801" spans="1:12" s="344" customFormat="1" ht="24" hidden="1" customHeight="1">
      <c r="A801" s="246">
        <v>14</v>
      </c>
      <c r="B801" s="246" t="s">
        <v>726</v>
      </c>
      <c r="C801" s="247" t="s">
        <v>2077</v>
      </c>
      <c r="D801" s="263" t="s">
        <v>416</v>
      </c>
      <c r="E801" s="246" t="s">
        <v>727</v>
      </c>
      <c r="F801" s="246" t="s">
        <v>701</v>
      </c>
      <c r="G801" s="246">
        <v>0</v>
      </c>
      <c r="H801" s="246"/>
      <c r="I801" s="246"/>
      <c r="J801" s="246"/>
      <c r="K801" s="246" t="s">
        <v>290</v>
      </c>
      <c r="L801" s="392"/>
    </row>
    <row r="802" spans="1:12" s="344" customFormat="1" ht="24" hidden="1" customHeight="1">
      <c r="A802" s="246">
        <v>15</v>
      </c>
      <c r="B802" s="246" t="s">
        <v>728</v>
      </c>
      <c r="C802" s="247" t="s">
        <v>729</v>
      </c>
      <c r="D802" s="263" t="s">
        <v>416</v>
      </c>
      <c r="E802" s="246" t="s">
        <v>730</v>
      </c>
      <c r="F802" s="246" t="s">
        <v>701</v>
      </c>
      <c r="G802" s="246">
        <v>0</v>
      </c>
      <c r="H802" s="246"/>
      <c r="I802" s="246"/>
      <c r="J802" s="246"/>
      <c r="K802" s="246" t="s">
        <v>499</v>
      </c>
      <c r="L802" s="385" t="s">
        <v>1629</v>
      </c>
    </row>
    <row r="803" spans="1:12" s="345" customFormat="1" ht="24" hidden="1" customHeight="1">
      <c r="A803" s="246">
        <v>16</v>
      </c>
      <c r="B803" s="246" t="s">
        <v>731</v>
      </c>
      <c r="C803" s="249" t="s">
        <v>228</v>
      </c>
      <c r="D803" s="262" t="s">
        <v>379</v>
      </c>
      <c r="E803" s="248" t="s">
        <v>2389</v>
      </c>
      <c r="F803" s="246" t="s">
        <v>701</v>
      </c>
      <c r="G803" s="246">
        <v>0</v>
      </c>
      <c r="H803" s="248"/>
      <c r="I803" s="248"/>
      <c r="J803" s="248"/>
      <c r="K803" s="248" t="s">
        <v>290</v>
      </c>
      <c r="L803" s="394"/>
    </row>
    <row r="804" spans="1:12" s="344" customFormat="1" ht="24" hidden="1" customHeight="1">
      <c r="A804" s="246">
        <v>17</v>
      </c>
      <c r="B804" s="246" t="s">
        <v>732</v>
      </c>
      <c r="C804" s="247" t="s">
        <v>733</v>
      </c>
      <c r="D804" s="263" t="s">
        <v>304</v>
      </c>
      <c r="E804" s="246" t="s">
        <v>734</v>
      </c>
      <c r="F804" s="246" t="s">
        <v>701</v>
      </c>
      <c r="G804" s="246">
        <v>0</v>
      </c>
      <c r="H804" s="246"/>
      <c r="I804" s="246"/>
      <c r="J804" s="246"/>
      <c r="K804" s="246" t="s">
        <v>290</v>
      </c>
      <c r="L804" s="392"/>
    </row>
    <row r="805" spans="1:12" s="344" customFormat="1" ht="24" hidden="1" customHeight="1">
      <c r="A805" s="246">
        <v>18</v>
      </c>
      <c r="B805" s="246" t="s">
        <v>735</v>
      </c>
      <c r="C805" s="247" t="s">
        <v>736</v>
      </c>
      <c r="D805" s="263" t="s">
        <v>333</v>
      </c>
      <c r="E805" s="246" t="s">
        <v>2084</v>
      </c>
      <c r="F805" s="246" t="s">
        <v>701</v>
      </c>
      <c r="G805" s="246">
        <v>0</v>
      </c>
      <c r="H805" s="246"/>
      <c r="I805" s="246"/>
      <c r="J805" s="246"/>
      <c r="K805" s="246" t="s">
        <v>499</v>
      </c>
      <c r="L805" s="394" t="s">
        <v>538</v>
      </c>
    </row>
    <row r="806" spans="1:12" s="344" customFormat="1" ht="24" hidden="1" customHeight="1">
      <c r="A806" s="246">
        <v>19</v>
      </c>
      <c r="B806" s="246" t="s">
        <v>737</v>
      </c>
      <c r="C806" s="247" t="s">
        <v>738</v>
      </c>
      <c r="D806" s="263" t="s">
        <v>335</v>
      </c>
      <c r="E806" s="246" t="s">
        <v>739</v>
      </c>
      <c r="F806" s="246" t="s">
        <v>701</v>
      </c>
      <c r="G806" s="246">
        <v>0</v>
      </c>
      <c r="H806" s="246"/>
      <c r="I806" s="246"/>
      <c r="J806" s="246"/>
      <c r="K806" s="246" t="s">
        <v>499</v>
      </c>
      <c r="L806" s="388" t="s">
        <v>177</v>
      </c>
    </row>
    <row r="807" spans="1:12" s="344" customFormat="1" ht="24" hidden="1" customHeight="1">
      <c r="A807" s="246">
        <v>20</v>
      </c>
      <c r="B807" s="246" t="s">
        <v>740</v>
      </c>
      <c r="C807" s="247" t="s">
        <v>741</v>
      </c>
      <c r="D807" s="263" t="s">
        <v>1352</v>
      </c>
      <c r="E807" s="246" t="s">
        <v>700</v>
      </c>
      <c r="F807" s="246" t="s">
        <v>701</v>
      </c>
      <c r="G807" s="246">
        <v>0</v>
      </c>
      <c r="H807" s="246"/>
      <c r="I807" s="246"/>
      <c r="J807" s="246"/>
      <c r="K807" s="246" t="s">
        <v>499</v>
      </c>
      <c r="L807" s="394" t="s">
        <v>538</v>
      </c>
    </row>
    <row r="808" spans="1:12" s="344" customFormat="1" ht="24" hidden="1" customHeight="1">
      <c r="A808" s="246">
        <v>21</v>
      </c>
      <c r="B808" s="246" t="s">
        <v>742</v>
      </c>
      <c r="C808" s="247" t="s">
        <v>743</v>
      </c>
      <c r="D808" s="263" t="s">
        <v>744</v>
      </c>
      <c r="E808" s="246" t="s">
        <v>1142</v>
      </c>
      <c r="F808" s="246" t="s">
        <v>701</v>
      </c>
      <c r="G808" s="246">
        <v>1</v>
      </c>
      <c r="H808" s="246" t="s">
        <v>292</v>
      </c>
      <c r="I808" s="246"/>
      <c r="J808" s="246"/>
      <c r="K808" s="246" t="s">
        <v>290</v>
      </c>
      <c r="L808" s="392"/>
    </row>
    <row r="809" spans="1:12" s="344" customFormat="1" ht="24" hidden="1" customHeight="1">
      <c r="A809" s="246">
        <v>22</v>
      </c>
      <c r="B809" s="246" t="s">
        <v>745</v>
      </c>
      <c r="C809" s="247" t="s">
        <v>746</v>
      </c>
      <c r="D809" s="263" t="s">
        <v>1098</v>
      </c>
      <c r="E809" s="246" t="s">
        <v>2698</v>
      </c>
      <c r="F809" s="246" t="s">
        <v>701</v>
      </c>
      <c r="G809" s="246">
        <v>0</v>
      </c>
      <c r="H809" s="246"/>
      <c r="I809" s="246"/>
      <c r="J809" s="246"/>
      <c r="K809" s="246" t="s">
        <v>290</v>
      </c>
      <c r="L809" s="392"/>
    </row>
    <row r="810" spans="1:12" s="344" customFormat="1" ht="24" hidden="1" customHeight="1">
      <c r="A810" s="246">
        <v>23</v>
      </c>
      <c r="B810" s="246" t="s">
        <v>747</v>
      </c>
      <c r="C810" s="247" t="s">
        <v>1862</v>
      </c>
      <c r="D810" s="263" t="s">
        <v>340</v>
      </c>
      <c r="E810" s="246" t="s">
        <v>748</v>
      </c>
      <c r="F810" s="246" t="s">
        <v>701</v>
      </c>
      <c r="G810" s="246">
        <v>0</v>
      </c>
      <c r="H810" s="246"/>
      <c r="I810" s="246"/>
      <c r="J810" s="246"/>
      <c r="K810" s="246" t="s">
        <v>290</v>
      </c>
      <c r="L810" s="384"/>
    </row>
    <row r="811" spans="1:12" s="344" customFormat="1" ht="24" hidden="1" customHeight="1">
      <c r="A811" s="246">
        <v>24</v>
      </c>
      <c r="B811" s="246" t="s">
        <v>749</v>
      </c>
      <c r="C811" s="247" t="s">
        <v>2742</v>
      </c>
      <c r="D811" s="263" t="s">
        <v>386</v>
      </c>
      <c r="E811" s="246" t="s">
        <v>1549</v>
      </c>
      <c r="F811" s="246" t="s">
        <v>701</v>
      </c>
      <c r="G811" s="246">
        <v>0</v>
      </c>
      <c r="H811" s="246"/>
      <c r="I811" s="246"/>
      <c r="J811" s="246"/>
      <c r="K811" s="246" t="s">
        <v>290</v>
      </c>
      <c r="L811" s="394" t="s">
        <v>539</v>
      </c>
    </row>
    <row r="812" spans="1:12" s="344" customFormat="1" ht="24" hidden="1" customHeight="1">
      <c r="A812" s="246">
        <v>25</v>
      </c>
      <c r="B812" s="246" t="s">
        <v>750</v>
      </c>
      <c r="C812" s="247" t="s">
        <v>751</v>
      </c>
      <c r="D812" s="263" t="s">
        <v>350</v>
      </c>
      <c r="E812" s="246" t="s">
        <v>752</v>
      </c>
      <c r="F812" s="246" t="s">
        <v>701</v>
      </c>
      <c r="G812" s="246">
        <v>0</v>
      </c>
      <c r="H812" s="246"/>
      <c r="I812" s="246"/>
      <c r="J812" s="246"/>
      <c r="K812" s="246" t="s">
        <v>499</v>
      </c>
      <c r="L812" s="394" t="s">
        <v>539</v>
      </c>
    </row>
    <row r="813" spans="1:12" s="344" customFormat="1" ht="24" hidden="1" customHeight="1">
      <c r="A813" s="246">
        <v>26</v>
      </c>
      <c r="B813" s="246" t="s">
        <v>753</v>
      </c>
      <c r="C813" s="247" t="s">
        <v>425</v>
      </c>
      <c r="D813" s="263" t="s">
        <v>223</v>
      </c>
      <c r="E813" s="246" t="s">
        <v>1987</v>
      </c>
      <c r="F813" s="246" t="s">
        <v>701</v>
      </c>
      <c r="G813" s="246">
        <v>0</v>
      </c>
      <c r="H813" s="246"/>
      <c r="I813" s="246"/>
      <c r="J813" s="246"/>
      <c r="K813" s="246" t="s">
        <v>290</v>
      </c>
      <c r="L813" s="394" t="s">
        <v>538</v>
      </c>
    </row>
    <row r="814" spans="1:12" s="344" customFormat="1" ht="24" hidden="1" customHeight="1">
      <c r="A814" s="246">
        <v>27</v>
      </c>
      <c r="B814" s="246" t="s">
        <v>754</v>
      </c>
      <c r="C814" s="247" t="s">
        <v>755</v>
      </c>
      <c r="D814" s="263" t="s">
        <v>1168</v>
      </c>
      <c r="E814" s="246" t="s">
        <v>756</v>
      </c>
      <c r="F814" s="246" t="s">
        <v>701</v>
      </c>
      <c r="G814" s="246">
        <v>0</v>
      </c>
      <c r="H814" s="246"/>
      <c r="I814" s="246"/>
      <c r="J814" s="246"/>
      <c r="K814" s="246" t="s">
        <v>290</v>
      </c>
      <c r="L814" s="394" t="s">
        <v>538</v>
      </c>
    </row>
    <row r="815" spans="1:12" s="344" customFormat="1" ht="24" hidden="1" customHeight="1">
      <c r="A815" s="246">
        <v>28</v>
      </c>
      <c r="B815" s="246" t="s">
        <v>757</v>
      </c>
      <c r="C815" s="247" t="s">
        <v>758</v>
      </c>
      <c r="D815" s="263" t="s">
        <v>1102</v>
      </c>
      <c r="E815" s="246" t="s">
        <v>1727</v>
      </c>
      <c r="F815" s="246" t="s">
        <v>701</v>
      </c>
      <c r="G815" s="246">
        <v>0</v>
      </c>
      <c r="H815" s="246"/>
      <c r="I815" s="246"/>
      <c r="J815" s="246"/>
      <c r="K815" s="246" t="s">
        <v>290</v>
      </c>
      <c r="L815" s="388" t="s">
        <v>177</v>
      </c>
    </row>
    <row r="816" spans="1:12" s="344" customFormat="1" ht="24" hidden="1" customHeight="1">
      <c r="A816" s="246">
        <v>29</v>
      </c>
      <c r="B816" s="246" t="s">
        <v>759</v>
      </c>
      <c r="C816" s="247" t="s">
        <v>760</v>
      </c>
      <c r="D816" s="263" t="s">
        <v>1206</v>
      </c>
      <c r="E816" s="246" t="s">
        <v>761</v>
      </c>
      <c r="F816" s="246" t="s">
        <v>701</v>
      </c>
      <c r="G816" s="246">
        <v>0</v>
      </c>
      <c r="H816" s="246"/>
      <c r="I816" s="246"/>
      <c r="J816" s="246"/>
      <c r="K816" s="246" t="s">
        <v>499</v>
      </c>
      <c r="L816" s="394" t="s">
        <v>539</v>
      </c>
    </row>
    <row r="817" spans="1:12" s="344" customFormat="1" ht="24" hidden="1" customHeight="1">
      <c r="A817" s="246">
        <v>30</v>
      </c>
      <c r="B817" s="246" t="s">
        <v>762</v>
      </c>
      <c r="C817" s="247" t="s">
        <v>763</v>
      </c>
      <c r="D817" s="263" t="s">
        <v>393</v>
      </c>
      <c r="E817" s="246" t="s">
        <v>444</v>
      </c>
      <c r="F817" s="246" t="s">
        <v>701</v>
      </c>
      <c r="G817" s="246">
        <v>0</v>
      </c>
      <c r="H817" s="246"/>
      <c r="I817" s="246"/>
      <c r="J817" s="246"/>
      <c r="K817" s="246" t="s">
        <v>499</v>
      </c>
      <c r="L817" s="392"/>
    </row>
    <row r="818" spans="1:12" s="344" customFormat="1" ht="24" hidden="1" customHeight="1">
      <c r="A818" s="246">
        <v>31</v>
      </c>
      <c r="B818" s="246" t="s">
        <v>764</v>
      </c>
      <c r="C818" s="247" t="s">
        <v>2079</v>
      </c>
      <c r="D818" s="263" t="s">
        <v>227</v>
      </c>
      <c r="E818" s="246" t="s">
        <v>1187</v>
      </c>
      <c r="F818" s="246" t="s">
        <v>701</v>
      </c>
      <c r="G818" s="246">
        <v>1</v>
      </c>
      <c r="H818" s="246" t="s">
        <v>292</v>
      </c>
      <c r="I818" s="246"/>
      <c r="J818" s="246"/>
      <c r="K818" s="246" t="s">
        <v>290</v>
      </c>
      <c r="L818" s="392" t="s">
        <v>703</v>
      </c>
    </row>
    <row r="819" spans="1:12" s="344" customFormat="1" ht="24" hidden="1" customHeight="1">
      <c r="A819" s="246">
        <v>32</v>
      </c>
      <c r="B819" s="246" t="s">
        <v>765</v>
      </c>
      <c r="C819" s="247" t="s">
        <v>222</v>
      </c>
      <c r="D819" s="263" t="s">
        <v>360</v>
      </c>
      <c r="E819" s="246" t="s">
        <v>2696</v>
      </c>
      <c r="F819" s="246" t="s">
        <v>701</v>
      </c>
      <c r="G819" s="246">
        <v>0</v>
      </c>
      <c r="H819" s="246"/>
      <c r="I819" s="246"/>
      <c r="J819" s="246"/>
      <c r="K819" s="246" t="s">
        <v>499</v>
      </c>
      <c r="L819" s="394" t="s">
        <v>538</v>
      </c>
    </row>
    <row r="820" spans="1:12" s="344" customFormat="1" ht="24" hidden="1" customHeight="1">
      <c r="A820" s="246">
        <v>33</v>
      </c>
      <c r="B820" s="246" t="s">
        <v>766</v>
      </c>
      <c r="C820" s="247" t="s">
        <v>767</v>
      </c>
      <c r="D820" s="263" t="s">
        <v>427</v>
      </c>
      <c r="E820" s="246" t="s">
        <v>768</v>
      </c>
      <c r="F820" s="246" t="s">
        <v>701</v>
      </c>
      <c r="G820" s="246">
        <v>1</v>
      </c>
      <c r="H820" s="246" t="s">
        <v>292</v>
      </c>
      <c r="I820" s="246"/>
      <c r="J820" s="246"/>
      <c r="K820" s="246" t="s">
        <v>290</v>
      </c>
      <c r="L820" s="392"/>
    </row>
    <row r="821" spans="1:12" s="344" customFormat="1" ht="24" hidden="1" customHeight="1">
      <c r="A821" s="246">
        <v>34</v>
      </c>
      <c r="B821" s="246" t="s">
        <v>769</v>
      </c>
      <c r="C821" s="247" t="s">
        <v>206</v>
      </c>
      <c r="D821" s="263" t="s">
        <v>234</v>
      </c>
      <c r="E821" s="246" t="s">
        <v>770</v>
      </c>
      <c r="F821" s="246" t="s">
        <v>701</v>
      </c>
      <c r="G821" s="246">
        <v>0</v>
      </c>
      <c r="H821" s="246"/>
      <c r="I821" s="246"/>
      <c r="J821" s="246"/>
      <c r="K821" s="246" t="s">
        <v>290</v>
      </c>
      <c r="L821" s="392"/>
    </row>
    <row r="822" spans="1:12" s="344" customFormat="1" ht="24" hidden="1" customHeight="1">
      <c r="A822" s="246">
        <v>35</v>
      </c>
      <c r="B822" s="246" t="s">
        <v>771</v>
      </c>
      <c r="C822" s="247" t="s">
        <v>1321</v>
      </c>
      <c r="D822" s="263" t="s">
        <v>237</v>
      </c>
      <c r="E822" s="246" t="s">
        <v>1885</v>
      </c>
      <c r="F822" s="246" t="s">
        <v>701</v>
      </c>
      <c r="G822" s="246">
        <v>0</v>
      </c>
      <c r="H822" s="246"/>
      <c r="I822" s="246"/>
      <c r="J822" s="246"/>
      <c r="K822" s="246" t="s">
        <v>290</v>
      </c>
      <c r="L822" s="392"/>
    </row>
    <row r="823" spans="1:12" s="344" customFormat="1" ht="24" hidden="1" customHeight="1">
      <c r="A823" s="246">
        <v>36</v>
      </c>
      <c r="B823" s="246" t="s">
        <v>772</v>
      </c>
      <c r="C823" s="247" t="s">
        <v>1442</v>
      </c>
      <c r="D823" s="263" t="s">
        <v>368</v>
      </c>
      <c r="E823" s="246" t="s">
        <v>1142</v>
      </c>
      <c r="F823" s="246" t="s">
        <v>701</v>
      </c>
      <c r="G823" s="246">
        <v>0</v>
      </c>
      <c r="H823" s="246"/>
      <c r="I823" s="246"/>
      <c r="J823" s="246"/>
      <c r="K823" s="246" t="s">
        <v>290</v>
      </c>
      <c r="L823" s="394" t="s">
        <v>539</v>
      </c>
    </row>
    <row r="824" spans="1:12" s="344" customFormat="1" ht="24" hidden="1" customHeight="1">
      <c r="A824" s="246">
        <v>37</v>
      </c>
      <c r="B824" s="246" t="s">
        <v>773</v>
      </c>
      <c r="C824" s="247" t="s">
        <v>1968</v>
      </c>
      <c r="D824" s="263" t="s">
        <v>240</v>
      </c>
      <c r="E824" s="246" t="s">
        <v>1242</v>
      </c>
      <c r="F824" s="246" t="s">
        <v>701</v>
      </c>
      <c r="G824" s="246">
        <v>0</v>
      </c>
      <c r="H824" s="246"/>
      <c r="I824" s="246"/>
      <c r="J824" s="246"/>
      <c r="K824" s="246" t="s">
        <v>499</v>
      </c>
      <c r="L824" s="394" t="s">
        <v>538</v>
      </c>
    </row>
    <row r="825" spans="1:12" s="344" customFormat="1" ht="24" hidden="1" customHeight="1">
      <c r="A825" s="246">
        <v>38</v>
      </c>
      <c r="B825" s="246" t="s">
        <v>774</v>
      </c>
      <c r="C825" s="247" t="s">
        <v>211</v>
      </c>
      <c r="D825" s="263" t="s">
        <v>775</v>
      </c>
      <c r="E825" s="246" t="s">
        <v>776</v>
      </c>
      <c r="F825" s="246" t="s">
        <v>701</v>
      </c>
      <c r="G825" s="246">
        <v>0</v>
      </c>
      <c r="H825" s="246"/>
      <c r="I825" s="246"/>
      <c r="J825" s="246"/>
      <c r="K825" s="246" t="s">
        <v>290</v>
      </c>
      <c r="L825" s="392"/>
    </row>
    <row r="826" spans="1:12" s="344" customFormat="1" ht="24" hidden="1" customHeight="1">
      <c r="A826" s="246">
        <v>39</v>
      </c>
      <c r="B826" s="246" t="s">
        <v>777</v>
      </c>
      <c r="C826" s="247" t="s">
        <v>778</v>
      </c>
      <c r="D826" s="263" t="s">
        <v>244</v>
      </c>
      <c r="E826" s="246" t="s">
        <v>447</v>
      </c>
      <c r="F826" s="246" t="s">
        <v>701</v>
      </c>
      <c r="G826" s="246">
        <v>0</v>
      </c>
      <c r="H826" s="246"/>
      <c r="I826" s="246"/>
      <c r="J826" s="246"/>
      <c r="K826" s="246" t="s">
        <v>290</v>
      </c>
      <c r="L826" s="392"/>
    </row>
    <row r="827" spans="1:12" s="344" customFormat="1" ht="24" hidden="1" customHeight="1" thickBot="1">
      <c r="A827" s="373">
        <v>40</v>
      </c>
      <c r="B827" s="373" t="s">
        <v>779</v>
      </c>
      <c r="C827" s="374" t="s">
        <v>780</v>
      </c>
      <c r="D827" s="375" t="s">
        <v>781</v>
      </c>
      <c r="E827" s="373" t="s">
        <v>1353</v>
      </c>
      <c r="F827" s="373" t="s">
        <v>701</v>
      </c>
      <c r="G827" s="373">
        <v>1</v>
      </c>
      <c r="H827" s="373" t="s">
        <v>292</v>
      </c>
      <c r="I827" s="373"/>
      <c r="J827" s="373"/>
      <c r="K827" s="373" t="s">
        <v>499</v>
      </c>
      <c r="L827" s="400" t="s">
        <v>339</v>
      </c>
    </row>
    <row r="828" spans="1:12" s="344" customFormat="1" ht="24" hidden="1" customHeight="1">
      <c r="A828" s="283">
        <v>1</v>
      </c>
      <c r="B828" s="283" t="s">
        <v>782</v>
      </c>
      <c r="C828" s="371" t="s">
        <v>783</v>
      </c>
      <c r="D828" s="372" t="s">
        <v>372</v>
      </c>
      <c r="E828" s="283" t="s">
        <v>2569</v>
      </c>
      <c r="F828" s="283" t="s">
        <v>784</v>
      </c>
      <c r="G828" s="283">
        <v>0</v>
      </c>
      <c r="H828" s="283"/>
      <c r="I828" s="283"/>
      <c r="J828" s="283"/>
      <c r="K828" s="283" t="s">
        <v>290</v>
      </c>
      <c r="L828" s="405" t="s">
        <v>785</v>
      </c>
    </row>
    <row r="829" spans="1:12" s="344" customFormat="1" ht="24" hidden="1" customHeight="1">
      <c r="A829" s="246">
        <v>2</v>
      </c>
      <c r="B829" s="246" t="s">
        <v>786</v>
      </c>
      <c r="C829" s="247" t="s">
        <v>211</v>
      </c>
      <c r="D829" s="263" t="s">
        <v>373</v>
      </c>
      <c r="E829" s="246" t="s">
        <v>388</v>
      </c>
      <c r="F829" s="246" t="s">
        <v>784</v>
      </c>
      <c r="G829" s="246">
        <v>0</v>
      </c>
      <c r="H829" s="246"/>
      <c r="I829" s="246"/>
      <c r="J829" s="246"/>
      <c r="K829" s="246" t="s">
        <v>290</v>
      </c>
      <c r="L829" s="392" t="s">
        <v>703</v>
      </c>
    </row>
    <row r="830" spans="1:12" s="344" customFormat="1" ht="24" hidden="1" customHeight="1">
      <c r="A830" s="246">
        <v>3</v>
      </c>
      <c r="B830" s="246" t="s">
        <v>787</v>
      </c>
      <c r="C830" s="247" t="s">
        <v>206</v>
      </c>
      <c r="D830" s="263" t="s">
        <v>1254</v>
      </c>
      <c r="E830" s="246" t="s">
        <v>1666</v>
      </c>
      <c r="F830" s="246" t="s">
        <v>784</v>
      </c>
      <c r="G830" s="246">
        <v>0</v>
      </c>
      <c r="H830" s="246"/>
      <c r="I830" s="246"/>
      <c r="J830" s="246"/>
      <c r="K830" s="246" t="s">
        <v>290</v>
      </c>
      <c r="L830" s="392"/>
    </row>
    <row r="831" spans="1:12" s="344" customFormat="1" ht="24" hidden="1" customHeight="1">
      <c r="A831" s="246">
        <v>4</v>
      </c>
      <c r="B831" s="246" t="s">
        <v>788</v>
      </c>
      <c r="C831" s="247" t="s">
        <v>789</v>
      </c>
      <c r="D831" s="263" t="s">
        <v>300</v>
      </c>
      <c r="E831" s="246" t="s">
        <v>790</v>
      </c>
      <c r="F831" s="246" t="s">
        <v>784</v>
      </c>
      <c r="G831" s="246">
        <v>0</v>
      </c>
      <c r="H831" s="246"/>
      <c r="I831" s="246"/>
      <c r="J831" s="246"/>
      <c r="K831" s="246" t="s">
        <v>290</v>
      </c>
      <c r="L831" s="394" t="s">
        <v>791</v>
      </c>
    </row>
    <row r="832" spans="1:12" s="344" customFormat="1" ht="24" hidden="1" customHeight="1">
      <c r="A832" s="246">
        <v>5</v>
      </c>
      <c r="B832" s="246" t="s">
        <v>792</v>
      </c>
      <c r="C832" s="247" t="s">
        <v>793</v>
      </c>
      <c r="D832" s="263" t="s">
        <v>376</v>
      </c>
      <c r="E832" s="246" t="s">
        <v>1609</v>
      </c>
      <c r="F832" s="246" t="s">
        <v>784</v>
      </c>
      <c r="G832" s="246">
        <v>0</v>
      </c>
      <c r="H832" s="246" t="s">
        <v>339</v>
      </c>
      <c r="I832" s="246"/>
      <c r="J832" s="246"/>
      <c r="K832" s="246" t="s">
        <v>290</v>
      </c>
      <c r="L832" s="392"/>
    </row>
    <row r="833" spans="1:12" s="344" customFormat="1" ht="24" hidden="1" customHeight="1">
      <c r="A833" s="246">
        <v>6</v>
      </c>
      <c r="B833" s="246" t="s">
        <v>794</v>
      </c>
      <c r="C833" s="247" t="s">
        <v>495</v>
      </c>
      <c r="D833" s="263" t="s">
        <v>1354</v>
      </c>
      <c r="E833" s="246" t="s">
        <v>580</v>
      </c>
      <c r="F833" s="246" t="s">
        <v>784</v>
      </c>
      <c r="G833" s="246">
        <v>0</v>
      </c>
      <c r="H833" s="246"/>
      <c r="I833" s="246"/>
      <c r="J833" s="246"/>
      <c r="K833" s="246" t="s">
        <v>290</v>
      </c>
      <c r="L833" s="392"/>
    </row>
    <row r="834" spans="1:12" s="344" customFormat="1" ht="24" hidden="1" customHeight="1">
      <c r="A834" s="246">
        <v>7</v>
      </c>
      <c r="B834" s="246" t="s">
        <v>795</v>
      </c>
      <c r="C834" s="247" t="s">
        <v>2273</v>
      </c>
      <c r="D834" s="263" t="s">
        <v>451</v>
      </c>
      <c r="E834" s="246" t="s">
        <v>1355</v>
      </c>
      <c r="F834" s="246" t="s">
        <v>784</v>
      </c>
      <c r="G834" s="246">
        <v>0</v>
      </c>
      <c r="H834" s="246"/>
      <c r="I834" s="246"/>
      <c r="J834" s="246"/>
      <c r="K834" s="246" t="s">
        <v>290</v>
      </c>
      <c r="L834" s="392"/>
    </row>
    <row r="835" spans="1:12" s="344" customFormat="1" ht="24" hidden="1" customHeight="1">
      <c r="A835" s="246">
        <v>8</v>
      </c>
      <c r="B835" s="246" t="s">
        <v>796</v>
      </c>
      <c r="C835" s="247"/>
      <c r="D835" s="263" t="s">
        <v>797</v>
      </c>
      <c r="E835" s="246" t="s">
        <v>2460</v>
      </c>
      <c r="F835" s="246" t="s">
        <v>784</v>
      </c>
      <c r="G835" s="246">
        <v>0</v>
      </c>
      <c r="H835" s="246"/>
      <c r="I835" s="246"/>
      <c r="J835" s="246"/>
      <c r="K835" s="246" t="s">
        <v>290</v>
      </c>
      <c r="L835" s="394" t="s">
        <v>178</v>
      </c>
    </row>
    <row r="836" spans="1:12" s="344" customFormat="1" ht="24" hidden="1" customHeight="1">
      <c r="A836" s="246">
        <v>9</v>
      </c>
      <c r="B836" s="246" t="s">
        <v>798</v>
      </c>
      <c r="C836" s="247" t="s">
        <v>799</v>
      </c>
      <c r="D836" s="263" t="s">
        <v>1216</v>
      </c>
      <c r="E836" s="246" t="s">
        <v>800</v>
      </c>
      <c r="F836" s="246" t="s">
        <v>784</v>
      </c>
      <c r="G836" s="246">
        <v>0</v>
      </c>
      <c r="H836" s="246"/>
      <c r="I836" s="246"/>
      <c r="J836" s="246"/>
      <c r="K836" s="246" t="s">
        <v>290</v>
      </c>
      <c r="L836" s="392"/>
    </row>
    <row r="837" spans="1:12" s="344" customFormat="1" ht="24" hidden="1" customHeight="1">
      <c r="A837" s="246">
        <v>10</v>
      </c>
      <c r="B837" s="246" t="s">
        <v>801</v>
      </c>
      <c r="C837" s="247" t="s">
        <v>206</v>
      </c>
      <c r="D837" s="263" t="s">
        <v>1178</v>
      </c>
      <c r="E837" s="246" t="s">
        <v>595</v>
      </c>
      <c r="F837" s="246" t="s">
        <v>784</v>
      </c>
      <c r="G837" s="246">
        <v>0</v>
      </c>
      <c r="H837" s="246"/>
      <c r="I837" s="246"/>
      <c r="J837" s="246"/>
      <c r="K837" s="246" t="s">
        <v>290</v>
      </c>
      <c r="L837" s="392"/>
    </row>
    <row r="838" spans="1:12" s="344" customFormat="1" ht="24" hidden="1" customHeight="1">
      <c r="A838" s="246">
        <v>11</v>
      </c>
      <c r="B838" s="246" t="s">
        <v>802</v>
      </c>
      <c r="C838" s="247" t="s">
        <v>803</v>
      </c>
      <c r="D838" s="263" t="s">
        <v>335</v>
      </c>
      <c r="E838" s="246" t="s">
        <v>1137</v>
      </c>
      <c r="F838" s="246" t="s">
        <v>784</v>
      </c>
      <c r="G838" s="246">
        <v>0</v>
      </c>
      <c r="H838" s="246"/>
      <c r="I838" s="246"/>
      <c r="J838" s="246"/>
      <c r="K838" s="246" t="s">
        <v>290</v>
      </c>
      <c r="L838" s="392"/>
    </row>
    <row r="839" spans="1:12" s="344" customFormat="1" ht="24" hidden="1" customHeight="1">
      <c r="A839" s="246">
        <v>12</v>
      </c>
      <c r="B839" s="246" t="s">
        <v>804</v>
      </c>
      <c r="C839" s="247" t="s">
        <v>1500</v>
      </c>
      <c r="D839" s="263" t="s">
        <v>805</v>
      </c>
      <c r="E839" s="246" t="s">
        <v>1248</v>
      </c>
      <c r="F839" s="246" t="s">
        <v>784</v>
      </c>
      <c r="G839" s="246">
        <v>0</v>
      </c>
      <c r="H839" s="246" t="s">
        <v>370</v>
      </c>
      <c r="I839" s="246"/>
      <c r="J839" s="246"/>
      <c r="K839" s="246" t="s">
        <v>499</v>
      </c>
      <c r="L839" s="392"/>
    </row>
    <row r="840" spans="1:12" s="344" customFormat="1" ht="24" hidden="1" customHeight="1">
      <c r="A840" s="246">
        <v>13</v>
      </c>
      <c r="B840" s="246" t="s">
        <v>806</v>
      </c>
      <c r="C840" s="247" t="s">
        <v>807</v>
      </c>
      <c r="D840" s="263" t="s">
        <v>215</v>
      </c>
      <c r="E840" s="246" t="s">
        <v>808</v>
      </c>
      <c r="F840" s="246" t="s">
        <v>784</v>
      </c>
      <c r="G840" s="246">
        <v>0</v>
      </c>
      <c r="H840" s="246"/>
      <c r="I840" s="246"/>
      <c r="J840" s="246"/>
      <c r="K840" s="246" t="s">
        <v>290</v>
      </c>
      <c r="L840" s="394" t="s">
        <v>809</v>
      </c>
    </row>
    <row r="841" spans="1:12" s="344" customFormat="1" ht="24" hidden="1" customHeight="1">
      <c r="A841" s="246">
        <v>14</v>
      </c>
      <c r="B841" s="246" t="s">
        <v>811</v>
      </c>
      <c r="C841" s="247" t="s">
        <v>812</v>
      </c>
      <c r="D841" s="263" t="s">
        <v>215</v>
      </c>
      <c r="E841" s="246" t="s">
        <v>1754</v>
      </c>
      <c r="F841" s="246" t="s">
        <v>784</v>
      </c>
      <c r="G841" s="246">
        <v>0</v>
      </c>
      <c r="H841" s="246"/>
      <c r="I841" s="246"/>
      <c r="J841" s="246"/>
      <c r="K841" s="246" t="s">
        <v>290</v>
      </c>
      <c r="L841" s="392" t="s">
        <v>703</v>
      </c>
    </row>
    <row r="842" spans="1:12" s="344" customFormat="1" ht="24" hidden="1" customHeight="1">
      <c r="A842" s="246">
        <v>15</v>
      </c>
      <c r="B842" s="246" t="s">
        <v>813</v>
      </c>
      <c r="C842" s="247" t="s">
        <v>291</v>
      </c>
      <c r="D842" s="263" t="s">
        <v>1098</v>
      </c>
      <c r="E842" s="246" t="s">
        <v>1914</v>
      </c>
      <c r="F842" s="246" t="s">
        <v>784</v>
      </c>
      <c r="G842" s="246">
        <v>0</v>
      </c>
      <c r="H842" s="246"/>
      <c r="I842" s="246"/>
      <c r="J842" s="246"/>
      <c r="K842" s="246" t="s">
        <v>290</v>
      </c>
      <c r="L842" s="392"/>
    </row>
    <row r="843" spans="1:12" s="344" customFormat="1" ht="24" hidden="1" customHeight="1">
      <c r="A843" s="246">
        <v>16</v>
      </c>
      <c r="B843" s="246" t="s">
        <v>814</v>
      </c>
      <c r="C843" s="247" t="s">
        <v>2121</v>
      </c>
      <c r="D843" s="263" t="s">
        <v>340</v>
      </c>
      <c r="E843" s="246" t="s">
        <v>815</v>
      </c>
      <c r="F843" s="246" t="s">
        <v>784</v>
      </c>
      <c r="G843" s="246">
        <v>0</v>
      </c>
      <c r="H843" s="246" t="s">
        <v>345</v>
      </c>
      <c r="I843" s="246"/>
      <c r="J843" s="246"/>
      <c r="K843" s="246" t="s">
        <v>290</v>
      </c>
      <c r="L843" s="392"/>
    </row>
    <row r="844" spans="1:12" s="344" customFormat="1" ht="24" hidden="1" customHeight="1">
      <c r="A844" s="246">
        <v>17</v>
      </c>
      <c r="B844" s="246" t="s">
        <v>816</v>
      </c>
      <c r="C844" s="247" t="s">
        <v>817</v>
      </c>
      <c r="D844" s="263" t="s">
        <v>343</v>
      </c>
      <c r="E844" s="246" t="s">
        <v>818</v>
      </c>
      <c r="F844" s="246" t="s">
        <v>784</v>
      </c>
      <c r="G844" s="246">
        <v>0</v>
      </c>
      <c r="H844" s="246"/>
      <c r="I844" s="246"/>
      <c r="J844" s="246"/>
      <c r="K844" s="246" t="s">
        <v>290</v>
      </c>
      <c r="L844" s="392"/>
    </row>
    <row r="845" spans="1:12" s="344" customFormat="1" ht="24" hidden="1" customHeight="1">
      <c r="A845" s="246">
        <v>18</v>
      </c>
      <c r="B845" s="246" t="s">
        <v>819</v>
      </c>
      <c r="C845" s="247" t="s">
        <v>495</v>
      </c>
      <c r="D845" s="263" t="s">
        <v>346</v>
      </c>
      <c r="E845" s="246" t="s">
        <v>820</v>
      </c>
      <c r="F845" s="246" t="s">
        <v>784</v>
      </c>
      <c r="G845" s="246">
        <v>0</v>
      </c>
      <c r="H845" s="246"/>
      <c r="I845" s="246"/>
      <c r="J845" s="246"/>
      <c r="K845" s="246" t="s">
        <v>290</v>
      </c>
      <c r="L845" s="392"/>
    </row>
    <row r="846" spans="1:12" s="344" customFormat="1" ht="24" hidden="1" customHeight="1">
      <c r="A846" s="246">
        <v>19</v>
      </c>
      <c r="B846" s="246" t="s">
        <v>821</v>
      </c>
      <c r="C846" s="247" t="s">
        <v>822</v>
      </c>
      <c r="D846" s="263" t="s">
        <v>346</v>
      </c>
      <c r="E846" s="246" t="s">
        <v>1356</v>
      </c>
      <c r="F846" s="246" t="s">
        <v>784</v>
      </c>
      <c r="G846" s="246">
        <v>0</v>
      </c>
      <c r="H846" s="246"/>
      <c r="I846" s="246"/>
      <c r="J846" s="246"/>
      <c r="K846" s="246" t="s">
        <v>290</v>
      </c>
      <c r="L846" s="392"/>
    </row>
    <row r="847" spans="1:12" s="344" customFormat="1" ht="24" hidden="1" customHeight="1">
      <c r="A847" s="246">
        <v>20</v>
      </c>
      <c r="B847" s="246" t="s">
        <v>823</v>
      </c>
      <c r="C847" s="247" t="s">
        <v>824</v>
      </c>
      <c r="D847" s="263" t="s">
        <v>349</v>
      </c>
      <c r="E847" s="246" t="s">
        <v>825</v>
      </c>
      <c r="F847" s="246" t="s">
        <v>784</v>
      </c>
      <c r="G847" s="246">
        <v>0</v>
      </c>
      <c r="H847" s="246"/>
      <c r="I847" s="246"/>
      <c r="J847" s="246"/>
      <c r="K847" s="246" t="s">
        <v>499</v>
      </c>
      <c r="L847" s="394" t="s">
        <v>785</v>
      </c>
    </row>
    <row r="848" spans="1:12" s="344" customFormat="1" ht="24" hidden="1" customHeight="1">
      <c r="A848" s="246">
        <v>21</v>
      </c>
      <c r="B848" s="246" t="s">
        <v>826</v>
      </c>
      <c r="C848" s="247" t="s">
        <v>211</v>
      </c>
      <c r="D848" s="263" t="s">
        <v>356</v>
      </c>
      <c r="E848" s="246" t="s">
        <v>1434</v>
      </c>
      <c r="F848" s="246" t="s">
        <v>784</v>
      </c>
      <c r="G848" s="246">
        <v>0</v>
      </c>
      <c r="H848" s="246"/>
      <c r="I848" s="246"/>
      <c r="J848" s="246"/>
      <c r="K848" s="246" t="s">
        <v>290</v>
      </c>
      <c r="L848" s="392"/>
    </row>
    <row r="849" spans="1:12" s="345" customFormat="1" ht="24" hidden="1" customHeight="1">
      <c r="A849" s="246">
        <v>22</v>
      </c>
      <c r="B849" s="246" t="s">
        <v>827</v>
      </c>
      <c r="C849" s="249" t="s">
        <v>375</v>
      </c>
      <c r="D849" s="262" t="s">
        <v>1357</v>
      </c>
      <c r="E849" s="248" t="s">
        <v>415</v>
      </c>
      <c r="F849" s="246" t="s">
        <v>784</v>
      </c>
      <c r="G849" s="246">
        <v>0</v>
      </c>
      <c r="H849" s="248"/>
      <c r="I849" s="248"/>
      <c r="J849" s="248"/>
      <c r="K849" s="248" t="s">
        <v>290</v>
      </c>
      <c r="L849" s="394"/>
    </row>
    <row r="850" spans="1:12" s="344" customFormat="1" ht="24" hidden="1" customHeight="1">
      <c r="A850" s="246">
        <v>23</v>
      </c>
      <c r="B850" s="246" t="s">
        <v>828</v>
      </c>
      <c r="C850" s="247" t="s">
        <v>218</v>
      </c>
      <c r="D850" s="263" t="s">
        <v>481</v>
      </c>
      <c r="E850" s="246" t="s">
        <v>1491</v>
      </c>
      <c r="F850" s="246" t="s">
        <v>784</v>
      </c>
      <c r="G850" s="246">
        <v>0</v>
      </c>
      <c r="H850" s="246"/>
      <c r="I850" s="246"/>
      <c r="J850" s="246"/>
      <c r="K850" s="246" t="s">
        <v>290</v>
      </c>
      <c r="L850" s="392" t="s">
        <v>703</v>
      </c>
    </row>
    <row r="851" spans="1:12" s="344" customFormat="1" ht="24" hidden="1" customHeight="1">
      <c r="A851" s="246">
        <v>24</v>
      </c>
      <c r="B851" s="246" t="s">
        <v>829</v>
      </c>
      <c r="C851" s="247" t="s">
        <v>763</v>
      </c>
      <c r="D851" s="263" t="s">
        <v>481</v>
      </c>
      <c r="E851" s="246" t="s">
        <v>830</v>
      </c>
      <c r="F851" s="246" t="s">
        <v>784</v>
      </c>
      <c r="G851" s="246">
        <v>0</v>
      </c>
      <c r="H851" s="246"/>
      <c r="I851" s="246"/>
      <c r="J851" s="246"/>
      <c r="K851" s="246" t="s">
        <v>290</v>
      </c>
      <c r="L851" s="392" t="s">
        <v>703</v>
      </c>
    </row>
    <row r="852" spans="1:12" s="344" customFormat="1" ht="24" hidden="1" customHeight="1">
      <c r="A852" s="246">
        <v>25</v>
      </c>
      <c r="B852" s="246" t="s">
        <v>831</v>
      </c>
      <c r="C852" s="247" t="s">
        <v>1518</v>
      </c>
      <c r="D852" s="263" t="s">
        <v>232</v>
      </c>
      <c r="E852" s="246" t="s">
        <v>1852</v>
      </c>
      <c r="F852" s="246" t="s">
        <v>784</v>
      </c>
      <c r="G852" s="246">
        <v>0</v>
      </c>
      <c r="H852" s="246"/>
      <c r="I852" s="246"/>
      <c r="J852" s="246"/>
      <c r="K852" s="246" t="s">
        <v>499</v>
      </c>
      <c r="L852" s="392"/>
    </row>
    <row r="853" spans="1:12" s="344" customFormat="1" ht="24" hidden="1" customHeight="1">
      <c r="A853" s="246">
        <v>26</v>
      </c>
      <c r="B853" s="246" t="s">
        <v>832</v>
      </c>
      <c r="C853" s="247" t="s">
        <v>833</v>
      </c>
      <c r="D853" s="263" t="s">
        <v>1159</v>
      </c>
      <c r="E853" s="246" t="s">
        <v>2610</v>
      </c>
      <c r="F853" s="246" t="s">
        <v>784</v>
      </c>
      <c r="G853" s="246">
        <v>0</v>
      </c>
      <c r="H853" s="246"/>
      <c r="I853" s="246"/>
      <c r="J853" s="246" t="s">
        <v>1293</v>
      </c>
      <c r="K853" s="246" t="s">
        <v>290</v>
      </c>
      <c r="L853" s="394" t="s">
        <v>834</v>
      </c>
    </row>
    <row r="854" spans="1:12" s="344" customFormat="1" ht="24" hidden="1" customHeight="1">
      <c r="A854" s="246">
        <v>27</v>
      </c>
      <c r="B854" s="246" t="s">
        <v>835</v>
      </c>
      <c r="C854" s="247" t="s">
        <v>218</v>
      </c>
      <c r="D854" s="263" t="s">
        <v>237</v>
      </c>
      <c r="E854" s="246" t="s">
        <v>1084</v>
      </c>
      <c r="F854" s="246" t="s">
        <v>784</v>
      </c>
      <c r="G854" s="246">
        <v>0</v>
      </c>
      <c r="H854" s="246"/>
      <c r="I854" s="246"/>
      <c r="J854" s="246"/>
      <c r="K854" s="246" t="s">
        <v>290</v>
      </c>
      <c r="L854" s="392"/>
    </row>
    <row r="855" spans="1:12" s="344" customFormat="1" ht="24" hidden="1" customHeight="1">
      <c r="A855" s="246">
        <v>28</v>
      </c>
      <c r="B855" s="246" t="s">
        <v>836</v>
      </c>
      <c r="C855" s="247" t="s">
        <v>206</v>
      </c>
      <c r="D855" s="263" t="s">
        <v>404</v>
      </c>
      <c r="E855" s="246" t="s">
        <v>1327</v>
      </c>
      <c r="F855" s="246" t="s">
        <v>784</v>
      </c>
      <c r="G855" s="246">
        <v>0</v>
      </c>
      <c r="H855" s="246"/>
      <c r="I855" s="246"/>
      <c r="J855" s="246"/>
      <c r="K855" s="246" t="s">
        <v>290</v>
      </c>
      <c r="L855" s="394" t="s">
        <v>791</v>
      </c>
    </row>
    <row r="856" spans="1:12" s="344" customFormat="1" ht="24" hidden="1" customHeight="1">
      <c r="A856" s="246">
        <v>29</v>
      </c>
      <c r="B856" s="246" t="s">
        <v>837</v>
      </c>
      <c r="C856" s="247" t="s">
        <v>2049</v>
      </c>
      <c r="D856" s="263" t="s">
        <v>1349</v>
      </c>
      <c r="E856" s="246" t="s">
        <v>1301</v>
      </c>
      <c r="F856" s="246" t="s">
        <v>784</v>
      </c>
      <c r="G856" s="246">
        <v>0</v>
      </c>
      <c r="H856" s="246"/>
      <c r="I856" s="246"/>
      <c r="J856" s="246"/>
      <c r="K856" s="246" t="s">
        <v>499</v>
      </c>
      <c r="L856" s="392"/>
    </row>
    <row r="857" spans="1:12" s="344" customFormat="1" ht="24" hidden="1" customHeight="1">
      <c r="A857" s="246">
        <v>30</v>
      </c>
      <c r="B857" s="246" t="s">
        <v>838</v>
      </c>
      <c r="C857" s="247" t="s">
        <v>839</v>
      </c>
      <c r="D857" s="263" t="s">
        <v>1161</v>
      </c>
      <c r="E857" s="246" t="s">
        <v>1355</v>
      </c>
      <c r="F857" s="246" t="s">
        <v>784</v>
      </c>
      <c r="G857" s="246">
        <v>0</v>
      </c>
      <c r="H857" s="246"/>
      <c r="I857" s="246"/>
      <c r="J857" s="246"/>
      <c r="K857" s="246" t="s">
        <v>290</v>
      </c>
      <c r="L857" s="392" t="s">
        <v>703</v>
      </c>
    </row>
    <row r="858" spans="1:12" s="344" customFormat="1" ht="24" hidden="1" customHeight="1">
      <c r="A858" s="246">
        <v>31</v>
      </c>
      <c r="B858" s="246" t="s">
        <v>840</v>
      </c>
      <c r="C858" s="247" t="s">
        <v>841</v>
      </c>
      <c r="D858" s="263" t="s">
        <v>842</v>
      </c>
      <c r="E858" s="246" t="s">
        <v>1089</v>
      </c>
      <c r="F858" s="246" t="s">
        <v>784</v>
      </c>
      <c r="G858" s="246">
        <v>1</v>
      </c>
      <c r="H858" s="246" t="s">
        <v>292</v>
      </c>
      <c r="I858" s="246"/>
      <c r="J858" s="246"/>
      <c r="K858" s="246" t="s">
        <v>290</v>
      </c>
      <c r="L858" s="392"/>
    </row>
    <row r="859" spans="1:12" s="344" customFormat="1" ht="24" hidden="1" customHeight="1">
      <c r="A859" s="246">
        <v>32</v>
      </c>
      <c r="B859" s="246" t="s">
        <v>843</v>
      </c>
      <c r="C859" s="247" t="s">
        <v>844</v>
      </c>
      <c r="D859" s="263" t="s">
        <v>1138</v>
      </c>
      <c r="E859" s="246" t="s">
        <v>1135</v>
      </c>
      <c r="F859" s="246" t="s">
        <v>784</v>
      </c>
      <c r="G859" s="246">
        <v>1</v>
      </c>
      <c r="H859" s="246" t="s">
        <v>292</v>
      </c>
      <c r="I859" s="246"/>
      <c r="J859" s="246"/>
      <c r="K859" s="246" t="s">
        <v>290</v>
      </c>
      <c r="L859" s="392"/>
    </row>
    <row r="860" spans="1:12" s="345" customFormat="1" ht="24" hidden="1" customHeight="1" thickBot="1">
      <c r="A860" s="373">
        <v>33</v>
      </c>
      <c r="B860" s="376" t="s">
        <v>845</v>
      </c>
      <c r="C860" s="377" t="s">
        <v>203</v>
      </c>
      <c r="D860" s="378" t="s">
        <v>372</v>
      </c>
      <c r="E860" s="376" t="s">
        <v>846</v>
      </c>
      <c r="F860" s="373" t="s">
        <v>784</v>
      </c>
      <c r="G860" s="373">
        <v>0</v>
      </c>
      <c r="H860" s="379" t="s">
        <v>1723</v>
      </c>
      <c r="I860" s="379"/>
      <c r="J860" s="379"/>
      <c r="K860" s="376" t="s">
        <v>290</v>
      </c>
      <c r="L860" s="406" t="s">
        <v>847</v>
      </c>
    </row>
    <row r="861" spans="1:12" s="344" customFormat="1" ht="24" hidden="1" customHeight="1">
      <c r="A861" s="283">
        <v>1</v>
      </c>
      <c r="B861" s="283" t="s">
        <v>848</v>
      </c>
      <c r="C861" s="371" t="s">
        <v>849</v>
      </c>
      <c r="D861" s="372" t="s">
        <v>288</v>
      </c>
      <c r="E861" s="283" t="s">
        <v>354</v>
      </c>
      <c r="F861" s="283" t="s">
        <v>850</v>
      </c>
      <c r="G861" s="283">
        <v>0</v>
      </c>
      <c r="H861" s="283"/>
      <c r="I861" s="283"/>
      <c r="J861" s="283"/>
      <c r="K861" s="283" t="s">
        <v>290</v>
      </c>
      <c r="L861" s="407" t="s">
        <v>177</v>
      </c>
    </row>
    <row r="862" spans="1:12" s="344" customFormat="1" ht="24" hidden="1" customHeight="1">
      <c r="A862" s="246">
        <v>2</v>
      </c>
      <c r="B862" s="246" t="s">
        <v>851</v>
      </c>
      <c r="C862" s="247" t="s">
        <v>852</v>
      </c>
      <c r="D862" s="263" t="s">
        <v>1094</v>
      </c>
      <c r="E862" s="246" t="s">
        <v>853</v>
      </c>
      <c r="F862" s="246" t="s">
        <v>850</v>
      </c>
      <c r="G862" s="246">
        <v>0</v>
      </c>
      <c r="H862" s="246"/>
      <c r="I862" s="246"/>
      <c r="J862" s="246"/>
      <c r="K862" s="246" t="s">
        <v>290</v>
      </c>
      <c r="L862" s="394" t="s">
        <v>540</v>
      </c>
    </row>
    <row r="863" spans="1:12" s="344" customFormat="1" ht="24" hidden="1" customHeight="1">
      <c r="A863" s="246">
        <v>3</v>
      </c>
      <c r="B863" s="246" t="s">
        <v>854</v>
      </c>
      <c r="C863" s="247" t="s">
        <v>855</v>
      </c>
      <c r="D863" s="263" t="s">
        <v>856</v>
      </c>
      <c r="E863" s="246" t="s">
        <v>1219</v>
      </c>
      <c r="F863" s="246" t="s">
        <v>850</v>
      </c>
      <c r="G863" s="246">
        <v>1</v>
      </c>
      <c r="H863" s="246" t="s">
        <v>292</v>
      </c>
      <c r="I863" s="246"/>
      <c r="J863" s="246"/>
      <c r="K863" s="246" t="s">
        <v>290</v>
      </c>
      <c r="L863" s="392"/>
    </row>
    <row r="864" spans="1:12" s="344" customFormat="1" ht="24" hidden="1" customHeight="1">
      <c r="A864" s="246">
        <v>4</v>
      </c>
      <c r="B864" s="246" t="s">
        <v>857</v>
      </c>
      <c r="C864" s="247" t="s">
        <v>203</v>
      </c>
      <c r="D864" s="263" t="s">
        <v>372</v>
      </c>
      <c r="E864" s="246" t="s">
        <v>2155</v>
      </c>
      <c r="F864" s="246" t="s">
        <v>850</v>
      </c>
      <c r="G864" s="246">
        <v>0</v>
      </c>
      <c r="H864" s="246"/>
      <c r="I864" s="246"/>
      <c r="J864" s="246"/>
      <c r="K864" s="246" t="s">
        <v>290</v>
      </c>
      <c r="L864" s="392"/>
    </row>
    <row r="865" spans="1:12" s="344" customFormat="1" ht="24" hidden="1" customHeight="1">
      <c r="A865" s="246">
        <v>5</v>
      </c>
      <c r="B865" s="246" t="s">
        <v>858</v>
      </c>
      <c r="C865" s="247" t="s">
        <v>563</v>
      </c>
      <c r="D865" s="263" t="s">
        <v>859</v>
      </c>
      <c r="E865" s="246" t="s">
        <v>1359</v>
      </c>
      <c r="F865" s="246" t="s">
        <v>850</v>
      </c>
      <c r="G865" s="246">
        <v>1</v>
      </c>
      <c r="H865" s="246" t="s">
        <v>292</v>
      </c>
      <c r="I865" s="246"/>
      <c r="J865" s="246"/>
      <c r="K865" s="246" t="s">
        <v>290</v>
      </c>
      <c r="L865" s="392" t="s">
        <v>339</v>
      </c>
    </row>
    <row r="866" spans="1:12" s="344" customFormat="1" ht="24" hidden="1" customHeight="1">
      <c r="A866" s="246">
        <v>6</v>
      </c>
      <c r="B866" s="246" t="s">
        <v>860</v>
      </c>
      <c r="C866" s="247" t="s">
        <v>861</v>
      </c>
      <c r="D866" s="263" t="s">
        <v>374</v>
      </c>
      <c r="E866" s="246" t="s">
        <v>862</v>
      </c>
      <c r="F866" s="246" t="s">
        <v>850</v>
      </c>
      <c r="G866" s="246">
        <v>0</v>
      </c>
      <c r="H866" s="246"/>
      <c r="I866" s="246"/>
      <c r="J866" s="246"/>
      <c r="K866" s="246" t="s">
        <v>290</v>
      </c>
      <c r="L866" s="392"/>
    </row>
    <row r="867" spans="1:12" s="344" customFormat="1" ht="24" hidden="1" customHeight="1">
      <c r="A867" s="246">
        <v>7</v>
      </c>
      <c r="B867" s="246" t="s">
        <v>863</v>
      </c>
      <c r="C867" s="247" t="s">
        <v>864</v>
      </c>
      <c r="D867" s="263" t="s">
        <v>374</v>
      </c>
      <c r="E867" s="246" t="s">
        <v>1195</v>
      </c>
      <c r="F867" s="246" t="s">
        <v>850</v>
      </c>
      <c r="G867" s="246">
        <v>0</v>
      </c>
      <c r="H867" s="246"/>
      <c r="I867" s="246"/>
      <c r="J867" s="246"/>
      <c r="K867" s="246" t="s">
        <v>290</v>
      </c>
      <c r="L867" s="392" t="s">
        <v>865</v>
      </c>
    </row>
    <row r="868" spans="1:12" s="344" customFormat="1" ht="24" hidden="1" customHeight="1">
      <c r="A868" s="246">
        <v>8</v>
      </c>
      <c r="B868" s="246" t="s">
        <v>866</v>
      </c>
      <c r="C868" s="247" t="s">
        <v>381</v>
      </c>
      <c r="D868" s="263" t="s">
        <v>300</v>
      </c>
      <c r="E868" s="246" t="s">
        <v>444</v>
      </c>
      <c r="F868" s="246" t="s">
        <v>850</v>
      </c>
      <c r="G868" s="246">
        <v>0</v>
      </c>
      <c r="H868" s="246"/>
      <c r="I868" s="246"/>
      <c r="J868" s="246"/>
      <c r="K868" s="246" t="s">
        <v>290</v>
      </c>
      <c r="L868" s="392"/>
    </row>
    <row r="869" spans="1:12" s="344" customFormat="1" ht="24" hidden="1" customHeight="1">
      <c r="A869" s="246">
        <v>9</v>
      </c>
      <c r="B869" s="246" t="s">
        <v>867</v>
      </c>
      <c r="C869" s="247" t="s">
        <v>868</v>
      </c>
      <c r="D869" s="263" t="s">
        <v>1340</v>
      </c>
      <c r="E869" s="246" t="s">
        <v>1946</v>
      </c>
      <c r="F869" s="246" t="s">
        <v>850</v>
      </c>
      <c r="G869" s="246">
        <v>1</v>
      </c>
      <c r="H869" s="246" t="s">
        <v>292</v>
      </c>
      <c r="I869" s="246"/>
      <c r="J869" s="246"/>
      <c r="K869" s="246" t="s">
        <v>290</v>
      </c>
      <c r="L869" s="395"/>
    </row>
    <row r="870" spans="1:12" s="347" customFormat="1" ht="24" hidden="1" customHeight="1">
      <c r="A870" s="246">
        <v>10</v>
      </c>
      <c r="B870" s="246" t="s">
        <v>869</v>
      </c>
      <c r="C870" s="247" t="s">
        <v>870</v>
      </c>
      <c r="D870" s="263" t="s">
        <v>156</v>
      </c>
      <c r="E870" s="246" t="s">
        <v>2319</v>
      </c>
      <c r="F870" s="246" t="s">
        <v>850</v>
      </c>
      <c r="G870" s="246">
        <v>0</v>
      </c>
      <c r="H870" s="246"/>
      <c r="I870" s="246"/>
      <c r="J870" s="246"/>
      <c r="K870" s="246" t="s">
        <v>499</v>
      </c>
      <c r="L870" s="388" t="s">
        <v>177</v>
      </c>
    </row>
    <row r="871" spans="1:12" s="344" customFormat="1" ht="24" hidden="1" customHeight="1">
      <c r="A871" s="246">
        <v>11</v>
      </c>
      <c r="B871" s="246" t="s">
        <v>871</v>
      </c>
      <c r="C871" s="247" t="s">
        <v>206</v>
      </c>
      <c r="D871" s="263" t="s">
        <v>1518</v>
      </c>
      <c r="E871" s="246" t="s">
        <v>157</v>
      </c>
      <c r="F871" s="246" t="s">
        <v>850</v>
      </c>
      <c r="G871" s="246">
        <v>0</v>
      </c>
      <c r="H871" s="246"/>
      <c r="I871" s="246"/>
      <c r="J871" s="246"/>
      <c r="K871" s="246" t="s">
        <v>290</v>
      </c>
      <c r="L871" s="394"/>
    </row>
    <row r="872" spans="1:12" s="347" customFormat="1" ht="24" hidden="1" customHeight="1">
      <c r="A872" s="246">
        <v>12</v>
      </c>
      <c r="B872" s="246" t="s">
        <v>872</v>
      </c>
      <c r="C872" s="247" t="s">
        <v>1539</v>
      </c>
      <c r="D872" s="263" t="s">
        <v>158</v>
      </c>
      <c r="E872" s="246" t="s">
        <v>873</v>
      </c>
      <c r="F872" s="246" t="s">
        <v>850</v>
      </c>
      <c r="G872" s="246">
        <v>0</v>
      </c>
      <c r="H872" s="246"/>
      <c r="I872" s="246"/>
      <c r="J872" s="246"/>
      <c r="K872" s="246" t="s">
        <v>499</v>
      </c>
      <c r="L872" s="392"/>
    </row>
    <row r="873" spans="1:12" s="347" customFormat="1" ht="24" hidden="1" customHeight="1">
      <c r="A873" s="246">
        <v>13</v>
      </c>
      <c r="B873" s="246" t="s">
        <v>874</v>
      </c>
      <c r="C873" s="247" t="s">
        <v>218</v>
      </c>
      <c r="D873" s="263" t="s">
        <v>875</v>
      </c>
      <c r="E873" s="246" t="s">
        <v>2469</v>
      </c>
      <c r="F873" s="246" t="s">
        <v>850</v>
      </c>
      <c r="G873" s="246">
        <v>0</v>
      </c>
      <c r="H873" s="246"/>
      <c r="I873" s="246"/>
      <c r="J873" s="246"/>
      <c r="K873" s="246" t="s">
        <v>290</v>
      </c>
      <c r="L873" s="392"/>
    </row>
    <row r="874" spans="1:12" s="347" customFormat="1" ht="24" hidden="1" customHeight="1">
      <c r="A874" s="246">
        <v>14</v>
      </c>
      <c r="B874" s="246" t="s">
        <v>876</v>
      </c>
      <c r="C874" s="247" t="s">
        <v>877</v>
      </c>
      <c r="D874" s="263" t="s">
        <v>337</v>
      </c>
      <c r="E874" s="246" t="s">
        <v>2395</v>
      </c>
      <c r="F874" s="246" t="s">
        <v>850</v>
      </c>
      <c r="G874" s="246">
        <v>0</v>
      </c>
      <c r="H874" s="246"/>
      <c r="I874" s="246"/>
      <c r="J874" s="246"/>
      <c r="K874" s="246" t="s">
        <v>290</v>
      </c>
      <c r="L874" s="392"/>
    </row>
    <row r="875" spans="1:12" s="347" customFormat="1" ht="24" hidden="1" customHeight="1">
      <c r="A875" s="246">
        <v>15</v>
      </c>
      <c r="B875" s="246" t="s">
        <v>878</v>
      </c>
      <c r="C875" s="247" t="s">
        <v>879</v>
      </c>
      <c r="D875" s="263" t="s">
        <v>1098</v>
      </c>
      <c r="E875" s="246" t="s">
        <v>880</v>
      </c>
      <c r="F875" s="246" t="s">
        <v>850</v>
      </c>
      <c r="G875" s="246">
        <v>0</v>
      </c>
      <c r="H875" s="246"/>
      <c r="I875" s="246"/>
      <c r="J875" s="246"/>
      <c r="K875" s="246" t="s">
        <v>499</v>
      </c>
      <c r="L875" s="392"/>
    </row>
    <row r="876" spans="1:12" s="347" customFormat="1" ht="24" hidden="1" customHeight="1">
      <c r="A876" s="246">
        <v>16</v>
      </c>
      <c r="B876" s="246" t="s">
        <v>881</v>
      </c>
      <c r="C876" s="247" t="s">
        <v>453</v>
      </c>
      <c r="D876" s="263" t="s">
        <v>1098</v>
      </c>
      <c r="E876" s="246" t="s">
        <v>1734</v>
      </c>
      <c r="F876" s="246" t="s">
        <v>850</v>
      </c>
      <c r="G876" s="246">
        <v>0</v>
      </c>
      <c r="H876" s="246"/>
      <c r="I876" s="246"/>
      <c r="J876" s="246"/>
      <c r="K876" s="246" t="s">
        <v>290</v>
      </c>
      <c r="L876" s="392"/>
    </row>
    <row r="877" spans="1:12" s="347" customFormat="1" ht="24" hidden="1" customHeight="1">
      <c r="A877" s="246">
        <v>17</v>
      </c>
      <c r="B877" s="246" t="s">
        <v>882</v>
      </c>
      <c r="C877" s="247" t="s">
        <v>721</v>
      </c>
      <c r="D877" s="263" t="s">
        <v>2257</v>
      </c>
      <c r="E877" s="246" t="s">
        <v>365</v>
      </c>
      <c r="F877" s="246" t="s">
        <v>850</v>
      </c>
      <c r="G877" s="246">
        <v>0</v>
      </c>
      <c r="H877" s="246"/>
      <c r="I877" s="246"/>
      <c r="J877" s="246"/>
      <c r="K877" s="246" t="s">
        <v>499</v>
      </c>
      <c r="L877" s="392"/>
    </row>
    <row r="878" spans="1:12" s="347" customFormat="1" ht="24" hidden="1" customHeight="1">
      <c r="A878" s="246">
        <v>18</v>
      </c>
      <c r="B878" s="246" t="s">
        <v>883</v>
      </c>
      <c r="C878" s="247" t="s">
        <v>218</v>
      </c>
      <c r="D878" s="263" t="s">
        <v>1336</v>
      </c>
      <c r="E878" s="246" t="s">
        <v>884</v>
      </c>
      <c r="F878" s="246" t="s">
        <v>850</v>
      </c>
      <c r="G878" s="246">
        <v>0</v>
      </c>
      <c r="H878" s="246"/>
      <c r="I878" s="246"/>
      <c r="J878" s="246"/>
      <c r="K878" s="246" t="s">
        <v>499</v>
      </c>
      <c r="L878" s="394" t="s">
        <v>541</v>
      </c>
    </row>
    <row r="879" spans="1:12" s="347" customFormat="1" ht="24" hidden="1" customHeight="1">
      <c r="A879" s="246">
        <v>19</v>
      </c>
      <c r="B879" s="246" t="s">
        <v>885</v>
      </c>
      <c r="C879" s="247" t="s">
        <v>453</v>
      </c>
      <c r="D879" s="263" t="s">
        <v>340</v>
      </c>
      <c r="E879" s="246" t="s">
        <v>886</v>
      </c>
      <c r="F879" s="246" t="s">
        <v>850</v>
      </c>
      <c r="G879" s="246">
        <v>0</v>
      </c>
      <c r="H879" s="246"/>
      <c r="I879" s="246"/>
      <c r="J879" s="246"/>
      <c r="K879" s="246" t="s">
        <v>290</v>
      </c>
      <c r="L879" s="392"/>
    </row>
    <row r="880" spans="1:12" s="347" customFormat="1" ht="24" hidden="1" customHeight="1">
      <c r="A880" s="246">
        <v>20</v>
      </c>
      <c r="B880" s="246" t="s">
        <v>887</v>
      </c>
      <c r="C880" s="247" t="s">
        <v>888</v>
      </c>
      <c r="D880" s="263" t="s">
        <v>342</v>
      </c>
      <c r="E880" s="246" t="s">
        <v>2307</v>
      </c>
      <c r="F880" s="246" t="s">
        <v>850</v>
      </c>
      <c r="G880" s="246">
        <v>0</v>
      </c>
      <c r="H880" s="246"/>
      <c r="I880" s="246"/>
      <c r="J880" s="246"/>
      <c r="K880" s="246" t="s">
        <v>290</v>
      </c>
      <c r="L880" s="394" t="s">
        <v>540</v>
      </c>
    </row>
    <row r="881" spans="1:12" s="347" customFormat="1" ht="24" hidden="1" customHeight="1">
      <c r="A881" s="246">
        <v>21</v>
      </c>
      <c r="B881" s="246" t="s">
        <v>889</v>
      </c>
      <c r="C881" s="247" t="s">
        <v>890</v>
      </c>
      <c r="D881" s="263" t="s">
        <v>219</v>
      </c>
      <c r="E881" s="246" t="s">
        <v>580</v>
      </c>
      <c r="F881" s="246" t="s">
        <v>850</v>
      </c>
      <c r="G881" s="246">
        <v>0</v>
      </c>
      <c r="H881" s="246"/>
      <c r="I881" s="246"/>
      <c r="J881" s="246"/>
      <c r="K881" s="246" t="s">
        <v>499</v>
      </c>
      <c r="L881" s="392"/>
    </row>
    <row r="882" spans="1:12" s="347" customFormat="1" ht="24" hidden="1" customHeight="1">
      <c r="A882" s="246">
        <v>22</v>
      </c>
      <c r="B882" s="246" t="s">
        <v>891</v>
      </c>
      <c r="C882" s="247" t="s">
        <v>892</v>
      </c>
      <c r="D882" s="263" t="s">
        <v>893</v>
      </c>
      <c r="E882" s="246" t="s">
        <v>894</v>
      </c>
      <c r="F882" s="246" t="s">
        <v>850</v>
      </c>
      <c r="G882" s="246">
        <v>1</v>
      </c>
      <c r="H882" s="246" t="s">
        <v>292</v>
      </c>
      <c r="I882" s="246"/>
      <c r="J882" s="246"/>
      <c r="K882" s="246" t="s">
        <v>290</v>
      </c>
      <c r="L882" s="392"/>
    </row>
    <row r="883" spans="1:12" s="347" customFormat="1" ht="24" hidden="1" customHeight="1">
      <c r="A883" s="246">
        <v>23</v>
      </c>
      <c r="B883" s="246" t="s">
        <v>895</v>
      </c>
      <c r="C883" s="247" t="s">
        <v>896</v>
      </c>
      <c r="D883" s="263" t="s">
        <v>1342</v>
      </c>
      <c r="E883" s="246" t="s">
        <v>478</v>
      </c>
      <c r="F883" s="246" t="s">
        <v>850</v>
      </c>
      <c r="G883" s="246">
        <v>1</v>
      </c>
      <c r="H883" s="246" t="s">
        <v>292</v>
      </c>
      <c r="I883" s="246"/>
      <c r="J883" s="246"/>
      <c r="K883" s="246" t="s">
        <v>290</v>
      </c>
      <c r="L883" s="392"/>
    </row>
    <row r="884" spans="1:12" s="347" customFormat="1" ht="24" hidden="1" customHeight="1">
      <c r="A884" s="246">
        <v>24</v>
      </c>
      <c r="B884" s="246" t="s">
        <v>897</v>
      </c>
      <c r="C884" s="247" t="s">
        <v>2476</v>
      </c>
      <c r="D884" s="263" t="s">
        <v>175</v>
      </c>
      <c r="E884" s="246" t="s">
        <v>365</v>
      </c>
      <c r="F884" s="246" t="s">
        <v>850</v>
      </c>
      <c r="G884" s="246">
        <v>0</v>
      </c>
      <c r="H884" s="246"/>
      <c r="I884" s="246"/>
      <c r="J884" s="246"/>
      <c r="K884" s="246" t="s">
        <v>499</v>
      </c>
      <c r="L884" s="394" t="s">
        <v>540</v>
      </c>
    </row>
    <row r="885" spans="1:12" s="347" customFormat="1" ht="24" hidden="1" customHeight="1">
      <c r="A885" s="246">
        <v>25</v>
      </c>
      <c r="B885" s="246" t="s">
        <v>898</v>
      </c>
      <c r="C885" s="247" t="s">
        <v>487</v>
      </c>
      <c r="D885" s="263" t="s">
        <v>387</v>
      </c>
      <c r="E885" s="246" t="s">
        <v>2157</v>
      </c>
      <c r="F885" s="246" t="s">
        <v>850</v>
      </c>
      <c r="G885" s="246">
        <v>0</v>
      </c>
      <c r="H885" s="246"/>
      <c r="I885" s="246"/>
      <c r="J885" s="246"/>
      <c r="K885" s="246" t="s">
        <v>290</v>
      </c>
      <c r="L885" s="392"/>
    </row>
    <row r="886" spans="1:12" s="347" customFormat="1" ht="24" hidden="1" customHeight="1">
      <c r="A886" s="246">
        <v>26</v>
      </c>
      <c r="B886" s="246" t="s">
        <v>899</v>
      </c>
      <c r="C886" s="247" t="s">
        <v>293</v>
      </c>
      <c r="D886" s="263" t="s">
        <v>353</v>
      </c>
      <c r="E886" s="246" t="s">
        <v>900</v>
      </c>
      <c r="F886" s="246" t="s">
        <v>850</v>
      </c>
      <c r="G886" s="246">
        <v>0</v>
      </c>
      <c r="H886" s="246" t="s">
        <v>370</v>
      </c>
      <c r="I886" s="246"/>
      <c r="J886" s="246"/>
      <c r="K886" s="246" t="s">
        <v>290</v>
      </c>
      <c r="L886" s="392"/>
    </row>
    <row r="887" spans="1:12" s="344" customFormat="1" ht="24" hidden="1" customHeight="1">
      <c r="A887" s="246">
        <v>27</v>
      </c>
      <c r="B887" s="246" t="s">
        <v>901</v>
      </c>
      <c r="C887" s="247" t="s">
        <v>198</v>
      </c>
      <c r="D887" s="263" t="s">
        <v>229</v>
      </c>
      <c r="E887" s="246" t="s">
        <v>2351</v>
      </c>
      <c r="F887" s="246" t="s">
        <v>850</v>
      </c>
      <c r="G887" s="246">
        <v>0</v>
      </c>
      <c r="H887" s="246"/>
      <c r="I887" s="246"/>
      <c r="J887" s="246"/>
      <c r="K887" s="246" t="s">
        <v>499</v>
      </c>
      <c r="L887" s="392"/>
    </row>
    <row r="888" spans="1:12" s="345" customFormat="1" ht="24" hidden="1" customHeight="1">
      <c r="A888" s="246">
        <v>28</v>
      </c>
      <c r="B888" s="248" t="s">
        <v>902</v>
      </c>
      <c r="C888" s="249" t="s">
        <v>1602</v>
      </c>
      <c r="D888" s="262" t="s">
        <v>903</v>
      </c>
      <c r="E888" s="248" t="s">
        <v>2690</v>
      </c>
      <c r="F888" s="248" t="s">
        <v>850</v>
      </c>
      <c r="G888" s="246">
        <v>0</v>
      </c>
      <c r="H888" s="248"/>
      <c r="I888" s="248"/>
      <c r="J888" s="248"/>
      <c r="K888" s="248" t="s">
        <v>290</v>
      </c>
      <c r="L888" s="388"/>
    </row>
    <row r="889" spans="1:12" s="344" customFormat="1" ht="24" hidden="1" customHeight="1">
      <c r="A889" s="246">
        <v>29</v>
      </c>
      <c r="B889" s="246" t="s">
        <v>904</v>
      </c>
      <c r="C889" s="247" t="s">
        <v>905</v>
      </c>
      <c r="D889" s="263" t="s">
        <v>456</v>
      </c>
      <c r="E889" s="246" t="s">
        <v>157</v>
      </c>
      <c r="F889" s="246" t="s">
        <v>850</v>
      </c>
      <c r="G889" s="246">
        <v>0</v>
      </c>
      <c r="H889" s="246"/>
      <c r="I889" s="246"/>
      <c r="J889" s="246"/>
      <c r="K889" s="246" t="s">
        <v>290</v>
      </c>
      <c r="L889" s="388" t="s">
        <v>177</v>
      </c>
    </row>
    <row r="890" spans="1:12" s="344" customFormat="1" ht="24" hidden="1" customHeight="1">
      <c r="A890" s="246">
        <v>30</v>
      </c>
      <c r="B890" s="246" t="s">
        <v>906</v>
      </c>
      <c r="C890" s="247" t="s">
        <v>907</v>
      </c>
      <c r="D890" s="263" t="s">
        <v>1220</v>
      </c>
      <c r="E890" s="246" t="s">
        <v>436</v>
      </c>
      <c r="F890" s="246" t="s">
        <v>850</v>
      </c>
      <c r="G890" s="246">
        <v>0</v>
      </c>
      <c r="H890" s="246" t="s">
        <v>345</v>
      </c>
      <c r="I890" s="246"/>
      <c r="J890" s="246"/>
      <c r="K890" s="246" t="s">
        <v>499</v>
      </c>
      <c r="L890" s="392"/>
    </row>
    <row r="891" spans="1:12" s="344" customFormat="1" ht="24" hidden="1" customHeight="1">
      <c r="A891" s="246">
        <v>31</v>
      </c>
      <c r="B891" s="246" t="s">
        <v>908</v>
      </c>
      <c r="C891" s="247" t="s">
        <v>909</v>
      </c>
      <c r="D891" s="263" t="s">
        <v>234</v>
      </c>
      <c r="E891" s="246" t="s">
        <v>1929</v>
      </c>
      <c r="F891" s="246" t="s">
        <v>850</v>
      </c>
      <c r="G891" s="246">
        <v>0</v>
      </c>
      <c r="H891" s="246"/>
      <c r="I891" s="246"/>
      <c r="J891" s="246"/>
      <c r="K891" s="246" t="s">
        <v>499</v>
      </c>
      <c r="L891" s="392"/>
    </row>
    <row r="892" spans="1:12" s="344" customFormat="1" ht="24" hidden="1" customHeight="1">
      <c r="A892" s="246">
        <v>32</v>
      </c>
      <c r="B892" s="246" t="s">
        <v>910</v>
      </c>
      <c r="C892" s="247" t="s">
        <v>911</v>
      </c>
      <c r="D892" s="263" t="s">
        <v>484</v>
      </c>
      <c r="E892" s="246" t="s">
        <v>912</v>
      </c>
      <c r="F892" s="246" t="s">
        <v>850</v>
      </c>
      <c r="G892" s="246">
        <v>0</v>
      </c>
      <c r="H892" s="246"/>
      <c r="I892" s="246"/>
      <c r="J892" s="246"/>
      <c r="K892" s="246" t="s">
        <v>499</v>
      </c>
      <c r="L892" s="392"/>
    </row>
    <row r="893" spans="1:12" s="345" customFormat="1" ht="24" hidden="1" customHeight="1">
      <c r="A893" s="246">
        <v>33</v>
      </c>
      <c r="B893" s="246" t="s">
        <v>913</v>
      </c>
      <c r="C893" s="249" t="s">
        <v>914</v>
      </c>
      <c r="D893" s="262" t="s">
        <v>484</v>
      </c>
      <c r="E893" s="248" t="s">
        <v>2592</v>
      </c>
      <c r="F893" s="246" t="s">
        <v>850</v>
      </c>
      <c r="G893" s="246">
        <v>0</v>
      </c>
      <c r="H893" s="248"/>
      <c r="I893" s="248"/>
      <c r="J893" s="248"/>
      <c r="K893" s="248" t="s">
        <v>290</v>
      </c>
      <c r="L893" s="388"/>
    </row>
    <row r="894" spans="1:12" s="344" customFormat="1" ht="24" hidden="1" customHeight="1">
      <c r="A894" s="246">
        <v>34</v>
      </c>
      <c r="B894" s="246" t="s">
        <v>915</v>
      </c>
      <c r="C894" s="247" t="s">
        <v>916</v>
      </c>
      <c r="D894" s="263" t="s">
        <v>242</v>
      </c>
      <c r="E894" s="246" t="s">
        <v>2276</v>
      </c>
      <c r="F894" s="246" t="s">
        <v>850</v>
      </c>
      <c r="G894" s="246">
        <v>0</v>
      </c>
      <c r="H894" s="246"/>
      <c r="I894" s="246"/>
      <c r="J894" s="246"/>
      <c r="K894" s="246" t="s">
        <v>290</v>
      </c>
      <c r="L894" s="392"/>
    </row>
    <row r="895" spans="1:12" s="347" customFormat="1" ht="24" hidden="1" customHeight="1">
      <c r="A895" s="246">
        <v>35</v>
      </c>
      <c r="B895" s="246" t="s">
        <v>917</v>
      </c>
      <c r="C895" s="247" t="s">
        <v>405</v>
      </c>
      <c r="D895" s="263" t="s">
        <v>242</v>
      </c>
      <c r="E895" s="246" t="s">
        <v>918</v>
      </c>
      <c r="F895" s="246" t="s">
        <v>850</v>
      </c>
      <c r="G895" s="246">
        <v>0</v>
      </c>
      <c r="H895" s="246"/>
      <c r="I895" s="246"/>
      <c r="J895" s="246"/>
      <c r="K895" s="246" t="s">
        <v>290</v>
      </c>
      <c r="L895" s="392"/>
    </row>
    <row r="896" spans="1:12" s="344" customFormat="1" ht="24" hidden="1" customHeight="1">
      <c r="A896" s="246">
        <v>36</v>
      </c>
      <c r="B896" s="246" t="s">
        <v>919</v>
      </c>
      <c r="C896" s="247" t="s">
        <v>203</v>
      </c>
      <c r="D896" s="263" t="s">
        <v>243</v>
      </c>
      <c r="E896" s="246" t="s">
        <v>2663</v>
      </c>
      <c r="F896" s="246" t="s">
        <v>850</v>
      </c>
      <c r="G896" s="246">
        <v>0</v>
      </c>
      <c r="H896" s="246"/>
      <c r="I896" s="246"/>
      <c r="J896" s="246"/>
      <c r="K896" s="246" t="s">
        <v>290</v>
      </c>
      <c r="L896" s="392"/>
    </row>
    <row r="897" spans="1:12" s="344" customFormat="1" ht="24" hidden="1" customHeight="1">
      <c r="A897" s="246">
        <v>37</v>
      </c>
      <c r="B897" s="246" t="s">
        <v>920</v>
      </c>
      <c r="C897" s="247" t="s">
        <v>921</v>
      </c>
      <c r="D897" s="263" t="s">
        <v>1349</v>
      </c>
      <c r="E897" s="246" t="s">
        <v>157</v>
      </c>
      <c r="F897" s="246" t="s">
        <v>850</v>
      </c>
      <c r="G897" s="246">
        <v>0</v>
      </c>
      <c r="H897" s="246"/>
      <c r="I897" s="246"/>
      <c r="J897" s="246"/>
      <c r="K897" s="246" t="s">
        <v>290</v>
      </c>
      <c r="L897" s="392"/>
    </row>
    <row r="898" spans="1:12" s="345" customFormat="1" ht="24" hidden="1" customHeight="1" thickBot="1">
      <c r="A898" s="373">
        <v>38</v>
      </c>
      <c r="B898" s="376" t="s">
        <v>922</v>
      </c>
      <c r="C898" s="381" t="s">
        <v>923</v>
      </c>
      <c r="D898" s="381" t="s">
        <v>376</v>
      </c>
      <c r="E898" s="376" t="s">
        <v>1754</v>
      </c>
      <c r="F898" s="373" t="s">
        <v>850</v>
      </c>
      <c r="G898" s="373">
        <v>0</v>
      </c>
      <c r="H898" s="379" t="s">
        <v>1723</v>
      </c>
      <c r="I898" s="379"/>
      <c r="J898" s="379"/>
      <c r="K898" s="376" t="s">
        <v>290</v>
      </c>
      <c r="L898" s="401" t="s">
        <v>924</v>
      </c>
    </row>
    <row r="899" spans="1:12" s="347" customFormat="1" ht="24" hidden="1" customHeight="1">
      <c r="A899" s="283">
        <v>1</v>
      </c>
      <c r="B899" s="283" t="s">
        <v>925</v>
      </c>
      <c r="C899" s="371" t="s">
        <v>926</v>
      </c>
      <c r="D899" s="372" t="s">
        <v>374</v>
      </c>
      <c r="E899" s="283" t="s">
        <v>2196</v>
      </c>
      <c r="F899" s="283" t="s">
        <v>927</v>
      </c>
      <c r="G899" s="283">
        <v>0</v>
      </c>
      <c r="H899" s="283"/>
      <c r="I899" s="283"/>
      <c r="J899" s="283"/>
      <c r="K899" s="283" t="s">
        <v>290</v>
      </c>
      <c r="L899" s="391"/>
    </row>
    <row r="900" spans="1:12" s="347" customFormat="1" ht="24" hidden="1" customHeight="1">
      <c r="A900" s="246">
        <v>2</v>
      </c>
      <c r="B900" s="246" t="s">
        <v>928</v>
      </c>
      <c r="C900" s="247" t="s">
        <v>495</v>
      </c>
      <c r="D900" s="263" t="s">
        <v>374</v>
      </c>
      <c r="E900" s="246" t="s">
        <v>1245</v>
      </c>
      <c r="F900" s="246" t="s">
        <v>927</v>
      </c>
      <c r="G900" s="246">
        <v>0</v>
      </c>
      <c r="H900" s="246"/>
      <c r="I900" s="246"/>
      <c r="J900" s="246"/>
      <c r="K900" s="246" t="s">
        <v>290</v>
      </c>
      <c r="L900" s="392"/>
    </row>
    <row r="901" spans="1:12" s="347" customFormat="1" ht="24" hidden="1" customHeight="1">
      <c r="A901" s="246">
        <v>3</v>
      </c>
      <c r="B901" s="246" t="s">
        <v>929</v>
      </c>
      <c r="C901" s="247" t="s">
        <v>930</v>
      </c>
      <c r="D901" s="263" t="s">
        <v>374</v>
      </c>
      <c r="E901" s="246" t="s">
        <v>1210</v>
      </c>
      <c r="F901" s="246" t="s">
        <v>927</v>
      </c>
      <c r="G901" s="246">
        <v>0</v>
      </c>
      <c r="H901" s="246"/>
      <c r="I901" s="246"/>
      <c r="J901" s="246"/>
      <c r="K901" s="246" t="s">
        <v>499</v>
      </c>
      <c r="L901" s="394" t="s">
        <v>785</v>
      </c>
    </row>
    <row r="902" spans="1:12" s="344" customFormat="1" ht="24" hidden="1" customHeight="1">
      <c r="A902" s="246">
        <v>4</v>
      </c>
      <c r="B902" s="246" t="s">
        <v>931</v>
      </c>
      <c r="C902" s="247" t="s">
        <v>932</v>
      </c>
      <c r="D902" s="263" t="s">
        <v>300</v>
      </c>
      <c r="E902" s="246" t="s">
        <v>2469</v>
      </c>
      <c r="F902" s="246" t="s">
        <v>927</v>
      </c>
      <c r="G902" s="246">
        <v>0</v>
      </c>
      <c r="H902" s="246" t="s">
        <v>370</v>
      </c>
      <c r="I902" s="246"/>
      <c r="J902" s="246"/>
      <c r="K902" s="246" t="s">
        <v>290</v>
      </c>
      <c r="L902" s="392"/>
    </row>
    <row r="903" spans="1:12" s="344" customFormat="1" ht="24" hidden="1" customHeight="1">
      <c r="A903" s="246">
        <v>5</v>
      </c>
      <c r="B903" s="246" t="s">
        <v>933</v>
      </c>
      <c r="C903" s="247" t="s">
        <v>934</v>
      </c>
      <c r="D903" s="263" t="s">
        <v>205</v>
      </c>
      <c r="E903" s="246" t="s">
        <v>935</v>
      </c>
      <c r="F903" s="246" t="s">
        <v>927</v>
      </c>
      <c r="G903" s="246">
        <v>0</v>
      </c>
      <c r="H903" s="246"/>
      <c r="I903" s="246"/>
      <c r="J903" s="246"/>
      <c r="K903" s="246" t="s">
        <v>290</v>
      </c>
      <c r="L903" s="392"/>
    </row>
    <row r="904" spans="1:12" s="347" customFormat="1" ht="24" hidden="1" customHeight="1">
      <c r="A904" s="246">
        <v>6</v>
      </c>
      <c r="B904" s="246" t="s">
        <v>936</v>
      </c>
      <c r="C904" s="247" t="s">
        <v>14</v>
      </c>
      <c r="D904" s="263" t="s">
        <v>445</v>
      </c>
      <c r="E904" s="246" t="s">
        <v>1491</v>
      </c>
      <c r="F904" s="246" t="s">
        <v>927</v>
      </c>
      <c r="G904" s="246">
        <v>0</v>
      </c>
      <c r="H904" s="246"/>
      <c r="I904" s="246"/>
      <c r="J904" s="246"/>
      <c r="K904" s="246" t="s">
        <v>290</v>
      </c>
      <c r="L904" s="392"/>
    </row>
    <row r="905" spans="1:12" s="344" customFormat="1" ht="24" hidden="1" customHeight="1">
      <c r="A905" s="246">
        <v>7</v>
      </c>
      <c r="B905" s="246" t="s">
        <v>937</v>
      </c>
      <c r="C905" s="247" t="s">
        <v>938</v>
      </c>
      <c r="D905" s="263" t="s">
        <v>376</v>
      </c>
      <c r="E905" s="246" t="s">
        <v>939</v>
      </c>
      <c r="F905" s="246" t="s">
        <v>927</v>
      </c>
      <c r="G905" s="246">
        <v>0</v>
      </c>
      <c r="H905" s="246"/>
      <c r="I905" s="246"/>
      <c r="J905" s="246"/>
      <c r="K905" s="246" t="s">
        <v>499</v>
      </c>
      <c r="L905" s="384"/>
    </row>
    <row r="906" spans="1:12" s="344" customFormat="1" ht="24" hidden="1" customHeight="1">
      <c r="A906" s="246">
        <v>8</v>
      </c>
      <c r="B906" s="246" t="s">
        <v>940</v>
      </c>
      <c r="C906" s="247" t="s">
        <v>441</v>
      </c>
      <c r="D906" s="263" t="s">
        <v>448</v>
      </c>
      <c r="E906" s="246" t="s">
        <v>1425</v>
      </c>
      <c r="F906" s="246" t="s">
        <v>927</v>
      </c>
      <c r="G906" s="246">
        <v>0</v>
      </c>
      <c r="H906" s="246"/>
      <c r="I906" s="246"/>
      <c r="J906" s="246"/>
      <c r="K906" s="246" t="s">
        <v>290</v>
      </c>
      <c r="L906" s="392"/>
    </row>
    <row r="907" spans="1:12" s="344" customFormat="1" ht="24" hidden="1" customHeight="1">
      <c r="A907" s="246">
        <v>9</v>
      </c>
      <c r="B907" s="246" t="s">
        <v>941</v>
      </c>
      <c r="C907" s="247" t="s">
        <v>942</v>
      </c>
      <c r="D907" s="263" t="s">
        <v>416</v>
      </c>
      <c r="E907" s="246" t="s">
        <v>1531</v>
      </c>
      <c r="F907" s="246" t="s">
        <v>927</v>
      </c>
      <c r="G907" s="246">
        <v>0</v>
      </c>
      <c r="H907" s="246"/>
      <c r="I907" s="246"/>
      <c r="J907" s="246"/>
      <c r="K907" s="246" t="s">
        <v>290</v>
      </c>
      <c r="L907" s="392"/>
    </row>
    <row r="908" spans="1:12" s="347" customFormat="1" ht="24" hidden="1" customHeight="1">
      <c r="A908" s="246">
        <v>10</v>
      </c>
      <c r="B908" s="246" t="s">
        <v>943</v>
      </c>
      <c r="C908" s="247" t="s">
        <v>944</v>
      </c>
      <c r="D908" s="263" t="s">
        <v>2343</v>
      </c>
      <c r="E908" s="246" t="s">
        <v>945</v>
      </c>
      <c r="F908" s="246" t="s">
        <v>927</v>
      </c>
      <c r="G908" s="246">
        <v>0</v>
      </c>
      <c r="H908" s="246"/>
      <c r="I908" s="246"/>
      <c r="J908" s="246"/>
      <c r="K908" s="246" t="s">
        <v>290</v>
      </c>
      <c r="L908" s="394" t="s">
        <v>785</v>
      </c>
    </row>
    <row r="909" spans="1:12" s="344" customFormat="1" ht="24" hidden="1" customHeight="1">
      <c r="A909" s="246">
        <v>11</v>
      </c>
      <c r="B909" s="246" t="s">
        <v>946</v>
      </c>
      <c r="C909" s="247" t="s">
        <v>947</v>
      </c>
      <c r="D909" s="263" t="s">
        <v>948</v>
      </c>
      <c r="E909" s="246" t="s">
        <v>1245</v>
      </c>
      <c r="F909" s="246" t="s">
        <v>927</v>
      </c>
      <c r="G909" s="246">
        <v>0</v>
      </c>
      <c r="H909" s="246"/>
      <c r="I909" s="246"/>
      <c r="J909" s="246"/>
      <c r="K909" s="246" t="s">
        <v>290</v>
      </c>
      <c r="L909" s="394" t="s">
        <v>785</v>
      </c>
    </row>
    <row r="910" spans="1:12" s="344" customFormat="1" ht="24" hidden="1" customHeight="1">
      <c r="A910" s="246">
        <v>12</v>
      </c>
      <c r="B910" s="246" t="s">
        <v>949</v>
      </c>
      <c r="C910" s="247" t="s">
        <v>950</v>
      </c>
      <c r="D910" s="263" t="s">
        <v>464</v>
      </c>
      <c r="E910" s="246" t="s">
        <v>498</v>
      </c>
      <c r="F910" s="246" t="s">
        <v>927</v>
      </c>
      <c r="G910" s="246">
        <v>0</v>
      </c>
      <c r="H910" s="246"/>
      <c r="I910" s="246"/>
      <c r="J910" s="246"/>
      <c r="K910" s="246" t="s">
        <v>290</v>
      </c>
      <c r="L910" s="394" t="s">
        <v>785</v>
      </c>
    </row>
    <row r="911" spans="1:12" s="344" customFormat="1" ht="24" hidden="1" customHeight="1">
      <c r="A911" s="246">
        <v>13</v>
      </c>
      <c r="B911" s="246" t="s">
        <v>951</v>
      </c>
      <c r="C911" s="247" t="s">
        <v>952</v>
      </c>
      <c r="D911" s="263" t="s">
        <v>953</v>
      </c>
      <c r="E911" s="246" t="s">
        <v>954</v>
      </c>
      <c r="F911" s="246" t="s">
        <v>927</v>
      </c>
      <c r="G911" s="246">
        <v>1</v>
      </c>
      <c r="H911" s="246" t="s">
        <v>292</v>
      </c>
      <c r="I911" s="246"/>
      <c r="J911" s="246"/>
      <c r="K911" s="246" t="s">
        <v>290</v>
      </c>
      <c r="L911" s="392"/>
    </row>
    <row r="912" spans="1:12" s="344" customFormat="1" ht="24" hidden="1" customHeight="1">
      <c r="A912" s="246">
        <v>14</v>
      </c>
      <c r="B912" s="246" t="s">
        <v>955</v>
      </c>
      <c r="C912" s="247" t="s">
        <v>1939</v>
      </c>
      <c r="D912" s="263" t="s">
        <v>1336</v>
      </c>
      <c r="E912" s="246" t="s">
        <v>1460</v>
      </c>
      <c r="F912" s="246" t="s">
        <v>927</v>
      </c>
      <c r="G912" s="246">
        <v>0</v>
      </c>
      <c r="H912" s="246" t="s">
        <v>345</v>
      </c>
      <c r="I912" s="246"/>
      <c r="J912" s="246"/>
      <c r="K912" s="246" t="s">
        <v>290</v>
      </c>
      <c r="L912" s="392"/>
    </row>
    <row r="913" spans="1:12" s="344" customFormat="1" ht="24" hidden="1" customHeight="1">
      <c r="A913" s="246">
        <v>15</v>
      </c>
      <c r="B913" s="246" t="s">
        <v>956</v>
      </c>
      <c r="C913" s="247" t="s">
        <v>1103</v>
      </c>
      <c r="D913" s="263" t="s">
        <v>340</v>
      </c>
      <c r="E913" s="246" t="s">
        <v>1154</v>
      </c>
      <c r="F913" s="246" t="s">
        <v>927</v>
      </c>
      <c r="G913" s="246">
        <v>0</v>
      </c>
      <c r="H913" s="246"/>
      <c r="I913" s="246"/>
      <c r="J913" s="246"/>
      <c r="K913" s="246" t="s">
        <v>499</v>
      </c>
      <c r="L913" s="392"/>
    </row>
    <row r="914" spans="1:12" s="344" customFormat="1" ht="24" hidden="1" customHeight="1">
      <c r="A914" s="246">
        <v>16</v>
      </c>
      <c r="B914" s="246" t="s">
        <v>957</v>
      </c>
      <c r="C914" s="247" t="s">
        <v>958</v>
      </c>
      <c r="D914" s="263" t="s">
        <v>340</v>
      </c>
      <c r="E914" s="246" t="s">
        <v>151</v>
      </c>
      <c r="F914" s="246" t="s">
        <v>927</v>
      </c>
      <c r="G914" s="246">
        <v>0</v>
      </c>
      <c r="H914" s="246"/>
      <c r="I914" s="246"/>
      <c r="J914" s="246"/>
      <c r="K914" s="246" t="s">
        <v>499</v>
      </c>
      <c r="L914" s="388" t="s">
        <v>1630</v>
      </c>
    </row>
    <row r="915" spans="1:12" s="344" customFormat="1" ht="24" hidden="1" customHeight="1">
      <c r="A915" s="246">
        <v>17</v>
      </c>
      <c r="B915" s="246" t="s">
        <v>959</v>
      </c>
      <c r="C915" s="247" t="s">
        <v>1367</v>
      </c>
      <c r="D915" s="263" t="s">
        <v>342</v>
      </c>
      <c r="E915" s="246" t="s">
        <v>960</v>
      </c>
      <c r="F915" s="246" t="s">
        <v>927</v>
      </c>
      <c r="G915" s="246">
        <v>0</v>
      </c>
      <c r="H915" s="246"/>
      <c r="I915" s="246"/>
      <c r="J915" s="246"/>
      <c r="K915" s="246" t="s">
        <v>499</v>
      </c>
      <c r="L915" s="394" t="s">
        <v>785</v>
      </c>
    </row>
    <row r="916" spans="1:12" s="344" customFormat="1" ht="24" hidden="1" customHeight="1">
      <c r="A916" s="246">
        <v>18</v>
      </c>
      <c r="B916" s="246" t="s">
        <v>961</v>
      </c>
      <c r="C916" s="247" t="s">
        <v>1956</v>
      </c>
      <c r="D916" s="263" t="s">
        <v>219</v>
      </c>
      <c r="E916" s="246" t="s">
        <v>962</v>
      </c>
      <c r="F916" s="246" t="s">
        <v>927</v>
      </c>
      <c r="G916" s="246">
        <v>0</v>
      </c>
      <c r="H916" s="246"/>
      <c r="I916" s="246"/>
      <c r="J916" s="246"/>
      <c r="K916" s="246" t="s">
        <v>290</v>
      </c>
      <c r="L916" s="392"/>
    </row>
    <row r="917" spans="1:12" s="344" customFormat="1" ht="24" hidden="1" customHeight="1">
      <c r="A917" s="246">
        <v>19</v>
      </c>
      <c r="B917" s="246" t="s">
        <v>963</v>
      </c>
      <c r="C917" s="247" t="s">
        <v>2306</v>
      </c>
      <c r="D917" s="263" t="s">
        <v>219</v>
      </c>
      <c r="E917" s="246" t="s">
        <v>964</v>
      </c>
      <c r="F917" s="246" t="s">
        <v>927</v>
      </c>
      <c r="G917" s="246">
        <v>0</v>
      </c>
      <c r="H917" s="246"/>
      <c r="I917" s="246"/>
      <c r="J917" s="246"/>
      <c r="K917" s="246" t="s">
        <v>290</v>
      </c>
      <c r="L917" s="394" t="s">
        <v>785</v>
      </c>
    </row>
    <row r="918" spans="1:12" s="344" customFormat="1" ht="24" hidden="1" customHeight="1">
      <c r="A918" s="246">
        <v>20</v>
      </c>
      <c r="B918" s="246" t="s">
        <v>965</v>
      </c>
      <c r="C918" s="247" t="s">
        <v>1095</v>
      </c>
      <c r="D918" s="263" t="s">
        <v>344</v>
      </c>
      <c r="E918" s="246" t="s">
        <v>1335</v>
      </c>
      <c r="F918" s="246" t="s">
        <v>927</v>
      </c>
      <c r="G918" s="246">
        <v>0</v>
      </c>
      <c r="H918" s="246"/>
      <c r="I918" s="246"/>
      <c r="J918" s="246"/>
      <c r="K918" s="246" t="s">
        <v>290</v>
      </c>
      <c r="L918" s="392"/>
    </row>
    <row r="919" spans="1:12" s="344" customFormat="1" ht="24" hidden="1" customHeight="1">
      <c r="A919" s="246">
        <v>21</v>
      </c>
      <c r="B919" s="246" t="s">
        <v>966</v>
      </c>
      <c r="C919" s="247" t="s">
        <v>967</v>
      </c>
      <c r="D919" s="263" t="s">
        <v>348</v>
      </c>
      <c r="E919" s="246" t="s">
        <v>54</v>
      </c>
      <c r="F919" s="246" t="s">
        <v>927</v>
      </c>
      <c r="G919" s="246">
        <v>0</v>
      </c>
      <c r="H919" s="246"/>
      <c r="I919" s="246"/>
      <c r="J919" s="246"/>
      <c r="K919" s="246" t="s">
        <v>290</v>
      </c>
      <c r="L919" s="394" t="s">
        <v>791</v>
      </c>
    </row>
    <row r="920" spans="1:12" s="344" customFormat="1" ht="24" hidden="1" customHeight="1">
      <c r="A920" s="246">
        <v>22</v>
      </c>
      <c r="B920" s="246" t="s">
        <v>968</v>
      </c>
      <c r="C920" s="247" t="s">
        <v>969</v>
      </c>
      <c r="D920" s="263" t="s">
        <v>350</v>
      </c>
      <c r="E920" s="246" t="s">
        <v>299</v>
      </c>
      <c r="F920" s="246" t="s">
        <v>927</v>
      </c>
      <c r="G920" s="246">
        <v>0</v>
      </c>
      <c r="H920" s="246"/>
      <c r="I920" s="246"/>
      <c r="J920" s="246"/>
      <c r="K920" s="246" t="s">
        <v>499</v>
      </c>
      <c r="L920" s="394" t="s">
        <v>785</v>
      </c>
    </row>
    <row r="921" spans="1:12" s="344" customFormat="1" ht="24" hidden="1" customHeight="1">
      <c r="A921" s="246">
        <v>23</v>
      </c>
      <c r="B921" s="246" t="s">
        <v>970</v>
      </c>
      <c r="C921" s="247" t="s">
        <v>2578</v>
      </c>
      <c r="D921" s="263" t="s">
        <v>1467</v>
      </c>
      <c r="E921" s="246" t="s">
        <v>1918</v>
      </c>
      <c r="F921" s="246" t="s">
        <v>927</v>
      </c>
      <c r="G921" s="246">
        <v>0</v>
      </c>
      <c r="H921" s="246"/>
      <c r="I921" s="246"/>
      <c r="J921" s="246"/>
      <c r="K921" s="246" t="s">
        <v>290</v>
      </c>
      <c r="L921" s="392"/>
    </row>
    <row r="922" spans="1:12" s="344" customFormat="1" ht="24" hidden="1" customHeight="1">
      <c r="A922" s="246">
        <v>24</v>
      </c>
      <c r="B922" s="246" t="s">
        <v>971</v>
      </c>
      <c r="C922" s="247" t="s">
        <v>972</v>
      </c>
      <c r="D922" s="263" t="s">
        <v>183</v>
      </c>
      <c r="E922" s="246" t="s">
        <v>1300</v>
      </c>
      <c r="F922" s="246" t="s">
        <v>927</v>
      </c>
      <c r="G922" s="246">
        <v>0</v>
      </c>
      <c r="H922" s="246"/>
      <c r="I922" s="246"/>
      <c r="J922" s="246"/>
      <c r="K922" s="246" t="s">
        <v>290</v>
      </c>
      <c r="L922" s="394" t="s">
        <v>791</v>
      </c>
    </row>
    <row r="923" spans="1:12" s="344" customFormat="1" ht="24" hidden="1" customHeight="1">
      <c r="A923" s="246">
        <v>25</v>
      </c>
      <c r="B923" s="246" t="s">
        <v>973</v>
      </c>
      <c r="C923" s="247" t="s">
        <v>402</v>
      </c>
      <c r="D923" s="263" t="s">
        <v>226</v>
      </c>
      <c r="E923" s="246" t="s">
        <v>184</v>
      </c>
      <c r="F923" s="246" t="s">
        <v>927</v>
      </c>
      <c r="G923" s="246">
        <v>0</v>
      </c>
      <c r="H923" s="246"/>
      <c r="I923" s="246"/>
      <c r="J923" s="246"/>
      <c r="K923" s="246" t="s">
        <v>290</v>
      </c>
      <c r="L923" s="392"/>
    </row>
    <row r="924" spans="1:12" s="344" customFormat="1" ht="24" hidden="1" customHeight="1">
      <c r="A924" s="246">
        <v>26</v>
      </c>
      <c r="B924" s="246" t="s">
        <v>974</v>
      </c>
      <c r="C924" s="247" t="s">
        <v>198</v>
      </c>
      <c r="D924" s="263" t="s">
        <v>227</v>
      </c>
      <c r="E924" s="246" t="s">
        <v>975</v>
      </c>
      <c r="F924" s="246" t="s">
        <v>927</v>
      </c>
      <c r="G924" s="246">
        <v>0</v>
      </c>
      <c r="H924" s="246"/>
      <c r="I924" s="246"/>
      <c r="J924" s="246"/>
      <c r="K924" s="246" t="s">
        <v>499</v>
      </c>
      <c r="L924" s="388"/>
    </row>
    <row r="925" spans="1:12" s="344" customFormat="1" ht="24" hidden="1" customHeight="1">
      <c r="A925" s="246">
        <v>27</v>
      </c>
      <c r="B925" s="246" t="s">
        <v>976</v>
      </c>
      <c r="C925" s="247" t="s">
        <v>2484</v>
      </c>
      <c r="D925" s="263" t="s">
        <v>362</v>
      </c>
      <c r="E925" s="246" t="s">
        <v>409</v>
      </c>
      <c r="F925" s="246" t="s">
        <v>927</v>
      </c>
      <c r="G925" s="246">
        <v>0</v>
      </c>
      <c r="H925" s="246"/>
      <c r="I925" s="246"/>
      <c r="J925" s="246"/>
      <c r="K925" s="246" t="s">
        <v>290</v>
      </c>
      <c r="L925" s="394" t="s">
        <v>785</v>
      </c>
    </row>
    <row r="926" spans="1:12" s="344" customFormat="1" ht="24" hidden="1" customHeight="1">
      <c r="A926" s="246">
        <v>28</v>
      </c>
      <c r="B926" s="246" t="s">
        <v>977</v>
      </c>
      <c r="C926" s="247" t="s">
        <v>1433</v>
      </c>
      <c r="D926" s="263" t="s">
        <v>481</v>
      </c>
      <c r="E926" s="246" t="s">
        <v>2511</v>
      </c>
      <c r="F926" s="246" t="s">
        <v>927</v>
      </c>
      <c r="G926" s="246">
        <v>0</v>
      </c>
      <c r="H926" s="246"/>
      <c r="I926" s="246"/>
      <c r="J926" s="246"/>
      <c r="K926" s="246" t="s">
        <v>290</v>
      </c>
      <c r="L926" s="392"/>
    </row>
    <row r="927" spans="1:12" s="344" customFormat="1" ht="24" hidden="1" customHeight="1">
      <c r="A927" s="246">
        <v>29</v>
      </c>
      <c r="B927" s="246" t="s">
        <v>978</v>
      </c>
      <c r="C927" s="247" t="s">
        <v>214</v>
      </c>
      <c r="D927" s="263" t="s">
        <v>401</v>
      </c>
      <c r="E927" s="246" t="s">
        <v>185</v>
      </c>
      <c r="F927" s="246" t="s">
        <v>927</v>
      </c>
      <c r="G927" s="246">
        <v>0</v>
      </c>
      <c r="H927" s="246"/>
      <c r="I927" s="246"/>
      <c r="J927" s="246"/>
      <c r="K927" s="246" t="s">
        <v>290</v>
      </c>
      <c r="L927" s="392"/>
    </row>
    <row r="928" spans="1:12" s="344" customFormat="1" ht="24" hidden="1" customHeight="1">
      <c r="A928" s="246">
        <v>30</v>
      </c>
      <c r="B928" s="246" t="s">
        <v>979</v>
      </c>
      <c r="C928" s="247" t="s">
        <v>980</v>
      </c>
      <c r="D928" s="263" t="s">
        <v>1220</v>
      </c>
      <c r="E928" s="246" t="s">
        <v>1353</v>
      </c>
      <c r="F928" s="246" t="s">
        <v>927</v>
      </c>
      <c r="G928" s="246">
        <v>0</v>
      </c>
      <c r="H928" s="246"/>
      <c r="I928" s="246"/>
      <c r="J928" s="246"/>
      <c r="K928" s="246" t="s">
        <v>290</v>
      </c>
      <c r="L928" s="392"/>
    </row>
    <row r="929" spans="1:12" s="344" customFormat="1" ht="24" hidden="1" customHeight="1">
      <c r="A929" s="246">
        <v>31</v>
      </c>
      <c r="B929" s="246" t="s">
        <v>981</v>
      </c>
      <c r="C929" s="247" t="s">
        <v>198</v>
      </c>
      <c r="D929" s="263" t="s">
        <v>237</v>
      </c>
      <c r="E929" s="246" t="s">
        <v>1485</v>
      </c>
      <c r="F929" s="246" t="s">
        <v>927</v>
      </c>
      <c r="G929" s="246">
        <v>0</v>
      </c>
      <c r="H929" s="246"/>
      <c r="I929" s="246"/>
      <c r="J929" s="246"/>
      <c r="K929" s="246"/>
      <c r="L929" s="392"/>
    </row>
    <row r="930" spans="1:12" s="344" customFormat="1" ht="24" hidden="1" customHeight="1">
      <c r="A930" s="246">
        <v>32</v>
      </c>
      <c r="B930" s="246" t="s">
        <v>982</v>
      </c>
      <c r="C930" s="247" t="s">
        <v>206</v>
      </c>
      <c r="D930" s="263" t="s">
        <v>983</v>
      </c>
      <c r="E930" s="246" t="s">
        <v>1675</v>
      </c>
      <c r="F930" s="246" t="s">
        <v>927</v>
      </c>
      <c r="G930" s="246">
        <v>0</v>
      </c>
      <c r="H930" s="246"/>
      <c r="I930" s="246"/>
      <c r="J930" s="246"/>
      <c r="K930" s="246" t="s">
        <v>290</v>
      </c>
      <c r="L930" s="392"/>
    </row>
    <row r="931" spans="1:12" s="344" customFormat="1" ht="24" hidden="1" customHeight="1">
      <c r="A931" s="246">
        <v>33</v>
      </c>
      <c r="B931" s="246" t="s">
        <v>984</v>
      </c>
      <c r="C931" s="247" t="s">
        <v>985</v>
      </c>
      <c r="D931" s="263" t="s">
        <v>364</v>
      </c>
      <c r="E931" s="246" t="s">
        <v>1278</v>
      </c>
      <c r="F931" s="246" t="s">
        <v>927</v>
      </c>
      <c r="G931" s="246">
        <v>0</v>
      </c>
      <c r="H931" s="246"/>
      <c r="I931" s="246"/>
      <c r="J931" s="246"/>
      <c r="K931" s="246" t="s">
        <v>290</v>
      </c>
      <c r="L931" s="392"/>
    </row>
    <row r="932" spans="1:12" s="344" customFormat="1" ht="24" hidden="1" customHeight="1">
      <c r="A932" s="246">
        <v>34</v>
      </c>
      <c r="B932" s="246" t="s">
        <v>986</v>
      </c>
      <c r="C932" s="247" t="s">
        <v>987</v>
      </c>
      <c r="D932" s="263" t="s">
        <v>364</v>
      </c>
      <c r="E932" s="246" t="s">
        <v>586</v>
      </c>
      <c r="F932" s="246" t="s">
        <v>927</v>
      </c>
      <c r="G932" s="246">
        <v>0</v>
      </c>
      <c r="H932" s="246"/>
      <c r="I932" s="246"/>
      <c r="J932" s="246"/>
      <c r="K932" s="246" t="s">
        <v>290</v>
      </c>
      <c r="L932" s="392"/>
    </row>
    <row r="933" spans="1:12" s="344" customFormat="1" ht="24" hidden="1" customHeight="1">
      <c r="A933" s="246">
        <v>35</v>
      </c>
      <c r="B933" s="246" t="s">
        <v>988</v>
      </c>
      <c r="C933" s="247" t="s">
        <v>989</v>
      </c>
      <c r="D933" s="263" t="s">
        <v>240</v>
      </c>
      <c r="E933" s="246" t="s">
        <v>1454</v>
      </c>
      <c r="F933" s="246" t="s">
        <v>927</v>
      </c>
      <c r="G933" s="246">
        <v>1</v>
      </c>
      <c r="H933" s="246" t="s">
        <v>292</v>
      </c>
      <c r="I933" s="246"/>
      <c r="J933" s="246"/>
      <c r="K933" s="246" t="s">
        <v>499</v>
      </c>
      <c r="L933" s="392"/>
    </row>
    <row r="934" spans="1:12" s="344" customFormat="1" ht="24" hidden="1" customHeight="1">
      <c r="A934" s="246">
        <v>36</v>
      </c>
      <c r="B934" s="246" t="s">
        <v>990</v>
      </c>
      <c r="C934" s="247" t="s">
        <v>453</v>
      </c>
      <c r="D934" s="263" t="s">
        <v>242</v>
      </c>
      <c r="E934" s="246" t="s">
        <v>991</v>
      </c>
      <c r="F934" s="246" t="s">
        <v>927</v>
      </c>
      <c r="G934" s="246">
        <v>0</v>
      </c>
      <c r="H934" s="246"/>
      <c r="I934" s="246"/>
      <c r="J934" s="246"/>
      <c r="K934" s="246" t="s">
        <v>499</v>
      </c>
      <c r="L934" s="392"/>
    </row>
    <row r="935" spans="1:12" s="344" customFormat="1" ht="24" hidden="1" customHeight="1">
      <c r="A935" s="246">
        <v>37</v>
      </c>
      <c r="B935" s="246" t="s">
        <v>992</v>
      </c>
      <c r="C935" s="247" t="s">
        <v>993</v>
      </c>
      <c r="D935" s="263" t="s">
        <v>994</v>
      </c>
      <c r="E935" s="246" t="s">
        <v>995</v>
      </c>
      <c r="F935" s="246" t="s">
        <v>927</v>
      </c>
      <c r="G935" s="246">
        <v>0</v>
      </c>
      <c r="H935" s="246"/>
      <c r="I935" s="246"/>
      <c r="J935" s="246"/>
      <c r="K935" s="246" t="s">
        <v>290</v>
      </c>
      <c r="L935" s="388" t="s">
        <v>996</v>
      </c>
    </row>
    <row r="936" spans="1:12" s="344" customFormat="1" ht="24" hidden="1" customHeight="1">
      <c r="A936" s="246">
        <v>38</v>
      </c>
      <c r="B936" s="246" t="s">
        <v>997</v>
      </c>
      <c r="C936" s="247" t="s">
        <v>998</v>
      </c>
      <c r="D936" s="263" t="s">
        <v>999</v>
      </c>
      <c r="E936" s="252" t="s">
        <v>1092</v>
      </c>
      <c r="F936" s="246" t="s">
        <v>927</v>
      </c>
      <c r="G936" s="246">
        <v>1</v>
      </c>
      <c r="H936" s="246" t="s">
        <v>292</v>
      </c>
      <c r="I936" s="246"/>
      <c r="J936" s="246"/>
      <c r="K936" s="246" t="s">
        <v>290</v>
      </c>
      <c r="L936" s="392" t="s">
        <v>339</v>
      </c>
    </row>
  </sheetData>
  <sheetProtection autoFilter="0"/>
  <autoFilter ref="A1:L936">
    <filterColumn colId="5">
      <filters>
        <filter val="13CĐ-ĐT1"/>
      </filters>
    </filterColumn>
  </autoFilter>
  <phoneticPr fontId="9" type="noConversion"/>
  <pageMargins left="0.75" right="0.75" top="1" bottom="1" header="0.5" footer="0.5"/>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sheetPr codeName="Sheet21">
    <tabColor rgb="FF0000FF"/>
  </sheetPr>
  <dimension ref="A1:GT85"/>
  <sheetViews>
    <sheetView zoomScale="85" zoomScaleNormal="85" workbookViewId="0">
      <selection activeCell="D64" sqref="D64"/>
    </sheetView>
  </sheetViews>
  <sheetFormatPr defaultRowHeight="15"/>
  <cols>
    <col min="1" max="1" width="5.85546875" style="2" bestFit="1" customWidth="1"/>
    <col min="2" max="2" width="14" style="2" bestFit="1" customWidth="1"/>
    <col min="3" max="3" width="23.140625" style="2" customWidth="1"/>
    <col min="4" max="4" width="8.28515625" style="2" bestFit="1" customWidth="1"/>
    <col min="5" max="9" width="5.7109375" style="2" customWidth="1"/>
    <col min="10" max="19" width="5.7109375" style="36" customWidth="1"/>
    <col min="20" max="27" width="5.7109375" style="2" customWidth="1"/>
    <col min="28" max="43" width="5.7109375" style="2" hidden="1" customWidth="1"/>
    <col min="44" max="51" width="5.7109375" style="2" customWidth="1"/>
    <col min="52" max="53" width="6.7109375" style="2" customWidth="1"/>
    <col min="54" max="54" width="6.5703125" style="2" customWidth="1"/>
    <col min="55" max="55" width="7.28515625" style="2" customWidth="1"/>
    <col min="56" max="56" width="6.7109375" style="2" customWidth="1"/>
    <col min="57" max="57" width="19.140625" style="2" bestFit="1" customWidth="1"/>
    <col min="58" max="58" width="16.140625" style="2" bestFit="1" customWidth="1"/>
    <col min="59" max="63" width="6.7109375" style="2" customWidth="1"/>
    <col min="64" max="64" width="8.140625" style="2" customWidth="1"/>
    <col min="65" max="65" width="7.140625" style="2" customWidth="1"/>
    <col min="66" max="66" width="7.42578125" style="2" customWidth="1"/>
    <col min="67" max="67" width="20" style="2" customWidth="1"/>
    <col min="68" max="69" width="6.7109375" style="2" customWidth="1"/>
    <col min="70" max="70" width="7" style="2" customWidth="1"/>
    <col min="71" max="72" width="4.28515625" style="12" customWidth="1"/>
    <col min="73" max="81" width="4.28515625" style="2" customWidth="1"/>
    <col min="82" max="82" width="7" style="2" customWidth="1"/>
    <col min="83" max="93" width="4.28515625" style="2" customWidth="1"/>
    <col min="94" max="94" width="5.85546875" style="2" customWidth="1"/>
    <col min="95" max="95" width="5.140625" style="220" customWidth="1"/>
    <col min="96" max="117" width="5.140625" style="221" customWidth="1"/>
    <col min="118" max="128" width="5.140625" style="12" customWidth="1"/>
    <col min="129" max="129" width="8.85546875" style="12" customWidth="1"/>
    <col min="130" max="149" width="4.28515625" style="2" customWidth="1"/>
    <col min="150" max="150" width="5.140625" style="2" customWidth="1"/>
    <col min="151" max="151" width="5.140625" style="220" customWidth="1"/>
    <col min="152" max="173" width="5.140625" style="221" customWidth="1"/>
    <col min="174" max="182" width="5.140625" style="12" customWidth="1"/>
    <col min="183" max="184" width="5.140625" style="31" customWidth="1"/>
    <col min="185" max="185" width="8.85546875" style="12" customWidth="1"/>
    <col min="186" max="191" width="4.28515625" style="2" customWidth="1"/>
    <col min="192" max="192" width="5.140625" style="2" bestFit="1" customWidth="1"/>
    <col min="193" max="194" width="4.28515625" style="2" customWidth="1"/>
    <col min="195" max="202" width="4.28515625" style="12" customWidth="1"/>
    <col min="203" max="212" width="4.28515625" style="2" customWidth="1"/>
    <col min="213" max="213" width="5.140625" style="2" bestFit="1" customWidth="1"/>
    <col min="214" max="215" width="4.28515625" style="2" customWidth="1"/>
    <col min="216" max="16384" width="9.140625" style="2"/>
  </cols>
  <sheetData>
    <row r="1" spans="1:202" s="111" customFormat="1" ht="15.75">
      <c r="A1" s="909" t="s">
        <v>245</v>
      </c>
      <c r="B1" s="909"/>
      <c r="C1" s="909"/>
      <c r="D1" s="909"/>
      <c r="E1" s="909"/>
      <c r="F1" s="909"/>
      <c r="G1" s="909"/>
      <c r="H1" s="909"/>
      <c r="I1" s="909"/>
      <c r="J1" s="909"/>
      <c r="K1" s="909"/>
      <c r="L1" s="909"/>
      <c r="M1" s="909"/>
      <c r="N1" s="909"/>
      <c r="O1" s="909"/>
      <c r="P1" s="909"/>
      <c r="Q1" s="22"/>
      <c r="R1" s="22"/>
      <c r="S1" s="22"/>
      <c r="T1" s="22"/>
      <c r="AQ1" s="909" t="s">
        <v>235</v>
      </c>
      <c r="AR1" s="909"/>
      <c r="AS1" s="909"/>
      <c r="AT1" s="909"/>
      <c r="AU1" s="909"/>
      <c r="AV1" s="909"/>
      <c r="AW1" s="909"/>
      <c r="AX1" s="909"/>
      <c r="AY1" s="909"/>
      <c r="AZ1" s="909"/>
      <c r="BA1" s="909"/>
      <c r="BB1" s="909"/>
      <c r="BC1" s="909"/>
      <c r="BD1" s="909"/>
      <c r="BE1" s="909"/>
      <c r="BF1" s="909"/>
      <c r="BG1" s="909"/>
      <c r="BH1" s="909"/>
      <c r="BI1" s="909"/>
      <c r="BJ1" s="909"/>
      <c r="BS1" s="110"/>
      <c r="BT1" s="110"/>
      <c r="CQ1" s="220"/>
      <c r="CR1" s="221"/>
      <c r="CS1" s="221"/>
      <c r="CT1" s="221"/>
      <c r="CU1" s="221"/>
      <c r="CV1" s="221"/>
      <c r="CW1" s="221"/>
      <c r="CX1" s="221"/>
      <c r="CY1" s="221"/>
      <c r="CZ1" s="221"/>
      <c r="DA1" s="221"/>
      <c r="DB1" s="221"/>
      <c r="DC1" s="221"/>
      <c r="DD1" s="221"/>
      <c r="DE1" s="221"/>
      <c r="DF1" s="221"/>
      <c r="DG1" s="221"/>
      <c r="DH1" s="221"/>
      <c r="DI1" s="221"/>
      <c r="DJ1" s="221"/>
      <c r="DK1" s="221"/>
      <c r="DL1" s="221"/>
      <c r="DM1" s="221"/>
      <c r="DN1" s="110"/>
      <c r="DO1" s="110"/>
      <c r="DP1" s="110"/>
      <c r="DQ1" s="110"/>
      <c r="DR1" s="110"/>
      <c r="DS1" s="110"/>
      <c r="DT1" s="110"/>
      <c r="DU1" s="110"/>
      <c r="DV1" s="110"/>
      <c r="DW1" s="110"/>
      <c r="DX1" s="110"/>
      <c r="DY1" s="110"/>
      <c r="EU1" s="220"/>
      <c r="EV1" s="221"/>
      <c r="EW1" s="221"/>
      <c r="EX1" s="221"/>
      <c r="EY1" s="221"/>
      <c r="EZ1" s="221"/>
      <c r="FA1" s="221"/>
      <c r="FB1" s="221"/>
      <c r="FC1" s="221"/>
      <c r="FD1" s="221"/>
      <c r="FE1" s="221"/>
      <c r="FF1" s="221"/>
      <c r="FG1" s="221"/>
      <c r="FH1" s="221"/>
      <c r="FI1" s="221"/>
      <c r="FJ1" s="221"/>
      <c r="FK1" s="221"/>
      <c r="FL1" s="221"/>
      <c r="FM1" s="221"/>
      <c r="FN1" s="221"/>
      <c r="FO1" s="221"/>
      <c r="FP1" s="221"/>
      <c r="FQ1" s="221"/>
      <c r="FR1" s="110"/>
      <c r="FS1" s="110"/>
      <c r="FT1" s="110"/>
      <c r="FU1" s="110"/>
      <c r="FV1" s="110"/>
      <c r="FW1" s="110"/>
      <c r="FX1" s="110"/>
      <c r="FY1" s="110"/>
      <c r="FZ1" s="110"/>
      <c r="GA1" s="222"/>
      <c r="GB1" s="222"/>
      <c r="GC1" s="110"/>
      <c r="GM1" s="110"/>
      <c r="GN1" s="110"/>
      <c r="GO1" s="110"/>
      <c r="GP1" s="110"/>
      <c r="GQ1" s="110"/>
      <c r="GR1" s="110"/>
      <c r="GS1" s="110"/>
      <c r="GT1" s="110"/>
    </row>
    <row r="2" spans="1:202" s="111" customFormat="1" ht="15.75">
      <c r="A2" s="910" t="s">
        <v>2781</v>
      </c>
      <c r="B2" s="910"/>
      <c r="C2" s="910"/>
      <c r="D2" s="910"/>
      <c r="E2" s="910"/>
      <c r="F2" s="910"/>
      <c r="G2" s="910"/>
      <c r="H2" s="910"/>
      <c r="I2" s="910"/>
      <c r="J2" s="910"/>
      <c r="K2" s="910"/>
      <c r="L2" s="910"/>
      <c r="M2" s="910"/>
      <c r="N2" s="910"/>
      <c r="O2" s="910"/>
      <c r="P2" s="910"/>
      <c r="Q2" s="22"/>
      <c r="R2" s="22"/>
      <c r="S2" s="22"/>
      <c r="T2" s="22"/>
      <c r="AQ2" s="910" t="s">
        <v>2782</v>
      </c>
      <c r="AR2" s="910"/>
      <c r="AS2" s="910"/>
      <c r="AT2" s="910"/>
      <c r="AU2" s="910"/>
      <c r="AV2" s="910"/>
      <c r="AW2" s="910"/>
      <c r="AX2" s="910"/>
      <c r="AY2" s="910"/>
      <c r="AZ2" s="910"/>
      <c r="BA2" s="910"/>
      <c r="BB2" s="910"/>
      <c r="BC2" s="910"/>
      <c r="BD2" s="910"/>
      <c r="BE2" s="910"/>
      <c r="BF2" s="910"/>
      <c r="BG2" s="910"/>
      <c r="BH2" s="910"/>
      <c r="BI2" s="910"/>
      <c r="BJ2" s="910"/>
      <c r="BS2" s="110"/>
      <c r="BT2" s="110"/>
      <c r="CQ2" s="220"/>
      <c r="CR2" s="221"/>
      <c r="CS2" s="221"/>
      <c r="CT2" s="221"/>
      <c r="CU2" s="221"/>
      <c r="CV2" s="221"/>
      <c r="CW2" s="221"/>
      <c r="CX2" s="221"/>
      <c r="CY2" s="221"/>
      <c r="CZ2" s="221"/>
      <c r="DA2" s="221"/>
      <c r="DB2" s="221"/>
      <c r="DC2" s="221"/>
      <c r="DD2" s="221"/>
      <c r="DE2" s="221"/>
      <c r="DF2" s="221"/>
      <c r="DG2" s="221"/>
      <c r="DH2" s="221"/>
      <c r="DI2" s="221"/>
      <c r="DJ2" s="221"/>
      <c r="DK2" s="221"/>
      <c r="DL2" s="221"/>
      <c r="DM2" s="221"/>
      <c r="DN2" s="110"/>
      <c r="DO2" s="110"/>
      <c r="DP2" s="110"/>
      <c r="DQ2" s="110"/>
      <c r="DR2" s="110"/>
      <c r="DS2" s="110"/>
      <c r="DT2" s="110"/>
      <c r="DU2" s="110"/>
      <c r="DV2" s="110"/>
      <c r="DW2" s="110"/>
      <c r="DX2" s="110"/>
      <c r="DY2" s="110"/>
      <c r="EU2" s="220"/>
      <c r="EV2" s="221"/>
      <c r="EW2" s="221"/>
      <c r="EX2" s="221"/>
      <c r="EY2" s="221"/>
      <c r="EZ2" s="221"/>
      <c r="FA2" s="221"/>
      <c r="FB2" s="221"/>
      <c r="FC2" s="221"/>
      <c r="FD2" s="221"/>
      <c r="FE2" s="221"/>
      <c r="FF2" s="221"/>
      <c r="FG2" s="221"/>
      <c r="FH2" s="221"/>
      <c r="FI2" s="221"/>
      <c r="FJ2" s="221"/>
      <c r="FK2" s="221"/>
      <c r="FL2" s="221"/>
      <c r="FM2" s="221"/>
      <c r="FN2" s="221"/>
      <c r="FO2" s="221"/>
      <c r="FP2" s="221"/>
      <c r="FQ2" s="221"/>
      <c r="FR2" s="110"/>
      <c r="FS2" s="110"/>
      <c r="FT2" s="110"/>
      <c r="FU2" s="110"/>
      <c r="FV2" s="110"/>
      <c r="FW2" s="110"/>
      <c r="FX2" s="110"/>
      <c r="FY2" s="110"/>
      <c r="FZ2" s="110"/>
      <c r="GA2" s="222"/>
      <c r="GB2" s="222"/>
      <c r="GC2" s="110"/>
      <c r="GM2" s="110"/>
      <c r="GN2" s="110"/>
      <c r="GO2" s="110"/>
      <c r="GP2" s="110"/>
      <c r="GQ2" s="110"/>
      <c r="GR2" s="110"/>
      <c r="GS2" s="110"/>
      <c r="GT2" s="110"/>
    </row>
    <row r="3" spans="1:202" s="111" customFormat="1" ht="15.75">
      <c r="C3" s="10" t="s">
        <v>192</v>
      </c>
      <c r="D3" s="912" t="s">
        <v>1731</v>
      </c>
      <c r="E3" s="912"/>
      <c r="F3" s="912"/>
      <c r="G3" s="913" t="s">
        <v>246</v>
      </c>
      <c r="H3" s="913"/>
      <c r="I3" s="11">
        <v>35</v>
      </c>
      <c r="J3" s="21"/>
      <c r="K3" s="21"/>
      <c r="L3" s="21"/>
      <c r="M3" s="21"/>
      <c r="N3" s="21"/>
      <c r="O3" s="21"/>
      <c r="P3" s="21"/>
      <c r="Q3" s="21"/>
      <c r="R3" s="21"/>
      <c r="S3" s="21"/>
      <c r="T3" s="21"/>
      <c r="BS3" s="63"/>
      <c r="BT3" s="63"/>
      <c r="CQ3" s="220"/>
      <c r="CR3" s="221"/>
      <c r="CS3" s="221"/>
      <c r="CT3" s="221"/>
      <c r="CU3" s="221"/>
      <c r="CV3" s="221"/>
      <c r="CW3" s="221"/>
      <c r="CX3" s="221"/>
      <c r="CY3" s="221"/>
      <c r="CZ3" s="221"/>
      <c r="DA3" s="221"/>
      <c r="DB3" s="221"/>
      <c r="DC3" s="221"/>
      <c r="DD3" s="221"/>
      <c r="DE3" s="221"/>
      <c r="DF3" s="221"/>
      <c r="DG3" s="221"/>
      <c r="DH3" s="221"/>
      <c r="DI3" s="221"/>
      <c r="DJ3" s="221"/>
      <c r="DK3" s="221"/>
      <c r="DL3" s="221"/>
      <c r="DM3" s="221"/>
      <c r="DN3" s="110"/>
      <c r="DO3" s="110"/>
      <c r="DP3" s="110"/>
      <c r="DQ3" s="110"/>
      <c r="DR3" s="110"/>
      <c r="DS3" s="110"/>
      <c r="DT3" s="110"/>
      <c r="DU3" s="110"/>
      <c r="DV3" s="110"/>
      <c r="DW3" s="110"/>
      <c r="DX3" s="110"/>
      <c r="DY3" s="110"/>
      <c r="EU3" s="220"/>
      <c r="EV3" s="221"/>
      <c r="EW3" s="221"/>
      <c r="EX3" s="221"/>
      <c r="EY3" s="221"/>
      <c r="EZ3" s="221"/>
      <c r="FA3" s="221"/>
      <c r="FB3" s="221"/>
      <c r="FC3" s="221"/>
      <c r="FD3" s="221"/>
      <c r="FE3" s="221"/>
      <c r="FF3" s="221"/>
      <c r="FG3" s="221"/>
      <c r="FH3" s="221"/>
      <c r="FI3" s="221"/>
      <c r="FJ3" s="221"/>
      <c r="FK3" s="221"/>
      <c r="FL3" s="221"/>
      <c r="FM3" s="221"/>
      <c r="FN3" s="221"/>
      <c r="FO3" s="221"/>
      <c r="FP3" s="221"/>
      <c r="FQ3" s="221"/>
      <c r="FR3" s="110"/>
      <c r="FS3" s="110"/>
      <c r="FT3" s="110"/>
      <c r="FU3" s="110"/>
      <c r="FV3" s="110"/>
      <c r="FW3" s="110"/>
      <c r="FX3" s="110"/>
      <c r="FY3" s="110"/>
      <c r="FZ3" s="110"/>
      <c r="GA3" s="222"/>
      <c r="GB3" s="222"/>
      <c r="GC3" s="110"/>
      <c r="GM3" s="110"/>
      <c r="GN3" s="110"/>
      <c r="GO3" s="110"/>
      <c r="GP3" s="110"/>
      <c r="GQ3" s="110"/>
      <c r="GR3" s="110"/>
      <c r="GS3" s="110"/>
      <c r="GT3" s="110"/>
    </row>
    <row r="4" spans="1:202" ht="22.5">
      <c r="A4" s="911" t="s">
        <v>2783</v>
      </c>
      <c r="B4" s="911"/>
      <c r="C4" s="911"/>
      <c r="D4" s="911"/>
      <c r="E4" s="911"/>
      <c r="F4" s="911"/>
      <c r="G4" s="911"/>
      <c r="H4" s="911"/>
      <c r="I4" s="911"/>
      <c r="J4" s="911"/>
      <c r="K4" s="911"/>
      <c r="L4" s="911"/>
      <c r="M4" s="911"/>
      <c r="N4" s="911"/>
      <c r="O4" s="911"/>
      <c r="P4" s="911"/>
      <c r="Q4" s="911"/>
      <c r="R4" s="911"/>
      <c r="S4" s="911"/>
      <c r="T4" s="911"/>
      <c r="U4" s="911"/>
      <c r="V4" s="911"/>
      <c r="W4" s="911"/>
      <c r="X4" s="911"/>
      <c r="Y4" s="911"/>
      <c r="Z4" s="911"/>
      <c r="AA4" s="911"/>
      <c r="AB4" s="911"/>
      <c r="AC4" s="911"/>
      <c r="AD4" s="911"/>
      <c r="AE4" s="911"/>
      <c r="AF4" s="911"/>
      <c r="AG4" s="911"/>
      <c r="AH4" s="911"/>
      <c r="AI4" s="911"/>
      <c r="AJ4" s="911"/>
      <c r="AK4" s="911"/>
      <c r="AL4" s="911"/>
      <c r="AM4" s="911"/>
      <c r="AN4" s="911"/>
      <c r="AO4" s="911"/>
      <c r="AP4" s="911"/>
      <c r="AQ4" s="911"/>
      <c r="AR4" s="911"/>
      <c r="AS4" s="911"/>
      <c r="AT4" s="911"/>
      <c r="AU4" s="911"/>
      <c r="AV4" s="911"/>
      <c r="AW4" s="911"/>
      <c r="AX4" s="911"/>
      <c r="AY4" s="911"/>
      <c r="AZ4" s="911"/>
      <c r="BA4" s="911"/>
      <c r="BB4" s="911"/>
      <c r="BC4" s="911"/>
      <c r="BD4" s="911"/>
      <c r="BE4" s="911"/>
      <c r="BF4" s="911"/>
      <c r="BG4" s="911"/>
      <c r="BH4" s="911"/>
      <c r="BI4" s="911"/>
      <c r="BJ4" s="911"/>
      <c r="BK4" s="911"/>
      <c r="BL4" s="911"/>
      <c r="BM4" s="911"/>
      <c r="BN4" s="911"/>
      <c r="BO4" s="911"/>
      <c r="BP4" s="780"/>
      <c r="BQ4" s="780"/>
      <c r="BR4" s="96"/>
      <c r="BS4" s="96"/>
      <c r="BT4" s="96"/>
      <c r="BU4" s="96"/>
      <c r="BV4" s="96"/>
      <c r="BW4" s="96"/>
      <c r="BX4" s="96"/>
      <c r="BY4" s="96"/>
      <c r="BZ4" s="96"/>
      <c r="CA4" s="96"/>
      <c r="CB4" s="96"/>
      <c r="CC4" s="96"/>
      <c r="CD4" s="96"/>
      <c r="CF4" s="96"/>
      <c r="CG4" s="96"/>
      <c r="CH4" s="96"/>
      <c r="CI4" s="96"/>
      <c r="CJ4" s="96"/>
      <c r="CK4" s="96"/>
      <c r="CL4" s="96"/>
      <c r="CM4" s="96"/>
      <c r="CN4" s="96"/>
      <c r="CO4" s="96"/>
      <c r="CP4" s="96"/>
      <c r="DN4" s="113"/>
      <c r="DO4" s="113"/>
      <c r="DP4" s="113"/>
      <c r="DQ4" s="113"/>
      <c r="DR4" s="113"/>
      <c r="DS4" s="113"/>
      <c r="DT4" s="113"/>
      <c r="DU4" s="113"/>
      <c r="DV4" s="113"/>
      <c r="DW4" s="113"/>
      <c r="DX4" s="113"/>
      <c r="DY4" s="113"/>
      <c r="DZ4" s="96"/>
      <c r="EA4" s="96"/>
      <c r="EB4" s="96"/>
      <c r="EC4" s="96"/>
      <c r="ED4" s="96"/>
      <c r="EE4" s="96"/>
      <c r="EF4" s="96"/>
      <c r="EG4" s="96"/>
      <c r="EH4" s="96"/>
      <c r="EI4" s="96"/>
      <c r="EJ4" s="96"/>
      <c r="EK4" s="96"/>
      <c r="EL4" s="96"/>
      <c r="EM4" s="96"/>
      <c r="FR4" s="113"/>
      <c r="FS4" s="113"/>
      <c r="FT4" s="113"/>
      <c r="FU4" s="113"/>
      <c r="FV4" s="113"/>
      <c r="FW4" s="113"/>
      <c r="FX4" s="113"/>
      <c r="FY4" s="113"/>
      <c r="FZ4" s="113"/>
      <c r="GA4" s="113"/>
      <c r="GB4" s="113"/>
      <c r="GC4" s="113"/>
    </row>
    <row r="5" spans="1:202" ht="17.25" thickBot="1">
      <c r="B5" s="25"/>
      <c r="C5" s="26"/>
      <c r="D5" s="937"/>
      <c r="E5" s="937"/>
      <c r="F5" s="937"/>
      <c r="G5" s="937"/>
      <c r="H5" s="937"/>
      <c r="I5" s="937"/>
      <c r="J5" s="937"/>
      <c r="K5" s="937"/>
      <c r="L5" s="937"/>
      <c r="M5" s="937"/>
      <c r="N5" s="937"/>
      <c r="O5" s="937"/>
      <c r="P5" s="782"/>
      <c r="Q5" s="782"/>
      <c r="R5" s="782"/>
      <c r="S5" s="782"/>
      <c r="T5" s="28"/>
      <c r="CQ5" s="935" t="s">
        <v>1360</v>
      </c>
      <c r="CR5" s="936"/>
      <c r="CS5" s="936"/>
      <c r="CT5" s="936"/>
      <c r="CU5" s="936"/>
      <c r="CV5" s="936"/>
      <c r="CW5" s="936"/>
      <c r="CX5" s="936"/>
      <c r="CY5" s="936"/>
      <c r="CZ5" s="936"/>
      <c r="DA5" s="936"/>
      <c r="DB5" s="936"/>
      <c r="DC5" s="936"/>
      <c r="DD5" s="936"/>
      <c r="DE5" s="936"/>
      <c r="DF5" s="936"/>
      <c r="DG5" s="936"/>
      <c r="DH5" s="936"/>
      <c r="DI5" s="936"/>
      <c r="DJ5" s="936"/>
      <c r="DK5" s="936"/>
      <c r="DL5" s="936"/>
      <c r="DM5" s="936"/>
      <c r="EU5" s="935" t="s">
        <v>1360</v>
      </c>
      <c r="EV5" s="936"/>
      <c r="EW5" s="936"/>
      <c r="EX5" s="936"/>
      <c r="EY5" s="936"/>
      <c r="EZ5" s="936"/>
      <c r="FA5" s="936"/>
      <c r="FB5" s="936"/>
      <c r="FC5" s="936"/>
      <c r="FD5" s="936"/>
      <c r="FE5" s="936"/>
      <c r="FF5" s="936"/>
      <c r="FG5" s="936"/>
      <c r="FH5" s="936"/>
      <c r="FI5" s="936"/>
      <c r="FJ5" s="936"/>
      <c r="FK5" s="936"/>
      <c r="FL5" s="936"/>
      <c r="FM5" s="936"/>
      <c r="FN5" s="936"/>
      <c r="FO5" s="936"/>
      <c r="FP5" s="936"/>
      <c r="FQ5" s="936"/>
    </row>
    <row r="6" spans="1:202" ht="51" customHeight="1" thickBot="1">
      <c r="A6" s="923" t="s">
        <v>251</v>
      </c>
      <c r="B6" s="926" t="s">
        <v>252</v>
      </c>
      <c r="C6" s="927"/>
      <c r="D6" s="927"/>
      <c r="E6" s="927"/>
      <c r="F6" s="927"/>
      <c r="G6" s="928"/>
      <c r="H6" s="929" t="s">
        <v>2784</v>
      </c>
      <c r="I6" s="930"/>
      <c r="J6" s="930"/>
      <c r="K6" s="931"/>
      <c r="L6" s="891" t="s">
        <v>2785</v>
      </c>
      <c r="M6" s="892"/>
      <c r="N6" s="892"/>
      <c r="O6" s="893"/>
      <c r="P6" s="891" t="s">
        <v>2786</v>
      </c>
      <c r="Q6" s="892"/>
      <c r="R6" s="892"/>
      <c r="S6" s="893"/>
      <c r="T6" s="891" t="s">
        <v>2787</v>
      </c>
      <c r="U6" s="892"/>
      <c r="V6" s="892"/>
      <c r="W6" s="893"/>
      <c r="X6" s="891" t="s">
        <v>2788</v>
      </c>
      <c r="Y6" s="892"/>
      <c r="Z6" s="892"/>
      <c r="AA6" s="893"/>
      <c r="AB6" s="891" t="s">
        <v>2789</v>
      </c>
      <c r="AC6" s="892"/>
      <c r="AD6" s="892"/>
      <c r="AE6" s="893"/>
      <c r="AF6" s="891" t="s">
        <v>1263</v>
      </c>
      <c r="AG6" s="892"/>
      <c r="AH6" s="892"/>
      <c r="AI6" s="893"/>
      <c r="AJ6" s="891" t="s">
        <v>1263</v>
      </c>
      <c r="AK6" s="892"/>
      <c r="AL6" s="892"/>
      <c r="AM6" s="893"/>
      <c r="AN6" s="891" t="s">
        <v>1263</v>
      </c>
      <c r="AO6" s="892"/>
      <c r="AP6" s="892"/>
      <c r="AQ6" s="893"/>
      <c r="AR6" s="891" t="s">
        <v>2790</v>
      </c>
      <c r="AS6" s="892"/>
      <c r="AT6" s="892"/>
      <c r="AU6" s="893"/>
      <c r="AV6" s="891" t="s">
        <v>2791</v>
      </c>
      <c r="AW6" s="892"/>
      <c r="AX6" s="892"/>
      <c r="AY6" s="893"/>
      <c r="AZ6" s="938" t="s">
        <v>253</v>
      </c>
      <c r="BA6" s="939"/>
      <c r="BB6" s="896" t="s">
        <v>1264</v>
      </c>
      <c r="BC6" s="901" t="s">
        <v>2792</v>
      </c>
      <c r="BD6" s="902"/>
      <c r="BE6" s="920" t="s">
        <v>254</v>
      </c>
      <c r="BF6" s="917" t="s">
        <v>1258</v>
      </c>
      <c r="BG6" s="917" t="s">
        <v>2793</v>
      </c>
      <c r="BH6" s="917" t="s">
        <v>2794</v>
      </c>
      <c r="BI6" s="917" t="s">
        <v>2795</v>
      </c>
      <c r="BJ6" s="917" t="s">
        <v>1127</v>
      </c>
      <c r="BK6" s="917" t="s">
        <v>1128</v>
      </c>
      <c r="BL6" s="917" t="s">
        <v>1129</v>
      </c>
      <c r="BM6" s="917" t="s">
        <v>1130</v>
      </c>
      <c r="BN6" s="917" t="s">
        <v>1131</v>
      </c>
      <c r="BO6" s="920" t="s">
        <v>255</v>
      </c>
      <c r="BP6" s="917" t="s">
        <v>1362</v>
      </c>
      <c r="BQ6" s="917" t="s">
        <v>1363</v>
      </c>
      <c r="BS6" s="13"/>
      <c r="BT6" s="13"/>
      <c r="CD6" s="119"/>
      <c r="CQ6" s="223" t="s">
        <v>2796</v>
      </c>
      <c r="CR6" s="224" t="s">
        <v>2797</v>
      </c>
      <c r="CS6" s="224" t="s">
        <v>2798</v>
      </c>
      <c r="CT6" s="224" t="s">
        <v>2799</v>
      </c>
      <c r="CU6" s="224" t="s">
        <v>2800</v>
      </c>
      <c r="CV6" s="224" t="s">
        <v>2801</v>
      </c>
      <c r="CW6" s="224" t="s">
        <v>2802</v>
      </c>
      <c r="CX6" s="224" t="s">
        <v>1263</v>
      </c>
      <c r="CY6" s="224" t="s">
        <v>1263</v>
      </c>
      <c r="CZ6" s="224" t="s">
        <v>2803</v>
      </c>
      <c r="DA6" s="224" t="s">
        <v>2804</v>
      </c>
      <c r="DB6" s="224" t="s">
        <v>2805</v>
      </c>
      <c r="DC6" s="224" t="s">
        <v>2806</v>
      </c>
      <c r="DD6" s="224" t="s">
        <v>2807</v>
      </c>
      <c r="DE6" s="224" t="s">
        <v>2808</v>
      </c>
      <c r="DF6" s="224" t="s">
        <v>2809</v>
      </c>
      <c r="DG6" s="224" t="s">
        <v>2810</v>
      </c>
      <c r="DH6" s="225" t="s">
        <v>2811</v>
      </c>
      <c r="DI6" s="225" t="s">
        <v>1263</v>
      </c>
      <c r="DJ6" s="225" t="s">
        <v>1263</v>
      </c>
      <c r="DK6" s="225" t="s">
        <v>1263</v>
      </c>
      <c r="DL6" s="225" t="s">
        <v>2812</v>
      </c>
      <c r="DM6" s="225" t="s">
        <v>1263</v>
      </c>
      <c r="DY6" s="64">
        <v>59</v>
      </c>
      <c r="ED6" s="12"/>
      <c r="EE6" s="12"/>
      <c r="EF6" s="12"/>
      <c r="EG6" s="12"/>
      <c r="EH6" s="12"/>
      <c r="EI6" s="12"/>
      <c r="EJ6" s="12"/>
      <c r="EK6" s="12"/>
      <c r="EL6" s="12"/>
      <c r="EU6" s="223" t="s">
        <v>2796</v>
      </c>
      <c r="EV6" s="224" t="s">
        <v>2797</v>
      </c>
      <c r="EW6" s="224" t="s">
        <v>2798</v>
      </c>
      <c r="EX6" s="224" t="s">
        <v>2799</v>
      </c>
      <c r="EY6" s="224" t="s">
        <v>2800</v>
      </c>
      <c r="EZ6" s="224" t="s">
        <v>2801</v>
      </c>
      <c r="FA6" s="224" t="s">
        <v>2802</v>
      </c>
      <c r="FB6" s="224" t="s">
        <v>1263</v>
      </c>
      <c r="FC6" s="224" t="s">
        <v>1263</v>
      </c>
      <c r="FD6" s="224" t="s">
        <v>2803</v>
      </c>
      <c r="FE6" s="224" t="s">
        <v>2804</v>
      </c>
      <c r="FF6" s="224" t="s">
        <v>2805</v>
      </c>
      <c r="FG6" s="224" t="s">
        <v>2806</v>
      </c>
      <c r="FH6" s="224" t="s">
        <v>2807</v>
      </c>
      <c r="FI6" s="224" t="s">
        <v>2808</v>
      </c>
      <c r="FJ6" s="224" t="s">
        <v>2809</v>
      </c>
      <c r="FK6" s="224" t="s">
        <v>2810</v>
      </c>
      <c r="FL6" s="225" t="s">
        <v>2811</v>
      </c>
      <c r="FM6" s="225" t="s">
        <v>1263</v>
      </c>
      <c r="FN6" s="225" t="s">
        <v>1263</v>
      </c>
      <c r="FO6" s="225" t="s">
        <v>1263</v>
      </c>
      <c r="FP6" s="225" t="s">
        <v>2812</v>
      </c>
      <c r="FQ6" s="225" t="s">
        <v>1263</v>
      </c>
      <c r="GC6" s="64">
        <v>59</v>
      </c>
      <c r="GM6" s="2"/>
      <c r="GN6" s="2"/>
      <c r="GO6" s="2"/>
      <c r="GP6" s="2"/>
      <c r="GQ6" s="2"/>
      <c r="GR6" s="2"/>
      <c r="GS6" s="2"/>
      <c r="GT6" s="2"/>
    </row>
    <row r="7" spans="1:202" ht="16.5" thickBot="1">
      <c r="A7" s="924"/>
      <c r="B7" s="932" t="s">
        <v>2813</v>
      </c>
      <c r="C7" s="933"/>
      <c r="D7" s="933"/>
      <c r="E7" s="933"/>
      <c r="F7" s="933"/>
      <c r="G7" s="934"/>
      <c r="H7" s="891">
        <v>2</v>
      </c>
      <c r="I7" s="892"/>
      <c r="J7" s="892"/>
      <c r="K7" s="893"/>
      <c r="L7" s="891">
        <v>3</v>
      </c>
      <c r="M7" s="892"/>
      <c r="N7" s="892"/>
      <c r="O7" s="893"/>
      <c r="P7" s="891">
        <v>3</v>
      </c>
      <c r="Q7" s="892"/>
      <c r="R7" s="892"/>
      <c r="S7" s="893"/>
      <c r="T7" s="891">
        <v>2</v>
      </c>
      <c r="U7" s="892"/>
      <c r="V7" s="892"/>
      <c r="W7" s="893"/>
      <c r="X7" s="891">
        <v>2</v>
      </c>
      <c r="Y7" s="892"/>
      <c r="Z7" s="892"/>
      <c r="AA7" s="893"/>
      <c r="AB7" s="891">
        <v>2</v>
      </c>
      <c r="AC7" s="892"/>
      <c r="AD7" s="892"/>
      <c r="AE7" s="893"/>
      <c r="AF7" s="891" t="s">
        <v>1263</v>
      </c>
      <c r="AG7" s="892"/>
      <c r="AH7" s="892"/>
      <c r="AI7" s="893"/>
      <c r="AJ7" s="891" t="s">
        <v>1263</v>
      </c>
      <c r="AK7" s="892"/>
      <c r="AL7" s="892"/>
      <c r="AM7" s="893"/>
      <c r="AN7" s="891" t="s">
        <v>1263</v>
      </c>
      <c r="AO7" s="892"/>
      <c r="AP7" s="892"/>
      <c r="AQ7" s="893"/>
      <c r="AR7" s="891">
        <v>2</v>
      </c>
      <c r="AS7" s="892"/>
      <c r="AT7" s="892"/>
      <c r="AU7" s="893"/>
      <c r="AV7" s="891">
        <v>2</v>
      </c>
      <c r="AW7" s="892"/>
      <c r="AX7" s="892"/>
      <c r="AY7" s="893"/>
      <c r="AZ7" s="947">
        <v>18</v>
      </c>
      <c r="BA7" s="948"/>
      <c r="BB7" s="897"/>
      <c r="BC7" s="903"/>
      <c r="BD7" s="904"/>
      <c r="BE7" s="921"/>
      <c r="BF7" s="918"/>
      <c r="BG7" s="918"/>
      <c r="BH7" s="918"/>
      <c r="BI7" s="918"/>
      <c r="BJ7" s="918"/>
      <c r="BK7" s="918"/>
      <c r="BL7" s="918"/>
      <c r="BM7" s="918"/>
      <c r="BN7" s="918"/>
      <c r="BO7" s="921"/>
      <c r="BP7" s="918"/>
      <c r="BQ7" s="918"/>
      <c r="BR7" s="914" t="s">
        <v>1358</v>
      </c>
      <c r="BS7" s="16"/>
      <c r="BT7" s="131"/>
      <c r="BU7" s="131"/>
      <c r="BV7" s="131"/>
      <c r="BW7" s="131"/>
      <c r="BX7" s="131"/>
      <c r="BY7" s="131"/>
      <c r="BZ7" s="131"/>
      <c r="CA7" s="131"/>
      <c r="CB7" s="131"/>
      <c r="CC7" s="131"/>
      <c r="CD7" s="914" t="s">
        <v>1364</v>
      </c>
      <c r="CE7" s="132">
        <v>2</v>
      </c>
      <c r="CF7" s="133">
        <v>3</v>
      </c>
      <c r="CG7" s="133">
        <v>3</v>
      </c>
      <c r="CH7" s="133">
        <v>2</v>
      </c>
      <c r="CI7" s="133">
        <v>2</v>
      </c>
      <c r="CJ7" s="133">
        <v>2</v>
      </c>
      <c r="CK7" s="133" t="s">
        <v>1263</v>
      </c>
      <c r="CL7" s="133" t="s">
        <v>1263</v>
      </c>
      <c r="CM7" s="133" t="s">
        <v>1263</v>
      </c>
      <c r="CN7" s="133">
        <v>2</v>
      </c>
      <c r="CO7" s="133">
        <v>2</v>
      </c>
      <c r="CP7" s="134"/>
      <c r="CQ7" s="226">
        <v>3</v>
      </c>
      <c r="CR7" s="227">
        <v>3</v>
      </c>
      <c r="CS7" s="227">
        <v>2</v>
      </c>
      <c r="CT7" s="227">
        <v>2</v>
      </c>
      <c r="CU7" s="227">
        <v>3</v>
      </c>
      <c r="CV7" s="227">
        <v>5</v>
      </c>
      <c r="CW7" s="227">
        <v>2</v>
      </c>
      <c r="CX7" s="227" t="s">
        <v>1263</v>
      </c>
      <c r="CY7" s="227" t="s">
        <v>1263</v>
      </c>
      <c r="CZ7" s="227">
        <v>2</v>
      </c>
      <c r="DA7" s="227">
        <v>3</v>
      </c>
      <c r="DB7" s="227">
        <v>2</v>
      </c>
      <c r="DC7" s="227">
        <v>2</v>
      </c>
      <c r="DD7" s="227">
        <v>2</v>
      </c>
      <c r="DE7" s="227">
        <v>2</v>
      </c>
      <c r="DF7" s="227">
        <v>2</v>
      </c>
      <c r="DG7" s="227">
        <v>2</v>
      </c>
      <c r="DH7" s="228">
        <v>2</v>
      </c>
      <c r="DI7" s="228" t="s">
        <v>1263</v>
      </c>
      <c r="DJ7" s="228" t="s">
        <v>1263</v>
      </c>
      <c r="DK7" s="228" t="s">
        <v>1263</v>
      </c>
      <c r="DL7" s="228">
        <v>2</v>
      </c>
      <c r="DM7" s="228" t="s">
        <v>1263</v>
      </c>
      <c r="DN7" s="132">
        <v>2</v>
      </c>
      <c r="DO7" s="133">
        <v>3</v>
      </c>
      <c r="DP7" s="133">
        <v>3</v>
      </c>
      <c r="DQ7" s="133">
        <v>2</v>
      </c>
      <c r="DR7" s="133">
        <v>2</v>
      </c>
      <c r="DS7" s="133">
        <v>2</v>
      </c>
      <c r="DT7" s="133" t="s">
        <v>1263</v>
      </c>
      <c r="DU7" s="133" t="s">
        <v>1263</v>
      </c>
      <c r="DV7" s="133" t="s">
        <v>1263</v>
      </c>
      <c r="DW7" s="135">
        <v>2</v>
      </c>
      <c r="DX7" s="135">
        <v>2</v>
      </c>
      <c r="DY7" s="29"/>
      <c r="DZ7" s="136"/>
      <c r="EA7" s="137"/>
      <c r="EB7" s="137"/>
      <c r="EC7" s="137"/>
      <c r="ED7" s="137"/>
      <c r="EE7" s="137"/>
      <c r="EF7" s="137"/>
      <c r="EG7" s="137"/>
      <c r="EH7" s="137"/>
      <c r="EI7" s="133">
        <v>2</v>
      </c>
      <c r="EJ7" s="133">
        <v>3</v>
      </c>
      <c r="EK7" s="133">
        <v>3</v>
      </c>
      <c r="EL7" s="133">
        <v>2</v>
      </c>
      <c r="EM7" s="133">
        <v>2</v>
      </c>
      <c r="EN7" s="133">
        <v>2</v>
      </c>
      <c r="EO7" s="133" t="s">
        <v>1263</v>
      </c>
      <c r="EP7" s="133" t="s">
        <v>1263</v>
      </c>
      <c r="EQ7" s="133" t="s">
        <v>1263</v>
      </c>
      <c r="ER7" s="133">
        <v>2</v>
      </c>
      <c r="ES7" s="133">
        <v>2</v>
      </c>
      <c r="ET7" s="120"/>
      <c r="EU7" s="226">
        <v>3</v>
      </c>
      <c r="EV7" s="227">
        <v>3</v>
      </c>
      <c r="EW7" s="227">
        <v>2</v>
      </c>
      <c r="EX7" s="227">
        <v>2</v>
      </c>
      <c r="EY7" s="227">
        <v>3</v>
      </c>
      <c r="EZ7" s="227">
        <v>5</v>
      </c>
      <c r="FA7" s="227">
        <v>2</v>
      </c>
      <c r="FB7" s="227" t="s">
        <v>1263</v>
      </c>
      <c r="FC7" s="227" t="s">
        <v>1263</v>
      </c>
      <c r="FD7" s="227">
        <v>2</v>
      </c>
      <c r="FE7" s="227">
        <v>3</v>
      </c>
      <c r="FF7" s="227">
        <v>2</v>
      </c>
      <c r="FG7" s="227">
        <v>2</v>
      </c>
      <c r="FH7" s="227">
        <v>2</v>
      </c>
      <c r="FI7" s="227">
        <v>2</v>
      </c>
      <c r="FJ7" s="227">
        <v>2</v>
      </c>
      <c r="FK7" s="227">
        <v>2</v>
      </c>
      <c r="FL7" s="228">
        <v>2</v>
      </c>
      <c r="FM7" s="228" t="s">
        <v>1263</v>
      </c>
      <c r="FN7" s="228" t="s">
        <v>1263</v>
      </c>
      <c r="FO7" s="228" t="s">
        <v>1263</v>
      </c>
      <c r="FP7" s="228">
        <v>2</v>
      </c>
      <c r="FQ7" s="228" t="s">
        <v>1263</v>
      </c>
      <c r="FR7" s="132">
        <v>2</v>
      </c>
      <c r="FS7" s="133">
        <v>3</v>
      </c>
      <c r="FT7" s="133">
        <v>3</v>
      </c>
      <c r="FU7" s="133">
        <v>2</v>
      </c>
      <c r="FV7" s="133">
        <v>2</v>
      </c>
      <c r="FW7" s="133">
        <v>2</v>
      </c>
      <c r="FX7" s="133" t="s">
        <v>1263</v>
      </c>
      <c r="FY7" s="133" t="s">
        <v>1263</v>
      </c>
      <c r="FZ7" s="133" t="s">
        <v>1263</v>
      </c>
      <c r="GA7" s="133">
        <v>2</v>
      </c>
      <c r="GB7" s="135">
        <v>2</v>
      </c>
      <c r="GC7" s="138"/>
      <c r="GM7" s="2"/>
      <c r="GN7" s="2"/>
      <c r="GO7" s="2"/>
      <c r="GP7" s="2"/>
      <c r="GQ7" s="2"/>
      <c r="GR7" s="2"/>
      <c r="GS7" s="2"/>
      <c r="GT7" s="2"/>
    </row>
    <row r="8" spans="1:202" ht="69.75" customHeight="1" thickBot="1">
      <c r="A8" s="924"/>
      <c r="B8" s="899" t="s">
        <v>193</v>
      </c>
      <c r="C8" s="901" t="s">
        <v>194</v>
      </c>
      <c r="D8" s="902"/>
      <c r="E8" s="905" t="s">
        <v>247</v>
      </c>
      <c r="F8" s="907" t="s">
        <v>248</v>
      </c>
      <c r="G8" s="908"/>
      <c r="H8" s="885" t="s">
        <v>186</v>
      </c>
      <c r="I8" s="887" t="s">
        <v>191</v>
      </c>
      <c r="J8" s="887" t="s">
        <v>188</v>
      </c>
      <c r="K8" s="889" t="s">
        <v>190</v>
      </c>
      <c r="L8" s="885" t="s">
        <v>186</v>
      </c>
      <c r="M8" s="887" t="s">
        <v>191</v>
      </c>
      <c r="N8" s="887" t="s">
        <v>188</v>
      </c>
      <c r="O8" s="889" t="s">
        <v>190</v>
      </c>
      <c r="P8" s="885" t="s">
        <v>186</v>
      </c>
      <c r="Q8" s="887" t="s">
        <v>191</v>
      </c>
      <c r="R8" s="887" t="s">
        <v>188</v>
      </c>
      <c r="S8" s="889" t="s">
        <v>190</v>
      </c>
      <c r="T8" s="885" t="s">
        <v>186</v>
      </c>
      <c r="U8" s="887" t="s">
        <v>191</v>
      </c>
      <c r="V8" s="887" t="s">
        <v>188</v>
      </c>
      <c r="W8" s="889" t="s">
        <v>190</v>
      </c>
      <c r="X8" s="885" t="s">
        <v>186</v>
      </c>
      <c r="Y8" s="887" t="s">
        <v>191</v>
      </c>
      <c r="Z8" s="887" t="s">
        <v>188</v>
      </c>
      <c r="AA8" s="889" t="s">
        <v>190</v>
      </c>
      <c r="AB8" s="885" t="s">
        <v>186</v>
      </c>
      <c r="AC8" s="887" t="s">
        <v>191</v>
      </c>
      <c r="AD8" s="887" t="s">
        <v>188</v>
      </c>
      <c r="AE8" s="889" t="s">
        <v>190</v>
      </c>
      <c r="AF8" s="885" t="s">
        <v>186</v>
      </c>
      <c r="AG8" s="887" t="s">
        <v>191</v>
      </c>
      <c r="AH8" s="887" t="s">
        <v>188</v>
      </c>
      <c r="AI8" s="889" t="s">
        <v>190</v>
      </c>
      <c r="AJ8" s="885" t="s">
        <v>186</v>
      </c>
      <c r="AK8" s="887" t="s">
        <v>191</v>
      </c>
      <c r="AL8" s="887" t="s">
        <v>188</v>
      </c>
      <c r="AM8" s="889" t="s">
        <v>190</v>
      </c>
      <c r="AN8" s="885" t="s">
        <v>186</v>
      </c>
      <c r="AO8" s="887" t="s">
        <v>191</v>
      </c>
      <c r="AP8" s="887" t="s">
        <v>188</v>
      </c>
      <c r="AQ8" s="889" t="s">
        <v>190</v>
      </c>
      <c r="AR8" s="885" t="s">
        <v>186</v>
      </c>
      <c r="AS8" s="887" t="s">
        <v>191</v>
      </c>
      <c r="AT8" s="887" t="s">
        <v>188</v>
      </c>
      <c r="AU8" s="889" t="s">
        <v>190</v>
      </c>
      <c r="AV8" s="885" t="s">
        <v>186</v>
      </c>
      <c r="AW8" s="887" t="s">
        <v>191</v>
      </c>
      <c r="AX8" s="887" t="s">
        <v>188</v>
      </c>
      <c r="AY8" s="889" t="s">
        <v>190</v>
      </c>
      <c r="AZ8" s="894" t="s">
        <v>187</v>
      </c>
      <c r="BA8" s="894" t="s">
        <v>189</v>
      </c>
      <c r="BB8" s="897"/>
      <c r="BC8" s="949" t="s">
        <v>187</v>
      </c>
      <c r="BD8" s="949" t="s">
        <v>189</v>
      </c>
      <c r="BE8" s="921"/>
      <c r="BF8" s="918"/>
      <c r="BG8" s="918"/>
      <c r="BH8" s="918"/>
      <c r="BI8" s="918"/>
      <c r="BJ8" s="918"/>
      <c r="BK8" s="918"/>
      <c r="BL8" s="918"/>
      <c r="BM8" s="918"/>
      <c r="BN8" s="918"/>
      <c r="BO8" s="921"/>
      <c r="BP8" s="918"/>
      <c r="BQ8" s="918"/>
      <c r="BR8" s="915"/>
      <c r="BS8" s="951" t="s">
        <v>2814</v>
      </c>
      <c r="BT8" s="952"/>
      <c r="BU8" s="952"/>
      <c r="BV8" s="952"/>
      <c r="BW8" s="952"/>
      <c r="BX8" s="952"/>
      <c r="BY8" s="952"/>
      <c r="BZ8" s="952"/>
      <c r="CA8" s="952"/>
      <c r="CB8" s="952"/>
      <c r="CC8" s="953"/>
      <c r="CD8" s="915"/>
      <c r="CE8" s="946" t="s">
        <v>2815</v>
      </c>
      <c r="CF8" s="838"/>
      <c r="CG8" s="838"/>
      <c r="CH8" s="838"/>
      <c r="CI8" s="838"/>
      <c r="CJ8" s="838"/>
      <c r="CK8" s="838"/>
      <c r="CL8" s="838"/>
      <c r="CM8" s="838"/>
      <c r="CN8" s="838"/>
      <c r="CO8" s="838"/>
      <c r="CP8" s="139"/>
      <c r="DN8" s="940" t="s">
        <v>2816</v>
      </c>
      <c r="DO8" s="941"/>
      <c r="DP8" s="941"/>
      <c r="DQ8" s="941"/>
      <c r="DR8" s="941"/>
      <c r="DS8" s="941"/>
      <c r="DT8" s="941"/>
      <c r="DU8" s="941"/>
      <c r="DV8" s="941"/>
      <c r="DW8" s="941"/>
      <c r="DX8" s="942"/>
      <c r="DY8" s="112"/>
      <c r="DZ8" s="943" t="s">
        <v>2817</v>
      </c>
      <c r="EA8" s="944"/>
      <c r="EB8" s="944"/>
      <c r="EC8" s="944"/>
      <c r="ED8" s="944"/>
      <c r="EE8" s="944"/>
      <c r="EF8" s="944"/>
      <c r="EG8" s="944"/>
      <c r="EH8" s="945"/>
      <c r="EI8" s="946" t="s">
        <v>2818</v>
      </c>
      <c r="EJ8" s="838"/>
      <c r="EK8" s="838"/>
      <c r="EL8" s="838"/>
      <c r="EM8" s="838"/>
      <c r="EN8" s="838"/>
      <c r="EO8" s="838"/>
      <c r="EP8" s="838"/>
      <c r="EQ8" s="838"/>
      <c r="ER8" s="838"/>
      <c r="ES8" s="838"/>
      <c r="ET8" s="120"/>
      <c r="FR8" s="940" t="s">
        <v>2819</v>
      </c>
      <c r="FS8" s="941"/>
      <c r="FT8" s="941"/>
      <c r="FU8" s="941"/>
      <c r="FV8" s="941"/>
      <c r="FW8" s="941"/>
      <c r="FX8" s="941"/>
      <c r="FY8" s="941"/>
      <c r="FZ8" s="941"/>
      <c r="GA8" s="941"/>
      <c r="GB8" s="942"/>
      <c r="GC8" s="140"/>
      <c r="GM8" s="2"/>
      <c r="GN8" s="2"/>
      <c r="GO8" s="2"/>
      <c r="GP8" s="2"/>
      <c r="GQ8" s="2"/>
      <c r="GR8" s="2"/>
      <c r="GS8" s="2"/>
      <c r="GT8" s="2"/>
    </row>
    <row r="9" spans="1:202" ht="14.25" customHeight="1" thickBot="1">
      <c r="A9" s="925"/>
      <c r="B9" s="900"/>
      <c r="C9" s="903"/>
      <c r="D9" s="904"/>
      <c r="E9" s="906"/>
      <c r="F9" s="71" t="s">
        <v>249</v>
      </c>
      <c r="G9" s="72" t="s">
        <v>250</v>
      </c>
      <c r="H9" s="886"/>
      <c r="I9" s="888"/>
      <c r="J9" s="888"/>
      <c r="K9" s="890"/>
      <c r="L9" s="886"/>
      <c r="M9" s="888"/>
      <c r="N9" s="888"/>
      <c r="O9" s="890"/>
      <c r="P9" s="886"/>
      <c r="Q9" s="888"/>
      <c r="R9" s="888"/>
      <c r="S9" s="890"/>
      <c r="T9" s="886"/>
      <c r="U9" s="888"/>
      <c r="V9" s="888"/>
      <c r="W9" s="890"/>
      <c r="X9" s="886"/>
      <c r="Y9" s="888"/>
      <c r="Z9" s="888"/>
      <c r="AA9" s="890"/>
      <c r="AB9" s="886"/>
      <c r="AC9" s="888"/>
      <c r="AD9" s="888"/>
      <c r="AE9" s="890"/>
      <c r="AF9" s="886"/>
      <c r="AG9" s="888"/>
      <c r="AH9" s="888"/>
      <c r="AI9" s="890"/>
      <c r="AJ9" s="886"/>
      <c r="AK9" s="888"/>
      <c r="AL9" s="888"/>
      <c r="AM9" s="890"/>
      <c r="AN9" s="886"/>
      <c r="AO9" s="888"/>
      <c r="AP9" s="888"/>
      <c r="AQ9" s="890"/>
      <c r="AR9" s="886"/>
      <c r="AS9" s="888"/>
      <c r="AT9" s="888"/>
      <c r="AU9" s="890"/>
      <c r="AV9" s="886"/>
      <c r="AW9" s="888"/>
      <c r="AX9" s="888"/>
      <c r="AY9" s="890"/>
      <c r="AZ9" s="895"/>
      <c r="BA9" s="895"/>
      <c r="BB9" s="898"/>
      <c r="BC9" s="950"/>
      <c r="BD9" s="950"/>
      <c r="BE9" s="922"/>
      <c r="BF9" s="919"/>
      <c r="BG9" s="919"/>
      <c r="BH9" s="919"/>
      <c r="BI9" s="919"/>
      <c r="BJ9" s="919"/>
      <c r="BK9" s="919"/>
      <c r="BL9" s="919"/>
      <c r="BM9" s="919"/>
      <c r="BN9" s="919"/>
      <c r="BO9" s="922"/>
      <c r="BP9" s="919"/>
      <c r="BQ9" s="919"/>
      <c r="BR9" s="916"/>
      <c r="BS9" s="17"/>
      <c r="BT9" s="141"/>
      <c r="BU9" s="141"/>
      <c r="BV9" s="141"/>
      <c r="BW9" s="141"/>
      <c r="BX9" s="141"/>
      <c r="BY9" s="141"/>
      <c r="BZ9" s="141"/>
      <c r="CA9" s="141"/>
      <c r="CB9" s="141"/>
      <c r="CC9" s="141"/>
      <c r="CD9" s="916"/>
      <c r="CE9" s="142"/>
      <c r="CF9" s="141"/>
      <c r="CG9" s="141"/>
      <c r="CH9" s="141"/>
      <c r="CI9" s="141"/>
      <c r="CJ9" s="141"/>
      <c r="CK9" s="141"/>
      <c r="CL9" s="141"/>
      <c r="CM9" s="141"/>
      <c r="CN9" s="141"/>
      <c r="CO9" s="141"/>
      <c r="CP9" s="143"/>
      <c r="DN9" s="144"/>
      <c r="DO9" s="31"/>
      <c r="DP9" s="31"/>
      <c r="DQ9" s="31"/>
      <c r="DR9" s="31"/>
      <c r="DS9" s="31"/>
      <c r="DT9" s="31"/>
      <c r="DU9" s="31"/>
      <c r="DV9" s="31"/>
      <c r="DW9" s="31"/>
      <c r="DX9" s="31"/>
      <c r="DY9" s="30"/>
      <c r="DZ9" s="144"/>
      <c r="EA9" s="31"/>
      <c r="EB9" s="31"/>
      <c r="EC9" s="31"/>
      <c r="ED9" s="31"/>
      <c r="EE9" s="31"/>
      <c r="EF9" s="31"/>
      <c r="EG9" s="31"/>
      <c r="EH9" s="31"/>
      <c r="EI9" s="145"/>
      <c r="EJ9" s="121"/>
      <c r="EK9" s="121"/>
      <c r="EL9" s="121"/>
      <c r="EM9" s="121"/>
      <c r="EN9" s="121"/>
      <c r="EO9" s="121"/>
      <c r="EP9" s="121"/>
      <c r="EQ9" s="121"/>
      <c r="ER9" s="121"/>
      <c r="ES9" s="121"/>
      <c r="ET9" s="120"/>
      <c r="FR9" s="144"/>
      <c r="FS9" s="31"/>
      <c r="FT9" s="31"/>
      <c r="FU9" s="31"/>
      <c r="FV9" s="31"/>
      <c r="FW9" s="31"/>
      <c r="FX9" s="31"/>
      <c r="FY9" s="31"/>
      <c r="FZ9" s="31"/>
      <c r="GB9" s="114"/>
      <c r="GC9" s="146"/>
      <c r="GM9" s="2"/>
      <c r="GN9" s="2"/>
      <c r="GO9" s="2"/>
      <c r="GP9" s="2"/>
      <c r="GQ9" s="2"/>
      <c r="GR9" s="2"/>
      <c r="GS9" s="2"/>
      <c r="GT9" s="2"/>
    </row>
    <row r="10" spans="1:202" s="82" customFormat="1" ht="15.75">
      <c r="A10" s="76" t="s">
        <v>310</v>
      </c>
      <c r="B10" s="76" t="s">
        <v>311</v>
      </c>
      <c r="C10" s="881" t="s">
        <v>312</v>
      </c>
      <c r="D10" s="883"/>
      <c r="E10" s="77" t="s">
        <v>313</v>
      </c>
      <c r="F10" s="78" t="s">
        <v>314</v>
      </c>
      <c r="G10" s="79" t="s">
        <v>315</v>
      </c>
      <c r="H10" s="881" t="s">
        <v>316</v>
      </c>
      <c r="I10" s="882"/>
      <c r="J10" s="882"/>
      <c r="K10" s="883"/>
      <c r="L10" s="881" t="s">
        <v>317</v>
      </c>
      <c r="M10" s="882"/>
      <c r="N10" s="882"/>
      <c r="O10" s="883"/>
      <c r="P10" s="881" t="s">
        <v>318</v>
      </c>
      <c r="Q10" s="882"/>
      <c r="R10" s="882"/>
      <c r="S10" s="883"/>
      <c r="T10" s="881" t="s">
        <v>319</v>
      </c>
      <c r="U10" s="882"/>
      <c r="V10" s="882"/>
      <c r="W10" s="883"/>
      <c r="X10" s="881" t="s">
        <v>320</v>
      </c>
      <c r="Y10" s="882"/>
      <c r="Z10" s="882"/>
      <c r="AA10" s="883"/>
      <c r="AB10" s="881" t="s">
        <v>321</v>
      </c>
      <c r="AC10" s="882"/>
      <c r="AD10" s="882"/>
      <c r="AE10" s="883"/>
      <c r="AF10" s="881" t="s">
        <v>322</v>
      </c>
      <c r="AG10" s="882"/>
      <c r="AH10" s="882"/>
      <c r="AI10" s="883"/>
      <c r="AJ10" s="881" t="s">
        <v>323</v>
      </c>
      <c r="AK10" s="882"/>
      <c r="AL10" s="882"/>
      <c r="AM10" s="883"/>
      <c r="AN10" s="881" t="s">
        <v>324</v>
      </c>
      <c r="AO10" s="882"/>
      <c r="AP10" s="882"/>
      <c r="AQ10" s="883"/>
      <c r="AR10" s="881" t="s">
        <v>325</v>
      </c>
      <c r="AS10" s="882"/>
      <c r="AT10" s="882"/>
      <c r="AU10" s="883"/>
      <c r="AV10" s="881" t="s">
        <v>326</v>
      </c>
      <c r="AW10" s="882"/>
      <c r="AX10" s="882"/>
      <c r="AY10" s="883"/>
      <c r="AZ10" s="80" t="s">
        <v>327</v>
      </c>
      <c r="BA10" s="80" t="s">
        <v>328</v>
      </c>
      <c r="BB10" s="81" t="s">
        <v>329</v>
      </c>
      <c r="BC10" s="81" t="s">
        <v>330</v>
      </c>
      <c r="BD10" s="81" t="s">
        <v>331</v>
      </c>
      <c r="BE10" s="81" t="s">
        <v>174</v>
      </c>
      <c r="BF10" s="80" t="s">
        <v>1259</v>
      </c>
      <c r="BG10" s="81" t="s">
        <v>1260</v>
      </c>
      <c r="BH10" s="81" t="s">
        <v>1274</v>
      </c>
      <c r="BI10" s="81" t="s">
        <v>1275</v>
      </c>
      <c r="BJ10" s="81" t="s">
        <v>1276</v>
      </c>
      <c r="BK10" s="81" t="s">
        <v>1277</v>
      </c>
      <c r="BL10" s="81" t="s">
        <v>1132</v>
      </c>
      <c r="BM10" s="81" t="s">
        <v>1133</v>
      </c>
      <c r="BN10" s="81" t="s">
        <v>1280</v>
      </c>
      <c r="BO10" s="81" t="s">
        <v>1281</v>
      </c>
      <c r="BP10" s="81" t="s">
        <v>1282</v>
      </c>
      <c r="BQ10" s="81" t="s">
        <v>1283</v>
      </c>
      <c r="BR10" s="90"/>
      <c r="BS10" s="91"/>
      <c r="BT10" s="92"/>
      <c r="BU10" s="92"/>
      <c r="BV10" s="92"/>
      <c r="BW10" s="92"/>
      <c r="BX10" s="92"/>
      <c r="BY10" s="92"/>
      <c r="BZ10" s="92"/>
      <c r="CA10" s="92"/>
      <c r="CB10" s="92"/>
      <c r="CC10" s="92"/>
      <c r="CD10" s="147"/>
      <c r="CE10" s="148"/>
      <c r="CF10" s="115"/>
      <c r="CG10" s="115"/>
      <c r="CH10" s="115"/>
      <c r="CI10" s="115"/>
      <c r="CJ10" s="115"/>
      <c r="CK10" s="115"/>
      <c r="CL10" s="115"/>
      <c r="CM10" s="115"/>
      <c r="CN10" s="115"/>
      <c r="CO10" s="115"/>
      <c r="CP10" s="148"/>
      <c r="CQ10" s="220"/>
      <c r="CR10" s="221"/>
      <c r="CS10" s="221"/>
      <c r="CT10" s="221"/>
      <c r="CU10" s="221"/>
      <c r="CV10" s="221"/>
      <c r="CW10" s="221"/>
      <c r="CX10" s="221"/>
      <c r="CY10" s="221"/>
      <c r="CZ10" s="221"/>
      <c r="DA10" s="221"/>
      <c r="DB10" s="221"/>
      <c r="DC10" s="221"/>
      <c r="DD10" s="221"/>
      <c r="DE10" s="221"/>
      <c r="DF10" s="221"/>
      <c r="DG10" s="221"/>
      <c r="DH10" s="221"/>
      <c r="DI10" s="221"/>
      <c r="DJ10" s="221"/>
      <c r="DK10" s="221"/>
      <c r="DL10" s="221"/>
      <c r="DM10" s="221"/>
      <c r="DN10" s="148"/>
      <c r="DO10" s="115"/>
      <c r="DP10" s="115"/>
      <c r="DQ10" s="115"/>
      <c r="DR10" s="115"/>
      <c r="DS10" s="115"/>
      <c r="DT10" s="115"/>
      <c r="DU10" s="115"/>
      <c r="DV10" s="115"/>
      <c r="DW10" s="115"/>
      <c r="DX10" s="115"/>
      <c r="DY10" s="116"/>
      <c r="DZ10" s="148"/>
      <c r="EA10" s="115"/>
      <c r="EB10" s="115"/>
      <c r="EC10" s="115"/>
      <c r="ED10" s="115"/>
      <c r="EE10" s="115"/>
      <c r="EF10" s="115"/>
      <c r="EG10" s="115"/>
      <c r="EH10" s="115"/>
      <c r="EI10" s="148"/>
      <c r="EJ10" s="115"/>
      <c r="EK10" s="115"/>
      <c r="EL10" s="115"/>
      <c r="EM10" s="115"/>
      <c r="EN10" s="115"/>
      <c r="EO10" s="115"/>
      <c r="EP10" s="115"/>
      <c r="EQ10" s="115"/>
      <c r="ER10" s="115"/>
      <c r="ES10" s="115"/>
      <c r="ET10" s="122"/>
      <c r="EU10" s="220"/>
      <c r="EV10" s="221"/>
      <c r="EW10" s="221"/>
      <c r="EX10" s="221"/>
      <c r="EY10" s="221"/>
      <c r="EZ10" s="221"/>
      <c r="FA10" s="221"/>
      <c r="FB10" s="221"/>
      <c r="FC10" s="221"/>
      <c r="FD10" s="221"/>
      <c r="FE10" s="221"/>
      <c r="FF10" s="221"/>
      <c r="FG10" s="221"/>
      <c r="FH10" s="221"/>
      <c r="FI10" s="221"/>
      <c r="FJ10" s="221"/>
      <c r="FK10" s="221"/>
      <c r="FL10" s="221"/>
      <c r="FM10" s="221"/>
      <c r="FN10" s="221"/>
      <c r="FO10" s="221"/>
      <c r="FP10" s="221"/>
      <c r="FQ10" s="221"/>
      <c r="FR10" s="148"/>
      <c r="FS10" s="115"/>
      <c r="FT10" s="115"/>
      <c r="FU10" s="115"/>
      <c r="FV10" s="115"/>
      <c r="FW10" s="115"/>
      <c r="FX10" s="115"/>
      <c r="FY10" s="115"/>
      <c r="FZ10" s="115"/>
      <c r="GA10" s="115"/>
      <c r="GB10" s="116"/>
      <c r="GC10" s="149"/>
    </row>
    <row r="11" spans="1:202" s="111" customFormat="1" ht="21.75" customHeight="1">
      <c r="A11" s="229">
        <v>1</v>
      </c>
      <c r="B11" s="97" t="s">
        <v>1728</v>
      </c>
      <c r="C11" s="796" t="s">
        <v>1729</v>
      </c>
      <c r="D11" s="797" t="s">
        <v>288</v>
      </c>
      <c r="E11" s="798"/>
      <c r="F11" s="799"/>
      <c r="G11" s="800">
        <v>2</v>
      </c>
      <c r="H11" s="801">
        <v>3.4</v>
      </c>
      <c r="I11" s="802">
        <v>4.5999999999999996</v>
      </c>
      <c r="J11" s="803"/>
      <c r="K11" s="802" t="s">
        <v>1263</v>
      </c>
      <c r="L11" s="804">
        <v>7</v>
      </c>
      <c r="M11" s="802">
        <v>7.3</v>
      </c>
      <c r="N11" s="803"/>
      <c r="O11" s="802" t="s">
        <v>1263</v>
      </c>
      <c r="P11" s="804">
        <v>6</v>
      </c>
      <c r="Q11" s="802">
        <v>6.9</v>
      </c>
      <c r="R11" s="803"/>
      <c r="S11" s="802" t="s">
        <v>1263</v>
      </c>
      <c r="T11" s="804">
        <v>7</v>
      </c>
      <c r="U11" s="802">
        <v>7.3</v>
      </c>
      <c r="V11" s="803"/>
      <c r="W11" s="805" t="s">
        <v>1263</v>
      </c>
      <c r="X11" s="804">
        <v>7</v>
      </c>
      <c r="Y11" s="802">
        <v>6.8</v>
      </c>
      <c r="Z11" s="803"/>
      <c r="AA11" s="802" t="s">
        <v>1263</v>
      </c>
      <c r="AB11" s="804">
        <v>7.8</v>
      </c>
      <c r="AC11" s="802">
        <v>6.8</v>
      </c>
      <c r="AD11" s="803"/>
      <c r="AE11" s="802" t="s">
        <v>1263</v>
      </c>
      <c r="AF11" s="804" t="s">
        <v>1263</v>
      </c>
      <c r="AG11" s="802" t="s">
        <v>1263</v>
      </c>
      <c r="AH11" s="803"/>
      <c r="AI11" s="802" t="s">
        <v>1263</v>
      </c>
      <c r="AJ11" s="804" t="s">
        <v>1263</v>
      </c>
      <c r="AK11" s="802" t="s">
        <v>1263</v>
      </c>
      <c r="AL11" s="803"/>
      <c r="AM11" s="802" t="s">
        <v>1263</v>
      </c>
      <c r="AN11" s="804" t="s">
        <v>1263</v>
      </c>
      <c r="AO11" s="802" t="s">
        <v>1263</v>
      </c>
      <c r="AP11" s="803"/>
      <c r="AQ11" s="802" t="s">
        <v>1263</v>
      </c>
      <c r="AR11" s="806"/>
      <c r="AS11" s="802">
        <v>6.3</v>
      </c>
      <c r="AT11" s="803"/>
      <c r="AU11" s="807"/>
      <c r="AV11" s="806"/>
      <c r="AW11" s="802">
        <v>9</v>
      </c>
      <c r="AX11" s="803"/>
      <c r="AY11" s="807"/>
      <c r="AZ11" s="808">
        <v>6.9</v>
      </c>
      <c r="BA11" s="808" t="s">
        <v>1263</v>
      </c>
      <c r="BB11" s="809">
        <v>89</v>
      </c>
      <c r="BC11" s="23" t="s">
        <v>2820</v>
      </c>
      <c r="BD11" s="23" t="s">
        <v>1263</v>
      </c>
      <c r="BE11" s="23" t="s">
        <v>1263</v>
      </c>
      <c r="BF11" s="69" t="s">
        <v>1263</v>
      </c>
      <c r="BG11" s="23">
        <v>18</v>
      </c>
      <c r="BH11" s="23">
        <v>0</v>
      </c>
      <c r="BI11" s="23">
        <v>18</v>
      </c>
      <c r="BJ11" s="23">
        <v>0</v>
      </c>
      <c r="BK11" s="24">
        <v>7.19</v>
      </c>
      <c r="BL11" s="24" t="s">
        <v>2821</v>
      </c>
      <c r="BM11" s="24">
        <v>7.19</v>
      </c>
      <c r="BN11" s="24" t="s">
        <v>2821</v>
      </c>
      <c r="BO11" s="32"/>
      <c r="BP11" s="23">
        <v>57</v>
      </c>
      <c r="BQ11" s="23">
        <v>0</v>
      </c>
      <c r="BR11" s="14">
        <v>1</v>
      </c>
      <c r="BS11" s="232">
        <v>3.4</v>
      </c>
      <c r="BT11" s="232">
        <v>7</v>
      </c>
      <c r="BU11" s="232">
        <v>6</v>
      </c>
      <c r="BV11" s="232">
        <v>7</v>
      </c>
      <c r="BW11" s="232">
        <v>7</v>
      </c>
      <c r="BX11" s="232">
        <v>7.8</v>
      </c>
      <c r="BY11" s="232" t="s">
        <v>1263</v>
      </c>
      <c r="BZ11" s="232" t="s">
        <v>1263</v>
      </c>
      <c r="CA11" s="232" t="s">
        <v>1263</v>
      </c>
      <c r="CB11" s="232">
        <v>6.3</v>
      </c>
      <c r="CC11" s="232">
        <v>9</v>
      </c>
      <c r="CD11" s="14">
        <v>0</v>
      </c>
      <c r="CE11" s="233">
        <v>4.5999999999999996</v>
      </c>
      <c r="CF11" s="232">
        <v>7.3</v>
      </c>
      <c r="CG11" s="232">
        <v>6.9</v>
      </c>
      <c r="CH11" s="232">
        <v>7.3</v>
      </c>
      <c r="CI11" s="232">
        <v>6.8</v>
      </c>
      <c r="CJ11" s="232">
        <v>6.8</v>
      </c>
      <c r="CK11" s="232" t="s">
        <v>1263</v>
      </c>
      <c r="CL11" s="232" t="s">
        <v>1263</v>
      </c>
      <c r="CM11" s="232" t="s">
        <v>1263</v>
      </c>
      <c r="CN11" s="232">
        <v>6.3</v>
      </c>
      <c r="CO11" s="232">
        <v>9</v>
      </c>
      <c r="CP11" s="234">
        <v>6.9</v>
      </c>
      <c r="CQ11" s="235">
        <v>5.2</v>
      </c>
      <c r="CR11" s="236">
        <v>9.3000000000000007</v>
      </c>
      <c r="CS11" s="236">
        <v>7.2</v>
      </c>
      <c r="CT11" s="236">
        <v>5.8</v>
      </c>
      <c r="CU11" s="236">
        <v>6.3</v>
      </c>
      <c r="CV11" s="236">
        <v>7.2</v>
      </c>
      <c r="CW11" s="236">
        <v>8.3000000000000007</v>
      </c>
      <c r="CX11" s="236" t="s">
        <v>1263</v>
      </c>
      <c r="CY11" s="236" t="s">
        <v>1263</v>
      </c>
      <c r="CZ11" s="236">
        <v>8.1</v>
      </c>
      <c r="DA11" s="236">
        <v>5.5</v>
      </c>
      <c r="DB11" s="236" t="s">
        <v>1263</v>
      </c>
      <c r="DC11" s="236">
        <v>9.8000000000000007</v>
      </c>
      <c r="DD11" s="236">
        <v>9.1</v>
      </c>
      <c r="DE11" s="236">
        <v>8</v>
      </c>
      <c r="DF11" s="236">
        <v>8.1</v>
      </c>
      <c r="DG11" s="236">
        <v>6</v>
      </c>
      <c r="DH11" s="236">
        <v>8</v>
      </c>
      <c r="DI11" s="236" t="s">
        <v>1263</v>
      </c>
      <c r="DJ11" s="236" t="s">
        <v>1263</v>
      </c>
      <c r="DK11" s="236" t="s">
        <v>1263</v>
      </c>
      <c r="DL11" s="236">
        <v>7</v>
      </c>
      <c r="DM11" s="555" t="s">
        <v>1263</v>
      </c>
      <c r="DN11" s="237">
        <v>4.5999999999999996</v>
      </c>
      <c r="DO11" s="238">
        <v>7.3</v>
      </c>
      <c r="DP11" s="238">
        <v>6.9</v>
      </c>
      <c r="DQ11" s="238">
        <v>7.3</v>
      </c>
      <c r="DR11" s="238">
        <v>6.8</v>
      </c>
      <c r="DS11" s="238">
        <v>6.8</v>
      </c>
      <c r="DT11" s="238" t="s">
        <v>1263</v>
      </c>
      <c r="DU11" s="238" t="s">
        <v>1263</v>
      </c>
      <c r="DV11" s="238" t="s">
        <v>1263</v>
      </c>
      <c r="DW11" s="238">
        <v>6.3</v>
      </c>
      <c r="DX11" s="238">
        <v>9</v>
      </c>
      <c r="DY11" s="239">
        <v>7.19</v>
      </c>
      <c r="DZ11" s="233" t="s">
        <v>1263</v>
      </c>
      <c r="EA11" s="232" t="s">
        <v>1263</v>
      </c>
      <c r="EB11" s="232" t="s">
        <v>1263</v>
      </c>
      <c r="EC11" s="232" t="s">
        <v>1263</v>
      </c>
      <c r="ED11" s="232" t="s">
        <v>1263</v>
      </c>
      <c r="EE11" s="232" t="s">
        <v>1263</v>
      </c>
      <c r="EF11" s="232" t="s">
        <v>1263</v>
      </c>
      <c r="EG11" s="232" t="s">
        <v>1263</v>
      </c>
      <c r="EH11" s="232" t="s">
        <v>1263</v>
      </c>
      <c r="EI11" s="233">
        <v>4.5999999999999996</v>
      </c>
      <c r="EJ11" s="232">
        <v>7.3</v>
      </c>
      <c r="EK11" s="232">
        <v>6.9</v>
      </c>
      <c r="EL11" s="232">
        <v>7.3</v>
      </c>
      <c r="EM11" s="232">
        <v>6.8</v>
      </c>
      <c r="EN11" s="232">
        <v>6.8</v>
      </c>
      <c r="EO11" s="232" t="s">
        <v>1263</v>
      </c>
      <c r="EP11" s="232" t="s">
        <v>1263</v>
      </c>
      <c r="EQ11" s="232" t="s">
        <v>1263</v>
      </c>
      <c r="ER11" s="232">
        <v>6.3</v>
      </c>
      <c r="ES11" s="232">
        <v>9</v>
      </c>
      <c r="ET11" s="240" t="s">
        <v>1263</v>
      </c>
      <c r="EU11" s="235">
        <v>5.2</v>
      </c>
      <c r="EV11" s="236">
        <v>9.3000000000000007</v>
      </c>
      <c r="EW11" s="236">
        <v>7.2</v>
      </c>
      <c r="EX11" s="236">
        <v>5.8</v>
      </c>
      <c r="EY11" s="236">
        <v>6.3</v>
      </c>
      <c r="EZ11" s="236">
        <v>7.2</v>
      </c>
      <c r="FA11" s="236">
        <v>8.3000000000000007</v>
      </c>
      <c r="FB11" s="236" t="s">
        <v>1263</v>
      </c>
      <c r="FC11" s="236" t="s">
        <v>1263</v>
      </c>
      <c r="FD11" s="236">
        <v>8.1</v>
      </c>
      <c r="FE11" s="236">
        <v>5.5</v>
      </c>
      <c r="FF11" s="236" t="s">
        <v>1263</v>
      </c>
      <c r="FG11" s="236">
        <v>9.8000000000000007</v>
      </c>
      <c r="FH11" s="236">
        <v>9.1</v>
      </c>
      <c r="FI11" s="236">
        <v>8</v>
      </c>
      <c r="FJ11" s="236">
        <v>8.1</v>
      </c>
      <c r="FK11" s="236">
        <v>6</v>
      </c>
      <c r="FL11" s="236">
        <v>8</v>
      </c>
      <c r="FM11" s="236" t="s">
        <v>1263</v>
      </c>
      <c r="FN11" s="236" t="s">
        <v>1263</v>
      </c>
      <c r="FO11" s="236" t="s">
        <v>1263</v>
      </c>
      <c r="FP11" s="236">
        <v>7</v>
      </c>
      <c r="FQ11" s="555" t="s">
        <v>1263</v>
      </c>
      <c r="FR11" s="237">
        <v>4.5999999999999996</v>
      </c>
      <c r="FS11" s="238">
        <v>7.3</v>
      </c>
      <c r="FT11" s="238">
        <v>6.9</v>
      </c>
      <c r="FU11" s="238">
        <v>7.3</v>
      </c>
      <c r="FV11" s="238">
        <v>6.8</v>
      </c>
      <c r="FW11" s="238">
        <v>6.8</v>
      </c>
      <c r="FX11" s="238" t="s">
        <v>1263</v>
      </c>
      <c r="FY11" s="238" t="s">
        <v>1263</v>
      </c>
      <c r="FZ11" s="238" t="s">
        <v>1263</v>
      </c>
      <c r="GA11" s="238">
        <v>6.3</v>
      </c>
      <c r="GB11" s="241">
        <v>9</v>
      </c>
      <c r="GC11" s="239">
        <v>7.19</v>
      </c>
    </row>
    <row r="12" spans="1:202" s="111" customFormat="1" ht="21.75" customHeight="1">
      <c r="A12" s="229">
        <v>2</v>
      </c>
      <c r="B12" s="97" t="s">
        <v>1732</v>
      </c>
      <c r="C12" s="796" t="s">
        <v>1733</v>
      </c>
      <c r="D12" s="797" t="s">
        <v>435</v>
      </c>
      <c r="E12" s="798"/>
      <c r="F12" s="799"/>
      <c r="G12" s="800">
        <v>4</v>
      </c>
      <c r="H12" s="801">
        <v>3</v>
      </c>
      <c r="I12" s="802">
        <v>5</v>
      </c>
      <c r="J12" s="803"/>
      <c r="K12" s="802" t="s">
        <v>1263</v>
      </c>
      <c r="L12" s="804">
        <v>7</v>
      </c>
      <c r="M12" s="802">
        <v>6.1</v>
      </c>
      <c r="N12" s="803"/>
      <c r="O12" s="802" t="s">
        <v>1263</v>
      </c>
      <c r="P12" s="804">
        <v>2.1</v>
      </c>
      <c r="Q12" s="802">
        <v>3</v>
      </c>
      <c r="R12" s="803">
        <v>1.2</v>
      </c>
      <c r="S12" s="802">
        <v>3</v>
      </c>
      <c r="T12" s="804">
        <v>3.8</v>
      </c>
      <c r="U12" s="802">
        <v>4.2</v>
      </c>
      <c r="V12" s="803"/>
      <c r="W12" s="805" t="s">
        <v>1263</v>
      </c>
      <c r="X12" s="804">
        <v>6.5</v>
      </c>
      <c r="Y12" s="802">
        <v>4.2</v>
      </c>
      <c r="Z12" s="803"/>
      <c r="AA12" s="802" t="s">
        <v>1263</v>
      </c>
      <c r="AB12" s="804">
        <v>4</v>
      </c>
      <c r="AC12" s="802">
        <v>4</v>
      </c>
      <c r="AD12" s="803"/>
      <c r="AE12" s="802" t="s">
        <v>1263</v>
      </c>
      <c r="AF12" s="804" t="s">
        <v>1263</v>
      </c>
      <c r="AG12" s="802" t="s">
        <v>1263</v>
      </c>
      <c r="AH12" s="803"/>
      <c r="AI12" s="802" t="s">
        <v>1263</v>
      </c>
      <c r="AJ12" s="804" t="s">
        <v>1263</v>
      </c>
      <c r="AK12" s="802" t="s">
        <v>1263</v>
      </c>
      <c r="AL12" s="803"/>
      <c r="AM12" s="802" t="s">
        <v>1263</v>
      </c>
      <c r="AN12" s="804" t="s">
        <v>1263</v>
      </c>
      <c r="AO12" s="802" t="s">
        <v>1263</v>
      </c>
      <c r="AP12" s="803"/>
      <c r="AQ12" s="802" t="s">
        <v>1263</v>
      </c>
      <c r="AR12" s="806"/>
      <c r="AS12" s="802">
        <v>5</v>
      </c>
      <c r="AT12" s="803"/>
      <c r="AU12" s="807"/>
      <c r="AV12" s="806"/>
      <c r="AW12" s="802">
        <v>7</v>
      </c>
      <c r="AX12" s="803"/>
      <c r="AY12" s="807"/>
      <c r="AZ12" s="808">
        <v>4.78</v>
      </c>
      <c r="BA12" s="808">
        <v>4.78</v>
      </c>
      <c r="BB12" s="809">
        <v>52</v>
      </c>
      <c r="BC12" s="23" t="s">
        <v>2822</v>
      </c>
      <c r="BD12" s="23" t="s">
        <v>2822</v>
      </c>
      <c r="BE12" s="23" t="s">
        <v>1263</v>
      </c>
      <c r="BF12" s="69" t="s">
        <v>1263</v>
      </c>
      <c r="BG12" s="23">
        <v>15</v>
      </c>
      <c r="BH12" s="23">
        <v>3</v>
      </c>
      <c r="BI12" s="23">
        <v>15</v>
      </c>
      <c r="BJ12" s="23">
        <v>3</v>
      </c>
      <c r="BK12" s="24">
        <v>5.6</v>
      </c>
      <c r="BL12" s="24" t="s">
        <v>2821</v>
      </c>
      <c r="BM12" s="24">
        <v>5.6</v>
      </c>
      <c r="BN12" s="24" t="s">
        <v>2821</v>
      </c>
      <c r="BO12" s="32"/>
      <c r="BP12" s="23">
        <v>52</v>
      </c>
      <c r="BQ12" s="23">
        <v>5</v>
      </c>
      <c r="BR12" s="14">
        <v>4</v>
      </c>
      <c r="BS12" s="232">
        <v>3</v>
      </c>
      <c r="BT12" s="232">
        <v>7</v>
      </c>
      <c r="BU12" s="232">
        <v>2.1</v>
      </c>
      <c r="BV12" s="232">
        <v>3.8</v>
      </c>
      <c r="BW12" s="232">
        <v>6.5</v>
      </c>
      <c r="BX12" s="232">
        <v>4</v>
      </c>
      <c r="BY12" s="232" t="s">
        <v>1263</v>
      </c>
      <c r="BZ12" s="232" t="s">
        <v>1263</v>
      </c>
      <c r="CA12" s="232" t="s">
        <v>1263</v>
      </c>
      <c r="CB12" s="232">
        <v>5</v>
      </c>
      <c r="CC12" s="232">
        <v>7</v>
      </c>
      <c r="CD12" s="14">
        <v>1</v>
      </c>
      <c r="CE12" s="233">
        <v>5</v>
      </c>
      <c r="CF12" s="232">
        <v>6.1</v>
      </c>
      <c r="CG12" s="232">
        <v>3</v>
      </c>
      <c r="CH12" s="232">
        <v>4.2</v>
      </c>
      <c r="CI12" s="232">
        <v>4.2</v>
      </c>
      <c r="CJ12" s="232">
        <v>4</v>
      </c>
      <c r="CK12" s="232" t="s">
        <v>1263</v>
      </c>
      <c r="CL12" s="232" t="s">
        <v>1263</v>
      </c>
      <c r="CM12" s="232" t="s">
        <v>1263</v>
      </c>
      <c r="CN12" s="232">
        <v>5</v>
      </c>
      <c r="CO12" s="232">
        <v>7</v>
      </c>
      <c r="CP12" s="234">
        <v>4.78</v>
      </c>
      <c r="CQ12" s="235">
        <v>4.5999999999999996</v>
      </c>
      <c r="CR12" s="236">
        <v>5.7</v>
      </c>
      <c r="CS12" s="236">
        <v>6.1</v>
      </c>
      <c r="CT12" s="236">
        <v>6.3</v>
      </c>
      <c r="CU12" s="236">
        <v>5.6</v>
      </c>
      <c r="CV12" s="236">
        <v>6.4</v>
      </c>
      <c r="CW12" s="236">
        <v>5.9</v>
      </c>
      <c r="CX12" s="236" t="s">
        <v>1263</v>
      </c>
      <c r="CY12" s="236" t="s">
        <v>1263</v>
      </c>
      <c r="CZ12" s="236">
        <v>6.1</v>
      </c>
      <c r="DA12" s="236">
        <v>4.2</v>
      </c>
      <c r="DB12" s="236">
        <v>5.5</v>
      </c>
      <c r="DC12" s="236" t="s">
        <v>1263</v>
      </c>
      <c r="DD12" s="236">
        <v>6</v>
      </c>
      <c r="DE12" s="236">
        <v>6.3</v>
      </c>
      <c r="DF12" s="236">
        <v>5.8</v>
      </c>
      <c r="DG12" s="236" t="s">
        <v>1263</v>
      </c>
      <c r="DH12" s="236">
        <v>7.4</v>
      </c>
      <c r="DI12" s="236" t="s">
        <v>1263</v>
      </c>
      <c r="DJ12" s="236" t="s">
        <v>1263</v>
      </c>
      <c r="DK12" s="236" t="s">
        <v>1263</v>
      </c>
      <c r="DL12" s="236">
        <v>5.6</v>
      </c>
      <c r="DM12" s="555" t="s">
        <v>1263</v>
      </c>
      <c r="DN12" s="237">
        <v>5</v>
      </c>
      <c r="DO12" s="238">
        <v>6.1</v>
      </c>
      <c r="DP12" s="238" t="s">
        <v>1263</v>
      </c>
      <c r="DQ12" s="238">
        <v>4.2</v>
      </c>
      <c r="DR12" s="238">
        <v>4.2</v>
      </c>
      <c r="DS12" s="238">
        <v>4</v>
      </c>
      <c r="DT12" s="238" t="s">
        <v>1263</v>
      </c>
      <c r="DU12" s="238" t="s">
        <v>1263</v>
      </c>
      <c r="DV12" s="238" t="s">
        <v>1263</v>
      </c>
      <c r="DW12" s="238">
        <v>5</v>
      </c>
      <c r="DX12" s="238">
        <v>7</v>
      </c>
      <c r="DY12" s="239">
        <v>5.6</v>
      </c>
      <c r="DZ12" s="233" t="s">
        <v>1263</v>
      </c>
      <c r="EA12" s="232" t="s">
        <v>1263</v>
      </c>
      <c r="EB12" s="232">
        <v>3</v>
      </c>
      <c r="EC12" s="232" t="s">
        <v>1263</v>
      </c>
      <c r="ED12" s="232" t="s">
        <v>1263</v>
      </c>
      <c r="EE12" s="232" t="s">
        <v>1263</v>
      </c>
      <c r="EF12" s="232" t="s">
        <v>1263</v>
      </c>
      <c r="EG12" s="232" t="s">
        <v>1263</v>
      </c>
      <c r="EH12" s="232" t="s">
        <v>1263</v>
      </c>
      <c r="EI12" s="233">
        <v>5</v>
      </c>
      <c r="EJ12" s="232">
        <v>6.1</v>
      </c>
      <c r="EK12" s="232">
        <v>3</v>
      </c>
      <c r="EL12" s="232">
        <v>4.2</v>
      </c>
      <c r="EM12" s="232">
        <v>4.2</v>
      </c>
      <c r="EN12" s="232">
        <v>4</v>
      </c>
      <c r="EO12" s="232" t="s">
        <v>1263</v>
      </c>
      <c r="EP12" s="232" t="s">
        <v>1263</v>
      </c>
      <c r="EQ12" s="232" t="s">
        <v>1263</v>
      </c>
      <c r="ER12" s="232">
        <v>5</v>
      </c>
      <c r="ES12" s="232">
        <v>7</v>
      </c>
      <c r="ET12" s="240">
        <v>4.78</v>
      </c>
      <c r="EU12" s="235">
        <v>4.5999999999999996</v>
      </c>
      <c r="EV12" s="236">
        <v>5.7</v>
      </c>
      <c r="EW12" s="236">
        <v>6.1</v>
      </c>
      <c r="EX12" s="236">
        <v>6.3</v>
      </c>
      <c r="EY12" s="236">
        <v>5.6</v>
      </c>
      <c r="EZ12" s="236">
        <v>6.4</v>
      </c>
      <c r="FA12" s="236">
        <v>5.9</v>
      </c>
      <c r="FB12" s="236" t="s">
        <v>1263</v>
      </c>
      <c r="FC12" s="236" t="s">
        <v>1263</v>
      </c>
      <c r="FD12" s="236">
        <v>6.1</v>
      </c>
      <c r="FE12" s="236">
        <v>4.2</v>
      </c>
      <c r="FF12" s="236">
        <v>5.5</v>
      </c>
      <c r="FG12" s="236" t="s">
        <v>1263</v>
      </c>
      <c r="FH12" s="236">
        <v>6</v>
      </c>
      <c r="FI12" s="236">
        <v>6.3</v>
      </c>
      <c r="FJ12" s="236">
        <v>5.8</v>
      </c>
      <c r="FK12" s="236" t="s">
        <v>1263</v>
      </c>
      <c r="FL12" s="236">
        <v>7.4</v>
      </c>
      <c r="FM12" s="236" t="s">
        <v>1263</v>
      </c>
      <c r="FN12" s="236" t="s">
        <v>1263</v>
      </c>
      <c r="FO12" s="236" t="s">
        <v>1263</v>
      </c>
      <c r="FP12" s="236">
        <v>5.6</v>
      </c>
      <c r="FQ12" s="555" t="s">
        <v>1263</v>
      </c>
      <c r="FR12" s="237">
        <v>5</v>
      </c>
      <c r="FS12" s="238">
        <v>6.1</v>
      </c>
      <c r="FT12" s="238" t="s">
        <v>1263</v>
      </c>
      <c r="FU12" s="238">
        <v>4.2</v>
      </c>
      <c r="FV12" s="238">
        <v>4.2</v>
      </c>
      <c r="FW12" s="238">
        <v>4</v>
      </c>
      <c r="FX12" s="238" t="s">
        <v>1263</v>
      </c>
      <c r="FY12" s="238" t="s">
        <v>1263</v>
      </c>
      <c r="FZ12" s="238" t="s">
        <v>1263</v>
      </c>
      <c r="GA12" s="238">
        <v>5</v>
      </c>
      <c r="GB12" s="241">
        <v>7</v>
      </c>
      <c r="GC12" s="239">
        <v>5.6</v>
      </c>
    </row>
    <row r="13" spans="1:202" s="111" customFormat="1" ht="21.75" customHeight="1">
      <c r="A13" s="229">
        <v>3</v>
      </c>
      <c r="B13" s="97" t="s">
        <v>1735</v>
      </c>
      <c r="C13" s="796" t="s">
        <v>208</v>
      </c>
      <c r="D13" s="797" t="s">
        <v>372</v>
      </c>
      <c r="E13" s="798"/>
      <c r="F13" s="799"/>
      <c r="G13" s="800">
        <v>5</v>
      </c>
      <c r="H13" s="801">
        <v>2.9</v>
      </c>
      <c r="I13" s="802">
        <v>4.8</v>
      </c>
      <c r="J13" s="803"/>
      <c r="K13" s="802" t="s">
        <v>1263</v>
      </c>
      <c r="L13" s="804">
        <v>6.8</v>
      </c>
      <c r="M13" s="802">
        <v>6.3</v>
      </c>
      <c r="N13" s="803"/>
      <c r="O13" s="802" t="s">
        <v>1263</v>
      </c>
      <c r="P13" s="804">
        <v>3.5</v>
      </c>
      <c r="Q13" s="802">
        <v>4.3</v>
      </c>
      <c r="R13" s="803"/>
      <c r="S13" s="802" t="s">
        <v>1263</v>
      </c>
      <c r="T13" s="804">
        <v>5</v>
      </c>
      <c r="U13" s="802">
        <v>5.2</v>
      </c>
      <c r="V13" s="803"/>
      <c r="W13" s="805" t="s">
        <v>1263</v>
      </c>
      <c r="X13" s="804">
        <v>6.5</v>
      </c>
      <c r="Y13" s="802">
        <v>5.5</v>
      </c>
      <c r="Z13" s="803"/>
      <c r="AA13" s="802" t="s">
        <v>1263</v>
      </c>
      <c r="AB13" s="804">
        <v>4</v>
      </c>
      <c r="AC13" s="802">
        <v>5</v>
      </c>
      <c r="AD13" s="803"/>
      <c r="AE13" s="802" t="s">
        <v>1263</v>
      </c>
      <c r="AF13" s="804" t="s">
        <v>1263</v>
      </c>
      <c r="AG13" s="802" t="s">
        <v>1263</v>
      </c>
      <c r="AH13" s="803"/>
      <c r="AI13" s="802" t="s">
        <v>1263</v>
      </c>
      <c r="AJ13" s="804" t="s">
        <v>1263</v>
      </c>
      <c r="AK13" s="802" t="s">
        <v>1263</v>
      </c>
      <c r="AL13" s="803"/>
      <c r="AM13" s="802" t="s">
        <v>1263</v>
      </c>
      <c r="AN13" s="804" t="s">
        <v>1263</v>
      </c>
      <c r="AO13" s="802" t="s">
        <v>1263</v>
      </c>
      <c r="AP13" s="803"/>
      <c r="AQ13" s="802" t="s">
        <v>1263</v>
      </c>
      <c r="AR13" s="806"/>
      <c r="AS13" s="802">
        <v>5.3</v>
      </c>
      <c r="AT13" s="803"/>
      <c r="AU13" s="807"/>
      <c r="AV13" s="806"/>
      <c r="AW13" s="802">
        <v>6.3</v>
      </c>
      <c r="AX13" s="803"/>
      <c r="AY13" s="807"/>
      <c r="AZ13" s="808">
        <v>5.33</v>
      </c>
      <c r="BA13" s="808" t="s">
        <v>1263</v>
      </c>
      <c r="BB13" s="809">
        <v>51</v>
      </c>
      <c r="BC13" s="23" t="s">
        <v>2822</v>
      </c>
      <c r="BD13" s="23" t="s">
        <v>1263</v>
      </c>
      <c r="BE13" s="23" t="s">
        <v>1263</v>
      </c>
      <c r="BF13" s="69" t="s">
        <v>1263</v>
      </c>
      <c r="BG13" s="23">
        <v>18</v>
      </c>
      <c r="BH13" s="23">
        <v>0</v>
      </c>
      <c r="BI13" s="23">
        <v>18</v>
      </c>
      <c r="BJ13" s="23">
        <v>0</v>
      </c>
      <c r="BK13" s="24">
        <v>5.37</v>
      </c>
      <c r="BL13" s="24" t="s">
        <v>2823</v>
      </c>
      <c r="BM13" s="24">
        <v>5.37</v>
      </c>
      <c r="BN13" s="24" t="s">
        <v>2823</v>
      </c>
      <c r="BO13" s="32"/>
      <c r="BP13" s="23">
        <v>50</v>
      </c>
      <c r="BQ13" s="23">
        <v>7</v>
      </c>
      <c r="BR13" s="14">
        <v>3</v>
      </c>
      <c r="BS13" s="232">
        <v>2.9</v>
      </c>
      <c r="BT13" s="232">
        <v>6.8</v>
      </c>
      <c r="BU13" s="232">
        <v>3.5</v>
      </c>
      <c r="BV13" s="232">
        <v>5</v>
      </c>
      <c r="BW13" s="232">
        <v>6.5</v>
      </c>
      <c r="BX13" s="232">
        <v>4</v>
      </c>
      <c r="BY13" s="232" t="s">
        <v>1263</v>
      </c>
      <c r="BZ13" s="232" t="s">
        <v>1263</v>
      </c>
      <c r="CA13" s="232" t="s">
        <v>1263</v>
      </c>
      <c r="CB13" s="232">
        <v>5.3</v>
      </c>
      <c r="CC13" s="232">
        <v>6.3</v>
      </c>
      <c r="CD13" s="14">
        <v>0</v>
      </c>
      <c r="CE13" s="233">
        <v>4.8</v>
      </c>
      <c r="CF13" s="232">
        <v>6.3</v>
      </c>
      <c r="CG13" s="232">
        <v>4.3</v>
      </c>
      <c r="CH13" s="232">
        <v>5.2</v>
      </c>
      <c r="CI13" s="232">
        <v>5.5</v>
      </c>
      <c r="CJ13" s="232">
        <v>5</v>
      </c>
      <c r="CK13" s="232" t="s">
        <v>1263</v>
      </c>
      <c r="CL13" s="232" t="s">
        <v>1263</v>
      </c>
      <c r="CM13" s="232" t="s">
        <v>1263</v>
      </c>
      <c r="CN13" s="232">
        <v>5.3</v>
      </c>
      <c r="CO13" s="232">
        <v>6.3</v>
      </c>
      <c r="CP13" s="234">
        <v>5.33</v>
      </c>
      <c r="CQ13" s="235">
        <v>4.3</v>
      </c>
      <c r="CR13" s="236">
        <v>4.5999999999999996</v>
      </c>
      <c r="CS13" s="236">
        <v>6</v>
      </c>
      <c r="CT13" s="236">
        <v>5.0999999999999996</v>
      </c>
      <c r="CU13" s="236">
        <v>5</v>
      </c>
      <c r="CV13" s="236">
        <v>6.4</v>
      </c>
      <c r="CW13" s="236">
        <v>6.1</v>
      </c>
      <c r="CX13" s="236" t="s">
        <v>1263</v>
      </c>
      <c r="CY13" s="236" t="s">
        <v>1263</v>
      </c>
      <c r="CZ13" s="236">
        <v>4.2</v>
      </c>
      <c r="DA13" s="236" t="s">
        <v>1263</v>
      </c>
      <c r="DB13" s="236" t="s">
        <v>1263</v>
      </c>
      <c r="DC13" s="236">
        <v>5.3</v>
      </c>
      <c r="DD13" s="236" t="s">
        <v>1263</v>
      </c>
      <c r="DE13" s="236">
        <v>5.7</v>
      </c>
      <c r="DF13" s="236">
        <v>6.1</v>
      </c>
      <c r="DG13" s="236" t="s">
        <v>1263</v>
      </c>
      <c r="DH13" s="236">
        <v>5.9</v>
      </c>
      <c r="DI13" s="236" t="s">
        <v>1263</v>
      </c>
      <c r="DJ13" s="236" t="s">
        <v>1263</v>
      </c>
      <c r="DK13" s="236" t="s">
        <v>1263</v>
      </c>
      <c r="DL13" s="236">
        <v>5</v>
      </c>
      <c r="DM13" s="555" t="s">
        <v>1263</v>
      </c>
      <c r="DN13" s="237">
        <v>4.8</v>
      </c>
      <c r="DO13" s="238">
        <v>6.3</v>
      </c>
      <c r="DP13" s="238">
        <v>4.3</v>
      </c>
      <c r="DQ13" s="238">
        <v>5.2</v>
      </c>
      <c r="DR13" s="238">
        <v>5.5</v>
      </c>
      <c r="DS13" s="238">
        <v>5</v>
      </c>
      <c r="DT13" s="238" t="s">
        <v>1263</v>
      </c>
      <c r="DU13" s="238" t="s">
        <v>1263</v>
      </c>
      <c r="DV13" s="238" t="s">
        <v>1263</v>
      </c>
      <c r="DW13" s="238">
        <v>5.3</v>
      </c>
      <c r="DX13" s="238">
        <v>6.3</v>
      </c>
      <c r="DY13" s="239">
        <v>5.37</v>
      </c>
      <c r="DZ13" s="233" t="s">
        <v>1263</v>
      </c>
      <c r="EA13" s="232" t="s">
        <v>1263</v>
      </c>
      <c r="EB13" s="232" t="s">
        <v>1263</v>
      </c>
      <c r="EC13" s="232" t="s">
        <v>1263</v>
      </c>
      <c r="ED13" s="232" t="s">
        <v>1263</v>
      </c>
      <c r="EE13" s="232" t="s">
        <v>1263</v>
      </c>
      <c r="EF13" s="232" t="s">
        <v>1263</v>
      </c>
      <c r="EG13" s="232" t="s">
        <v>1263</v>
      </c>
      <c r="EH13" s="232" t="s">
        <v>1263</v>
      </c>
      <c r="EI13" s="233">
        <v>4.8</v>
      </c>
      <c r="EJ13" s="232">
        <v>6.3</v>
      </c>
      <c r="EK13" s="232">
        <v>4.3</v>
      </c>
      <c r="EL13" s="232">
        <v>5.2</v>
      </c>
      <c r="EM13" s="232">
        <v>5.5</v>
      </c>
      <c r="EN13" s="232">
        <v>5</v>
      </c>
      <c r="EO13" s="232" t="s">
        <v>1263</v>
      </c>
      <c r="EP13" s="232" t="s">
        <v>1263</v>
      </c>
      <c r="EQ13" s="232" t="s">
        <v>1263</v>
      </c>
      <c r="ER13" s="232">
        <v>5.3</v>
      </c>
      <c r="ES13" s="232">
        <v>6.3</v>
      </c>
      <c r="ET13" s="240" t="s">
        <v>1263</v>
      </c>
      <c r="EU13" s="235">
        <v>4.3</v>
      </c>
      <c r="EV13" s="236">
        <v>4.5999999999999996</v>
      </c>
      <c r="EW13" s="236">
        <v>6</v>
      </c>
      <c r="EX13" s="236">
        <v>5.0999999999999996</v>
      </c>
      <c r="EY13" s="236">
        <v>5</v>
      </c>
      <c r="EZ13" s="236">
        <v>6.4</v>
      </c>
      <c r="FA13" s="236">
        <v>6.1</v>
      </c>
      <c r="FB13" s="236" t="s">
        <v>1263</v>
      </c>
      <c r="FC13" s="236" t="s">
        <v>1263</v>
      </c>
      <c r="FD13" s="236">
        <v>4.2</v>
      </c>
      <c r="FE13" s="236" t="s">
        <v>1263</v>
      </c>
      <c r="FF13" s="236" t="s">
        <v>1263</v>
      </c>
      <c r="FG13" s="236">
        <v>5.3</v>
      </c>
      <c r="FH13" s="236" t="s">
        <v>1263</v>
      </c>
      <c r="FI13" s="236">
        <v>5.7</v>
      </c>
      <c r="FJ13" s="236">
        <v>6.1</v>
      </c>
      <c r="FK13" s="236" t="s">
        <v>1263</v>
      </c>
      <c r="FL13" s="236">
        <v>5.9</v>
      </c>
      <c r="FM13" s="236" t="s">
        <v>1263</v>
      </c>
      <c r="FN13" s="236" t="s">
        <v>1263</v>
      </c>
      <c r="FO13" s="236" t="s">
        <v>1263</v>
      </c>
      <c r="FP13" s="236">
        <v>5</v>
      </c>
      <c r="FQ13" s="555" t="s">
        <v>1263</v>
      </c>
      <c r="FR13" s="237">
        <v>4.8</v>
      </c>
      <c r="FS13" s="238">
        <v>6.3</v>
      </c>
      <c r="FT13" s="238">
        <v>4.3</v>
      </c>
      <c r="FU13" s="238">
        <v>5.2</v>
      </c>
      <c r="FV13" s="238">
        <v>5.5</v>
      </c>
      <c r="FW13" s="238">
        <v>5</v>
      </c>
      <c r="FX13" s="238" t="s">
        <v>1263</v>
      </c>
      <c r="FY13" s="238" t="s">
        <v>1263</v>
      </c>
      <c r="FZ13" s="238" t="s">
        <v>1263</v>
      </c>
      <c r="GA13" s="238">
        <v>5.3</v>
      </c>
      <c r="GB13" s="241">
        <v>6.3</v>
      </c>
      <c r="GC13" s="239">
        <v>5.37</v>
      </c>
    </row>
    <row r="14" spans="1:202" s="111" customFormat="1" ht="21.75" customHeight="1">
      <c r="A14" s="229">
        <v>4</v>
      </c>
      <c r="B14" s="97" t="s">
        <v>1736</v>
      </c>
      <c r="C14" s="796" t="s">
        <v>211</v>
      </c>
      <c r="D14" s="797" t="s">
        <v>1378</v>
      </c>
      <c r="E14" s="798"/>
      <c r="F14" s="799">
        <v>1</v>
      </c>
      <c r="G14" s="800">
        <v>2</v>
      </c>
      <c r="H14" s="801">
        <v>3.8</v>
      </c>
      <c r="I14" s="802">
        <v>4.9000000000000004</v>
      </c>
      <c r="J14" s="803"/>
      <c r="K14" s="802" t="s">
        <v>1263</v>
      </c>
      <c r="L14" s="804">
        <v>8</v>
      </c>
      <c r="M14" s="802">
        <v>7.3</v>
      </c>
      <c r="N14" s="803"/>
      <c r="O14" s="802" t="s">
        <v>1263</v>
      </c>
      <c r="P14" s="804">
        <v>4.4000000000000004</v>
      </c>
      <c r="Q14" s="802">
        <v>4.8</v>
      </c>
      <c r="R14" s="803"/>
      <c r="S14" s="802" t="s">
        <v>1263</v>
      </c>
      <c r="T14" s="804">
        <v>5</v>
      </c>
      <c r="U14" s="802">
        <v>4.9000000000000004</v>
      </c>
      <c r="V14" s="803"/>
      <c r="W14" s="805" t="s">
        <v>1263</v>
      </c>
      <c r="X14" s="804">
        <v>6</v>
      </c>
      <c r="Y14" s="802">
        <v>5.5</v>
      </c>
      <c r="Z14" s="803"/>
      <c r="AA14" s="802" t="s">
        <v>1263</v>
      </c>
      <c r="AB14" s="804">
        <v>4.5</v>
      </c>
      <c r="AC14" s="802">
        <v>4.4000000000000004</v>
      </c>
      <c r="AD14" s="803"/>
      <c r="AE14" s="802" t="s">
        <v>1263</v>
      </c>
      <c r="AF14" s="804" t="s">
        <v>1263</v>
      </c>
      <c r="AG14" s="802" t="s">
        <v>1263</v>
      </c>
      <c r="AH14" s="803"/>
      <c r="AI14" s="802" t="s">
        <v>1263</v>
      </c>
      <c r="AJ14" s="804" t="s">
        <v>1263</v>
      </c>
      <c r="AK14" s="802" t="s">
        <v>1263</v>
      </c>
      <c r="AL14" s="803"/>
      <c r="AM14" s="802" t="s">
        <v>1263</v>
      </c>
      <c r="AN14" s="804" t="s">
        <v>1263</v>
      </c>
      <c r="AO14" s="802" t="s">
        <v>1263</v>
      </c>
      <c r="AP14" s="803"/>
      <c r="AQ14" s="802" t="s">
        <v>1263</v>
      </c>
      <c r="AR14" s="806"/>
      <c r="AS14" s="802">
        <v>6.5</v>
      </c>
      <c r="AT14" s="803"/>
      <c r="AU14" s="807"/>
      <c r="AV14" s="806"/>
      <c r="AW14" s="802">
        <v>6.5</v>
      </c>
      <c r="AX14" s="803"/>
      <c r="AY14" s="807"/>
      <c r="AZ14" s="808">
        <v>5.65</v>
      </c>
      <c r="BA14" s="808" t="s">
        <v>1263</v>
      </c>
      <c r="BB14" s="809">
        <v>50</v>
      </c>
      <c r="BC14" s="23" t="s">
        <v>2820</v>
      </c>
      <c r="BD14" s="23" t="s">
        <v>1263</v>
      </c>
      <c r="BE14" s="23" t="s">
        <v>1263</v>
      </c>
      <c r="BF14" s="69" t="s">
        <v>1263</v>
      </c>
      <c r="BG14" s="23">
        <v>18</v>
      </c>
      <c r="BH14" s="23">
        <v>0</v>
      </c>
      <c r="BI14" s="23">
        <v>18</v>
      </c>
      <c r="BJ14" s="23">
        <v>0</v>
      </c>
      <c r="BK14" s="24">
        <v>5.82</v>
      </c>
      <c r="BL14" s="24" t="s">
        <v>2821</v>
      </c>
      <c r="BM14" s="24">
        <v>5.82</v>
      </c>
      <c r="BN14" s="24" t="s">
        <v>2821</v>
      </c>
      <c r="BO14" s="32"/>
      <c r="BP14" s="23">
        <v>55</v>
      </c>
      <c r="BQ14" s="23">
        <v>2</v>
      </c>
      <c r="BR14" s="14">
        <v>3</v>
      </c>
      <c r="BS14" s="232">
        <v>3.8</v>
      </c>
      <c r="BT14" s="232">
        <v>8</v>
      </c>
      <c r="BU14" s="232">
        <v>4.4000000000000004</v>
      </c>
      <c r="BV14" s="232">
        <v>5</v>
      </c>
      <c r="BW14" s="232">
        <v>6</v>
      </c>
      <c r="BX14" s="232">
        <v>4.5</v>
      </c>
      <c r="BY14" s="232" t="s">
        <v>1263</v>
      </c>
      <c r="BZ14" s="232" t="s">
        <v>1263</v>
      </c>
      <c r="CA14" s="232" t="s">
        <v>1263</v>
      </c>
      <c r="CB14" s="232">
        <v>6.5</v>
      </c>
      <c r="CC14" s="232">
        <v>6.5</v>
      </c>
      <c r="CD14" s="14">
        <v>0</v>
      </c>
      <c r="CE14" s="233">
        <v>4.9000000000000004</v>
      </c>
      <c r="CF14" s="232">
        <v>7.3</v>
      </c>
      <c r="CG14" s="232">
        <v>4.8</v>
      </c>
      <c r="CH14" s="232">
        <v>4.9000000000000004</v>
      </c>
      <c r="CI14" s="232">
        <v>5.5</v>
      </c>
      <c r="CJ14" s="232">
        <v>4.4000000000000004</v>
      </c>
      <c r="CK14" s="232" t="s">
        <v>1263</v>
      </c>
      <c r="CL14" s="232" t="s">
        <v>1263</v>
      </c>
      <c r="CM14" s="232" t="s">
        <v>1263</v>
      </c>
      <c r="CN14" s="232">
        <v>6.5</v>
      </c>
      <c r="CO14" s="232">
        <v>6.5</v>
      </c>
      <c r="CP14" s="234">
        <v>5.65</v>
      </c>
      <c r="CQ14" s="235">
        <v>5.5</v>
      </c>
      <c r="CR14" s="236">
        <v>6.4</v>
      </c>
      <c r="CS14" s="236">
        <v>6</v>
      </c>
      <c r="CT14" s="236">
        <v>5.8</v>
      </c>
      <c r="CU14" s="236">
        <v>5.4</v>
      </c>
      <c r="CV14" s="236">
        <v>6.5</v>
      </c>
      <c r="CW14" s="236">
        <v>5.7</v>
      </c>
      <c r="CX14" s="236" t="s">
        <v>1263</v>
      </c>
      <c r="CY14" s="236" t="s">
        <v>1263</v>
      </c>
      <c r="CZ14" s="236">
        <v>5.6</v>
      </c>
      <c r="DA14" s="236">
        <v>4.8</v>
      </c>
      <c r="DB14" s="236" t="s">
        <v>1263</v>
      </c>
      <c r="DC14" s="236">
        <v>6</v>
      </c>
      <c r="DD14" s="236">
        <v>5.4</v>
      </c>
      <c r="DE14" s="236">
        <v>6.8</v>
      </c>
      <c r="DF14" s="236">
        <v>6.9</v>
      </c>
      <c r="DG14" s="236" t="s">
        <v>1263</v>
      </c>
      <c r="DH14" s="236">
        <v>6</v>
      </c>
      <c r="DI14" s="236" t="s">
        <v>1263</v>
      </c>
      <c r="DJ14" s="236" t="s">
        <v>1263</v>
      </c>
      <c r="DK14" s="236" t="s">
        <v>1263</v>
      </c>
      <c r="DL14" s="236">
        <v>5.7</v>
      </c>
      <c r="DM14" s="555" t="s">
        <v>1263</v>
      </c>
      <c r="DN14" s="237">
        <v>4.9000000000000004</v>
      </c>
      <c r="DO14" s="238">
        <v>7.3</v>
      </c>
      <c r="DP14" s="238">
        <v>4.8</v>
      </c>
      <c r="DQ14" s="238">
        <v>4.9000000000000004</v>
      </c>
      <c r="DR14" s="238">
        <v>5.5</v>
      </c>
      <c r="DS14" s="238">
        <v>4.4000000000000004</v>
      </c>
      <c r="DT14" s="238" t="s">
        <v>1263</v>
      </c>
      <c r="DU14" s="238" t="s">
        <v>1263</v>
      </c>
      <c r="DV14" s="238" t="s">
        <v>1263</v>
      </c>
      <c r="DW14" s="238">
        <v>6.5</v>
      </c>
      <c r="DX14" s="238">
        <v>6.5</v>
      </c>
      <c r="DY14" s="239">
        <v>5.82</v>
      </c>
      <c r="DZ14" s="233" t="s">
        <v>1263</v>
      </c>
      <c r="EA14" s="232" t="s">
        <v>1263</v>
      </c>
      <c r="EB14" s="232" t="s">
        <v>1263</v>
      </c>
      <c r="EC14" s="232" t="s">
        <v>1263</v>
      </c>
      <c r="ED14" s="232" t="s">
        <v>1263</v>
      </c>
      <c r="EE14" s="232" t="s">
        <v>1263</v>
      </c>
      <c r="EF14" s="232" t="s">
        <v>1263</v>
      </c>
      <c r="EG14" s="232" t="s">
        <v>1263</v>
      </c>
      <c r="EH14" s="232" t="s">
        <v>1263</v>
      </c>
      <c r="EI14" s="233">
        <v>4.9000000000000004</v>
      </c>
      <c r="EJ14" s="232">
        <v>7.3</v>
      </c>
      <c r="EK14" s="232">
        <v>4.8</v>
      </c>
      <c r="EL14" s="232">
        <v>4.9000000000000004</v>
      </c>
      <c r="EM14" s="232">
        <v>5.5</v>
      </c>
      <c r="EN14" s="232">
        <v>4.4000000000000004</v>
      </c>
      <c r="EO14" s="232" t="s">
        <v>1263</v>
      </c>
      <c r="EP14" s="232" t="s">
        <v>1263</v>
      </c>
      <c r="EQ14" s="232" t="s">
        <v>1263</v>
      </c>
      <c r="ER14" s="232">
        <v>6.5</v>
      </c>
      <c r="ES14" s="232">
        <v>6.5</v>
      </c>
      <c r="ET14" s="240" t="s">
        <v>1263</v>
      </c>
      <c r="EU14" s="235">
        <v>5.5</v>
      </c>
      <c r="EV14" s="236">
        <v>6.4</v>
      </c>
      <c r="EW14" s="236">
        <v>6</v>
      </c>
      <c r="EX14" s="236">
        <v>5.8</v>
      </c>
      <c r="EY14" s="236">
        <v>5.4</v>
      </c>
      <c r="EZ14" s="236">
        <v>6.5</v>
      </c>
      <c r="FA14" s="236">
        <v>5.7</v>
      </c>
      <c r="FB14" s="236" t="s">
        <v>1263</v>
      </c>
      <c r="FC14" s="236" t="s">
        <v>1263</v>
      </c>
      <c r="FD14" s="236">
        <v>5.6</v>
      </c>
      <c r="FE14" s="236">
        <v>4.8</v>
      </c>
      <c r="FF14" s="236" t="s">
        <v>1263</v>
      </c>
      <c r="FG14" s="236">
        <v>6</v>
      </c>
      <c r="FH14" s="236">
        <v>5.4</v>
      </c>
      <c r="FI14" s="236">
        <v>6.8</v>
      </c>
      <c r="FJ14" s="236">
        <v>6.9</v>
      </c>
      <c r="FK14" s="236" t="s">
        <v>1263</v>
      </c>
      <c r="FL14" s="236">
        <v>6</v>
      </c>
      <c r="FM14" s="236" t="s">
        <v>1263</v>
      </c>
      <c r="FN14" s="236" t="s">
        <v>1263</v>
      </c>
      <c r="FO14" s="236" t="s">
        <v>1263</v>
      </c>
      <c r="FP14" s="236">
        <v>5.7</v>
      </c>
      <c r="FQ14" s="555" t="s">
        <v>1263</v>
      </c>
      <c r="FR14" s="237">
        <v>4.9000000000000004</v>
      </c>
      <c r="FS14" s="238">
        <v>7.3</v>
      </c>
      <c r="FT14" s="238">
        <v>4.8</v>
      </c>
      <c r="FU14" s="238">
        <v>4.9000000000000004</v>
      </c>
      <c r="FV14" s="238">
        <v>5.5</v>
      </c>
      <c r="FW14" s="238">
        <v>4.4000000000000004</v>
      </c>
      <c r="FX14" s="238" t="s">
        <v>1263</v>
      </c>
      <c r="FY14" s="238" t="s">
        <v>1263</v>
      </c>
      <c r="FZ14" s="238" t="s">
        <v>1263</v>
      </c>
      <c r="GA14" s="238">
        <v>6.5</v>
      </c>
      <c r="GB14" s="241">
        <v>6.5</v>
      </c>
      <c r="GC14" s="239">
        <v>5.82</v>
      </c>
    </row>
    <row r="15" spans="1:202" s="111" customFormat="1" ht="21.75" customHeight="1">
      <c r="A15" s="229">
        <v>5</v>
      </c>
      <c r="B15" s="97" t="s">
        <v>1738</v>
      </c>
      <c r="C15" s="796" t="s">
        <v>208</v>
      </c>
      <c r="D15" s="797" t="s">
        <v>202</v>
      </c>
      <c r="E15" s="798"/>
      <c r="F15" s="799"/>
      <c r="G15" s="800">
        <v>2</v>
      </c>
      <c r="H15" s="801">
        <v>3.9</v>
      </c>
      <c r="I15" s="802">
        <v>4.5999999999999996</v>
      </c>
      <c r="J15" s="803"/>
      <c r="K15" s="802" t="s">
        <v>1263</v>
      </c>
      <c r="L15" s="804">
        <v>7</v>
      </c>
      <c r="M15" s="802">
        <v>6.2</v>
      </c>
      <c r="N15" s="803"/>
      <c r="O15" s="802" t="s">
        <v>1263</v>
      </c>
      <c r="P15" s="804">
        <v>3.1</v>
      </c>
      <c r="Q15" s="802">
        <v>4.7</v>
      </c>
      <c r="R15" s="803"/>
      <c r="S15" s="802" t="s">
        <v>1263</v>
      </c>
      <c r="T15" s="804">
        <v>2.5</v>
      </c>
      <c r="U15" s="802">
        <v>3.8</v>
      </c>
      <c r="V15" s="803">
        <v>4.5</v>
      </c>
      <c r="W15" s="805">
        <v>4.8</v>
      </c>
      <c r="X15" s="804">
        <v>7.5</v>
      </c>
      <c r="Y15" s="802">
        <v>5.5</v>
      </c>
      <c r="Z15" s="803"/>
      <c r="AA15" s="802" t="s">
        <v>1263</v>
      </c>
      <c r="AB15" s="804">
        <v>0</v>
      </c>
      <c r="AC15" s="802">
        <v>2.4</v>
      </c>
      <c r="AD15" s="803">
        <v>3</v>
      </c>
      <c r="AE15" s="802">
        <v>3.9</v>
      </c>
      <c r="AF15" s="804" t="s">
        <v>1263</v>
      </c>
      <c r="AG15" s="802" t="s">
        <v>1263</v>
      </c>
      <c r="AH15" s="803"/>
      <c r="AI15" s="802" t="s">
        <v>1263</v>
      </c>
      <c r="AJ15" s="804" t="s">
        <v>1263</v>
      </c>
      <c r="AK15" s="802" t="s">
        <v>1263</v>
      </c>
      <c r="AL15" s="803"/>
      <c r="AM15" s="802" t="s">
        <v>1263</v>
      </c>
      <c r="AN15" s="804" t="s">
        <v>1263</v>
      </c>
      <c r="AO15" s="802" t="s">
        <v>1263</v>
      </c>
      <c r="AP15" s="803"/>
      <c r="AQ15" s="802" t="s">
        <v>1263</v>
      </c>
      <c r="AR15" s="806"/>
      <c r="AS15" s="802">
        <v>5.5</v>
      </c>
      <c r="AT15" s="803"/>
      <c r="AU15" s="807"/>
      <c r="AV15" s="806"/>
      <c r="AW15" s="802">
        <v>5.8</v>
      </c>
      <c r="AX15" s="803"/>
      <c r="AY15" s="807"/>
      <c r="AZ15" s="808">
        <v>4.88</v>
      </c>
      <c r="BA15" s="808">
        <v>5.16</v>
      </c>
      <c r="BB15" s="809">
        <v>50</v>
      </c>
      <c r="BC15" s="23" t="s">
        <v>2822</v>
      </c>
      <c r="BD15" s="23" t="s">
        <v>2822</v>
      </c>
      <c r="BE15" s="23" t="s">
        <v>1263</v>
      </c>
      <c r="BF15" s="69" t="s">
        <v>1263</v>
      </c>
      <c r="BG15" s="23">
        <v>14</v>
      </c>
      <c r="BH15" s="23">
        <v>4</v>
      </c>
      <c r="BI15" s="23">
        <v>16</v>
      </c>
      <c r="BJ15" s="23">
        <v>2</v>
      </c>
      <c r="BK15" s="24">
        <v>6.05</v>
      </c>
      <c r="BL15" s="24" t="s">
        <v>2821</v>
      </c>
      <c r="BM15" s="24">
        <v>6.01</v>
      </c>
      <c r="BN15" s="24" t="s">
        <v>2821</v>
      </c>
      <c r="BO15" s="32"/>
      <c r="BP15" s="23">
        <v>55</v>
      </c>
      <c r="BQ15" s="23">
        <v>2</v>
      </c>
      <c r="BR15" s="14">
        <v>4</v>
      </c>
      <c r="BS15" s="232">
        <v>3.9</v>
      </c>
      <c r="BT15" s="232">
        <v>7</v>
      </c>
      <c r="BU15" s="232">
        <v>3.1</v>
      </c>
      <c r="BV15" s="232">
        <v>2.5</v>
      </c>
      <c r="BW15" s="232">
        <v>7.5</v>
      </c>
      <c r="BX15" s="232">
        <v>0</v>
      </c>
      <c r="BY15" s="232" t="s">
        <v>1263</v>
      </c>
      <c r="BZ15" s="232" t="s">
        <v>1263</v>
      </c>
      <c r="CA15" s="232" t="s">
        <v>1263</v>
      </c>
      <c r="CB15" s="232">
        <v>5.5</v>
      </c>
      <c r="CC15" s="232">
        <v>5.8</v>
      </c>
      <c r="CD15" s="14">
        <v>2</v>
      </c>
      <c r="CE15" s="233">
        <v>4.5999999999999996</v>
      </c>
      <c r="CF15" s="232">
        <v>6.2</v>
      </c>
      <c r="CG15" s="232">
        <v>4.7</v>
      </c>
      <c r="CH15" s="232">
        <v>3.8</v>
      </c>
      <c r="CI15" s="232">
        <v>5.5</v>
      </c>
      <c r="CJ15" s="232">
        <v>2.4</v>
      </c>
      <c r="CK15" s="232" t="s">
        <v>1263</v>
      </c>
      <c r="CL15" s="232" t="s">
        <v>1263</v>
      </c>
      <c r="CM15" s="232" t="s">
        <v>1263</v>
      </c>
      <c r="CN15" s="232">
        <v>5.5</v>
      </c>
      <c r="CO15" s="232">
        <v>5.8</v>
      </c>
      <c r="CP15" s="234">
        <v>4.88</v>
      </c>
      <c r="CQ15" s="235">
        <v>7.1</v>
      </c>
      <c r="CR15" s="236">
        <v>6.5</v>
      </c>
      <c r="CS15" s="236">
        <v>5.6</v>
      </c>
      <c r="CT15" s="236">
        <v>6.9</v>
      </c>
      <c r="CU15" s="236">
        <v>5.8</v>
      </c>
      <c r="CV15" s="236">
        <v>5.9</v>
      </c>
      <c r="CW15" s="236">
        <v>5</v>
      </c>
      <c r="CX15" s="236" t="s">
        <v>1263</v>
      </c>
      <c r="CY15" s="236" t="s">
        <v>1263</v>
      </c>
      <c r="CZ15" s="236">
        <v>7.1</v>
      </c>
      <c r="DA15" s="236">
        <v>5.7</v>
      </c>
      <c r="DB15" s="236" t="s">
        <v>1263</v>
      </c>
      <c r="DC15" s="236">
        <v>6.8</v>
      </c>
      <c r="DD15" s="236">
        <v>6.1</v>
      </c>
      <c r="DE15" s="236">
        <v>7</v>
      </c>
      <c r="DF15" s="236">
        <v>7.4</v>
      </c>
      <c r="DG15" s="236">
        <v>5.3</v>
      </c>
      <c r="DH15" s="236">
        <v>7.3</v>
      </c>
      <c r="DI15" s="236" t="s">
        <v>1263</v>
      </c>
      <c r="DJ15" s="236" t="s">
        <v>1263</v>
      </c>
      <c r="DK15" s="236" t="s">
        <v>1263</v>
      </c>
      <c r="DL15" s="236">
        <v>5.8</v>
      </c>
      <c r="DM15" s="555" t="s">
        <v>1263</v>
      </c>
      <c r="DN15" s="237">
        <v>4.5999999999999996</v>
      </c>
      <c r="DO15" s="238">
        <v>6.2</v>
      </c>
      <c r="DP15" s="238">
        <v>4.7</v>
      </c>
      <c r="DQ15" s="238" t="s">
        <v>1263</v>
      </c>
      <c r="DR15" s="238">
        <v>5.5</v>
      </c>
      <c r="DS15" s="238" t="s">
        <v>1263</v>
      </c>
      <c r="DT15" s="238" t="s">
        <v>1263</v>
      </c>
      <c r="DU15" s="238" t="s">
        <v>1263</v>
      </c>
      <c r="DV15" s="238" t="s">
        <v>1263</v>
      </c>
      <c r="DW15" s="238">
        <v>5.5</v>
      </c>
      <c r="DX15" s="238">
        <v>5.8</v>
      </c>
      <c r="DY15" s="239">
        <v>6.05</v>
      </c>
      <c r="DZ15" s="233" t="s">
        <v>1263</v>
      </c>
      <c r="EA15" s="232" t="s">
        <v>1263</v>
      </c>
      <c r="EB15" s="232" t="s">
        <v>1263</v>
      </c>
      <c r="EC15" s="232">
        <v>4.8</v>
      </c>
      <c r="ED15" s="232" t="s">
        <v>1263</v>
      </c>
      <c r="EE15" s="232">
        <v>3.9</v>
      </c>
      <c r="EF15" s="232" t="s">
        <v>1263</v>
      </c>
      <c r="EG15" s="232" t="s">
        <v>1263</v>
      </c>
      <c r="EH15" s="232" t="s">
        <v>1263</v>
      </c>
      <c r="EI15" s="233">
        <v>4.5999999999999996</v>
      </c>
      <c r="EJ15" s="232">
        <v>6.2</v>
      </c>
      <c r="EK15" s="232">
        <v>4.7</v>
      </c>
      <c r="EL15" s="232">
        <v>4.8</v>
      </c>
      <c r="EM15" s="232">
        <v>5.5</v>
      </c>
      <c r="EN15" s="232">
        <v>3.9</v>
      </c>
      <c r="EO15" s="232" t="s">
        <v>1263</v>
      </c>
      <c r="EP15" s="232" t="s">
        <v>1263</v>
      </c>
      <c r="EQ15" s="232" t="s">
        <v>1263</v>
      </c>
      <c r="ER15" s="232">
        <v>5.5</v>
      </c>
      <c r="ES15" s="232">
        <v>5.8</v>
      </c>
      <c r="ET15" s="240">
        <v>5.16</v>
      </c>
      <c r="EU15" s="235">
        <v>7.1</v>
      </c>
      <c r="EV15" s="236">
        <v>6.5</v>
      </c>
      <c r="EW15" s="236">
        <v>5.6</v>
      </c>
      <c r="EX15" s="236">
        <v>6.9</v>
      </c>
      <c r="EY15" s="236">
        <v>5.8</v>
      </c>
      <c r="EZ15" s="236">
        <v>5.9</v>
      </c>
      <c r="FA15" s="236">
        <v>5</v>
      </c>
      <c r="FB15" s="236" t="s">
        <v>1263</v>
      </c>
      <c r="FC15" s="236" t="s">
        <v>1263</v>
      </c>
      <c r="FD15" s="236">
        <v>7.1</v>
      </c>
      <c r="FE15" s="236">
        <v>5.7</v>
      </c>
      <c r="FF15" s="236" t="s">
        <v>1263</v>
      </c>
      <c r="FG15" s="236">
        <v>6.8</v>
      </c>
      <c r="FH15" s="236">
        <v>6.1</v>
      </c>
      <c r="FI15" s="236">
        <v>7</v>
      </c>
      <c r="FJ15" s="236">
        <v>7.4</v>
      </c>
      <c r="FK15" s="236">
        <v>5.3</v>
      </c>
      <c r="FL15" s="236">
        <v>7.3</v>
      </c>
      <c r="FM15" s="236" t="s">
        <v>1263</v>
      </c>
      <c r="FN15" s="236" t="s">
        <v>1263</v>
      </c>
      <c r="FO15" s="236" t="s">
        <v>1263</v>
      </c>
      <c r="FP15" s="236">
        <v>5.8</v>
      </c>
      <c r="FQ15" s="555" t="s">
        <v>1263</v>
      </c>
      <c r="FR15" s="237">
        <v>4.5999999999999996</v>
      </c>
      <c r="FS15" s="238">
        <v>6.2</v>
      </c>
      <c r="FT15" s="238">
        <v>4.7</v>
      </c>
      <c r="FU15" s="238">
        <v>4.8</v>
      </c>
      <c r="FV15" s="238">
        <v>5.5</v>
      </c>
      <c r="FW15" s="238" t="s">
        <v>1263</v>
      </c>
      <c r="FX15" s="238" t="s">
        <v>1263</v>
      </c>
      <c r="FY15" s="238" t="s">
        <v>1263</v>
      </c>
      <c r="FZ15" s="238" t="s">
        <v>1263</v>
      </c>
      <c r="GA15" s="238">
        <v>5.5</v>
      </c>
      <c r="GB15" s="241">
        <v>5.8</v>
      </c>
      <c r="GC15" s="239">
        <v>6.01</v>
      </c>
    </row>
    <row r="16" spans="1:202" s="111" customFormat="1" ht="21.75" customHeight="1">
      <c r="A16" s="229">
        <v>6</v>
      </c>
      <c r="B16" s="97" t="s">
        <v>1739</v>
      </c>
      <c r="C16" s="796" t="s">
        <v>377</v>
      </c>
      <c r="D16" s="797" t="s">
        <v>373</v>
      </c>
      <c r="E16" s="798"/>
      <c r="F16" s="799"/>
      <c r="G16" s="800">
        <v>3</v>
      </c>
      <c r="H16" s="801">
        <v>3.3</v>
      </c>
      <c r="I16" s="802">
        <v>4.3</v>
      </c>
      <c r="J16" s="803"/>
      <c r="K16" s="802" t="s">
        <v>1263</v>
      </c>
      <c r="L16" s="804">
        <v>5.8</v>
      </c>
      <c r="M16" s="802">
        <v>4.8</v>
      </c>
      <c r="N16" s="803"/>
      <c r="O16" s="802" t="s">
        <v>1263</v>
      </c>
      <c r="P16" s="804">
        <v>3</v>
      </c>
      <c r="Q16" s="802">
        <v>4</v>
      </c>
      <c r="R16" s="803"/>
      <c r="S16" s="802" t="s">
        <v>1263</v>
      </c>
      <c r="T16" s="804">
        <v>4.8</v>
      </c>
      <c r="U16" s="802">
        <v>3.6</v>
      </c>
      <c r="V16" s="803">
        <v>5</v>
      </c>
      <c r="W16" s="805">
        <v>3.7</v>
      </c>
      <c r="X16" s="804">
        <v>7.5</v>
      </c>
      <c r="Y16" s="802">
        <v>6.4</v>
      </c>
      <c r="Z16" s="803"/>
      <c r="AA16" s="802" t="s">
        <v>1263</v>
      </c>
      <c r="AB16" s="804">
        <v>5</v>
      </c>
      <c r="AC16" s="802">
        <v>5.2</v>
      </c>
      <c r="AD16" s="803"/>
      <c r="AE16" s="802" t="s">
        <v>1263</v>
      </c>
      <c r="AF16" s="804" t="s">
        <v>1263</v>
      </c>
      <c r="AG16" s="802" t="s">
        <v>1263</v>
      </c>
      <c r="AH16" s="803"/>
      <c r="AI16" s="802" t="s">
        <v>1263</v>
      </c>
      <c r="AJ16" s="804" t="s">
        <v>1263</v>
      </c>
      <c r="AK16" s="802" t="s">
        <v>1263</v>
      </c>
      <c r="AL16" s="803"/>
      <c r="AM16" s="802" t="s">
        <v>1263</v>
      </c>
      <c r="AN16" s="804" t="s">
        <v>1263</v>
      </c>
      <c r="AO16" s="802" t="s">
        <v>1263</v>
      </c>
      <c r="AP16" s="803"/>
      <c r="AQ16" s="802" t="s">
        <v>1263</v>
      </c>
      <c r="AR16" s="806"/>
      <c r="AS16" s="802">
        <v>6.5</v>
      </c>
      <c r="AT16" s="803"/>
      <c r="AU16" s="807"/>
      <c r="AV16" s="806"/>
      <c r="AW16" s="802">
        <v>6.3</v>
      </c>
      <c r="AX16" s="803"/>
      <c r="AY16" s="807"/>
      <c r="AZ16" s="808">
        <v>5.0599999999999996</v>
      </c>
      <c r="BA16" s="808">
        <v>5.07</v>
      </c>
      <c r="BB16" s="809">
        <v>53</v>
      </c>
      <c r="BC16" s="23" t="s">
        <v>2822</v>
      </c>
      <c r="BD16" s="23" t="s">
        <v>2822</v>
      </c>
      <c r="BE16" s="23" t="s">
        <v>1263</v>
      </c>
      <c r="BF16" s="69" t="s">
        <v>1263</v>
      </c>
      <c r="BG16" s="23">
        <v>16</v>
      </c>
      <c r="BH16" s="23">
        <v>2</v>
      </c>
      <c r="BI16" s="23">
        <v>16</v>
      </c>
      <c r="BJ16" s="23">
        <v>2</v>
      </c>
      <c r="BK16" s="24">
        <v>5.34</v>
      </c>
      <c r="BL16" s="24" t="s">
        <v>2823</v>
      </c>
      <c r="BM16" s="24">
        <v>5.34</v>
      </c>
      <c r="BN16" s="24" t="s">
        <v>2823</v>
      </c>
      <c r="BO16" s="32"/>
      <c r="BP16" s="23">
        <v>55</v>
      </c>
      <c r="BQ16" s="23">
        <v>2</v>
      </c>
      <c r="BR16" s="14">
        <v>3</v>
      </c>
      <c r="BS16" s="232">
        <v>3.3</v>
      </c>
      <c r="BT16" s="232">
        <v>5.8</v>
      </c>
      <c r="BU16" s="232">
        <v>3</v>
      </c>
      <c r="BV16" s="232">
        <v>4.8</v>
      </c>
      <c r="BW16" s="232">
        <v>7.5</v>
      </c>
      <c r="BX16" s="232">
        <v>5</v>
      </c>
      <c r="BY16" s="232" t="s">
        <v>1263</v>
      </c>
      <c r="BZ16" s="232" t="s">
        <v>1263</v>
      </c>
      <c r="CA16" s="232" t="s">
        <v>1263</v>
      </c>
      <c r="CB16" s="232">
        <v>6.5</v>
      </c>
      <c r="CC16" s="232">
        <v>6.3</v>
      </c>
      <c r="CD16" s="14">
        <v>1</v>
      </c>
      <c r="CE16" s="233">
        <v>4.3</v>
      </c>
      <c r="CF16" s="232">
        <v>4.8</v>
      </c>
      <c r="CG16" s="232">
        <v>4</v>
      </c>
      <c r="CH16" s="232">
        <v>3.6</v>
      </c>
      <c r="CI16" s="232">
        <v>6.4</v>
      </c>
      <c r="CJ16" s="232">
        <v>5.2</v>
      </c>
      <c r="CK16" s="232" t="s">
        <v>1263</v>
      </c>
      <c r="CL16" s="232" t="s">
        <v>1263</v>
      </c>
      <c r="CM16" s="232" t="s">
        <v>1263</v>
      </c>
      <c r="CN16" s="232">
        <v>6.5</v>
      </c>
      <c r="CO16" s="232">
        <v>6.3</v>
      </c>
      <c r="CP16" s="234">
        <v>5.0599999999999996</v>
      </c>
      <c r="CQ16" s="235">
        <v>5.4</v>
      </c>
      <c r="CR16" s="236">
        <v>5.4</v>
      </c>
      <c r="CS16" s="236">
        <v>5.5</v>
      </c>
      <c r="CT16" s="236">
        <v>5.3</v>
      </c>
      <c r="CU16" s="236">
        <v>5.0999999999999996</v>
      </c>
      <c r="CV16" s="236">
        <v>4.9000000000000004</v>
      </c>
      <c r="CW16" s="236">
        <v>5.0999999999999996</v>
      </c>
      <c r="CX16" s="236" t="s">
        <v>1263</v>
      </c>
      <c r="CY16" s="236" t="s">
        <v>1263</v>
      </c>
      <c r="CZ16" s="236">
        <v>5.7</v>
      </c>
      <c r="DA16" s="236">
        <v>5.7</v>
      </c>
      <c r="DB16" s="236" t="s">
        <v>1263</v>
      </c>
      <c r="DC16" s="236">
        <v>5.5</v>
      </c>
      <c r="DD16" s="236">
        <v>4.9000000000000004</v>
      </c>
      <c r="DE16" s="236">
        <v>5.5</v>
      </c>
      <c r="DF16" s="236">
        <v>5.9</v>
      </c>
      <c r="DG16" s="236">
        <v>4.2</v>
      </c>
      <c r="DH16" s="236">
        <v>7</v>
      </c>
      <c r="DI16" s="236" t="s">
        <v>1263</v>
      </c>
      <c r="DJ16" s="236" t="s">
        <v>1263</v>
      </c>
      <c r="DK16" s="236" t="s">
        <v>1263</v>
      </c>
      <c r="DL16" s="236">
        <v>5.7</v>
      </c>
      <c r="DM16" s="555" t="s">
        <v>1263</v>
      </c>
      <c r="DN16" s="237">
        <v>4.3</v>
      </c>
      <c r="DO16" s="238">
        <v>4.8</v>
      </c>
      <c r="DP16" s="238">
        <v>4</v>
      </c>
      <c r="DQ16" s="238" t="s">
        <v>1263</v>
      </c>
      <c r="DR16" s="238">
        <v>6.4</v>
      </c>
      <c r="DS16" s="238">
        <v>5.2</v>
      </c>
      <c r="DT16" s="238" t="s">
        <v>1263</v>
      </c>
      <c r="DU16" s="238" t="s">
        <v>1263</v>
      </c>
      <c r="DV16" s="238" t="s">
        <v>1263</v>
      </c>
      <c r="DW16" s="238">
        <v>6.5</v>
      </c>
      <c r="DX16" s="238">
        <v>6.3</v>
      </c>
      <c r="DY16" s="239">
        <v>5.34</v>
      </c>
      <c r="DZ16" s="233" t="s">
        <v>1263</v>
      </c>
      <c r="EA16" s="232" t="s">
        <v>1263</v>
      </c>
      <c r="EB16" s="232" t="s">
        <v>1263</v>
      </c>
      <c r="EC16" s="232">
        <v>3.7</v>
      </c>
      <c r="ED16" s="232" t="s">
        <v>1263</v>
      </c>
      <c r="EE16" s="232" t="s">
        <v>1263</v>
      </c>
      <c r="EF16" s="232" t="s">
        <v>1263</v>
      </c>
      <c r="EG16" s="232" t="s">
        <v>1263</v>
      </c>
      <c r="EH16" s="232" t="s">
        <v>1263</v>
      </c>
      <c r="EI16" s="233">
        <v>4.3</v>
      </c>
      <c r="EJ16" s="232">
        <v>4.8</v>
      </c>
      <c r="EK16" s="232">
        <v>4</v>
      </c>
      <c r="EL16" s="232">
        <v>3.7</v>
      </c>
      <c r="EM16" s="232">
        <v>6.4</v>
      </c>
      <c r="EN16" s="232">
        <v>5.2</v>
      </c>
      <c r="EO16" s="232" t="s">
        <v>1263</v>
      </c>
      <c r="EP16" s="232" t="s">
        <v>1263</v>
      </c>
      <c r="EQ16" s="232" t="s">
        <v>1263</v>
      </c>
      <c r="ER16" s="232">
        <v>6.5</v>
      </c>
      <c r="ES16" s="232">
        <v>6.3</v>
      </c>
      <c r="ET16" s="240">
        <v>5.07</v>
      </c>
      <c r="EU16" s="235">
        <v>5.4</v>
      </c>
      <c r="EV16" s="236">
        <v>5.4</v>
      </c>
      <c r="EW16" s="236">
        <v>5.5</v>
      </c>
      <c r="EX16" s="236">
        <v>5.3</v>
      </c>
      <c r="EY16" s="236">
        <v>5.0999999999999996</v>
      </c>
      <c r="EZ16" s="236">
        <v>4.9000000000000004</v>
      </c>
      <c r="FA16" s="236">
        <v>5.0999999999999996</v>
      </c>
      <c r="FB16" s="236" t="s">
        <v>1263</v>
      </c>
      <c r="FC16" s="236" t="s">
        <v>1263</v>
      </c>
      <c r="FD16" s="236">
        <v>5.7</v>
      </c>
      <c r="FE16" s="236">
        <v>5.7</v>
      </c>
      <c r="FF16" s="236" t="s">
        <v>1263</v>
      </c>
      <c r="FG16" s="236">
        <v>5.5</v>
      </c>
      <c r="FH16" s="236">
        <v>4.9000000000000004</v>
      </c>
      <c r="FI16" s="236">
        <v>5.5</v>
      </c>
      <c r="FJ16" s="236">
        <v>5.9</v>
      </c>
      <c r="FK16" s="236">
        <v>4.2</v>
      </c>
      <c r="FL16" s="236">
        <v>7</v>
      </c>
      <c r="FM16" s="236" t="s">
        <v>1263</v>
      </c>
      <c r="FN16" s="236" t="s">
        <v>1263</v>
      </c>
      <c r="FO16" s="236" t="s">
        <v>1263</v>
      </c>
      <c r="FP16" s="236">
        <v>5.7</v>
      </c>
      <c r="FQ16" s="555" t="s">
        <v>1263</v>
      </c>
      <c r="FR16" s="237">
        <v>4.3</v>
      </c>
      <c r="FS16" s="238">
        <v>4.8</v>
      </c>
      <c r="FT16" s="238">
        <v>4</v>
      </c>
      <c r="FU16" s="238" t="s">
        <v>1263</v>
      </c>
      <c r="FV16" s="238">
        <v>6.4</v>
      </c>
      <c r="FW16" s="238">
        <v>5.2</v>
      </c>
      <c r="FX16" s="238" t="s">
        <v>1263</v>
      </c>
      <c r="FY16" s="238" t="s">
        <v>1263</v>
      </c>
      <c r="FZ16" s="238" t="s">
        <v>1263</v>
      </c>
      <c r="GA16" s="238">
        <v>6.5</v>
      </c>
      <c r="GB16" s="241">
        <v>6.3</v>
      </c>
      <c r="GC16" s="239">
        <v>5.34</v>
      </c>
    </row>
    <row r="17" spans="1:185" s="111" customFormat="1" ht="21.75" customHeight="1">
      <c r="A17" s="229">
        <v>7</v>
      </c>
      <c r="B17" s="97" t="s">
        <v>1741</v>
      </c>
      <c r="C17" s="796" t="s">
        <v>1742</v>
      </c>
      <c r="D17" s="797" t="s">
        <v>374</v>
      </c>
      <c r="E17" s="798"/>
      <c r="F17" s="799"/>
      <c r="G17" s="800">
        <v>6</v>
      </c>
      <c r="H17" s="801">
        <v>3.5</v>
      </c>
      <c r="I17" s="802">
        <v>4.9000000000000004</v>
      </c>
      <c r="J17" s="803"/>
      <c r="K17" s="802" t="s">
        <v>1263</v>
      </c>
      <c r="L17" s="804">
        <v>7</v>
      </c>
      <c r="M17" s="802">
        <v>7.4</v>
      </c>
      <c r="N17" s="803"/>
      <c r="O17" s="802" t="s">
        <v>1263</v>
      </c>
      <c r="P17" s="804">
        <v>5.0999999999999996</v>
      </c>
      <c r="Q17" s="802">
        <v>5.5</v>
      </c>
      <c r="R17" s="803"/>
      <c r="S17" s="802" t="s">
        <v>1263</v>
      </c>
      <c r="T17" s="804">
        <v>5.8</v>
      </c>
      <c r="U17" s="802">
        <v>5.6</v>
      </c>
      <c r="V17" s="803"/>
      <c r="W17" s="805" t="s">
        <v>1263</v>
      </c>
      <c r="X17" s="804">
        <v>5</v>
      </c>
      <c r="Y17" s="802">
        <v>6.1</v>
      </c>
      <c r="Z17" s="803"/>
      <c r="AA17" s="802" t="s">
        <v>1263</v>
      </c>
      <c r="AB17" s="804">
        <v>3.5</v>
      </c>
      <c r="AC17" s="802">
        <v>4.8</v>
      </c>
      <c r="AD17" s="803"/>
      <c r="AE17" s="802" t="s">
        <v>1263</v>
      </c>
      <c r="AF17" s="804" t="s">
        <v>1263</v>
      </c>
      <c r="AG17" s="802" t="s">
        <v>1263</v>
      </c>
      <c r="AH17" s="803"/>
      <c r="AI17" s="802" t="s">
        <v>1263</v>
      </c>
      <c r="AJ17" s="804" t="s">
        <v>1263</v>
      </c>
      <c r="AK17" s="802" t="s">
        <v>1263</v>
      </c>
      <c r="AL17" s="803"/>
      <c r="AM17" s="802" t="s">
        <v>1263</v>
      </c>
      <c r="AN17" s="804" t="s">
        <v>1263</v>
      </c>
      <c r="AO17" s="802" t="s">
        <v>1263</v>
      </c>
      <c r="AP17" s="803"/>
      <c r="AQ17" s="802" t="s">
        <v>1263</v>
      </c>
      <c r="AR17" s="806"/>
      <c r="AS17" s="802">
        <v>6</v>
      </c>
      <c r="AT17" s="803"/>
      <c r="AU17" s="807"/>
      <c r="AV17" s="806"/>
      <c r="AW17" s="802">
        <v>6.3</v>
      </c>
      <c r="AX17" s="803"/>
      <c r="AY17" s="807"/>
      <c r="AZ17" s="808">
        <v>5.89</v>
      </c>
      <c r="BA17" s="808" t="s">
        <v>1263</v>
      </c>
      <c r="BB17" s="809">
        <v>50</v>
      </c>
      <c r="BC17" s="23" t="s">
        <v>2820</v>
      </c>
      <c r="BD17" s="23" t="s">
        <v>1263</v>
      </c>
      <c r="BE17" s="23" t="s">
        <v>1263</v>
      </c>
      <c r="BF17" s="69" t="s">
        <v>1263</v>
      </c>
      <c r="BG17" s="23">
        <v>18</v>
      </c>
      <c r="BH17" s="23">
        <v>0</v>
      </c>
      <c r="BI17" s="23">
        <v>18</v>
      </c>
      <c r="BJ17" s="23">
        <v>0</v>
      </c>
      <c r="BK17" s="24">
        <v>6.04</v>
      </c>
      <c r="BL17" s="24" t="s">
        <v>2821</v>
      </c>
      <c r="BM17" s="24">
        <v>6.04</v>
      </c>
      <c r="BN17" s="24" t="s">
        <v>2821</v>
      </c>
      <c r="BO17" s="32"/>
      <c r="BP17" s="23">
        <v>57</v>
      </c>
      <c r="BQ17" s="23">
        <v>0</v>
      </c>
      <c r="BR17" s="14">
        <v>2</v>
      </c>
      <c r="BS17" s="232">
        <v>3.5</v>
      </c>
      <c r="BT17" s="232">
        <v>7</v>
      </c>
      <c r="BU17" s="232">
        <v>5.0999999999999996</v>
      </c>
      <c r="BV17" s="232">
        <v>5.8</v>
      </c>
      <c r="BW17" s="232">
        <v>5</v>
      </c>
      <c r="BX17" s="232">
        <v>3.5</v>
      </c>
      <c r="BY17" s="232" t="s">
        <v>1263</v>
      </c>
      <c r="BZ17" s="232" t="s">
        <v>1263</v>
      </c>
      <c r="CA17" s="232" t="s">
        <v>1263</v>
      </c>
      <c r="CB17" s="232">
        <v>6</v>
      </c>
      <c r="CC17" s="232">
        <v>6.3</v>
      </c>
      <c r="CD17" s="14">
        <v>0</v>
      </c>
      <c r="CE17" s="233">
        <v>4.9000000000000004</v>
      </c>
      <c r="CF17" s="232">
        <v>7.4</v>
      </c>
      <c r="CG17" s="232">
        <v>5.5</v>
      </c>
      <c r="CH17" s="232">
        <v>5.6</v>
      </c>
      <c r="CI17" s="232">
        <v>6.1</v>
      </c>
      <c r="CJ17" s="232">
        <v>4.8</v>
      </c>
      <c r="CK17" s="232" t="s">
        <v>1263</v>
      </c>
      <c r="CL17" s="232" t="s">
        <v>1263</v>
      </c>
      <c r="CM17" s="232" t="s">
        <v>1263</v>
      </c>
      <c r="CN17" s="232">
        <v>6</v>
      </c>
      <c r="CO17" s="232">
        <v>6.3</v>
      </c>
      <c r="CP17" s="234">
        <v>5.89</v>
      </c>
      <c r="CQ17" s="235">
        <v>5.4</v>
      </c>
      <c r="CR17" s="236">
        <v>8.1</v>
      </c>
      <c r="CS17" s="236">
        <v>5.4</v>
      </c>
      <c r="CT17" s="236">
        <v>6.1</v>
      </c>
      <c r="CU17" s="236">
        <v>5.9</v>
      </c>
      <c r="CV17" s="236">
        <v>5.3</v>
      </c>
      <c r="CW17" s="236">
        <v>6.6</v>
      </c>
      <c r="CX17" s="236" t="s">
        <v>1263</v>
      </c>
      <c r="CY17" s="236" t="s">
        <v>1263</v>
      </c>
      <c r="CZ17" s="236">
        <v>6.8</v>
      </c>
      <c r="DA17" s="236">
        <v>5.6</v>
      </c>
      <c r="DB17" s="236">
        <v>6.8</v>
      </c>
      <c r="DC17" s="236">
        <v>6.1</v>
      </c>
      <c r="DD17" s="236" t="s">
        <v>1263</v>
      </c>
      <c r="DE17" s="236">
        <v>6.8</v>
      </c>
      <c r="DF17" s="236">
        <v>5.7</v>
      </c>
      <c r="DG17" s="236">
        <v>5.4</v>
      </c>
      <c r="DH17" s="236">
        <v>6.1</v>
      </c>
      <c r="DI17" s="236" t="s">
        <v>1263</v>
      </c>
      <c r="DJ17" s="236" t="s">
        <v>1263</v>
      </c>
      <c r="DK17" s="236" t="s">
        <v>1263</v>
      </c>
      <c r="DL17" s="236">
        <v>6.6</v>
      </c>
      <c r="DM17" s="555" t="s">
        <v>1263</v>
      </c>
      <c r="DN17" s="237">
        <v>4.9000000000000004</v>
      </c>
      <c r="DO17" s="238">
        <v>7.4</v>
      </c>
      <c r="DP17" s="238">
        <v>5.5</v>
      </c>
      <c r="DQ17" s="238">
        <v>5.6</v>
      </c>
      <c r="DR17" s="238">
        <v>6.1</v>
      </c>
      <c r="DS17" s="238">
        <v>4.8</v>
      </c>
      <c r="DT17" s="238" t="s">
        <v>1263</v>
      </c>
      <c r="DU17" s="238" t="s">
        <v>1263</v>
      </c>
      <c r="DV17" s="238" t="s">
        <v>1263</v>
      </c>
      <c r="DW17" s="238">
        <v>6</v>
      </c>
      <c r="DX17" s="238">
        <v>6.3</v>
      </c>
      <c r="DY17" s="239">
        <v>6.04</v>
      </c>
      <c r="DZ17" s="233" t="s">
        <v>1263</v>
      </c>
      <c r="EA17" s="232" t="s">
        <v>1263</v>
      </c>
      <c r="EB17" s="232" t="s">
        <v>1263</v>
      </c>
      <c r="EC17" s="232" t="s">
        <v>1263</v>
      </c>
      <c r="ED17" s="232" t="s">
        <v>1263</v>
      </c>
      <c r="EE17" s="232" t="s">
        <v>1263</v>
      </c>
      <c r="EF17" s="232" t="s">
        <v>1263</v>
      </c>
      <c r="EG17" s="232" t="s">
        <v>1263</v>
      </c>
      <c r="EH17" s="232" t="s">
        <v>1263</v>
      </c>
      <c r="EI17" s="233">
        <v>4.9000000000000004</v>
      </c>
      <c r="EJ17" s="232">
        <v>7.4</v>
      </c>
      <c r="EK17" s="232">
        <v>5.5</v>
      </c>
      <c r="EL17" s="232">
        <v>5.6</v>
      </c>
      <c r="EM17" s="232">
        <v>6.1</v>
      </c>
      <c r="EN17" s="232">
        <v>4.8</v>
      </c>
      <c r="EO17" s="232" t="s">
        <v>1263</v>
      </c>
      <c r="EP17" s="232" t="s">
        <v>1263</v>
      </c>
      <c r="EQ17" s="232" t="s">
        <v>1263</v>
      </c>
      <c r="ER17" s="232">
        <v>6</v>
      </c>
      <c r="ES17" s="232">
        <v>6.3</v>
      </c>
      <c r="ET17" s="240" t="s">
        <v>1263</v>
      </c>
      <c r="EU17" s="235">
        <v>5.4</v>
      </c>
      <c r="EV17" s="236">
        <v>8.1</v>
      </c>
      <c r="EW17" s="236">
        <v>5.4</v>
      </c>
      <c r="EX17" s="236">
        <v>6.1</v>
      </c>
      <c r="EY17" s="236">
        <v>5.9</v>
      </c>
      <c r="EZ17" s="236">
        <v>5.3</v>
      </c>
      <c r="FA17" s="236">
        <v>6.6</v>
      </c>
      <c r="FB17" s="236" t="s">
        <v>1263</v>
      </c>
      <c r="FC17" s="236" t="s">
        <v>1263</v>
      </c>
      <c r="FD17" s="236">
        <v>6.8</v>
      </c>
      <c r="FE17" s="236">
        <v>5.6</v>
      </c>
      <c r="FF17" s="236">
        <v>6.8</v>
      </c>
      <c r="FG17" s="236">
        <v>6.1</v>
      </c>
      <c r="FH17" s="236" t="s">
        <v>1263</v>
      </c>
      <c r="FI17" s="236">
        <v>6.8</v>
      </c>
      <c r="FJ17" s="236">
        <v>5.7</v>
      </c>
      <c r="FK17" s="236">
        <v>5.4</v>
      </c>
      <c r="FL17" s="236">
        <v>6.1</v>
      </c>
      <c r="FM17" s="236" t="s">
        <v>1263</v>
      </c>
      <c r="FN17" s="236" t="s">
        <v>1263</v>
      </c>
      <c r="FO17" s="236" t="s">
        <v>1263</v>
      </c>
      <c r="FP17" s="236">
        <v>6.6</v>
      </c>
      <c r="FQ17" s="555" t="s">
        <v>1263</v>
      </c>
      <c r="FR17" s="237">
        <v>4.9000000000000004</v>
      </c>
      <c r="FS17" s="238">
        <v>7.4</v>
      </c>
      <c r="FT17" s="238">
        <v>5.5</v>
      </c>
      <c r="FU17" s="238">
        <v>5.6</v>
      </c>
      <c r="FV17" s="238">
        <v>6.1</v>
      </c>
      <c r="FW17" s="238">
        <v>4.8</v>
      </c>
      <c r="FX17" s="238" t="s">
        <v>1263</v>
      </c>
      <c r="FY17" s="238" t="s">
        <v>1263</v>
      </c>
      <c r="FZ17" s="238" t="s">
        <v>1263</v>
      </c>
      <c r="GA17" s="238">
        <v>6</v>
      </c>
      <c r="GB17" s="241">
        <v>6.3</v>
      </c>
      <c r="GC17" s="239">
        <v>6.04</v>
      </c>
    </row>
    <row r="18" spans="1:185" s="111" customFormat="1" ht="21.75" customHeight="1">
      <c r="A18" s="229">
        <v>8</v>
      </c>
      <c r="B18" s="97" t="s">
        <v>1743</v>
      </c>
      <c r="C18" s="796" t="s">
        <v>291</v>
      </c>
      <c r="D18" s="797" t="s">
        <v>204</v>
      </c>
      <c r="E18" s="798"/>
      <c r="F18" s="799"/>
      <c r="G18" s="800">
        <v>1</v>
      </c>
      <c r="H18" s="801">
        <v>3</v>
      </c>
      <c r="I18" s="802">
        <v>4.4000000000000004</v>
      </c>
      <c r="J18" s="803"/>
      <c r="K18" s="802" t="s">
        <v>1263</v>
      </c>
      <c r="L18" s="804">
        <v>5.8</v>
      </c>
      <c r="M18" s="802">
        <v>6.4</v>
      </c>
      <c r="N18" s="803"/>
      <c r="O18" s="802" t="s">
        <v>1263</v>
      </c>
      <c r="P18" s="804">
        <v>4.0999999999999996</v>
      </c>
      <c r="Q18" s="802">
        <v>5.0999999999999996</v>
      </c>
      <c r="R18" s="803"/>
      <c r="S18" s="802" t="s">
        <v>1263</v>
      </c>
      <c r="T18" s="804">
        <v>5.8</v>
      </c>
      <c r="U18" s="802">
        <v>6.3</v>
      </c>
      <c r="V18" s="803"/>
      <c r="W18" s="805" t="s">
        <v>1263</v>
      </c>
      <c r="X18" s="804">
        <v>5.3</v>
      </c>
      <c r="Y18" s="802">
        <v>5</v>
      </c>
      <c r="Z18" s="803"/>
      <c r="AA18" s="802" t="s">
        <v>1263</v>
      </c>
      <c r="AB18" s="804">
        <v>4.5</v>
      </c>
      <c r="AC18" s="802">
        <v>5.2</v>
      </c>
      <c r="AD18" s="803"/>
      <c r="AE18" s="802" t="s">
        <v>1263</v>
      </c>
      <c r="AF18" s="804" t="s">
        <v>1263</v>
      </c>
      <c r="AG18" s="802" t="s">
        <v>1263</v>
      </c>
      <c r="AH18" s="803"/>
      <c r="AI18" s="802" t="s">
        <v>1263</v>
      </c>
      <c r="AJ18" s="804" t="s">
        <v>1263</v>
      </c>
      <c r="AK18" s="802" t="s">
        <v>1263</v>
      </c>
      <c r="AL18" s="803"/>
      <c r="AM18" s="802" t="s">
        <v>1263</v>
      </c>
      <c r="AN18" s="804" t="s">
        <v>1263</v>
      </c>
      <c r="AO18" s="802" t="s">
        <v>1263</v>
      </c>
      <c r="AP18" s="803"/>
      <c r="AQ18" s="802" t="s">
        <v>1263</v>
      </c>
      <c r="AR18" s="806"/>
      <c r="AS18" s="802">
        <v>6.5</v>
      </c>
      <c r="AT18" s="803"/>
      <c r="AU18" s="807"/>
      <c r="AV18" s="806"/>
      <c r="AW18" s="802">
        <v>7</v>
      </c>
      <c r="AX18" s="803"/>
      <c r="AY18" s="807"/>
      <c r="AZ18" s="808">
        <v>5.74</v>
      </c>
      <c r="BA18" s="808" t="s">
        <v>1263</v>
      </c>
      <c r="BB18" s="809">
        <v>54</v>
      </c>
      <c r="BC18" s="23" t="s">
        <v>2820</v>
      </c>
      <c r="BD18" s="23" t="s">
        <v>1263</v>
      </c>
      <c r="BE18" s="23" t="s">
        <v>1263</v>
      </c>
      <c r="BF18" s="69" t="s">
        <v>1263</v>
      </c>
      <c r="BG18" s="23">
        <v>18</v>
      </c>
      <c r="BH18" s="23">
        <v>0</v>
      </c>
      <c r="BI18" s="23">
        <v>18</v>
      </c>
      <c r="BJ18" s="23">
        <v>0</v>
      </c>
      <c r="BK18" s="24">
        <v>5.78</v>
      </c>
      <c r="BL18" s="24" t="s">
        <v>2821</v>
      </c>
      <c r="BM18" s="24">
        <v>5.78</v>
      </c>
      <c r="BN18" s="24" t="s">
        <v>2821</v>
      </c>
      <c r="BO18" s="32"/>
      <c r="BP18" s="23">
        <v>57</v>
      </c>
      <c r="BQ18" s="23">
        <v>0</v>
      </c>
      <c r="BR18" s="14">
        <v>3</v>
      </c>
      <c r="BS18" s="232">
        <v>3</v>
      </c>
      <c r="BT18" s="232">
        <v>5.8</v>
      </c>
      <c r="BU18" s="232">
        <v>4.0999999999999996</v>
      </c>
      <c r="BV18" s="232">
        <v>5.8</v>
      </c>
      <c r="BW18" s="232">
        <v>5.3</v>
      </c>
      <c r="BX18" s="232">
        <v>4.5</v>
      </c>
      <c r="BY18" s="232" t="s">
        <v>1263</v>
      </c>
      <c r="BZ18" s="232" t="s">
        <v>1263</v>
      </c>
      <c r="CA18" s="232" t="s">
        <v>1263</v>
      </c>
      <c r="CB18" s="232">
        <v>6.5</v>
      </c>
      <c r="CC18" s="232">
        <v>7</v>
      </c>
      <c r="CD18" s="14">
        <v>0</v>
      </c>
      <c r="CE18" s="233">
        <v>4.4000000000000004</v>
      </c>
      <c r="CF18" s="232">
        <v>6.4</v>
      </c>
      <c r="CG18" s="232">
        <v>5.0999999999999996</v>
      </c>
      <c r="CH18" s="232">
        <v>6.3</v>
      </c>
      <c r="CI18" s="232">
        <v>5</v>
      </c>
      <c r="CJ18" s="232">
        <v>5.2</v>
      </c>
      <c r="CK18" s="232" t="s">
        <v>1263</v>
      </c>
      <c r="CL18" s="232" t="s">
        <v>1263</v>
      </c>
      <c r="CM18" s="232" t="s">
        <v>1263</v>
      </c>
      <c r="CN18" s="232">
        <v>6.5</v>
      </c>
      <c r="CO18" s="232">
        <v>7</v>
      </c>
      <c r="CP18" s="234">
        <v>5.74</v>
      </c>
      <c r="CQ18" s="235">
        <v>6</v>
      </c>
      <c r="CR18" s="236">
        <v>6.1</v>
      </c>
      <c r="CS18" s="236">
        <v>7.3</v>
      </c>
      <c r="CT18" s="236">
        <v>5.5</v>
      </c>
      <c r="CU18" s="236">
        <v>5.4</v>
      </c>
      <c r="CV18" s="236">
        <v>5</v>
      </c>
      <c r="CW18" s="236">
        <v>6.2</v>
      </c>
      <c r="CX18" s="236" t="s">
        <v>1263</v>
      </c>
      <c r="CY18" s="236" t="s">
        <v>1263</v>
      </c>
      <c r="CZ18" s="236">
        <v>6.1</v>
      </c>
      <c r="DA18" s="236">
        <v>6.2</v>
      </c>
      <c r="DB18" s="236">
        <v>5.9</v>
      </c>
      <c r="DC18" s="236" t="s">
        <v>1263</v>
      </c>
      <c r="DD18" s="236">
        <v>6.5</v>
      </c>
      <c r="DE18" s="236">
        <v>6.1</v>
      </c>
      <c r="DF18" s="236">
        <v>6.2</v>
      </c>
      <c r="DG18" s="236">
        <v>4.2</v>
      </c>
      <c r="DH18" s="236">
        <v>5.2</v>
      </c>
      <c r="DI18" s="236" t="s">
        <v>1263</v>
      </c>
      <c r="DJ18" s="236" t="s">
        <v>1263</v>
      </c>
      <c r="DK18" s="236" t="s">
        <v>1263</v>
      </c>
      <c r="DL18" s="236">
        <v>5.7</v>
      </c>
      <c r="DM18" s="555" t="s">
        <v>1263</v>
      </c>
      <c r="DN18" s="237">
        <v>4.4000000000000004</v>
      </c>
      <c r="DO18" s="238">
        <v>6.4</v>
      </c>
      <c r="DP18" s="238">
        <v>5.0999999999999996</v>
      </c>
      <c r="DQ18" s="238">
        <v>6.3</v>
      </c>
      <c r="DR18" s="238">
        <v>5</v>
      </c>
      <c r="DS18" s="238">
        <v>5.2</v>
      </c>
      <c r="DT18" s="238" t="s">
        <v>1263</v>
      </c>
      <c r="DU18" s="238" t="s">
        <v>1263</v>
      </c>
      <c r="DV18" s="238" t="s">
        <v>1263</v>
      </c>
      <c r="DW18" s="238">
        <v>6.5</v>
      </c>
      <c r="DX18" s="238">
        <v>7</v>
      </c>
      <c r="DY18" s="239">
        <v>5.78</v>
      </c>
      <c r="DZ18" s="233" t="s">
        <v>1263</v>
      </c>
      <c r="EA18" s="232" t="s">
        <v>1263</v>
      </c>
      <c r="EB18" s="232" t="s">
        <v>1263</v>
      </c>
      <c r="EC18" s="232" t="s">
        <v>1263</v>
      </c>
      <c r="ED18" s="232" t="s">
        <v>1263</v>
      </c>
      <c r="EE18" s="232" t="s">
        <v>1263</v>
      </c>
      <c r="EF18" s="232" t="s">
        <v>1263</v>
      </c>
      <c r="EG18" s="232" t="s">
        <v>1263</v>
      </c>
      <c r="EH18" s="232" t="s">
        <v>1263</v>
      </c>
      <c r="EI18" s="233">
        <v>4.4000000000000004</v>
      </c>
      <c r="EJ18" s="232">
        <v>6.4</v>
      </c>
      <c r="EK18" s="232">
        <v>5.0999999999999996</v>
      </c>
      <c r="EL18" s="232">
        <v>6.3</v>
      </c>
      <c r="EM18" s="232">
        <v>5</v>
      </c>
      <c r="EN18" s="232">
        <v>5.2</v>
      </c>
      <c r="EO18" s="232" t="s">
        <v>1263</v>
      </c>
      <c r="EP18" s="232" t="s">
        <v>1263</v>
      </c>
      <c r="EQ18" s="232" t="s">
        <v>1263</v>
      </c>
      <c r="ER18" s="232">
        <v>6.5</v>
      </c>
      <c r="ES18" s="232">
        <v>7</v>
      </c>
      <c r="ET18" s="240" t="s">
        <v>1263</v>
      </c>
      <c r="EU18" s="235">
        <v>6</v>
      </c>
      <c r="EV18" s="236">
        <v>6.1</v>
      </c>
      <c r="EW18" s="236">
        <v>7.3</v>
      </c>
      <c r="EX18" s="236">
        <v>5.5</v>
      </c>
      <c r="EY18" s="236">
        <v>5.4</v>
      </c>
      <c r="EZ18" s="236">
        <v>5</v>
      </c>
      <c r="FA18" s="236">
        <v>6.2</v>
      </c>
      <c r="FB18" s="236" t="s">
        <v>1263</v>
      </c>
      <c r="FC18" s="236" t="s">
        <v>1263</v>
      </c>
      <c r="FD18" s="236">
        <v>6.1</v>
      </c>
      <c r="FE18" s="236">
        <v>6.2</v>
      </c>
      <c r="FF18" s="236">
        <v>5.9</v>
      </c>
      <c r="FG18" s="236" t="s">
        <v>1263</v>
      </c>
      <c r="FH18" s="236">
        <v>6.5</v>
      </c>
      <c r="FI18" s="236">
        <v>6.1</v>
      </c>
      <c r="FJ18" s="236">
        <v>6.2</v>
      </c>
      <c r="FK18" s="236">
        <v>4.2</v>
      </c>
      <c r="FL18" s="236">
        <v>5.2</v>
      </c>
      <c r="FM18" s="236" t="s">
        <v>1263</v>
      </c>
      <c r="FN18" s="236" t="s">
        <v>1263</v>
      </c>
      <c r="FO18" s="236" t="s">
        <v>1263</v>
      </c>
      <c r="FP18" s="236">
        <v>5.7</v>
      </c>
      <c r="FQ18" s="555" t="s">
        <v>1263</v>
      </c>
      <c r="FR18" s="237">
        <v>4.4000000000000004</v>
      </c>
      <c r="FS18" s="238">
        <v>6.4</v>
      </c>
      <c r="FT18" s="238">
        <v>5.0999999999999996</v>
      </c>
      <c r="FU18" s="238">
        <v>6.3</v>
      </c>
      <c r="FV18" s="238">
        <v>5</v>
      </c>
      <c r="FW18" s="238">
        <v>5.2</v>
      </c>
      <c r="FX18" s="238" t="s">
        <v>1263</v>
      </c>
      <c r="FY18" s="238" t="s">
        <v>1263</v>
      </c>
      <c r="FZ18" s="238" t="s">
        <v>1263</v>
      </c>
      <c r="GA18" s="238">
        <v>6.5</v>
      </c>
      <c r="GB18" s="241">
        <v>7</v>
      </c>
      <c r="GC18" s="239">
        <v>5.78</v>
      </c>
    </row>
    <row r="19" spans="1:185" s="111" customFormat="1" ht="21.75" customHeight="1">
      <c r="A19" s="229">
        <v>9</v>
      </c>
      <c r="B19" s="97" t="s">
        <v>1744</v>
      </c>
      <c r="C19" s="796" t="s">
        <v>439</v>
      </c>
      <c r="D19" s="797" t="s">
        <v>205</v>
      </c>
      <c r="E19" s="798"/>
      <c r="F19" s="799"/>
      <c r="G19" s="800">
        <v>3</v>
      </c>
      <c r="H19" s="801">
        <v>2.9</v>
      </c>
      <c r="I19" s="802">
        <v>4.8</v>
      </c>
      <c r="J19" s="803"/>
      <c r="K19" s="802" t="s">
        <v>1263</v>
      </c>
      <c r="L19" s="804">
        <v>5.8</v>
      </c>
      <c r="M19" s="802">
        <v>5.7</v>
      </c>
      <c r="N19" s="803"/>
      <c r="O19" s="802" t="s">
        <v>1263</v>
      </c>
      <c r="P19" s="804">
        <v>3.5</v>
      </c>
      <c r="Q19" s="802">
        <v>4.2</v>
      </c>
      <c r="R19" s="803"/>
      <c r="S19" s="802" t="s">
        <v>1263</v>
      </c>
      <c r="T19" s="804">
        <v>3.3</v>
      </c>
      <c r="U19" s="802">
        <v>4.0999999999999996</v>
      </c>
      <c r="V19" s="803"/>
      <c r="W19" s="805" t="s">
        <v>1263</v>
      </c>
      <c r="X19" s="804">
        <v>6.5</v>
      </c>
      <c r="Y19" s="802">
        <v>4.0999999999999996</v>
      </c>
      <c r="Z19" s="803"/>
      <c r="AA19" s="802" t="s">
        <v>1263</v>
      </c>
      <c r="AB19" s="804">
        <v>0.5</v>
      </c>
      <c r="AC19" s="802">
        <v>2.6</v>
      </c>
      <c r="AD19" s="803">
        <v>2.8</v>
      </c>
      <c r="AE19" s="802">
        <v>3.7</v>
      </c>
      <c r="AF19" s="804" t="s">
        <v>1263</v>
      </c>
      <c r="AG19" s="802" t="s">
        <v>1263</v>
      </c>
      <c r="AH19" s="803"/>
      <c r="AI19" s="802" t="s">
        <v>1263</v>
      </c>
      <c r="AJ19" s="804" t="s">
        <v>1263</v>
      </c>
      <c r="AK19" s="802" t="s">
        <v>1263</v>
      </c>
      <c r="AL19" s="803"/>
      <c r="AM19" s="802" t="s">
        <v>1263</v>
      </c>
      <c r="AN19" s="804" t="s">
        <v>1263</v>
      </c>
      <c r="AO19" s="802" t="s">
        <v>1263</v>
      </c>
      <c r="AP19" s="803"/>
      <c r="AQ19" s="802" t="s">
        <v>1263</v>
      </c>
      <c r="AR19" s="806"/>
      <c r="AS19" s="802">
        <v>4.5</v>
      </c>
      <c r="AT19" s="803"/>
      <c r="AU19" s="807"/>
      <c r="AV19" s="806"/>
      <c r="AW19" s="802">
        <v>6.8</v>
      </c>
      <c r="AX19" s="803"/>
      <c r="AY19" s="807"/>
      <c r="AZ19" s="808">
        <v>4.6399999999999997</v>
      </c>
      <c r="BA19" s="808">
        <v>4.76</v>
      </c>
      <c r="BB19" s="809">
        <v>50</v>
      </c>
      <c r="BC19" s="23" t="s">
        <v>2822</v>
      </c>
      <c r="BD19" s="23" t="s">
        <v>2822</v>
      </c>
      <c r="BE19" s="23" t="s">
        <v>1263</v>
      </c>
      <c r="BF19" s="69" t="s">
        <v>1263</v>
      </c>
      <c r="BG19" s="23">
        <v>16</v>
      </c>
      <c r="BH19" s="23">
        <v>2</v>
      </c>
      <c r="BI19" s="23">
        <v>16</v>
      </c>
      <c r="BJ19" s="23">
        <v>2</v>
      </c>
      <c r="BK19" s="24">
        <v>5.46</v>
      </c>
      <c r="BL19" s="24" t="s">
        <v>2823</v>
      </c>
      <c r="BM19" s="24">
        <v>5.46</v>
      </c>
      <c r="BN19" s="24" t="s">
        <v>2823</v>
      </c>
      <c r="BO19" s="32"/>
      <c r="BP19" s="23">
        <v>51</v>
      </c>
      <c r="BQ19" s="23">
        <v>6</v>
      </c>
      <c r="BR19" s="14">
        <v>5</v>
      </c>
      <c r="BS19" s="232">
        <v>2.9</v>
      </c>
      <c r="BT19" s="232">
        <v>5.8</v>
      </c>
      <c r="BU19" s="232">
        <v>3.5</v>
      </c>
      <c r="BV19" s="232">
        <v>3.3</v>
      </c>
      <c r="BW19" s="232">
        <v>6.5</v>
      </c>
      <c r="BX19" s="232">
        <v>0.5</v>
      </c>
      <c r="BY19" s="232" t="s">
        <v>1263</v>
      </c>
      <c r="BZ19" s="232" t="s">
        <v>1263</v>
      </c>
      <c r="CA19" s="232" t="s">
        <v>1263</v>
      </c>
      <c r="CB19" s="232">
        <v>4.5</v>
      </c>
      <c r="CC19" s="232">
        <v>6.8</v>
      </c>
      <c r="CD19" s="14">
        <v>1</v>
      </c>
      <c r="CE19" s="233">
        <v>4.8</v>
      </c>
      <c r="CF19" s="232">
        <v>5.7</v>
      </c>
      <c r="CG19" s="232">
        <v>4.2</v>
      </c>
      <c r="CH19" s="232">
        <v>4.0999999999999996</v>
      </c>
      <c r="CI19" s="232">
        <v>4.0999999999999996</v>
      </c>
      <c r="CJ19" s="232">
        <v>2.6</v>
      </c>
      <c r="CK19" s="232" t="s">
        <v>1263</v>
      </c>
      <c r="CL19" s="232" t="s">
        <v>1263</v>
      </c>
      <c r="CM19" s="232" t="s">
        <v>1263</v>
      </c>
      <c r="CN19" s="232">
        <v>4.5</v>
      </c>
      <c r="CO19" s="232">
        <v>6.8</v>
      </c>
      <c r="CP19" s="234">
        <v>4.6399999999999997</v>
      </c>
      <c r="CQ19" s="235">
        <v>5.9</v>
      </c>
      <c r="CR19" s="236">
        <v>5.8</v>
      </c>
      <c r="CS19" s="236">
        <v>5</v>
      </c>
      <c r="CT19" s="236">
        <v>5.5</v>
      </c>
      <c r="CU19" s="236">
        <v>5.2</v>
      </c>
      <c r="CV19" s="236">
        <v>6.7</v>
      </c>
      <c r="CW19" s="236">
        <v>6.6</v>
      </c>
      <c r="CX19" s="236" t="s">
        <v>1263</v>
      </c>
      <c r="CY19" s="236" t="s">
        <v>1263</v>
      </c>
      <c r="CZ19" s="236" t="s">
        <v>1263</v>
      </c>
      <c r="DA19" s="236">
        <v>4.7</v>
      </c>
      <c r="DB19" s="236" t="s">
        <v>1263</v>
      </c>
      <c r="DC19" s="236">
        <v>5.8</v>
      </c>
      <c r="DD19" s="236">
        <v>4.5</v>
      </c>
      <c r="DE19" s="236">
        <v>5.8</v>
      </c>
      <c r="DF19" s="236">
        <v>5.6</v>
      </c>
      <c r="DG19" s="236" t="s">
        <v>1263</v>
      </c>
      <c r="DH19" s="236">
        <v>5.9</v>
      </c>
      <c r="DI19" s="236" t="s">
        <v>1263</v>
      </c>
      <c r="DJ19" s="236" t="s">
        <v>1263</v>
      </c>
      <c r="DK19" s="236" t="s">
        <v>1263</v>
      </c>
      <c r="DL19" s="236">
        <v>6.3</v>
      </c>
      <c r="DM19" s="555" t="s">
        <v>1263</v>
      </c>
      <c r="DN19" s="237">
        <v>4.8</v>
      </c>
      <c r="DO19" s="238">
        <v>5.7</v>
      </c>
      <c r="DP19" s="238">
        <v>4.2</v>
      </c>
      <c r="DQ19" s="238">
        <v>4.0999999999999996</v>
      </c>
      <c r="DR19" s="238">
        <v>4.0999999999999996</v>
      </c>
      <c r="DS19" s="238" t="s">
        <v>1263</v>
      </c>
      <c r="DT19" s="238" t="s">
        <v>1263</v>
      </c>
      <c r="DU19" s="238" t="s">
        <v>1263</v>
      </c>
      <c r="DV19" s="238" t="s">
        <v>1263</v>
      </c>
      <c r="DW19" s="238">
        <v>4.5</v>
      </c>
      <c r="DX19" s="238">
        <v>6.8</v>
      </c>
      <c r="DY19" s="239">
        <v>5.46</v>
      </c>
      <c r="DZ19" s="233" t="s">
        <v>1263</v>
      </c>
      <c r="EA19" s="232" t="s">
        <v>1263</v>
      </c>
      <c r="EB19" s="232" t="s">
        <v>1263</v>
      </c>
      <c r="EC19" s="232" t="s">
        <v>1263</v>
      </c>
      <c r="ED19" s="232" t="s">
        <v>1263</v>
      </c>
      <c r="EE19" s="232">
        <v>3.7</v>
      </c>
      <c r="EF19" s="232" t="s">
        <v>1263</v>
      </c>
      <c r="EG19" s="232" t="s">
        <v>1263</v>
      </c>
      <c r="EH19" s="232" t="s">
        <v>1263</v>
      </c>
      <c r="EI19" s="233">
        <v>4.8</v>
      </c>
      <c r="EJ19" s="232">
        <v>5.7</v>
      </c>
      <c r="EK19" s="232">
        <v>4.2</v>
      </c>
      <c r="EL19" s="232">
        <v>4.0999999999999996</v>
      </c>
      <c r="EM19" s="232">
        <v>4.0999999999999996</v>
      </c>
      <c r="EN19" s="232">
        <v>3.7</v>
      </c>
      <c r="EO19" s="232" t="s">
        <v>1263</v>
      </c>
      <c r="EP19" s="232" t="s">
        <v>1263</v>
      </c>
      <c r="EQ19" s="232" t="s">
        <v>1263</v>
      </c>
      <c r="ER19" s="232">
        <v>4.5</v>
      </c>
      <c r="ES19" s="232">
        <v>6.8</v>
      </c>
      <c r="ET19" s="240">
        <v>4.76</v>
      </c>
      <c r="EU19" s="235">
        <v>5.9</v>
      </c>
      <c r="EV19" s="236">
        <v>5.8</v>
      </c>
      <c r="EW19" s="236">
        <v>5</v>
      </c>
      <c r="EX19" s="236">
        <v>5.5</v>
      </c>
      <c r="EY19" s="236">
        <v>5.2</v>
      </c>
      <c r="EZ19" s="236">
        <v>6.7</v>
      </c>
      <c r="FA19" s="236">
        <v>6.6</v>
      </c>
      <c r="FB19" s="236" t="s">
        <v>1263</v>
      </c>
      <c r="FC19" s="236" t="s">
        <v>1263</v>
      </c>
      <c r="FD19" s="236" t="s">
        <v>1263</v>
      </c>
      <c r="FE19" s="236">
        <v>4.7</v>
      </c>
      <c r="FF19" s="236" t="s">
        <v>1263</v>
      </c>
      <c r="FG19" s="236">
        <v>5.8</v>
      </c>
      <c r="FH19" s="236">
        <v>4.5</v>
      </c>
      <c r="FI19" s="236">
        <v>5.8</v>
      </c>
      <c r="FJ19" s="236">
        <v>5.6</v>
      </c>
      <c r="FK19" s="236" t="s">
        <v>1263</v>
      </c>
      <c r="FL19" s="236">
        <v>5.9</v>
      </c>
      <c r="FM19" s="236" t="s">
        <v>1263</v>
      </c>
      <c r="FN19" s="236" t="s">
        <v>1263</v>
      </c>
      <c r="FO19" s="236" t="s">
        <v>1263</v>
      </c>
      <c r="FP19" s="236">
        <v>6.3</v>
      </c>
      <c r="FQ19" s="555" t="s">
        <v>1263</v>
      </c>
      <c r="FR19" s="237">
        <v>4.8</v>
      </c>
      <c r="FS19" s="238">
        <v>5.7</v>
      </c>
      <c r="FT19" s="238">
        <v>4.2</v>
      </c>
      <c r="FU19" s="238">
        <v>4.0999999999999996</v>
      </c>
      <c r="FV19" s="238">
        <v>4.0999999999999996</v>
      </c>
      <c r="FW19" s="238" t="s">
        <v>1263</v>
      </c>
      <c r="FX19" s="238" t="s">
        <v>1263</v>
      </c>
      <c r="FY19" s="238" t="s">
        <v>1263</v>
      </c>
      <c r="FZ19" s="238" t="s">
        <v>1263</v>
      </c>
      <c r="GA19" s="238">
        <v>4.5</v>
      </c>
      <c r="GB19" s="241">
        <v>6.8</v>
      </c>
      <c r="GC19" s="239">
        <v>5.46</v>
      </c>
    </row>
    <row r="20" spans="1:185" s="111" customFormat="1" ht="21.75" customHeight="1">
      <c r="A20" s="229">
        <v>10</v>
      </c>
      <c r="B20" s="97" t="s">
        <v>1746</v>
      </c>
      <c r="C20" s="796" t="s">
        <v>1747</v>
      </c>
      <c r="D20" s="797" t="s">
        <v>445</v>
      </c>
      <c r="E20" s="798"/>
      <c r="F20" s="799"/>
      <c r="G20" s="800">
        <v>3</v>
      </c>
      <c r="H20" s="801">
        <v>2.9</v>
      </c>
      <c r="I20" s="802">
        <v>4.3</v>
      </c>
      <c r="J20" s="803"/>
      <c r="K20" s="802" t="s">
        <v>1263</v>
      </c>
      <c r="L20" s="804">
        <v>5.8</v>
      </c>
      <c r="M20" s="802">
        <v>6</v>
      </c>
      <c r="N20" s="803"/>
      <c r="O20" s="802" t="s">
        <v>1263</v>
      </c>
      <c r="P20" s="804">
        <v>2.1</v>
      </c>
      <c r="Q20" s="802">
        <v>3.1</v>
      </c>
      <c r="R20" s="803">
        <v>4.7</v>
      </c>
      <c r="S20" s="802">
        <v>4.4000000000000004</v>
      </c>
      <c r="T20" s="804">
        <v>2.2999999999999998</v>
      </c>
      <c r="U20" s="802">
        <v>4.5</v>
      </c>
      <c r="V20" s="803"/>
      <c r="W20" s="805" t="s">
        <v>1263</v>
      </c>
      <c r="X20" s="804">
        <v>6.8</v>
      </c>
      <c r="Y20" s="802">
        <v>7</v>
      </c>
      <c r="Z20" s="803"/>
      <c r="AA20" s="802" t="s">
        <v>1263</v>
      </c>
      <c r="AB20" s="804">
        <v>2.5</v>
      </c>
      <c r="AC20" s="802">
        <v>3.7</v>
      </c>
      <c r="AD20" s="803">
        <v>2</v>
      </c>
      <c r="AE20" s="802">
        <v>3.7</v>
      </c>
      <c r="AF20" s="804" t="s">
        <v>1263</v>
      </c>
      <c r="AG20" s="802" t="s">
        <v>1263</v>
      </c>
      <c r="AH20" s="803"/>
      <c r="AI20" s="802" t="s">
        <v>1263</v>
      </c>
      <c r="AJ20" s="804" t="s">
        <v>1263</v>
      </c>
      <c r="AK20" s="802" t="s">
        <v>1263</v>
      </c>
      <c r="AL20" s="803"/>
      <c r="AM20" s="802" t="s">
        <v>1263</v>
      </c>
      <c r="AN20" s="804" t="s">
        <v>1263</v>
      </c>
      <c r="AO20" s="802" t="s">
        <v>1263</v>
      </c>
      <c r="AP20" s="803"/>
      <c r="AQ20" s="802" t="s">
        <v>1263</v>
      </c>
      <c r="AR20" s="806"/>
      <c r="AS20" s="802">
        <v>6.8</v>
      </c>
      <c r="AT20" s="803"/>
      <c r="AU20" s="807"/>
      <c r="AV20" s="806"/>
      <c r="AW20" s="802">
        <v>8</v>
      </c>
      <c r="AX20" s="803"/>
      <c r="AY20" s="807"/>
      <c r="AZ20" s="808">
        <v>5.33</v>
      </c>
      <c r="BA20" s="808">
        <v>5.54</v>
      </c>
      <c r="BB20" s="809">
        <v>51</v>
      </c>
      <c r="BC20" s="23" t="s">
        <v>2822</v>
      </c>
      <c r="BD20" s="23" t="s">
        <v>2820</v>
      </c>
      <c r="BE20" s="23" t="s">
        <v>1263</v>
      </c>
      <c r="BF20" s="69" t="s">
        <v>1263</v>
      </c>
      <c r="BG20" s="23">
        <v>13</v>
      </c>
      <c r="BH20" s="23">
        <v>5</v>
      </c>
      <c r="BI20" s="23">
        <v>16</v>
      </c>
      <c r="BJ20" s="23">
        <v>2</v>
      </c>
      <c r="BK20" s="24">
        <v>5.98</v>
      </c>
      <c r="BL20" s="24" t="s">
        <v>2821</v>
      </c>
      <c r="BM20" s="24">
        <v>5.89</v>
      </c>
      <c r="BN20" s="24" t="s">
        <v>2821</v>
      </c>
      <c r="BO20" s="32"/>
      <c r="BP20" s="23">
        <v>53</v>
      </c>
      <c r="BQ20" s="23">
        <v>4</v>
      </c>
      <c r="BR20" s="14">
        <v>4</v>
      </c>
      <c r="BS20" s="232">
        <v>2.9</v>
      </c>
      <c r="BT20" s="232">
        <v>5.8</v>
      </c>
      <c r="BU20" s="232">
        <v>2.1</v>
      </c>
      <c r="BV20" s="232">
        <v>2.2999999999999998</v>
      </c>
      <c r="BW20" s="232">
        <v>6.8</v>
      </c>
      <c r="BX20" s="232">
        <v>2.5</v>
      </c>
      <c r="BY20" s="232" t="s">
        <v>1263</v>
      </c>
      <c r="BZ20" s="232" t="s">
        <v>1263</v>
      </c>
      <c r="CA20" s="232" t="s">
        <v>1263</v>
      </c>
      <c r="CB20" s="232">
        <v>6.8</v>
      </c>
      <c r="CC20" s="232">
        <v>8</v>
      </c>
      <c r="CD20" s="14">
        <v>2</v>
      </c>
      <c r="CE20" s="233">
        <v>4.3</v>
      </c>
      <c r="CF20" s="232">
        <v>6</v>
      </c>
      <c r="CG20" s="232">
        <v>3.1</v>
      </c>
      <c r="CH20" s="232">
        <v>4.5</v>
      </c>
      <c r="CI20" s="232">
        <v>7</v>
      </c>
      <c r="CJ20" s="232">
        <v>3.7</v>
      </c>
      <c r="CK20" s="232" t="s">
        <v>1263</v>
      </c>
      <c r="CL20" s="232" t="s">
        <v>1263</v>
      </c>
      <c r="CM20" s="232" t="s">
        <v>1263</v>
      </c>
      <c r="CN20" s="232">
        <v>6.8</v>
      </c>
      <c r="CO20" s="232">
        <v>8</v>
      </c>
      <c r="CP20" s="234">
        <v>5.33</v>
      </c>
      <c r="CQ20" s="235">
        <v>5</v>
      </c>
      <c r="CR20" s="236">
        <v>5.5</v>
      </c>
      <c r="CS20" s="236">
        <v>5</v>
      </c>
      <c r="CT20" s="236">
        <v>5.2</v>
      </c>
      <c r="CU20" s="236">
        <v>5.9</v>
      </c>
      <c r="CV20" s="236">
        <v>6.8</v>
      </c>
      <c r="CW20" s="236">
        <v>6.4</v>
      </c>
      <c r="CX20" s="236" t="s">
        <v>1263</v>
      </c>
      <c r="CY20" s="236" t="s">
        <v>1263</v>
      </c>
      <c r="CZ20" s="236">
        <v>5.5</v>
      </c>
      <c r="DA20" s="236">
        <v>5.4</v>
      </c>
      <c r="DB20" s="236" t="s">
        <v>1263</v>
      </c>
      <c r="DC20" s="236">
        <v>6.1</v>
      </c>
      <c r="DD20" s="236">
        <v>5.7</v>
      </c>
      <c r="DE20" s="236">
        <v>7.1</v>
      </c>
      <c r="DF20" s="236">
        <v>6</v>
      </c>
      <c r="DG20" s="236" t="s">
        <v>1263</v>
      </c>
      <c r="DH20" s="236">
        <v>6.4</v>
      </c>
      <c r="DI20" s="236" t="s">
        <v>1263</v>
      </c>
      <c r="DJ20" s="236" t="s">
        <v>1263</v>
      </c>
      <c r="DK20" s="236" t="s">
        <v>1263</v>
      </c>
      <c r="DL20" s="236">
        <v>6.8</v>
      </c>
      <c r="DM20" s="555" t="s">
        <v>1263</v>
      </c>
      <c r="DN20" s="237">
        <v>4.3</v>
      </c>
      <c r="DO20" s="238">
        <v>6</v>
      </c>
      <c r="DP20" s="238" t="s">
        <v>1263</v>
      </c>
      <c r="DQ20" s="238">
        <v>4.5</v>
      </c>
      <c r="DR20" s="238">
        <v>7</v>
      </c>
      <c r="DS20" s="238" t="s">
        <v>1263</v>
      </c>
      <c r="DT20" s="238" t="s">
        <v>1263</v>
      </c>
      <c r="DU20" s="238" t="s">
        <v>1263</v>
      </c>
      <c r="DV20" s="238" t="s">
        <v>1263</v>
      </c>
      <c r="DW20" s="238">
        <v>6.8</v>
      </c>
      <c r="DX20" s="238">
        <v>8</v>
      </c>
      <c r="DY20" s="239">
        <v>5.98</v>
      </c>
      <c r="DZ20" s="233" t="s">
        <v>1263</v>
      </c>
      <c r="EA20" s="232" t="s">
        <v>1263</v>
      </c>
      <c r="EB20" s="232">
        <v>4.4000000000000004</v>
      </c>
      <c r="EC20" s="232" t="s">
        <v>1263</v>
      </c>
      <c r="ED20" s="232" t="s">
        <v>1263</v>
      </c>
      <c r="EE20" s="232">
        <v>3.7</v>
      </c>
      <c r="EF20" s="232" t="s">
        <v>1263</v>
      </c>
      <c r="EG20" s="232" t="s">
        <v>1263</v>
      </c>
      <c r="EH20" s="232" t="s">
        <v>1263</v>
      </c>
      <c r="EI20" s="233">
        <v>4.3</v>
      </c>
      <c r="EJ20" s="232">
        <v>6</v>
      </c>
      <c r="EK20" s="232">
        <v>4.4000000000000004</v>
      </c>
      <c r="EL20" s="232">
        <v>4.5</v>
      </c>
      <c r="EM20" s="232">
        <v>7</v>
      </c>
      <c r="EN20" s="232">
        <v>3.7</v>
      </c>
      <c r="EO20" s="232" t="s">
        <v>1263</v>
      </c>
      <c r="EP20" s="232" t="s">
        <v>1263</v>
      </c>
      <c r="EQ20" s="232" t="s">
        <v>1263</v>
      </c>
      <c r="ER20" s="232">
        <v>6.8</v>
      </c>
      <c r="ES20" s="232">
        <v>8</v>
      </c>
      <c r="ET20" s="240">
        <v>5.54</v>
      </c>
      <c r="EU20" s="235">
        <v>5</v>
      </c>
      <c r="EV20" s="236">
        <v>5.5</v>
      </c>
      <c r="EW20" s="236">
        <v>5</v>
      </c>
      <c r="EX20" s="236">
        <v>5.2</v>
      </c>
      <c r="EY20" s="236">
        <v>5.9</v>
      </c>
      <c r="EZ20" s="236">
        <v>6.8</v>
      </c>
      <c r="FA20" s="236">
        <v>6.4</v>
      </c>
      <c r="FB20" s="236" t="s">
        <v>1263</v>
      </c>
      <c r="FC20" s="236" t="s">
        <v>1263</v>
      </c>
      <c r="FD20" s="236">
        <v>5.5</v>
      </c>
      <c r="FE20" s="236">
        <v>5.4</v>
      </c>
      <c r="FF20" s="236" t="s">
        <v>1263</v>
      </c>
      <c r="FG20" s="236">
        <v>6.1</v>
      </c>
      <c r="FH20" s="236">
        <v>5.7</v>
      </c>
      <c r="FI20" s="236">
        <v>7.1</v>
      </c>
      <c r="FJ20" s="236">
        <v>6</v>
      </c>
      <c r="FK20" s="236" t="s">
        <v>1263</v>
      </c>
      <c r="FL20" s="236">
        <v>6.4</v>
      </c>
      <c r="FM20" s="236" t="s">
        <v>1263</v>
      </c>
      <c r="FN20" s="236" t="s">
        <v>1263</v>
      </c>
      <c r="FO20" s="236" t="s">
        <v>1263</v>
      </c>
      <c r="FP20" s="236">
        <v>6.8</v>
      </c>
      <c r="FQ20" s="555" t="s">
        <v>1263</v>
      </c>
      <c r="FR20" s="237">
        <v>4.3</v>
      </c>
      <c r="FS20" s="238">
        <v>6</v>
      </c>
      <c r="FT20" s="238">
        <v>4.4000000000000004</v>
      </c>
      <c r="FU20" s="238">
        <v>4.5</v>
      </c>
      <c r="FV20" s="238">
        <v>7</v>
      </c>
      <c r="FW20" s="238" t="s">
        <v>1263</v>
      </c>
      <c r="FX20" s="238" t="s">
        <v>1263</v>
      </c>
      <c r="FY20" s="238" t="s">
        <v>1263</v>
      </c>
      <c r="FZ20" s="238" t="s">
        <v>1263</v>
      </c>
      <c r="GA20" s="238">
        <v>6.8</v>
      </c>
      <c r="GB20" s="241">
        <v>8</v>
      </c>
      <c r="GC20" s="239">
        <v>5.89</v>
      </c>
    </row>
    <row r="21" spans="1:185" s="111" customFormat="1" ht="21.75" customHeight="1">
      <c r="A21" s="229">
        <v>11</v>
      </c>
      <c r="B21" s="97" t="s">
        <v>1749</v>
      </c>
      <c r="C21" s="796" t="s">
        <v>462</v>
      </c>
      <c r="D21" s="797" t="s">
        <v>376</v>
      </c>
      <c r="E21" s="798"/>
      <c r="F21" s="799"/>
      <c r="G21" s="800">
        <v>2</v>
      </c>
      <c r="H21" s="801">
        <v>2.6</v>
      </c>
      <c r="I21" s="802">
        <v>4.3</v>
      </c>
      <c r="J21" s="803"/>
      <c r="K21" s="802" t="s">
        <v>1263</v>
      </c>
      <c r="L21" s="804">
        <v>6.3</v>
      </c>
      <c r="M21" s="802">
        <v>6.2</v>
      </c>
      <c r="N21" s="803"/>
      <c r="O21" s="802" t="s">
        <v>1263</v>
      </c>
      <c r="P21" s="804">
        <v>4.3</v>
      </c>
      <c r="Q21" s="802">
        <v>5.0999999999999996</v>
      </c>
      <c r="R21" s="803"/>
      <c r="S21" s="802" t="s">
        <v>1263</v>
      </c>
      <c r="T21" s="804">
        <v>3.5</v>
      </c>
      <c r="U21" s="802">
        <v>4.3</v>
      </c>
      <c r="V21" s="803"/>
      <c r="W21" s="805" t="s">
        <v>1263</v>
      </c>
      <c r="X21" s="804">
        <v>7.5</v>
      </c>
      <c r="Y21" s="802">
        <v>5.7</v>
      </c>
      <c r="Z21" s="803"/>
      <c r="AA21" s="802" t="s">
        <v>1263</v>
      </c>
      <c r="AB21" s="804">
        <v>4</v>
      </c>
      <c r="AC21" s="802">
        <v>4.9000000000000004</v>
      </c>
      <c r="AD21" s="803"/>
      <c r="AE21" s="802" t="s">
        <v>1263</v>
      </c>
      <c r="AF21" s="804" t="s">
        <v>1263</v>
      </c>
      <c r="AG21" s="802" t="s">
        <v>1263</v>
      </c>
      <c r="AH21" s="803"/>
      <c r="AI21" s="802" t="s">
        <v>1263</v>
      </c>
      <c r="AJ21" s="804" t="s">
        <v>1263</v>
      </c>
      <c r="AK21" s="802" t="s">
        <v>1263</v>
      </c>
      <c r="AL21" s="803"/>
      <c r="AM21" s="802" t="s">
        <v>1263</v>
      </c>
      <c r="AN21" s="804" t="s">
        <v>1263</v>
      </c>
      <c r="AO21" s="802" t="s">
        <v>1263</v>
      </c>
      <c r="AP21" s="803"/>
      <c r="AQ21" s="802" t="s">
        <v>1263</v>
      </c>
      <c r="AR21" s="806"/>
      <c r="AS21" s="802">
        <v>5</v>
      </c>
      <c r="AT21" s="803"/>
      <c r="AU21" s="807"/>
      <c r="AV21" s="806"/>
      <c r="AW21" s="802">
        <v>6</v>
      </c>
      <c r="AX21" s="803"/>
      <c r="AY21" s="807"/>
      <c r="AZ21" s="808">
        <v>5.24</v>
      </c>
      <c r="BA21" s="808" t="s">
        <v>1263</v>
      </c>
      <c r="BB21" s="809">
        <v>53</v>
      </c>
      <c r="BC21" s="23" t="s">
        <v>2822</v>
      </c>
      <c r="BD21" s="23" t="s">
        <v>1263</v>
      </c>
      <c r="BE21" s="23" t="s">
        <v>1263</v>
      </c>
      <c r="BF21" s="69" t="s">
        <v>1263</v>
      </c>
      <c r="BG21" s="23">
        <v>18</v>
      </c>
      <c r="BH21" s="23">
        <v>0</v>
      </c>
      <c r="BI21" s="23">
        <v>18</v>
      </c>
      <c r="BJ21" s="23">
        <v>0</v>
      </c>
      <c r="BK21" s="24">
        <v>5.57</v>
      </c>
      <c r="BL21" s="24" t="s">
        <v>2821</v>
      </c>
      <c r="BM21" s="24">
        <v>5.57</v>
      </c>
      <c r="BN21" s="24" t="s">
        <v>2821</v>
      </c>
      <c r="BO21" s="32"/>
      <c r="BP21" s="23">
        <v>55</v>
      </c>
      <c r="BQ21" s="23">
        <v>2</v>
      </c>
      <c r="BR21" s="14">
        <v>4</v>
      </c>
      <c r="BS21" s="232">
        <v>2.6</v>
      </c>
      <c r="BT21" s="232">
        <v>6.3</v>
      </c>
      <c r="BU21" s="232">
        <v>4.3</v>
      </c>
      <c r="BV21" s="232">
        <v>3.5</v>
      </c>
      <c r="BW21" s="232">
        <v>7.5</v>
      </c>
      <c r="BX21" s="232">
        <v>4</v>
      </c>
      <c r="BY21" s="232" t="s">
        <v>1263</v>
      </c>
      <c r="BZ21" s="232" t="s">
        <v>1263</v>
      </c>
      <c r="CA21" s="232" t="s">
        <v>1263</v>
      </c>
      <c r="CB21" s="232">
        <v>5</v>
      </c>
      <c r="CC21" s="232">
        <v>6</v>
      </c>
      <c r="CD21" s="14">
        <v>0</v>
      </c>
      <c r="CE21" s="233">
        <v>4.3</v>
      </c>
      <c r="CF21" s="232">
        <v>6.2</v>
      </c>
      <c r="CG21" s="232">
        <v>5.0999999999999996</v>
      </c>
      <c r="CH21" s="232">
        <v>4.3</v>
      </c>
      <c r="CI21" s="232">
        <v>5.7</v>
      </c>
      <c r="CJ21" s="232">
        <v>4.9000000000000004</v>
      </c>
      <c r="CK21" s="232" t="s">
        <v>1263</v>
      </c>
      <c r="CL21" s="232" t="s">
        <v>1263</v>
      </c>
      <c r="CM21" s="232" t="s">
        <v>1263</v>
      </c>
      <c r="CN21" s="232">
        <v>5</v>
      </c>
      <c r="CO21" s="232">
        <v>6</v>
      </c>
      <c r="CP21" s="234">
        <v>5.24</v>
      </c>
      <c r="CQ21" s="235">
        <v>5.2</v>
      </c>
      <c r="CR21" s="236">
        <v>6.8</v>
      </c>
      <c r="CS21" s="236">
        <v>6.1</v>
      </c>
      <c r="CT21" s="236">
        <v>5.9</v>
      </c>
      <c r="CU21" s="236">
        <v>5</v>
      </c>
      <c r="CV21" s="236">
        <v>5.5</v>
      </c>
      <c r="CW21" s="236" t="s">
        <v>1263</v>
      </c>
      <c r="CX21" s="236" t="s">
        <v>1263</v>
      </c>
      <c r="CY21" s="236" t="s">
        <v>1263</v>
      </c>
      <c r="CZ21" s="236">
        <v>5.5</v>
      </c>
      <c r="DA21" s="236">
        <v>4.8</v>
      </c>
      <c r="DB21" s="236" t="s">
        <v>1263</v>
      </c>
      <c r="DC21" s="236">
        <v>8.6999999999999993</v>
      </c>
      <c r="DD21" s="236">
        <v>5.4</v>
      </c>
      <c r="DE21" s="236">
        <v>6</v>
      </c>
      <c r="DF21" s="236">
        <v>6.3</v>
      </c>
      <c r="DG21" s="236">
        <v>4.5</v>
      </c>
      <c r="DH21" s="236">
        <v>6.2</v>
      </c>
      <c r="DI21" s="236" t="s">
        <v>1263</v>
      </c>
      <c r="DJ21" s="236" t="s">
        <v>1263</v>
      </c>
      <c r="DK21" s="236" t="s">
        <v>1263</v>
      </c>
      <c r="DL21" s="236">
        <v>5</v>
      </c>
      <c r="DM21" s="555" t="s">
        <v>1263</v>
      </c>
      <c r="DN21" s="237">
        <v>4.3</v>
      </c>
      <c r="DO21" s="238">
        <v>6.2</v>
      </c>
      <c r="DP21" s="238">
        <v>5.0999999999999996</v>
      </c>
      <c r="DQ21" s="238">
        <v>4.3</v>
      </c>
      <c r="DR21" s="238">
        <v>5.7</v>
      </c>
      <c r="DS21" s="238">
        <v>4.9000000000000004</v>
      </c>
      <c r="DT21" s="238" t="s">
        <v>1263</v>
      </c>
      <c r="DU21" s="238" t="s">
        <v>1263</v>
      </c>
      <c r="DV21" s="238" t="s">
        <v>1263</v>
      </c>
      <c r="DW21" s="238">
        <v>5</v>
      </c>
      <c r="DX21" s="238">
        <v>6</v>
      </c>
      <c r="DY21" s="239">
        <v>5.57</v>
      </c>
      <c r="DZ21" s="233" t="s">
        <v>1263</v>
      </c>
      <c r="EA21" s="232" t="s">
        <v>1263</v>
      </c>
      <c r="EB21" s="232" t="s">
        <v>1263</v>
      </c>
      <c r="EC21" s="232" t="s">
        <v>1263</v>
      </c>
      <c r="ED21" s="232" t="s">
        <v>1263</v>
      </c>
      <c r="EE21" s="232" t="s">
        <v>1263</v>
      </c>
      <c r="EF21" s="232" t="s">
        <v>1263</v>
      </c>
      <c r="EG21" s="232" t="s">
        <v>1263</v>
      </c>
      <c r="EH21" s="232" t="s">
        <v>1263</v>
      </c>
      <c r="EI21" s="233">
        <v>4.3</v>
      </c>
      <c r="EJ21" s="232">
        <v>6.2</v>
      </c>
      <c r="EK21" s="232">
        <v>5.0999999999999996</v>
      </c>
      <c r="EL21" s="232">
        <v>4.3</v>
      </c>
      <c r="EM21" s="232">
        <v>5.7</v>
      </c>
      <c r="EN21" s="232">
        <v>4.9000000000000004</v>
      </c>
      <c r="EO21" s="232" t="s">
        <v>1263</v>
      </c>
      <c r="EP21" s="232" t="s">
        <v>1263</v>
      </c>
      <c r="EQ21" s="232" t="s">
        <v>1263</v>
      </c>
      <c r="ER21" s="232">
        <v>5</v>
      </c>
      <c r="ES21" s="232">
        <v>6</v>
      </c>
      <c r="ET21" s="240" t="s">
        <v>1263</v>
      </c>
      <c r="EU21" s="235">
        <v>5.2</v>
      </c>
      <c r="EV21" s="236">
        <v>6.8</v>
      </c>
      <c r="EW21" s="236">
        <v>6.1</v>
      </c>
      <c r="EX21" s="236">
        <v>5.9</v>
      </c>
      <c r="EY21" s="236">
        <v>5</v>
      </c>
      <c r="EZ21" s="236">
        <v>5.5</v>
      </c>
      <c r="FA21" s="236" t="s">
        <v>1263</v>
      </c>
      <c r="FB21" s="236" t="s">
        <v>1263</v>
      </c>
      <c r="FC21" s="236" t="s">
        <v>1263</v>
      </c>
      <c r="FD21" s="236">
        <v>5.5</v>
      </c>
      <c r="FE21" s="236">
        <v>4.8</v>
      </c>
      <c r="FF21" s="236" t="s">
        <v>1263</v>
      </c>
      <c r="FG21" s="236">
        <v>8.6999999999999993</v>
      </c>
      <c r="FH21" s="236">
        <v>5.4</v>
      </c>
      <c r="FI21" s="236">
        <v>6</v>
      </c>
      <c r="FJ21" s="236">
        <v>6.3</v>
      </c>
      <c r="FK21" s="236">
        <v>4.5</v>
      </c>
      <c r="FL21" s="236">
        <v>6.2</v>
      </c>
      <c r="FM21" s="236" t="s">
        <v>1263</v>
      </c>
      <c r="FN21" s="236" t="s">
        <v>1263</v>
      </c>
      <c r="FO21" s="236" t="s">
        <v>1263</v>
      </c>
      <c r="FP21" s="236">
        <v>5</v>
      </c>
      <c r="FQ21" s="555" t="s">
        <v>1263</v>
      </c>
      <c r="FR21" s="237">
        <v>4.3</v>
      </c>
      <c r="FS21" s="238">
        <v>6.2</v>
      </c>
      <c r="FT21" s="238">
        <v>5.0999999999999996</v>
      </c>
      <c r="FU21" s="238">
        <v>4.3</v>
      </c>
      <c r="FV21" s="238">
        <v>5.7</v>
      </c>
      <c r="FW21" s="238">
        <v>4.9000000000000004</v>
      </c>
      <c r="FX21" s="238" t="s">
        <v>1263</v>
      </c>
      <c r="FY21" s="238" t="s">
        <v>1263</v>
      </c>
      <c r="FZ21" s="238" t="s">
        <v>1263</v>
      </c>
      <c r="GA21" s="238">
        <v>5</v>
      </c>
      <c r="GB21" s="241">
        <v>6</v>
      </c>
      <c r="GC21" s="239">
        <v>5.57</v>
      </c>
    </row>
    <row r="22" spans="1:185" s="111" customFormat="1" ht="21.75" customHeight="1">
      <c r="A22" s="229">
        <v>12</v>
      </c>
      <c r="B22" s="97" t="s">
        <v>1751</v>
      </c>
      <c r="C22" s="796" t="s">
        <v>377</v>
      </c>
      <c r="D22" s="797" t="s">
        <v>448</v>
      </c>
      <c r="E22" s="798"/>
      <c r="F22" s="799"/>
      <c r="G22" s="800">
        <v>0</v>
      </c>
      <c r="H22" s="801">
        <v>3.4</v>
      </c>
      <c r="I22" s="802">
        <v>5</v>
      </c>
      <c r="J22" s="803"/>
      <c r="K22" s="802" t="s">
        <v>1263</v>
      </c>
      <c r="L22" s="804">
        <v>6</v>
      </c>
      <c r="M22" s="802">
        <v>6.4</v>
      </c>
      <c r="N22" s="803"/>
      <c r="O22" s="802" t="s">
        <v>1263</v>
      </c>
      <c r="P22" s="804">
        <v>5.0999999999999996</v>
      </c>
      <c r="Q22" s="802">
        <v>5.5</v>
      </c>
      <c r="R22" s="803"/>
      <c r="S22" s="802" t="s">
        <v>1263</v>
      </c>
      <c r="T22" s="804">
        <v>5.3</v>
      </c>
      <c r="U22" s="802">
        <v>5.4</v>
      </c>
      <c r="V22" s="803"/>
      <c r="W22" s="805" t="s">
        <v>1263</v>
      </c>
      <c r="X22" s="804">
        <v>7.5</v>
      </c>
      <c r="Y22" s="802">
        <v>6.3</v>
      </c>
      <c r="Z22" s="803"/>
      <c r="AA22" s="802" t="s">
        <v>1263</v>
      </c>
      <c r="AB22" s="804">
        <v>3.5</v>
      </c>
      <c r="AC22" s="802">
        <v>4.7</v>
      </c>
      <c r="AD22" s="803"/>
      <c r="AE22" s="802" t="s">
        <v>1263</v>
      </c>
      <c r="AF22" s="804" t="s">
        <v>1263</v>
      </c>
      <c r="AG22" s="802" t="s">
        <v>1263</v>
      </c>
      <c r="AH22" s="803"/>
      <c r="AI22" s="802" t="s">
        <v>1263</v>
      </c>
      <c r="AJ22" s="804" t="s">
        <v>1263</v>
      </c>
      <c r="AK22" s="802" t="s">
        <v>1263</v>
      </c>
      <c r="AL22" s="803"/>
      <c r="AM22" s="802" t="s">
        <v>1263</v>
      </c>
      <c r="AN22" s="804" t="s">
        <v>1263</v>
      </c>
      <c r="AO22" s="802" t="s">
        <v>1263</v>
      </c>
      <c r="AP22" s="803"/>
      <c r="AQ22" s="802" t="s">
        <v>1263</v>
      </c>
      <c r="AR22" s="806"/>
      <c r="AS22" s="802">
        <v>7</v>
      </c>
      <c r="AT22" s="803"/>
      <c r="AU22" s="807"/>
      <c r="AV22" s="806"/>
      <c r="AW22" s="802">
        <v>8.3000000000000007</v>
      </c>
      <c r="AX22" s="803"/>
      <c r="AY22" s="807"/>
      <c r="AZ22" s="808">
        <v>6.06</v>
      </c>
      <c r="BA22" s="808" t="s">
        <v>1263</v>
      </c>
      <c r="BB22" s="809">
        <v>63</v>
      </c>
      <c r="BC22" s="23" t="s">
        <v>2820</v>
      </c>
      <c r="BD22" s="23" t="s">
        <v>1263</v>
      </c>
      <c r="BE22" s="23" t="s">
        <v>1263</v>
      </c>
      <c r="BF22" s="69" t="s">
        <v>1263</v>
      </c>
      <c r="BG22" s="23">
        <v>18</v>
      </c>
      <c r="BH22" s="23">
        <v>0</v>
      </c>
      <c r="BI22" s="23">
        <v>18</v>
      </c>
      <c r="BJ22" s="23">
        <v>0</v>
      </c>
      <c r="BK22" s="24">
        <v>6.41</v>
      </c>
      <c r="BL22" s="24" t="s">
        <v>2821</v>
      </c>
      <c r="BM22" s="24">
        <v>6.41</v>
      </c>
      <c r="BN22" s="24" t="s">
        <v>2821</v>
      </c>
      <c r="BO22" s="32"/>
      <c r="BP22" s="23">
        <v>57</v>
      </c>
      <c r="BQ22" s="23">
        <v>0</v>
      </c>
      <c r="BR22" s="14">
        <v>2</v>
      </c>
      <c r="BS22" s="232">
        <v>3.4</v>
      </c>
      <c r="BT22" s="232">
        <v>6</v>
      </c>
      <c r="BU22" s="232">
        <v>5.0999999999999996</v>
      </c>
      <c r="BV22" s="232">
        <v>5.3</v>
      </c>
      <c r="BW22" s="232">
        <v>7.5</v>
      </c>
      <c r="BX22" s="232">
        <v>3.5</v>
      </c>
      <c r="BY22" s="232" t="s">
        <v>1263</v>
      </c>
      <c r="BZ22" s="232" t="s">
        <v>1263</v>
      </c>
      <c r="CA22" s="232" t="s">
        <v>1263</v>
      </c>
      <c r="CB22" s="232">
        <v>7</v>
      </c>
      <c r="CC22" s="232">
        <v>8.3000000000000007</v>
      </c>
      <c r="CD22" s="14">
        <v>0</v>
      </c>
      <c r="CE22" s="233">
        <v>5</v>
      </c>
      <c r="CF22" s="232">
        <v>6.4</v>
      </c>
      <c r="CG22" s="232">
        <v>5.5</v>
      </c>
      <c r="CH22" s="232">
        <v>5.4</v>
      </c>
      <c r="CI22" s="232">
        <v>6.3</v>
      </c>
      <c r="CJ22" s="232">
        <v>4.7</v>
      </c>
      <c r="CK22" s="232" t="s">
        <v>1263</v>
      </c>
      <c r="CL22" s="232" t="s">
        <v>1263</v>
      </c>
      <c r="CM22" s="232" t="s">
        <v>1263</v>
      </c>
      <c r="CN22" s="232">
        <v>7</v>
      </c>
      <c r="CO22" s="232">
        <v>8.3000000000000007</v>
      </c>
      <c r="CP22" s="234">
        <v>6.06</v>
      </c>
      <c r="CQ22" s="235">
        <v>6.3</v>
      </c>
      <c r="CR22" s="236">
        <v>6.2</v>
      </c>
      <c r="CS22" s="236">
        <v>5.7</v>
      </c>
      <c r="CT22" s="236">
        <v>6</v>
      </c>
      <c r="CU22" s="236">
        <v>5.9</v>
      </c>
      <c r="CV22" s="236">
        <v>6.7</v>
      </c>
      <c r="CW22" s="236">
        <v>6.8</v>
      </c>
      <c r="CX22" s="236" t="s">
        <v>1263</v>
      </c>
      <c r="CY22" s="236" t="s">
        <v>1263</v>
      </c>
      <c r="CZ22" s="236">
        <v>6.9</v>
      </c>
      <c r="DA22" s="236">
        <v>5.2</v>
      </c>
      <c r="DB22" s="236">
        <v>7.9</v>
      </c>
      <c r="DC22" s="236" t="s">
        <v>1263</v>
      </c>
      <c r="DD22" s="236">
        <v>6.4</v>
      </c>
      <c r="DE22" s="236">
        <v>7.2</v>
      </c>
      <c r="DF22" s="236">
        <v>6.5</v>
      </c>
      <c r="DG22" s="236">
        <v>7.2</v>
      </c>
      <c r="DH22" s="236">
        <v>6.9</v>
      </c>
      <c r="DI22" s="236" t="s">
        <v>1263</v>
      </c>
      <c r="DJ22" s="236" t="s">
        <v>1263</v>
      </c>
      <c r="DK22" s="236" t="s">
        <v>1263</v>
      </c>
      <c r="DL22" s="236">
        <v>8.6</v>
      </c>
      <c r="DM22" s="555" t="s">
        <v>1263</v>
      </c>
      <c r="DN22" s="237">
        <v>5</v>
      </c>
      <c r="DO22" s="238">
        <v>6.4</v>
      </c>
      <c r="DP22" s="238">
        <v>5.5</v>
      </c>
      <c r="DQ22" s="238">
        <v>5.4</v>
      </c>
      <c r="DR22" s="238">
        <v>6.3</v>
      </c>
      <c r="DS22" s="238">
        <v>4.7</v>
      </c>
      <c r="DT22" s="238" t="s">
        <v>1263</v>
      </c>
      <c r="DU22" s="238" t="s">
        <v>1263</v>
      </c>
      <c r="DV22" s="238" t="s">
        <v>1263</v>
      </c>
      <c r="DW22" s="238">
        <v>7</v>
      </c>
      <c r="DX22" s="238">
        <v>8.3000000000000007</v>
      </c>
      <c r="DY22" s="239">
        <v>6.41</v>
      </c>
      <c r="DZ22" s="233" t="s">
        <v>1263</v>
      </c>
      <c r="EA22" s="232" t="s">
        <v>1263</v>
      </c>
      <c r="EB22" s="232" t="s">
        <v>1263</v>
      </c>
      <c r="EC22" s="232" t="s">
        <v>1263</v>
      </c>
      <c r="ED22" s="232" t="s">
        <v>1263</v>
      </c>
      <c r="EE22" s="232" t="s">
        <v>1263</v>
      </c>
      <c r="EF22" s="232" t="s">
        <v>1263</v>
      </c>
      <c r="EG22" s="232" t="s">
        <v>1263</v>
      </c>
      <c r="EH22" s="232" t="s">
        <v>1263</v>
      </c>
      <c r="EI22" s="233">
        <v>5</v>
      </c>
      <c r="EJ22" s="232">
        <v>6.4</v>
      </c>
      <c r="EK22" s="232">
        <v>5.5</v>
      </c>
      <c r="EL22" s="232">
        <v>5.4</v>
      </c>
      <c r="EM22" s="232">
        <v>6.3</v>
      </c>
      <c r="EN22" s="232">
        <v>4.7</v>
      </c>
      <c r="EO22" s="232" t="s">
        <v>1263</v>
      </c>
      <c r="EP22" s="232" t="s">
        <v>1263</v>
      </c>
      <c r="EQ22" s="232" t="s">
        <v>1263</v>
      </c>
      <c r="ER22" s="232">
        <v>7</v>
      </c>
      <c r="ES22" s="232">
        <v>8.3000000000000007</v>
      </c>
      <c r="ET22" s="240" t="s">
        <v>1263</v>
      </c>
      <c r="EU22" s="235">
        <v>6.3</v>
      </c>
      <c r="EV22" s="236">
        <v>6.2</v>
      </c>
      <c r="EW22" s="236">
        <v>5.7</v>
      </c>
      <c r="EX22" s="236">
        <v>6</v>
      </c>
      <c r="EY22" s="236">
        <v>5.9</v>
      </c>
      <c r="EZ22" s="236">
        <v>6.7</v>
      </c>
      <c r="FA22" s="236">
        <v>6.8</v>
      </c>
      <c r="FB22" s="236" t="s">
        <v>1263</v>
      </c>
      <c r="FC22" s="236" t="s">
        <v>1263</v>
      </c>
      <c r="FD22" s="236">
        <v>6.9</v>
      </c>
      <c r="FE22" s="236">
        <v>5.2</v>
      </c>
      <c r="FF22" s="236">
        <v>7.9</v>
      </c>
      <c r="FG22" s="236" t="s">
        <v>1263</v>
      </c>
      <c r="FH22" s="236">
        <v>6.4</v>
      </c>
      <c r="FI22" s="236">
        <v>7.2</v>
      </c>
      <c r="FJ22" s="236">
        <v>6.5</v>
      </c>
      <c r="FK22" s="236">
        <v>7.2</v>
      </c>
      <c r="FL22" s="236">
        <v>6.9</v>
      </c>
      <c r="FM22" s="236" t="s">
        <v>1263</v>
      </c>
      <c r="FN22" s="236" t="s">
        <v>1263</v>
      </c>
      <c r="FO22" s="236" t="s">
        <v>1263</v>
      </c>
      <c r="FP22" s="236">
        <v>8.6</v>
      </c>
      <c r="FQ22" s="555" t="s">
        <v>1263</v>
      </c>
      <c r="FR22" s="237">
        <v>5</v>
      </c>
      <c r="FS22" s="238">
        <v>6.4</v>
      </c>
      <c r="FT22" s="238">
        <v>5.5</v>
      </c>
      <c r="FU22" s="238">
        <v>5.4</v>
      </c>
      <c r="FV22" s="238">
        <v>6.3</v>
      </c>
      <c r="FW22" s="238">
        <v>4.7</v>
      </c>
      <c r="FX22" s="238" t="s">
        <v>1263</v>
      </c>
      <c r="FY22" s="238" t="s">
        <v>1263</v>
      </c>
      <c r="FZ22" s="238" t="s">
        <v>1263</v>
      </c>
      <c r="GA22" s="238">
        <v>7</v>
      </c>
      <c r="GB22" s="241">
        <v>8.3000000000000007</v>
      </c>
      <c r="GC22" s="239">
        <v>6.41</v>
      </c>
    </row>
    <row r="23" spans="1:185" s="111" customFormat="1" ht="21.75" customHeight="1">
      <c r="A23" s="229">
        <v>13</v>
      </c>
      <c r="B23" s="97" t="s">
        <v>1752</v>
      </c>
      <c r="C23" s="796" t="s">
        <v>1753</v>
      </c>
      <c r="D23" s="797" t="s">
        <v>414</v>
      </c>
      <c r="E23" s="798"/>
      <c r="F23" s="799"/>
      <c r="G23" s="800">
        <v>0</v>
      </c>
      <c r="H23" s="801">
        <v>2.9</v>
      </c>
      <c r="I23" s="802">
        <v>4.5</v>
      </c>
      <c r="J23" s="803"/>
      <c r="K23" s="802" t="s">
        <v>1263</v>
      </c>
      <c r="L23" s="804">
        <v>7.3</v>
      </c>
      <c r="M23" s="802">
        <v>6.9</v>
      </c>
      <c r="N23" s="803"/>
      <c r="O23" s="802" t="s">
        <v>1263</v>
      </c>
      <c r="P23" s="804">
        <v>5.6</v>
      </c>
      <c r="Q23" s="802">
        <v>6.4</v>
      </c>
      <c r="R23" s="803"/>
      <c r="S23" s="802" t="s">
        <v>1263</v>
      </c>
      <c r="T23" s="804">
        <v>6.3</v>
      </c>
      <c r="U23" s="802">
        <v>6</v>
      </c>
      <c r="V23" s="803"/>
      <c r="W23" s="805" t="s">
        <v>1263</v>
      </c>
      <c r="X23" s="804">
        <v>7.5</v>
      </c>
      <c r="Y23" s="802">
        <v>6.4</v>
      </c>
      <c r="Z23" s="803"/>
      <c r="AA23" s="802" t="s">
        <v>1263</v>
      </c>
      <c r="AB23" s="804">
        <v>8</v>
      </c>
      <c r="AC23" s="802">
        <v>6.4</v>
      </c>
      <c r="AD23" s="803"/>
      <c r="AE23" s="802" t="s">
        <v>1263</v>
      </c>
      <c r="AF23" s="804" t="s">
        <v>1263</v>
      </c>
      <c r="AG23" s="802" t="s">
        <v>1263</v>
      </c>
      <c r="AH23" s="803"/>
      <c r="AI23" s="802" t="s">
        <v>1263</v>
      </c>
      <c r="AJ23" s="804" t="s">
        <v>1263</v>
      </c>
      <c r="AK23" s="802" t="s">
        <v>1263</v>
      </c>
      <c r="AL23" s="803"/>
      <c r="AM23" s="802" t="s">
        <v>1263</v>
      </c>
      <c r="AN23" s="804" t="s">
        <v>1263</v>
      </c>
      <c r="AO23" s="802" t="s">
        <v>1263</v>
      </c>
      <c r="AP23" s="803"/>
      <c r="AQ23" s="802" t="s">
        <v>1263</v>
      </c>
      <c r="AR23" s="806"/>
      <c r="AS23" s="802">
        <v>5.8</v>
      </c>
      <c r="AT23" s="803"/>
      <c r="AU23" s="807"/>
      <c r="AV23" s="806"/>
      <c r="AW23" s="802">
        <v>7.5</v>
      </c>
      <c r="AX23" s="803"/>
      <c r="AY23" s="807"/>
      <c r="AZ23" s="808">
        <v>6.28</v>
      </c>
      <c r="BA23" s="808" t="s">
        <v>1263</v>
      </c>
      <c r="BB23" s="809">
        <v>64</v>
      </c>
      <c r="BC23" s="23" t="s">
        <v>2820</v>
      </c>
      <c r="BD23" s="23" t="s">
        <v>1263</v>
      </c>
      <c r="BE23" s="23" t="s">
        <v>1263</v>
      </c>
      <c r="BF23" s="69" t="s">
        <v>1263</v>
      </c>
      <c r="BG23" s="23">
        <v>18</v>
      </c>
      <c r="BH23" s="23">
        <v>0</v>
      </c>
      <c r="BI23" s="23">
        <v>18</v>
      </c>
      <c r="BJ23" s="23">
        <v>0</v>
      </c>
      <c r="BK23" s="24">
        <v>6.78</v>
      </c>
      <c r="BL23" s="24" t="s">
        <v>2821</v>
      </c>
      <c r="BM23" s="24">
        <v>6.78</v>
      </c>
      <c r="BN23" s="24" t="s">
        <v>2821</v>
      </c>
      <c r="BO23" s="32"/>
      <c r="BP23" s="23">
        <v>57</v>
      </c>
      <c r="BQ23" s="23">
        <v>0</v>
      </c>
      <c r="BR23" s="14">
        <v>1</v>
      </c>
      <c r="BS23" s="232">
        <v>2.9</v>
      </c>
      <c r="BT23" s="232">
        <v>7.3</v>
      </c>
      <c r="BU23" s="232">
        <v>5.6</v>
      </c>
      <c r="BV23" s="232">
        <v>6.3</v>
      </c>
      <c r="BW23" s="232">
        <v>7.5</v>
      </c>
      <c r="BX23" s="232">
        <v>8</v>
      </c>
      <c r="BY23" s="232" t="s">
        <v>1263</v>
      </c>
      <c r="BZ23" s="232" t="s">
        <v>1263</v>
      </c>
      <c r="CA23" s="232" t="s">
        <v>1263</v>
      </c>
      <c r="CB23" s="232">
        <v>5.8</v>
      </c>
      <c r="CC23" s="232">
        <v>7.5</v>
      </c>
      <c r="CD23" s="14">
        <v>0</v>
      </c>
      <c r="CE23" s="233">
        <v>4.5</v>
      </c>
      <c r="CF23" s="232">
        <v>6.9</v>
      </c>
      <c r="CG23" s="232">
        <v>6.4</v>
      </c>
      <c r="CH23" s="232">
        <v>6</v>
      </c>
      <c r="CI23" s="232">
        <v>6.4</v>
      </c>
      <c r="CJ23" s="232">
        <v>6.4</v>
      </c>
      <c r="CK23" s="232" t="s">
        <v>1263</v>
      </c>
      <c r="CL23" s="232" t="s">
        <v>1263</v>
      </c>
      <c r="CM23" s="232" t="s">
        <v>1263</v>
      </c>
      <c r="CN23" s="232">
        <v>5.8</v>
      </c>
      <c r="CO23" s="232">
        <v>7.5</v>
      </c>
      <c r="CP23" s="234">
        <v>6.28</v>
      </c>
      <c r="CQ23" s="235">
        <v>6.2</v>
      </c>
      <c r="CR23" s="236">
        <v>8.4</v>
      </c>
      <c r="CS23" s="236">
        <v>7.7</v>
      </c>
      <c r="CT23" s="236">
        <v>6.9</v>
      </c>
      <c r="CU23" s="236">
        <v>6.2</v>
      </c>
      <c r="CV23" s="236">
        <v>7</v>
      </c>
      <c r="CW23" s="236">
        <v>8.1</v>
      </c>
      <c r="CX23" s="236" t="s">
        <v>1263</v>
      </c>
      <c r="CY23" s="236" t="s">
        <v>1263</v>
      </c>
      <c r="CZ23" s="236">
        <v>6.5</v>
      </c>
      <c r="DA23" s="236">
        <v>5.7</v>
      </c>
      <c r="DB23" s="236" t="s">
        <v>1263</v>
      </c>
      <c r="DC23" s="236">
        <v>8.4</v>
      </c>
      <c r="DD23" s="236">
        <v>8.1999999999999993</v>
      </c>
      <c r="DE23" s="236">
        <v>7.9</v>
      </c>
      <c r="DF23" s="236">
        <v>7.3</v>
      </c>
      <c r="DG23" s="236">
        <v>5.4</v>
      </c>
      <c r="DH23" s="236">
        <v>6.8</v>
      </c>
      <c r="DI23" s="236" t="s">
        <v>1263</v>
      </c>
      <c r="DJ23" s="236" t="s">
        <v>1263</v>
      </c>
      <c r="DK23" s="236" t="s">
        <v>1263</v>
      </c>
      <c r="DL23" s="236">
        <v>6.2</v>
      </c>
      <c r="DM23" s="555" t="s">
        <v>1263</v>
      </c>
      <c r="DN23" s="237">
        <v>4.5</v>
      </c>
      <c r="DO23" s="238">
        <v>6.9</v>
      </c>
      <c r="DP23" s="238">
        <v>6.4</v>
      </c>
      <c r="DQ23" s="238">
        <v>6</v>
      </c>
      <c r="DR23" s="238">
        <v>6.4</v>
      </c>
      <c r="DS23" s="238">
        <v>6.4</v>
      </c>
      <c r="DT23" s="238" t="s">
        <v>1263</v>
      </c>
      <c r="DU23" s="238" t="s">
        <v>1263</v>
      </c>
      <c r="DV23" s="238" t="s">
        <v>1263</v>
      </c>
      <c r="DW23" s="238">
        <v>5.8</v>
      </c>
      <c r="DX23" s="238">
        <v>7.5</v>
      </c>
      <c r="DY23" s="239">
        <v>6.78</v>
      </c>
      <c r="DZ23" s="233" t="s">
        <v>1263</v>
      </c>
      <c r="EA23" s="232" t="s">
        <v>1263</v>
      </c>
      <c r="EB23" s="232" t="s">
        <v>1263</v>
      </c>
      <c r="EC23" s="232" t="s">
        <v>1263</v>
      </c>
      <c r="ED23" s="232" t="s">
        <v>1263</v>
      </c>
      <c r="EE23" s="232" t="s">
        <v>1263</v>
      </c>
      <c r="EF23" s="232" t="s">
        <v>1263</v>
      </c>
      <c r="EG23" s="232" t="s">
        <v>1263</v>
      </c>
      <c r="EH23" s="232" t="s">
        <v>1263</v>
      </c>
      <c r="EI23" s="233">
        <v>4.5</v>
      </c>
      <c r="EJ23" s="232">
        <v>6.9</v>
      </c>
      <c r="EK23" s="232">
        <v>6.4</v>
      </c>
      <c r="EL23" s="232">
        <v>6</v>
      </c>
      <c r="EM23" s="232">
        <v>6.4</v>
      </c>
      <c r="EN23" s="232">
        <v>6.4</v>
      </c>
      <c r="EO23" s="232" t="s">
        <v>1263</v>
      </c>
      <c r="EP23" s="232" t="s">
        <v>1263</v>
      </c>
      <c r="EQ23" s="232" t="s">
        <v>1263</v>
      </c>
      <c r="ER23" s="232">
        <v>5.8</v>
      </c>
      <c r="ES23" s="232">
        <v>7.5</v>
      </c>
      <c r="ET23" s="240" t="s">
        <v>1263</v>
      </c>
      <c r="EU23" s="235">
        <v>6.2</v>
      </c>
      <c r="EV23" s="236">
        <v>8.4</v>
      </c>
      <c r="EW23" s="236">
        <v>7.7</v>
      </c>
      <c r="EX23" s="236">
        <v>6.9</v>
      </c>
      <c r="EY23" s="236">
        <v>6.2</v>
      </c>
      <c r="EZ23" s="236">
        <v>7</v>
      </c>
      <c r="FA23" s="236">
        <v>8.1</v>
      </c>
      <c r="FB23" s="236" t="s">
        <v>1263</v>
      </c>
      <c r="FC23" s="236" t="s">
        <v>1263</v>
      </c>
      <c r="FD23" s="236">
        <v>6.5</v>
      </c>
      <c r="FE23" s="236">
        <v>5.7</v>
      </c>
      <c r="FF23" s="236" t="s">
        <v>1263</v>
      </c>
      <c r="FG23" s="236">
        <v>8.4</v>
      </c>
      <c r="FH23" s="236">
        <v>8.1999999999999993</v>
      </c>
      <c r="FI23" s="236">
        <v>7.9</v>
      </c>
      <c r="FJ23" s="236">
        <v>7.3</v>
      </c>
      <c r="FK23" s="236">
        <v>5.4</v>
      </c>
      <c r="FL23" s="236">
        <v>6.8</v>
      </c>
      <c r="FM23" s="236" t="s">
        <v>1263</v>
      </c>
      <c r="FN23" s="236" t="s">
        <v>1263</v>
      </c>
      <c r="FO23" s="236" t="s">
        <v>1263</v>
      </c>
      <c r="FP23" s="236">
        <v>6.2</v>
      </c>
      <c r="FQ23" s="555" t="s">
        <v>1263</v>
      </c>
      <c r="FR23" s="237">
        <v>4.5</v>
      </c>
      <c r="FS23" s="238">
        <v>6.9</v>
      </c>
      <c r="FT23" s="238">
        <v>6.4</v>
      </c>
      <c r="FU23" s="238">
        <v>6</v>
      </c>
      <c r="FV23" s="238">
        <v>6.4</v>
      </c>
      <c r="FW23" s="238">
        <v>6.4</v>
      </c>
      <c r="FX23" s="238" t="s">
        <v>1263</v>
      </c>
      <c r="FY23" s="238" t="s">
        <v>1263</v>
      </c>
      <c r="FZ23" s="238" t="s">
        <v>1263</v>
      </c>
      <c r="GA23" s="238">
        <v>5.8</v>
      </c>
      <c r="GB23" s="241">
        <v>7.5</v>
      </c>
      <c r="GC23" s="239">
        <v>6.78</v>
      </c>
    </row>
    <row r="24" spans="1:185" s="111" customFormat="1" ht="21.75" customHeight="1">
      <c r="A24" s="229">
        <v>14</v>
      </c>
      <c r="B24" s="97" t="s">
        <v>1755</v>
      </c>
      <c r="C24" s="796" t="s">
        <v>1756</v>
      </c>
      <c r="D24" s="797" t="s">
        <v>416</v>
      </c>
      <c r="E24" s="798"/>
      <c r="F24" s="799"/>
      <c r="G24" s="800">
        <v>11</v>
      </c>
      <c r="H24" s="801" t="s">
        <v>1263</v>
      </c>
      <c r="I24" s="802" t="s">
        <v>1263</v>
      </c>
      <c r="J24" s="803"/>
      <c r="K24" s="802" t="s">
        <v>1263</v>
      </c>
      <c r="L24" s="804" t="s">
        <v>1263</v>
      </c>
      <c r="M24" s="802" t="s">
        <v>1263</v>
      </c>
      <c r="N24" s="803"/>
      <c r="O24" s="802" t="s">
        <v>1263</v>
      </c>
      <c r="P24" s="804">
        <v>4.7</v>
      </c>
      <c r="Q24" s="802">
        <v>4.9000000000000004</v>
      </c>
      <c r="R24" s="803"/>
      <c r="S24" s="802" t="s">
        <v>1263</v>
      </c>
      <c r="T24" s="804">
        <v>5.5</v>
      </c>
      <c r="U24" s="802">
        <v>5.0999999999999996</v>
      </c>
      <c r="V24" s="803"/>
      <c r="W24" s="805" t="s">
        <v>1263</v>
      </c>
      <c r="X24" s="804">
        <v>6</v>
      </c>
      <c r="Y24" s="802">
        <v>5.8</v>
      </c>
      <c r="Z24" s="803"/>
      <c r="AA24" s="802" t="s">
        <v>1263</v>
      </c>
      <c r="AB24" s="804">
        <v>2.5</v>
      </c>
      <c r="AC24" s="802">
        <v>3.9</v>
      </c>
      <c r="AD24" s="803">
        <v>4</v>
      </c>
      <c r="AE24" s="802">
        <v>4.5999999999999996</v>
      </c>
      <c r="AF24" s="804" t="s">
        <v>1263</v>
      </c>
      <c r="AG24" s="802" t="s">
        <v>1263</v>
      </c>
      <c r="AH24" s="803"/>
      <c r="AI24" s="802" t="s">
        <v>1263</v>
      </c>
      <c r="AJ24" s="804" t="s">
        <v>1263</v>
      </c>
      <c r="AK24" s="802" t="s">
        <v>1263</v>
      </c>
      <c r="AL24" s="803"/>
      <c r="AM24" s="802" t="s">
        <v>1263</v>
      </c>
      <c r="AN24" s="804" t="s">
        <v>1263</v>
      </c>
      <c r="AO24" s="802" t="s">
        <v>1263</v>
      </c>
      <c r="AP24" s="803"/>
      <c r="AQ24" s="802" t="s">
        <v>1263</v>
      </c>
      <c r="AR24" s="806"/>
      <c r="AS24" s="802">
        <v>5.3</v>
      </c>
      <c r="AT24" s="803"/>
      <c r="AU24" s="807"/>
      <c r="AV24" s="806"/>
      <c r="AW24" s="802">
        <v>6</v>
      </c>
      <c r="AX24" s="803"/>
      <c r="AY24" s="807"/>
      <c r="AZ24" s="808">
        <v>5.15</v>
      </c>
      <c r="BA24" s="808">
        <v>3.79</v>
      </c>
      <c r="BB24" s="809">
        <v>45</v>
      </c>
      <c r="BC24" s="23" t="s">
        <v>2822</v>
      </c>
      <c r="BD24" s="23" t="s">
        <v>2824</v>
      </c>
      <c r="BE24" s="23" t="s">
        <v>1263</v>
      </c>
      <c r="BF24" s="69" t="s">
        <v>1263</v>
      </c>
      <c r="BG24" s="23">
        <v>11</v>
      </c>
      <c r="BH24" s="23">
        <v>2</v>
      </c>
      <c r="BI24" s="23">
        <v>13</v>
      </c>
      <c r="BJ24" s="23">
        <v>0</v>
      </c>
      <c r="BK24" s="24">
        <v>5.2</v>
      </c>
      <c r="BL24" s="24" t="s">
        <v>2823</v>
      </c>
      <c r="BM24" s="24">
        <v>5.18</v>
      </c>
      <c r="BN24" s="24" t="s">
        <v>2823</v>
      </c>
      <c r="BO24" s="32"/>
      <c r="BP24" s="23">
        <v>50</v>
      </c>
      <c r="BQ24" s="23">
        <v>2</v>
      </c>
      <c r="BR24" s="14">
        <v>2</v>
      </c>
      <c r="BS24" s="232" t="s">
        <v>1263</v>
      </c>
      <c r="BT24" s="232" t="s">
        <v>1263</v>
      </c>
      <c r="BU24" s="232">
        <v>4.7</v>
      </c>
      <c r="BV24" s="232">
        <v>5.5</v>
      </c>
      <c r="BW24" s="232">
        <v>6</v>
      </c>
      <c r="BX24" s="232">
        <v>2.5</v>
      </c>
      <c r="BY24" s="232" t="s">
        <v>1263</v>
      </c>
      <c r="BZ24" s="232" t="s">
        <v>1263</v>
      </c>
      <c r="CA24" s="232" t="s">
        <v>1263</v>
      </c>
      <c r="CB24" s="232">
        <v>5.3</v>
      </c>
      <c r="CC24" s="232">
        <v>6</v>
      </c>
      <c r="CD24" s="14">
        <v>1</v>
      </c>
      <c r="CE24" s="233" t="s">
        <v>1263</v>
      </c>
      <c r="CF24" s="232" t="s">
        <v>1263</v>
      </c>
      <c r="CG24" s="232">
        <v>4.9000000000000004</v>
      </c>
      <c r="CH24" s="232">
        <v>5.0999999999999996</v>
      </c>
      <c r="CI24" s="232">
        <v>5.8</v>
      </c>
      <c r="CJ24" s="232">
        <v>3.9</v>
      </c>
      <c r="CK24" s="232" t="s">
        <v>1263</v>
      </c>
      <c r="CL24" s="232" t="s">
        <v>1263</v>
      </c>
      <c r="CM24" s="232" t="s">
        <v>1263</v>
      </c>
      <c r="CN24" s="232">
        <v>5.3</v>
      </c>
      <c r="CO24" s="232">
        <v>6</v>
      </c>
      <c r="CP24" s="234">
        <v>5.15</v>
      </c>
      <c r="CQ24" s="235">
        <v>4.8</v>
      </c>
      <c r="CR24" s="236">
        <v>5.4</v>
      </c>
      <c r="CS24" s="236">
        <v>5.0999999999999996</v>
      </c>
      <c r="CT24" s="236">
        <v>4.5999999999999996</v>
      </c>
      <c r="CU24" s="236">
        <v>4.5</v>
      </c>
      <c r="CV24" s="236">
        <v>5</v>
      </c>
      <c r="CW24" s="236">
        <v>5.8</v>
      </c>
      <c r="CX24" s="236" t="s">
        <v>1263</v>
      </c>
      <c r="CY24" s="236" t="s">
        <v>1263</v>
      </c>
      <c r="CZ24" s="236">
        <v>4.7</v>
      </c>
      <c r="DA24" s="236">
        <v>4.9000000000000004</v>
      </c>
      <c r="DB24" s="236" t="s">
        <v>1263</v>
      </c>
      <c r="DC24" s="236">
        <v>5.5</v>
      </c>
      <c r="DD24" s="236" t="s">
        <v>1263</v>
      </c>
      <c r="DE24" s="236">
        <v>5.9</v>
      </c>
      <c r="DF24" s="236">
        <v>6</v>
      </c>
      <c r="DG24" s="236">
        <v>4.3</v>
      </c>
      <c r="DH24" s="236">
        <v>5.9</v>
      </c>
      <c r="DI24" s="236" t="s">
        <v>1263</v>
      </c>
      <c r="DJ24" s="236" t="s">
        <v>1263</v>
      </c>
      <c r="DK24" s="236" t="s">
        <v>1263</v>
      </c>
      <c r="DL24" s="236">
        <v>5.6</v>
      </c>
      <c r="DM24" s="555" t="s">
        <v>1263</v>
      </c>
      <c r="DN24" s="237" t="s">
        <v>1263</v>
      </c>
      <c r="DO24" s="238" t="s">
        <v>1263</v>
      </c>
      <c r="DP24" s="238">
        <v>4.9000000000000004</v>
      </c>
      <c r="DQ24" s="238">
        <v>5.0999999999999996</v>
      </c>
      <c r="DR24" s="238">
        <v>5.8</v>
      </c>
      <c r="DS24" s="238" t="s">
        <v>1263</v>
      </c>
      <c r="DT24" s="238" t="s">
        <v>1263</v>
      </c>
      <c r="DU24" s="238" t="s">
        <v>1263</v>
      </c>
      <c r="DV24" s="238" t="s">
        <v>1263</v>
      </c>
      <c r="DW24" s="238">
        <v>5.3</v>
      </c>
      <c r="DX24" s="238">
        <v>6</v>
      </c>
      <c r="DY24" s="239">
        <v>5.2</v>
      </c>
      <c r="DZ24" s="233" t="s">
        <v>1263</v>
      </c>
      <c r="EA24" s="232" t="s">
        <v>1263</v>
      </c>
      <c r="EB24" s="232" t="s">
        <v>1263</v>
      </c>
      <c r="EC24" s="232" t="s">
        <v>1263</v>
      </c>
      <c r="ED24" s="232" t="s">
        <v>1263</v>
      </c>
      <c r="EE24" s="232">
        <v>4.5999999999999996</v>
      </c>
      <c r="EF24" s="232" t="s">
        <v>1263</v>
      </c>
      <c r="EG24" s="232" t="s">
        <v>1263</v>
      </c>
      <c r="EH24" s="232" t="s">
        <v>1263</v>
      </c>
      <c r="EI24" s="233" t="s">
        <v>1263</v>
      </c>
      <c r="EJ24" s="232" t="s">
        <v>1263</v>
      </c>
      <c r="EK24" s="232">
        <v>4.9000000000000004</v>
      </c>
      <c r="EL24" s="232">
        <v>5.0999999999999996</v>
      </c>
      <c r="EM24" s="232">
        <v>5.8</v>
      </c>
      <c r="EN24" s="232">
        <v>4.5999999999999996</v>
      </c>
      <c r="EO24" s="232" t="s">
        <v>1263</v>
      </c>
      <c r="EP24" s="232" t="s">
        <v>1263</v>
      </c>
      <c r="EQ24" s="232" t="s">
        <v>1263</v>
      </c>
      <c r="ER24" s="232">
        <v>5.3</v>
      </c>
      <c r="ES24" s="232">
        <v>6</v>
      </c>
      <c r="ET24" s="240">
        <v>3.79</v>
      </c>
      <c r="EU24" s="235">
        <v>4.8</v>
      </c>
      <c r="EV24" s="236">
        <v>5.4</v>
      </c>
      <c r="EW24" s="236">
        <v>5.0999999999999996</v>
      </c>
      <c r="EX24" s="236">
        <v>4.5999999999999996</v>
      </c>
      <c r="EY24" s="236">
        <v>4.5</v>
      </c>
      <c r="EZ24" s="236">
        <v>5</v>
      </c>
      <c r="FA24" s="236">
        <v>5.8</v>
      </c>
      <c r="FB24" s="236" t="s">
        <v>1263</v>
      </c>
      <c r="FC24" s="236" t="s">
        <v>1263</v>
      </c>
      <c r="FD24" s="236">
        <v>4.7</v>
      </c>
      <c r="FE24" s="236">
        <v>4.9000000000000004</v>
      </c>
      <c r="FF24" s="236" t="s">
        <v>1263</v>
      </c>
      <c r="FG24" s="236">
        <v>5.5</v>
      </c>
      <c r="FH24" s="236" t="s">
        <v>1263</v>
      </c>
      <c r="FI24" s="236">
        <v>5.9</v>
      </c>
      <c r="FJ24" s="236">
        <v>6</v>
      </c>
      <c r="FK24" s="236">
        <v>4.3</v>
      </c>
      <c r="FL24" s="236">
        <v>5.9</v>
      </c>
      <c r="FM24" s="236" t="s">
        <v>1263</v>
      </c>
      <c r="FN24" s="236" t="s">
        <v>1263</v>
      </c>
      <c r="FO24" s="236" t="s">
        <v>1263</v>
      </c>
      <c r="FP24" s="236">
        <v>5.6</v>
      </c>
      <c r="FQ24" s="555" t="s">
        <v>1263</v>
      </c>
      <c r="FR24" s="237" t="s">
        <v>1263</v>
      </c>
      <c r="FS24" s="238" t="s">
        <v>1263</v>
      </c>
      <c r="FT24" s="238">
        <v>4.9000000000000004</v>
      </c>
      <c r="FU24" s="238">
        <v>5.0999999999999996</v>
      </c>
      <c r="FV24" s="238">
        <v>5.8</v>
      </c>
      <c r="FW24" s="238">
        <v>4.5999999999999996</v>
      </c>
      <c r="FX24" s="238" t="s">
        <v>1263</v>
      </c>
      <c r="FY24" s="238" t="s">
        <v>1263</v>
      </c>
      <c r="FZ24" s="238" t="s">
        <v>1263</v>
      </c>
      <c r="GA24" s="238">
        <v>5.3</v>
      </c>
      <c r="GB24" s="241">
        <v>6</v>
      </c>
      <c r="GC24" s="239">
        <v>5.18</v>
      </c>
    </row>
    <row r="25" spans="1:185" s="111" customFormat="1" ht="21.75" customHeight="1">
      <c r="A25" s="229">
        <v>15</v>
      </c>
      <c r="B25" s="97" t="s">
        <v>1758</v>
      </c>
      <c r="C25" s="796" t="s">
        <v>1759</v>
      </c>
      <c r="D25" s="797" t="s">
        <v>302</v>
      </c>
      <c r="E25" s="798"/>
      <c r="F25" s="799"/>
      <c r="G25" s="800">
        <v>3</v>
      </c>
      <c r="H25" s="801">
        <v>3.8</v>
      </c>
      <c r="I25" s="802">
        <v>5.0999999999999996</v>
      </c>
      <c r="J25" s="803"/>
      <c r="K25" s="802" t="s">
        <v>1263</v>
      </c>
      <c r="L25" s="804">
        <v>7.3</v>
      </c>
      <c r="M25" s="802">
        <v>7.4</v>
      </c>
      <c r="N25" s="803"/>
      <c r="O25" s="802" t="s">
        <v>1263</v>
      </c>
      <c r="P25" s="804">
        <v>6.1</v>
      </c>
      <c r="Q25" s="802">
        <v>6.2</v>
      </c>
      <c r="R25" s="803"/>
      <c r="S25" s="802" t="s">
        <v>1263</v>
      </c>
      <c r="T25" s="804">
        <v>4.5</v>
      </c>
      <c r="U25" s="802">
        <v>4.8</v>
      </c>
      <c r="V25" s="803"/>
      <c r="W25" s="805" t="s">
        <v>1263</v>
      </c>
      <c r="X25" s="804">
        <v>6</v>
      </c>
      <c r="Y25" s="802">
        <v>5.7</v>
      </c>
      <c r="Z25" s="803"/>
      <c r="AA25" s="802" t="s">
        <v>1263</v>
      </c>
      <c r="AB25" s="804">
        <v>4.8</v>
      </c>
      <c r="AC25" s="802">
        <v>4.8</v>
      </c>
      <c r="AD25" s="803"/>
      <c r="AE25" s="802" t="s">
        <v>1263</v>
      </c>
      <c r="AF25" s="804" t="s">
        <v>1263</v>
      </c>
      <c r="AG25" s="802" t="s">
        <v>1263</v>
      </c>
      <c r="AH25" s="803"/>
      <c r="AI25" s="802" t="s">
        <v>1263</v>
      </c>
      <c r="AJ25" s="804" t="s">
        <v>1263</v>
      </c>
      <c r="AK25" s="802" t="s">
        <v>1263</v>
      </c>
      <c r="AL25" s="803"/>
      <c r="AM25" s="802" t="s">
        <v>1263</v>
      </c>
      <c r="AN25" s="804" t="s">
        <v>1263</v>
      </c>
      <c r="AO25" s="802" t="s">
        <v>1263</v>
      </c>
      <c r="AP25" s="803"/>
      <c r="AQ25" s="802" t="s">
        <v>1263</v>
      </c>
      <c r="AR25" s="806"/>
      <c r="AS25" s="802">
        <v>6</v>
      </c>
      <c r="AT25" s="803"/>
      <c r="AU25" s="807"/>
      <c r="AV25" s="806"/>
      <c r="AW25" s="802">
        <v>7</v>
      </c>
      <c r="AX25" s="803"/>
      <c r="AY25" s="807"/>
      <c r="AZ25" s="808">
        <v>5.98</v>
      </c>
      <c r="BA25" s="808" t="s">
        <v>1263</v>
      </c>
      <c r="BB25" s="809">
        <v>50</v>
      </c>
      <c r="BC25" s="23" t="s">
        <v>2820</v>
      </c>
      <c r="BD25" s="23" t="s">
        <v>1263</v>
      </c>
      <c r="BE25" s="23" t="s">
        <v>1263</v>
      </c>
      <c r="BF25" s="69" t="s">
        <v>1263</v>
      </c>
      <c r="BG25" s="23">
        <v>18</v>
      </c>
      <c r="BH25" s="23">
        <v>0</v>
      </c>
      <c r="BI25" s="23">
        <v>18</v>
      </c>
      <c r="BJ25" s="23">
        <v>0</v>
      </c>
      <c r="BK25" s="24">
        <v>5.65</v>
      </c>
      <c r="BL25" s="24" t="s">
        <v>2821</v>
      </c>
      <c r="BM25" s="24">
        <v>5.65</v>
      </c>
      <c r="BN25" s="24" t="s">
        <v>2821</v>
      </c>
      <c r="BO25" s="32"/>
      <c r="BP25" s="23">
        <v>53</v>
      </c>
      <c r="BQ25" s="23">
        <v>4</v>
      </c>
      <c r="BR25" s="14">
        <v>3</v>
      </c>
      <c r="BS25" s="232">
        <v>3.8</v>
      </c>
      <c r="BT25" s="232">
        <v>7.3</v>
      </c>
      <c r="BU25" s="232">
        <v>6.1</v>
      </c>
      <c r="BV25" s="232">
        <v>4.5</v>
      </c>
      <c r="BW25" s="232">
        <v>6</v>
      </c>
      <c r="BX25" s="232">
        <v>4.8</v>
      </c>
      <c r="BY25" s="232" t="s">
        <v>1263</v>
      </c>
      <c r="BZ25" s="232" t="s">
        <v>1263</v>
      </c>
      <c r="CA25" s="232" t="s">
        <v>1263</v>
      </c>
      <c r="CB25" s="232">
        <v>6</v>
      </c>
      <c r="CC25" s="232">
        <v>7</v>
      </c>
      <c r="CD25" s="14">
        <v>0</v>
      </c>
      <c r="CE25" s="233">
        <v>5.0999999999999996</v>
      </c>
      <c r="CF25" s="232">
        <v>7.4</v>
      </c>
      <c r="CG25" s="232">
        <v>6.2</v>
      </c>
      <c r="CH25" s="232">
        <v>4.8</v>
      </c>
      <c r="CI25" s="232">
        <v>5.7</v>
      </c>
      <c r="CJ25" s="232">
        <v>4.8</v>
      </c>
      <c r="CK25" s="232" t="s">
        <v>1263</v>
      </c>
      <c r="CL25" s="232" t="s">
        <v>1263</v>
      </c>
      <c r="CM25" s="232" t="s">
        <v>1263</v>
      </c>
      <c r="CN25" s="232">
        <v>6</v>
      </c>
      <c r="CO25" s="232">
        <v>7</v>
      </c>
      <c r="CP25" s="234">
        <v>5.98</v>
      </c>
      <c r="CQ25" s="235">
        <v>5.2</v>
      </c>
      <c r="CR25" s="236">
        <v>6.1</v>
      </c>
      <c r="CS25" s="236">
        <v>5</v>
      </c>
      <c r="CT25" s="236">
        <v>5.7</v>
      </c>
      <c r="CU25" s="236">
        <v>5.8</v>
      </c>
      <c r="CV25" s="236">
        <v>4.5</v>
      </c>
      <c r="CW25" s="236">
        <v>5.4</v>
      </c>
      <c r="CX25" s="236" t="s">
        <v>1263</v>
      </c>
      <c r="CY25" s="236" t="s">
        <v>1263</v>
      </c>
      <c r="CZ25" s="236">
        <v>4.0999999999999996</v>
      </c>
      <c r="DA25" s="236">
        <v>4.2</v>
      </c>
      <c r="DB25" s="236" t="s">
        <v>1263</v>
      </c>
      <c r="DC25" s="236">
        <v>7.3</v>
      </c>
      <c r="DD25" s="236" t="s">
        <v>1263</v>
      </c>
      <c r="DE25" s="236">
        <v>6.7</v>
      </c>
      <c r="DF25" s="236">
        <v>5.8</v>
      </c>
      <c r="DG25" s="236" t="s">
        <v>1263</v>
      </c>
      <c r="DH25" s="236">
        <v>6.3</v>
      </c>
      <c r="DI25" s="236" t="s">
        <v>1263</v>
      </c>
      <c r="DJ25" s="236" t="s">
        <v>1263</v>
      </c>
      <c r="DK25" s="236" t="s">
        <v>1263</v>
      </c>
      <c r="DL25" s="236">
        <v>6.3</v>
      </c>
      <c r="DM25" s="555" t="s">
        <v>1263</v>
      </c>
      <c r="DN25" s="237">
        <v>5.0999999999999996</v>
      </c>
      <c r="DO25" s="238">
        <v>7.4</v>
      </c>
      <c r="DP25" s="238">
        <v>6.2</v>
      </c>
      <c r="DQ25" s="238">
        <v>4.8</v>
      </c>
      <c r="DR25" s="238">
        <v>5.7</v>
      </c>
      <c r="DS25" s="238">
        <v>4.8</v>
      </c>
      <c r="DT25" s="238" t="s">
        <v>1263</v>
      </c>
      <c r="DU25" s="238" t="s">
        <v>1263</v>
      </c>
      <c r="DV25" s="238" t="s">
        <v>1263</v>
      </c>
      <c r="DW25" s="238">
        <v>6</v>
      </c>
      <c r="DX25" s="238">
        <v>7</v>
      </c>
      <c r="DY25" s="239">
        <v>5.65</v>
      </c>
      <c r="DZ25" s="233" t="s">
        <v>1263</v>
      </c>
      <c r="EA25" s="232" t="s">
        <v>1263</v>
      </c>
      <c r="EB25" s="232" t="s">
        <v>1263</v>
      </c>
      <c r="EC25" s="232" t="s">
        <v>1263</v>
      </c>
      <c r="ED25" s="232" t="s">
        <v>1263</v>
      </c>
      <c r="EE25" s="232" t="s">
        <v>1263</v>
      </c>
      <c r="EF25" s="232" t="s">
        <v>1263</v>
      </c>
      <c r="EG25" s="232" t="s">
        <v>1263</v>
      </c>
      <c r="EH25" s="232" t="s">
        <v>1263</v>
      </c>
      <c r="EI25" s="233">
        <v>5.0999999999999996</v>
      </c>
      <c r="EJ25" s="232">
        <v>7.4</v>
      </c>
      <c r="EK25" s="232">
        <v>6.2</v>
      </c>
      <c r="EL25" s="232">
        <v>4.8</v>
      </c>
      <c r="EM25" s="232">
        <v>5.7</v>
      </c>
      <c r="EN25" s="232">
        <v>4.8</v>
      </c>
      <c r="EO25" s="232" t="s">
        <v>1263</v>
      </c>
      <c r="EP25" s="232" t="s">
        <v>1263</v>
      </c>
      <c r="EQ25" s="232" t="s">
        <v>1263</v>
      </c>
      <c r="ER25" s="232">
        <v>6</v>
      </c>
      <c r="ES25" s="232">
        <v>7</v>
      </c>
      <c r="ET25" s="240" t="s">
        <v>1263</v>
      </c>
      <c r="EU25" s="235">
        <v>5.2</v>
      </c>
      <c r="EV25" s="236">
        <v>6.1</v>
      </c>
      <c r="EW25" s="236">
        <v>5</v>
      </c>
      <c r="EX25" s="236">
        <v>5.7</v>
      </c>
      <c r="EY25" s="236">
        <v>5.8</v>
      </c>
      <c r="EZ25" s="236">
        <v>4.5</v>
      </c>
      <c r="FA25" s="236">
        <v>5.4</v>
      </c>
      <c r="FB25" s="236" t="s">
        <v>1263</v>
      </c>
      <c r="FC25" s="236" t="s">
        <v>1263</v>
      </c>
      <c r="FD25" s="236">
        <v>4.0999999999999996</v>
      </c>
      <c r="FE25" s="236">
        <v>4.2</v>
      </c>
      <c r="FF25" s="236" t="s">
        <v>1263</v>
      </c>
      <c r="FG25" s="236">
        <v>7.3</v>
      </c>
      <c r="FH25" s="236" t="s">
        <v>1263</v>
      </c>
      <c r="FI25" s="236">
        <v>6.7</v>
      </c>
      <c r="FJ25" s="236">
        <v>5.8</v>
      </c>
      <c r="FK25" s="236" t="s">
        <v>1263</v>
      </c>
      <c r="FL25" s="236">
        <v>6.3</v>
      </c>
      <c r="FM25" s="236" t="s">
        <v>1263</v>
      </c>
      <c r="FN25" s="236" t="s">
        <v>1263</v>
      </c>
      <c r="FO25" s="236" t="s">
        <v>1263</v>
      </c>
      <c r="FP25" s="236">
        <v>6.3</v>
      </c>
      <c r="FQ25" s="555" t="s">
        <v>1263</v>
      </c>
      <c r="FR25" s="237">
        <v>5.0999999999999996</v>
      </c>
      <c r="FS25" s="238">
        <v>7.4</v>
      </c>
      <c r="FT25" s="238">
        <v>6.2</v>
      </c>
      <c r="FU25" s="238">
        <v>4.8</v>
      </c>
      <c r="FV25" s="238">
        <v>5.7</v>
      </c>
      <c r="FW25" s="238">
        <v>4.8</v>
      </c>
      <c r="FX25" s="238" t="s">
        <v>1263</v>
      </c>
      <c r="FY25" s="238" t="s">
        <v>1263</v>
      </c>
      <c r="FZ25" s="238" t="s">
        <v>1263</v>
      </c>
      <c r="GA25" s="238">
        <v>6</v>
      </c>
      <c r="GB25" s="241">
        <v>7</v>
      </c>
      <c r="GC25" s="239">
        <v>5.65</v>
      </c>
    </row>
    <row r="26" spans="1:185" s="111" customFormat="1" ht="21.75" customHeight="1">
      <c r="A26" s="229">
        <v>16</v>
      </c>
      <c r="B26" s="97" t="s">
        <v>1760</v>
      </c>
      <c r="C26" s="796" t="s">
        <v>1761</v>
      </c>
      <c r="D26" s="797" t="s">
        <v>1762</v>
      </c>
      <c r="E26" s="798"/>
      <c r="F26" s="799"/>
      <c r="G26" s="800">
        <v>0</v>
      </c>
      <c r="H26" s="801">
        <v>3.4</v>
      </c>
      <c r="I26" s="802">
        <v>4.7</v>
      </c>
      <c r="J26" s="803"/>
      <c r="K26" s="802" t="s">
        <v>1263</v>
      </c>
      <c r="L26" s="804">
        <v>5.3</v>
      </c>
      <c r="M26" s="802">
        <v>5.0999999999999996</v>
      </c>
      <c r="N26" s="803"/>
      <c r="O26" s="802" t="s">
        <v>1263</v>
      </c>
      <c r="P26" s="804">
        <v>4.8</v>
      </c>
      <c r="Q26" s="802">
        <v>5.3</v>
      </c>
      <c r="R26" s="803"/>
      <c r="S26" s="802" t="s">
        <v>1263</v>
      </c>
      <c r="T26" s="804">
        <v>0.8</v>
      </c>
      <c r="U26" s="802">
        <v>2.8</v>
      </c>
      <c r="V26" s="803">
        <v>4.5</v>
      </c>
      <c r="W26" s="805">
        <v>4.7</v>
      </c>
      <c r="X26" s="804">
        <v>5</v>
      </c>
      <c r="Y26" s="802">
        <v>4.3</v>
      </c>
      <c r="Z26" s="803"/>
      <c r="AA26" s="802" t="s">
        <v>1263</v>
      </c>
      <c r="AB26" s="804">
        <v>6.3</v>
      </c>
      <c r="AC26" s="802">
        <v>4.9000000000000004</v>
      </c>
      <c r="AD26" s="803"/>
      <c r="AE26" s="802" t="s">
        <v>1263</v>
      </c>
      <c r="AF26" s="804" t="s">
        <v>1263</v>
      </c>
      <c r="AG26" s="802" t="s">
        <v>1263</v>
      </c>
      <c r="AH26" s="803"/>
      <c r="AI26" s="802" t="s">
        <v>1263</v>
      </c>
      <c r="AJ26" s="804" t="s">
        <v>1263</v>
      </c>
      <c r="AK26" s="802" t="s">
        <v>1263</v>
      </c>
      <c r="AL26" s="803"/>
      <c r="AM26" s="802" t="s">
        <v>1263</v>
      </c>
      <c r="AN26" s="804" t="s">
        <v>1263</v>
      </c>
      <c r="AO26" s="802" t="s">
        <v>1263</v>
      </c>
      <c r="AP26" s="803"/>
      <c r="AQ26" s="802" t="s">
        <v>1263</v>
      </c>
      <c r="AR26" s="806"/>
      <c r="AS26" s="802">
        <v>4.5</v>
      </c>
      <c r="AT26" s="803"/>
      <c r="AU26" s="807"/>
      <c r="AV26" s="806"/>
      <c r="AW26" s="802">
        <v>7.3</v>
      </c>
      <c r="AX26" s="803"/>
      <c r="AY26" s="807"/>
      <c r="AZ26" s="808">
        <v>4.9000000000000004</v>
      </c>
      <c r="BA26" s="808">
        <v>5.1100000000000003</v>
      </c>
      <c r="BB26" s="809">
        <v>53</v>
      </c>
      <c r="BC26" s="23" t="s">
        <v>2822</v>
      </c>
      <c r="BD26" s="23" t="s">
        <v>2822</v>
      </c>
      <c r="BE26" s="23" t="s">
        <v>1263</v>
      </c>
      <c r="BF26" s="69" t="s">
        <v>1263</v>
      </c>
      <c r="BG26" s="23">
        <v>16</v>
      </c>
      <c r="BH26" s="23">
        <v>2</v>
      </c>
      <c r="BI26" s="23">
        <v>18</v>
      </c>
      <c r="BJ26" s="23">
        <v>0</v>
      </c>
      <c r="BK26" s="24">
        <v>5.64</v>
      </c>
      <c r="BL26" s="24" t="s">
        <v>2821</v>
      </c>
      <c r="BM26" s="24">
        <v>5.61</v>
      </c>
      <c r="BN26" s="24" t="s">
        <v>2821</v>
      </c>
      <c r="BO26" s="32"/>
      <c r="BP26" s="23">
        <v>57</v>
      </c>
      <c r="BQ26" s="23">
        <v>0</v>
      </c>
      <c r="BR26" s="14">
        <v>4</v>
      </c>
      <c r="BS26" s="232">
        <v>3.4</v>
      </c>
      <c r="BT26" s="232">
        <v>5.3</v>
      </c>
      <c r="BU26" s="232">
        <v>4.8</v>
      </c>
      <c r="BV26" s="232">
        <v>0.8</v>
      </c>
      <c r="BW26" s="232">
        <v>5</v>
      </c>
      <c r="BX26" s="232">
        <v>6.3</v>
      </c>
      <c r="BY26" s="232" t="s">
        <v>1263</v>
      </c>
      <c r="BZ26" s="232" t="s">
        <v>1263</v>
      </c>
      <c r="CA26" s="232" t="s">
        <v>1263</v>
      </c>
      <c r="CB26" s="232">
        <v>4.5</v>
      </c>
      <c r="CC26" s="232">
        <v>7.3</v>
      </c>
      <c r="CD26" s="14">
        <v>1</v>
      </c>
      <c r="CE26" s="233">
        <v>4.7</v>
      </c>
      <c r="CF26" s="232">
        <v>5.0999999999999996</v>
      </c>
      <c r="CG26" s="232">
        <v>5.3</v>
      </c>
      <c r="CH26" s="232">
        <v>2.8</v>
      </c>
      <c r="CI26" s="232">
        <v>4.3</v>
      </c>
      <c r="CJ26" s="232">
        <v>4.9000000000000004</v>
      </c>
      <c r="CK26" s="232" t="s">
        <v>1263</v>
      </c>
      <c r="CL26" s="232" t="s">
        <v>1263</v>
      </c>
      <c r="CM26" s="232" t="s">
        <v>1263</v>
      </c>
      <c r="CN26" s="232">
        <v>4.5</v>
      </c>
      <c r="CO26" s="232">
        <v>7.3</v>
      </c>
      <c r="CP26" s="234">
        <v>4.9000000000000004</v>
      </c>
      <c r="CQ26" s="235">
        <v>5.2</v>
      </c>
      <c r="CR26" s="236">
        <v>6</v>
      </c>
      <c r="CS26" s="236">
        <v>6.3</v>
      </c>
      <c r="CT26" s="236">
        <v>5.2</v>
      </c>
      <c r="CU26" s="236">
        <v>6.2</v>
      </c>
      <c r="CV26" s="236">
        <v>4.5999999999999996</v>
      </c>
      <c r="CW26" s="236">
        <v>6.6</v>
      </c>
      <c r="CX26" s="236" t="s">
        <v>1263</v>
      </c>
      <c r="CY26" s="236" t="s">
        <v>1263</v>
      </c>
      <c r="CZ26" s="236">
        <v>6.4</v>
      </c>
      <c r="DA26" s="236">
        <v>5.7</v>
      </c>
      <c r="DB26" s="236" t="s">
        <v>1263</v>
      </c>
      <c r="DC26" s="236">
        <v>7.8</v>
      </c>
      <c r="DD26" s="236">
        <v>5.4</v>
      </c>
      <c r="DE26" s="236">
        <v>7.2</v>
      </c>
      <c r="DF26" s="236">
        <v>6</v>
      </c>
      <c r="DG26" s="236">
        <v>4.7</v>
      </c>
      <c r="DH26" s="236">
        <v>7</v>
      </c>
      <c r="DI26" s="236" t="s">
        <v>1263</v>
      </c>
      <c r="DJ26" s="236" t="s">
        <v>1263</v>
      </c>
      <c r="DK26" s="236" t="s">
        <v>1263</v>
      </c>
      <c r="DL26" s="236">
        <v>5.0999999999999996</v>
      </c>
      <c r="DM26" s="555" t="s">
        <v>1263</v>
      </c>
      <c r="DN26" s="237">
        <v>4.7</v>
      </c>
      <c r="DO26" s="238">
        <v>5.0999999999999996</v>
      </c>
      <c r="DP26" s="238">
        <v>5.3</v>
      </c>
      <c r="DQ26" s="238" t="s">
        <v>1263</v>
      </c>
      <c r="DR26" s="238">
        <v>4.3</v>
      </c>
      <c r="DS26" s="238">
        <v>4.9000000000000004</v>
      </c>
      <c r="DT26" s="238" t="s">
        <v>1263</v>
      </c>
      <c r="DU26" s="238" t="s">
        <v>1263</v>
      </c>
      <c r="DV26" s="238" t="s">
        <v>1263</v>
      </c>
      <c r="DW26" s="238">
        <v>4.5</v>
      </c>
      <c r="DX26" s="238">
        <v>7.3</v>
      </c>
      <c r="DY26" s="239">
        <v>5.64</v>
      </c>
      <c r="DZ26" s="233" t="s">
        <v>1263</v>
      </c>
      <c r="EA26" s="232" t="s">
        <v>1263</v>
      </c>
      <c r="EB26" s="232" t="s">
        <v>1263</v>
      </c>
      <c r="EC26" s="232">
        <v>4.7</v>
      </c>
      <c r="ED26" s="232" t="s">
        <v>1263</v>
      </c>
      <c r="EE26" s="232" t="s">
        <v>1263</v>
      </c>
      <c r="EF26" s="232" t="s">
        <v>1263</v>
      </c>
      <c r="EG26" s="232" t="s">
        <v>1263</v>
      </c>
      <c r="EH26" s="232" t="s">
        <v>1263</v>
      </c>
      <c r="EI26" s="233">
        <v>4.7</v>
      </c>
      <c r="EJ26" s="232">
        <v>5.0999999999999996</v>
      </c>
      <c r="EK26" s="232">
        <v>5.3</v>
      </c>
      <c r="EL26" s="232">
        <v>4.7</v>
      </c>
      <c r="EM26" s="232">
        <v>4.3</v>
      </c>
      <c r="EN26" s="232">
        <v>4.9000000000000004</v>
      </c>
      <c r="EO26" s="232" t="s">
        <v>1263</v>
      </c>
      <c r="EP26" s="232" t="s">
        <v>1263</v>
      </c>
      <c r="EQ26" s="232" t="s">
        <v>1263</v>
      </c>
      <c r="ER26" s="232">
        <v>4.5</v>
      </c>
      <c r="ES26" s="232">
        <v>7.3</v>
      </c>
      <c r="ET26" s="240">
        <v>5.1100000000000003</v>
      </c>
      <c r="EU26" s="235">
        <v>5.2</v>
      </c>
      <c r="EV26" s="236">
        <v>6</v>
      </c>
      <c r="EW26" s="236">
        <v>6.3</v>
      </c>
      <c r="EX26" s="236">
        <v>5.2</v>
      </c>
      <c r="EY26" s="236">
        <v>6.2</v>
      </c>
      <c r="EZ26" s="236">
        <v>4.5999999999999996</v>
      </c>
      <c r="FA26" s="236">
        <v>6.6</v>
      </c>
      <c r="FB26" s="236" t="s">
        <v>1263</v>
      </c>
      <c r="FC26" s="236" t="s">
        <v>1263</v>
      </c>
      <c r="FD26" s="236">
        <v>6.4</v>
      </c>
      <c r="FE26" s="236">
        <v>5.7</v>
      </c>
      <c r="FF26" s="236" t="s">
        <v>1263</v>
      </c>
      <c r="FG26" s="236">
        <v>7.8</v>
      </c>
      <c r="FH26" s="236">
        <v>5.4</v>
      </c>
      <c r="FI26" s="236">
        <v>7.2</v>
      </c>
      <c r="FJ26" s="236">
        <v>6</v>
      </c>
      <c r="FK26" s="236">
        <v>4.7</v>
      </c>
      <c r="FL26" s="236">
        <v>7</v>
      </c>
      <c r="FM26" s="236" t="s">
        <v>1263</v>
      </c>
      <c r="FN26" s="236" t="s">
        <v>1263</v>
      </c>
      <c r="FO26" s="236" t="s">
        <v>1263</v>
      </c>
      <c r="FP26" s="236">
        <v>5.0999999999999996</v>
      </c>
      <c r="FQ26" s="555" t="s">
        <v>1263</v>
      </c>
      <c r="FR26" s="237">
        <v>4.7</v>
      </c>
      <c r="FS26" s="238">
        <v>5.0999999999999996</v>
      </c>
      <c r="FT26" s="238">
        <v>5.3</v>
      </c>
      <c r="FU26" s="238">
        <v>4.7</v>
      </c>
      <c r="FV26" s="238">
        <v>4.3</v>
      </c>
      <c r="FW26" s="238">
        <v>4.9000000000000004</v>
      </c>
      <c r="FX26" s="238" t="s">
        <v>1263</v>
      </c>
      <c r="FY26" s="238" t="s">
        <v>1263</v>
      </c>
      <c r="FZ26" s="238" t="s">
        <v>1263</v>
      </c>
      <c r="GA26" s="238">
        <v>4.5</v>
      </c>
      <c r="GB26" s="241">
        <v>7.3</v>
      </c>
      <c r="GC26" s="239">
        <v>5.61</v>
      </c>
    </row>
    <row r="27" spans="1:185" s="111" customFormat="1" ht="21.75" customHeight="1">
      <c r="A27" s="229">
        <v>17</v>
      </c>
      <c r="B27" s="97" t="s">
        <v>1764</v>
      </c>
      <c r="C27" s="796" t="s">
        <v>1429</v>
      </c>
      <c r="D27" s="797" t="s">
        <v>337</v>
      </c>
      <c r="E27" s="798"/>
      <c r="F27" s="799"/>
      <c r="G27" s="800">
        <v>1</v>
      </c>
      <c r="H27" s="801">
        <v>4.5</v>
      </c>
      <c r="I27" s="802">
        <v>5.3</v>
      </c>
      <c r="J27" s="803"/>
      <c r="K27" s="802" t="s">
        <v>1263</v>
      </c>
      <c r="L27" s="804">
        <v>5.8</v>
      </c>
      <c r="M27" s="802">
        <v>6.3</v>
      </c>
      <c r="N27" s="803"/>
      <c r="O27" s="802" t="s">
        <v>1263</v>
      </c>
      <c r="P27" s="804">
        <v>6</v>
      </c>
      <c r="Q27" s="802">
        <v>6.7</v>
      </c>
      <c r="R27" s="803"/>
      <c r="S27" s="802" t="s">
        <v>1263</v>
      </c>
      <c r="T27" s="804">
        <v>5.5</v>
      </c>
      <c r="U27" s="802">
        <v>5.8</v>
      </c>
      <c r="V27" s="803"/>
      <c r="W27" s="805" t="s">
        <v>1263</v>
      </c>
      <c r="X27" s="804">
        <v>6.5</v>
      </c>
      <c r="Y27" s="802">
        <v>5.9</v>
      </c>
      <c r="Z27" s="803"/>
      <c r="AA27" s="802" t="s">
        <v>1263</v>
      </c>
      <c r="AB27" s="804">
        <v>3</v>
      </c>
      <c r="AC27" s="802">
        <v>4.0999999999999996</v>
      </c>
      <c r="AD27" s="803"/>
      <c r="AE27" s="802" t="s">
        <v>1263</v>
      </c>
      <c r="AF27" s="804" t="s">
        <v>1263</v>
      </c>
      <c r="AG27" s="802" t="s">
        <v>1263</v>
      </c>
      <c r="AH27" s="803"/>
      <c r="AI27" s="802" t="s">
        <v>1263</v>
      </c>
      <c r="AJ27" s="804" t="s">
        <v>1263</v>
      </c>
      <c r="AK27" s="802" t="s">
        <v>1263</v>
      </c>
      <c r="AL27" s="803"/>
      <c r="AM27" s="802" t="s">
        <v>1263</v>
      </c>
      <c r="AN27" s="804" t="s">
        <v>1263</v>
      </c>
      <c r="AO27" s="802" t="s">
        <v>1263</v>
      </c>
      <c r="AP27" s="803"/>
      <c r="AQ27" s="802" t="s">
        <v>1263</v>
      </c>
      <c r="AR27" s="806"/>
      <c r="AS27" s="802">
        <v>6.8</v>
      </c>
      <c r="AT27" s="803"/>
      <c r="AU27" s="807"/>
      <c r="AV27" s="806"/>
      <c r="AW27" s="802">
        <v>9</v>
      </c>
      <c r="AX27" s="803"/>
      <c r="AY27" s="807"/>
      <c r="AZ27" s="808">
        <v>6.27</v>
      </c>
      <c r="BA27" s="808" t="s">
        <v>1263</v>
      </c>
      <c r="BB27" s="809">
        <v>54</v>
      </c>
      <c r="BC27" s="23" t="s">
        <v>2820</v>
      </c>
      <c r="BD27" s="23" t="s">
        <v>1263</v>
      </c>
      <c r="BE27" s="23" t="s">
        <v>1263</v>
      </c>
      <c r="BF27" s="69" t="s">
        <v>1263</v>
      </c>
      <c r="BG27" s="23">
        <v>18</v>
      </c>
      <c r="BH27" s="23">
        <v>0</v>
      </c>
      <c r="BI27" s="23">
        <v>18</v>
      </c>
      <c r="BJ27" s="23">
        <v>0</v>
      </c>
      <c r="BK27" s="24">
        <v>6.7</v>
      </c>
      <c r="BL27" s="24" t="s">
        <v>2821</v>
      </c>
      <c r="BM27" s="24">
        <v>6.7</v>
      </c>
      <c r="BN27" s="24" t="s">
        <v>2821</v>
      </c>
      <c r="BO27" s="32"/>
      <c r="BP27" s="23">
        <v>57</v>
      </c>
      <c r="BQ27" s="23">
        <v>0</v>
      </c>
      <c r="BR27" s="14">
        <v>2</v>
      </c>
      <c r="BS27" s="232">
        <v>4.5</v>
      </c>
      <c r="BT27" s="232">
        <v>5.8</v>
      </c>
      <c r="BU27" s="232">
        <v>6</v>
      </c>
      <c r="BV27" s="232">
        <v>5.5</v>
      </c>
      <c r="BW27" s="232">
        <v>6.5</v>
      </c>
      <c r="BX27" s="232">
        <v>3</v>
      </c>
      <c r="BY27" s="232" t="s">
        <v>1263</v>
      </c>
      <c r="BZ27" s="232" t="s">
        <v>1263</v>
      </c>
      <c r="CA27" s="232" t="s">
        <v>1263</v>
      </c>
      <c r="CB27" s="232">
        <v>6.8</v>
      </c>
      <c r="CC27" s="232">
        <v>9</v>
      </c>
      <c r="CD27" s="14">
        <v>0</v>
      </c>
      <c r="CE27" s="233">
        <v>5.3</v>
      </c>
      <c r="CF27" s="232">
        <v>6.3</v>
      </c>
      <c r="CG27" s="232">
        <v>6.7</v>
      </c>
      <c r="CH27" s="232">
        <v>5.8</v>
      </c>
      <c r="CI27" s="232">
        <v>5.9</v>
      </c>
      <c r="CJ27" s="232">
        <v>4.0999999999999996</v>
      </c>
      <c r="CK27" s="232" t="s">
        <v>1263</v>
      </c>
      <c r="CL27" s="232" t="s">
        <v>1263</v>
      </c>
      <c r="CM27" s="232" t="s">
        <v>1263</v>
      </c>
      <c r="CN27" s="232">
        <v>6.8</v>
      </c>
      <c r="CO27" s="232">
        <v>9</v>
      </c>
      <c r="CP27" s="234">
        <v>6.27</v>
      </c>
      <c r="CQ27" s="235">
        <v>7.3</v>
      </c>
      <c r="CR27" s="236">
        <v>8.1</v>
      </c>
      <c r="CS27" s="236">
        <v>6.5</v>
      </c>
      <c r="CT27" s="236">
        <v>6</v>
      </c>
      <c r="CU27" s="236">
        <v>5.7</v>
      </c>
      <c r="CV27" s="236">
        <v>6.9</v>
      </c>
      <c r="CW27" s="236">
        <v>7.6</v>
      </c>
      <c r="CX27" s="236" t="s">
        <v>1263</v>
      </c>
      <c r="CY27" s="236" t="s">
        <v>1263</v>
      </c>
      <c r="CZ27" s="236">
        <v>7</v>
      </c>
      <c r="DA27" s="236">
        <v>5.9</v>
      </c>
      <c r="DB27" s="236">
        <v>6.2</v>
      </c>
      <c r="DC27" s="236">
        <v>8.5</v>
      </c>
      <c r="DD27" s="236" t="s">
        <v>1263</v>
      </c>
      <c r="DE27" s="236">
        <v>7.4</v>
      </c>
      <c r="DF27" s="236">
        <v>7.7</v>
      </c>
      <c r="DG27" s="236">
        <v>6.7</v>
      </c>
      <c r="DH27" s="236">
        <v>6.2</v>
      </c>
      <c r="DI27" s="236" t="s">
        <v>1263</v>
      </c>
      <c r="DJ27" s="236" t="s">
        <v>1263</v>
      </c>
      <c r="DK27" s="236" t="s">
        <v>1263</v>
      </c>
      <c r="DL27" s="236">
        <v>7</v>
      </c>
      <c r="DM27" s="555" t="s">
        <v>1263</v>
      </c>
      <c r="DN27" s="237">
        <v>5.3</v>
      </c>
      <c r="DO27" s="238">
        <v>6.3</v>
      </c>
      <c r="DP27" s="238">
        <v>6.7</v>
      </c>
      <c r="DQ27" s="238">
        <v>5.8</v>
      </c>
      <c r="DR27" s="238">
        <v>5.9</v>
      </c>
      <c r="DS27" s="238">
        <v>4.0999999999999996</v>
      </c>
      <c r="DT27" s="238" t="s">
        <v>1263</v>
      </c>
      <c r="DU27" s="238" t="s">
        <v>1263</v>
      </c>
      <c r="DV27" s="238" t="s">
        <v>1263</v>
      </c>
      <c r="DW27" s="238">
        <v>6.8</v>
      </c>
      <c r="DX27" s="238">
        <v>9</v>
      </c>
      <c r="DY27" s="239">
        <v>6.7</v>
      </c>
      <c r="DZ27" s="233" t="s">
        <v>1263</v>
      </c>
      <c r="EA27" s="232" t="s">
        <v>1263</v>
      </c>
      <c r="EB27" s="232" t="s">
        <v>1263</v>
      </c>
      <c r="EC27" s="232" t="s">
        <v>1263</v>
      </c>
      <c r="ED27" s="232" t="s">
        <v>1263</v>
      </c>
      <c r="EE27" s="232" t="s">
        <v>1263</v>
      </c>
      <c r="EF27" s="232" t="s">
        <v>1263</v>
      </c>
      <c r="EG27" s="232" t="s">
        <v>1263</v>
      </c>
      <c r="EH27" s="232" t="s">
        <v>1263</v>
      </c>
      <c r="EI27" s="233">
        <v>5.3</v>
      </c>
      <c r="EJ27" s="232">
        <v>6.3</v>
      </c>
      <c r="EK27" s="232">
        <v>6.7</v>
      </c>
      <c r="EL27" s="232">
        <v>5.8</v>
      </c>
      <c r="EM27" s="232">
        <v>5.9</v>
      </c>
      <c r="EN27" s="232">
        <v>4.0999999999999996</v>
      </c>
      <c r="EO27" s="232" t="s">
        <v>1263</v>
      </c>
      <c r="EP27" s="232" t="s">
        <v>1263</v>
      </c>
      <c r="EQ27" s="232" t="s">
        <v>1263</v>
      </c>
      <c r="ER27" s="232">
        <v>6.8</v>
      </c>
      <c r="ES27" s="232">
        <v>9</v>
      </c>
      <c r="ET27" s="240" t="s">
        <v>1263</v>
      </c>
      <c r="EU27" s="235">
        <v>7.3</v>
      </c>
      <c r="EV27" s="236">
        <v>8.1</v>
      </c>
      <c r="EW27" s="236">
        <v>6.5</v>
      </c>
      <c r="EX27" s="236">
        <v>6</v>
      </c>
      <c r="EY27" s="236">
        <v>5.7</v>
      </c>
      <c r="EZ27" s="236">
        <v>6.9</v>
      </c>
      <c r="FA27" s="236">
        <v>7.6</v>
      </c>
      <c r="FB27" s="236" t="s">
        <v>1263</v>
      </c>
      <c r="FC27" s="236" t="s">
        <v>1263</v>
      </c>
      <c r="FD27" s="236">
        <v>7</v>
      </c>
      <c r="FE27" s="236">
        <v>5.9</v>
      </c>
      <c r="FF27" s="236">
        <v>6.2</v>
      </c>
      <c r="FG27" s="236">
        <v>8.5</v>
      </c>
      <c r="FH27" s="236" t="s">
        <v>1263</v>
      </c>
      <c r="FI27" s="236">
        <v>7.4</v>
      </c>
      <c r="FJ27" s="236">
        <v>7.7</v>
      </c>
      <c r="FK27" s="236">
        <v>6.7</v>
      </c>
      <c r="FL27" s="236">
        <v>6.2</v>
      </c>
      <c r="FM27" s="236" t="s">
        <v>1263</v>
      </c>
      <c r="FN27" s="236" t="s">
        <v>1263</v>
      </c>
      <c r="FO27" s="236" t="s">
        <v>1263</v>
      </c>
      <c r="FP27" s="236">
        <v>7</v>
      </c>
      <c r="FQ27" s="555" t="s">
        <v>1263</v>
      </c>
      <c r="FR27" s="237">
        <v>5.3</v>
      </c>
      <c r="FS27" s="238">
        <v>6.3</v>
      </c>
      <c r="FT27" s="238">
        <v>6.7</v>
      </c>
      <c r="FU27" s="238">
        <v>5.8</v>
      </c>
      <c r="FV27" s="238">
        <v>5.9</v>
      </c>
      <c r="FW27" s="238">
        <v>4.0999999999999996</v>
      </c>
      <c r="FX27" s="238" t="s">
        <v>1263</v>
      </c>
      <c r="FY27" s="238" t="s">
        <v>1263</v>
      </c>
      <c r="FZ27" s="238" t="s">
        <v>1263</v>
      </c>
      <c r="GA27" s="238">
        <v>6.8</v>
      </c>
      <c r="GB27" s="241">
        <v>9</v>
      </c>
      <c r="GC27" s="239">
        <v>6.7</v>
      </c>
    </row>
    <row r="28" spans="1:185" s="111" customFormat="1" ht="21.75" customHeight="1">
      <c r="A28" s="229">
        <v>18</v>
      </c>
      <c r="B28" s="97" t="s">
        <v>1765</v>
      </c>
      <c r="C28" s="796" t="s">
        <v>1766</v>
      </c>
      <c r="D28" s="797" t="s">
        <v>465</v>
      </c>
      <c r="E28" s="798"/>
      <c r="F28" s="799"/>
      <c r="G28" s="800">
        <v>5</v>
      </c>
      <c r="H28" s="801">
        <v>3.1</v>
      </c>
      <c r="I28" s="802">
        <v>4</v>
      </c>
      <c r="J28" s="803"/>
      <c r="K28" s="802" t="s">
        <v>1263</v>
      </c>
      <c r="L28" s="804">
        <v>5.8</v>
      </c>
      <c r="M28" s="802">
        <v>6.1</v>
      </c>
      <c r="N28" s="803"/>
      <c r="O28" s="802" t="s">
        <v>1263</v>
      </c>
      <c r="P28" s="804">
        <v>4.9000000000000004</v>
      </c>
      <c r="Q28" s="802">
        <v>4.9000000000000004</v>
      </c>
      <c r="R28" s="803"/>
      <c r="S28" s="802" t="s">
        <v>1263</v>
      </c>
      <c r="T28" s="804">
        <v>1.5</v>
      </c>
      <c r="U28" s="802">
        <v>3.5</v>
      </c>
      <c r="V28" s="803">
        <v>4.8</v>
      </c>
      <c r="W28" s="805">
        <v>5.0999999999999996</v>
      </c>
      <c r="X28" s="804">
        <v>6.5</v>
      </c>
      <c r="Y28" s="802">
        <v>5.0999999999999996</v>
      </c>
      <c r="Z28" s="803"/>
      <c r="AA28" s="802" t="s">
        <v>1263</v>
      </c>
      <c r="AB28" s="804">
        <v>2</v>
      </c>
      <c r="AC28" s="802">
        <v>3.3</v>
      </c>
      <c r="AD28" s="803">
        <v>3.8</v>
      </c>
      <c r="AE28" s="802">
        <v>4.2</v>
      </c>
      <c r="AF28" s="804" t="s">
        <v>1263</v>
      </c>
      <c r="AG28" s="802" t="s">
        <v>1263</v>
      </c>
      <c r="AH28" s="803"/>
      <c r="AI28" s="802" t="s">
        <v>1263</v>
      </c>
      <c r="AJ28" s="804" t="s">
        <v>1263</v>
      </c>
      <c r="AK28" s="802" t="s">
        <v>1263</v>
      </c>
      <c r="AL28" s="803"/>
      <c r="AM28" s="802" t="s">
        <v>1263</v>
      </c>
      <c r="AN28" s="804" t="s">
        <v>1263</v>
      </c>
      <c r="AO28" s="802" t="s">
        <v>1263</v>
      </c>
      <c r="AP28" s="803"/>
      <c r="AQ28" s="802" t="s">
        <v>1263</v>
      </c>
      <c r="AR28" s="806"/>
      <c r="AS28" s="802">
        <v>6</v>
      </c>
      <c r="AT28" s="803"/>
      <c r="AU28" s="807"/>
      <c r="AV28" s="806"/>
      <c r="AW28" s="802">
        <v>7.5</v>
      </c>
      <c r="AX28" s="803"/>
      <c r="AY28" s="807"/>
      <c r="AZ28" s="808">
        <v>5.0999999999999996</v>
      </c>
      <c r="BA28" s="808">
        <v>5.38</v>
      </c>
      <c r="BB28" s="809">
        <v>50</v>
      </c>
      <c r="BC28" s="23" t="s">
        <v>2822</v>
      </c>
      <c r="BD28" s="23" t="s">
        <v>2822</v>
      </c>
      <c r="BE28" s="23" t="s">
        <v>1263</v>
      </c>
      <c r="BF28" s="69" t="s">
        <v>1263</v>
      </c>
      <c r="BG28" s="23">
        <v>14</v>
      </c>
      <c r="BH28" s="23">
        <v>4</v>
      </c>
      <c r="BI28" s="23">
        <v>18</v>
      </c>
      <c r="BJ28" s="23">
        <v>0</v>
      </c>
      <c r="BK28" s="24">
        <v>5.77</v>
      </c>
      <c r="BL28" s="24" t="s">
        <v>2821</v>
      </c>
      <c r="BM28" s="24">
        <v>5.69</v>
      </c>
      <c r="BN28" s="24" t="s">
        <v>2821</v>
      </c>
      <c r="BO28" s="32"/>
      <c r="BP28" s="23">
        <v>55</v>
      </c>
      <c r="BQ28" s="23">
        <v>2</v>
      </c>
      <c r="BR28" s="14">
        <v>4</v>
      </c>
      <c r="BS28" s="232">
        <v>3.1</v>
      </c>
      <c r="BT28" s="232">
        <v>5.8</v>
      </c>
      <c r="BU28" s="232">
        <v>4.9000000000000004</v>
      </c>
      <c r="BV28" s="232">
        <v>1.5</v>
      </c>
      <c r="BW28" s="232">
        <v>6.5</v>
      </c>
      <c r="BX28" s="232">
        <v>2</v>
      </c>
      <c r="BY28" s="232" t="s">
        <v>1263</v>
      </c>
      <c r="BZ28" s="232" t="s">
        <v>1263</v>
      </c>
      <c r="CA28" s="232" t="s">
        <v>1263</v>
      </c>
      <c r="CB28" s="232">
        <v>6</v>
      </c>
      <c r="CC28" s="232">
        <v>7.5</v>
      </c>
      <c r="CD28" s="14">
        <v>2</v>
      </c>
      <c r="CE28" s="233">
        <v>4</v>
      </c>
      <c r="CF28" s="232">
        <v>6.1</v>
      </c>
      <c r="CG28" s="232">
        <v>4.9000000000000004</v>
      </c>
      <c r="CH28" s="232">
        <v>3.5</v>
      </c>
      <c r="CI28" s="232">
        <v>5.0999999999999996</v>
      </c>
      <c r="CJ28" s="232">
        <v>3.3</v>
      </c>
      <c r="CK28" s="232" t="s">
        <v>1263</v>
      </c>
      <c r="CL28" s="232" t="s">
        <v>1263</v>
      </c>
      <c r="CM28" s="232" t="s">
        <v>1263</v>
      </c>
      <c r="CN28" s="232">
        <v>6</v>
      </c>
      <c r="CO28" s="232">
        <v>7.5</v>
      </c>
      <c r="CP28" s="234">
        <v>5.0999999999999996</v>
      </c>
      <c r="CQ28" s="235">
        <v>5.0999999999999996</v>
      </c>
      <c r="CR28" s="236">
        <v>8.3000000000000007</v>
      </c>
      <c r="CS28" s="236">
        <v>5</v>
      </c>
      <c r="CT28" s="236">
        <v>6.4</v>
      </c>
      <c r="CU28" s="236">
        <v>4.4000000000000004</v>
      </c>
      <c r="CV28" s="236">
        <v>5</v>
      </c>
      <c r="CW28" s="236">
        <v>5.4</v>
      </c>
      <c r="CX28" s="236" t="s">
        <v>1263</v>
      </c>
      <c r="CY28" s="236" t="s">
        <v>1263</v>
      </c>
      <c r="CZ28" s="236">
        <v>7</v>
      </c>
      <c r="DA28" s="236">
        <v>4.5</v>
      </c>
      <c r="DB28" s="236" t="s">
        <v>1263</v>
      </c>
      <c r="DC28" s="236">
        <v>6.7</v>
      </c>
      <c r="DD28" s="236">
        <v>5.3</v>
      </c>
      <c r="DE28" s="236">
        <v>6.8</v>
      </c>
      <c r="DF28" s="236">
        <v>5.6</v>
      </c>
      <c r="DG28" s="236" t="s">
        <v>1263</v>
      </c>
      <c r="DH28" s="236">
        <v>7.4</v>
      </c>
      <c r="DI28" s="236" t="s">
        <v>1263</v>
      </c>
      <c r="DJ28" s="236" t="s">
        <v>1263</v>
      </c>
      <c r="DK28" s="236" t="s">
        <v>1263</v>
      </c>
      <c r="DL28" s="236">
        <v>6.6</v>
      </c>
      <c r="DM28" s="555" t="s">
        <v>1263</v>
      </c>
      <c r="DN28" s="237">
        <v>4</v>
      </c>
      <c r="DO28" s="238">
        <v>6.1</v>
      </c>
      <c r="DP28" s="238">
        <v>4.9000000000000004</v>
      </c>
      <c r="DQ28" s="238" t="s">
        <v>1263</v>
      </c>
      <c r="DR28" s="238">
        <v>5.0999999999999996</v>
      </c>
      <c r="DS28" s="238" t="s">
        <v>1263</v>
      </c>
      <c r="DT28" s="238" t="s">
        <v>1263</v>
      </c>
      <c r="DU28" s="238" t="s">
        <v>1263</v>
      </c>
      <c r="DV28" s="238" t="s">
        <v>1263</v>
      </c>
      <c r="DW28" s="238">
        <v>6</v>
      </c>
      <c r="DX28" s="238">
        <v>7.5</v>
      </c>
      <c r="DY28" s="239">
        <v>5.77</v>
      </c>
      <c r="DZ28" s="233" t="s">
        <v>1263</v>
      </c>
      <c r="EA28" s="232" t="s">
        <v>1263</v>
      </c>
      <c r="EB28" s="232" t="s">
        <v>1263</v>
      </c>
      <c r="EC28" s="232">
        <v>5.0999999999999996</v>
      </c>
      <c r="ED28" s="232" t="s">
        <v>1263</v>
      </c>
      <c r="EE28" s="232">
        <v>4.2</v>
      </c>
      <c r="EF28" s="232" t="s">
        <v>1263</v>
      </c>
      <c r="EG28" s="232" t="s">
        <v>1263</v>
      </c>
      <c r="EH28" s="232" t="s">
        <v>1263</v>
      </c>
      <c r="EI28" s="233">
        <v>4</v>
      </c>
      <c r="EJ28" s="232">
        <v>6.1</v>
      </c>
      <c r="EK28" s="232">
        <v>4.9000000000000004</v>
      </c>
      <c r="EL28" s="232">
        <v>5.0999999999999996</v>
      </c>
      <c r="EM28" s="232">
        <v>5.0999999999999996</v>
      </c>
      <c r="EN28" s="232">
        <v>4.2</v>
      </c>
      <c r="EO28" s="232" t="s">
        <v>1263</v>
      </c>
      <c r="EP28" s="232" t="s">
        <v>1263</v>
      </c>
      <c r="EQ28" s="232" t="s">
        <v>1263</v>
      </c>
      <c r="ER28" s="232">
        <v>6</v>
      </c>
      <c r="ES28" s="232">
        <v>7.5</v>
      </c>
      <c r="ET28" s="240">
        <v>5.38</v>
      </c>
      <c r="EU28" s="235">
        <v>5.0999999999999996</v>
      </c>
      <c r="EV28" s="236">
        <v>8.3000000000000007</v>
      </c>
      <c r="EW28" s="236">
        <v>5</v>
      </c>
      <c r="EX28" s="236">
        <v>6.4</v>
      </c>
      <c r="EY28" s="236">
        <v>4.4000000000000004</v>
      </c>
      <c r="EZ28" s="236">
        <v>5</v>
      </c>
      <c r="FA28" s="236">
        <v>5.4</v>
      </c>
      <c r="FB28" s="236" t="s">
        <v>1263</v>
      </c>
      <c r="FC28" s="236" t="s">
        <v>1263</v>
      </c>
      <c r="FD28" s="236">
        <v>7</v>
      </c>
      <c r="FE28" s="236">
        <v>4.5</v>
      </c>
      <c r="FF28" s="236" t="s">
        <v>1263</v>
      </c>
      <c r="FG28" s="236">
        <v>6.7</v>
      </c>
      <c r="FH28" s="236">
        <v>5.3</v>
      </c>
      <c r="FI28" s="236">
        <v>6.8</v>
      </c>
      <c r="FJ28" s="236">
        <v>5.6</v>
      </c>
      <c r="FK28" s="236" t="s">
        <v>1263</v>
      </c>
      <c r="FL28" s="236">
        <v>7.4</v>
      </c>
      <c r="FM28" s="236" t="s">
        <v>1263</v>
      </c>
      <c r="FN28" s="236" t="s">
        <v>1263</v>
      </c>
      <c r="FO28" s="236" t="s">
        <v>1263</v>
      </c>
      <c r="FP28" s="236">
        <v>6.6</v>
      </c>
      <c r="FQ28" s="555" t="s">
        <v>1263</v>
      </c>
      <c r="FR28" s="237">
        <v>4</v>
      </c>
      <c r="FS28" s="238">
        <v>6.1</v>
      </c>
      <c r="FT28" s="238">
        <v>4.9000000000000004</v>
      </c>
      <c r="FU28" s="238">
        <v>5.0999999999999996</v>
      </c>
      <c r="FV28" s="238">
        <v>5.0999999999999996</v>
      </c>
      <c r="FW28" s="238">
        <v>4.2</v>
      </c>
      <c r="FX28" s="238" t="s">
        <v>1263</v>
      </c>
      <c r="FY28" s="238" t="s">
        <v>1263</v>
      </c>
      <c r="FZ28" s="238" t="s">
        <v>1263</v>
      </c>
      <c r="GA28" s="238">
        <v>6</v>
      </c>
      <c r="GB28" s="241">
        <v>7.5</v>
      </c>
      <c r="GC28" s="239">
        <v>5.69</v>
      </c>
    </row>
    <row r="29" spans="1:185" s="111" customFormat="1" ht="21.75" customHeight="1">
      <c r="A29" s="229">
        <v>19</v>
      </c>
      <c r="B29" s="97" t="s">
        <v>1767</v>
      </c>
      <c r="C29" s="796" t="s">
        <v>1768</v>
      </c>
      <c r="D29" s="797" t="s">
        <v>1769</v>
      </c>
      <c r="E29" s="798"/>
      <c r="F29" s="799"/>
      <c r="G29" s="800">
        <v>17</v>
      </c>
      <c r="H29" s="801" t="s">
        <v>1263</v>
      </c>
      <c r="I29" s="802" t="s">
        <v>1263</v>
      </c>
      <c r="J29" s="803"/>
      <c r="K29" s="802" t="s">
        <v>1263</v>
      </c>
      <c r="L29" s="804" t="s">
        <v>1263</v>
      </c>
      <c r="M29" s="802" t="s">
        <v>1263</v>
      </c>
      <c r="N29" s="803"/>
      <c r="O29" s="802" t="s">
        <v>1263</v>
      </c>
      <c r="P29" s="804">
        <v>3.4</v>
      </c>
      <c r="Q29" s="802">
        <v>4.3</v>
      </c>
      <c r="R29" s="803"/>
      <c r="S29" s="802" t="s">
        <v>1263</v>
      </c>
      <c r="T29" s="804">
        <v>2.8</v>
      </c>
      <c r="U29" s="802">
        <v>3.1</v>
      </c>
      <c r="V29" s="803">
        <v>4.3</v>
      </c>
      <c r="W29" s="805">
        <v>3.9</v>
      </c>
      <c r="X29" s="804">
        <v>5.8</v>
      </c>
      <c r="Y29" s="802">
        <v>4.4000000000000004</v>
      </c>
      <c r="Z29" s="803"/>
      <c r="AA29" s="802" t="s">
        <v>1263</v>
      </c>
      <c r="AB29" s="804">
        <v>1</v>
      </c>
      <c r="AC29" s="802">
        <v>2.2999999999999998</v>
      </c>
      <c r="AD29" s="803">
        <v>4.3</v>
      </c>
      <c r="AE29" s="802">
        <v>4</v>
      </c>
      <c r="AF29" s="804" t="s">
        <v>1263</v>
      </c>
      <c r="AG29" s="802" t="s">
        <v>1263</v>
      </c>
      <c r="AH29" s="803"/>
      <c r="AI29" s="802" t="s">
        <v>1263</v>
      </c>
      <c r="AJ29" s="804" t="s">
        <v>1263</v>
      </c>
      <c r="AK29" s="802" t="s">
        <v>1263</v>
      </c>
      <c r="AL29" s="803"/>
      <c r="AM29" s="802" t="s">
        <v>1263</v>
      </c>
      <c r="AN29" s="804" t="s">
        <v>1263</v>
      </c>
      <c r="AO29" s="802" t="s">
        <v>1263</v>
      </c>
      <c r="AP29" s="803"/>
      <c r="AQ29" s="802" t="s">
        <v>1263</v>
      </c>
      <c r="AR29" s="806"/>
      <c r="AS29" s="802">
        <v>5</v>
      </c>
      <c r="AT29" s="803"/>
      <c r="AU29" s="807"/>
      <c r="AV29" s="806"/>
      <c r="AW29" s="802">
        <v>6.5</v>
      </c>
      <c r="AX29" s="803"/>
      <c r="AY29" s="807"/>
      <c r="AZ29" s="808">
        <v>4.2699999999999996</v>
      </c>
      <c r="BA29" s="808">
        <v>3.36</v>
      </c>
      <c r="BB29" s="809">
        <v>23</v>
      </c>
      <c r="BC29" s="23" t="s">
        <v>2822</v>
      </c>
      <c r="BD29" s="23" t="s">
        <v>2824</v>
      </c>
      <c r="BE29" s="23" t="s">
        <v>1263</v>
      </c>
      <c r="BF29" s="69" t="s">
        <v>1263</v>
      </c>
      <c r="BG29" s="23">
        <v>9</v>
      </c>
      <c r="BH29" s="23">
        <v>4</v>
      </c>
      <c r="BI29" s="23">
        <v>11</v>
      </c>
      <c r="BJ29" s="23">
        <v>2</v>
      </c>
      <c r="BK29" s="24">
        <v>5.34</v>
      </c>
      <c r="BL29" s="24" t="s">
        <v>2823</v>
      </c>
      <c r="BM29" s="24">
        <v>5.27</v>
      </c>
      <c r="BN29" s="24" t="s">
        <v>2823</v>
      </c>
      <c r="BO29" s="32"/>
      <c r="BP29" s="23">
        <v>39</v>
      </c>
      <c r="BQ29" s="23">
        <v>13</v>
      </c>
      <c r="BR29" s="14">
        <v>3</v>
      </c>
      <c r="BS29" s="232" t="s">
        <v>1263</v>
      </c>
      <c r="BT29" s="232" t="s">
        <v>1263</v>
      </c>
      <c r="BU29" s="232">
        <v>3.4</v>
      </c>
      <c r="BV29" s="232">
        <v>2.8</v>
      </c>
      <c r="BW29" s="232">
        <v>5.8</v>
      </c>
      <c r="BX29" s="232">
        <v>1</v>
      </c>
      <c r="BY29" s="232" t="s">
        <v>1263</v>
      </c>
      <c r="BZ29" s="232" t="s">
        <v>1263</v>
      </c>
      <c r="CA29" s="232" t="s">
        <v>1263</v>
      </c>
      <c r="CB29" s="232">
        <v>5</v>
      </c>
      <c r="CC29" s="232">
        <v>6.5</v>
      </c>
      <c r="CD29" s="14">
        <v>2</v>
      </c>
      <c r="CE29" s="233" t="s">
        <v>1263</v>
      </c>
      <c r="CF29" s="232" t="s">
        <v>1263</v>
      </c>
      <c r="CG29" s="232">
        <v>4.3</v>
      </c>
      <c r="CH29" s="232">
        <v>3.1</v>
      </c>
      <c r="CI29" s="232">
        <v>4.4000000000000004</v>
      </c>
      <c r="CJ29" s="232">
        <v>2.2999999999999998</v>
      </c>
      <c r="CK29" s="232" t="s">
        <v>1263</v>
      </c>
      <c r="CL29" s="232" t="s">
        <v>1263</v>
      </c>
      <c r="CM29" s="232" t="s">
        <v>1263</v>
      </c>
      <c r="CN29" s="232">
        <v>5</v>
      </c>
      <c r="CO29" s="232">
        <v>6.5</v>
      </c>
      <c r="CP29" s="234">
        <v>4.2699999999999996</v>
      </c>
      <c r="CQ29" s="235">
        <v>5.4</v>
      </c>
      <c r="CR29" s="236">
        <v>6.7</v>
      </c>
      <c r="CS29" s="236">
        <v>5.0999999999999996</v>
      </c>
      <c r="CT29" s="236">
        <v>5.5</v>
      </c>
      <c r="CU29" s="236">
        <v>5</v>
      </c>
      <c r="CV29" s="236" t="s">
        <v>1263</v>
      </c>
      <c r="CW29" s="236">
        <v>5.7</v>
      </c>
      <c r="CX29" s="236" t="s">
        <v>1263</v>
      </c>
      <c r="CY29" s="236" t="s">
        <v>1263</v>
      </c>
      <c r="CZ29" s="236" t="s">
        <v>1263</v>
      </c>
      <c r="DA29" s="236">
        <v>4.5999999999999996</v>
      </c>
      <c r="DB29" s="236" t="s">
        <v>1263</v>
      </c>
      <c r="DC29" s="236">
        <v>4.9000000000000004</v>
      </c>
      <c r="DD29" s="236" t="s">
        <v>1263</v>
      </c>
      <c r="DE29" s="236">
        <v>5.6</v>
      </c>
      <c r="DF29" s="236">
        <v>5.3</v>
      </c>
      <c r="DG29" s="236" t="s">
        <v>1263</v>
      </c>
      <c r="DH29" s="236">
        <v>6.3</v>
      </c>
      <c r="DI29" s="236" t="s">
        <v>1263</v>
      </c>
      <c r="DJ29" s="236" t="s">
        <v>1263</v>
      </c>
      <c r="DK29" s="236" t="s">
        <v>1263</v>
      </c>
      <c r="DL29" s="236">
        <v>5.4</v>
      </c>
      <c r="DM29" s="555" t="s">
        <v>1263</v>
      </c>
      <c r="DN29" s="237" t="s">
        <v>1263</v>
      </c>
      <c r="DO29" s="238" t="s">
        <v>1263</v>
      </c>
      <c r="DP29" s="238">
        <v>4.3</v>
      </c>
      <c r="DQ29" s="238" t="s">
        <v>1263</v>
      </c>
      <c r="DR29" s="238">
        <v>4.4000000000000004</v>
      </c>
      <c r="DS29" s="238" t="s">
        <v>1263</v>
      </c>
      <c r="DT29" s="238" t="s">
        <v>1263</v>
      </c>
      <c r="DU29" s="238" t="s">
        <v>1263</v>
      </c>
      <c r="DV29" s="238" t="s">
        <v>1263</v>
      </c>
      <c r="DW29" s="238">
        <v>5</v>
      </c>
      <c r="DX29" s="238">
        <v>6.5</v>
      </c>
      <c r="DY29" s="239">
        <v>5.34</v>
      </c>
      <c r="DZ29" s="233" t="s">
        <v>1263</v>
      </c>
      <c r="EA29" s="232" t="s">
        <v>1263</v>
      </c>
      <c r="EB29" s="232" t="s">
        <v>1263</v>
      </c>
      <c r="EC29" s="232">
        <v>3.9</v>
      </c>
      <c r="ED29" s="232" t="s">
        <v>1263</v>
      </c>
      <c r="EE29" s="232">
        <v>4</v>
      </c>
      <c r="EF29" s="232" t="s">
        <v>1263</v>
      </c>
      <c r="EG29" s="232" t="s">
        <v>1263</v>
      </c>
      <c r="EH29" s="232" t="s">
        <v>1263</v>
      </c>
      <c r="EI29" s="233" t="s">
        <v>1263</v>
      </c>
      <c r="EJ29" s="232" t="s">
        <v>1263</v>
      </c>
      <c r="EK29" s="232">
        <v>4.3</v>
      </c>
      <c r="EL29" s="232">
        <v>3.9</v>
      </c>
      <c r="EM29" s="232">
        <v>4.4000000000000004</v>
      </c>
      <c r="EN29" s="232">
        <v>4</v>
      </c>
      <c r="EO29" s="232" t="s">
        <v>1263</v>
      </c>
      <c r="EP29" s="232" t="s">
        <v>1263</v>
      </c>
      <c r="EQ29" s="232" t="s">
        <v>1263</v>
      </c>
      <c r="ER29" s="232">
        <v>5</v>
      </c>
      <c r="ES29" s="232">
        <v>6.5</v>
      </c>
      <c r="ET29" s="240">
        <v>3.36</v>
      </c>
      <c r="EU29" s="235">
        <v>5.4</v>
      </c>
      <c r="EV29" s="236">
        <v>6.7</v>
      </c>
      <c r="EW29" s="236">
        <v>5.0999999999999996</v>
      </c>
      <c r="EX29" s="236">
        <v>5.5</v>
      </c>
      <c r="EY29" s="236">
        <v>5</v>
      </c>
      <c r="EZ29" s="236" t="s">
        <v>1263</v>
      </c>
      <c r="FA29" s="236">
        <v>5.7</v>
      </c>
      <c r="FB29" s="236" t="s">
        <v>1263</v>
      </c>
      <c r="FC29" s="236" t="s">
        <v>1263</v>
      </c>
      <c r="FD29" s="236" t="s">
        <v>1263</v>
      </c>
      <c r="FE29" s="236">
        <v>4.5999999999999996</v>
      </c>
      <c r="FF29" s="236" t="s">
        <v>1263</v>
      </c>
      <c r="FG29" s="236">
        <v>4.9000000000000004</v>
      </c>
      <c r="FH29" s="236" t="s">
        <v>1263</v>
      </c>
      <c r="FI29" s="236">
        <v>5.6</v>
      </c>
      <c r="FJ29" s="236">
        <v>5.3</v>
      </c>
      <c r="FK29" s="236" t="s">
        <v>1263</v>
      </c>
      <c r="FL29" s="236">
        <v>6.3</v>
      </c>
      <c r="FM29" s="236" t="s">
        <v>1263</v>
      </c>
      <c r="FN29" s="236" t="s">
        <v>1263</v>
      </c>
      <c r="FO29" s="236" t="s">
        <v>1263</v>
      </c>
      <c r="FP29" s="236">
        <v>5.4</v>
      </c>
      <c r="FQ29" s="555" t="s">
        <v>1263</v>
      </c>
      <c r="FR29" s="237" t="s">
        <v>1263</v>
      </c>
      <c r="FS29" s="238" t="s">
        <v>1263</v>
      </c>
      <c r="FT29" s="238">
        <v>4.3</v>
      </c>
      <c r="FU29" s="238" t="s">
        <v>1263</v>
      </c>
      <c r="FV29" s="238">
        <v>4.4000000000000004</v>
      </c>
      <c r="FW29" s="238">
        <v>4</v>
      </c>
      <c r="FX29" s="238" t="s">
        <v>1263</v>
      </c>
      <c r="FY29" s="238" t="s">
        <v>1263</v>
      </c>
      <c r="FZ29" s="238" t="s">
        <v>1263</v>
      </c>
      <c r="GA29" s="238">
        <v>5</v>
      </c>
      <c r="GB29" s="241">
        <v>6.5</v>
      </c>
      <c r="GC29" s="239">
        <v>5.27</v>
      </c>
    </row>
    <row r="30" spans="1:185" s="111" customFormat="1" ht="21.75" customHeight="1">
      <c r="A30" s="229">
        <v>20</v>
      </c>
      <c r="B30" s="97" t="s">
        <v>1771</v>
      </c>
      <c r="C30" s="796" t="s">
        <v>1772</v>
      </c>
      <c r="D30" s="797" t="s">
        <v>342</v>
      </c>
      <c r="E30" s="798"/>
      <c r="F30" s="799"/>
      <c r="G30" s="800">
        <v>5</v>
      </c>
      <c r="H30" s="801">
        <v>3.4</v>
      </c>
      <c r="I30" s="802">
        <v>5.7</v>
      </c>
      <c r="J30" s="803"/>
      <c r="K30" s="802" t="s">
        <v>1263</v>
      </c>
      <c r="L30" s="804">
        <v>6.5</v>
      </c>
      <c r="M30" s="802">
        <v>6.3</v>
      </c>
      <c r="N30" s="803"/>
      <c r="O30" s="802" t="s">
        <v>1263</v>
      </c>
      <c r="P30" s="804">
        <v>3.6</v>
      </c>
      <c r="Q30" s="802">
        <v>4.9000000000000004</v>
      </c>
      <c r="R30" s="803"/>
      <c r="S30" s="802" t="s">
        <v>1263</v>
      </c>
      <c r="T30" s="804">
        <v>3.3</v>
      </c>
      <c r="U30" s="802">
        <v>4.2</v>
      </c>
      <c r="V30" s="803"/>
      <c r="W30" s="805" t="s">
        <v>1263</v>
      </c>
      <c r="X30" s="804">
        <v>4.5</v>
      </c>
      <c r="Y30" s="802">
        <v>5.3</v>
      </c>
      <c r="Z30" s="803"/>
      <c r="AA30" s="802" t="s">
        <v>1263</v>
      </c>
      <c r="AB30" s="804">
        <v>2.5</v>
      </c>
      <c r="AC30" s="802">
        <v>3.5</v>
      </c>
      <c r="AD30" s="803">
        <v>5</v>
      </c>
      <c r="AE30" s="802">
        <v>4.7</v>
      </c>
      <c r="AF30" s="804" t="s">
        <v>1263</v>
      </c>
      <c r="AG30" s="802" t="s">
        <v>1263</v>
      </c>
      <c r="AH30" s="803"/>
      <c r="AI30" s="802" t="s">
        <v>1263</v>
      </c>
      <c r="AJ30" s="804" t="s">
        <v>1263</v>
      </c>
      <c r="AK30" s="802" t="s">
        <v>1263</v>
      </c>
      <c r="AL30" s="803"/>
      <c r="AM30" s="802" t="s">
        <v>1263</v>
      </c>
      <c r="AN30" s="804" t="s">
        <v>1263</v>
      </c>
      <c r="AO30" s="802" t="s">
        <v>1263</v>
      </c>
      <c r="AP30" s="803"/>
      <c r="AQ30" s="802" t="s">
        <v>1263</v>
      </c>
      <c r="AR30" s="806"/>
      <c r="AS30" s="802">
        <v>6</v>
      </c>
      <c r="AT30" s="803"/>
      <c r="AU30" s="807"/>
      <c r="AV30" s="806"/>
      <c r="AW30" s="802">
        <v>7</v>
      </c>
      <c r="AX30" s="803"/>
      <c r="AY30" s="807"/>
      <c r="AZ30" s="808">
        <v>5.39</v>
      </c>
      <c r="BA30" s="808">
        <v>5.52</v>
      </c>
      <c r="BB30" s="809">
        <v>50</v>
      </c>
      <c r="BC30" s="23" t="s">
        <v>2822</v>
      </c>
      <c r="BD30" s="23" t="s">
        <v>2820</v>
      </c>
      <c r="BE30" s="23" t="s">
        <v>1263</v>
      </c>
      <c r="BF30" s="69" t="s">
        <v>1263</v>
      </c>
      <c r="BG30" s="23">
        <v>16</v>
      </c>
      <c r="BH30" s="23">
        <v>2</v>
      </c>
      <c r="BI30" s="23">
        <v>18</v>
      </c>
      <c r="BJ30" s="23">
        <v>0</v>
      </c>
      <c r="BK30" s="24">
        <v>5.92</v>
      </c>
      <c r="BL30" s="24" t="s">
        <v>2821</v>
      </c>
      <c r="BM30" s="24">
        <v>5.88</v>
      </c>
      <c r="BN30" s="24" t="s">
        <v>2821</v>
      </c>
      <c r="BO30" s="32"/>
      <c r="BP30" s="23">
        <v>55</v>
      </c>
      <c r="BQ30" s="23">
        <v>2</v>
      </c>
      <c r="BR30" s="14">
        <v>5</v>
      </c>
      <c r="BS30" s="232">
        <v>3.4</v>
      </c>
      <c r="BT30" s="232">
        <v>6.5</v>
      </c>
      <c r="BU30" s="232">
        <v>3.6</v>
      </c>
      <c r="BV30" s="232">
        <v>3.3</v>
      </c>
      <c r="BW30" s="232">
        <v>4.5</v>
      </c>
      <c r="BX30" s="232">
        <v>2.5</v>
      </c>
      <c r="BY30" s="232" t="s">
        <v>1263</v>
      </c>
      <c r="BZ30" s="232" t="s">
        <v>1263</v>
      </c>
      <c r="CA30" s="232" t="s">
        <v>1263</v>
      </c>
      <c r="CB30" s="232">
        <v>6</v>
      </c>
      <c r="CC30" s="232">
        <v>7</v>
      </c>
      <c r="CD30" s="14">
        <v>1</v>
      </c>
      <c r="CE30" s="233">
        <v>5.7</v>
      </c>
      <c r="CF30" s="232">
        <v>6.3</v>
      </c>
      <c r="CG30" s="232">
        <v>4.9000000000000004</v>
      </c>
      <c r="CH30" s="232">
        <v>4.2</v>
      </c>
      <c r="CI30" s="232">
        <v>5.3</v>
      </c>
      <c r="CJ30" s="232">
        <v>3.5</v>
      </c>
      <c r="CK30" s="232" t="s">
        <v>1263</v>
      </c>
      <c r="CL30" s="232" t="s">
        <v>1263</v>
      </c>
      <c r="CM30" s="232" t="s">
        <v>1263</v>
      </c>
      <c r="CN30" s="232">
        <v>6</v>
      </c>
      <c r="CO30" s="232">
        <v>7</v>
      </c>
      <c r="CP30" s="234">
        <v>5.39</v>
      </c>
      <c r="CQ30" s="235">
        <v>5.3</v>
      </c>
      <c r="CR30" s="236">
        <v>6.9</v>
      </c>
      <c r="CS30" s="236">
        <v>5.9</v>
      </c>
      <c r="CT30" s="236">
        <v>4.5999999999999996</v>
      </c>
      <c r="CU30" s="236">
        <v>5.9</v>
      </c>
      <c r="CV30" s="236">
        <v>5.6</v>
      </c>
      <c r="CW30" s="236">
        <v>6.1</v>
      </c>
      <c r="CX30" s="236" t="s">
        <v>1263</v>
      </c>
      <c r="CY30" s="236" t="s">
        <v>1263</v>
      </c>
      <c r="CZ30" s="236">
        <v>6.5</v>
      </c>
      <c r="DA30" s="236">
        <v>7.4</v>
      </c>
      <c r="DB30" s="236">
        <v>6.4</v>
      </c>
      <c r="DC30" s="236" t="s">
        <v>1263</v>
      </c>
      <c r="DD30" s="236">
        <v>5.5</v>
      </c>
      <c r="DE30" s="236">
        <v>6.5</v>
      </c>
      <c r="DF30" s="236">
        <v>6.2</v>
      </c>
      <c r="DG30" s="236" t="s">
        <v>1263</v>
      </c>
      <c r="DH30" s="236">
        <v>7</v>
      </c>
      <c r="DI30" s="236" t="s">
        <v>1263</v>
      </c>
      <c r="DJ30" s="236" t="s">
        <v>1263</v>
      </c>
      <c r="DK30" s="236" t="s">
        <v>1263</v>
      </c>
      <c r="DL30" s="236">
        <v>5</v>
      </c>
      <c r="DM30" s="555" t="s">
        <v>1263</v>
      </c>
      <c r="DN30" s="237">
        <v>5.7</v>
      </c>
      <c r="DO30" s="238">
        <v>6.3</v>
      </c>
      <c r="DP30" s="238">
        <v>4.9000000000000004</v>
      </c>
      <c r="DQ30" s="238">
        <v>4.2</v>
      </c>
      <c r="DR30" s="238">
        <v>5.3</v>
      </c>
      <c r="DS30" s="238" t="s">
        <v>1263</v>
      </c>
      <c r="DT30" s="238" t="s">
        <v>1263</v>
      </c>
      <c r="DU30" s="238" t="s">
        <v>1263</v>
      </c>
      <c r="DV30" s="238" t="s">
        <v>1263</v>
      </c>
      <c r="DW30" s="238">
        <v>6</v>
      </c>
      <c r="DX30" s="238">
        <v>7</v>
      </c>
      <c r="DY30" s="239">
        <v>5.92</v>
      </c>
      <c r="DZ30" s="233" t="s">
        <v>1263</v>
      </c>
      <c r="EA30" s="232" t="s">
        <v>1263</v>
      </c>
      <c r="EB30" s="232" t="s">
        <v>1263</v>
      </c>
      <c r="EC30" s="232" t="s">
        <v>1263</v>
      </c>
      <c r="ED30" s="232" t="s">
        <v>1263</v>
      </c>
      <c r="EE30" s="232">
        <v>4.7</v>
      </c>
      <c r="EF30" s="232" t="s">
        <v>1263</v>
      </c>
      <c r="EG30" s="232" t="s">
        <v>1263</v>
      </c>
      <c r="EH30" s="232" t="s">
        <v>1263</v>
      </c>
      <c r="EI30" s="233">
        <v>5.7</v>
      </c>
      <c r="EJ30" s="232">
        <v>6.3</v>
      </c>
      <c r="EK30" s="232">
        <v>4.9000000000000004</v>
      </c>
      <c r="EL30" s="232">
        <v>4.2</v>
      </c>
      <c r="EM30" s="232">
        <v>5.3</v>
      </c>
      <c r="EN30" s="232">
        <v>4.7</v>
      </c>
      <c r="EO30" s="232" t="s">
        <v>1263</v>
      </c>
      <c r="EP30" s="232" t="s">
        <v>1263</v>
      </c>
      <c r="EQ30" s="232" t="s">
        <v>1263</v>
      </c>
      <c r="ER30" s="232">
        <v>6</v>
      </c>
      <c r="ES30" s="232">
        <v>7</v>
      </c>
      <c r="ET30" s="240">
        <v>5.52</v>
      </c>
      <c r="EU30" s="235">
        <v>5.3</v>
      </c>
      <c r="EV30" s="236">
        <v>6.9</v>
      </c>
      <c r="EW30" s="236">
        <v>5.9</v>
      </c>
      <c r="EX30" s="236">
        <v>4.5999999999999996</v>
      </c>
      <c r="EY30" s="236">
        <v>5.9</v>
      </c>
      <c r="EZ30" s="236">
        <v>5.6</v>
      </c>
      <c r="FA30" s="236">
        <v>6.1</v>
      </c>
      <c r="FB30" s="236" t="s">
        <v>1263</v>
      </c>
      <c r="FC30" s="236" t="s">
        <v>1263</v>
      </c>
      <c r="FD30" s="236">
        <v>6.5</v>
      </c>
      <c r="FE30" s="236">
        <v>7.4</v>
      </c>
      <c r="FF30" s="236">
        <v>6.4</v>
      </c>
      <c r="FG30" s="236" t="s">
        <v>1263</v>
      </c>
      <c r="FH30" s="236">
        <v>5.5</v>
      </c>
      <c r="FI30" s="236">
        <v>6.5</v>
      </c>
      <c r="FJ30" s="236">
        <v>6.2</v>
      </c>
      <c r="FK30" s="236" t="s">
        <v>1263</v>
      </c>
      <c r="FL30" s="236">
        <v>7</v>
      </c>
      <c r="FM30" s="236" t="s">
        <v>1263</v>
      </c>
      <c r="FN30" s="236" t="s">
        <v>1263</v>
      </c>
      <c r="FO30" s="236" t="s">
        <v>1263</v>
      </c>
      <c r="FP30" s="236">
        <v>5</v>
      </c>
      <c r="FQ30" s="555" t="s">
        <v>1263</v>
      </c>
      <c r="FR30" s="237">
        <v>5.7</v>
      </c>
      <c r="FS30" s="238">
        <v>6.3</v>
      </c>
      <c r="FT30" s="238">
        <v>4.9000000000000004</v>
      </c>
      <c r="FU30" s="238">
        <v>4.2</v>
      </c>
      <c r="FV30" s="238">
        <v>5.3</v>
      </c>
      <c r="FW30" s="238">
        <v>4.7</v>
      </c>
      <c r="FX30" s="238" t="s">
        <v>1263</v>
      </c>
      <c r="FY30" s="238" t="s">
        <v>1263</v>
      </c>
      <c r="FZ30" s="238" t="s">
        <v>1263</v>
      </c>
      <c r="GA30" s="238">
        <v>6</v>
      </c>
      <c r="GB30" s="241">
        <v>7</v>
      </c>
      <c r="GC30" s="239">
        <v>5.88</v>
      </c>
    </row>
    <row r="31" spans="1:185" s="111" customFormat="1" ht="21.75" customHeight="1">
      <c r="A31" s="229">
        <v>21</v>
      </c>
      <c r="B31" s="97" t="s">
        <v>1774</v>
      </c>
      <c r="C31" s="796" t="s">
        <v>475</v>
      </c>
      <c r="D31" s="797" t="s">
        <v>219</v>
      </c>
      <c r="E31" s="798"/>
      <c r="F31" s="799"/>
      <c r="G31" s="800">
        <v>8</v>
      </c>
      <c r="H31" s="801">
        <v>2.6</v>
      </c>
      <c r="I31" s="802">
        <v>4</v>
      </c>
      <c r="J31" s="803"/>
      <c r="K31" s="802" t="s">
        <v>1263</v>
      </c>
      <c r="L31" s="804">
        <v>5.8</v>
      </c>
      <c r="M31" s="802">
        <v>6.5</v>
      </c>
      <c r="N31" s="803"/>
      <c r="O31" s="802" t="s">
        <v>1263</v>
      </c>
      <c r="P31" s="804">
        <v>5.0999999999999996</v>
      </c>
      <c r="Q31" s="802">
        <v>5.7</v>
      </c>
      <c r="R31" s="803"/>
      <c r="S31" s="802" t="s">
        <v>1263</v>
      </c>
      <c r="T31" s="804">
        <v>3.5</v>
      </c>
      <c r="U31" s="802">
        <v>4.4000000000000004</v>
      </c>
      <c r="V31" s="803"/>
      <c r="W31" s="805" t="s">
        <v>1263</v>
      </c>
      <c r="X31" s="804">
        <v>5.8</v>
      </c>
      <c r="Y31" s="802">
        <v>3.7</v>
      </c>
      <c r="Z31" s="803">
        <v>1</v>
      </c>
      <c r="AA31" s="802">
        <v>3.7</v>
      </c>
      <c r="AB31" s="804">
        <v>1</v>
      </c>
      <c r="AC31" s="802">
        <v>3.1</v>
      </c>
      <c r="AD31" s="803">
        <v>5</v>
      </c>
      <c r="AE31" s="802">
        <v>5.0999999999999996</v>
      </c>
      <c r="AF31" s="804" t="s">
        <v>1263</v>
      </c>
      <c r="AG31" s="802" t="s">
        <v>1263</v>
      </c>
      <c r="AH31" s="803"/>
      <c r="AI31" s="802" t="s">
        <v>1263</v>
      </c>
      <c r="AJ31" s="804" t="s">
        <v>1263</v>
      </c>
      <c r="AK31" s="802" t="s">
        <v>1263</v>
      </c>
      <c r="AL31" s="803"/>
      <c r="AM31" s="802" t="s">
        <v>1263</v>
      </c>
      <c r="AN31" s="804" t="s">
        <v>1263</v>
      </c>
      <c r="AO31" s="802" t="s">
        <v>1263</v>
      </c>
      <c r="AP31" s="803"/>
      <c r="AQ31" s="802" t="s">
        <v>1263</v>
      </c>
      <c r="AR31" s="806"/>
      <c r="AS31" s="802">
        <v>6.8</v>
      </c>
      <c r="AT31" s="803"/>
      <c r="AU31" s="807"/>
      <c r="AV31" s="806"/>
      <c r="AW31" s="802">
        <v>6.3</v>
      </c>
      <c r="AX31" s="803"/>
      <c r="AY31" s="807"/>
      <c r="AZ31" s="808">
        <v>5.18</v>
      </c>
      <c r="BA31" s="808">
        <v>5.4</v>
      </c>
      <c r="BB31" s="809">
        <v>50</v>
      </c>
      <c r="BC31" s="23" t="s">
        <v>2822</v>
      </c>
      <c r="BD31" s="23" t="s">
        <v>2822</v>
      </c>
      <c r="BE31" s="23" t="s">
        <v>1263</v>
      </c>
      <c r="BF31" s="69" t="s">
        <v>1263</v>
      </c>
      <c r="BG31" s="23">
        <v>14</v>
      </c>
      <c r="BH31" s="23">
        <v>4</v>
      </c>
      <c r="BI31" s="23">
        <v>16</v>
      </c>
      <c r="BJ31" s="23">
        <v>2</v>
      </c>
      <c r="BK31" s="24">
        <v>5.98</v>
      </c>
      <c r="BL31" s="24" t="s">
        <v>2821</v>
      </c>
      <c r="BM31" s="24">
        <v>5.94</v>
      </c>
      <c r="BN31" s="24" t="s">
        <v>2821</v>
      </c>
      <c r="BO31" s="32"/>
      <c r="BP31" s="23">
        <v>55</v>
      </c>
      <c r="BQ31" s="23">
        <v>2</v>
      </c>
      <c r="BR31" s="14">
        <v>3</v>
      </c>
      <c r="BS31" s="232">
        <v>2.6</v>
      </c>
      <c r="BT31" s="232">
        <v>5.8</v>
      </c>
      <c r="BU31" s="232">
        <v>5.0999999999999996</v>
      </c>
      <c r="BV31" s="232">
        <v>3.5</v>
      </c>
      <c r="BW31" s="232">
        <v>5.8</v>
      </c>
      <c r="BX31" s="232">
        <v>1</v>
      </c>
      <c r="BY31" s="232" t="s">
        <v>1263</v>
      </c>
      <c r="BZ31" s="232" t="s">
        <v>1263</v>
      </c>
      <c r="CA31" s="232" t="s">
        <v>1263</v>
      </c>
      <c r="CB31" s="232">
        <v>6.8</v>
      </c>
      <c r="CC31" s="232">
        <v>6.3</v>
      </c>
      <c r="CD31" s="14">
        <v>2</v>
      </c>
      <c r="CE31" s="233">
        <v>4</v>
      </c>
      <c r="CF31" s="232">
        <v>6.5</v>
      </c>
      <c r="CG31" s="232">
        <v>5.7</v>
      </c>
      <c r="CH31" s="232">
        <v>4.4000000000000004</v>
      </c>
      <c r="CI31" s="232">
        <v>3.7</v>
      </c>
      <c r="CJ31" s="232">
        <v>3.1</v>
      </c>
      <c r="CK31" s="232" t="s">
        <v>1263</v>
      </c>
      <c r="CL31" s="232" t="s">
        <v>1263</v>
      </c>
      <c r="CM31" s="232" t="s">
        <v>1263</v>
      </c>
      <c r="CN31" s="232">
        <v>6.8</v>
      </c>
      <c r="CO31" s="232">
        <v>6.3</v>
      </c>
      <c r="CP31" s="234">
        <v>5.18</v>
      </c>
      <c r="CQ31" s="235">
        <v>6.3</v>
      </c>
      <c r="CR31" s="236">
        <v>6.4</v>
      </c>
      <c r="CS31" s="236">
        <v>5</v>
      </c>
      <c r="CT31" s="236">
        <v>5.4</v>
      </c>
      <c r="CU31" s="236">
        <v>6.5</v>
      </c>
      <c r="CV31" s="236">
        <v>6.5</v>
      </c>
      <c r="CW31" s="236">
        <v>5.8</v>
      </c>
      <c r="CX31" s="236" t="s">
        <v>1263</v>
      </c>
      <c r="CY31" s="236" t="s">
        <v>1263</v>
      </c>
      <c r="CZ31" s="236">
        <v>5</v>
      </c>
      <c r="DA31" s="236">
        <v>5.2</v>
      </c>
      <c r="DB31" s="236">
        <v>5.9</v>
      </c>
      <c r="DC31" s="236">
        <v>7.6</v>
      </c>
      <c r="DD31" s="236" t="s">
        <v>1263</v>
      </c>
      <c r="DE31" s="236">
        <v>6.2</v>
      </c>
      <c r="DF31" s="236">
        <v>6.6</v>
      </c>
      <c r="DG31" s="236">
        <v>6</v>
      </c>
      <c r="DH31" s="236">
        <v>5.5</v>
      </c>
      <c r="DI31" s="236" t="s">
        <v>1263</v>
      </c>
      <c r="DJ31" s="236" t="s">
        <v>1263</v>
      </c>
      <c r="DK31" s="236" t="s">
        <v>1263</v>
      </c>
      <c r="DL31" s="236">
        <v>6.7</v>
      </c>
      <c r="DM31" s="555" t="s">
        <v>1263</v>
      </c>
      <c r="DN31" s="237">
        <v>4</v>
      </c>
      <c r="DO31" s="238">
        <v>6.5</v>
      </c>
      <c r="DP31" s="238">
        <v>5.7</v>
      </c>
      <c r="DQ31" s="238">
        <v>4.4000000000000004</v>
      </c>
      <c r="DR31" s="238" t="s">
        <v>1263</v>
      </c>
      <c r="DS31" s="238" t="s">
        <v>1263</v>
      </c>
      <c r="DT31" s="238" t="s">
        <v>1263</v>
      </c>
      <c r="DU31" s="238" t="s">
        <v>1263</v>
      </c>
      <c r="DV31" s="238" t="s">
        <v>1263</v>
      </c>
      <c r="DW31" s="238">
        <v>6.8</v>
      </c>
      <c r="DX31" s="238">
        <v>6.3</v>
      </c>
      <c r="DY31" s="239">
        <v>5.98</v>
      </c>
      <c r="DZ31" s="233" t="s">
        <v>1263</v>
      </c>
      <c r="EA31" s="232" t="s">
        <v>1263</v>
      </c>
      <c r="EB31" s="232" t="s">
        <v>1263</v>
      </c>
      <c r="EC31" s="232" t="s">
        <v>1263</v>
      </c>
      <c r="ED31" s="232">
        <v>3.7</v>
      </c>
      <c r="EE31" s="232">
        <v>5.0999999999999996</v>
      </c>
      <c r="EF31" s="232" t="s">
        <v>1263</v>
      </c>
      <c r="EG31" s="232" t="s">
        <v>1263</v>
      </c>
      <c r="EH31" s="232" t="s">
        <v>1263</v>
      </c>
      <c r="EI31" s="233">
        <v>4</v>
      </c>
      <c r="EJ31" s="232">
        <v>6.5</v>
      </c>
      <c r="EK31" s="232">
        <v>5.7</v>
      </c>
      <c r="EL31" s="232">
        <v>4.4000000000000004</v>
      </c>
      <c r="EM31" s="232">
        <v>3.7</v>
      </c>
      <c r="EN31" s="232">
        <v>5.0999999999999996</v>
      </c>
      <c r="EO31" s="232" t="s">
        <v>1263</v>
      </c>
      <c r="EP31" s="232" t="s">
        <v>1263</v>
      </c>
      <c r="EQ31" s="232" t="s">
        <v>1263</v>
      </c>
      <c r="ER31" s="232">
        <v>6.8</v>
      </c>
      <c r="ES31" s="232">
        <v>6.3</v>
      </c>
      <c r="ET31" s="240">
        <v>5.4</v>
      </c>
      <c r="EU31" s="235">
        <v>6.3</v>
      </c>
      <c r="EV31" s="236">
        <v>6.4</v>
      </c>
      <c r="EW31" s="236">
        <v>5</v>
      </c>
      <c r="EX31" s="236">
        <v>5.4</v>
      </c>
      <c r="EY31" s="236">
        <v>6.5</v>
      </c>
      <c r="EZ31" s="236">
        <v>6.5</v>
      </c>
      <c r="FA31" s="236">
        <v>5.8</v>
      </c>
      <c r="FB31" s="236" t="s">
        <v>1263</v>
      </c>
      <c r="FC31" s="236" t="s">
        <v>1263</v>
      </c>
      <c r="FD31" s="236">
        <v>5</v>
      </c>
      <c r="FE31" s="236">
        <v>5.2</v>
      </c>
      <c r="FF31" s="236">
        <v>5.9</v>
      </c>
      <c r="FG31" s="236">
        <v>7.6</v>
      </c>
      <c r="FH31" s="236" t="s">
        <v>1263</v>
      </c>
      <c r="FI31" s="236">
        <v>6.2</v>
      </c>
      <c r="FJ31" s="236">
        <v>6.6</v>
      </c>
      <c r="FK31" s="236">
        <v>6</v>
      </c>
      <c r="FL31" s="236">
        <v>5.5</v>
      </c>
      <c r="FM31" s="236" t="s">
        <v>1263</v>
      </c>
      <c r="FN31" s="236" t="s">
        <v>1263</v>
      </c>
      <c r="FO31" s="236" t="s">
        <v>1263</v>
      </c>
      <c r="FP31" s="236">
        <v>6.7</v>
      </c>
      <c r="FQ31" s="555" t="s">
        <v>1263</v>
      </c>
      <c r="FR31" s="237">
        <v>4</v>
      </c>
      <c r="FS31" s="238">
        <v>6.5</v>
      </c>
      <c r="FT31" s="238">
        <v>5.7</v>
      </c>
      <c r="FU31" s="238">
        <v>4.4000000000000004</v>
      </c>
      <c r="FV31" s="238" t="s">
        <v>1263</v>
      </c>
      <c r="FW31" s="238">
        <v>5.0999999999999996</v>
      </c>
      <c r="FX31" s="238" t="s">
        <v>1263</v>
      </c>
      <c r="FY31" s="238" t="s">
        <v>1263</v>
      </c>
      <c r="FZ31" s="238" t="s">
        <v>1263</v>
      </c>
      <c r="GA31" s="238">
        <v>6.8</v>
      </c>
      <c r="GB31" s="241">
        <v>6.3</v>
      </c>
      <c r="GC31" s="239">
        <v>5.94</v>
      </c>
    </row>
    <row r="32" spans="1:185" s="111" customFormat="1" ht="21.75" customHeight="1">
      <c r="A32" s="229">
        <v>22</v>
      </c>
      <c r="B32" s="97" t="s">
        <v>1776</v>
      </c>
      <c r="C32" s="796" t="s">
        <v>291</v>
      </c>
      <c r="D32" s="797" t="s">
        <v>387</v>
      </c>
      <c r="E32" s="798"/>
      <c r="F32" s="799"/>
      <c r="G32" s="800">
        <v>1</v>
      </c>
      <c r="H32" s="801">
        <v>3.3</v>
      </c>
      <c r="I32" s="802">
        <v>4.4000000000000004</v>
      </c>
      <c r="J32" s="803"/>
      <c r="K32" s="802" t="s">
        <v>1263</v>
      </c>
      <c r="L32" s="804">
        <v>5.8</v>
      </c>
      <c r="M32" s="802">
        <v>5.7</v>
      </c>
      <c r="N32" s="803"/>
      <c r="O32" s="802" t="s">
        <v>1263</v>
      </c>
      <c r="P32" s="804">
        <v>3.9</v>
      </c>
      <c r="Q32" s="802">
        <v>5.2</v>
      </c>
      <c r="R32" s="803"/>
      <c r="S32" s="802" t="s">
        <v>1263</v>
      </c>
      <c r="T32" s="804">
        <v>4.5</v>
      </c>
      <c r="U32" s="802">
        <v>4.2</v>
      </c>
      <c r="V32" s="803"/>
      <c r="W32" s="805" t="s">
        <v>1263</v>
      </c>
      <c r="X32" s="804">
        <v>7.5</v>
      </c>
      <c r="Y32" s="802">
        <v>7.8</v>
      </c>
      <c r="Z32" s="803"/>
      <c r="AA32" s="802" t="s">
        <v>1263</v>
      </c>
      <c r="AB32" s="804">
        <v>5</v>
      </c>
      <c r="AC32" s="802">
        <v>5.3</v>
      </c>
      <c r="AD32" s="803"/>
      <c r="AE32" s="802" t="s">
        <v>1263</v>
      </c>
      <c r="AF32" s="804" t="s">
        <v>1263</v>
      </c>
      <c r="AG32" s="802" t="s">
        <v>1263</v>
      </c>
      <c r="AH32" s="803"/>
      <c r="AI32" s="802" t="s">
        <v>1263</v>
      </c>
      <c r="AJ32" s="804" t="s">
        <v>1263</v>
      </c>
      <c r="AK32" s="802" t="s">
        <v>1263</v>
      </c>
      <c r="AL32" s="803"/>
      <c r="AM32" s="802" t="s">
        <v>1263</v>
      </c>
      <c r="AN32" s="804" t="s">
        <v>1263</v>
      </c>
      <c r="AO32" s="802" t="s">
        <v>1263</v>
      </c>
      <c r="AP32" s="803"/>
      <c r="AQ32" s="802" t="s">
        <v>1263</v>
      </c>
      <c r="AR32" s="806"/>
      <c r="AS32" s="802">
        <v>7.8</v>
      </c>
      <c r="AT32" s="803"/>
      <c r="AU32" s="807"/>
      <c r="AV32" s="806"/>
      <c r="AW32" s="802">
        <v>8</v>
      </c>
      <c r="AX32" s="803"/>
      <c r="AY32" s="807"/>
      <c r="AZ32" s="808">
        <v>5.98</v>
      </c>
      <c r="BA32" s="808" t="s">
        <v>1263</v>
      </c>
      <c r="BB32" s="809">
        <v>61</v>
      </c>
      <c r="BC32" s="23" t="s">
        <v>2820</v>
      </c>
      <c r="BD32" s="23" t="s">
        <v>1263</v>
      </c>
      <c r="BE32" s="23" t="s">
        <v>1263</v>
      </c>
      <c r="BF32" s="69" t="s">
        <v>1263</v>
      </c>
      <c r="BG32" s="23">
        <v>18</v>
      </c>
      <c r="BH32" s="23">
        <v>0</v>
      </c>
      <c r="BI32" s="23">
        <v>18</v>
      </c>
      <c r="BJ32" s="23">
        <v>0</v>
      </c>
      <c r="BK32" s="24">
        <v>6.32</v>
      </c>
      <c r="BL32" s="24" t="s">
        <v>2821</v>
      </c>
      <c r="BM32" s="24">
        <v>6.32</v>
      </c>
      <c r="BN32" s="24" t="s">
        <v>2821</v>
      </c>
      <c r="BO32" s="32"/>
      <c r="BP32" s="23">
        <v>57</v>
      </c>
      <c r="BQ32" s="23">
        <v>0</v>
      </c>
      <c r="BR32" s="14">
        <v>3</v>
      </c>
      <c r="BS32" s="232">
        <v>3.3</v>
      </c>
      <c r="BT32" s="232">
        <v>5.8</v>
      </c>
      <c r="BU32" s="232">
        <v>3.9</v>
      </c>
      <c r="BV32" s="232">
        <v>4.5</v>
      </c>
      <c r="BW32" s="232">
        <v>7.5</v>
      </c>
      <c r="BX32" s="232">
        <v>5</v>
      </c>
      <c r="BY32" s="232" t="s">
        <v>1263</v>
      </c>
      <c r="BZ32" s="232" t="s">
        <v>1263</v>
      </c>
      <c r="CA32" s="232" t="s">
        <v>1263</v>
      </c>
      <c r="CB32" s="232">
        <v>7.8</v>
      </c>
      <c r="CC32" s="232">
        <v>8</v>
      </c>
      <c r="CD32" s="14">
        <v>0</v>
      </c>
      <c r="CE32" s="233">
        <v>4.4000000000000004</v>
      </c>
      <c r="CF32" s="232">
        <v>5.7</v>
      </c>
      <c r="CG32" s="232">
        <v>5.2</v>
      </c>
      <c r="CH32" s="232">
        <v>4.2</v>
      </c>
      <c r="CI32" s="232">
        <v>7.8</v>
      </c>
      <c r="CJ32" s="232">
        <v>5.3</v>
      </c>
      <c r="CK32" s="232" t="s">
        <v>1263</v>
      </c>
      <c r="CL32" s="232" t="s">
        <v>1263</v>
      </c>
      <c r="CM32" s="232" t="s">
        <v>1263</v>
      </c>
      <c r="CN32" s="232">
        <v>7.8</v>
      </c>
      <c r="CO32" s="232">
        <v>8</v>
      </c>
      <c r="CP32" s="234">
        <v>5.98</v>
      </c>
      <c r="CQ32" s="235">
        <v>5.7</v>
      </c>
      <c r="CR32" s="236">
        <v>5</v>
      </c>
      <c r="CS32" s="236">
        <v>6.4</v>
      </c>
      <c r="CT32" s="236">
        <v>7</v>
      </c>
      <c r="CU32" s="236">
        <v>5.6</v>
      </c>
      <c r="CV32" s="236">
        <v>6.1</v>
      </c>
      <c r="CW32" s="236">
        <v>7.4</v>
      </c>
      <c r="CX32" s="236" t="s">
        <v>1263</v>
      </c>
      <c r="CY32" s="236" t="s">
        <v>1263</v>
      </c>
      <c r="CZ32" s="236">
        <v>5.3</v>
      </c>
      <c r="DA32" s="236">
        <v>5.4</v>
      </c>
      <c r="DB32" s="236" t="s">
        <v>1263</v>
      </c>
      <c r="DC32" s="236">
        <v>8.1999999999999993</v>
      </c>
      <c r="DD32" s="236">
        <v>7.2</v>
      </c>
      <c r="DE32" s="236">
        <v>7.3</v>
      </c>
      <c r="DF32" s="236">
        <v>7.6</v>
      </c>
      <c r="DG32" s="236">
        <v>7.4</v>
      </c>
      <c r="DH32" s="236">
        <v>7.6</v>
      </c>
      <c r="DI32" s="236" t="s">
        <v>1263</v>
      </c>
      <c r="DJ32" s="236" t="s">
        <v>1263</v>
      </c>
      <c r="DK32" s="236" t="s">
        <v>1263</v>
      </c>
      <c r="DL32" s="236">
        <v>7.2</v>
      </c>
      <c r="DM32" s="555" t="s">
        <v>1263</v>
      </c>
      <c r="DN32" s="237">
        <v>4.4000000000000004</v>
      </c>
      <c r="DO32" s="238">
        <v>5.7</v>
      </c>
      <c r="DP32" s="238">
        <v>5.2</v>
      </c>
      <c r="DQ32" s="238">
        <v>4.2</v>
      </c>
      <c r="DR32" s="238">
        <v>7.8</v>
      </c>
      <c r="DS32" s="238">
        <v>5.3</v>
      </c>
      <c r="DT32" s="238" t="s">
        <v>1263</v>
      </c>
      <c r="DU32" s="238" t="s">
        <v>1263</v>
      </c>
      <c r="DV32" s="238" t="s">
        <v>1263</v>
      </c>
      <c r="DW32" s="238">
        <v>7.8</v>
      </c>
      <c r="DX32" s="238">
        <v>8</v>
      </c>
      <c r="DY32" s="239">
        <v>6.32</v>
      </c>
      <c r="DZ32" s="233" t="s">
        <v>1263</v>
      </c>
      <c r="EA32" s="232" t="s">
        <v>1263</v>
      </c>
      <c r="EB32" s="232" t="s">
        <v>1263</v>
      </c>
      <c r="EC32" s="232" t="s">
        <v>1263</v>
      </c>
      <c r="ED32" s="232" t="s">
        <v>1263</v>
      </c>
      <c r="EE32" s="232" t="s">
        <v>1263</v>
      </c>
      <c r="EF32" s="232" t="s">
        <v>1263</v>
      </c>
      <c r="EG32" s="232" t="s">
        <v>1263</v>
      </c>
      <c r="EH32" s="232" t="s">
        <v>1263</v>
      </c>
      <c r="EI32" s="233">
        <v>4.4000000000000004</v>
      </c>
      <c r="EJ32" s="232">
        <v>5.7</v>
      </c>
      <c r="EK32" s="232">
        <v>5.2</v>
      </c>
      <c r="EL32" s="232">
        <v>4.2</v>
      </c>
      <c r="EM32" s="232">
        <v>7.8</v>
      </c>
      <c r="EN32" s="232">
        <v>5.3</v>
      </c>
      <c r="EO32" s="232" t="s">
        <v>1263</v>
      </c>
      <c r="EP32" s="232" t="s">
        <v>1263</v>
      </c>
      <c r="EQ32" s="232" t="s">
        <v>1263</v>
      </c>
      <c r="ER32" s="232">
        <v>7.8</v>
      </c>
      <c r="ES32" s="232">
        <v>8</v>
      </c>
      <c r="ET32" s="240" t="s">
        <v>1263</v>
      </c>
      <c r="EU32" s="235">
        <v>5.7</v>
      </c>
      <c r="EV32" s="236">
        <v>5</v>
      </c>
      <c r="EW32" s="236">
        <v>6.4</v>
      </c>
      <c r="EX32" s="236">
        <v>7</v>
      </c>
      <c r="EY32" s="236">
        <v>5.6</v>
      </c>
      <c r="EZ32" s="236">
        <v>6.1</v>
      </c>
      <c r="FA32" s="236">
        <v>7.4</v>
      </c>
      <c r="FB32" s="236" t="s">
        <v>1263</v>
      </c>
      <c r="FC32" s="236" t="s">
        <v>1263</v>
      </c>
      <c r="FD32" s="236">
        <v>5.3</v>
      </c>
      <c r="FE32" s="236">
        <v>5.4</v>
      </c>
      <c r="FF32" s="236" t="s">
        <v>1263</v>
      </c>
      <c r="FG32" s="236">
        <v>8.1999999999999993</v>
      </c>
      <c r="FH32" s="236">
        <v>7.2</v>
      </c>
      <c r="FI32" s="236">
        <v>7.3</v>
      </c>
      <c r="FJ32" s="236">
        <v>7.6</v>
      </c>
      <c r="FK32" s="236">
        <v>7.4</v>
      </c>
      <c r="FL32" s="236">
        <v>7.6</v>
      </c>
      <c r="FM32" s="236" t="s">
        <v>1263</v>
      </c>
      <c r="FN32" s="236" t="s">
        <v>1263</v>
      </c>
      <c r="FO32" s="236" t="s">
        <v>1263</v>
      </c>
      <c r="FP32" s="236">
        <v>7.2</v>
      </c>
      <c r="FQ32" s="555" t="s">
        <v>1263</v>
      </c>
      <c r="FR32" s="237">
        <v>4.4000000000000004</v>
      </c>
      <c r="FS32" s="238">
        <v>5.7</v>
      </c>
      <c r="FT32" s="238">
        <v>5.2</v>
      </c>
      <c r="FU32" s="238">
        <v>4.2</v>
      </c>
      <c r="FV32" s="238">
        <v>7.8</v>
      </c>
      <c r="FW32" s="238">
        <v>5.3</v>
      </c>
      <c r="FX32" s="238" t="s">
        <v>1263</v>
      </c>
      <c r="FY32" s="238" t="s">
        <v>1263</v>
      </c>
      <c r="FZ32" s="238" t="s">
        <v>1263</v>
      </c>
      <c r="GA32" s="238">
        <v>7.8</v>
      </c>
      <c r="GB32" s="241">
        <v>8</v>
      </c>
      <c r="GC32" s="239">
        <v>6.32</v>
      </c>
    </row>
    <row r="33" spans="1:185" s="111" customFormat="1" ht="21.75" customHeight="1">
      <c r="A33" s="229">
        <v>23</v>
      </c>
      <c r="B33" s="97" t="s">
        <v>1777</v>
      </c>
      <c r="C33" s="796" t="s">
        <v>1756</v>
      </c>
      <c r="D33" s="797" t="s">
        <v>221</v>
      </c>
      <c r="E33" s="798"/>
      <c r="F33" s="799"/>
      <c r="G33" s="800">
        <v>19</v>
      </c>
      <c r="H33" s="801">
        <v>0</v>
      </c>
      <c r="I33" s="802">
        <v>0</v>
      </c>
      <c r="J33" s="803"/>
      <c r="K33" s="802" t="s">
        <v>1263</v>
      </c>
      <c r="L33" s="804">
        <v>0</v>
      </c>
      <c r="M33" s="802">
        <v>0</v>
      </c>
      <c r="N33" s="803"/>
      <c r="O33" s="802" t="s">
        <v>1263</v>
      </c>
      <c r="P33" s="804">
        <v>2.8</v>
      </c>
      <c r="Q33" s="802">
        <v>3.7</v>
      </c>
      <c r="R33" s="803"/>
      <c r="S33" s="802" t="s">
        <v>1263</v>
      </c>
      <c r="T33" s="804">
        <v>0</v>
      </c>
      <c r="U33" s="802">
        <v>0.5</v>
      </c>
      <c r="V33" s="803"/>
      <c r="W33" s="805" t="s">
        <v>1263</v>
      </c>
      <c r="X33" s="804">
        <v>0</v>
      </c>
      <c r="Y33" s="802">
        <v>0.1</v>
      </c>
      <c r="Z33" s="803"/>
      <c r="AA33" s="802" t="s">
        <v>1263</v>
      </c>
      <c r="AB33" s="804">
        <v>1</v>
      </c>
      <c r="AC33" s="802">
        <v>2.6</v>
      </c>
      <c r="AD33" s="803"/>
      <c r="AE33" s="802" t="s">
        <v>1263</v>
      </c>
      <c r="AF33" s="804" t="s">
        <v>1263</v>
      </c>
      <c r="AG33" s="802" t="s">
        <v>1263</v>
      </c>
      <c r="AH33" s="803"/>
      <c r="AI33" s="802" t="s">
        <v>1263</v>
      </c>
      <c r="AJ33" s="804" t="s">
        <v>1263</v>
      </c>
      <c r="AK33" s="802" t="s">
        <v>1263</v>
      </c>
      <c r="AL33" s="803"/>
      <c r="AM33" s="802" t="s">
        <v>1263</v>
      </c>
      <c r="AN33" s="804" t="s">
        <v>1263</v>
      </c>
      <c r="AO33" s="802" t="s">
        <v>1263</v>
      </c>
      <c r="AP33" s="803"/>
      <c r="AQ33" s="802" t="s">
        <v>1263</v>
      </c>
      <c r="AR33" s="806"/>
      <c r="AS33" s="802">
        <v>5.8</v>
      </c>
      <c r="AT33" s="803"/>
      <c r="AU33" s="807"/>
      <c r="AV33" s="806"/>
      <c r="AW33" s="802">
        <v>5</v>
      </c>
      <c r="AX33" s="803"/>
      <c r="AY33" s="807"/>
      <c r="AZ33" s="808">
        <v>2.17</v>
      </c>
      <c r="BA33" s="808" t="s">
        <v>1263</v>
      </c>
      <c r="BB33" s="809">
        <v>31</v>
      </c>
      <c r="BC33" s="23" t="s">
        <v>2824</v>
      </c>
      <c r="BD33" s="23" t="s">
        <v>1263</v>
      </c>
      <c r="BE33" s="23" t="s">
        <v>1263</v>
      </c>
      <c r="BF33" s="69" t="s">
        <v>2825</v>
      </c>
      <c r="BG33" s="23">
        <v>4</v>
      </c>
      <c r="BH33" s="23">
        <v>14</v>
      </c>
      <c r="BI33" s="23">
        <v>4</v>
      </c>
      <c r="BJ33" s="23">
        <v>14</v>
      </c>
      <c r="BK33" s="24">
        <v>5.53</v>
      </c>
      <c r="BL33" s="24" t="s">
        <v>2821</v>
      </c>
      <c r="BM33" s="24">
        <v>5.53</v>
      </c>
      <c r="BN33" s="24" t="s">
        <v>2821</v>
      </c>
      <c r="BO33" s="32"/>
      <c r="BP33" s="23">
        <v>41</v>
      </c>
      <c r="BQ33" s="23">
        <v>16</v>
      </c>
      <c r="BR33" s="14">
        <v>6</v>
      </c>
      <c r="BS33" s="232">
        <v>0</v>
      </c>
      <c r="BT33" s="232">
        <v>0</v>
      </c>
      <c r="BU33" s="232">
        <v>2.8</v>
      </c>
      <c r="BV33" s="232">
        <v>0</v>
      </c>
      <c r="BW33" s="232">
        <v>0</v>
      </c>
      <c r="BX33" s="232">
        <v>1</v>
      </c>
      <c r="BY33" s="232" t="s">
        <v>1263</v>
      </c>
      <c r="BZ33" s="232" t="s">
        <v>1263</v>
      </c>
      <c r="CA33" s="232" t="s">
        <v>1263</v>
      </c>
      <c r="CB33" s="232">
        <v>5.8</v>
      </c>
      <c r="CC33" s="232">
        <v>5</v>
      </c>
      <c r="CD33" s="14">
        <v>6</v>
      </c>
      <c r="CE33" s="233">
        <v>0</v>
      </c>
      <c r="CF33" s="232">
        <v>0</v>
      </c>
      <c r="CG33" s="232">
        <v>3.7</v>
      </c>
      <c r="CH33" s="232">
        <v>0.5</v>
      </c>
      <c r="CI33" s="232">
        <v>0.1</v>
      </c>
      <c r="CJ33" s="232">
        <v>2.6</v>
      </c>
      <c r="CK33" s="232" t="s">
        <v>1263</v>
      </c>
      <c r="CL33" s="232" t="s">
        <v>1263</v>
      </c>
      <c r="CM33" s="232" t="s">
        <v>1263</v>
      </c>
      <c r="CN33" s="232">
        <v>5.8</v>
      </c>
      <c r="CO33" s="232">
        <v>5</v>
      </c>
      <c r="CP33" s="234">
        <v>2.17</v>
      </c>
      <c r="CQ33" s="235">
        <v>5</v>
      </c>
      <c r="CR33" s="236">
        <v>6.2</v>
      </c>
      <c r="CS33" s="236">
        <v>7.4</v>
      </c>
      <c r="CT33" s="236">
        <v>4.5</v>
      </c>
      <c r="CU33" s="236">
        <v>5.8</v>
      </c>
      <c r="CV33" s="236">
        <v>5.9</v>
      </c>
      <c r="CW33" s="236">
        <v>5.0999999999999996</v>
      </c>
      <c r="CX33" s="236" t="s">
        <v>1263</v>
      </c>
      <c r="CY33" s="236" t="s">
        <v>1263</v>
      </c>
      <c r="CZ33" s="236">
        <v>5.2</v>
      </c>
      <c r="DA33" s="236">
        <v>4.0999999999999996</v>
      </c>
      <c r="DB33" s="236" t="s">
        <v>1263</v>
      </c>
      <c r="DC33" s="236">
        <v>5.0999999999999996</v>
      </c>
      <c r="DD33" s="236">
        <v>4.9000000000000004</v>
      </c>
      <c r="DE33" s="236">
        <v>5.9</v>
      </c>
      <c r="DF33" s="236">
        <v>5.9</v>
      </c>
      <c r="DG33" s="236" t="s">
        <v>1263</v>
      </c>
      <c r="DH33" s="236">
        <v>6.4</v>
      </c>
      <c r="DI33" s="236" t="s">
        <v>1263</v>
      </c>
      <c r="DJ33" s="236" t="s">
        <v>1263</v>
      </c>
      <c r="DK33" s="236" t="s">
        <v>1263</v>
      </c>
      <c r="DL33" s="236">
        <v>5.8</v>
      </c>
      <c r="DM33" s="555" t="s">
        <v>1263</v>
      </c>
      <c r="DN33" s="237" t="s">
        <v>1263</v>
      </c>
      <c r="DO33" s="238" t="s">
        <v>1263</v>
      </c>
      <c r="DP33" s="238" t="s">
        <v>1263</v>
      </c>
      <c r="DQ33" s="238" t="s">
        <v>1263</v>
      </c>
      <c r="DR33" s="238" t="s">
        <v>1263</v>
      </c>
      <c r="DS33" s="238" t="s">
        <v>1263</v>
      </c>
      <c r="DT33" s="238" t="s">
        <v>1263</v>
      </c>
      <c r="DU33" s="238" t="s">
        <v>1263</v>
      </c>
      <c r="DV33" s="238" t="s">
        <v>1263</v>
      </c>
      <c r="DW33" s="238">
        <v>5.8</v>
      </c>
      <c r="DX33" s="238">
        <v>5</v>
      </c>
      <c r="DY33" s="239">
        <v>5.53</v>
      </c>
      <c r="DZ33" s="233" t="s">
        <v>1263</v>
      </c>
      <c r="EA33" s="232" t="s">
        <v>1263</v>
      </c>
      <c r="EB33" s="232" t="s">
        <v>1263</v>
      </c>
      <c r="EC33" s="232" t="s">
        <v>1263</v>
      </c>
      <c r="ED33" s="232" t="s">
        <v>1263</v>
      </c>
      <c r="EE33" s="232" t="s">
        <v>1263</v>
      </c>
      <c r="EF33" s="232" t="s">
        <v>1263</v>
      </c>
      <c r="EG33" s="232" t="s">
        <v>1263</v>
      </c>
      <c r="EH33" s="232" t="s">
        <v>1263</v>
      </c>
      <c r="EI33" s="233">
        <v>0</v>
      </c>
      <c r="EJ33" s="232">
        <v>0</v>
      </c>
      <c r="EK33" s="232">
        <v>3.7</v>
      </c>
      <c r="EL33" s="232">
        <v>0.5</v>
      </c>
      <c r="EM33" s="232">
        <v>0.1</v>
      </c>
      <c r="EN33" s="232">
        <v>2.6</v>
      </c>
      <c r="EO33" s="232" t="s">
        <v>1263</v>
      </c>
      <c r="EP33" s="232" t="s">
        <v>1263</v>
      </c>
      <c r="EQ33" s="232" t="s">
        <v>1263</v>
      </c>
      <c r="ER33" s="232">
        <v>5.8</v>
      </c>
      <c r="ES33" s="232">
        <v>5</v>
      </c>
      <c r="ET33" s="240" t="s">
        <v>1263</v>
      </c>
      <c r="EU33" s="235">
        <v>5</v>
      </c>
      <c r="EV33" s="236">
        <v>6.2</v>
      </c>
      <c r="EW33" s="236">
        <v>7.4</v>
      </c>
      <c r="EX33" s="236">
        <v>4.5</v>
      </c>
      <c r="EY33" s="236">
        <v>5.8</v>
      </c>
      <c r="EZ33" s="236">
        <v>5.9</v>
      </c>
      <c r="FA33" s="236">
        <v>5.0999999999999996</v>
      </c>
      <c r="FB33" s="236" t="s">
        <v>1263</v>
      </c>
      <c r="FC33" s="236" t="s">
        <v>1263</v>
      </c>
      <c r="FD33" s="236">
        <v>5.2</v>
      </c>
      <c r="FE33" s="236">
        <v>4.0999999999999996</v>
      </c>
      <c r="FF33" s="236" t="s">
        <v>1263</v>
      </c>
      <c r="FG33" s="236">
        <v>5.0999999999999996</v>
      </c>
      <c r="FH33" s="236">
        <v>4.9000000000000004</v>
      </c>
      <c r="FI33" s="236">
        <v>5.9</v>
      </c>
      <c r="FJ33" s="236">
        <v>5.9</v>
      </c>
      <c r="FK33" s="236" t="s">
        <v>1263</v>
      </c>
      <c r="FL33" s="236">
        <v>6.4</v>
      </c>
      <c r="FM33" s="236" t="s">
        <v>1263</v>
      </c>
      <c r="FN33" s="236" t="s">
        <v>1263</v>
      </c>
      <c r="FO33" s="236" t="s">
        <v>1263</v>
      </c>
      <c r="FP33" s="236">
        <v>5.8</v>
      </c>
      <c r="FQ33" s="555" t="s">
        <v>1263</v>
      </c>
      <c r="FR33" s="237" t="s">
        <v>1263</v>
      </c>
      <c r="FS33" s="238" t="s">
        <v>1263</v>
      </c>
      <c r="FT33" s="238" t="s">
        <v>1263</v>
      </c>
      <c r="FU33" s="238" t="s">
        <v>1263</v>
      </c>
      <c r="FV33" s="238" t="s">
        <v>1263</v>
      </c>
      <c r="FW33" s="238" t="s">
        <v>1263</v>
      </c>
      <c r="FX33" s="238" t="s">
        <v>1263</v>
      </c>
      <c r="FY33" s="238" t="s">
        <v>1263</v>
      </c>
      <c r="FZ33" s="238" t="s">
        <v>1263</v>
      </c>
      <c r="GA33" s="238">
        <v>5.8</v>
      </c>
      <c r="GB33" s="241">
        <v>5</v>
      </c>
      <c r="GC33" s="239">
        <v>5.53</v>
      </c>
    </row>
    <row r="34" spans="1:185" s="111" customFormat="1" ht="21.75" customHeight="1">
      <c r="A34" s="229">
        <v>24</v>
      </c>
      <c r="B34" s="97" t="s">
        <v>1778</v>
      </c>
      <c r="C34" s="796" t="s">
        <v>1779</v>
      </c>
      <c r="D34" s="797" t="s">
        <v>356</v>
      </c>
      <c r="E34" s="798"/>
      <c r="F34" s="799"/>
      <c r="G34" s="800">
        <v>4</v>
      </c>
      <c r="H34" s="801">
        <v>1.9</v>
      </c>
      <c r="I34" s="802">
        <v>4.0999999999999996</v>
      </c>
      <c r="J34" s="803"/>
      <c r="K34" s="802" t="s">
        <v>1263</v>
      </c>
      <c r="L34" s="804">
        <v>6.8</v>
      </c>
      <c r="M34" s="802">
        <v>6</v>
      </c>
      <c r="N34" s="803"/>
      <c r="O34" s="802" t="s">
        <v>1263</v>
      </c>
      <c r="P34" s="804">
        <v>3.7</v>
      </c>
      <c r="Q34" s="802">
        <v>4.5</v>
      </c>
      <c r="R34" s="803"/>
      <c r="S34" s="802" t="s">
        <v>1263</v>
      </c>
      <c r="T34" s="804">
        <v>2</v>
      </c>
      <c r="U34" s="802">
        <v>3.2</v>
      </c>
      <c r="V34" s="803">
        <v>4.5</v>
      </c>
      <c r="W34" s="805">
        <v>4.5</v>
      </c>
      <c r="X34" s="804">
        <v>6</v>
      </c>
      <c r="Y34" s="802">
        <v>7.1</v>
      </c>
      <c r="Z34" s="803"/>
      <c r="AA34" s="802" t="s">
        <v>1263</v>
      </c>
      <c r="AB34" s="804">
        <v>1.5</v>
      </c>
      <c r="AC34" s="802">
        <v>3.4</v>
      </c>
      <c r="AD34" s="803">
        <v>3.8</v>
      </c>
      <c r="AE34" s="802">
        <v>4.5</v>
      </c>
      <c r="AF34" s="804" t="s">
        <v>1263</v>
      </c>
      <c r="AG34" s="802" t="s">
        <v>1263</v>
      </c>
      <c r="AH34" s="803"/>
      <c r="AI34" s="802" t="s">
        <v>1263</v>
      </c>
      <c r="AJ34" s="804" t="s">
        <v>1263</v>
      </c>
      <c r="AK34" s="802" t="s">
        <v>1263</v>
      </c>
      <c r="AL34" s="803"/>
      <c r="AM34" s="802" t="s">
        <v>1263</v>
      </c>
      <c r="AN34" s="804" t="s">
        <v>1263</v>
      </c>
      <c r="AO34" s="802" t="s">
        <v>1263</v>
      </c>
      <c r="AP34" s="803"/>
      <c r="AQ34" s="802" t="s">
        <v>1263</v>
      </c>
      <c r="AR34" s="806"/>
      <c r="AS34" s="802">
        <v>6.8</v>
      </c>
      <c r="AT34" s="803"/>
      <c r="AU34" s="807"/>
      <c r="AV34" s="806"/>
      <c r="AW34" s="802">
        <v>7</v>
      </c>
      <c r="AX34" s="803"/>
      <c r="AY34" s="807"/>
      <c r="AZ34" s="808">
        <v>5.26</v>
      </c>
      <c r="BA34" s="808">
        <v>5.53</v>
      </c>
      <c r="BB34" s="809">
        <v>50</v>
      </c>
      <c r="BC34" s="23" t="s">
        <v>2822</v>
      </c>
      <c r="BD34" s="23" t="s">
        <v>2820</v>
      </c>
      <c r="BE34" s="23" t="s">
        <v>1263</v>
      </c>
      <c r="BF34" s="69" t="s">
        <v>1263</v>
      </c>
      <c r="BG34" s="23">
        <v>14</v>
      </c>
      <c r="BH34" s="23">
        <v>4</v>
      </c>
      <c r="BI34" s="23">
        <v>18</v>
      </c>
      <c r="BJ34" s="23">
        <v>0</v>
      </c>
      <c r="BK34" s="24">
        <v>5.74</v>
      </c>
      <c r="BL34" s="24" t="s">
        <v>2821</v>
      </c>
      <c r="BM34" s="24">
        <v>5.65</v>
      </c>
      <c r="BN34" s="24" t="s">
        <v>2821</v>
      </c>
      <c r="BO34" s="32"/>
      <c r="BP34" s="23">
        <v>57</v>
      </c>
      <c r="BQ34" s="23">
        <v>0</v>
      </c>
      <c r="BR34" s="14">
        <v>4</v>
      </c>
      <c r="BS34" s="232">
        <v>1.9</v>
      </c>
      <c r="BT34" s="232">
        <v>6.8</v>
      </c>
      <c r="BU34" s="232">
        <v>3.7</v>
      </c>
      <c r="BV34" s="232">
        <v>2</v>
      </c>
      <c r="BW34" s="232">
        <v>6</v>
      </c>
      <c r="BX34" s="232">
        <v>1.5</v>
      </c>
      <c r="BY34" s="232" t="s">
        <v>1263</v>
      </c>
      <c r="BZ34" s="232" t="s">
        <v>1263</v>
      </c>
      <c r="CA34" s="232" t="s">
        <v>1263</v>
      </c>
      <c r="CB34" s="232">
        <v>6.8</v>
      </c>
      <c r="CC34" s="232">
        <v>7</v>
      </c>
      <c r="CD34" s="14">
        <v>2</v>
      </c>
      <c r="CE34" s="233">
        <v>4.0999999999999996</v>
      </c>
      <c r="CF34" s="232">
        <v>6</v>
      </c>
      <c r="CG34" s="232">
        <v>4.5</v>
      </c>
      <c r="CH34" s="232">
        <v>3.2</v>
      </c>
      <c r="CI34" s="232">
        <v>7.1</v>
      </c>
      <c r="CJ34" s="232">
        <v>3.4</v>
      </c>
      <c r="CK34" s="232" t="s">
        <v>1263</v>
      </c>
      <c r="CL34" s="232" t="s">
        <v>1263</v>
      </c>
      <c r="CM34" s="232" t="s">
        <v>1263</v>
      </c>
      <c r="CN34" s="232">
        <v>6.8</v>
      </c>
      <c r="CO34" s="232">
        <v>7</v>
      </c>
      <c r="CP34" s="234">
        <v>5.26</v>
      </c>
      <c r="CQ34" s="235">
        <v>5.9</v>
      </c>
      <c r="CR34" s="236">
        <v>6.7</v>
      </c>
      <c r="CS34" s="236">
        <v>5</v>
      </c>
      <c r="CT34" s="236">
        <v>5.5</v>
      </c>
      <c r="CU34" s="236">
        <v>5.4</v>
      </c>
      <c r="CV34" s="236">
        <v>5.0999999999999996</v>
      </c>
      <c r="CW34" s="236">
        <v>5.6</v>
      </c>
      <c r="CX34" s="236" t="s">
        <v>1263</v>
      </c>
      <c r="CY34" s="236" t="s">
        <v>1263</v>
      </c>
      <c r="CZ34" s="236">
        <v>4.8</v>
      </c>
      <c r="DA34" s="236">
        <v>5.0999999999999996</v>
      </c>
      <c r="DB34" s="236" t="s">
        <v>1263</v>
      </c>
      <c r="DC34" s="236">
        <v>6.3</v>
      </c>
      <c r="DD34" s="236">
        <v>5.3</v>
      </c>
      <c r="DE34" s="236">
        <v>5.9</v>
      </c>
      <c r="DF34" s="236">
        <v>6.1</v>
      </c>
      <c r="DG34" s="236">
        <v>5.3</v>
      </c>
      <c r="DH34" s="236">
        <v>6.6</v>
      </c>
      <c r="DI34" s="236" t="s">
        <v>1263</v>
      </c>
      <c r="DJ34" s="236" t="s">
        <v>1263</v>
      </c>
      <c r="DK34" s="236" t="s">
        <v>1263</v>
      </c>
      <c r="DL34" s="236">
        <v>7.5</v>
      </c>
      <c r="DM34" s="555" t="s">
        <v>1263</v>
      </c>
      <c r="DN34" s="237">
        <v>4.0999999999999996</v>
      </c>
      <c r="DO34" s="238">
        <v>6</v>
      </c>
      <c r="DP34" s="238">
        <v>4.5</v>
      </c>
      <c r="DQ34" s="238" t="s">
        <v>1263</v>
      </c>
      <c r="DR34" s="238">
        <v>7.1</v>
      </c>
      <c r="DS34" s="238" t="s">
        <v>1263</v>
      </c>
      <c r="DT34" s="238" t="s">
        <v>1263</v>
      </c>
      <c r="DU34" s="238" t="s">
        <v>1263</v>
      </c>
      <c r="DV34" s="238" t="s">
        <v>1263</v>
      </c>
      <c r="DW34" s="238">
        <v>6.8</v>
      </c>
      <c r="DX34" s="238">
        <v>7</v>
      </c>
      <c r="DY34" s="239">
        <v>5.74</v>
      </c>
      <c r="DZ34" s="233" t="s">
        <v>1263</v>
      </c>
      <c r="EA34" s="232" t="s">
        <v>1263</v>
      </c>
      <c r="EB34" s="232" t="s">
        <v>1263</v>
      </c>
      <c r="EC34" s="232">
        <v>4.5</v>
      </c>
      <c r="ED34" s="232" t="s">
        <v>1263</v>
      </c>
      <c r="EE34" s="232">
        <v>4.5</v>
      </c>
      <c r="EF34" s="232" t="s">
        <v>1263</v>
      </c>
      <c r="EG34" s="232" t="s">
        <v>1263</v>
      </c>
      <c r="EH34" s="232" t="s">
        <v>1263</v>
      </c>
      <c r="EI34" s="233">
        <v>4.0999999999999996</v>
      </c>
      <c r="EJ34" s="232">
        <v>6</v>
      </c>
      <c r="EK34" s="232">
        <v>4.5</v>
      </c>
      <c r="EL34" s="232">
        <v>4.5</v>
      </c>
      <c r="EM34" s="232">
        <v>7.1</v>
      </c>
      <c r="EN34" s="232">
        <v>4.5</v>
      </c>
      <c r="EO34" s="232" t="s">
        <v>1263</v>
      </c>
      <c r="EP34" s="232" t="s">
        <v>1263</v>
      </c>
      <c r="EQ34" s="232" t="s">
        <v>1263</v>
      </c>
      <c r="ER34" s="232">
        <v>6.8</v>
      </c>
      <c r="ES34" s="232">
        <v>7</v>
      </c>
      <c r="ET34" s="240">
        <v>5.53</v>
      </c>
      <c r="EU34" s="235">
        <v>5.9</v>
      </c>
      <c r="EV34" s="236">
        <v>6.7</v>
      </c>
      <c r="EW34" s="236">
        <v>5</v>
      </c>
      <c r="EX34" s="236">
        <v>5.5</v>
      </c>
      <c r="EY34" s="236">
        <v>5.4</v>
      </c>
      <c r="EZ34" s="236">
        <v>5.0999999999999996</v>
      </c>
      <c r="FA34" s="236">
        <v>5.6</v>
      </c>
      <c r="FB34" s="236" t="s">
        <v>1263</v>
      </c>
      <c r="FC34" s="236" t="s">
        <v>1263</v>
      </c>
      <c r="FD34" s="236">
        <v>4.8</v>
      </c>
      <c r="FE34" s="236">
        <v>5.0999999999999996</v>
      </c>
      <c r="FF34" s="236" t="s">
        <v>1263</v>
      </c>
      <c r="FG34" s="236">
        <v>6.3</v>
      </c>
      <c r="FH34" s="236">
        <v>5.3</v>
      </c>
      <c r="FI34" s="236">
        <v>5.9</v>
      </c>
      <c r="FJ34" s="236">
        <v>6.1</v>
      </c>
      <c r="FK34" s="236">
        <v>5.3</v>
      </c>
      <c r="FL34" s="236">
        <v>6.6</v>
      </c>
      <c r="FM34" s="236" t="s">
        <v>1263</v>
      </c>
      <c r="FN34" s="236" t="s">
        <v>1263</v>
      </c>
      <c r="FO34" s="236" t="s">
        <v>1263</v>
      </c>
      <c r="FP34" s="236">
        <v>7.5</v>
      </c>
      <c r="FQ34" s="555" t="s">
        <v>1263</v>
      </c>
      <c r="FR34" s="237">
        <v>4.0999999999999996</v>
      </c>
      <c r="FS34" s="238">
        <v>6</v>
      </c>
      <c r="FT34" s="238">
        <v>4.5</v>
      </c>
      <c r="FU34" s="238">
        <v>4.5</v>
      </c>
      <c r="FV34" s="238">
        <v>7.1</v>
      </c>
      <c r="FW34" s="238">
        <v>4.5</v>
      </c>
      <c r="FX34" s="238" t="s">
        <v>1263</v>
      </c>
      <c r="FY34" s="238" t="s">
        <v>1263</v>
      </c>
      <c r="FZ34" s="238" t="s">
        <v>1263</v>
      </c>
      <c r="GA34" s="238">
        <v>6.8</v>
      </c>
      <c r="GB34" s="241">
        <v>7</v>
      </c>
      <c r="GC34" s="239">
        <v>5.65</v>
      </c>
    </row>
    <row r="35" spans="1:185" s="111" customFormat="1" ht="21.75" customHeight="1">
      <c r="A35" s="229">
        <v>25</v>
      </c>
      <c r="B35" s="97" t="s">
        <v>1780</v>
      </c>
      <c r="C35" s="796" t="s">
        <v>462</v>
      </c>
      <c r="D35" s="797" t="s">
        <v>227</v>
      </c>
      <c r="E35" s="798"/>
      <c r="F35" s="799"/>
      <c r="G35" s="800">
        <v>3</v>
      </c>
      <c r="H35" s="801">
        <v>2.5</v>
      </c>
      <c r="I35" s="802">
        <v>4.3</v>
      </c>
      <c r="J35" s="803"/>
      <c r="K35" s="802" t="s">
        <v>1263</v>
      </c>
      <c r="L35" s="804">
        <v>6</v>
      </c>
      <c r="M35" s="802">
        <v>5.8</v>
      </c>
      <c r="N35" s="803"/>
      <c r="O35" s="802" t="s">
        <v>1263</v>
      </c>
      <c r="P35" s="804">
        <v>1.8</v>
      </c>
      <c r="Q35" s="802">
        <v>3</v>
      </c>
      <c r="R35" s="803">
        <v>1.9</v>
      </c>
      <c r="S35" s="802">
        <v>3</v>
      </c>
      <c r="T35" s="804">
        <v>0.5</v>
      </c>
      <c r="U35" s="802">
        <v>1.6</v>
      </c>
      <c r="V35" s="803">
        <v>3.3</v>
      </c>
      <c r="W35" s="805">
        <v>3</v>
      </c>
      <c r="X35" s="804">
        <v>4</v>
      </c>
      <c r="Y35" s="802">
        <v>3.9</v>
      </c>
      <c r="Z35" s="803">
        <v>2.2999999999999998</v>
      </c>
      <c r="AA35" s="802">
        <v>3.9</v>
      </c>
      <c r="AB35" s="804">
        <v>1.5</v>
      </c>
      <c r="AC35" s="802">
        <v>3.2</v>
      </c>
      <c r="AD35" s="803">
        <v>2</v>
      </c>
      <c r="AE35" s="802">
        <v>3.4</v>
      </c>
      <c r="AF35" s="804" t="s">
        <v>1263</v>
      </c>
      <c r="AG35" s="802" t="s">
        <v>1263</v>
      </c>
      <c r="AH35" s="803"/>
      <c r="AI35" s="802" t="s">
        <v>1263</v>
      </c>
      <c r="AJ35" s="804" t="s">
        <v>1263</v>
      </c>
      <c r="AK35" s="802" t="s">
        <v>1263</v>
      </c>
      <c r="AL35" s="803"/>
      <c r="AM35" s="802" t="s">
        <v>1263</v>
      </c>
      <c r="AN35" s="804" t="s">
        <v>1263</v>
      </c>
      <c r="AO35" s="802" t="s">
        <v>1263</v>
      </c>
      <c r="AP35" s="803"/>
      <c r="AQ35" s="802" t="s">
        <v>1263</v>
      </c>
      <c r="AR35" s="806"/>
      <c r="AS35" s="802">
        <v>6</v>
      </c>
      <c r="AT35" s="803"/>
      <c r="AU35" s="807"/>
      <c r="AV35" s="806"/>
      <c r="AW35" s="802">
        <v>7.3</v>
      </c>
      <c r="AX35" s="803"/>
      <c r="AY35" s="807"/>
      <c r="AZ35" s="808">
        <v>4.3899999999999997</v>
      </c>
      <c r="BA35" s="808">
        <v>4.57</v>
      </c>
      <c r="BB35" s="809">
        <v>66</v>
      </c>
      <c r="BC35" s="23" t="s">
        <v>2822</v>
      </c>
      <c r="BD35" s="23" t="s">
        <v>2822</v>
      </c>
      <c r="BE35" s="23" t="s">
        <v>1263</v>
      </c>
      <c r="BF35" s="69" t="s">
        <v>1263</v>
      </c>
      <c r="BG35" s="23">
        <v>9</v>
      </c>
      <c r="BH35" s="23">
        <v>9</v>
      </c>
      <c r="BI35" s="23">
        <v>9</v>
      </c>
      <c r="BJ35" s="23">
        <v>9</v>
      </c>
      <c r="BK35" s="24">
        <v>5.8</v>
      </c>
      <c r="BL35" s="24" t="s">
        <v>2821</v>
      </c>
      <c r="BM35" s="24">
        <v>5.8</v>
      </c>
      <c r="BN35" s="24" t="s">
        <v>2821</v>
      </c>
      <c r="BO35" s="32"/>
      <c r="BP35" s="23">
        <v>46</v>
      </c>
      <c r="BQ35" s="23">
        <v>11</v>
      </c>
      <c r="BR35" s="14">
        <v>5</v>
      </c>
      <c r="BS35" s="232">
        <v>2.5</v>
      </c>
      <c r="BT35" s="232">
        <v>6</v>
      </c>
      <c r="BU35" s="232">
        <v>1.8</v>
      </c>
      <c r="BV35" s="232">
        <v>0.5</v>
      </c>
      <c r="BW35" s="232">
        <v>4</v>
      </c>
      <c r="BX35" s="232">
        <v>1.5</v>
      </c>
      <c r="BY35" s="232" t="s">
        <v>1263</v>
      </c>
      <c r="BZ35" s="232" t="s">
        <v>1263</v>
      </c>
      <c r="CA35" s="232" t="s">
        <v>1263</v>
      </c>
      <c r="CB35" s="232">
        <v>6</v>
      </c>
      <c r="CC35" s="232">
        <v>7.3</v>
      </c>
      <c r="CD35" s="14">
        <v>4</v>
      </c>
      <c r="CE35" s="233">
        <v>4.3</v>
      </c>
      <c r="CF35" s="232">
        <v>5.8</v>
      </c>
      <c r="CG35" s="232">
        <v>3</v>
      </c>
      <c r="CH35" s="232">
        <v>1.6</v>
      </c>
      <c r="CI35" s="232">
        <v>3.9</v>
      </c>
      <c r="CJ35" s="232">
        <v>3.2</v>
      </c>
      <c r="CK35" s="232" t="s">
        <v>1263</v>
      </c>
      <c r="CL35" s="232" t="s">
        <v>1263</v>
      </c>
      <c r="CM35" s="232" t="s">
        <v>1263</v>
      </c>
      <c r="CN35" s="232">
        <v>6</v>
      </c>
      <c r="CO35" s="232">
        <v>7.3</v>
      </c>
      <c r="CP35" s="234">
        <v>4.3899999999999997</v>
      </c>
      <c r="CQ35" s="235">
        <v>5.9</v>
      </c>
      <c r="CR35" s="236">
        <v>5.0999999999999996</v>
      </c>
      <c r="CS35" s="236">
        <v>5</v>
      </c>
      <c r="CT35" s="236">
        <v>5.8</v>
      </c>
      <c r="CU35" s="236">
        <v>6.4</v>
      </c>
      <c r="CV35" s="236">
        <v>5.2</v>
      </c>
      <c r="CW35" s="236">
        <v>5.8</v>
      </c>
      <c r="CX35" s="236" t="s">
        <v>1263</v>
      </c>
      <c r="CY35" s="236" t="s">
        <v>1263</v>
      </c>
      <c r="CZ35" s="236">
        <v>4.5999999999999996</v>
      </c>
      <c r="DA35" s="236">
        <v>5.2</v>
      </c>
      <c r="DB35" s="236">
        <v>5.7</v>
      </c>
      <c r="DC35" s="236">
        <v>6.6</v>
      </c>
      <c r="DD35" s="236" t="s">
        <v>1263</v>
      </c>
      <c r="DE35" s="236">
        <v>6</v>
      </c>
      <c r="DF35" s="236">
        <v>6.9</v>
      </c>
      <c r="DG35" s="236" t="s">
        <v>1263</v>
      </c>
      <c r="DH35" s="236">
        <v>6</v>
      </c>
      <c r="DI35" s="236" t="s">
        <v>1263</v>
      </c>
      <c r="DJ35" s="236" t="s">
        <v>1263</v>
      </c>
      <c r="DK35" s="236" t="s">
        <v>1263</v>
      </c>
      <c r="DL35" s="236">
        <v>7.7</v>
      </c>
      <c r="DM35" s="555" t="s">
        <v>1263</v>
      </c>
      <c r="DN35" s="237">
        <v>4.3</v>
      </c>
      <c r="DO35" s="238">
        <v>5.8</v>
      </c>
      <c r="DP35" s="238" t="s">
        <v>1263</v>
      </c>
      <c r="DQ35" s="238" t="s">
        <v>1263</v>
      </c>
      <c r="DR35" s="238" t="s">
        <v>1263</v>
      </c>
      <c r="DS35" s="238" t="s">
        <v>1263</v>
      </c>
      <c r="DT35" s="238" t="s">
        <v>1263</v>
      </c>
      <c r="DU35" s="238" t="s">
        <v>1263</v>
      </c>
      <c r="DV35" s="238" t="s">
        <v>1263</v>
      </c>
      <c r="DW35" s="238">
        <v>6</v>
      </c>
      <c r="DX35" s="238">
        <v>7.3</v>
      </c>
      <c r="DY35" s="239">
        <v>5.8</v>
      </c>
      <c r="DZ35" s="233" t="s">
        <v>1263</v>
      </c>
      <c r="EA35" s="232" t="s">
        <v>1263</v>
      </c>
      <c r="EB35" s="232">
        <v>3</v>
      </c>
      <c r="EC35" s="232">
        <v>3</v>
      </c>
      <c r="ED35" s="232">
        <v>3.9</v>
      </c>
      <c r="EE35" s="232">
        <v>3.4</v>
      </c>
      <c r="EF35" s="232" t="s">
        <v>1263</v>
      </c>
      <c r="EG35" s="232" t="s">
        <v>1263</v>
      </c>
      <c r="EH35" s="232" t="s">
        <v>1263</v>
      </c>
      <c r="EI35" s="233">
        <v>4.3</v>
      </c>
      <c r="EJ35" s="232">
        <v>5.8</v>
      </c>
      <c r="EK35" s="232">
        <v>3</v>
      </c>
      <c r="EL35" s="232">
        <v>3</v>
      </c>
      <c r="EM35" s="232">
        <v>3.9</v>
      </c>
      <c r="EN35" s="232">
        <v>3.4</v>
      </c>
      <c r="EO35" s="232" t="s">
        <v>1263</v>
      </c>
      <c r="EP35" s="232" t="s">
        <v>1263</v>
      </c>
      <c r="EQ35" s="232" t="s">
        <v>1263</v>
      </c>
      <c r="ER35" s="232">
        <v>6</v>
      </c>
      <c r="ES35" s="232">
        <v>7.3</v>
      </c>
      <c r="ET35" s="240">
        <v>4.57</v>
      </c>
      <c r="EU35" s="235">
        <v>5.9</v>
      </c>
      <c r="EV35" s="236">
        <v>5.0999999999999996</v>
      </c>
      <c r="EW35" s="236">
        <v>5</v>
      </c>
      <c r="EX35" s="236">
        <v>5.8</v>
      </c>
      <c r="EY35" s="236">
        <v>6.4</v>
      </c>
      <c r="EZ35" s="236">
        <v>5.2</v>
      </c>
      <c r="FA35" s="236">
        <v>5.8</v>
      </c>
      <c r="FB35" s="236" t="s">
        <v>1263</v>
      </c>
      <c r="FC35" s="236" t="s">
        <v>1263</v>
      </c>
      <c r="FD35" s="236">
        <v>4.5999999999999996</v>
      </c>
      <c r="FE35" s="236">
        <v>5.2</v>
      </c>
      <c r="FF35" s="236">
        <v>5.7</v>
      </c>
      <c r="FG35" s="236">
        <v>6.6</v>
      </c>
      <c r="FH35" s="236" t="s">
        <v>1263</v>
      </c>
      <c r="FI35" s="236">
        <v>6</v>
      </c>
      <c r="FJ35" s="236">
        <v>6.9</v>
      </c>
      <c r="FK35" s="236" t="s">
        <v>1263</v>
      </c>
      <c r="FL35" s="236">
        <v>6</v>
      </c>
      <c r="FM35" s="236" t="s">
        <v>1263</v>
      </c>
      <c r="FN35" s="236" t="s">
        <v>1263</v>
      </c>
      <c r="FO35" s="236" t="s">
        <v>1263</v>
      </c>
      <c r="FP35" s="236">
        <v>7.7</v>
      </c>
      <c r="FQ35" s="555" t="s">
        <v>1263</v>
      </c>
      <c r="FR35" s="237">
        <v>4.3</v>
      </c>
      <c r="FS35" s="238">
        <v>5.8</v>
      </c>
      <c r="FT35" s="238" t="s">
        <v>1263</v>
      </c>
      <c r="FU35" s="238" t="s">
        <v>1263</v>
      </c>
      <c r="FV35" s="238" t="s">
        <v>1263</v>
      </c>
      <c r="FW35" s="238" t="s">
        <v>1263</v>
      </c>
      <c r="FX35" s="238" t="s">
        <v>1263</v>
      </c>
      <c r="FY35" s="238" t="s">
        <v>1263</v>
      </c>
      <c r="FZ35" s="238" t="s">
        <v>1263</v>
      </c>
      <c r="GA35" s="238">
        <v>6</v>
      </c>
      <c r="GB35" s="241">
        <v>7.3</v>
      </c>
      <c r="GC35" s="239">
        <v>5.8</v>
      </c>
    </row>
    <row r="36" spans="1:185" s="111" customFormat="1" ht="21.75" customHeight="1">
      <c r="A36" s="229">
        <v>26</v>
      </c>
      <c r="B36" s="97" t="s">
        <v>1782</v>
      </c>
      <c r="C36" s="796" t="s">
        <v>1783</v>
      </c>
      <c r="D36" s="797" t="s">
        <v>229</v>
      </c>
      <c r="E36" s="798"/>
      <c r="F36" s="799"/>
      <c r="G36" s="800">
        <v>1</v>
      </c>
      <c r="H36" s="801">
        <v>2.4</v>
      </c>
      <c r="I36" s="802">
        <v>4.3</v>
      </c>
      <c r="J36" s="803"/>
      <c r="K36" s="802" t="s">
        <v>1263</v>
      </c>
      <c r="L36" s="804">
        <v>6</v>
      </c>
      <c r="M36" s="802">
        <v>6.7</v>
      </c>
      <c r="N36" s="803"/>
      <c r="O36" s="802" t="s">
        <v>1263</v>
      </c>
      <c r="P36" s="804">
        <v>6.1</v>
      </c>
      <c r="Q36" s="802">
        <v>6.2</v>
      </c>
      <c r="R36" s="803"/>
      <c r="S36" s="802" t="s">
        <v>1263</v>
      </c>
      <c r="T36" s="804">
        <v>4.5</v>
      </c>
      <c r="U36" s="802">
        <v>4.5999999999999996</v>
      </c>
      <c r="V36" s="803"/>
      <c r="W36" s="805" t="s">
        <v>1263</v>
      </c>
      <c r="X36" s="804">
        <v>7</v>
      </c>
      <c r="Y36" s="802">
        <v>5.9</v>
      </c>
      <c r="Z36" s="803"/>
      <c r="AA36" s="802" t="s">
        <v>1263</v>
      </c>
      <c r="AB36" s="804">
        <v>6.3</v>
      </c>
      <c r="AC36" s="802">
        <v>5.8</v>
      </c>
      <c r="AD36" s="803"/>
      <c r="AE36" s="802" t="s">
        <v>1263</v>
      </c>
      <c r="AF36" s="804" t="s">
        <v>1263</v>
      </c>
      <c r="AG36" s="802" t="s">
        <v>1263</v>
      </c>
      <c r="AH36" s="803"/>
      <c r="AI36" s="802" t="s">
        <v>1263</v>
      </c>
      <c r="AJ36" s="804" t="s">
        <v>1263</v>
      </c>
      <c r="AK36" s="802" t="s">
        <v>1263</v>
      </c>
      <c r="AL36" s="803"/>
      <c r="AM36" s="802" t="s">
        <v>1263</v>
      </c>
      <c r="AN36" s="804" t="s">
        <v>1263</v>
      </c>
      <c r="AO36" s="802" t="s">
        <v>1263</v>
      </c>
      <c r="AP36" s="803"/>
      <c r="AQ36" s="802" t="s">
        <v>1263</v>
      </c>
      <c r="AR36" s="806"/>
      <c r="AS36" s="802">
        <v>6.8</v>
      </c>
      <c r="AT36" s="803"/>
      <c r="AU36" s="807"/>
      <c r="AV36" s="806"/>
      <c r="AW36" s="802">
        <v>6.5</v>
      </c>
      <c r="AX36" s="803"/>
      <c r="AY36" s="807"/>
      <c r="AZ36" s="808">
        <v>5.92</v>
      </c>
      <c r="BA36" s="808" t="s">
        <v>1263</v>
      </c>
      <c r="BB36" s="809">
        <v>61</v>
      </c>
      <c r="BC36" s="23" t="s">
        <v>2820</v>
      </c>
      <c r="BD36" s="23" t="s">
        <v>1263</v>
      </c>
      <c r="BE36" s="23" t="s">
        <v>1263</v>
      </c>
      <c r="BF36" s="69" t="s">
        <v>1263</v>
      </c>
      <c r="BG36" s="23">
        <v>18</v>
      </c>
      <c r="BH36" s="23">
        <v>0</v>
      </c>
      <c r="BI36" s="23">
        <v>18</v>
      </c>
      <c r="BJ36" s="23">
        <v>0</v>
      </c>
      <c r="BK36" s="24">
        <v>5.88</v>
      </c>
      <c r="BL36" s="24" t="s">
        <v>2821</v>
      </c>
      <c r="BM36" s="24">
        <v>5.88</v>
      </c>
      <c r="BN36" s="24" t="s">
        <v>2821</v>
      </c>
      <c r="BO36" s="32"/>
      <c r="BP36" s="23">
        <v>57</v>
      </c>
      <c r="BQ36" s="23">
        <v>0</v>
      </c>
      <c r="BR36" s="14">
        <v>2</v>
      </c>
      <c r="BS36" s="232">
        <v>2.4</v>
      </c>
      <c r="BT36" s="232">
        <v>6</v>
      </c>
      <c r="BU36" s="232">
        <v>6.1</v>
      </c>
      <c r="BV36" s="232">
        <v>4.5</v>
      </c>
      <c r="BW36" s="232">
        <v>7</v>
      </c>
      <c r="BX36" s="232">
        <v>6.3</v>
      </c>
      <c r="BY36" s="232" t="s">
        <v>1263</v>
      </c>
      <c r="BZ36" s="232" t="s">
        <v>1263</v>
      </c>
      <c r="CA36" s="232" t="s">
        <v>1263</v>
      </c>
      <c r="CB36" s="232">
        <v>6.8</v>
      </c>
      <c r="CC36" s="232">
        <v>6.5</v>
      </c>
      <c r="CD36" s="14">
        <v>0</v>
      </c>
      <c r="CE36" s="233">
        <v>4.3</v>
      </c>
      <c r="CF36" s="232">
        <v>6.7</v>
      </c>
      <c r="CG36" s="232">
        <v>6.2</v>
      </c>
      <c r="CH36" s="232">
        <v>4.5999999999999996</v>
      </c>
      <c r="CI36" s="232">
        <v>5.9</v>
      </c>
      <c r="CJ36" s="232">
        <v>5.8</v>
      </c>
      <c r="CK36" s="232" t="s">
        <v>1263</v>
      </c>
      <c r="CL36" s="232" t="s">
        <v>1263</v>
      </c>
      <c r="CM36" s="232" t="s">
        <v>1263</v>
      </c>
      <c r="CN36" s="232">
        <v>6.8</v>
      </c>
      <c r="CO36" s="232">
        <v>6.5</v>
      </c>
      <c r="CP36" s="234">
        <v>5.92</v>
      </c>
      <c r="CQ36" s="235">
        <v>5.2</v>
      </c>
      <c r="CR36" s="236">
        <v>5.4</v>
      </c>
      <c r="CS36" s="236">
        <v>6.3</v>
      </c>
      <c r="CT36" s="236">
        <v>7</v>
      </c>
      <c r="CU36" s="236">
        <v>6.7</v>
      </c>
      <c r="CV36" s="236">
        <v>4.3</v>
      </c>
      <c r="CW36" s="236">
        <v>5</v>
      </c>
      <c r="CX36" s="236" t="s">
        <v>1263</v>
      </c>
      <c r="CY36" s="236" t="s">
        <v>1263</v>
      </c>
      <c r="CZ36" s="236">
        <v>4.8</v>
      </c>
      <c r="DA36" s="236">
        <v>5.3</v>
      </c>
      <c r="DB36" s="236">
        <v>6.2</v>
      </c>
      <c r="DC36" s="236">
        <v>7.8</v>
      </c>
      <c r="DD36" s="236" t="s">
        <v>1263</v>
      </c>
      <c r="DE36" s="236">
        <v>6.8</v>
      </c>
      <c r="DF36" s="236">
        <v>6.8</v>
      </c>
      <c r="DG36" s="236">
        <v>5.5</v>
      </c>
      <c r="DH36" s="236">
        <v>7.1</v>
      </c>
      <c r="DI36" s="236" t="s">
        <v>1263</v>
      </c>
      <c r="DJ36" s="236" t="s">
        <v>1263</v>
      </c>
      <c r="DK36" s="236" t="s">
        <v>1263</v>
      </c>
      <c r="DL36" s="236">
        <v>6.4</v>
      </c>
      <c r="DM36" s="555" t="s">
        <v>1263</v>
      </c>
      <c r="DN36" s="237">
        <v>4.3</v>
      </c>
      <c r="DO36" s="238">
        <v>6.7</v>
      </c>
      <c r="DP36" s="238">
        <v>6.2</v>
      </c>
      <c r="DQ36" s="238">
        <v>4.5999999999999996</v>
      </c>
      <c r="DR36" s="238">
        <v>5.9</v>
      </c>
      <c r="DS36" s="238">
        <v>5.8</v>
      </c>
      <c r="DT36" s="238" t="s">
        <v>1263</v>
      </c>
      <c r="DU36" s="238" t="s">
        <v>1263</v>
      </c>
      <c r="DV36" s="238" t="s">
        <v>1263</v>
      </c>
      <c r="DW36" s="238">
        <v>6.8</v>
      </c>
      <c r="DX36" s="238">
        <v>6.5</v>
      </c>
      <c r="DY36" s="239">
        <v>5.88</v>
      </c>
      <c r="DZ36" s="233" t="s">
        <v>1263</v>
      </c>
      <c r="EA36" s="232" t="s">
        <v>1263</v>
      </c>
      <c r="EB36" s="232" t="s">
        <v>1263</v>
      </c>
      <c r="EC36" s="232" t="s">
        <v>1263</v>
      </c>
      <c r="ED36" s="232" t="s">
        <v>1263</v>
      </c>
      <c r="EE36" s="232" t="s">
        <v>1263</v>
      </c>
      <c r="EF36" s="232" t="s">
        <v>1263</v>
      </c>
      <c r="EG36" s="232" t="s">
        <v>1263</v>
      </c>
      <c r="EH36" s="232" t="s">
        <v>1263</v>
      </c>
      <c r="EI36" s="233">
        <v>4.3</v>
      </c>
      <c r="EJ36" s="232">
        <v>6.7</v>
      </c>
      <c r="EK36" s="232">
        <v>6.2</v>
      </c>
      <c r="EL36" s="232">
        <v>4.5999999999999996</v>
      </c>
      <c r="EM36" s="232">
        <v>5.9</v>
      </c>
      <c r="EN36" s="232">
        <v>5.8</v>
      </c>
      <c r="EO36" s="232" t="s">
        <v>1263</v>
      </c>
      <c r="EP36" s="232" t="s">
        <v>1263</v>
      </c>
      <c r="EQ36" s="232" t="s">
        <v>1263</v>
      </c>
      <c r="ER36" s="232">
        <v>6.8</v>
      </c>
      <c r="ES36" s="232">
        <v>6.5</v>
      </c>
      <c r="ET36" s="240" t="s">
        <v>1263</v>
      </c>
      <c r="EU36" s="235">
        <v>5.2</v>
      </c>
      <c r="EV36" s="236">
        <v>5.4</v>
      </c>
      <c r="EW36" s="236">
        <v>6.3</v>
      </c>
      <c r="EX36" s="236">
        <v>7</v>
      </c>
      <c r="EY36" s="236">
        <v>6.7</v>
      </c>
      <c r="EZ36" s="236">
        <v>4.3</v>
      </c>
      <c r="FA36" s="236">
        <v>5</v>
      </c>
      <c r="FB36" s="236" t="s">
        <v>1263</v>
      </c>
      <c r="FC36" s="236" t="s">
        <v>1263</v>
      </c>
      <c r="FD36" s="236">
        <v>4.8</v>
      </c>
      <c r="FE36" s="236">
        <v>5.3</v>
      </c>
      <c r="FF36" s="236">
        <v>6.2</v>
      </c>
      <c r="FG36" s="236">
        <v>7.8</v>
      </c>
      <c r="FH36" s="236" t="s">
        <v>1263</v>
      </c>
      <c r="FI36" s="236">
        <v>6.8</v>
      </c>
      <c r="FJ36" s="236">
        <v>6.8</v>
      </c>
      <c r="FK36" s="236">
        <v>5.5</v>
      </c>
      <c r="FL36" s="236">
        <v>7.1</v>
      </c>
      <c r="FM36" s="236" t="s">
        <v>1263</v>
      </c>
      <c r="FN36" s="236" t="s">
        <v>1263</v>
      </c>
      <c r="FO36" s="236" t="s">
        <v>1263</v>
      </c>
      <c r="FP36" s="236">
        <v>6.4</v>
      </c>
      <c r="FQ36" s="555" t="s">
        <v>1263</v>
      </c>
      <c r="FR36" s="237">
        <v>4.3</v>
      </c>
      <c r="FS36" s="238">
        <v>6.7</v>
      </c>
      <c r="FT36" s="238">
        <v>6.2</v>
      </c>
      <c r="FU36" s="238">
        <v>4.5999999999999996</v>
      </c>
      <c r="FV36" s="238">
        <v>5.9</v>
      </c>
      <c r="FW36" s="238">
        <v>5.8</v>
      </c>
      <c r="FX36" s="238" t="s">
        <v>1263</v>
      </c>
      <c r="FY36" s="238" t="s">
        <v>1263</v>
      </c>
      <c r="FZ36" s="238" t="s">
        <v>1263</v>
      </c>
      <c r="GA36" s="238">
        <v>6.8</v>
      </c>
      <c r="GB36" s="241">
        <v>6.5</v>
      </c>
      <c r="GC36" s="239">
        <v>5.88</v>
      </c>
    </row>
    <row r="37" spans="1:185" s="111" customFormat="1" ht="21.75" customHeight="1">
      <c r="A37" s="229">
        <v>27</v>
      </c>
      <c r="B37" s="97" t="s">
        <v>1785</v>
      </c>
      <c r="C37" s="796" t="s">
        <v>480</v>
      </c>
      <c r="D37" s="797" t="s">
        <v>360</v>
      </c>
      <c r="E37" s="798"/>
      <c r="F37" s="799"/>
      <c r="G37" s="800">
        <v>6</v>
      </c>
      <c r="H37" s="801">
        <v>3</v>
      </c>
      <c r="I37" s="802">
        <v>4</v>
      </c>
      <c r="J37" s="803"/>
      <c r="K37" s="802" t="s">
        <v>1263</v>
      </c>
      <c r="L37" s="804">
        <v>6.8</v>
      </c>
      <c r="M37" s="802">
        <v>6.2</v>
      </c>
      <c r="N37" s="803"/>
      <c r="O37" s="802" t="s">
        <v>1263</v>
      </c>
      <c r="P37" s="804">
        <v>3.7</v>
      </c>
      <c r="Q37" s="802">
        <v>4.5</v>
      </c>
      <c r="R37" s="803"/>
      <c r="S37" s="802" t="s">
        <v>1263</v>
      </c>
      <c r="T37" s="804">
        <v>1.3</v>
      </c>
      <c r="U37" s="802">
        <v>3</v>
      </c>
      <c r="V37" s="803">
        <v>4.5</v>
      </c>
      <c r="W37" s="805">
        <v>4.5999999999999996</v>
      </c>
      <c r="X37" s="804">
        <v>7.5</v>
      </c>
      <c r="Y37" s="802">
        <v>5.3</v>
      </c>
      <c r="Z37" s="803"/>
      <c r="AA37" s="802" t="s">
        <v>1263</v>
      </c>
      <c r="AB37" s="804">
        <v>5</v>
      </c>
      <c r="AC37" s="802">
        <v>4.8</v>
      </c>
      <c r="AD37" s="803"/>
      <c r="AE37" s="802" t="s">
        <v>1263</v>
      </c>
      <c r="AF37" s="804" t="s">
        <v>1263</v>
      </c>
      <c r="AG37" s="802" t="s">
        <v>1263</v>
      </c>
      <c r="AH37" s="803"/>
      <c r="AI37" s="802" t="s">
        <v>1263</v>
      </c>
      <c r="AJ37" s="804" t="s">
        <v>1263</v>
      </c>
      <c r="AK37" s="802" t="s">
        <v>1263</v>
      </c>
      <c r="AL37" s="803"/>
      <c r="AM37" s="802" t="s">
        <v>1263</v>
      </c>
      <c r="AN37" s="804" t="s">
        <v>1263</v>
      </c>
      <c r="AO37" s="802" t="s">
        <v>1263</v>
      </c>
      <c r="AP37" s="803"/>
      <c r="AQ37" s="802" t="s">
        <v>1263</v>
      </c>
      <c r="AR37" s="806"/>
      <c r="AS37" s="802">
        <v>4.8</v>
      </c>
      <c r="AT37" s="803"/>
      <c r="AU37" s="807"/>
      <c r="AV37" s="806"/>
      <c r="AW37" s="802">
        <v>6</v>
      </c>
      <c r="AX37" s="803"/>
      <c r="AY37" s="807"/>
      <c r="AZ37" s="808">
        <v>4.88</v>
      </c>
      <c r="BA37" s="808">
        <v>5.0599999999999996</v>
      </c>
      <c r="BB37" s="809">
        <v>47</v>
      </c>
      <c r="BC37" s="23" t="s">
        <v>2822</v>
      </c>
      <c r="BD37" s="23" t="s">
        <v>2822</v>
      </c>
      <c r="BE37" s="23" t="s">
        <v>1263</v>
      </c>
      <c r="BF37" s="69" t="s">
        <v>1263</v>
      </c>
      <c r="BG37" s="23">
        <v>16</v>
      </c>
      <c r="BH37" s="23">
        <v>2</v>
      </c>
      <c r="BI37" s="23">
        <v>18</v>
      </c>
      <c r="BJ37" s="23">
        <v>0</v>
      </c>
      <c r="BK37" s="24">
        <v>5.62</v>
      </c>
      <c r="BL37" s="24" t="s">
        <v>2821</v>
      </c>
      <c r="BM37" s="24">
        <v>5.58</v>
      </c>
      <c r="BN37" s="24" t="s">
        <v>2821</v>
      </c>
      <c r="BO37" s="32"/>
      <c r="BP37" s="23">
        <v>57</v>
      </c>
      <c r="BQ37" s="23">
        <v>0</v>
      </c>
      <c r="BR37" s="14">
        <v>4</v>
      </c>
      <c r="BS37" s="232">
        <v>3</v>
      </c>
      <c r="BT37" s="232">
        <v>6.8</v>
      </c>
      <c r="BU37" s="232">
        <v>3.7</v>
      </c>
      <c r="BV37" s="232">
        <v>1.3</v>
      </c>
      <c r="BW37" s="232">
        <v>7.5</v>
      </c>
      <c r="BX37" s="232">
        <v>5</v>
      </c>
      <c r="BY37" s="232" t="s">
        <v>1263</v>
      </c>
      <c r="BZ37" s="232" t="s">
        <v>1263</v>
      </c>
      <c r="CA37" s="232" t="s">
        <v>1263</v>
      </c>
      <c r="CB37" s="232">
        <v>4.8</v>
      </c>
      <c r="CC37" s="232">
        <v>6</v>
      </c>
      <c r="CD37" s="14">
        <v>1</v>
      </c>
      <c r="CE37" s="233">
        <v>4</v>
      </c>
      <c r="CF37" s="232">
        <v>6.2</v>
      </c>
      <c r="CG37" s="232">
        <v>4.5</v>
      </c>
      <c r="CH37" s="232">
        <v>3</v>
      </c>
      <c r="CI37" s="232">
        <v>5.3</v>
      </c>
      <c r="CJ37" s="232">
        <v>4.8</v>
      </c>
      <c r="CK37" s="232" t="s">
        <v>1263</v>
      </c>
      <c r="CL37" s="232" t="s">
        <v>1263</v>
      </c>
      <c r="CM37" s="232" t="s">
        <v>1263</v>
      </c>
      <c r="CN37" s="232">
        <v>4.8</v>
      </c>
      <c r="CO37" s="232">
        <v>6</v>
      </c>
      <c r="CP37" s="234">
        <v>4.88</v>
      </c>
      <c r="CQ37" s="235">
        <v>5.2</v>
      </c>
      <c r="CR37" s="236">
        <v>6.5</v>
      </c>
      <c r="CS37" s="236">
        <v>5.6</v>
      </c>
      <c r="CT37" s="236">
        <v>6</v>
      </c>
      <c r="CU37" s="236">
        <v>5.4</v>
      </c>
      <c r="CV37" s="236">
        <v>5</v>
      </c>
      <c r="CW37" s="236">
        <v>6.2</v>
      </c>
      <c r="CX37" s="236" t="s">
        <v>1263</v>
      </c>
      <c r="CY37" s="236" t="s">
        <v>1263</v>
      </c>
      <c r="CZ37" s="236">
        <v>6.1</v>
      </c>
      <c r="DA37" s="236">
        <v>5</v>
      </c>
      <c r="DB37" s="236" t="s">
        <v>1263</v>
      </c>
      <c r="DC37" s="236">
        <v>7.3</v>
      </c>
      <c r="DD37" s="236">
        <v>5.6</v>
      </c>
      <c r="DE37" s="236">
        <v>5.4</v>
      </c>
      <c r="DF37" s="236">
        <v>7.1</v>
      </c>
      <c r="DG37" s="236">
        <v>5.6</v>
      </c>
      <c r="DH37" s="236">
        <v>6.7</v>
      </c>
      <c r="DI37" s="236" t="s">
        <v>1263</v>
      </c>
      <c r="DJ37" s="236" t="s">
        <v>1263</v>
      </c>
      <c r="DK37" s="236" t="s">
        <v>1263</v>
      </c>
      <c r="DL37" s="236">
        <v>6.3</v>
      </c>
      <c r="DM37" s="555" t="s">
        <v>1263</v>
      </c>
      <c r="DN37" s="237">
        <v>4</v>
      </c>
      <c r="DO37" s="238">
        <v>6.2</v>
      </c>
      <c r="DP37" s="238">
        <v>4.5</v>
      </c>
      <c r="DQ37" s="238" t="s">
        <v>1263</v>
      </c>
      <c r="DR37" s="238">
        <v>5.3</v>
      </c>
      <c r="DS37" s="238">
        <v>4.8</v>
      </c>
      <c r="DT37" s="238" t="s">
        <v>1263</v>
      </c>
      <c r="DU37" s="238" t="s">
        <v>1263</v>
      </c>
      <c r="DV37" s="238" t="s">
        <v>1263</v>
      </c>
      <c r="DW37" s="238">
        <v>4.8</v>
      </c>
      <c r="DX37" s="238">
        <v>6</v>
      </c>
      <c r="DY37" s="239">
        <v>5.62</v>
      </c>
      <c r="DZ37" s="233" t="s">
        <v>1263</v>
      </c>
      <c r="EA37" s="232" t="s">
        <v>1263</v>
      </c>
      <c r="EB37" s="232" t="s">
        <v>1263</v>
      </c>
      <c r="EC37" s="232">
        <v>4.5999999999999996</v>
      </c>
      <c r="ED37" s="232" t="s">
        <v>1263</v>
      </c>
      <c r="EE37" s="232" t="s">
        <v>1263</v>
      </c>
      <c r="EF37" s="232" t="s">
        <v>1263</v>
      </c>
      <c r="EG37" s="232" t="s">
        <v>1263</v>
      </c>
      <c r="EH37" s="232" t="s">
        <v>1263</v>
      </c>
      <c r="EI37" s="233">
        <v>4</v>
      </c>
      <c r="EJ37" s="232">
        <v>6.2</v>
      </c>
      <c r="EK37" s="232">
        <v>4.5</v>
      </c>
      <c r="EL37" s="232">
        <v>4.5999999999999996</v>
      </c>
      <c r="EM37" s="232">
        <v>5.3</v>
      </c>
      <c r="EN37" s="232">
        <v>4.8</v>
      </c>
      <c r="EO37" s="232" t="s">
        <v>1263</v>
      </c>
      <c r="EP37" s="232" t="s">
        <v>1263</v>
      </c>
      <c r="EQ37" s="232" t="s">
        <v>1263</v>
      </c>
      <c r="ER37" s="232">
        <v>4.8</v>
      </c>
      <c r="ES37" s="232">
        <v>6</v>
      </c>
      <c r="ET37" s="240">
        <v>5.0599999999999996</v>
      </c>
      <c r="EU37" s="235">
        <v>5.2</v>
      </c>
      <c r="EV37" s="236">
        <v>6.5</v>
      </c>
      <c r="EW37" s="236">
        <v>5.6</v>
      </c>
      <c r="EX37" s="236">
        <v>6</v>
      </c>
      <c r="EY37" s="236">
        <v>5.4</v>
      </c>
      <c r="EZ37" s="236">
        <v>5</v>
      </c>
      <c r="FA37" s="236">
        <v>6.2</v>
      </c>
      <c r="FB37" s="236" t="s">
        <v>1263</v>
      </c>
      <c r="FC37" s="236" t="s">
        <v>1263</v>
      </c>
      <c r="FD37" s="236">
        <v>6.1</v>
      </c>
      <c r="FE37" s="236">
        <v>5</v>
      </c>
      <c r="FF37" s="236" t="s">
        <v>1263</v>
      </c>
      <c r="FG37" s="236">
        <v>7.3</v>
      </c>
      <c r="FH37" s="236">
        <v>5.6</v>
      </c>
      <c r="FI37" s="236">
        <v>5.4</v>
      </c>
      <c r="FJ37" s="236">
        <v>7.1</v>
      </c>
      <c r="FK37" s="236">
        <v>5.6</v>
      </c>
      <c r="FL37" s="236">
        <v>6.7</v>
      </c>
      <c r="FM37" s="236" t="s">
        <v>1263</v>
      </c>
      <c r="FN37" s="236" t="s">
        <v>1263</v>
      </c>
      <c r="FO37" s="236" t="s">
        <v>1263</v>
      </c>
      <c r="FP37" s="236">
        <v>6.3</v>
      </c>
      <c r="FQ37" s="555" t="s">
        <v>1263</v>
      </c>
      <c r="FR37" s="237">
        <v>4</v>
      </c>
      <c r="FS37" s="238">
        <v>6.2</v>
      </c>
      <c r="FT37" s="238">
        <v>4.5</v>
      </c>
      <c r="FU37" s="238">
        <v>4.5999999999999996</v>
      </c>
      <c r="FV37" s="238">
        <v>5.3</v>
      </c>
      <c r="FW37" s="238">
        <v>4.8</v>
      </c>
      <c r="FX37" s="238" t="s">
        <v>1263</v>
      </c>
      <c r="FY37" s="238" t="s">
        <v>1263</v>
      </c>
      <c r="FZ37" s="238" t="s">
        <v>1263</v>
      </c>
      <c r="GA37" s="238">
        <v>4.8</v>
      </c>
      <c r="GB37" s="241">
        <v>6</v>
      </c>
      <c r="GC37" s="239">
        <v>5.58</v>
      </c>
    </row>
    <row r="38" spans="1:185" s="111" customFormat="1" ht="21.75" customHeight="1">
      <c r="A38" s="229">
        <v>28</v>
      </c>
      <c r="B38" s="97" t="s">
        <v>1786</v>
      </c>
      <c r="C38" s="796" t="s">
        <v>1787</v>
      </c>
      <c r="D38" s="797" t="s">
        <v>362</v>
      </c>
      <c r="E38" s="798"/>
      <c r="F38" s="799"/>
      <c r="G38" s="800">
        <v>0</v>
      </c>
      <c r="H38" s="801">
        <v>3.5</v>
      </c>
      <c r="I38" s="802">
        <v>4.8</v>
      </c>
      <c r="J38" s="803"/>
      <c r="K38" s="802" t="s">
        <v>1263</v>
      </c>
      <c r="L38" s="804">
        <v>6</v>
      </c>
      <c r="M38" s="802">
        <v>5.2</v>
      </c>
      <c r="N38" s="803"/>
      <c r="O38" s="802" t="s">
        <v>1263</v>
      </c>
      <c r="P38" s="804">
        <v>4.0999999999999996</v>
      </c>
      <c r="Q38" s="802">
        <v>5.3</v>
      </c>
      <c r="R38" s="803"/>
      <c r="S38" s="802" t="s">
        <v>1263</v>
      </c>
      <c r="T38" s="804">
        <v>0.5</v>
      </c>
      <c r="U38" s="802">
        <v>2.1</v>
      </c>
      <c r="V38" s="803">
        <v>5.5</v>
      </c>
      <c r="W38" s="805">
        <v>4.5999999999999996</v>
      </c>
      <c r="X38" s="804">
        <v>4.3</v>
      </c>
      <c r="Y38" s="802">
        <v>3.1</v>
      </c>
      <c r="Z38" s="803"/>
      <c r="AA38" s="802" t="s">
        <v>1263</v>
      </c>
      <c r="AB38" s="804">
        <v>1</v>
      </c>
      <c r="AC38" s="802">
        <v>3.1</v>
      </c>
      <c r="AD38" s="803">
        <v>2</v>
      </c>
      <c r="AE38" s="802">
        <v>3.6</v>
      </c>
      <c r="AF38" s="804" t="s">
        <v>1263</v>
      </c>
      <c r="AG38" s="802" t="s">
        <v>1263</v>
      </c>
      <c r="AH38" s="803"/>
      <c r="AI38" s="802" t="s">
        <v>1263</v>
      </c>
      <c r="AJ38" s="804" t="s">
        <v>1263</v>
      </c>
      <c r="AK38" s="802" t="s">
        <v>1263</v>
      </c>
      <c r="AL38" s="803"/>
      <c r="AM38" s="802" t="s">
        <v>1263</v>
      </c>
      <c r="AN38" s="804" t="s">
        <v>1263</v>
      </c>
      <c r="AO38" s="802" t="s">
        <v>1263</v>
      </c>
      <c r="AP38" s="803"/>
      <c r="AQ38" s="802" t="s">
        <v>1263</v>
      </c>
      <c r="AR38" s="806"/>
      <c r="AS38" s="802">
        <v>6.3</v>
      </c>
      <c r="AT38" s="803"/>
      <c r="AU38" s="807"/>
      <c r="AV38" s="806"/>
      <c r="AW38" s="802">
        <v>6.5</v>
      </c>
      <c r="AX38" s="803"/>
      <c r="AY38" s="807"/>
      <c r="AZ38" s="808">
        <v>4.63</v>
      </c>
      <c r="BA38" s="808">
        <v>4.96</v>
      </c>
      <c r="BB38" s="809">
        <v>50</v>
      </c>
      <c r="BC38" s="23" t="s">
        <v>2822</v>
      </c>
      <c r="BD38" s="23" t="s">
        <v>2822</v>
      </c>
      <c r="BE38" s="23" t="s">
        <v>1263</v>
      </c>
      <c r="BF38" s="69" t="s">
        <v>1263</v>
      </c>
      <c r="BG38" s="23">
        <v>12</v>
      </c>
      <c r="BH38" s="23">
        <v>6</v>
      </c>
      <c r="BI38" s="23">
        <v>14</v>
      </c>
      <c r="BJ38" s="23">
        <v>4</v>
      </c>
      <c r="BK38" s="24">
        <v>5.74</v>
      </c>
      <c r="BL38" s="24" t="s">
        <v>2821</v>
      </c>
      <c r="BM38" s="24">
        <v>5.69</v>
      </c>
      <c r="BN38" s="24" t="s">
        <v>2821</v>
      </c>
      <c r="BO38" s="32"/>
      <c r="BP38" s="23">
        <v>53</v>
      </c>
      <c r="BQ38" s="23">
        <v>4</v>
      </c>
      <c r="BR38" s="14">
        <v>5</v>
      </c>
      <c r="BS38" s="232">
        <v>3.5</v>
      </c>
      <c r="BT38" s="232">
        <v>6</v>
      </c>
      <c r="BU38" s="232">
        <v>4.0999999999999996</v>
      </c>
      <c r="BV38" s="232">
        <v>0.5</v>
      </c>
      <c r="BW38" s="232">
        <v>4.3</v>
      </c>
      <c r="BX38" s="232">
        <v>1</v>
      </c>
      <c r="BY38" s="232" t="s">
        <v>1263</v>
      </c>
      <c r="BZ38" s="232" t="s">
        <v>1263</v>
      </c>
      <c r="CA38" s="232" t="s">
        <v>1263</v>
      </c>
      <c r="CB38" s="232">
        <v>6.3</v>
      </c>
      <c r="CC38" s="232">
        <v>6.5</v>
      </c>
      <c r="CD38" s="14">
        <v>3</v>
      </c>
      <c r="CE38" s="233">
        <v>4.8</v>
      </c>
      <c r="CF38" s="232">
        <v>5.2</v>
      </c>
      <c r="CG38" s="232">
        <v>5.3</v>
      </c>
      <c r="CH38" s="232">
        <v>2.1</v>
      </c>
      <c r="CI38" s="232">
        <v>3.1</v>
      </c>
      <c r="CJ38" s="232">
        <v>3.1</v>
      </c>
      <c r="CK38" s="232" t="s">
        <v>1263</v>
      </c>
      <c r="CL38" s="232" t="s">
        <v>1263</v>
      </c>
      <c r="CM38" s="232" t="s">
        <v>1263</v>
      </c>
      <c r="CN38" s="232">
        <v>6.3</v>
      </c>
      <c r="CO38" s="232">
        <v>6.5</v>
      </c>
      <c r="CP38" s="234">
        <v>4.63</v>
      </c>
      <c r="CQ38" s="235">
        <v>5.3</v>
      </c>
      <c r="CR38" s="236">
        <v>7</v>
      </c>
      <c r="CS38" s="236">
        <v>5</v>
      </c>
      <c r="CT38" s="236">
        <v>5.6</v>
      </c>
      <c r="CU38" s="236">
        <v>5.6</v>
      </c>
      <c r="CV38" s="236">
        <v>6</v>
      </c>
      <c r="CW38" s="236">
        <v>6.6</v>
      </c>
      <c r="CX38" s="236" t="s">
        <v>1263</v>
      </c>
      <c r="CY38" s="236" t="s">
        <v>1263</v>
      </c>
      <c r="CZ38" s="236">
        <v>5.7</v>
      </c>
      <c r="DA38" s="236">
        <v>4.7</v>
      </c>
      <c r="DB38" s="236" t="s">
        <v>1263</v>
      </c>
      <c r="DC38" s="236">
        <v>6.5</v>
      </c>
      <c r="DD38" s="236">
        <v>5.8</v>
      </c>
      <c r="DE38" s="236">
        <v>6.5</v>
      </c>
      <c r="DF38" s="236">
        <v>5.7</v>
      </c>
      <c r="DG38" s="236">
        <v>5.0999999999999996</v>
      </c>
      <c r="DH38" s="236">
        <v>5.9</v>
      </c>
      <c r="DI38" s="236" t="s">
        <v>1263</v>
      </c>
      <c r="DJ38" s="236" t="s">
        <v>1263</v>
      </c>
      <c r="DK38" s="236" t="s">
        <v>1263</v>
      </c>
      <c r="DL38" s="236">
        <v>5.6</v>
      </c>
      <c r="DM38" s="555" t="s">
        <v>1263</v>
      </c>
      <c r="DN38" s="237">
        <v>4.8</v>
      </c>
      <c r="DO38" s="238">
        <v>5.2</v>
      </c>
      <c r="DP38" s="238">
        <v>5.3</v>
      </c>
      <c r="DQ38" s="238" t="s">
        <v>1263</v>
      </c>
      <c r="DR38" s="238" t="s">
        <v>1263</v>
      </c>
      <c r="DS38" s="238" t="s">
        <v>1263</v>
      </c>
      <c r="DT38" s="238" t="s">
        <v>1263</v>
      </c>
      <c r="DU38" s="238" t="s">
        <v>1263</v>
      </c>
      <c r="DV38" s="238" t="s">
        <v>1263</v>
      </c>
      <c r="DW38" s="238">
        <v>6.3</v>
      </c>
      <c r="DX38" s="238">
        <v>6.5</v>
      </c>
      <c r="DY38" s="239">
        <v>5.74</v>
      </c>
      <c r="DZ38" s="233" t="s">
        <v>1263</v>
      </c>
      <c r="EA38" s="232" t="s">
        <v>1263</v>
      </c>
      <c r="EB38" s="232" t="s">
        <v>1263</v>
      </c>
      <c r="EC38" s="232">
        <v>4.5999999999999996</v>
      </c>
      <c r="ED38" s="232" t="s">
        <v>1263</v>
      </c>
      <c r="EE38" s="232">
        <v>3.6</v>
      </c>
      <c r="EF38" s="232" t="s">
        <v>1263</v>
      </c>
      <c r="EG38" s="232" t="s">
        <v>1263</v>
      </c>
      <c r="EH38" s="232" t="s">
        <v>1263</v>
      </c>
      <c r="EI38" s="233">
        <v>4.8</v>
      </c>
      <c r="EJ38" s="232">
        <v>5.2</v>
      </c>
      <c r="EK38" s="232">
        <v>5.3</v>
      </c>
      <c r="EL38" s="232">
        <v>4.5999999999999996</v>
      </c>
      <c r="EM38" s="232">
        <v>3.1</v>
      </c>
      <c r="EN38" s="232">
        <v>3.6</v>
      </c>
      <c r="EO38" s="232" t="s">
        <v>1263</v>
      </c>
      <c r="EP38" s="232" t="s">
        <v>1263</v>
      </c>
      <c r="EQ38" s="232" t="s">
        <v>1263</v>
      </c>
      <c r="ER38" s="232">
        <v>6.3</v>
      </c>
      <c r="ES38" s="232">
        <v>6.5</v>
      </c>
      <c r="ET38" s="240">
        <v>4.96</v>
      </c>
      <c r="EU38" s="235">
        <v>5.3</v>
      </c>
      <c r="EV38" s="236">
        <v>7</v>
      </c>
      <c r="EW38" s="236">
        <v>5</v>
      </c>
      <c r="EX38" s="236">
        <v>5.6</v>
      </c>
      <c r="EY38" s="236">
        <v>5.6</v>
      </c>
      <c r="EZ38" s="236">
        <v>6</v>
      </c>
      <c r="FA38" s="236">
        <v>6.6</v>
      </c>
      <c r="FB38" s="236" t="s">
        <v>1263</v>
      </c>
      <c r="FC38" s="236" t="s">
        <v>1263</v>
      </c>
      <c r="FD38" s="236">
        <v>5.7</v>
      </c>
      <c r="FE38" s="236">
        <v>4.7</v>
      </c>
      <c r="FF38" s="236" t="s">
        <v>1263</v>
      </c>
      <c r="FG38" s="236">
        <v>6.5</v>
      </c>
      <c r="FH38" s="236">
        <v>5.8</v>
      </c>
      <c r="FI38" s="236">
        <v>6.5</v>
      </c>
      <c r="FJ38" s="236">
        <v>5.7</v>
      </c>
      <c r="FK38" s="236">
        <v>5.0999999999999996</v>
      </c>
      <c r="FL38" s="236">
        <v>5.9</v>
      </c>
      <c r="FM38" s="236" t="s">
        <v>1263</v>
      </c>
      <c r="FN38" s="236" t="s">
        <v>1263</v>
      </c>
      <c r="FO38" s="236" t="s">
        <v>1263</v>
      </c>
      <c r="FP38" s="236">
        <v>5.6</v>
      </c>
      <c r="FQ38" s="555" t="s">
        <v>1263</v>
      </c>
      <c r="FR38" s="237">
        <v>4.8</v>
      </c>
      <c r="FS38" s="238">
        <v>5.2</v>
      </c>
      <c r="FT38" s="238">
        <v>5.3</v>
      </c>
      <c r="FU38" s="238">
        <v>4.5999999999999996</v>
      </c>
      <c r="FV38" s="238" t="s">
        <v>1263</v>
      </c>
      <c r="FW38" s="238" t="s">
        <v>1263</v>
      </c>
      <c r="FX38" s="238" t="s">
        <v>1263</v>
      </c>
      <c r="FY38" s="238" t="s">
        <v>1263</v>
      </c>
      <c r="FZ38" s="238" t="s">
        <v>1263</v>
      </c>
      <c r="GA38" s="238">
        <v>6.3</v>
      </c>
      <c r="GB38" s="241">
        <v>6.5</v>
      </c>
      <c r="GC38" s="239">
        <v>5.69</v>
      </c>
    </row>
    <row r="39" spans="1:185" s="111" customFormat="1" ht="21.75" customHeight="1">
      <c r="A39" s="229">
        <v>29</v>
      </c>
      <c r="B39" s="97" t="s">
        <v>1789</v>
      </c>
      <c r="C39" s="796" t="s">
        <v>218</v>
      </c>
      <c r="D39" s="797" t="s">
        <v>456</v>
      </c>
      <c r="E39" s="798"/>
      <c r="F39" s="799"/>
      <c r="G39" s="800">
        <v>0</v>
      </c>
      <c r="H39" s="801">
        <v>3.6</v>
      </c>
      <c r="I39" s="802">
        <v>4.8</v>
      </c>
      <c r="J39" s="803"/>
      <c r="K39" s="802" t="s">
        <v>1263</v>
      </c>
      <c r="L39" s="804">
        <v>6.8</v>
      </c>
      <c r="M39" s="802">
        <v>7.4</v>
      </c>
      <c r="N39" s="803"/>
      <c r="O39" s="802" t="s">
        <v>1263</v>
      </c>
      <c r="P39" s="804">
        <v>7.1</v>
      </c>
      <c r="Q39" s="802">
        <v>6.5</v>
      </c>
      <c r="R39" s="803"/>
      <c r="S39" s="802" t="s">
        <v>1263</v>
      </c>
      <c r="T39" s="804">
        <v>7.8</v>
      </c>
      <c r="U39" s="802">
        <v>7.7</v>
      </c>
      <c r="V39" s="803"/>
      <c r="W39" s="805" t="s">
        <v>1263</v>
      </c>
      <c r="X39" s="804">
        <v>8</v>
      </c>
      <c r="Y39" s="802">
        <v>6.5</v>
      </c>
      <c r="Z39" s="803"/>
      <c r="AA39" s="802" t="s">
        <v>1263</v>
      </c>
      <c r="AB39" s="804">
        <v>7</v>
      </c>
      <c r="AC39" s="802">
        <v>7.4</v>
      </c>
      <c r="AD39" s="803"/>
      <c r="AE39" s="802" t="s">
        <v>1263</v>
      </c>
      <c r="AF39" s="804" t="s">
        <v>1263</v>
      </c>
      <c r="AG39" s="802" t="s">
        <v>1263</v>
      </c>
      <c r="AH39" s="803"/>
      <c r="AI39" s="802" t="s">
        <v>1263</v>
      </c>
      <c r="AJ39" s="804" t="s">
        <v>1263</v>
      </c>
      <c r="AK39" s="802" t="s">
        <v>1263</v>
      </c>
      <c r="AL39" s="803"/>
      <c r="AM39" s="802" t="s">
        <v>1263</v>
      </c>
      <c r="AN39" s="804" t="s">
        <v>1263</v>
      </c>
      <c r="AO39" s="802" t="s">
        <v>1263</v>
      </c>
      <c r="AP39" s="803"/>
      <c r="AQ39" s="802" t="s">
        <v>1263</v>
      </c>
      <c r="AR39" s="806"/>
      <c r="AS39" s="802">
        <v>6.5</v>
      </c>
      <c r="AT39" s="803"/>
      <c r="AU39" s="807"/>
      <c r="AV39" s="806"/>
      <c r="AW39" s="802">
        <v>9</v>
      </c>
      <c r="AX39" s="803"/>
      <c r="AY39" s="807"/>
      <c r="AZ39" s="808">
        <v>6.97</v>
      </c>
      <c r="BA39" s="808" t="s">
        <v>1263</v>
      </c>
      <c r="BB39" s="809">
        <v>62</v>
      </c>
      <c r="BC39" s="23" t="s">
        <v>2820</v>
      </c>
      <c r="BD39" s="23" t="s">
        <v>1263</v>
      </c>
      <c r="BE39" s="23" t="s">
        <v>1263</v>
      </c>
      <c r="BF39" s="69" t="s">
        <v>1263</v>
      </c>
      <c r="BG39" s="23">
        <v>18</v>
      </c>
      <c r="BH39" s="23">
        <v>0</v>
      </c>
      <c r="BI39" s="23">
        <v>18</v>
      </c>
      <c r="BJ39" s="23">
        <v>0</v>
      </c>
      <c r="BK39" s="24">
        <v>7.43</v>
      </c>
      <c r="BL39" s="24" t="s">
        <v>2821</v>
      </c>
      <c r="BM39" s="24">
        <v>7.43</v>
      </c>
      <c r="BN39" s="24" t="s">
        <v>2821</v>
      </c>
      <c r="BO39" s="32"/>
      <c r="BP39" s="23">
        <v>57</v>
      </c>
      <c r="BQ39" s="23">
        <v>0</v>
      </c>
      <c r="BR39" s="14">
        <v>1</v>
      </c>
      <c r="BS39" s="232">
        <v>3.6</v>
      </c>
      <c r="BT39" s="232">
        <v>6.8</v>
      </c>
      <c r="BU39" s="232">
        <v>7.1</v>
      </c>
      <c r="BV39" s="232">
        <v>7.8</v>
      </c>
      <c r="BW39" s="232">
        <v>8</v>
      </c>
      <c r="BX39" s="232">
        <v>7</v>
      </c>
      <c r="BY39" s="232" t="s">
        <v>1263</v>
      </c>
      <c r="BZ39" s="232" t="s">
        <v>1263</v>
      </c>
      <c r="CA39" s="232" t="s">
        <v>1263</v>
      </c>
      <c r="CB39" s="232">
        <v>6.5</v>
      </c>
      <c r="CC39" s="232">
        <v>9</v>
      </c>
      <c r="CD39" s="14">
        <v>0</v>
      </c>
      <c r="CE39" s="233">
        <v>4.8</v>
      </c>
      <c r="CF39" s="232">
        <v>7.4</v>
      </c>
      <c r="CG39" s="232">
        <v>6.5</v>
      </c>
      <c r="CH39" s="232">
        <v>7.7</v>
      </c>
      <c r="CI39" s="232">
        <v>6.5</v>
      </c>
      <c r="CJ39" s="232">
        <v>7.4</v>
      </c>
      <c r="CK39" s="232" t="s">
        <v>1263</v>
      </c>
      <c r="CL39" s="232" t="s">
        <v>1263</v>
      </c>
      <c r="CM39" s="232" t="s">
        <v>1263</v>
      </c>
      <c r="CN39" s="232">
        <v>6.5</v>
      </c>
      <c r="CO39" s="232">
        <v>9</v>
      </c>
      <c r="CP39" s="234">
        <v>6.97</v>
      </c>
      <c r="CQ39" s="235">
        <v>8.6999999999999993</v>
      </c>
      <c r="CR39" s="236">
        <v>7.9</v>
      </c>
      <c r="CS39" s="236">
        <v>7</v>
      </c>
      <c r="CT39" s="236">
        <v>7.3</v>
      </c>
      <c r="CU39" s="236">
        <v>6.6</v>
      </c>
      <c r="CV39" s="236">
        <v>7.4</v>
      </c>
      <c r="CW39" s="236">
        <v>9.1</v>
      </c>
      <c r="CX39" s="236" t="s">
        <v>1263</v>
      </c>
      <c r="CY39" s="236" t="s">
        <v>1263</v>
      </c>
      <c r="CZ39" s="236">
        <v>7.8</v>
      </c>
      <c r="DA39" s="236">
        <v>4.7</v>
      </c>
      <c r="DB39" s="236" t="s">
        <v>1263</v>
      </c>
      <c r="DC39" s="236">
        <v>8.6999999999999993</v>
      </c>
      <c r="DD39" s="236">
        <v>8.1</v>
      </c>
      <c r="DE39" s="236">
        <v>8.1</v>
      </c>
      <c r="DF39" s="236">
        <v>8.5</v>
      </c>
      <c r="DG39" s="236">
        <v>8.6</v>
      </c>
      <c r="DH39" s="236">
        <v>7.2</v>
      </c>
      <c r="DI39" s="236" t="s">
        <v>1263</v>
      </c>
      <c r="DJ39" s="236" t="s">
        <v>1263</v>
      </c>
      <c r="DK39" s="236" t="s">
        <v>1263</v>
      </c>
      <c r="DL39" s="236">
        <v>8.3000000000000007</v>
      </c>
      <c r="DM39" s="555" t="s">
        <v>1263</v>
      </c>
      <c r="DN39" s="237">
        <v>4.8</v>
      </c>
      <c r="DO39" s="238">
        <v>7.4</v>
      </c>
      <c r="DP39" s="238">
        <v>6.5</v>
      </c>
      <c r="DQ39" s="238">
        <v>7.7</v>
      </c>
      <c r="DR39" s="238">
        <v>6.5</v>
      </c>
      <c r="DS39" s="238">
        <v>7.4</v>
      </c>
      <c r="DT39" s="238" t="s">
        <v>1263</v>
      </c>
      <c r="DU39" s="238" t="s">
        <v>1263</v>
      </c>
      <c r="DV39" s="238" t="s">
        <v>1263</v>
      </c>
      <c r="DW39" s="238">
        <v>6.5</v>
      </c>
      <c r="DX39" s="238">
        <v>9</v>
      </c>
      <c r="DY39" s="239">
        <v>7.43</v>
      </c>
      <c r="DZ39" s="233" t="s">
        <v>1263</v>
      </c>
      <c r="EA39" s="232" t="s">
        <v>1263</v>
      </c>
      <c r="EB39" s="232" t="s">
        <v>1263</v>
      </c>
      <c r="EC39" s="232" t="s">
        <v>1263</v>
      </c>
      <c r="ED39" s="232" t="s">
        <v>1263</v>
      </c>
      <c r="EE39" s="232" t="s">
        <v>1263</v>
      </c>
      <c r="EF39" s="232" t="s">
        <v>1263</v>
      </c>
      <c r="EG39" s="232" t="s">
        <v>1263</v>
      </c>
      <c r="EH39" s="232" t="s">
        <v>1263</v>
      </c>
      <c r="EI39" s="233">
        <v>4.8</v>
      </c>
      <c r="EJ39" s="232">
        <v>7.4</v>
      </c>
      <c r="EK39" s="232">
        <v>6.5</v>
      </c>
      <c r="EL39" s="232">
        <v>7.7</v>
      </c>
      <c r="EM39" s="232">
        <v>6.5</v>
      </c>
      <c r="EN39" s="232">
        <v>7.4</v>
      </c>
      <c r="EO39" s="232" t="s">
        <v>1263</v>
      </c>
      <c r="EP39" s="232" t="s">
        <v>1263</v>
      </c>
      <c r="EQ39" s="232" t="s">
        <v>1263</v>
      </c>
      <c r="ER39" s="232">
        <v>6.5</v>
      </c>
      <c r="ES39" s="232">
        <v>9</v>
      </c>
      <c r="ET39" s="240" t="s">
        <v>1263</v>
      </c>
      <c r="EU39" s="235">
        <v>8.6999999999999993</v>
      </c>
      <c r="EV39" s="236">
        <v>7.9</v>
      </c>
      <c r="EW39" s="236">
        <v>7</v>
      </c>
      <c r="EX39" s="236">
        <v>7.3</v>
      </c>
      <c r="EY39" s="236">
        <v>6.6</v>
      </c>
      <c r="EZ39" s="236">
        <v>7.4</v>
      </c>
      <c r="FA39" s="236">
        <v>9.1</v>
      </c>
      <c r="FB39" s="236" t="s">
        <v>1263</v>
      </c>
      <c r="FC39" s="236" t="s">
        <v>1263</v>
      </c>
      <c r="FD39" s="236">
        <v>7.8</v>
      </c>
      <c r="FE39" s="236">
        <v>4.7</v>
      </c>
      <c r="FF39" s="236" t="s">
        <v>1263</v>
      </c>
      <c r="FG39" s="236">
        <v>8.6999999999999993</v>
      </c>
      <c r="FH39" s="236">
        <v>8.1</v>
      </c>
      <c r="FI39" s="236">
        <v>8.1</v>
      </c>
      <c r="FJ39" s="236">
        <v>8.5</v>
      </c>
      <c r="FK39" s="236">
        <v>8.6</v>
      </c>
      <c r="FL39" s="236">
        <v>7.2</v>
      </c>
      <c r="FM39" s="236" t="s">
        <v>1263</v>
      </c>
      <c r="FN39" s="236" t="s">
        <v>1263</v>
      </c>
      <c r="FO39" s="236" t="s">
        <v>1263</v>
      </c>
      <c r="FP39" s="236">
        <v>8.3000000000000007</v>
      </c>
      <c r="FQ39" s="555" t="s">
        <v>1263</v>
      </c>
      <c r="FR39" s="237">
        <v>4.8</v>
      </c>
      <c r="FS39" s="238">
        <v>7.4</v>
      </c>
      <c r="FT39" s="238">
        <v>6.5</v>
      </c>
      <c r="FU39" s="238">
        <v>7.7</v>
      </c>
      <c r="FV39" s="238">
        <v>6.5</v>
      </c>
      <c r="FW39" s="238">
        <v>7.4</v>
      </c>
      <c r="FX39" s="238" t="s">
        <v>1263</v>
      </c>
      <c r="FY39" s="238" t="s">
        <v>1263</v>
      </c>
      <c r="FZ39" s="238" t="s">
        <v>1263</v>
      </c>
      <c r="GA39" s="238">
        <v>6.5</v>
      </c>
      <c r="GB39" s="241">
        <v>9</v>
      </c>
      <c r="GC39" s="239">
        <v>7.43</v>
      </c>
    </row>
    <row r="40" spans="1:185" s="111" customFormat="1" ht="21.75" customHeight="1">
      <c r="A40" s="229">
        <v>30</v>
      </c>
      <c r="B40" s="97" t="s">
        <v>1790</v>
      </c>
      <c r="C40" s="796" t="s">
        <v>203</v>
      </c>
      <c r="D40" s="797" t="s">
        <v>427</v>
      </c>
      <c r="E40" s="798"/>
      <c r="F40" s="799"/>
      <c r="G40" s="800">
        <v>2</v>
      </c>
      <c r="H40" s="801">
        <v>3.4</v>
      </c>
      <c r="I40" s="802">
        <v>4.4000000000000004</v>
      </c>
      <c r="J40" s="803"/>
      <c r="K40" s="802" t="s">
        <v>1263</v>
      </c>
      <c r="L40" s="804">
        <v>7.3</v>
      </c>
      <c r="M40" s="802">
        <v>6.2</v>
      </c>
      <c r="N40" s="803"/>
      <c r="O40" s="802" t="s">
        <v>1263</v>
      </c>
      <c r="P40" s="804">
        <v>3.4</v>
      </c>
      <c r="Q40" s="802">
        <v>4</v>
      </c>
      <c r="R40" s="803"/>
      <c r="S40" s="802" t="s">
        <v>1263</v>
      </c>
      <c r="T40" s="804">
        <v>2</v>
      </c>
      <c r="U40" s="802">
        <v>2.4</v>
      </c>
      <c r="V40" s="803">
        <v>5</v>
      </c>
      <c r="W40" s="805">
        <v>3.9</v>
      </c>
      <c r="X40" s="804">
        <v>4</v>
      </c>
      <c r="Y40" s="802">
        <v>4.3</v>
      </c>
      <c r="Z40" s="803"/>
      <c r="AA40" s="802" t="s">
        <v>1263</v>
      </c>
      <c r="AB40" s="804">
        <v>1</v>
      </c>
      <c r="AC40" s="802">
        <v>2.8</v>
      </c>
      <c r="AD40" s="803">
        <v>3</v>
      </c>
      <c r="AE40" s="802">
        <v>3.8</v>
      </c>
      <c r="AF40" s="804" t="s">
        <v>1263</v>
      </c>
      <c r="AG40" s="802" t="s">
        <v>1263</v>
      </c>
      <c r="AH40" s="803"/>
      <c r="AI40" s="802" t="s">
        <v>1263</v>
      </c>
      <c r="AJ40" s="804" t="s">
        <v>1263</v>
      </c>
      <c r="AK40" s="802" t="s">
        <v>1263</v>
      </c>
      <c r="AL40" s="803"/>
      <c r="AM40" s="802" t="s">
        <v>1263</v>
      </c>
      <c r="AN40" s="804" t="s">
        <v>1263</v>
      </c>
      <c r="AO40" s="802" t="s">
        <v>1263</v>
      </c>
      <c r="AP40" s="803"/>
      <c r="AQ40" s="802" t="s">
        <v>1263</v>
      </c>
      <c r="AR40" s="806"/>
      <c r="AS40" s="802">
        <v>6</v>
      </c>
      <c r="AT40" s="803"/>
      <c r="AU40" s="807"/>
      <c r="AV40" s="806"/>
      <c r="AW40" s="802">
        <v>7</v>
      </c>
      <c r="AX40" s="803"/>
      <c r="AY40" s="807"/>
      <c r="AZ40" s="808">
        <v>4.6900000000000004</v>
      </c>
      <c r="BA40" s="808">
        <v>4.97</v>
      </c>
      <c r="BB40" s="809">
        <v>49</v>
      </c>
      <c r="BC40" s="23" t="s">
        <v>2822</v>
      </c>
      <c r="BD40" s="23" t="s">
        <v>2822</v>
      </c>
      <c r="BE40" s="23" t="s">
        <v>1263</v>
      </c>
      <c r="BF40" s="69" t="s">
        <v>1263</v>
      </c>
      <c r="BG40" s="23">
        <v>14</v>
      </c>
      <c r="BH40" s="23">
        <v>4</v>
      </c>
      <c r="BI40" s="23">
        <v>14</v>
      </c>
      <c r="BJ40" s="23">
        <v>4</v>
      </c>
      <c r="BK40" s="24">
        <v>5.67</v>
      </c>
      <c r="BL40" s="24" t="s">
        <v>2821</v>
      </c>
      <c r="BM40" s="24">
        <v>5.67</v>
      </c>
      <c r="BN40" s="24" t="s">
        <v>2821</v>
      </c>
      <c r="BO40" s="32"/>
      <c r="BP40" s="23">
        <v>49</v>
      </c>
      <c r="BQ40" s="23">
        <v>8</v>
      </c>
      <c r="BR40" s="14">
        <v>5</v>
      </c>
      <c r="BS40" s="232">
        <v>3.4</v>
      </c>
      <c r="BT40" s="232">
        <v>7.3</v>
      </c>
      <c r="BU40" s="232">
        <v>3.4</v>
      </c>
      <c r="BV40" s="232">
        <v>2</v>
      </c>
      <c r="BW40" s="232">
        <v>4</v>
      </c>
      <c r="BX40" s="232">
        <v>1</v>
      </c>
      <c r="BY40" s="232" t="s">
        <v>1263</v>
      </c>
      <c r="BZ40" s="232" t="s">
        <v>1263</v>
      </c>
      <c r="CA40" s="232" t="s">
        <v>1263</v>
      </c>
      <c r="CB40" s="232">
        <v>6</v>
      </c>
      <c r="CC40" s="232">
        <v>7</v>
      </c>
      <c r="CD40" s="14">
        <v>2</v>
      </c>
      <c r="CE40" s="233">
        <v>4.4000000000000004</v>
      </c>
      <c r="CF40" s="232">
        <v>6.2</v>
      </c>
      <c r="CG40" s="232">
        <v>4</v>
      </c>
      <c r="CH40" s="232">
        <v>2.4</v>
      </c>
      <c r="CI40" s="232">
        <v>4.3</v>
      </c>
      <c r="CJ40" s="232">
        <v>2.8</v>
      </c>
      <c r="CK40" s="232" t="s">
        <v>1263</v>
      </c>
      <c r="CL40" s="232" t="s">
        <v>1263</v>
      </c>
      <c r="CM40" s="232" t="s">
        <v>1263</v>
      </c>
      <c r="CN40" s="232">
        <v>6</v>
      </c>
      <c r="CO40" s="232">
        <v>7</v>
      </c>
      <c r="CP40" s="234">
        <v>4.6900000000000004</v>
      </c>
      <c r="CQ40" s="235">
        <v>5.5</v>
      </c>
      <c r="CR40" s="236">
        <v>7.4</v>
      </c>
      <c r="CS40" s="236">
        <v>6.5</v>
      </c>
      <c r="CT40" s="236">
        <v>4.5</v>
      </c>
      <c r="CU40" s="236">
        <v>4.7</v>
      </c>
      <c r="CV40" s="236">
        <v>4.5</v>
      </c>
      <c r="CW40" s="236">
        <v>6.4</v>
      </c>
      <c r="CX40" s="236" t="s">
        <v>1263</v>
      </c>
      <c r="CY40" s="236" t="s">
        <v>1263</v>
      </c>
      <c r="CZ40" s="236" t="s">
        <v>1263</v>
      </c>
      <c r="DA40" s="236">
        <v>5.0999999999999996</v>
      </c>
      <c r="DB40" s="236" t="s">
        <v>1263</v>
      </c>
      <c r="DC40" s="236">
        <v>6.6</v>
      </c>
      <c r="DD40" s="236">
        <v>5.2</v>
      </c>
      <c r="DE40" s="236">
        <v>6.3</v>
      </c>
      <c r="DF40" s="236">
        <v>7.6</v>
      </c>
      <c r="DG40" s="236" t="s">
        <v>1263</v>
      </c>
      <c r="DH40" s="236">
        <v>7</v>
      </c>
      <c r="DI40" s="236" t="s">
        <v>1263</v>
      </c>
      <c r="DJ40" s="236" t="s">
        <v>1263</v>
      </c>
      <c r="DK40" s="236" t="s">
        <v>1263</v>
      </c>
      <c r="DL40" s="236">
        <v>6.6</v>
      </c>
      <c r="DM40" s="555" t="s">
        <v>1263</v>
      </c>
      <c r="DN40" s="237">
        <v>4.4000000000000004</v>
      </c>
      <c r="DO40" s="238">
        <v>6.2</v>
      </c>
      <c r="DP40" s="238">
        <v>4</v>
      </c>
      <c r="DQ40" s="238" t="s">
        <v>1263</v>
      </c>
      <c r="DR40" s="238">
        <v>4.3</v>
      </c>
      <c r="DS40" s="238" t="s">
        <v>1263</v>
      </c>
      <c r="DT40" s="238" t="s">
        <v>1263</v>
      </c>
      <c r="DU40" s="238" t="s">
        <v>1263</v>
      </c>
      <c r="DV40" s="238" t="s">
        <v>1263</v>
      </c>
      <c r="DW40" s="238">
        <v>6</v>
      </c>
      <c r="DX40" s="238">
        <v>7</v>
      </c>
      <c r="DY40" s="239">
        <v>5.67</v>
      </c>
      <c r="DZ40" s="233" t="s">
        <v>1263</v>
      </c>
      <c r="EA40" s="232" t="s">
        <v>1263</v>
      </c>
      <c r="EB40" s="232" t="s">
        <v>1263</v>
      </c>
      <c r="EC40" s="232">
        <v>3.9</v>
      </c>
      <c r="ED40" s="232" t="s">
        <v>1263</v>
      </c>
      <c r="EE40" s="232">
        <v>3.8</v>
      </c>
      <c r="EF40" s="232" t="s">
        <v>1263</v>
      </c>
      <c r="EG40" s="232" t="s">
        <v>1263</v>
      </c>
      <c r="EH40" s="232" t="s">
        <v>1263</v>
      </c>
      <c r="EI40" s="233">
        <v>4.4000000000000004</v>
      </c>
      <c r="EJ40" s="232">
        <v>6.2</v>
      </c>
      <c r="EK40" s="232">
        <v>4</v>
      </c>
      <c r="EL40" s="232">
        <v>3.9</v>
      </c>
      <c r="EM40" s="232">
        <v>4.3</v>
      </c>
      <c r="EN40" s="232">
        <v>3.8</v>
      </c>
      <c r="EO40" s="232" t="s">
        <v>1263</v>
      </c>
      <c r="EP40" s="232" t="s">
        <v>1263</v>
      </c>
      <c r="EQ40" s="232" t="s">
        <v>1263</v>
      </c>
      <c r="ER40" s="232">
        <v>6</v>
      </c>
      <c r="ES40" s="232">
        <v>7</v>
      </c>
      <c r="ET40" s="240">
        <v>4.97</v>
      </c>
      <c r="EU40" s="235">
        <v>5.5</v>
      </c>
      <c r="EV40" s="236">
        <v>7.4</v>
      </c>
      <c r="EW40" s="236">
        <v>6.5</v>
      </c>
      <c r="EX40" s="236">
        <v>4.5</v>
      </c>
      <c r="EY40" s="236">
        <v>4.7</v>
      </c>
      <c r="EZ40" s="236">
        <v>4.5</v>
      </c>
      <c r="FA40" s="236">
        <v>6.4</v>
      </c>
      <c r="FB40" s="236" t="s">
        <v>1263</v>
      </c>
      <c r="FC40" s="236" t="s">
        <v>1263</v>
      </c>
      <c r="FD40" s="236" t="s">
        <v>1263</v>
      </c>
      <c r="FE40" s="236">
        <v>5.0999999999999996</v>
      </c>
      <c r="FF40" s="236" t="s">
        <v>1263</v>
      </c>
      <c r="FG40" s="236">
        <v>6.6</v>
      </c>
      <c r="FH40" s="236">
        <v>5.2</v>
      </c>
      <c r="FI40" s="236">
        <v>6.3</v>
      </c>
      <c r="FJ40" s="236">
        <v>7.6</v>
      </c>
      <c r="FK40" s="236" t="s">
        <v>1263</v>
      </c>
      <c r="FL40" s="236">
        <v>7</v>
      </c>
      <c r="FM40" s="236" t="s">
        <v>1263</v>
      </c>
      <c r="FN40" s="236" t="s">
        <v>1263</v>
      </c>
      <c r="FO40" s="236" t="s">
        <v>1263</v>
      </c>
      <c r="FP40" s="236">
        <v>6.6</v>
      </c>
      <c r="FQ40" s="555" t="s">
        <v>1263</v>
      </c>
      <c r="FR40" s="237">
        <v>4.4000000000000004</v>
      </c>
      <c r="FS40" s="238">
        <v>6.2</v>
      </c>
      <c r="FT40" s="238">
        <v>4</v>
      </c>
      <c r="FU40" s="238" t="s">
        <v>1263</v>
      </c>
      <c r="FV40" s="238">
        <v>4.3</v>
      </c>
      <c r="FW40" s="238" t="s">
        <v>1263</v>
      </c>
      <c r="FX40" s="238" t="s">
        <v>1263</v>
      </c>
      <c r="FY40" s="238" t="s">
        <v>1263</v>
      </c>
      <c r="FZ40" s="238" t="s">
        <v>1263</v>
      </c>
      <c r="GA40" s="238">
        <v>6</v>
      </c>
      <c r="GB40" s="241">
        <v>7</v>
      </c>
      <c r="GC40" s="239">
        <v>5.67</v>
      </c>
    </row>
    <row r="41" spans="1:185" s="111" customFormat="1" ht="21.75" customHeight="1">
      <c r="A41" s="229">
        <v>31</v>
      </c>
      <c r="B41" s="97" t="s">
        <v>1791</v>
      </c>
      <c r="C41" s="796" t="s">
        <v>1792</v>
      </c>
      <c r="D41" s="797" t="s">
        <v>238</v>
      </c>
      <c r="E41" s="798"/>
      <c r="F41" s="799"/>
      <c r="G41" s="800">
        <v>2</v>
      </c>
      <c r="H41" s="801">
        <v>3.8</v>
      </c>
      <c r="I41" s="802">
        <v>4.8</v>
      </c>
      <c r="J41" s="803"/>
      <c r="K41" s="802" t="s">
        <v>1263</v>
      </c>
      <c r="L41" s="804">
        <v>6.3</v>
      </c>
      <c r="M41" s="802">
        <v>6.1</v>
      </c>
      <c r="N41" s="803"/>
      <c r="O41" s="802" t="s">
        <v>1263</v>
      </c>
      <c r="P41" s="804">
        <v>3.4</v>
      </c>
      <c r="Q41" s="802">
        <v>4.5999999999999996</v>
      </c>
      <c r="R41" s="803"/>
      <c r="S41" s="802" t="s">
        <v>1263</v>
      </c>
      <c r="T41" s="804">
        <v>0.5</v>
      </c>
      <c r="U41" s="802">
        <v>3</v>
      </c>
      <c r="V41" s="803">
        <v>2.8</v>
      </c>
      <c r="W41" s="805">
        <v>4.0999999999999996</v>
      </c>
      <c r="X41" s="804">
        <v>6</v>
      </c>
      <c r="Y41" s="802">
        <v>5.9</v>
      </c>
      <c r="Z41" s="803"/>
      <c r="AA41" s="802" t="s">
        <v>1263</v>
      </c>
      <c r="AB41" s="804">
        <v>0</v>
      </c>
      <c r="AC41" s="802">
        <v>2.2999999999999998</v>
      </c>
      <c r="AD41" s="803">
        <v>2.2999999999999998</v>
      </c>
      <c r="AE41" s="802">
        <v>3.5</v>
      </c>
      <c r="AF41" s="804" t="s">
        <v>1263</v>
      </c>
      <c r="AG41" s="802" t="s">
        <v>1263</v>
      </c>
      <c r="AH41" s="803"/>
      <c r="AI41" s="802" t="s">
        <v>1263</v>
      </c>
      <c r="AJ41" s="804" t="s">
        <v>1263</v>
      </c>
      <c r="AK41" s="802" t="s">
        <v>1263</v>
      </c>
      <c r="AL41" s="803"/>
      <c r="AM41" s="802" t="s">
        <v>1263</v>
      </c>
      <c r="AN41" s="804" t="s">
        <v>1263</v>
      </c>
      <c r="AO41" s="802" t="s">
        <v>1263</v>
      </c>
      <c r="AP41" s="803"/>
      <c r="AQ41" s="802" t="s">
        <v>1263</v>
      </c>
      <c r="AR41" s="806"/>
      <c r="AS41" s="802">
        <v>7</v>
      </c>
      <c r="AT41" s="803"/>
      <c r="AU41" s="807"/>
      <c r="AV41" s="806"/>
      <c r="AW41" s="802">
        <v>7</v>
      </c>
      <c r="AX41" s="803"/>
      <c r="AY41" s="807"/>
      <c r="AZ41" s="808">
        <v>5.12</v>
      </c>
      <c r="BA41" s="808">
        <v>5.37</v>
      </c>
      <c r="BB41" s="809">
        <v>64</v>
      </c>
      <c r="BC41" s="23" t="s">
        <v>2822</v>
      </c>
      <c r="BD41" s="23" t="s">
        <v>2822</v>
      </c>
      <c r="BE41" s="23" t="s">
        <v>1263</v>
      </c>
      <c r="BF41" s="69" t="s">
        <v>1263</v>
      </c>
      <c r="BG41" s="23">
        <v>14</v>
      </c>
      <c r="BH41" s="23">
        <v>4</v>
      </c>
      <c r="BI41" s="23">
        <v>16</v>
      </c>
      <c r="BJ41" s="23">
        <v>2</v>
      </c>
      <c r="BK41" s="24">
        <v>5.69</v>
      </c>
      <c r="BL41" s="24" t="s">
        <v>2821</v>
      </c>
      <c r="BM41" s="24">
        <v>5.63</v>
      </c>
      <c r="BN41" s="24" t="s">
        <v>2821</v>
      </c>
      <c r="BO41" s="32"/>
      <c r="BP41" s="23">
        <v>51</v>
      </c>
      <c r="BQ41" s="23">
        <v>6</v>
      </c>
      <c r="BR41" s="14">
        <v>4</v>
      </c>
      <c r="BS41" s="232">
        <v>3.8</v>
      </c>
      <c r="BT41" s="232">
        <v>6.3</v>
      </c>
      <c r="BU41" s="232">
        <v>3.4</v>
      </c>
      <c r="BV41" s="232">
        <v>0.5</v>
      </c>
      <c r="BW41" s="232">
        <v>6</v>
      </c>
      <c r="BX41" s="232">
        <v>0</v>
      </c>
      <c r="BY41" s="232" t="s">
        <v>1263</v>
      </c>
      <c r="BZ41" s="232" t="s">
        <v>1263</v>
      </c>
      <c r="CA41" s="232" t="s">
        <v>1263</v>
      </c>
      <c r="CB41" s="232">
        <v>7</v>
      </c>
      <c r="CC41" s="232">
        <v>7</v>
      </c>
      <c r="CD41" s="14">
        <v>2</v>
      </c>
      <c r="CE41" s="233">
        <v>4.8</v>
      </c>
      <c r="CF41" s="232">
        <v>6.1</v>
      </c>
      <c r="CG41" s="232">
        <v>4.5999999999999996</v>
      </c>
      <c r="CH41" s="232">
        <v>3</v>
      </c>
      <c r="CI41" s="232">
        <v>5.9</v>
      </c>
      <c r="CJ41" s="232">
        <v>2.2999999999999998</v>
      </c>
      <c r="CK41" s="232" t="s">
        <v>1263</v>
      </c>
      <c r="CL41" s="232" t="s">
        <v>1263</v>
      </c>
      <c r="CM41" s="232" t="s">
        <v>1263</v>
      </c>
      <c r="CN41" s="232">
        <v>7</v>
      </c>
      <c r="CO41" s="232">
        <v>7</v>
      </c>
      <c r="CP41" s="234">
        <v>5.12</v>
      </c>
      <c r="CQ41" s="235">
        <v>6.7</v>
      </c>
      <c r="CR41" s="236">
        <v>5.6</v>
      </c>
      <c r="CS41" s="236">
        <v>5.2</v>
      </c>
      <c r="CT41" s="236">
        <v>4.0999999999999996</v>
      </c>
      <c r="CU41" s="236">
        <v>5.6</v>
      </c>
      <c r="CV41" s="236">
        <v>5.7</v>
      </c>
      <c r="CW41" s="236">
        <v>5.8</v>
      </c>
      <c r="CX41" s="236" t="s">
        <v>1263</v>
      </c>
      <c r="CY41" s="236" t="s">
        <v>1263</v>
      </c>
      <c r="CZ41" s="236" t="s">
        <v>1263</v>
      </c>
      <c r="DA41" s="236">
        <v>4.4000000000000004</v>
      </c>
      <c r="DB41" s="236">
        <v>4.5</v>
      </c>
      <c r="DC41" s="236">
        <v>6.7</v>
      </c>
      <c r="DD41" s="236" t="s">
        <v>1263</v>
      </c>
      <c r="DE41" s="236">
        <v>6</v>
      </c>
      <c r="DF41" s="236">
        <v>5.8</v>
      </c>
      <c r="DG41" s="236" t="s">
        <v>1263</v>
      </c>
      <c r="DH41" s="236">
        <v>5.9</v>
      </c>
      <c r="DI41" s="236" t="s">
        <v>1263</v>
      </c>
      <c r="DJ41" s="236" t="s">
        <v>1263</v>
      </c>
      <c r="DK41" s="236" t="s">
        <v>1263</v>
      </c>
      <c r="DL41" s="236">
        <v>6.9</v>
      </c>
      <c r="DM41" s="555" t="s">
        <v>1263</v>
      </c>
      <c r="DN41" s="237">
        <v>4.8</v>
      </c>
      <c r="DO41" s="238">
        <v>6.1</v>
      </c>
      <c r="DP41" s="238">
        <v>4.5999999999999996</v>
      </c>
      <c r="DQ41" s="238" t="s">
        <v>1263</v>
      </c>
      <c r="DR41" s="238">
        <v>5.9</v>
      </c>
      <c r="DS41" s="238" t="s">
        <v>1263</v>
      </c>
      <c r="DT41" s="238" t="s">
        <v>1263</v>
      </c>
      <c r="DU41" s="238" t="s">
        <v>1263</v>
      </c>
      <c r="DV41" s="238" t="s">
        <v>1263</v>
      </c>
      <c r="DW41" s="238">
        <v>7</v>
      </c>
      <c r="DX41" s="238">
        <v>7</v>
      </c>
      <c r="DY41" s="239">
        <v>5.69</v>
      </c>
      <c r="DZ41" s="233" t="s">
        <v>1263</v>
      </c>
      <c r="EA41" s="232" t="s">
        <v>1263</v>
      </c>
      <c r="EB41" s="232" t="s">
        <v>1263</v>
      </c>
      <c r="EC41" s="232">
        <v>4.0999999999999996</v>
      </c>
      <c r="ED41" s="232" t="s">
        <v>1263</v>
      </c>
      <c r="EE41" s="232">
        <v>3.5</v>
      </c>
      <c r="EF41" s="232" t="s">
        <v>1263</v>
      </c>
      <c r="EG41" s="232" t="s">
        <v>1263</v>
      </c>
      <c r="EH41" s="232" t="s">
        <v>1263</v>
      </c>
      <c r="EI41" s="233">
        <v>4.8</v>
      </c>
      <c r="EJ41" s="232">
        <v>6.1</v>
      </c>
      <c r="EK41" s="232">
        <v>4.5999999999999996</v>
      </c>
      <c r="EL41" s="232">
        <v>4.0999999999999996</v>
      </c>
      <c r="EM41" s="232">
        <v>5.9</v>
      </c>
      <c r="EN41" s="232">
        <v>3.5</v>
      </c>
      <c r="EO41" s="232" t="s">
        <v>1263</v>
      </c>
      <c r="EP41" s="232" t="s">
        <v>1263</v>
      </c>
      <c r="EQ41" s="232" t="s">
        <v>1263</v>
      </c>
      <c r="ER41" s="232">
        <v>7</v>
      </c>
      <c r="ES41" s="232">
        <v>7</v>
      </c>
      <c r="ET41" s="240">
        <v>5.37</v>
      </c>
      <c r="EU41" s="235">
        <v>6.7</v>
      </c>
      <c r="EV41" s="236">
        <v>5.6</v>
      </c>
      <c r="EW41" s="236">
        <v>5.2</v>
      </c>
      <c r="EX41" s="236">
        <v>4.0999999999999996</v>
      </c>
      <c r="EY41" s="236">
        <v>5.6</v>
      </c>
      <c r="EZ41" s="236">
        <v>5.7</v>
      </c>
      <c r="FA41" s="236">
        <v>5.8</v>
      </c>
      <c r="FB41" s="236" t="s">
        <v>1263</v>
      </c>
      <c r="FC41" s="236" t="s">
        <v>1263</v>
      </c>
      <c r="FD41" s="236" t="s">
        <v>1263</v>
      </c>
      <c r="FE41" s="236">
        <v>4.4000000000000004</v>
      </c>
      <c r="FF41" s="236">
        <v>4.5</v>
      </c>
      <c r="FG41" s="236">
        <v>6.7</v>
      </c>
      <c r="FH41" s="236" t="s">
        <v>1263</v>
      </c>
      <c r="FI41" s="236">
        <v>6</v>
      </c>
      <c r="FJ41" s="236">
        <v>5.8</v>
      </c>
      <c r="FK41" s="236" t="s">
        <v>1263</v>
      </c>
      <c r="FL41" s="236">
        <v>5.9</v>
      </c>
      <c r="FM41" s="236" t="s">
        <v>1263</v>
      </c>
      <c r="FN41" s="236" t="s">
        <v>1263</v>
      </c>
      <c r="FO41" s="236" t="s">
        <v>1263</v>
      </c>
      <c r="FP41" s="236">
        <v>6.9</v>
      </c>
      <c r="FQ41" s="555" t="s">
        <v>1263</v>
      </c>
      <c r="FR41" s="237">
        <v>4.8</v>
      </c>
      <c r="FS41" s="238">
        <v>6.1</v>
      </c>
      <c r="FT41" s="238">
        <v>4.5999999999999996</v>
      </c>
      <c r="FU41" s="238">
        <v>4.0999999999999996</v>
      </c>
      <c r="FV41" s="238">
        <v>5.9</v>
      </c>
      <c r="FW41" s="238" t="s">
        <v>1263</v>
      </c>
      <c r="FX41" s="238" t="s">
        <v>1263</v>
      </c>
      <c r="FY41" s="238" t="s">
        <v>1263</v>
      </c>
      <c r="FZ41" s="238" t="s">
        <v>1263</v>
      </c>
      <c r="GA41" s="238">
        <v>7</v>
      </c>
      <c r="GB41" s="241">
        <v>7</v>
      </c>
      <c r="GC41" s="239">
        <v>5.63</v>
      </c>
    </row>
    <row r="42" spans="1:185" s="111" customFormat="1" ht="21.75" customHeight="1">
      <c r="A42" s="229">
        <v>32</v>
      </c>
      <c r="B42" s="97" t="s">
        <v>1793</v>
      </c>
      <c r="C42" s="796" t="s">
        <v>1794</v>
      </c>
      <c r="D42" s="797" t="s">
        <v>430</v>
      </c>
      <c r="E42" s="798"/>
      <c r="F42" s="799"/>
      <c r="G42" s="800">
        <v>3</v>
      </c>
      <c r="H42" s="801">
        <v>4.3</v>
      </c>
      <c r="I42" s="802">
        <v>5.3</v>
      </c>
      <c r="J42" s="803"/>
      <c r="K42" s="802" t="s">
        <v>1263</v>
      </c>
      <c r="L42" s="804">
        <v>6.5</v>
      </c>
      <c r="M42" s="802">
        <v>5.6</v>
      </c>
      <c r="N42" s="803"/>
      <c r="O42" s="802" t="s">
        <v>1263</v>
      </c>
      <c r="P42" s="804">
        <v>5</v>
      </c>
      <c r="Q42" s="802">
        <v>5.5</v>
      </c>
      <c r="R42" s="803"/>
      <c r="S42" s="802" t="s">
        <v>1263</v>
      </c>
      <c r="T42" s="804">
        <v>2.5</v>
      </c>
      <c r="U42" s="802">
        <v>4.2</v>
      </c>
      <c r="V42" s="803"/>
      <c r="W42" s="805" t="s">
        <v>1263</v>
      </c>
      <c r="X42" s="804">
        <v>6.5</v>
      </c>
      <c r="Y42" s="802">
        <v>5.3</v>
      </c>
      <c r="Z42" s="803"/>
      <c r="AA42" s="802" t="s">
        <v>1263</v>
      </c>
      <c r="AB42" s="804">
        <v>1</v>
      </c>
      <c r="AC42" s="802">
        <v>2.4</v>
      </c>
      <c r="AD42" s="803">
        <v>2.8</v>
      </c>
      <c r="AE42" s="802">
        <v>3.3</v>
      </c>
      <c r="AF42" s="804" t="s">
        <v>1263</v>
      </c>
      <c r="AG42" s="802" t="s">
        <v>1263</v>
      </c>
      <c r="AH42" s="803"/>
      <c r="AI42" s="802" t="s">
        <v>1263</v>
      </c>
      <c r="AJ42" s="804" t="s">
        <v>1263</v>
      </c>
      <c r="AK42" s="802" t="s">
        <v>1263</v>
      </c>
      <c r="AL42" s="803"/>
      <c r="AM42" s="802" t="s">
        <v>1263</v>
      </c>
      <c r="AN42" s="804" t="s">
        <v>1263</v>
      </c>
      <c r="AO42" s="802" t="s">
        <v>1263</v>
      </c>
      <c r="AP42" s="803"/>
      <c r="AQ42" s="802" t="s">
        <v>1263</v>
      </c>
      <c r="AR42" s="806"/>
      <c r="AS42" s="802">
        <v>7.5</v>
      </c>
      <c r="AT42" s="803"/>
      <c r="AU42" s="807"/>
      <c r="AV42" s="806"/>
      <c r="AW42" s="802">
        <v>7.3</v>
      </c>
      <c r="AX42" s="803"/>
      <c r="AY42" s="807"/>
      <c r="AZ42" s="808">
        <v>5.41</v>
      </c>
      <c r="BA42" s="808">
        <v>5.51</v>
      </c>
      <c r="BB42" s="809">
        <v>51</v>
      </c>
      <c r="BC42" s="23" t="s">
        <v>2822</v>
      </c>
      <c r="BD42" s="23" t="s">
        <v>2820</v>
      </c>
      <c r="BE42" s="23" t="s">
        <v>1263</v>
      </c>
      <c r="BF42" s="69" t="s">
        <v>1263</v>
      </c>
      <c r="BG42" s="23">
        <v>16</v>
      </c>
      <c r="BH42" s="23">
        <v>2</v>
      </c>
      <c r="BI42" s="23">
        <v>16</v>
      </c>
      <c r="BJ42" s="23">
        <v>2</v>
      </c>
      <c r="BK42" s="24">
        <v>6.06</v>
      </c>
      <c r="BL42" s="24" t="s">
        <v>2821</v>
      </c>
      <c r="BM42" s="24">
        <v>6.06</v>
      </c>
      <c r="BN42" s="24" t="s">
        <v>2821</v>
      </c>
      <c r="BO42" s="32"/>
      <c r="BP42" s="23">
        <v>53</v>
      </c>
      <c r="BQ42" s="23">
        <v>4</v>
      </c>
      <c r="BR42" s="14">
        <v>3</v>
      </c>
      <c r="BS42" s="232">
        <v>4.3</v>
      </c>
      <c r="BT42" s="232">
        <v>6.5</v>
      </c>
      <c r="BU42" s="232">
        <v>5</v>
      </c>
      <c r="BV42" s="232">
        <v>2.5</v>
      </c>
      <c r="BW42" s="232">
        <v>6.5</v>
      </c>
      <c r="BX42" s="232">
        <v>1</v>
      </c>
      <c r="BY42" s="232" t="s">
        <v>1263</v>
      </c>
      <c r="BZ42" s="232" t="s">
        <v>1263</v>
      </c>
      <c r="CA42" s="232" t="s">
        <v>1263</v>
      </c>
      <c r="CB42" s="232">
        <v>7.5</v>
      </c>
      <c r="CC42" s="232">
        <v>7.3</v>
      </c>
      <c r="CD42" s="14">
        <v>1</v>
      </c>
      <c r="CE42" s="233">
        <v>5.3</v>
      </c>
      <c r="CF42" s="232">
        <v>5.6</v>
      </c>
      <c r="CG42" s="232">
        <v>5.5</v>
      </c>
      <c r="CH42" s="232">
        <v>4.2</v>
      </c>
      <c r="CI42" s="232">
        <v>5.3</v>
      </c>
      <c r="CJ42" s="232">
        <v>2.4</v>
      </c>
      <c r="CK42" s="232" t="s">
        <v>1263</v>
      </c>
      <c r="CL42" s="232" t="s">
        <v>1263</v>
      </c>
      <c r="CM42" s="232" t="s">
        <v>1263</v>
      </c>
      <c r="CN42" s="232">
        <v>7.5</v>
      </c>
      <c r="CO42" s="232">
        <v>7.3</v>
      </c>
      <c r="CP42" s="234">
        <v>5.41</v>
      </c>
      <c r="CQ42" s="235">
        <v>5</v>
      </c>
      <c r="CR42" s="236">
        <v>6.4</v>
      </c>
      <c r="CS42" s="236">
        <v>5.6</v>
      </c>
      <c r="CT42" s="236">
        <v>5.6</v>
      </c>
      <c r="CU42" s="236">
        <v>5.9</v>
      </c>
      <c r="CV42" s="236">
        <v>6.5</v>
      </c>
      <c r="CW42" s="236">
        <v>5.2</v>
      </c>
      <c r="CX42" s="236" t="s">
        <v>1263</v>
      </c>
      <c r="CY42" s="236" t="s">
        <v>1263</v>
      </c>
      <c r="CZ42" s="236">
        <v>5.8</v>
      </c>
      <c r="DA42" s="236">
        <v>5.2</v>
      </c>
      <c r="DB42" s="236" t="s">
        <v>1263</v>
      </c>
      <c r="DC42" s="236">
        <v>8.3000000000000007</v>
      </c>
      <c r="DD42" s="236">
        <v>6.4</v>
      </c>
      <c r="DE42" s="236">
        <v>6.4</v>
      </c>
      <c r="DF42" s="236">
        <v>6.1</v>
      </c>
      <c r="DG42" s="236" t="s">
        <v>1263</v>
      </c>
      <c r="DH42" s="236">
        <v>8</v>
      </c>
      <c r="DI42" s="236" t="s">
        <v>1263</v>
      </c>
      <c r="DJ42" s="236" t="s">
        <v>1263</v>
      </c>
      <c r="DK42" s="236" t="s">
        <v>1263</v>
      </c>
      <c r="DL42" s="236">
        <v>6.9</v>
      </c>
      <c r="DM42" s="555" t="s">
        <v>1263</v>
      </c>
      <c r="DN42" s="237">
        <v>5.3</v>
      </c>
      <c r="DO42" s="238">
        <v>5.6</v>
      </c>
      <c r="DP42" s="238">
        <v>5.5</v>
      </c>
      <c r="DQ42" s="238">
        <v>4.2</v>
      </c>
      <c r="DR42" s="238">
        <v>5.3</v>
      </c>
      <c r="DS42" s="238" t="s">
        <v>1263</v>
      </c>
      <c r="DT42" s="238" t="s">
        <v>1263</v>
      </c>
      <c r="DU42" s="238" t="s">
        <v>1263</v>
      </c>
      <c r="DV42" s="238" t="s">
        <v>1263</v>
      </c>
      <c r="DW42" s="238">
        <v>7.5</v>
      </c>
      <c r="DX42" s="238">
        <v>7.3</v>
      </c>
      <c r="DY42" s="239">
        <v>6.06</v>
      </c>
      <c r="DZ42" s="233" t="s">
        <v>1263</v>
      </c>
      <c r="EA42" s="232" t="s">
        <v>1263</v>
      </c>
      <c r="EB42" s="232" t="s">
        <v>1263</v>
      </c>
      <c r="EC42" s="232" t="s">
        <v>1263</v>
      </c>
      <c r="ED42" s="232" t="s">
        <v>1263</v>
      </c>
      <c r="EE42" s="232">
        <v>3.3</v>
      </c>
      <c r="EF42" s="232" t="s">
        <v>1263</v>
      </c>
      <c r="EG42" s="232" t="s">
        <v>1263</v>
      </c>
      <c r="EH42" s="232" t="s">
        <v>1263</v>
      </c>
      <c r="EI42" s="233">
        <v>5.3</v>
      </c>
      <c r="EJ42" s="232">
        <v>5.6</v>
      </c>
      <c r="EK42" s="232">
        <v>5.5</v>
      </c>
      <c r="EL42" s="232">
        <v>4.2</v>
      </c>
      <c r="EM42" s="232">
        <v>5.3</v>
      </c>
      <c r="EN42" s="232">
        <v>3.3</v>
      </c>
      <c r="EO42" s="232" t="s">
        <v>1263</v>
      </c>
      <c r="EP42" s="232" t="s">
        <v>1263</v>
      </c>
      <c r="EQ42" s="232" t="s">
        <v>1263</v>
      </c>
      <c r="ER42" s="232">
        <v>7.5</v>
      </c>
      <c r="ES42" s="232">
        <v>7.3</v>
      </c>
      <c r="ET42" s="240">
        <v>5.51</v>
      </c>
      <c r="EU42" s="235">
        <v>5</v>
      </c>
      <c r="EV42" s="236">
        <v>6.4</v>
      </c>
      <c r="EW42" s="236">
        <v>5.6</v>
      </c>
      <c r="EX42" s="236">
        <v>5.6</v>
      </c>
      <c r="EY42" s="236">
        <v>5.9</v>
      </c>
      <c r="EZ42" s="236">
        <v>6.5</v>
      </c>
      <c r="FA42" s="236">
        <v>5.2</v>
      </c>
      <c r="FB42" s="236" t="s">
        <v>1263</v>
      </c>
      <c r="FC42" s="236" t="s">
        <v>1263</v>
      </c>
      <c r="FD42" s="236">
        <v>5.8</v>
      </c>
      <c r="FE42" s="236">
        <v>5.2</v>
      </c>
      <c r="FF42" s="236" t="s">
        <v>1263</v>
      </c>
      <c r="FG42" s="236">
        <v>8.3000000000000007</v>
      </c>
      <c r="FH42" s="236">
        <v>6.4</v>
      </c>
      <c r="FI42" s="236">
        <v>6.4</v>
      </c>
      <c r="FJ42" s="236">
        <v>6.1</v>
      </c>
      <c r="FK42" s="236" t="s">
        <v>1263</v>
      </c>
      <c r="FL42" s="236">
        <v>8</v>
      </c>
      <c r="FM42" s="236" t="s">
        <v>1263</v>
      </c>
      <c r="FN42" s="236" t="s">
        <v>1263</v>
      </c>
      <c r="FO42" s="236" t="s">
        <v>1263</v>
      </c>
      <c r="FP42" s="236">
        <v>6.9</v>
      </c>
      <c r="FQ42" s="555" t="s">
        <v>1263</v>
      </c>
      <c r="FR42" s="237">
        <v>5.3</v>
      </c>
      <c r="FS42" s="238">
        <v>5.6</v>
      </c>
      <c r="FT42" s="238">
        <v>5.5</v>
      </c>
      <c r="FU42" s="238">
        <v>4.2</v>
      </c>
      <c r="FV42" s="238">
        <v>5.3</v>
      </c>
      <c r="FW42" s="238" t="s">
        <v>1263</v>
      </c>
      <c r="FX42" s="238" t="s">
        <v>1263</v>
      </c>
      <c r="FY42" s="238" t="s">
        <v>1263</v>
      </c>
      <c r="FZ42" s="238" t="s">
        <v>1263</v>
      </c>
      <c r="GA42" s="238">
        <v>7.5</v>
      </c>
      <c r="GB42" s="241">
        <v>7.3</v>
      </c>
      <c r="GC42" s="239">
        <v>6.06</v>
      </c>
    </row>
    <row r="43" spans="1:185" s="111" customFormat="1" ht="21.75" customHeight="1">
      <c r="A43" s="229">
        <v>33</v>
      </c>
      <c r="B43" s="97" t="s">
        <v>1795</v>
      </c>
      <c r="C43" s="796" t="s">
        <v>1516</v>
      </c>
      <c r="D43" s="797" t="s">
        <v>1796</v>
      </c>
      <c r="E43" s="798"/>
      <c r="F43" s="799"/>
      <c r="G43" s="800">
        <v>3</v>
      </c>
      <c r="H43" s="801">
        <v>3.3</v>
      </c>
      <c r="I43" s="802">
        <v>4.3</v>
      </c>
      <c r="J43" s="803"/>
      <c r="K43" s="802" t="s">
        <v>1263</v>
      </c>
      <c r="L43" s="804">
        <v>6</v>
      </c>
      <c r="M43" s="802">
        <v>7</v>
      </c>
      <c r="N43" s="803"/>
      <c r="O43" s="802" t="s">
        <v>1263</v>
      </c>
      <c r="P43" s="804">
        <v>5.6</v>
      </c>
      <c r="Q43" s="802">
        <v>6.3</v>
      </c>
      <c r="R43" s="803"/>
      <c r="S43" s="802" t="s">
        <v>1263</v>
      </c>
      <c r="T43" s="804">
        <v>5.5</v>
      </c>
      <c r="U43" s="802">
        <v>6.7</v>
      </c>
      <c r="V43" s="803"/>
      <c r="W43" s="805" t="s">
        <v>1263</v>
      </c>
      <c r="X43" s="804">
        <v>7</v>
      </c>
      <c r="Y43" s="802">
        <v>6.1</v>
      </c>
      <c r="Z43" s="803"/>
      <c r="AA43" s="802" t="s">
        <v>1263</v>
      </c>
      <c r="AB43" s="804">
        <v>3.5</v>
      </c>
      <c r="AC43" s="802">
        <v>4.5999999999999996</v>
      </c>
      <c r="AD43" s="803"/>
      <c r="AE43" s="802" t="s">
        <v>1263</v>
      </c>
      <c r="AF43" s="804" t="s">
        <v>1263</v>
      </c>
      <c r="AG43" s="802" t="s">
        <v>1263</v>
      </c>
      <c r="AH43" s="803"/>
      <c r="AI43" s="802" t="s">
        <v>1263</v>
      </c>
      <c r="AJ43" s="804" t="s">
        <v>1263</v>
      </c>
      <c r="AK43" s="802" t="s">
        <v>1263</v>
      </c>
      <c r="AL43" s="803"/>
      <c r="AM43" s="802" t="s">
        <v>1263</v>
      </c>
      <c r="AN43" s="804" t="s">
        <v>1263</v>
      </c>
      <c r="AO43" s="802" t="s">
        <v>1263</v>
      </c>
      <c r="AP43" s="803"/>
      <c r="AQ43" s="802" t="s">
        <v>1263</v>
      </c>
      <c r="AR43" s="806"/>
      <c r="AS43" s="802">
        <v>6.8</v>
      </c>
      <c r="AT43" s="803"/>
      <c r="AU43" s="807"/>
      <c r="AV43" s="806"/>
      <c r="AW43" s="802">
        <v>7.5</v>
      </c>
      <c r="AX43" s="803"/>
      <c r="AY43" s="807"/>
      <c r="AZ43" s="808">
        <v>6.22</v>
      </c>
      <c r="BA43" s="808" t="s">
        <v>1263</v>
      </c>
      <c r="BB43" s="809">
        <v>45</v>
      </c>
      <c r="BC43" s="23" t="s">
        <v>2820</v>
      </c>
      <c r="BD43" s="23" t="s">
        <v>1263</v>
      </c>
      <c r="BE43" s="23" t="s">
        <v>1263</v>
      </c>
      <c r="BF43" s="69" t="s">
        <v>1263</v>
      </c>
      <c r="BG43" s="23">
        <v>18</v>
      </c>
      <c r="BH43" s="23">
        <v>0</v>
      </c>
      <c r="BI43" s="23">
        <v>18</v>
      </c>
      <c r="BJ43" s="23">
        <v>0</v>
      </c>
      <c r="BK43" s="24">
        <v>6.47</v>
      </c>
      <c r="BL43" s="24" t="s">
        <v>2821</v>
      </c>
      <c r="BM43" s="24">
        <v>6.47</v>
      </c>
      <c r="BN43" s="24" t="s">
        <v>2821</v>
      </c>
      <c r="BO43" s="32"/>
      <c r="BP43" s="23">
        <v>57</v>
      </c>
      <c r="BQ43" s="23">
        <v>0</v>
      </c>
      <c r="BR43" s="14">
        <v>2</v>
      </c>
      <c r="BS43" s="232">
        <v>3.3</v>
      </c>
      <c r="BT43" s="232">
        <v>6</v>
      </c>
      <c r="BU43" s="232">
        <v>5.6</v>
      </c>
      <c r="BV43" s="232">
        <v>5.5</v>
      </c>
      <c r="BW43" s="232">
        <v>7</v>
      </c>
      <c r="BX43" s="232">
        <v>3.5</v>
      </c>
      <c r="BY43" s="232" t="s">
        <v>1263</v>
      </c>
      <c r="BZ43" s="232" t="s">
        <v>1263</v>
      </c>
      <c r="CA43" s="232" t="s">
        <v>1263</v>
      </c>
      <c r="CB43" s="232">
        <v>6.8</v>
      </c>
      <c r="CC43" s="232">
        <v>7.5</v>
      </c>
      <c r="CD43" s="14">
        <v>0</v>
      </c>
      <c r="CE43" s="233">
        <v>4.3</v>
      </c>
      <c r="CF43" s="232">
        <v>7</v>
      </c>
      <c r="CG43" s="232">
        <v>6.3</v>
      </c>
      <c r="CH43" s="232">
        <v>6.7</v>
      </c>
      <c r="CI43" s="232">
        <v>6.1</v>
      </c>
      <c r="CJ43" s="232">
        <v>4.5999999999999996</v>
      </c>
      <c r="CK43" s="232" t="s">
        <v>1263</v>
      </c>
      <c r="CL43" s="232" t="s">
        <v>1263</v>
      </c>
      <c r="CM43" s="232" t="s">
        <v>1263</v>
      </c>
      <c r="CN43" s="232">
        <v>6.8</v>
      </c>
      <c r="CO43" s="232">
        <v>7.5</v>
      </c>
      <c r="CP43" s="234">
        <v>6.22</v>
      </c>
      <c r="CQ43" s="235">
        <v>5</v>
      </c>
      <c r="CR43" s="236">
        <v>6.7</v>
      </c>
      <c r="CS43" s="236">
        <v>6.6</v>
      </c>
      <c r="CT43" s="236">
        <v>6.5</v>
      </c>
      <c r="CU43" s="236">
        <v>6.4</v>
      </c>
      <c r="CV43" s="236">
        <v>8.1</v>
      </c>
      <c r="CW43" s="236">
        <v>6.5</v>
      </c>
      <c r="CX43" s="236" t="s">
        <v>1263</v>
      </c>
      <c r="CY43" s="236" t="s">
        <v>1263</v>
      </c>
      <c r="CZ43" s="236">
        <v>5.2</v>
      </c>
      <c r="DA43" s="236">
        <v>5.3</v>
      </c>
      <c r="DB43" s="236">
        <v>6.7</v>
      </c>
      <c r="DC43" s="236">
        <v>7.7</v>
      </c>
      <c r="DD43" s="236" t="s">
        <v>1263</v>
      </c>
      <c r="DE43" s="236">
        <v>6.4</v>
      </c>
      <c r="DF43" s="236">
        <v>7</v>
      </c>
      <c r="DG43" s="236">
        <v>6.2</v>
      </c>
      <c r="DH43" s="236">
        <v>7.3</v>
      </c>
      <c r="DI43" s="236" t="s">
        <v>1263</v>
      </c>
      <c r="DJ43" s="236" t="s">
        <v>1263</v>
      </c>
      <c r="DK43" s="236" t="s">
        <v>1263</v>
      </c>
      <c r="DL43" s="236">
        <v>7.1</v>
      </c>
      <c r="DM43" s="555" t="s">
        <v>1263</v>
      </c>
      <c r="DN43" s="237">
        <v>4.3</v>
      </c>
      <c r="DO43" s="238">
        <v>7</v>
      </c>
      <c r="DP43" s="238">
        <v>6.3</v>
      </c>
      <c r="DQ43" s="238">
        <v>6.7</v>
      </c>
      <c r="DR43" s="238">
        <v>6.1</v>
      </c>
      <c r="DS43" s="238">
        <v>4.5999999999999996</v>
      </c>
      <c r="DT43" s="238" t="s">
        <v>1263</v>
      </c>
      <c r="DU43" s="238" t="s">
        <v>1263</v>
      </c>
      <c r="DV43" s="238" t="s">
        <v>1263</v>
      </c>
      <c r="DW43" s="238">
        <v>6.8</v>
      </c>
      <c r="DX43" s="238">
        <v>7.5</v>
      </c>
      <c r="DY43" s="239">
        <v>6.47</v>
      </c>
      <c r="DZ43" s="233" t="s">
        <v>1263</v>
      </c>
      <c r="EA43" s="232" t="s">
        <v>1263</v>
      </c>
      <c r="EB43" s="232" t="s">
        <v>1263</v>
      </c>
      <c r="EC43" s="232" t="s">
        <v>1263</v>
      </c>
      <c r="ED43" s="232" t="s">
        <v>1263</v>
      </c>
      <c r="EE43" s="232" t="s">
        <v>1263</v>
      </c>
      <c r="EF43" s="232" t="s">
        <v>1263</v>
      </c>
      <c r="EG43" s="232" t="s">
        <v>1263</v>
      </c>
      <c r="EH43" s="232" t="s">
        <v>1263</v>
      </c>
      <c r="EI43" s="233">
        <v>4.3</v>
      </c>
      <c r="EJ43" s="232">
        <v>7</v>
      </c>
      <c r="EK43" s="232">
        <v>6.3</v>
      </c>
      <c r="EL43" s="232">
        <v>6.7</v>
      </c>
      <c r="EM43" s="232">
        <v>6.1</v>
      </c>
      <c r="EN43" s="232">
        <v>4.5999999999999996</v>
      </c>
      <c r="EO43" s="232" t="s">
        <v>1263</v>
      </c>
      <c r="EP43" s="232" t="s">
        <v>1263</v>
      </c>
      <c r="EQ43" s="232" t="s">
        <v>1263</v>
      </c>
      <c r="ER43" s="232">
        <v>6.8</v>
      </c>
      <c r="ES43" s="232">
        <v>7.5</v>
      </c>
      <c r="ET43" s="240" t="s">
        <v>1263</v>
      </c>
      <c r="EU43" s="235">
        <v>5</v>
      </c>
      <c r="EV43" s="236">
        <v>6.7</v>
      </c>
      <c r="EW43" s="236">
        <v>6.6</v>
      </c>
      <c r="EX43" s="236">
        <v>6.5</v>
      </c>
      <c r="EY43" s="236">
        <v>6.4</v>
      </c>
      <c r="EZ43" s="236">
        <v>8.1</v>
      </c>
      <c r="FA43" s="236">
        <v>6.5</v>
      </c>
      <c r="FB43" s="236" t="s">
        <v>1263</v>
      </c>
      <c r="FC43" s="236" t="s">
        <v>1263</v>
      </c>
      <c r="FD43" s="236">
        <v>5.2</v>
      </c>
      <c r="FE43" s="236">
        <v>5.3</v>
      </c>
      <c r="FF43" s="236">
        <v>6.7</v>
      </c>
      <c r="FG43" s="236">
        <v>7.7</v>
      </c>
      <c r="FH43" s="236" t="s">
        <v>1263</v>
      </c>
      <c r="FI43" s="236">
        <v>6.4</v>
      </c>
      <c r="FJ43" s="236">
        <v>7</v>
      </c>
      <c r="FK43" s="236">
        <v>6.2</v>
      </c>
      <c r="FL43" s="236">
        <v>7.3</v>
      </c>
      <c r="FM43" s="236" t="s">
        <v>1263</v>
      </c>
      <c r="FN43" s="236" t="s">
        <v>1263</v>
      </c>
      <c r="FO43" s="236" t="s">
        <v>1263</v>
      </c>
      <c r="FP43" s="236">
        <v>7.1</v>
      </c>
      <c r="FQ43" s="555" t="s">
        <v>1263</v>
      </c>
      <c r="FR43" s="237">
        <v>4.3</v>
      </c>
      <c r="FS43" s="238">
        <v>7</v>
      </c>
      <c r="FT43" s="238">
        <v>6.3</v>
      </c>
      <c r="FU43" s="238">
        <v>6.7</v>
      </c>
      <c r="FV43" s="238">
        <v>6.1</v>
      </c>
      <c r="FW43" s="238">
        <v>4.5999999999999996</v>
      </c>
      <c r="FX43" s="238" t="s">
        <v>1263</v>
      </c>
      <c r="FY43" s="238" t="s">
        <v>1263</v>
      </c>
      <c r="FZ43" s="238" t="s">
        <v>1263</v>
      </c>
      <c r="GA43" s="238">
        <v>6.8</v>
      </c>
      <c r="GB43" s="241">
        <v>7.5</v>
      </c>
      <c r="GC43" s="239">
        <v>6.47</v>
      </c>
    </row>
    <row r="44" spans="1:185" s="111" customFormat="1" ht="21.75" customHeight="1">
      <c r="A44" s="229">
        <v>34</v>
      </c>
      <c r="B44" s="97" t="s">
        <v>1798</v>
      </c>
      <c r="C44" s="796" t="s">
        <v>206</v>
      </c>
      <c r="D44" s="797" t="s">
        <v>1799</v>
      </c>
      <c r="E44" s="798"/>
      <c r="F44" s="799"/>
      <c r="G44" s="800">
        <v>6</v>
      </c>
      <c r="H44" s="801">
        <v>2.5</v>
      </c>
      <c r="I44" s="802">
        <v>4.7</v>
      </c>
      <c r="J44" s="803"/>
      <c r="K44" s="802" t="s">
        <v>1263</v>
      </c>
      <c r="L44" s="804">
        <v>5.3</v>
      </c>
      <c r="M44" s="802">
        <v>5.5</v>
      </c>
      <c r="N44" s="803"/>
      <c r="O44" s="802" t="s">
        <v>1263</v>
      </c>
      <c r="P44" s="804">
        <v>6.1</v>
      </c>
      <c r="Q44" s="802">
        <v>6.2</v>
      </c>
      <c r="R44" s="803"/>
      <c r="S44" s="802" t="s">
        <v>1263</v>
      </c>
      <c r="T44" s="804">
        <v>3.5</v>
      </c>
      <c r="U44" s="802">
        <v>5</v>
      </c>
      <c r="V44" s="803"/>
      <c r="W44" s="805" t="s">
        <v>1263</v>
      </c>
      <c r="X44" s="804">
        <v>7.5</v>
      </c>
      <c r="Y44" s="802">
        <v>6.6</v>
      </c>
      <c r="Z44" s="803"/>
      <c r="AA44" s="802" t="s">
        <v>1263</v>
      </c>
      <c r="AB44" s="804">
        <v>5.8</v>
      </c>
      <c r="AC44" s="802">
        <v>6.5</v>
      </c>
      <c r="AD44" s="803"/>
      <c r="AE44" s="802" t="s">
        <v>1263</v>
      </c>
      <c r="AF44" s="804" t="s">
        <v>1263</v>
      </c>
      <c r="AG44" s="802" t="s">
        <v>1263</v>
      </c>
      <c r="AH44" s="803"/>
      <c r="AI44" s="802" t="s">
        <v>1263</v>
      </c>
      <c r="AJ44" s="804" t="s">
        <v>1263</v>
      </c>
      <c r="AK44" s="802" t="s">
        <v>1263</v>
      </c>
      <c r="AL44" s="803"/>
      <c r="AM44" s="802" t="s">
        <v>1263</v>
      </c>
      <c r="AN44" s="804" t="s">
        <v>1263</v>
      </c>
      <c r="AO44" s="802" t="s">
        <v>1263</v>
      </c>
      <c r="AP44" s="803"/>
      <c r="AQ44" s="802" t="s">
        <v>1263</v>
      </c>
      <c r="AR44" s="806"/>
      <c r="AS44" s="802">
        <v>6.3</v>
      </c>
      <c r="AT44" s="803"/>
      <c r="AU44" s="807"/>
      <c r="AV44" s="806"/>
      <c r="AW44" s="802">
        <v>7.5</v>
      </c>
      <c r="AX44" s="803"/>
      <c r="AY44" s="807"/>
      <c r="AZ44" s="808">
        <v>6.02</v>
      </c>
      <c r="BA44" s="808" t="s">
        <v>1263</v>
      </c>
      <c r="BB44" s="809">
        <v>51</v>
      </c>
      <c r="BC44" s="23" t="s">
        <v>2820</v>
      </c>
      <c r="BD44" s="23" t="s">
        <v>1263</v>
      </c>
      <c r="BE44" s="23" t="s">
        <v>1263</v>
      </c>
      <c r="BF44" s="69" t="s">
        <v>1263</v>
      </c>
      <c r="BG44" s="23">
        <v>18</v>
      </c>
      <c r="BH44" s="23">
        <v>0</v>
      </c>
      <c r="BI44" s="23">
        <v>18</v>
      </c>
      <c r="BJ44" s="23">
        <v>0</v>
      </c>
      <c r="BK44" s="24">
        <v>6.2</v>
      </c>
      <c r="BL44" s="24" t="s">
        <v>2821</v>
      </c>
      <c r="BM44" s="24">
        <v>6.2</v>
      </c>
      <c r="BN44" s="24" t="s">
        <v>2821</v>
      </c>
      <c r="BO44" s="32"/>
      <c r="BP44" s="23">
        <v>49</v>
      </c>
      <c r="BQ44" s="23">
        <v>8</v>
      </c>
      <c r="BR44" s="14">
        <v>2</v>
      </c>
      <c r="BS44" s="232">
        <v>2.5</v>
      </c>
      <c r="BT44" s="232">
        <v>5.3</v>
      </c>
      <c r="BU44" s="232">
        <v>6.1</v>
      </c>
      <c r="BV44" s="232">
        <v>3.5</v>
      </c>
      <c r="BW44" s="232">
        <v>7.5</v>
      </c>
      <c r="BX44" s="232">
        <v>5.8</v>
      </c>
      <c r="BY44" s="232" t="s">
        <v>1263</v>
      </c>
      <c r="BZ44" s="232" t="s">
        <v>1263</v>
      </c>
      <c r="CA44" s="232" t="s">
        <v>1263</v>
      </c>
      <c r="CB44" s="232">
        <v>6.3</v>
      </c>
      <c r="CC44" s="232">
        <v>7.5</v>
      </c>
      <c r="CD44" s="14">
        <v>0</v>
      </c>
      <c r="CE44" s="233">
        <v>4.7</v>
      </c>
      <c r="CF44" s="232">
        <v>5.5</v>
      </c>
      <c r="CG44" s="232">
        <v>6.2</v>
      </c>
      <c r="CH44" s="232">
        <v>5</v>
      </c>
      <c r="CI44" s="232">
        <v>6.6</v>
      </c>
      <c r="CJ44" s="232">
        <v>6.5</v>
      </c>
      <c r="CK44" s="232" t="s">
        <v>1263</v>
      </c>
      <c r="CL44" s="232" t="s">
        <v>1263</v>
      </c>
      <c r="CM44" s="232" t="s">
        <v>1263</v>
      </c>
      <c r="CN44" s="232">
        <v>6.3</v>
      </c>
      <c r="CO44" s="232">
        <v>7.5</v>
      </c>
      <c r="CP44" s="234">
        <v>6.02</v>
      </c>
      <c r="CQ44" s="235">
        <v>5.2</v>
      </c>
      <c r="CR44" s="236">
        <v>5.5</v>
      </c>
      <c r="CS44" s="236">
        <v>5.8</v>
      </c>
      <c r="CT44" s="236" t="s">
        <v>1263</v>
      </c>
      <c r="CU44" s="236" t="s">
        <v>1263</v>
      </c>
      <c r="CV44" s="236">
        <v>7.5</v>
      </c>
      <c r="CW44" s="236">
        <v>6.2</v>
      </c>
      <c r="CX44" s="236" t="s">
        <v>1263</v>
      </c>
      <c r="CY44" s="236" t="s">
        <v>1263</v>
      </c>
      <c r="CZ44" s="236">
        <v>5.9</v>
      </c>
      <c r="DA44" s="236" t="s">
        <v>1263</v>
      </c>
      <c r="DB44" s="236">
        <v>5.8</v>
      </c>
      <c r="DC44" s="236">
        <v>7.7</v>
      </c>
      <c r="DD44" s="236" t="s">
        <v>1263</v>
      </c>
      <c r="DE44" s="236">
        <v>6.1</v>
      </c>
      <c r="DF44" s="236">
        <v>5.8</v>
      </c>
      <c r="DG44" s="236">
        <v>5</v>
      </c>
      <c r="DH44" s="236">
        <v>7.5</v>
      </c>
      <c r="DI44" s="236" t="s">
        <v>1263</v>
      </c>
      <c r="DJ44" s="236" t="s">
        <v>1263</v>
      </c>
      <c r="DK44" s="236" t="s">
        <v>1263</v>
      </c>
      <c r="DL44" s="236">
        <v>7.1</v>
      </c>
      <c r="DM44" s="555" t="s">
        <v>1263</v>
      </c>
      <c r="DN44" s="237">
        <v>4.7</v>
      </c>
      <c r="DO44" s="238">
        <v>5.5</v>
      </c>
      <c r="DP44" s="238">
        <v>6.2</v>
      </c>
      <c r="DQ44" s="238">
        <v>5</v>
      </c>
      <c r="DR44" s="238">
        <v>6.6</v>
      </c>
      <c r="DS44" s="238">
        <v>6.5</v>
      </c>
      <c r="DT44" s="238" t="s">
        <v>1263</v>
      </c>
      <c r="DU44" s="238" t="s">
        <v>1263</v>
      </c>
      <c r="DV44" s="238" t="s">
        <v>1263</v>
      </c>
      <c r="DW44" s="238">
        <v>6.3</v>
      </c>
      <c r="DX44" s="238">
        <v>7.5</v>
      </c>
      <c r="DY44" s="239">
        <v>6.2</v>
      </c>
      <c r="DZ44" s="233" t="s">
        <v>1263</v>
      </c>
      <c r="EA44" s="232" t="s">
        <v>1263</v>
      </c>
      <c r="EB44" s="232" t="s">
        <v>1263</v>
      </c>
      <c r="EC44" s="232" t="s">
        <v>1263</v>
      </c>
      <c r="ED44" s="232" t="s">
        <v>1263</v>
      </c>
      <c r="EE44" s="232" t="s">
        <v>1263</v>
      </c>
      <c r="EF44" s="232" t="s">
        <v>1263</v>
      </c>
      <c r="EG44" s="232" t="s">
        <v>1263</v>
      </c>
      <c r="EH44" s="232" t="s">
        <v>1263</v>
      </c>
      <c r="EI44" s="233">
        <v>4.7</v>
      </c>
      <c r="EJ44" s="232">
        <v>5.5</v>
      </c>
      <c r="EK44" s="232">
        <v>6.2</v>
      </c>
      <c r="EL44" s="232">
        <v>5</v>
      </c>
      <c r="EM44" s="232">
        <v>6.6</v>
      </c>
      <c r="EN44" s="232">
        <v>6.5</v>
      </c>
      <c r="EO44" s="232" t="s">
        <v>1263</v>
      </c>
      <c r="EP44" s="232" t="s">
        <v>1263</v>
      </c>
      <c r="EQ44" s="232" t="s">
        <v>1263</v>
      </c>
      <c r="ER44" s="232">
        <v>6.3</v>
      </c>
      <c r="ES44" s="232">
        <v>7.5</v>
      </c>
      <c r="ET44" s="240" t="s">
        <v>1263</v>
      </c>
      <c r="EU44" s="235">
        <v>5.2</v>
      </c>
      <c r="EV44" s="236">
        <v>5.5</v>
      </c>
      <c r="EW44" s="236">
        <v>5.8</v>
      </c>
      <c r="EX44" s="236" t="s">
        <v>1263</v>
      </c>
      <c r="EY44" s="236" t="s">
        <v>1263</v>
      </c>
      <c r="EZ44" s="236">
        <v>7.5</v>
      </c>
      <c r="FA44" s="236">
        <v>6.2</v>
      </c>
      <c r="FB44" s="236" t="s">
        <v>1263</v>
      </c>
      <c r="FC44" s="236" t="s">
        <v>1263</v>
      </c>
      <c r="FD44" s="236">
        <v>5.9</v>
      </c>
      <c r="FE44" s="236" t="s">
        <v>1263</v>
      </c>
      <c r="FF44" s="236">
        <v>5.8</v>
      </c>
      <c r="FG44" s="236">
        <v>7.7</v>
      </c>
      <c r="FH44" s="236" t="s">
        <v>1263</v>
      </c>
      <c r="FI44" s="236">
        <v>6.1</v>
      </c>
      <c r="FJ44" s="236">
        <v>5.8</v>
      </c>
      <c r="FK44" s="236">
        <v>5</v>
      </c>
      <c r="FL44" s="236">
        <v>7.5</v>
      </c>
      <c r="FM44" s="236" t="s">
        <v>1263</v>
      </c>
      <c r="FN44" s="236" t="s">
        <v>1263</v>
      </c>
      <c r="FO44" s="236" t="s">
        <v>1263</v>
      </c>
      <c r="FP44" s="236">
        <v>7.1</v>
      </c>
      <c r="FQ44" s="555" t="s">
        <v>1263</v>
      </c>
      <c r="FR44" s="237">
        <v>4.7</v>
      </c>
      <c r="FS44" s="238">
        <v>5.5</v>
      </c>
      <c r="FT44" s="238">
        <v>6.2</v>
      </c>
      <c r="FU44" s="238">
        <v>5</v>
      </c>
      <c r="FV44" s="238">
        <v>6.6</v>
      </c>
      <c r="FW44" s="238">
        <v>6.5</v>
      </c>
      <c r="FX44" s="238" t="s">
        <v>1263</v>
      </c>
      <c r="FY44" s="238" t="s">
        <v>1263</v>
      </c>
      <c r="FZ44" s="238" t="s">
        <v>1263</v>
      </c>
      <c r="GA44" s="238">
        <v>6.3</v>
      </c>
      <c r="GB44" s="241">
        <v>7.5</v>
      </c>
      <c r="GC44" s="239">
        <v>6.2</v>
      </c>
    </row>
    <row r="45" spans="1:185" s="111" customFormat="1" ht="21.75" customHeight="1">
      <c r="A45" s="229">
        <v>35</v>
      </c>
      <c r="B45" s="97" t="s">
        <v>1800</v>
      </c>
      <c r="C45" s="796" t="s">
        <v>487</v>
      </c>
      <c r="D45" s="797" t="s">
        <v>244</v>
      </c>
      <c r="E45" s="798"/>
      <c r="F45" s="799"/>
      <c r="G45" s="800">
        <v>7</v>
      </c>
      <c r="H45" s="801">
        <v>3.3</v>
      </c>
      <c r="I45" s="802">
        <v>4.5</v>
      </c>
      <c r="J45" s="803"/>
      <c r="K45" s="802" t="s">
        <v>1263</v>
      </c>
      <c r="L45" s="804">
        <v>7.3</v>
      </c>
      <c r="M45" s="802">
        <v>7.7</v>
      </c>
      <c r="N45" s="803"/>
      <c r="O45" s="802" t="s">
        <v>1263</v>
      </c>
      <c r="P45" s="804">
        <v>5.6</v>
      </c>
      <c r="Q45" s="802">
        <v>6.1</v>
      </c>
      <c r="R45" s="803"/>
      <c r="S45" s="802" t="s">
        <v>1263</v>
      </c>
      <c r="T45" s="804">
        <v>3.3</v>
      </c>
      <c r="U45" s="802">
        <v>4.4000000000000004</v>
      </c>
      <c r="V45" s="803"/>
      <c r="W45" s="805" t="s">
        <v>1263</v>
      </c>
      <c r="X45" s="804">
        <v>7.5</v>
      </c>
      <c r="Y45" s="802">
        <v>6.2</v>
      </c>
      <c r="Z45" s="803"/>
      <c r="AA45" s="802" t="s">
        <v>1263</v>
      </c>
      <c r="AB45" s="804">
        <v>1.5</v>
      </c>
      <c r="AC45" s="802">
        <v>3.9</v>
      </c>
      <c r="AD45" s="803">
        <v>2.8</v>
      </c>
      <c r="AE45" s="802">
        <v>4.5</v>
      </c>
      <c r="AF45" s="804" t="s">
        <v>1263</v>
      </c>
      <c r="AG45" s="802" t="s">
        <v>1263</v>
      </c>
      <c r="AH45" s="803"/>
      <c r="AI45" s="802" t="s">
        <v>1263</v>
      </c>
      <c r="AJ45" s="804" t="s">
        <v>1263</v>
      </c>
      <c r="AK45" s="802" t="s">
        <v>1263</v>
      </c>
      <c r="AL45" s="803"/>
      <c r="AM45" s="802" t="s">
        <v>1263</v>
      </c>
      <c r="AN45" s="804" t="s">
        <v>1263</v>
      </c>
      <c r="AO45" s="802" t="s">
        <v>1263</v>
      </c>
      <c r="AP45" s="803"/>
      <c r="AQ45" s="802" t="s">
        <v>1263</v>
      </c>
      <c r="AR45" s="806"/>
      <c r="AS45" s="802">
        <v>6</v>
      </c>
      <c r="AT45" s="803"/>
      <c r="AU45" s="807"/>
      <c r="AV45" s="806"/>
      <c r="AW45" s="802">
        <v>7.8</v>
      </c>
      <c r="AX45" s="803"/>
      <c r="AY45" s="807"/>
      <c r="AZ45" s="808">
        <v>5.94</v>
      </c>
      <c r="BA45" s="808">
        <v>6.01</v>
      </c>
      <c r="BB45" s="809">
        <v>52</v>
      </c>
      <c r="BC45" s="23" t="s">
        <v>2820</v>
      </c>
      <c r="BD45" s="23" t="s">
        <v>2820</v>
      </c>
      <c r="BE45" s="23" t="s">
        <v>1263</v>
      </c>
      <c r="BF45" s="69" t="s">
        <v>1263</v>
      </c>
      <c r="BG45" s="23">
        <v>16</v>
      </c>
      <c r="BH45" s="23">
        <v>2</v>
      </c>
      <c r="BI45" s="23">
        <v>18</v>
      </c>
      <c r="BJ45" s="23">
        <v>0</v>
      </c>
      <c r="BK45" s="24">
        <v>6.09</v>
      </c>
      <c r="BL45" s="24" t="s">
        <v>2821</v>
      </c>
      <c r="BM45" s="24">
        <v>6.04</v>
      </c>
      <c r="BN45" s="24" t="s">
        <v>2821</v>
      </c>
      <c r="BO45" s="32"/>
      <c r="BP45" s="23">
        <v>57</v>
      </c>
      <c r="BQ45" s="23">
        <v>0</v>
      </c>
      <c r="BR45" s="14">
        <v>3</v>
      </c>
      <c r="BS45" s="232">
        <v>3.3</v>
      </c>
      <c r="BT45" s="232">
        <v>7.3</v>
      </c>
      <c r="BU45" s="232">
        <v>5.6</v>
      </c>
      <c r="BV45" s="232">
        <v>3.3</v>
      </c>
      <c r="BW45" s="232">
        <v>7.5</v>
      </c>
      <c r="BX45" s="232">
        <v>1.5</v>
      </c>
      <c r="BY45" s="232" t="s">
        <v>1263</v>
      </c>
      <c r="BZ45" s="232" t="s">
        <v>1263</v>
      </c>
      <c r="CA45" s="232" t="s">
        <v>1263</v>
      </c>
      <c r="CB45" s="232">
        <v>6</v>
      </c>
      <c r="CC45" s="232">
        <v>7.8</v>
      </c>
      <c r="CD45" s="14">
        <v>1</v>
      </c>
      <c r="CE45" s="233">
        <v>4.5</v>
      </c>
      <c r="CF45" s="232">
        <v>7.7</v>
      </c>
      <c r="CG45" s="232">
        <v>6.1</v>
      </c>
      <c r="CH45" s="232">
        <v>4.4000000000000004</v>
      </c>
      <c r="CI45" s="232">
        <v>6.2</v>
      </c>
      <c r="CJ45" s="232">
        <v>3.9</v>
      </c>
      <c r="CK45" s="232" t="s">
        <v>1263</v>
      </c>
      <c r="CL45" s="232" t="s">
        <v>1263</v>
      </c>
      <c r="CM45" s="232" t="s">
        <v>1263</v>
      </c>
      <c r="CN45" s="232">
        <v>6</v>
      </c>
      <c r="CO45" s="232">
        <v>7.8</v>
      </c>
      <c r="CP45" s="234">
        <v>5.94</v>
      </c>
      <c r="CQ45" s="235">
        <v>6.2</v>
      </c>
      <c r="CR45" s="236">
        <v>5.9</v>
      </c>
      <c r="CS45" s="236">
        <v>5.0999999999999996</v>
      </c>
      <c r="CT45" s="236">
        <v>4.8</v>
      </c>
      <c r="CU45" s="236">
        <v>5.5</v>
      </c>
      <c r="CV45" s="236">
        <v>5.7</v>
      </c>
      <c r="CW45" s="236">
        <v>6.2</v>
      </c>
      <c r="CX45" s="236" t="s">
        <v>1263</v>
      </c>
      <c r="CY45" s="236" t="s">
        <v>1263</v>
      </c>
      <c r="CZ45" s="236">
        <v>7</v>
      </c>
      <c r="DA45" s="236">
        <v>5.5</v>
      </c>
      <c r="DB45" s="236">
        <v>6.9</v>
      </c>
      <c r="DC45" s="236">
        <v>7.6</v>
      </c>
      <c r="DD45" s="236" t="s">
        <v>1263</v>
      </c>
      <c r="DE45" s="236">
        <v>6.7</v>
      </c>
      <c r="DF45" s="236">
        <v>7</v>
      </c>
      <c r="DG45" s="236">
        <v>5</v>
      </c>
      <c r="DH45" s="236">
        <v>7</v>
      </c>
      <c r="DI45" s="236" t="s">
        <v>1263</v>
      </c>
      <c r="DJ45" s="236" t="s">
        <v>1263</v>
      </c>
      <c r="DK45" s="236" t="s">
        <v>1263</v>
      </c>
      <c r="DL45" s="236">
        <v>5.7</v>
      </c>
      <c r="DM45" s="555" t="s">
        <v>1263</v>
      </c>
      <c r="DN45" s="237">
        <v>4.5</v>
      </c>
      <c r="DO45" s="238">
        <v>7.7</v>
      </c>
      <c r="DP45" s="238">
        <v>6.1</v>
      </c>
      <c r="DQ45" s="238">
        <v>4.4000000000000004</v>
      </c>
      <c r="DR45" s="238">
        <v>6.2</v>
      </c>
      <c r="DS45" s="238" t="s">
        <v>1263</v>
      </c>
      <c r="DT45" s="238" t="s">
        <v>1263</v>
      </c>
      <c r="DU45" s="238" t="s">
        <v>1263</v>
      </c>
      <c r="DV45" s="238" t="s">
        <v>1263</v>
      </c>
      <c r="DW45" s="238">
        <v>6</v>
      </c>
      <c r="DX45" s="238">
        <v>7.8</v>
      </c>
      <c r="DY45" s="239">
        <v>6.09</v>
      </c>
      <c r="DZ45" s="233" t="s">
        <v>1263</v>
      </c>
      <c r="EA45" s="232" t="s">
        <v>1263</v>
      </c>
      <c r="EB45" s="232" t="s">
        <v>1263</v>
      </c>
      <c r="EC45" s="232" t="s">
        <v>1263</v>
      </c>
      <c r="ED45" s="232" t="s">
        <v>1263</v>
      </c>
      <c r="EE45" s="232">
        <v>4.5</v>
      </c>
      <c r="EF45" s="232" t="s">
        <v>1263</v>
      </c>
      <c r="EG45" s="232" t="s">
        <v>1263</v>
      </c>
      <c r="EH45" s="232" t="s">
        <v>1263</v>
      </c>
      <c r="EI45" s="233">
        <v>4.5</v>
      </c>
      <c r="EJ45" s="232">
        <v>7.7</v>
      </c>
      <c r="EK45" s="232">
        <v>6.1</v>
      </c>
      <c r="EL45" s="232">
        <v>4.4000000000000004</v>
      </c>
      <c r="EM45" s="232">
        <v>6.2</v>
      </c>
      <c r="EN45" s="232">
        <v>4.5</v>
      </c>
      <c r="EO45" s="232" t="s">
        <v>1263</v>
      </c>
      <c r="EP45" s="232" t="s">
        <v>1263</v>
      </c>
      <c r="EQ45" s="232" t="s">
        <v>1263</v>
      </c>
      <c r="ER45" s="232">
        <v>6</v>
      </c>
      <c r="ES45" s="232">
        <v>7.8</v>
      </c>
      <c r="ET45" s="240">
        <v>6.01</v>
      </c>
      <c r="EU45" s="235">
        <v>6.2</v>
      </c>
      <c r="EV45" s="236">
        <v>5.9</v>
      </c>
      <c r="EW45" s="236">
        <v>5.0999999999999996</v>
      </c>
      <c r="EX45" s="236">
        <v>4.8</v>
      </c>
      <c r="EY45" s="236">
        <v>5.5</v>
      </c>
      <c r="EZ45" s="236">
        <v>5.7</v>
      </c>
      <c r="FA45" s="236">
        <v>6.2</v>
      </c>
      <c r="FB45" s="236" t="s">
        <v>1263</v>
      </c>
      <c r="FC45" s="236" t="s">
        <v>1263</v>
      </c>
      <c r="FD45" s="236">
        <v>7</v>
      </c>
      <c r="FE45" s="236">
        <v>5.5</v>
      </c>
      <c r="FF45" s="236">
        <v>6.9</v>
      </c>
      <c r="FG45" s="236">
        <v>7.6</v>
      </c>
      <c r="FH45" s="236" t="s">
        <v>1263</v>
      </c>
      <c r="FI45" s="236">
        <v>6.7</v>
      </c>
      <c r="FJ45" s="236">
        <v>7</v>
      </c>
      <c r="FK45" s="236">
        <v>5</v>
      </c>
      <c r="FL45" s="236">
        <v>7</v>
      </c>
      <c r="FM45" s="236" t="s">
        <v>1263</v>
      </c>
      <c r="FN45" s="236" t="s">
        <v>1263</v>
      </c>
      <c r="FO45" s="236" t="s">
        <v>1263</v>
      </c>
      <c r="FP45" s="236">
        <v>5.7</v>
      </c>
      <c r="FQ45" s="555" t="s">
        <v>1263</v>
      </c>
      <c r="FR45" s="237">
        <v>4.5</v>
      </c>
      <c r="FS45" s="238">
        <v>7.7</v>
      </c>
      <c r="FT45" s="238">
        <v>6.1</v>
      </c>
      <c r="FU45" s="238">
        <v>4.4000000000000004</v>
      </c>
      <c r="FV45" s="238">
        <v>6.2</v>
      </c>
      <c r="FW45" s="238">
        <v>4.5</v>
      </c>
      <c r="FX45" s="238" t="s">
        <v>1263</v>
      </c>
      <c r="FY45" s="238" t="s">
        <v>1263</v>
      </c>
      <c r="FZ45" s="238" t="s">
        <v>1263</v>
      </c>
      <c r="GA45" s="238">
        <v>6</v>
      </c>
      <c r="GB45" s="241">
        <v>7.8</v>
      </c>
      <c r="GC45" s="239">
        <v>6.04</v>
      </c>
    </row>
    <row r="46" spans="1:185" s="837" customFormat="1" ht="21.75" customHeight="1">
      <c r="A46" s="810">
        <v>1</v>
      </c>
      <c r="B46" s="811" t="s">
        <v>1981</v>
      </c>
      <c r="C46" s="812" t="s">
        <v>1714</v>
      </c>
      <c r="D46" s="813" t="s">
        <v>1094</v>
      </c>
      <c r="E46" s="814"/>
      <c r="F46" s="815"/>
      <c r="G46" s="816">
        <v>12</v>
      </c>
      <c r="H46" s="817">
        <v>2.8</v>
      </c>
      <c r="I46" s="818">
        <v>4.7</v>
      </c>
      <c r="J46" s="819"/>
      <c r="K46" s="818" t="s">
        <v>1263</v>
      </c>
      <c r="L46" s="820">
        <v>6.5</v>
      </c>
      <c r="M46" s="818">
        <v>5.9</v>
      </c>
      <c r="N46" s="819"/>
      <c r="O46" s="818" t="s">
        <v>1263</v>
      </c>
      <c r="P46" s="820">
        <v>3.3</v>
      </c>
      <c r="Q46" s="818">
        <v>4</v>
      </c>
      <c r="R46" s="819"/>
      <c r="S46" s="818" t="s">
        <v>1263</v>
      </c>
      <c r="T46" s="820">
        <v>2.8</v>
      </c>
      <c r="U46" s="818">
        <v>3.3</v>
      </c>
      <c r="V46" s="819"/>
      <c r="W46" s="821" t="s">
        <v>1263</v>
      </c>
      <c r="X46" s="820">
        <v>5.5</v>
      </c>
      <c r="Y46" s="818">
        <v>4.7</v>
      </c>
      <c r="Z46" s="819"/>
      <c r="AA46" s="818" t="s">
        <v>1263</v>
      </c>
      <c r="AB46" s="820">
        <v>5.8</v>
      </c>
      <c r="AC46" s="818">
        <v>4.5999999999999996</v>
      </c>
      <c r="AD46" s="819"/>
      <c r="AE46" s="818" t="s">
        <v>1263</v>
      </c>
      <c r="AF46" s="820" t="s">
        <v>1263</v>
      </c>
      <c r="AG46" s="818" t="s">
        <v>1263</v>
      </c>
      <c r="AH46" s="819"/>
      <c r="AI46" s="818" t="s">
        <v>1263</v>
      </c>
      <c r="AJ46" s="820" t="s">
        <v>1263</v>
      </c>
      <c r="AK46" s="818" t="s">
        <v>1263</v>
      </c>
      <c r="AL46" s="819"/>
      <c r="AM46" s="818" t="s">
        <v>1263</v>
      </c>
      <c r="AN46" s="820" t="s">
        <v>1263</v>
      </c>
      <c r="AO46" s="818" t="s">
        <v>1263</v>
      </c>
      <c r="AP46" s="819"/>
      <c r="AQ46" s="818" t="s">
        <v>1263</v>
      </c>
      <c r="AR46" s="822"/>
      <c r="AS46" s="818">
        <v>5.5</v>
      </c>
      <c r="AT46" s="819"/>
      <c r="AU46" s="823"/>
      <c r="AV46" s="822"/>
      <c r="AW46" s="818">
        <v>5.8</v>
      </c>
      <c r="AX46" s="819"/>
      <c r="AY46" s="823"/>
      <c r="AZ46" s="824">
        <v>4.83</v>
      </c>
      <c r="BA46" s="824" t="s">
        <v>1263</v>
      </c>
      <c r="BB46" s="825">
        <v>41</v>
      </c>
      <c r="BC46" s="826" t="s">
        <v>2822</v>
      </c>
      <c r="BD46" s="826" t="s">
        <v>1263</v>
      </c>
      <c r="BE46" s="826" t="s">
        <v>1263</v>
      </c>
      <c r="BF46" s="827" t="s">
        <v>1263</v>
      </c>
      <c r="BG46" s="826">
        <v>16</v>
      </c>
      <c r="BH46" s="826">
        <v>2</v>
      </c>
      <c r="BI46" s="826">
        <v>16</v>
      </c>
      <c r="BJ46" s="826">
        <v>2</v>
      </c>
      <c r="BK46" s="824">
        <v>5.42</v>
      </c>
      <c r="BL46" s="824" t="s">
        <v>2823</v>
      </c>
      <c r="BM46" s="824">
        <v>5.42</v>
      </c>
      <c r="BN46" s="824" t="s">
        <v>2823</v>
      </c>
      <c r="BO46" s="825"/>
      <c r="BP46" s="826">
        <v>53</v>
      </c>
      <c r="BQ46" s="826">
        <v>4</v>
      </c>
      <c r="BR46" s="826">
        <v>3</v>
      </c>
      <c r="BS46" s="828">
        <v>2.8</v>
      </c>
      <c r="BT46" s="828">
        <v>6.5</v>
      </c>
      <c r="BU46" s="828">
        <v>3.3</v>
      </c>
      <c r="BV46" s="828">
        <v>2.8</v>
      </c>
      <c r="BW46" s="828">
        <v>5.5</v>
      </c>
      <c r="BX46" s="828">
        <v>5.8</v>
      </c>
      <c r="BY46" s="828" t="s">
        <v>1263</v>
      </c>
      <c r="BZ46" s="828" t="s">
        <v>1263</v>
      </c>
      <c r="CA46" s="828" t="s">
        <v>1263</v>
      </c>
      <c r="CB46" s="828">
        <v>5.5</v>
      </c>
      <c r="CC46" s="828">
        <v>5.8</v>
      </c>
      <c r="CD46" s="826">
        <v>1</v>
      </c>
      <c r="CE46" s="829">
        <v>4.7</v>
      </c>
      <c r="CF46" s="828">
        <v>5.9</v>
      </c>
      <c r="CG46" s="828">
        <v>4</v>
      </c>
      <c r="CH46" s="828">
        <v>3.3</v>
      </c>
      <c r="CI46" s="828">
        <v>4.7</v>
      </c>
      <c r="CJ46" s="828">
        <v>4.5999999999999996</v>
      </c>
      <c r="CK46" s="828" t="s">
        <v>1263</v>
      </c>
      <c r="CL46" s="828" t="s">
        <v>1263</v>
      </c>
      <c r="CM46" s="828" t="s">
        <v>1263</v>
      </c>
      <c r="CN46" s="828">
        <v>5.5</v>
      </c>
      <c r="CO46" s="828">
        <v>5.8</v>
      </c>
      <c r="CP46" s="830">
        <v>4.83</v>
      </c>
      <c r="CQ46" s="831">
        <v>6.2</v>
      </c>
      <c r="CR46" s="832">
        <v>5</v>
      </c>
      <c r="CS46" s="832">
        <v>4.2</v>
      </c>
      <c r="CT46" s="832">
        <v>5</v>
      </c>
      <c r="CU46" s="832">
        <v>5.7</v>
      </c>
      <c r="CV46" s="832">
        <v>5.7</v>
      </c>
      <c r="CW46" s="832">
        <v>7.4</v>
      </c>
      <c r="CX46" s="832" t="s">
        <v>1263</v>
      </c>
      <c r="CY46" s="832" t="s">
        <v>1263</v>
      </c>
      <c r="CZ46" s="832">
        <v>5.4</v>
      </c>
      <c r="DA46" s="832">
        <v>5.3</v>
      </c>
      <c r="DB46" s="832">
        <v>5.2</v>
      </c>
      <c r="DC46" s="832">
        <v>5.0999999999999996</v>
      </c>
      <c r="DD46" s="832" t="s">
        <v>1263</v>
      </c>
      <c r="DE46" s="832">
        <v>5.7</v>
      </c>
      <c r="DF46" s="832">
        <v>5.6</v>
      </c>
      <c r="DG46" s="832" t="s">
        <v>1263</v>
      </c>
      <c r="DH46" s="832">
        <v>5.8</v>
      </c>
      <c r="DI46" s="832" t="s">
        <v>1263</v>
      </c>
      <c r="DJ46" s="832" t="s">
        <v>1263</v>
      </c>
      <c r="DK46" s="832" t="s">
        <v>1263</v>
      </c>
      <c r="DL46" s="832">
        <v>6.6</v>
      </c>
      <c r="DM46" s="833" t="s">
        <v>1263</v>
      </c>
      <c r="DN46" s="830">
        <v>4.7</v>
      </c>
      <c r="DO46" s="834">
        <v>5.9</v>
      </c>
      <c r="DP46" s="834">
        <v>4</v>
      </c>
      <c r="DQ46" s="834" t="s">
        <v>1263</v>
      </c>
      <c r="DR46" s="834">
        <v>4.7</v>
      </c>
      <c r="DS46" s="834">
        <v>4.5999999999999996</v>
      </c>
      <c r="DT46" s="834" t="s">
        <v>1263</v>
      </c>
      <c r="DU46" s="834" t="s">
        <v>1263</v>
      </c>
      <c r="DV46" s="834" t="s">
        <v>1263</v>
      </c>
      <c r="DW46" s="834">
        <v>5.5</v>
      </c>
      <c r="DX46" s="834">
        <v>5.8</v>
      </c>
      <c r="DY46" s="835">
        <v>5.42</v>
      </c>
      <c r="DZ46" s="829" t="s">
        <v>1263</v>
      </c>
      <c r="EA46" s="828" t="s">
        <v>1263</v>
      </c>
      <c r="EB46" s="828" t="s">
        <v>1263</v>
      </c>
      <c r="EC46" s="828" t="s">
        <v>1263</v>
      </c>
      <c r="ED46" s="828" t="s">
        <v>1263</v>
      </c>
      <c r="EE46" s="828" t="s">
        <v>1263</v>
      </c>
      <c r="EF46" s="828" t="s">
        <v>1263</v>
      </c>
      <c r="EG46" s="828" t="s">
        <v>1263</v>
      </c>
      <c r="EH46" s="828" t="s">
        <v>1263</v>
      </c>
      <c r="EI46" s="829">
        <v>4.7</v>
      </c>
      <c r="EJ46" s="828">
        <v>5.9</v>
      </c>
      <c r="EK46" s="828">
        <v>4</v>
      </c>
      <c r="EL46" s="828">
        <v>3.3</v>
      </c>
      <c r="EM46" s="828">
        <v>4.7</v>
      </c>
      <c r="EN46" s="828">
        <v>4.5999999999999996</v>
      </c>
      <c r="EO46" s="828" t="s">
        <v>1263</v>
      </c>
      <c r="EP46" s="828" t="s">
        <v>1263</v>
      </c>
      <c r="EQ46" s="828" t="s">
        <v>1263</v>
      </c>
      <c r="ER46" s="828">
        <v>5.5</v>
      </c>
      <c r="ES46" s="828">
        <v>5.8</v>
      </c>
      <c r="ET46" s="836" t="s">
        <v>1263</v>
      </c>
      <c r="EU46" s="831">
        <v>6.2</v>
      </c>
      <c r="EV46" s="832">
        <v>5</v>
      </c>
      <c r="EW46" s="832">
        <v>4.2</v>
      </c>
      <c r="EX46" s="832">
        <v>5</v>
      </c>
      <c r="EY46" s="832">
        <v>5.7</v>
      </c>
      <c r="EZ46" s="832">
        <v>5.7</v>
      </c>
      <c r="FA46" s="832">
        <v>7.4</v>
      </c>
      <c r="FB46" s="832" t="s">
        <v>1263</v>
      </c>
      <c r="FC46" s="832" t="s">
        <v>1263</v>
      </c>
      <c r="FD46" s="832">
        <v>5.4</v>
      </c>
      <c r="FE46" s="832">
        <v>5.3</v>
      </c>
      <c r="FF46" s="832">
        <v>5.2</v>
      </c>
      <c r="FG46" s="832">
        <v>5.0999999999999996</v>
      </c>
      <c r="FH46" s="832" t="s">
        <v>1263</v>
      </c>
      <c r="FI46" s="832">
        <v>5.7</v>
      </c>
      <c r="FJ46" s="832">
        <v>5.6</v>
      </c>
      <c r="FK46" s="832" t="s">
        <v>1263</v>
      </c>
      <c r="FL46" s="832">
        <v>5.8</v>
      </c>
      <c r="FM46" s="832" t="s">
        <v>1263</v>
      </c>
      <c r="FN46" s="832" t="s">
        <v>1263</v>
      </c>
      <c r="FO46" s="832" t="s">
        <v>1263</v>
      </c>
      <c r="FP46" s="832">
        <v>6.6</v>
      </c>
      <c r="FQ46" s="833" t="s">
        <v>1263</v>
      </c>
      <c r="FR46" s="830">
        <v>4.7</v>
      </c>
      <c r="FS46" s="834">
        <v>5.9</v>
      </c>
      <c r="FT46" s="834">
        <v>4</v>
      </c>
      <c r="FU46" s="834" t="s">
        <v>1263</v>
      </c>
      <c r="FV46" s="834">
        <v>4.7</v>
      </c>
      <c r="FW46" s="834">
        <v>4.5999999999999996</v>
      </c>
      <c r="FX46" s="834" t="s">
        <v>1263</v>
      </c>
      <c r="FY46" s="834" t="s">
        <v>1263</v>
      </c>
      <c r="FZ46" s="834" t="s">
        <v>1263</v>
      </c>
      <c r="GA46" s="834">
        <v>5.5</v>
      </c>
      <c r="GB46" s="835">
        <v>5.8</v>
      </c>
      <c r="GC46" s="835">
        <v>5.42</v>
      </c>
    </row>
    <row r="47" spans="1:185" s="111" customFormat="1" ht="21.75" customHeight="1">
      <c r="A47" s="229">
        <v>2</v>
      </c>
      <c r="B47" s="97" t="s">
        <v>1982</v>
      </c>
      <c r="C47" s="230" t="s">
        <v>1139</v>
      </c>
      <c r="D47" s="231" t="s">
        <v>435</v>
      </c>
      <c r="E47" s="70"/>
      <c r="F47" s="749"/>
      <c r="G47" s="750">
        <v>2</v>
      </c>
      <c r="H47" s="83">
        <v>2.4</v>
      </c>
      <c r="I47" s="84">
        <v>4.9000000000000004</v>
      </c>
      <c r="J47" s="85"/>
      <c r="K47" s="84" t="s">
        <v>1263</v>
      </c>
      <c r="L47" s="87">
        <v>6.8</v>
      </c>
      <c r="M47" s="84">
        <v>7.1</v>
      </c>
      <c r="N47" s="85"/>
      <c r="O47" s="84" t="s">
        <v>1263</v>
      </c>
      <c r="P47" s="87">
        <v>4.3</v>
      </c>
      <c r="Q47" s="84">
        <v>5</v>
      </c>
      <c r="R47" s="85"/>
      <c r="S47" s="84" t="s">
        <v>1263</v>
      </c>
      <c r="T47" s="87">
        <v>3</v>
      </c>
      <c r="U47" s="84">
        <v>4.3</v>
      </c>
      <c r="V47" s="85"/>
      <c r="W47" s="86" t="s">
        <v>1263</v>
      </c>
      <c r="X47" s="87">
        <v>2.8</v>
      </c>
      <c r="Y47" s="84">
        <v>4.0999999999999996</v>
      </c>
      <c r="Z47" s="85"/>
      <c r="AA47" s="84" t="s">
        <v>1263</v>
      </c>
      <c r="AB47" s="87">
        <v>6.5</v>
      </c>
      <c r="AC47" s="84">
        <v>5.9</v>
      </c>
      <c r="AD47" s="85"/>
      <c r="AE47" s="84" t="s">
        <v>1263</v>
      </c>
      <c r="AF47" s="87" t="s">
        <v>1263</v>
      </c>
      <c r="AG47" s="84" t="s">
        <v>1263</v>
      </c>
      <c r="AH47" s="85"/>
      <c r="AI47" s="84" t="s">
        <v>1263</v>
      </c>
      <c r="AJ47" s="87" t="s">
        <v>1263</v>
      </c>
      <c r="AK47" s="84" t="s">
        <v>1263</v>
      </c>
      <c r="AL47" s="85"/>
      <c r="AM47" s="84" t="s">
        <v>1263</v>
      </c>
      <c r="AN47" s="87" t="s">
        <v>1263</v>
      </c>
      <c r="AO47" s="84" t="s">
        <v>1263</v>
      </c>
      <c r="AP47" s="85"/>
      <c r="AQ47" s="84" t="s">
        <v>1263</v>
      </c>
      <c r="AR47" s="88"/>
      <c r="AS47" s="84">
        <v>5.3</v>
      </c>
      <c r="AT47" s="85"/>
      <c r="AU47" s="89"/>
      <c r="AV47" s="88"/>
      <c r="AW47" s="84">
        <v>7</v>
      </c>
      <c r="AX47" s="85"/>
      <c r="AY47" s="89"/>
      <c r="AZ47" s="24">
        <v>5.52</v>
      </c>
      <c r="BA47" s="24" t="s">
        <v>1263</v>
      </c>
      <c r="BB47" s="32">
        <v>46</v>
      </c>
      <c r="BC47" s="23" t="s">
        <v>2820</v>
      </c>
      <c r="BD47" s="23" t="s">
        <v>1263</v>
      </c>
      <c r="BE47" s="23" t="s">
        <v>1263</v>
      </c>
      <c r="BF47" s="69" t="s">
        <v>1263</v>
      </c>
      <c r="BG47" s="23">
        <v>18</v>
      </c>
      <c r="BH47" s="23">
        <v>0</v>
      </c>
      <c r="BI47" s="23">
        <v>18</v>
      </c>
      <c r="BJ47" s="23">
        <v>0</v>
      </c>
      <c r="BK47" s="24">
        <v>6.06</v>
      </c>
      <c r="BL47" s="24" t="s">
        <v>2821</v>
      </c>
      <c r="BM47" s="24">
        <v>6.06</v>
      </c>
      <c r="BN47" s="24" t="s">
        <v>2821</v>
      </c>
      <c r="BO47" s="32"/>
      <c r="BP47" s="23">
        <v>57</v>
      </c>
      <c r="BQ47" s="23">
        <v>0</v>
      </c>
      <c r="BR47" s="14">
        <v>4</v>
      </c>
      <c r="BS47" s="232">
        <v>2.4</v>
      </c>
      <c r="BT47" s="232">
        <v>6.8</v>
      </c>
      <c r="BU47" s="232">
        <v>4.3</v>
      </c>
      <c r="BV47" s="232">
        <v>3</v>
      </c>
      <c r="BW47" s="232">
        <v>2.8</v>
      </c>
      <c r="BX47" s="232">
        <v>6.5</v>
      </c>
      <c r="BY47" s="232" t="s">
        <v>1263</v>
      </c>
      <c r="BZ47" s="232" t="s">
        <v>1263</v>
      </c>
      <c r="CA47" s="232" t="s">
        <v>1263</v>
      </c>
      <c r="CB47" s="232">
        <v>5.3</v>
      </c>
      <c r="CC47" s="232">
        <v>7</v>
      </c>
      <c r="CD47" s="14">
        <v>0</v>
      </c>
      <c r="CE47" s="233">
        <v>4.9000000000000004</v>
      </c>
      <c r="CF47" s="232">
        <v>7.1</v>
      </c>
      <c r="CG47" s="232">
        <v>5</v>
      </c>
      <c r="CH47" s="232">
        <v>4.3</v>
      </c>
      <c r="CI47" s="232">
        <v>4.0999999999999996</v>
      </c>
      <c r="CJ47" s="232">
        <v>5.9</v>
      </c>
      <c r="CK47" s="232" t="s">
        <v>1263</v>
      </c>
      <c r="CL47" s="232" t="s">
        <v>1263</v>
      </c>
      <c r="CM47" s="232" t="s">
        <v>1263</v>
      </c>
      <c r="CN47" s="232">
        <v>5.3</v>
      </c>
      <c r="CO47" s="232">
        <v>7</v>
      </c>
      <c r="CP47" s="234">
        <v>5.52</v>
      </c>
      <c r="CQ47" s="235">
        <v>6.4</v>
      </c>
      <c r="CR47" s="236">
        <v>7.4</v>
      </c>
      <c r="CS47" s="236">
        <v>5.4</v>
      </c>
      <c r="CT47" s="236">
        <v>5.8</v>
      </c>
      <c r="CU47" s="236">
        <v>5.9</v>
      </c>
      <c r="CV47" s="236">
        <v>6.6</v>
      </c>
      <c r="CW47" s="236">
        <v>5.9</v>
      </c>
      <c r="CX47" s="236" t="s">
        <v>1263</v>
      </c>
      <c r="CY47" s="236" t="s">
        <v>1263</v>
      </c>
      <c r="CZ47" s="236">
        <v>7</v>
      </c>
      <c r="DA47" s="236">
        <v>5.0999999999999996</v>
      </c>
      <c r="DB47" s="236">
        <v>5.2</v>
      </c>
      <c r="DC47" s="236">
        <v>6.9</v>
      </c>
      <c r="DD47" s="236" t="s">
        <v>1263</v>
      </c>
      <c r="DE47" s="236">
        <v>7.5</v>
      </c>
      <c r="DF47" s="236">
        <v>6.9</v>
      </c>
      <c r="DG47" s="236">
        <v>4.8</v>
      </c>
      <c r="DH47" s="236">
        <v>6.1</v>
      </c>
      <c r="DI47" s="236" t="s">
        <v>1263</v>
      </c>
      <c r="DJ47" s="236" t="s">
        <v>1263</v>
      </c>
      <c r="DK47" s="236" t="s">
        <v>1263</v>
      </c>
      <c r="DL47" s="236">
        <v>8</v>
      </c>
      <c r="DM47" s="555" t="s">
        <v>1263</v>
      </c>
      <c r="DN47" s="237">
        <v>4.9000000000000004</v>
      </c>
      <c r="DO47" s="238">
        <v>7.1</v>
      </c>
      <c r="DP47" s="238">
        <v>5</v>
      </c>
      <c r="DQ47" s="238">
        <v>4.3</v>
      </c>
      <c r="DR47" s="238">
        <v>4.0999999999999996</v>
      </c>
      <c r="DS47" s="238">
        <v>5.9</v>
      </c>
      <c r="DT47" s="238" t="s">
        <v>1263</v>
      </c>
      <c r="DU47" s="238" t="s">
        <v>1263</v>
      </c>
      <c r="DV47" s="238" t="s">
        <v>1263</v>
      </c>
      <c r="DW47" s="238">
        <v>5.3</v>
      </c>
      <c r="DX47" s="238">
        <v>7</v>
      </c>
      <c r="DY47" s="239">
        <v>6.06</v>
      </c>
      <c r="DZ47" s="233" t="s">
        <v>1263</v>
      </c>
      <c r="EA47" s="232" t="s">
        <v>1263</v>
      </c>
      <c r="EB47" s="232" t="s">
        <v>1263</v>
      </c>
      <c r="EC47" s="232" t="s">
        <v>1263</v>
      </c>
      <c r="ED47" s="232" t="s">
        <v>1263</v>
      </c>
      <c r="EE47" s="232" t="s">
        <v>1263</v>
      </c>
      <c r="EF47" s="232" t="s">
        <v>1263</v>
      </c>
      <c r="EG47" s="232" t="s">
        <v>1263</v>
      </c>
      <c r="EH47" s="232" t="s">
        <v>1263</v>
      </c>
      <c r="EI47" s="233">
        <v>4.9000000000000004</v>
      </c>
      <c r="EJ47" s="232">
        <v>7.1</v>
      </c>
      <c r="EK47" s="232">
        <v>5</v>
      </c>
      <c r="EL47" s="232">
        <v>4.3</v>
      </c>
      <c r="EM47" s="232">
        <v>4.0999999999999996</v>
      </c>
      <c r="EN47" s="232">
        <v>5.9</v>
      </c>
      <c r="EO47" s="232" t="s">
        <v>1263</v>
      </c>
      <c r="EP47" s="232" t="s">
        <v>1263</v>
      </c>
      <c r="EQ47" s="232" t="s">
        <v>1263</v>
      </c>
      <c r="ER47" s="232">
        <v>5.3</v>
      </c>
      <c r="ES47" s="232">
        <v>7</v>
      </c>
      <c r="ET47" s="240" t="s">
        <v>1263</v>
      </c>
      <c r="EU47" s="235">
        <v>6.4</v>
      </c>
      <c r="EV47" s="236">
        <v>7.4</v>
      </c>
      <c r="EW47" s="236">
        <v>5.4</v>
      </c>
      <c r="EX47" s="236">
        <v>5.8</v>
      </c>
      <c r="EY47" s="236">
        <v>5.9</v>
      </c>
      <c r="EZ47" s="236">
        <v>6.6</v>
      </c>
      <c r="FA47" s="236">
        <v>5.9</v>
      </c>
      <c r="FB47" s="236" t="s">
        <v>1263</v>
      </c>
      <c r="FC47" s="236" t="s">
        <v>1263</v>
      </c>
      <c r="FD47" s="236">
        <v>7</v>
      </c>
      <c r="FE47" s="236">
        <v>5.0999999999999996</v>
      </c>
      <c r="FF47" s="236">
        <v>5.2</v>
      </c>
      <c r="FG47" s="236">
        <v>6.9</v>
      </c>
      <c r="FH47" s="236" t="s">
        <v>1263</v>
      </c>
      <c r="FI47" s="236">
        <v>7.5</v>
      </c>
      <c r="FJ47" s="236">
        <v>6.9</v>
      </c>
      <c r="FK47" s="236">
        <v>4.8</v>
      </c>
      <c r="FL47" s="236">
        <v>6.1</v>
      </c>
      <c r="FM47" s="236" t="s">
        <v>1263</v>
      </c>
      <c r="FN47" s="236" t="s">
        <v>1263</v>
      </c>
      <c r="FO47" s="236" t="s">
        <v>1263</v>
      </c>
      <c r="FP47" s="236">
        <v>8</v>
      </c>
      <c r="FQ47" s="555" t="s">
        <v>1263</v>
      </c>
      <c r="FR47" s="237">
        <v>4.9000000000000004</v>
      </c>
      <c r="FS47" s="238">
        <v>7.1</v>
      </c>
      <c r="FT47" s="238">
        <v>5</v>
      </c>
      <c r="FU47" s="238">
        <v>4.3</v>
      </c>
      <c r="FV47" s="238">
        <v>4.0999999999999996</v>
      </c>
      <c r="FW47" s="238">
        <v>5.9</v>
      </c>
      <c r="FX47" s="238" t="s">
        <v>1263</v>
      </c>
      <c r="FY47" s="238" t="s">
        <v>1263</v>
      </c>
      <c r="FZ47" s="238" t="s">
        <v>1263</v>
      </c>
      <c r="GA47" s="238">
        <v>5.3</v>
      </c>
      <c r="GB47" s="241">
        <v>7</v>
      </c>
      <c r="GC47" s="239">
        <v>6.06</v>
      </c>
    </row>
    <row r="48" spans="1:185" s="111" customFormat="1" ht="21.75" customHeight="1">
      <c r="A48" s="229">
        <v>3</v>
      </c>
      <c r="B48" s="97" t="s">
        <v>1983</v>
      </c>
      <c r="C48" s="230" t="s">
        <v>1984</v>
      </c>
      <c r="D48" s="231" t="s">
        <v>435</v>
      </c>
      <c r="E48" s="70"/>
      <c r="F48" s="749"/>
      <c r="G48" s="750">
        <v>0</v>
      </c>
      <c r="H48" s="83">
        <v>2.1</v>
      </c>
      <c r="I48" s="84">
        <v>5.0999999999999996</v>
      </c>
      <c r="J48" s="85"/>
      <c r="K48" s="84" t="s">
        <v>1263</v>
      </c>
      <c r="L48" s="87">
        <v>7.5</v>
      </c>
      <c r="M48" s="84">
        <v>6.7</v>
      </c>
      <c r="N48" s="85"/>
      <c r="O48" s="84" t="s">
        <v>1263</v>
      </c>
      <c r="P48" s="87">
        <v>4.9000000000000004</v>
      </c>
      <c r="Q48" s="84">
        <v>5.5</v>
      </c>
      <c r="R48" s="85"/>
      <c r="S48" s="84" t="s">
        <v>1263</v>
      </c>
      <c r="T48" s="87">
        <v>5.3</v>
      </c>
      <c r="U48" s="84">
        <v>5.8</v>
      </c>
      <c r="V48" s="85"/>
      <c r="W48" s="86" t="s">
        <v>1263</v>
      </c>
      <c r="X48" s="87">
        <v>7.3</v>
      </c>
      <c r="Y48" s="84">
        <v>5.6</v>
      </c>
      <c r="Z48" s="85"/>
      <c r="AA48" s="84" t="s">
        <v>1263</v>
      </c>
      <c r="AB48" s="87">
        <v>7</v>
      </c>
      <c r="AC48" s="84">
        <v>6.1</v>
      </c>
      <c r="AD48" s="85"/>
      <c r="AE48" s="84" t="s">
        <v>1263</v>
      </c>
      <c r="AF48" s="87" t="s">
        <v>1263</v>
      </c>
      <c r="AG48" s="84" t="s">
        <v>1263</v>
      </c>
      <c r="AH48" s="85"/>
      <c r="AI48" s="84" t="s">
        <v>1263</v>
      </c>
      <c r="AJ48" s="87" t="s">
        <v>1263</v>
      </c>
      <c r="AK48" s="84" t="s">
        <v>1263</v>
      </c>
      <c r="AL48" s="85"/>
      <c r="AM48" s="84" t="s">
        <v>1263</v>
      </c>
      <c r="AN48" s="87" t="s">
        <v>1263</v>
      </c>
      <c r="AO48" s="84" t="s">
        <v>1263</v>
      </c>
      <c r="AP48" s="85"/>
      <c r="AQ48" s="84" t="s">
        <v>1263</v>
      </c>
      <c r="AR48" s="88"/>
      <c r="AS48" s="84">
        <v>7.3</v>
      </c>
      <c r="AT48" s="85"/>
      <c r="AU48" s="89"/>
      <c r="AV48" s="88"/>
      <c r="AW48" s="84">
        <v>8.9</v>
      </c>
      <c r="AX48" s="85"/>
      <c r="AY48" s="89"/>
      <c r="AZ48" s="24">
        <v>6.34</v>
      </c>
      <c r="BA48" s="24" t="s">
        <v>1263</v>
      </c>
      <c r="BB48" s="32">
        <v>85</v>
      </c>
      <c r="BC48" s="23" t="s">
        <v>2820</v>
      </c>
      <c r="BD48" s="23" t="s">
        <v>1263</v>
      </c>
      <c r="BE48" s="23" t="s">
        <v>1263</v>
      </c>
      <c r="BF48" s="69" t="s">
        <v>1263</v>
      </c>
      <c r="BG48" s="23">
        <v>18</v>
      </c>
      <c r="BH48" s="23">
        <v>0</v>
      </c>
      <c r="BI48" s="23">
        <v>18</v>
      </c>
      <c r="BJ48" s="23">
        <v>0</v>
      </c>
      <c r="BK48" s="24">
        <v>6.73</v>
      </c>
      <c r="BL48" s="24" t="s">
        <v>2821</v>
      </c>
      <c r="BM48" s="24">
        <v>6.73</v>
      </c>
      <c r="BN48" s="24" t="s">
        <v>2821</v>
      </c>
      <c r="BO48" s="32"/>
      <c r="BP48" s="23">
        <v>57</v>
      </c>
      <c r="BQ48" s="23">
        <v>0</v>
      </c>
      <c r="BR48" s="14">
        <v>2</v>
      </c>
      <c r="BS48" s="232">
        <v>2.1</v>
      </c>
      <c r="BT48" s="232">
        <v>7.5</v>
      </c>
      <c r="BU48" s="232">
        <v>4.9000000000000004</v>
      </c>
      <c r="BV48" s="232">
        <v>5.3</v>
      </c>
      <c r="BW48" s="232">
        <v>7.3</v>
      </c>
      <c r="BX48" s="232">
        <v>7</v>
      </c>
      <c r="BY48" s="232" t="s">
        <v>1263</v>
      </c>
      <c r="BZ48" s="232" t="s">
        <v>1263</v>
      </c>
      <c r="CA48" s="232" t="s">
        <v>1263</v>
      </c>
      <c r="CB48" s="232">
        <v>7.3</v>
      </c>
      <c r="CC48" s="232">
        <v>8.9</v>
      </c>
      <c r="CD48" s="14">
        <v>0</v>
      </c>
      <c r="CE48" s="233">
        <v>5.0999999999999996</v>
      </c>
      <c r="CF48" s="232">
        <v>6.7</v>
      </c>
      <c r="CG48" s="232">
        <v>5.5</v>
      </c>
      <c r="CH48" s="232">
        <v>5.8</v>
      </c>
      <c r="CI48" s="232">
        <v>5.6</v>
      </c>
      <c r="CJ48" s="232">
        <v>6.1</v>
      </c>
      <c r="CK48" s="232" t="s">
        <v>1263</v>
      </c>
      <c r="CL48" s="232" t="s">
        <v>1263</v>
      </c>
      <c r="CM48" s="232" t="s">
        <v>1263</v>
      </c>
      <c r="CN48" s="232">
        <v>7.3</v>
      </c>
      <c r="CO48" s="232">
        <v>8.9</v>
      </c>
      <c r="CP48" s="234">
        <v>6.34</v>
      </c>
      <c r="CQ48" s="235">
        <v>6.7</v>
      </c>
      <c r="CR48" s="236">
        <v>6.4</v>
      </c>
      <c r="CS48" s="236">
        <v>6</v>
      </c>
      <c r="CT48" s="236">
        <v>5.6</v>
      </c>
      <c r="CU48" s="236">
        <v>6.3</v>
      </c>
      <c r="CV48" s="236">
        <v>7.8</v>
      </c>
      <c r="CW48" s="236">
        <v>7.5</v>
      </c>
      <c r="CX48" s="236" t="s">
        <v>1263</v>
      </c>
      <c r="CY48" s="236" t="s">
        <v>1263</v>
      </c>
      <c r="CZ48" s="236">
        <v>7.7</v>
      </c>
      <c r="DA48" s="236">
        <v>5.8</v>
      </c>
      <c r="DB48" s="236">
        <v>6.1</v>
      </c>
      <c r="DC48" s="236">
        <v>8.5</v>
      </c>
      <c r="DD48" s="236" t="s">
        <v>1263</v>
      </c>
      <c r="DE48" s="236">
        <v>8.1</v>
      </c>
      <c r="DF48" s="236">
        <v>6.8</v>
      </c>
      <c r="DG48" s="236">
        <v>6.7</v>
      </c>
      <c r="DH48" s="236">
        <v>6.5</v>
      </c>
      <c r="DI48" s="236" t="s">
        <v>1263</v>
      </c>
      <c r="DJ48" s="236" t="s">
        <v>1263</v>
      </c>
      <c r="DK48" s="236" t="s">
        <v>1263</v>
      </c>
      <c r="DL48" s="236">
        <v>8</v>
      </c>
      <c r="DM48" s="555" t="s">
        <v>1263</v>
      </c>
      <c r="DN48" s="237">
        <v>5.0999999999999996</v>
      </c>
      <c r="DO48" s="238">
        <v>6.7</v>
      </c>
      <c r="DP48" s="238">
        <v>5.5</v>
      </c>
      <c r="DQ48" s="238">
        <v>5.8</v>
      </c>
      <c r="DR48" s="238">
        <v>5.6</v>
      </c>
      <c r="DS48" s="238">
        <v>6.1</v>
      </c>
      <c r="DT48" s="238" t="s">
        <v>1263</v>
      </c>
      <c r="DU48" s="238" t="s">
        <v>1263</v>
      </c>
      <c r="DV48" s="238" t="s">
        <v>1263</v>
      </c>
      <c r="DW48" s="238">
        <v>7.3</v>
      </c>
      <c r="DX48" s="238">
        <v>8.9</v>
      </c>
      <c r="DY48" s="239">
        <v>6.73</v>
      </c>
      <c r="DZ48" s="233" t="s">
        <v>1263</v>
      </c>
      <c r="EA48" s="232" t="s">
        <v>1263</v>
      </c>
      <c r="EB48" s="232" t="s">
        <v>1263</v>
      </c>
      <c r="EC48" s="232" t="s">
        <v>1263</v>
      </c>
      <c r="ED48" s="232" t="s">
        <v>1263</v>
      </c>
      <c r="EE48" s="232" t="s">
        <v>1263</v>
      </c>
      <c r="EF48" s="232" t="s">
        <v>1263</v>
      </c>
      <c r="EG48" s="232" t="s">
        <v>1263</v>
      </c>
      <c r="EH48" s="232" t="s">
        <v>1263</v>
      </c>
      <c r="EI48" s="233">
        <v>5.0999999999999996</v>
      </c>
      <c r="EJ48" s="232">
        <v>6.7</v>
      </c>
      <c r="EK48" s="232">
        <v>5.5</v>
      </c>
      <c r="EL48" s="232">
        <v>5.8</v>
      </c>
      <c r="EM48" s="232">
        <v>5.6</v>
      </c>
      <c r="EN48" s="232">
        <v>6.1</v>
      </c>
      <c r="EO48" s="232" t="s">
        <v>1263</v>
      </c>
      <c r="EP48" s="232" t="s">
        <v>1263</v>
      </c>
      <c r="EQ48" s="232" t="s">
        <v>1263</v>
      </c>
      <c r="ER48" s="232">
        <v>7.3</v>
      </c>
      <c r="ES48" s="232">
        <v>8.9</v>
      </c>
      <c r="ET48" s="240" t="s">
        <v>1263</v>
      </c>
      <c r="EU48" s="235">
        <v>6.7</v>
      </c>
      <c r="EV48" s="236">
        <v>6.4</v>
      </c>
      <c r="EW48" s="236">
        <v>6</v>
      </c>
      <c r="EX48" s="236">
        <v>5.6</v>
      </c>
      <c r="EY48" s="236">
        <v>6.3</v>
      </c>
      <c r="EZ48" s="236">
        <v>7.8</v>
      </c>
      <c r="FA48" s="236">
        <v>7.5</v>
      </c>
      <c r="FB48" s="236" t="s">
        <v>1263</v>
      </c>
      <c r="FC48" s="236" t="s">
        <v>1263</v>
      </c>
      <c r="FD48" s="236">
        <v>7.7</v>
      </c>
      <c r="FE48" s="236">
        <v>5.8</v>
      </c>
      <c r="FF48" s="236">
        <v>6.1</v>
      </c>
      <c r="FG48" s="236">
        <v>8.5</v>
      </c>
      <c r="FH48" s="236" t="s">
        <v>1263</v>
      </c>
      <c r="FI48" s="236">
        <v>8.1</v>
      </c>
      <c r="FJ48" s="236">
        <v>6.8</v>
      </c>
      <c r="FK48" s="236">
        <v>6.7</v>
      </c>
      <c r="FL48" s="236">
        <v>6.5</v>
      </c>
      <c r="FM48" s="236" t="s">
        <v>1263</v>
      </c>
      <c r="FN48" s="236" t="s">
        <v>1263</v>
      </c>
      <c r="FO48" s="236" t="s">
        <v>1263</v>
      </c>
      <c r="FP48" s="236">
        <v>8</v>
      </c>
      <c r="FQ48" s="555" t="s">
        <v>1263</v>
      </c>
      <c r="FR48" s="237">
        <v>5.0999999999999996</v>
      </c>
      <c r="FS48" s="238">
        <v>6.7</v>
      </c>
      <c r="FT48" s="238">
        <v>5.5</v>
      </c>
      <c r="FU48" s="238">
        <v>5.8</v>
      </c>
      <c r="FV48" s="238">
        <v>5.6</v>
      </c>
      <c r="FW48" s="238">
        <v>6.1</v>
      </c>
      <c r="FX48" s="238" t="s">
        <v>1263</v>
      </c>
      <c r="FY48" s="238" t="s">
        <v>1263</v>
      </c>
      <c r="FZ48" s="238" t="s">
        <v>1263</v>
      </c>
      <c r="GA48" s="238">
        <v>7.3</v>
      </c>
      <c r="GB48" s="241">
        <v>8.9</v>
      </c>
      <c r="GC48" s="239">
        <v>6.73</v>
      </c>
    </row>
    <row r="49" spans="1:185" s="111" customFormat="1" ht="21.75" customHeight="1">
      <c r="A49" s="229">
        <v>4</v>
      </c>
      <c r="B49" s="97" t="s">
        <v>1986</v>
      </c>
      <c r="C49" s="230" t="s">
        <v>1140</v>
      </c>
      <c r="D49" s="231" t="s">
        <v>201</v>
      </c>
      <c r="E49" s="70"/>
      <c r="F49" s="749"/>
      <c r="G49" s="750">
        <v>17</v>
      </c>
      <c r="H49" s="83">
        <v>3.3</v>
      </c>
      <c r="I49" s="84">
        <v>5</v>
      </c>
      <c r="J49" s="85"/>
      <c r="K49" s="84" t="s">
        <v>1263</v>
      </c>
      <c r="L49" s="87">
        <v>6.8</v>
      </c>
      <c r="M49" s="84">
        <v>5.9</v>
      </c>
      <c r="N49" s="85"/>
      <c r="O49" s="84" t="s">
        <v>1263</v>
      </c>
      <c r="P49" s="87">
        <v>4.9000000000000004</v>
      </c>
      <c r="Q49" s="84">
        <v>4.2</v>
      </c>
      <c r="R49" s="85"/>
      <c r="S49" s="84" t="s">
        <v>1263</v>
      </c>
      <c r="T49" s="87">
        <v>4.5</v>
      </c>
      <c r="U49" s="84">
        <v>4.0999999999999996</v>
      </c>
      <c r="V49" s="85"/>
      <c r="W49" s="86" t="s">
        <v>1263</v>
      </c>
      <c r="X49" s="87">
        <v>3.8</v>
      </c>
      <c r="Y49" s="84">
        <v>2.6</v>
      </c>
      <c r="Z49" s="85"/>
      <c r="AA49" s="84" t="s">
        <v>1263</v>
      </c>
      <c r="AB49" s="87">
        <v>1</v>
      </c>
      <c r="AC49" s="84">
        <v>2.5</v>
      </c>
      <c r="AD49" s="85"/>
      <c r="AE49" s="84" t="s">
        <v>1263</v>
      </c>
      <c r="AF49" s="87" t="s">
        <v>1263</v>
      </c>
      <c r="AG49" s="84" t="s">
        <v>1263</v>
      </c>
      <c r="AH49" s="85"/>
      <c r="AI49" s="84" t="s">
        <v>1263</v>
      </c>
      <c r="AJ49" s="87" t="s">
        <v>1263</v>
      </c>
      <c r="AK49" s="84" t="s">
        <v>1263</v>
      </c>
      <c r="AL49" s="85"/>
      <c r="AM49" s="84" t="s">
        <v>1263</v>
      </c>
      <c r="AN49" s="87" t="s">
        <v>1263</v>
      </c>
      <c r="AO49" s="84" t="s">
        <v>1263</v>
      </c>
      <c r="AP49" s="85"/>
      <c r="AQ49" s="84" t="s">
        <v>1263</v>
      </c>
      <c r="AR49" s="88"/>
      <c r="AS49" s="84">
        <v>1.5</v>
      </c>
      <c r="AT49" s="85"/>
      <c r="AU49" s="89"/>
      <c r="AV49" s="88"/>
      <c r="AW49" s="84">
        <v>6.1</v>
      </c>
      <c r="AX49" s="85"/>
      <c r="AY49" s="89"/>
      <c r="AZ49" s="24">
        <v>4.1100000000000003</v>
      </c>
      <c r="BA49" s="24" t="s">
        <v>1263</v>
      </c>
      <c r="BB49" s="32">
        <v>30</v>
      </c>
      <c r="BC49" s="23" t="s">
        <v>2822</v>
      </c>
      <c r="BD49" s="23" t="s">
        <v>1263</v>
      </c>
      <c r="BE49" s="23" t="s">
        <v>1263</v>
      </c>
      <c r="BF49" s="69" t="s">
        <v>1263</v>
      </c>
      <c r="BG49" s="23">
        <v>12</v>
      </c>
      <c r="BH49" s="23">
        <v>6</v>
      </c>
      <c r="BI49" s="23">
        <v>12</v>
      </c>
      <c r="BJ49" s="23">
        <v>6</v>
      </c>
      <c r="BK49" s="24">
        <v>5.61</v>
      </c>
      <c r="BL49" s="24" t="s">
        <v>2821</v>
      </c>
      <c r="BM49" s="24">
        <v>5.61</v>
      </c>
      <c r="BN49" s="24" t="s">
        <v>2821</v>
      </c>
      <c r="BO49" s="32"/>
      <c r="BP49" s="23">
        <v>49</v>
      </c>
      <c r="BQ49" s="23">
        <v>8</v>
      </c>
      <c r="BR49" s="14">
        <v>6</v>
      </c>
      <c r="BS49" s="232">
        <v>3.3</v>
      </c>
      <c r="BT49" s="232">
        <v>6.8</v>
      </c>
      <c r="BU49" s="232">
        <v>4.9000000000000004</v>
      </c>
      <c r="BV49" s="232">
        <v>4.5</v>
      </c>
      <c r="BW49" s="232">
        <v>3.8</v>
      </c>
      <c r="BX49" s="232">
        <v>1</v>
      </c>
      <c r="BY49" s="232" t="s">
        <v>1263</v>
      </c>
      <c r="BZ49" s="232" t="s">
        <v>1263</v>
      </c>
      <c r="CA49" s="232" t="s">
        <v>1263</v>
      </c>
      <c r="CB49" s="232">
        <v>1.5</v>
      </c>
      <c r="CC49" s="232">
        <v>6.1</v>
      </c>
      <c r="CD49" s="14">
        <v>3</v>
      </c>
      <c r="CE49" s="233">
        <v>5</v>
      </c>
      <c r="CF49" s="232">
        <v>5.9</v>
      </c>
      <c r="CG49" s="232">
        <v>4.2</v>
      </c>
      <c r="CH49" s="232">
        <v>4.0999999999999996</v>
      </c>
      <c r="CI49" s="232">
        <v>2.6</v>
      </c>
      <c r="CJ49" s="232">
        <v>2.5</v>
      </c>
      <c r="CK49" s="232" t="s">
        <v>1263</v>
      </c>
      <c r="CL49" s="232" t="s">
        <v>1263</v>
      </c>
      <c r="CM49" s="232" t="s">
        <v>1263</v>
      </c>
      <c r="CN49" s="232">
        <v>1.5</v>
      </c>
      <c r="CO49" s="232">
        <v>6.1</v>
      </c>
      <c r="CP49" s="234">
        <v>4.1100000000000003</v>
      </c>
      <c r="CQ49" s="235">
        <v>5.5</v>
      </c>
      <c r="CR49" s="236">
        <v>5.2</v>
      </c>
      <c r="CS49" s="236">
        <v>5</v>
      </c>
      <c r="CT49" s="236">
        <v>5.4</v>
      </c>
      <c r="CU49" s="236">
        <v>6</v>
      </c>
      <c r="CV49" s="236">
        <v>6.9</v>
      </c>
      <c r="CW49" s="236">
        <v>5.2</v>
      </c>
      <c r="CX49" s="236" t="s">
        <v>1263</v>
      </c>
      <c r="CY49" s="236" t="s">
        <v>1263</v>
      </c>
      <c r="CZ49" s="236">
        <v>7.4</v>
      </c>
      <c r="DA49" s="236">
        <v>4.9000000000000004</v>
      </c>
      <c r="DB49" s="236">
        <v>4.7</v>
      </c>
      <c r="DC49" s="236">
        <v>6.3</v>
      </c>
      <c r="DD49" s="236" t="s">
        <v>1263</v>
      </c>
      <c r="DE49" s="236">
        <v>5.8</v>
      </c>
      <c r="DF49" s="236">
        <v>6.8</v>
      </c>
      <c r="DG49" s="236" t="s">
        <v>1263</v>
      </c>
      <c r="DH49" s="236">
        <v>5.4</v>
      </c>
      <c r="DI49" s="236" t="s">
        <v>1263</v>
      </c>
      <c r="DJ49" s="236" t="s">
        <v>1263</v>
      </c>
      <c r="DK49" s="236" t="s">
        <v>1263</v>
      </c>
      <c r="DL49" s="236">
        <v>5.4</v>
      </c>
      <c r="DM49" s="555" t="s">
        <v>1263</v>
      </c>
      <c r="DN49" s="237">
        <v>5</v>
      </c>
      <c r="DO49" s="238">
        <v>5.9</v>
      </c>
      <c r="DP49" s="238">
        <v>4.2</v>
      </c>
      <c r="DQ49" s="238">
        <v>4.0999999999999996</v>
      </c>
      <c r="DR49" s="238" t="s">
        <v>1263</v>
      </c>
      <c r="DS49" s="238" t="s">
        <v>1263</v>
      </c>
      <c r="DT49" s="238" t="s">
        <v>1263</v>
      </c>
      <c r="DU49" s="238" t="s">
        <v>1263</v>
      </c>
      <c r="DV49" s="238" t="s">
        <v>1263</v>
      </c>
      <c r="DW49" s="238" t="s">
        <v>1263</v>
      </c>
      <c r="DX49" s="238">
        <v>6.1</v>
      </c>
      <c r="DY49" s="239">
        <v>5.61</v>
      </c>
      <c r="DZ49" s="233" t="s">
        <v>1263</v>
      </c>
      <c r="EA49" s="232" t="s">
        <v>1263</v>
      </c>
      <c r="EB49" s="232" t="s">
        <v>1263</v>
      </c>
      <c r="EC49" s="232" t="s">
        <v>1263</v>
      </c>
      <c r="ED49" s="232" t="s">
        <v>1263</v>
      </c>
      <c r="EE49" s="232" t="s">
        <v>1263</v>
      </c>
      <c r="EF49" s="232" t="s">
        <v>1263</v>
      </c>
      <c r="EG49" s="232" t="s">
        <v>1263</v>
      </c>
      <c r="EH49" s="232" t="s">
        <v>1263</v>
      </c>
      <c r="EI49" s="233">
        <v>5</v>
      </c>
      <c r="EJ49" s="232">
        <v>5.9</v>
      </c>
      <c r="EK49" s="232">
        <v>4.2</v>
      </c>
      <c r="EL49" s="232">
        <v>4.0999999999999996</v>
      </c>
      <c r="EM49" s="232">
        <v>2.6</v>
      </c>
      <c r="EN49" s="232">
        <v>2.5</v>
      </c>
      <c r="EO49" s="232" t="s">
        <v>1263</v>
      </c>
      <c r="EP49" s="232" t="s">
        <v>1263</v>
      </c>
      <c r="EQ49" s="232" t="s">
        <v>1263</v>
      </c>
      <c r="ER49" s="232">
        <v>1.5</v>
      </c>
      <c r="ES49" s="232">
        <v>6.1</v>
      </c>
      <c r="ET49" s="240" t="s">
        <v>1263</v>
      </c>
      <c r="EU49" s="235">
        <v>5.5</v>
      </c>
      <c r="EV49" s="236">
        <v>5.2</v>
      </c>
      <c r="EW49" s="236">
        <v>5</v>
      </c>
      <c r="EX49" s="236">
        <v>5.4</v>
      </c>
      <c r="EY49" s="236">
        <v>6</v>
      </c>
      <c r="EZ49" s="236">
        <v>6.9</v>
      </c>
      <c r="FA49" s="236">
        <v>5.2</v>
      </c>
      <c r="FB49" s="236" t="s">
        <v>1263</v>
      </c>
      <c r="FC49" s="236" t="s">
        <v>1263</v>
      </c>
      <c r="FD49" s="236">
        <v>7.4</v>
      </c>
      <c r="FE49" s="236">
        <v>4.9000000000000004</v>
      </c>
      <c r="FF49" s="236">
        <v>4.7</v>
      </c>
      <c r="FG49" s="236">
        <v>6.3</v>
      </c>
      <c r="FH49" s="236" t="s">
        <v>1263</v>
      </c>
      <c r="FI49" s="236">
        <v>5.8</v>
      </c>
      <c r="FJ49" s="236">
        <v>6.8</v>
      </c>
      <c r="FK49" s="236" t="s">
        <v>1263</v>
      </c>
      <c r="FL49" s="236">
        <v>5.4</v>
      </c>
      <c r="FM49" s="236" t="s">
        <v>1263</v>
      </c>
      <c r="FN49" s="236" t="s">
        <v>1263</v>
      </c>
      <c r="FO49" s="236" t="s">
        <v>1263</v>
      </c>
      <c r="FP49" s="236">
        <v>5.4</v>
      </c>
      <c r="FQ49" s="555" t="s">
        <v>1263</v>
      </c>
      <c r="FR49" s="237">
        <v>5</v>
      </c>
      <c r="FS49" s="238">
        <v>5.9</v>
      </c>
      <c r="FT49" s="238">
        <v>4.2</v>
      </c>
      <c r="FU49" s="238">
        <v>4.0999999999999996</v>
      </c>
      <c r="FV49" s="238" t="s">
        <v>1263</v>
      </c>
      <c r="FW49" s="238" t="s">
        <v>1263</v>
      </c>
      <c r="FX49" s="238" t="s">
        <v>1263</v>
      </c>
      <c r="FY49" s="238" t="s">
        <v>1263</v>
      </c>
      <c r="FZ49" s="238" t="s">
        <v>1263</v>
      </c>
      <c r="GA49" s="238" t="s">
        <v>1263</v>
      </c>
      <c r="GB49" s="241">
        <v>6.1</v>
      </c>
      <c r="GC49" s="239">
        <v>5.61</v>
      </c>
    </row>
    <row r="50" spans="1:185" s="111" customFormat="1" ht="21.75" customHeight="1">
      <c r="A50" s="229">
        <v>5</v>
      </c>
      <c r="B50" s="97" t="s">
        <v>1988</v>
      </c>
      <c r="C50" s="230" t="s">
        <v>1141</v>
      </c>
      <c r="D50" s="231" t="s">
        <v>1989</v>
      </c>
      <c r="E50" s="70"/>
      <c r="F50" s="749"/>
      <c r="G50" s="750">
        <v>17</v>
      </c>
      <c r="H50" s="83" t="s">
        <v>1263</v>
      </c>
      <c r="I50" s="84" t="s">
        <v>1263</v>
      </c>
      <c r="J50" s="85"/>
      <c r="K50" s="84" t="s">
        <v>1263</v>
      </c>
      <c r="L50" s="87" t="s">
        <v>1263</v>
      </c>
      <c r="M50" s="84" t="s">
        <v>1263</v>
      </c>
      <c r="N50" s="85"/>
      <c r="O50" s="84" t="s">
        <v>1263</v>
      </c>
      <c r="P50" s="87">
        <v>3.1</v>
      </c>
      <c r="Q50" s="84">
        <v>3.2</v>
      </c>
      <c r="R50" s="85"/>
      <c r="S50" s="84" t="s">
        <v>1263</v>
      </c>
      <c r="T50" s="87">
        <v>4.3</v>
      </c>
      <c r="U50" s="84">
        <v>4.7</v>
      </c>
      <c r="V50" s="85"/>
      <c r="W50" s="86" t="s">
        <v>1263</v>
      </c>
      <c r="X50" s="87">
        <v>3.5</v>
      </c>
      <c r="Y50" s="84">
        <v>3.2</v>
      </c>
      <c r="Z50" s="85">
        <v>3.8</v>
      </c>
      <c r="AA50" s="84">
        <v>3.3</v>
      </c>
      <c r="AB50" s="87">
        <v>2.5</v>
      </c>
      <c r="AC50" s="84">
        <v>3</v>
      </c>
      <c r="AD50" s="85">
        <v>1.8</v>
      </c>
      <c r="AE50" s="84">
        <v>3</v>
      </c>
      <c r="AF50" s="87" t="s">
        <v>1263</v>
      </c>
      <c r="AG50" s="84" t="s">
        <v>1263</v>
      </c>
      <c r="AH50" s="85"/>
      <c r="AI50" s="84" t="s">
        <v>1263</v>
      </c>
      <c r="AJ50" s="87" t="s">
        <v>1263</v>
      </c>
      <c r="AK50" s="84" t="s">
        <v>1263</v>
      </c>
      <c r="AL50" s="85"/>
      <c r="AM50" s="84" t="s">
        <v>1263</v>
      </c>
      <c r="AN50" s="87" t="s">
        <v>1263</v>
      </c>
      <c r="AO50" s="84" t="s">
        <v>1263</v>
      </c>
      <c r="AP50" s="85"/>
      <c r="AQ50" s="84" t="s">
        <v>1263</v>
      </c>
      <c r="AR50" s="88"/>
      <c r="AS50" s="84">
        <v>5</v>
      </c>
      <c r="AT50" s="85"/>
      <c r="AU50" s="89"/>
      <c r="AV50" s="88"/>
      <c r="AW50" s="84">
        <v>4</v>
      </c>
      <c r="AX50" s="85"/>
      <c r="AY50" s="89"/>
      <c r="AZ50" s="24">
        <v>3.8</v>
      </c>
      <c r="BA50" s="24">
        <v>2.76</v>
      </c>
      <c r="BB50" s="32">
        <v>29</v>
      </c>
      <c r="BC50" s="23" t="s">
        <v>2824</v>
      </c>
      <c r="BD50" s="23" t="s">
        <v>2824</v>
      </c>
      <c r="BE50" s="23" t="s">
        <v>1263</v>
      </c>
      <c r="BF50" s="69" t="s">
        <v>2825</v>
      </c>
      <c r="BG50" s="23">
        <v>6</v>
      </c>
      <c r="BH50" s="23">
        <v>7</v>
      </c>
      <c r="BI50" s="23">
        <v>6</v>
      </c>
      <c r="BJ50" s="23">
        <v>7</v>
      </c>
      <c r="BK50" s="24">
        <v>4.96</v>
      </c>
      <c r="BL50" s="24" t="s">
        <v>2823</v>
      </c>
      <c r="BM50" s="24">
        <v>4.96</v>
      </c>
      <c r="BN50" s="24" t="s">
        <v>2823</v>
      </c>
      <c r="BO50" s="32"/>
      <c r="BP50" s="23">
        <v>34</v>
      </c>
      <c r="BQ50" s="23">
        <v>18</v>
      </c>
      <c r="BR50" s="14">
        <v>5</v>
      </c>
      <c r="BS50" s="232" t="s">
        <v>1263</v>
      </c>
      <c r="BT50" s="232" t="s">
        <v>1263</v>
      </c>
      <c r="BU50" s="232">
        <v>3.1</v>
      </c>
      <c r="BV50" s="232">
        <v>4.3</v>
      </c>
      <c r="BW50" s="232">
        <v>3.5</v>
      </c>
      <c r="BX50" s="232">
        <v>2.5</v>
      </c>
      <c r="BY50" s="232" t="s">
        <v>1263</v>
      </c>
      <c r="BZ50" s="232" t="s">
        <v>1263</v>
      </c>
      <c r="CA50" s="232" t="s">
        <v>1263</v>
      </c>
      <c r="CB50" s="232">
        <v>5</v>
      </c>
      <c r="CC50" s="232">
        <v>4</v>
      </c>
      <c r="CD50" s="14">
        <v>3</v>
      </c>
      <c r="CE50" s="233" t="s">
        <v>1263</v>
      </c>
      <c r="CF50" s="232" t="s">
        <v>1263</v>
      </c>
      <c r="CG50" s="232">
        <v>3.2</v>
      </c>
      <c r="CH50" s="232">
        <v>4.7</v>
      </c>
      <c r="CI50" s="232">
        <v>3.2</v>
      </c>
      <c r="CJ50" s="232">
        <v>3</v>
      </c>
      <c r="CK50" s="232" t="s">
        <v>1263</v>
      </c>
      <c r="CL50" s="232" t="s">
        <v>1263</v>
      </c>
      <c r="CM50" s="232" t="s">
        <v>1263</v>
      </c>
      <c r="CN50" s="232">
        <v>5</v>
      </c>
      <c r="CO50" s="232">
        <v>4</v>
      </c>
      <c r="CP50" s="234">
        <v>3.8</v>
      </c>
      <c r="CQ50" s="235">
        <v>4.4000000000000004</v>
      </c>
      <c r="CR50" s="236">
        <v>4.0999999999999996</v>
      </c>
      <c r="CS50" s="236">
        <v>4.2</v>
      </c>
      <c r="CT50" s="236" t="s">
        <v>1263</v>
      </c>
      <c r="CU50" s="236" t="s">
        <v>1263</v>
      </c>
      <c r="CV50" s="236">
        <v>5.0999999999999996</v>
      </c>
      <c r="CW50" s="236">
        <v>5.0999999999999996</v>
      </c>
      <c r="CX50" s="236" t="s">
        <v>1263</v>
      </c>
      <c r="CY50" s="236" t="s">
        <v>1263</v>
      </c>
      <c r="CZ50" s="236" t="s">
        <v>1263</v>
      </c>
      <c r="DA50" s="236">
        <v>5</v>
      </c>
      <c r="DB50" s="236" t="s">
        <v>1263</v>
      </c>
      <c r="DC50" s="236">
        <v>4.8</v>
      </c>
      <c r="DD50" s="236" t="s">
        <v>1263</v>
      </c>
      <c r="DE50" s="236">
        <v>6.4</v>
      </c>
      <c r="DF50" s="236">
        <v>5.2</v>
      </c>
      <c r="DG50" s="236" t="s">
        <v>1263</v>
      </c>
      <c r="DH50" s="236">
        <v>6.4</v>
      </c>
      <c r="DI50" s="236" t="s">
        <v>1263</v>
      </c>
      <c r="DJ50" s="236" t="s">
        <v>1263</v>
      </c>
      <c r="DK50" s="236" t="s">
        <v>1263</v>
      </c>
      <c r="DL50" s="236">
        <v>5.6</v>
      </c>
      <c r="DM50" s="555" t="s">
        <v>1263</v>
      </c>
      <c r="DN50" s="237" t="s">
        <v>1263</v>
      </c>
      <c r="DO50" s="238" t="s">
        <v>1263</v>
      </c>
      <c r="DP50" s="238" t="s">
        <v>1263</v>
      </c>
      <c r="DQ50" s="238">
        <v>4.7</v>
      </c>
      <c r="DR50" s="238" t="s">
        <v>1263</v>
      </c>
      <c r="DS50" s="238" t="s">
        <v>1263</v>
      </c>
      <c r="DT50" s="238" t="s">
        <v>1263</v>
      </c>
      <c r="DU50" s="238" t="s">
        <v>1263</v>
      </c>
      <c r="DV50" s="238" t="s">
        <v>1263</v>
      </c>
      <c r="DW50" s="238">
        <v>5</v>
      </c>
      <c r="DX50" s="238">
        <v>4</v>
      </c>
      <c r="DY50" s="239">
        <v>4.96</v>
      </c>
      <c r="DZ50" s="233" t="s">
        <v>1263</v>
      </c>
      <c r="EA50" s="232" t="s">
        <v>1263</v>
      </c>
      <c r="EB50" s="232" t="s">
        <v>1263</v>
      </c>
      <c r="EC50" s="232" t="s">
        <v>1263</v>
      </c>
      <c r="ED50" s="232">
        <v>3.3</v>
      </c>
      <c r="EE50" s="232">
        <v>3</v>
      </c>
      <c r="EF50" s="232" t="s">
        <v>1263</v>
      </c>
      <c r="EG50" s="232" t="s">
        <v>1263</v>
      </c>
      <c r="EH50" s="232" t="s">
        <v>1263</v>
      </c>
      <c r="EI50" s="233" t="s">
        <v>1263</v>
      </c>
      <c r="EJ50" s="232" t="s">
        <v>1263</v>
      </c>
      <c r="EK50" s="232">
        <v>3.2</v>
      </c>
      <c r="EL50" s="232">
        <v>4.7</v>
      </c>
      <c r="EM50" s="232">
        <v>3.3</v>
      </c>
      <c r="EN50" s="232">
        <v>3</v>
      </c>
      <c r="EO50" s="232" t="s">
        <v>1263</v>
      </c>
      <c r="EP50" s="232" t="s">
        <v>1263</v>
      </c>
      <c r="EQ50" s="232" t="s">
        <v>1263</v>
      </c>
      <c r="ER50" s="232">
        <v>5</v>
      </c>
      <c r="ES50" s="232">
        <v>4</v>
      </c>
      <c r="ET50" s="240">
        <v>2.76</v>
      </c>
      <c r="EU50" s="235">
        <v>4.4000000000000004</v>
      </c>
      <c r="EV50" s="236">
        <v>4.0999999999999996</v>
      </c>
      <c r="EW50" s="236">
        <v>4.2</v>
      </c>
      <c r="EX50" s="236" t="s">
        <v>1263</v>
      </c>
      <c r="EY50" s="236" t="s">
        <v>1263</v>
      </c>
      <c r="EZ50" s="236">
        <v>5.0999999999999996</v>
      </c>
      <c r="FA50" s="236">
        <v>5.0999999999999996</v>
      </c>
      <c r="FB50" s="236" t="s">
        <v>1263</v>
      </c>
      <c r="FC50" s="236" t="s">
        <v>1263</v>
      </c>
      <c r="FD50" s="236" t="s">
        <v>1263</v>
      </c>
      <c r="FE50" s="236">
        <v>5</v>
      </c>
      <c r="FF50" s="236" t="s">
        <v>1263</v>
      </c>
      <c r="FG50" s="236">
        <v>4.8</v>
      </c>
      <c r="FH50" s="236" t="s">
        <v>1263</v>
      </c>
      <c r="FI50" s="236">
        <v>6.4</v>
      </c>
      <c r="FJ50" s="236">
        <v>5.2</v>
      </c>
      <c r="FK50" s="236" t="s">
        <v>1263</v>
      </c>
      <c r="FL50" s="236">
        <v>6.4</v>
      </c>
      <c r="FM50" s="236" t="s">
        <v>1263</v>
      </c>
      <c r="FN50" s="236" t="s">
        <v>1263</v>
      </c>
      <c r="FO50" s="236" t="s">
        <v>1263</v>
      </c>
      <c r="FP50" s="236">
        <v>5.6</v>
      </c>
      <c r="FQ50" s="555" t="s">
        <v>1263</v>
      </c>
      <c r="FR50" s="237" t="s">
        <v>1263</v>
      </c>
      <c r="FS50" s="238" t="s">
        <v>1263</v>
      </c>
      <c r="FT50" s="238" t="s">
        <v>1263</v>
      </c>
      <c r="FU50" s="238">
        <v>4.7</v>
      </c>
      <c r="FV50" s="238" t="s">
        <v>1263</v>
      </c>
      <c r="FW50" s="238" t="s">
        <v>1263</v>
      </c>
      <c r="FX50" s="238" t="s">
        <v>1263</v>
      </c>
      <c r="FY50" s="238" t="s">
        <v>1263</v>
      </c>
      <c r="FZ50" s="238" t="s">
        <v>1263</v>
      </c>
      <c r="GA50" s="238">
        <v>5</v>
      </c>
      <c r="GB50" s="241">
        <v>4</v>
      </c>
      <c r="GC50" s="239">
        <v>4.96</v>
      </c>
    </row>
    <row r="51" spans="1:185" s="111" customFormat="1" ht="21.75" customHeight="1">
      <c r="A51" s="229">
        <v>6</v>
      </c>
      <c r="B51" s="97" t="s">
        <v>1991</v>
      </c>
      <c r="C51" s="230" t="s">
        <v>1992</v>
      </c>
      <c r="D51" s="231" t="s">
        <v>1993</v>
      </c>
      <c r="E51" s="70"/>
      <c r="F51" s="749"/>
      <c r="G51" s="750">
        <v>4</v>
      </c>
      <c r="H51" s="83">
        <v>3</v>
      </c>
      <c r="I51" s="84">
        <v>5</v>
      </c>
      <c r="J51" s="85"/>
      <c r="K51" s="84" t="s">
        <v>1263</v>
      </c>
      <c r="L51" s="87">
        <v>6.8</v>
      </c>
      <c r="M51" s="84">
        <v>6.2</v>
      </c>
      <c r="N51" s="85"/>
      <c r="O51" s="84" t="s">
        <v>1263</v>
      </c>
      <c r="P51" s="87">
        <v>3.1</v>
      </c>
      <c r="Q51" s="84">
        <v>4.4000000000000004</v>
      </c>
      <c r="R51" s="85"/>
      <c r="S51" s="84" t="s">
        <v>1263</v>
      </c>
      <c r="T51" s="87">
        <v>3.8</v>
      </c>
      <c r="U51" s="84">
        <v>4.0999999999999996</v>
      </c>
      <c r="V51" s="85"/>
      <c r="W51" s="86" t="s">
        <v>1263</v>
      </c>
      <c r="X51" s="87">
        <v>4.8</v>
      </c>
      <c r="Y51" s="84">
        <v>4.5999999999999996</v>
      </c>
      <c r="Z51" s="85"/>
      <c r="AA51" s="84" t="s">
        <v>1263</v>
      </c>
      <c r="AB51" s="87">
        <v>2</v>
      </c>
      <c r="AC51" s="84">
        <v>3.1</v>
      </c>
      <c r="AD51" s="85">
        <v>4.5</v>
      </c>
      <c r="AE51" s="84">
        <v>4.4000000000000004</v>
      </c>
      <c r="AF51" s="87" t="s">
        <v>1263</v>
      </c>
      <c r="AG51" s="84" t="s">
        <v>1263</v>
      </c>
      <c r="AH51" s="85"/>
      <c r="AI51" s="84" t="s">
        <v>1263</v>
      </c>
      <c r="AJ51" s="87" t="s">
        <v>1263</v>
      </c>
      <c r="AK51" s="84" t="s">
        <v>1263</v>
      </c>
      <c r="AL51" s="85"/>
      <c r="AM51" s="84" t="s">
        <v>1263</v>
      </c>
      <c r="AN51" s="87" t="s">
        <v>1263</v>
      </c>
      <c r="AO51" s="84" t="s">
        <v>1263</v>
      </c>
      <c r="AP51" s="85"/>
      <c r="AQ51" s="84" t="s">
        <v>1263</v>
      </c>
      <c r="AR51" s="88"/>
      <c r="AS51" s="84">
        <v>5.5</v>
      </c>
      <c r="AT51" s="85"/>
      <c r="AU51" s="89"/>
      <c r="AV51" s="88"/>
      <c r="AW51" s="84">
        <v>8.3000000000000007</v>
      </c>
      <c r="AX51" s="85"/>
      <c r="AY51" s="89"/>
      <c r="AZ51" s="24">
        <v>5.17</v>
      </c>
      <c r="BA51" s="24">
        <v>5.31</v>
      </c>
      <c r="BB51" s="32">
        <v>52</v>
      </c>
      <c r="BC51" s="23" t="s">
        <v>2822</v>
      </c>
      <c r="BD51" s="23" t="s">
        <v>2822</v>
      </c>
      <c r="BE51" s="23" t="s">
        <v>1263</v>
      </c>
      <c r="BF51" s="69" t="s">
        <v>1263</v>
      </c>
      <c r="BG51" s="23">
        <v>16</v>
      </c>
      <c r="BH51" s="23">
        <v>2</v>
      </c>
      <c r="BI51" s="23">
        <v>18</v>
      </c>
      <c r="BJ51" s="23">
        <v>0</v>
      </c>
      <c r="BK51" s="24">
        <v>5.5</v>
      </c>
      <c r="BL51" s="24" t="s">
        <v>2821</v>
      </c>
      <c r="BM51" s="24">
        <v>5.46</v>
      </c>
      <c r="BN51" s="24" t="s">
        <v>2823</v>
      </c>
      <c r="BO51" s="32"/>
      <c r="BP51" s="23">
        <v>57</v>
      </c>
      <c r="BQ51" s="23">
        <v>0</v>
      </c>
      <c r="BR51" s="14">
        <v>5</v>
      </c>
      <c r="BS51" s="232">
        <v>3</v>
      </c>
      <c r="BT51" s="232">
        <v>6.8</v>
      </c>
      <c r="BU51" s="232">
        <v>3.1</v>
      </c>
      <c r="BV51" s="232">
        <v>3.8</v>
      </c>
      <c r="BW51" s="232">
        <v>4.8</v>
      </c>
      <c r="BX51" s="232">
        <v>2</v>
      </c>
      <c r="BY51" s="232" t="s">
        <v>1263</v>
      </c>
      <c r="BZ51" s="232" t="s">
        <v>1263</v>
      </c>
      <c r="CA51" s="232" t="s">
        <v>1263</v>
      </c>
      <c r="CB51" s="232">
        <v>5.5</v>
      </c>
      <c r="CC51" s="232">
        <v>8.3000000000000007</v>
      </c>
      <c r="CD51" s="14">
        <v>1</v>
      </c>
      <c r="CE51" s="233">
        <v>5</v>
      </c>
      <c r="CF51" s="232">
        <v>6.2</v>
      </c>
      <c r="CG51" s="232">
        <v>4.4000000000000004</v>
      </c>
      <c r="CH51" s="232">
        <v>4.0999999999999996</v>
      </c>
      <c r="CI51" s="232">
        <v>4.5999999999999996</v>
      </c>
      <c r="CJ51" s="232">
        <v>3.1</v>
      </c>
      <c r="CK51" s="232" t="s">
        <v>1263</v>
      </c>
      <c r="CL51" s="232" t="s">
        <v>1263</v>
      </c>
      <c r="CM51" s="232" t="s">
        <v>1263</v>
      </c>
      <c r="CN51" s="232">
        <v>5.5</v>
      </c>
      <c r="CO51" s="232">
        <v>8.3000000000000007</v>
      </c>
      <c r="CP51" s="234">
        <v>5.17</v>
      </c>
      <c r="CQ51" s="235">
        <v>5</v>
      </c>
      <c r="CR51" s="236">
        <v>6.1</v>
      </c>
      <c r="CS51" s="236">
        <v>4.7</v>
      </c>
      <c r="CT51" s="236">
        <v>5</v>
      </c>
      <c r="CU51" s="236">
        <v>5.6</v>
      </c>
      <c r="CV51" s="236">
        <v>6</v>
      </c>
      <c r="CW51" s="236">
        <v>5.0999999999999996</v>
      </c>
      <c r="CX51" s="236" t="s">
        <v>1263</v>
      </c>
      <c r="CY51" s="236" t="s">
        <v>1263</v>
      </c>
      <c r="CZ51" s="236">
        <v>5.3</v>
      </c>
      <c r="DA51" s="236">
        <v>4.8</v>
      </c>
      <c r="DB51" s="236">
        <v>4.8</v>
      </c>
      <c r="DC51" s="236">
        <v>5.3</v>
      </c>
      <c r="DD51" s="236" t="s">
        <v>1263</v>
      </c>
      <c r="DE51" s="236">
        <v>6.5</v>
      </c>
      <c r="DF51" s="236">
        <v>6.4</v>
      </c>
      <c r="DG51" s="236">
        <v>4.5999999999999996</v>
      </c>
      <c r="DH51" s="236">
        <v>6.9</v>
      </c>
      <c r="DI51" s="236" t="s">
        <v>1263</v>
      </c>
      <c r="DJ51" s="236" t="s">
        <v>1263</v>
      </c>
      <c r="DK51" s="236" t="s">
        <v>1263</v>
      </c>
      <c r="DL51" s="236">
        <v>6</v>
      </c>
      <c r="DM51" s="555" t="s">
        <v>1263</v>
      </c>
      <c r="DN51" s="237">
        <v>5</v>
      </c>
      <c r="DO51" s="238">
        <v>6.2</v>
      </c>
      <c r="DP51" s="238">
        <v>4.4000000000000004</v>
      </c>
      <c r="DQ51" s="238">
        <v>4.0999999999999996</v>
      </c>
      <c r="DR51" s="238">
        <v>4.5999999999999996</v>
      </c>
      <c r="DS51" s="238" t="s">
        <v>1263</v>
      </c>
      <c r="DT51" s="238" t="s">
        <v>1263</v>
      </c>
      <c r="DU51" s="238" t="s">
        <v>1263</v>
      </c>
      <c r="DV51" s="238" t="s">
        <v>1263</v>
      </c>
      <c r="DW51" s="238">
        <v>5.5</v>
      </c>
      <c r="DX51" s="238">
        <v>8.3000000000000007</v>
      </c>
      <c r="DY51" s="239">
        <v>5.5</v>
      </c>
      <c r="DZ51" s="233" t="s">
        <v>1263</v>
      </c>
      <c r="EA51" s="232" t="s">
        <v>1263</v>
      </c>
      <c r="EB51" s="232" t="s">
        <v>1263</v>
      </c>
      <c r="EC51" s="232" t="s">
        <v>1263</v>
      </c>
      <c r="ED51" s="232" t="s">
        <v>1263</v>
      </c>
      <c r="EE51" s="232">
        <v>4.4000000000000004</v>
      </c>
      <c r="EF51" s="232" t="s">
        <v>1263</v>
      </c>
      <c r="EG51" s="232" t="s">
        <v>1263</v>
      </c>
      <c r="EH51" s="232" t="s">
        <v>1263</v>
      </c>
      <c r="EI51" s="233">
        <v>5</v>
      </c>
      <c r="EJ51" s="232">
        <v>6.2</v>
      </c>
      <c r="EK51" s="232">
        <v>4.4000000000000004</v>
      </c>
      <c r="EL51" s="232">
        <v>4.0999999999999996</v>
      </c>
      <c r="EM51" s="232">
        <v>4.5999999999999996</v>
      </c>
      <c r="EN51" s="232">
        <v>4.4000000000000004</v>
      </c>
      <c r="EO51" s="232" t="s">
        <v>1263</v>
      </c>
      <c r="EP51" s="232" t="s">
        <v>1263</v>
      </c>
      <c r="EQ51" s="232" t="s">
        <v>1263</v>
      </c>
      <c r="ER51" s="232">
        <v>5.5</v>
      </c>
      <c r="ES51" s="232">
        <v>8.3000000000000007</v>
      </c>
      <c r="ET51" s="240">
        <v>5.31</v>
      </c>
      <c r="EU51" s="235">
        <v>5</v>
      </c>
      <c r="EV51" s="236">
        <v>6.1</v>
      </c>
      <c r="EW51" s="236">
        <v>4.7</v>
      </c>
      <c r="EX51" s="236">
        <v>5</v>
      </c>
      <c r="EY51" s="236">
        <v>5.6</v>
      </c>
      <c r="EZ51" s="236">
        <v>6</v>
      </c>
      <c r="FA51" s="236">
        <v>5.0999999999999996</v>
      </c>
      <c r="FB51" s="236" t="s">
        <v>1263</v>
      </c>
      <c r="FC51" s="236" t="s">
        <v>1263</v>
      </c>
      <c r="FD51" s="236">
        <v>5.3</v>
      </c>
      <c r="FE51" s="236">
        <v>4.8</v>
      </c>
      <c r="FF51" s="236">
        <v>4.8</v>
      </c>
      <c r="FG51" s="236">
        <v>5.3</v>
      </c>
      <c r="FH51" s="236" t="s">
        <v>1263</v>
      </c>
      <c r="FI51" s="236">
        <v>6.5</v>
      </c>
      <c r="FJ51" s="236">
        <v>6.4</v>
      </c>
      <c r="FK51" s="236">
        <v>4.5999999999999996</v>
      </c>
      <c r="FL51" s="236">
        <v>6.9</v>
      </c>
      <c r="FM51" s="236" t="s">
        <v>1263</v>
      </c>
      <c r="FN51" s="236" t="s">
        <v>1263</v>
      </c>
      <c r="FO51" s="236" t="s">
        <v>1263</v>
      </c>
      <c r="FP51" s="236">
        <v>6</v>
      </c>
      <c r="FQ51" s="555" t="s">
        <v>1263</v>
      </c>
      <c r="FR51" s="237">
        <v>5</v>
      </c>
      <c r="FS51" s="238">
        <v>6.2</v>
      </c>
      <c r="FT51" s="238">
        <v>4.4000000000000004</v>
      </c>
      <c r="FU51" s="238">
        <v>4.0999999999999996</v>
      </c>
      <c r="FV51" s="238">
        <v>4.5999999999999996</v>
      </c>
      <c r="FW51" s="238">
        <v>4.4000000000000004</v>
      </c>
      <c r="FX51" s="238" t="s">
        <v>1263</v>
      </c>
      <c r="FY51" s="238" t="s">
        <v>1263</v>
      </c>
      <c r="FZ51" s="238" t="s">
        <v>1263</v>
      </c>
      <c r="GA51" s="238">
        <v>5.5</v>
      </c>
      <c r="GB51" s="241">
        <v>8.3000000000000007</v>
      </c>
      <c r="GC51" s="239">
        <v>5.46</v>
      </c>
    </row>
    <row r="52" spans="1:185" s="111" customFormat="1" ht="21.75" customHeight="1">
      <c r="A52" s="229">
        <v>7</v>
      </c>
      <c r="B52" s="97" t="s">
        <v>1994</v>
      </c>
      <c r="C52" s="230" t="s">
        <v>1995</v>
      </c>
      <c r="D52" s="231" t="s">
        <v>1996</v>
      </c>
      <c r="E52" s="70"/>
      <c r="F52" s="749"/>
      <c r="G52" s="750">
        <v>2</v>
      </c>
      <c r="H52" s="83">
        <v>3</v>
      </c>
      <c r="I52" s="84">
        <v>5.3</v>
      </c>
      <c r="J52" s="85"/>
      <c r="K52" s="84" t="s">
        <v>1263</v>
      </c>
      <c r="L52" s="87">
        <v>6.8</v>
      </c>
      <c r="M52" s="84">
        <v>6.2</v>
      </c>
      <c r="N52" s="85"/>
      <c r="O52" s="84" t="s">
        <v>1263</v>
      </c>
      <c r="P52" s="87">
        <v>3.2</v>
      </c>
      <c r="Q52" s="84">
        <v>4.9000000000000004</v>
      </c>
      <c r="R52" s="85"/>
      <c r="S52" s="84" t="s">
        <v>1263</v>
      </c>
      <c r="T52" s="87">
        <v>3.3</v>
      </c>
      <c r="U52" s="84">
        <v>3.9</v>
      </c>
      <c r="V52" s="85">
        <v>6.8</v>
      </c>
      <c r="W52" s="86">
        <v>5.6</v>
      </c>
      <c r="X52" s="87">
        <v>4.3</v>
      </c>
      <c r="Y52" s="84">
        <v>4.5</v>
      </c>
      <c r="Z52" s="85"/>
      <c r="AA52" s="84" t="s">
        <v>1263</v>
      </c>
      <c r="AB52" s="87">
        <v>4.8</v>
      </c>
      <c r="AC52" s="84">
        <v>4.8</v>
      </c>
      <c r="AD52" s="85"/>
      <c r="AE52" s="84" t="s">
        <v>1263</v>
      </c>
      <c r="AF52" s="87" t="s">
        <v>1263</v>
      </c>
      <c r="AG52" s="84" t="s">
        <v>1263</v>
      </c>
      <c r="AH52" s="85"/>
      <c r="AI52" s="84" t="s">
        <v>1263</v>
      </c>
      <c r="AJ52" s="87" t="s">
        <v>1263</v>
      </c>
      <c r="AK52" s="84" t="s">
        <v>1263</v>
      </c>
      <c r="AL52" s="85"/>
      <c r="AM52" s="84" t="s">
        <v>1263</v>
      </c>
      <c r="AN52" s="87" t="s">
        <v>1263</v>
      </c>
      <c r="AO52" s="84" t="s">
        <v>1263</v>
      </c>
      <c r="AP52" s="85"/>
      <c r="AQ52" s="84" t="s">
        <v>1263</v>
      </c>
      <c r="AR52" s="88"/>
      <c r="AS52" s="84">
        <v>5.8</v>
      </c>
      <c r="AT52" s="85"/>
      <c r="AU52" s="89"/>
      <c r="AV52" s="88"/>
      <c r="AW52" s="84">
        <v>7.3</v>
      </c>
      <c r="AX52" s="85"/>
      <c r="AY52" s="89"/>
      <c r="AZ52" s="24">
        <v>5.36</v>
      </c>
      <c r="BA52" s="24">
        <v>5.55</v>
      </c>
      <c r="BB52" s="32">
        <v>58</v>
      </c>
      <c r="BC52" s="23" t="s">
        <v>2822</v>
      </c>
      <c r="BD52" s="23" t="s">
        <v>2820</v>
      </c>
      <c r="BE52" s="23" t="s">
        <v>1263</v>
      </c>
      <c r="BF52" s="69" t="s">
        <v>1263</v>
      </c>
      <c r="BG52" s="23">
        <v>16</v>
      </c>
      <c r="BH52" s="23">
        <v>2</v>
      </c>
      <c r="BI52" s="23">
        <v>18</v>
      </c>
      <c r="BJ52" s="23">
        <v>0</v>
      </c>
      <c r="BK52" s="24">
        <v>5.74</v>
      </c>
      <c r="BL52" s="24" t="s">
        <v>2821</v>
      </c>
      <c r="BM52" s="24">
        <v>5.74</v>
      </c>
      <c r="BN52" s="24" t="s">
        <v>2821</v>
      </c>
      <c r="BO52" s="32"/>
      <c r="BP52" s="23">
        <v>55</v>
      </c>
      <c r="BQ52" s="23">
        <v>2</v>
      </c>
      <c r="BR52" s="14">
        <v>5</v>
      </c>
      <c r="BS52" s="232">
        <v>3</v>
      </c>
      <c r="BT52" s="232">
        <v>6.8</v>
      </c>
      <c r="BU52" s="232">
        <v>3.2</v>
      </c>
      <c r="BV52" s="232">
        <v>3.3</v>
      </c>
      <c r="BW52" s="232">
        <v>4.3</v>
      </c>
      <c r="BX52" s="232">
        <v>4.8</v>
      </c>
      <c r="BY52" s="232" t="s">
        <v>1263</v>
      </c>
      <c r="BZ52" s="232" t="s">
        <v>1263</v>
      </c>
      <c r="CA52" s="232" t="s">
        <v>1263</v>
      </c>
      <c r="CB52" s="232">
        <v>5.8</v>
      </c>
      <c r="CC52" s="232">
        <v>7.3</v>
      </c>
      <c r="CD52" s="14">
        <v>1</v>
      </c>
      <c r="CE52" s="233">
        <v>5.3</v>
      </c>
      <c r="CF52" s="232">
        <v>6.2</v>
      </c>
      <c r="CG52" s="232">
        <v>4.9000000000000004</v>
      </c>
      <c r="CH52" s="232">
        <v>3.9</v>
      </c>
      <c r="CI52" s="232">
        <v>4.5</v>
      </c>
      <c r="CJ52" s="232">
        <v>4.8</v>
      </c>
      <c r="CK52" s="232" t="s">
        <v>1263</v>
      </c>
      <c r="CL52" s="232" t="s">
        <v>1263</v>
      </c>
      <c r="CM52" s="232" t="s">
        <v>1263</v>
      </c>
      <c r="CN52" s="232">
        <v>5.8</v>
      </c>
      <c r="CO52" s="232">
        <v>7.3</v>
      </c>
      <c r="CP52" s="234">
        <v>5.36</v>
      </c>
      <c r="CQ52" s="235">
        <v>5</v>
      </c>
      <c r="CR52" s="236">
        <v>5.3</v>
      </c>
      <c r="CS52" s="236">
        <v>5.9</v>
      </c>
      <c r="CT52" s="236">
        <v>5.0999999999999996</v>
      </c>
      <c r="CU52" s="236">
        <v>6.1</v>
      </c>
      <c r="CV52" s="236">
        <v>6.7</v>
      </c>
      <c r="CW52" s="236">
        <v>6.5</v>
      </c>
      <c r="CX52" s="236" t="s">
        <v>1263</v>
      </c>
      <c r="CY52" s="236" t="s">
        <v>1263</v>
      </c>
      <c r="CZ52" s="236">
        <v>5.5</v>
      </c>
      <c r="DA52" s="236">
        <v>5.5</v>
      </c>
      <c r="DB52" s="236">
        <v>5.2</v>
      </c>
      <c r="DC52" s="236">
        <v>5</v>
      </c>
      <c r="DD52" s="236" t="s">
        <v>1263</v>
      </c>
      <c r="DE52" s="236">
        <v>5.7</v>
      </c>
      <c r="DF52" s="236">
        <v>5.7</v>
      </c>
      <c r="DG52" s="236" t="s">
        <v>1263</v>
      </c>
      <c r="DH52" s="236">
        <v>6.8</v>
      </c>
      <c r="DI52" s="236" t="s">
        <v>1263</v>
      </c>
      <c r="DJ52" s="236" t="s">
        <v>1263</v>
      </c>
      <c r="DK52" s="236" t="s">
        <v>1263</v>
      </c>
      <c r="DL52" s="236">
        <v>6.8</v>
      </c>
      <c r="DM52" s="555" t="s">
        <v>1263</v>
      </c>
      <c r="DN52" s="237">
        <v>5.3</v>
      </c>
      <c r="DO52" s="238">
        <v>6.2</v>
      </c>
      <c r="DP52" s="238">
        <v>4.9000000000000004</v>
      </c>
      <c r="DQ52" s="238" t="s">
        <v>1263</v>
      </c>
      <c r="DR52" s="238">
        <v>4.5</v>
      </c>
      <c r="DS52" s="238">
        <v>4.8</v>
      </c>
      <c r="DT52" s="238" t="s">
        <v>1263</v>
      </c>
      <c r="DU52" s="238" t="s">
        <v>1263</v>
      </c>
      <c r="DV52" s="238" t="s">
        <v>1263</v>
      </c>
      <c r="DW52" s="238">
        <v>5.8</v>
      </c>
      <c r="DX52" s="238">
        <v>7.3</v>
      </c>
      <c r="DY52" s="239">
        <v>5.74</v>
      </c>
      <c r="DZ52" s="233" t="s">
        <v>1263</v>
      </c>
      <c r="EA52" s="232" t="s">
        <v>1263</v>
      </c>
      <c r="EB52" s="232" t="s">
        <v>1263</v>
      </c>
      <c r="EC52" s="232">
        <v>5.6</v>
      </c>
      <c r="ED52" s="232" t="s">
        <v>1263</v>
      </c>
      <c r="EE52" s="232" t="s">
        <v>1263</v>
      </c>
      <c r="EF52" s="232" t="s">
        <v>1263</v>
      </c>
      <c r="EG52" s="232" t="s">
        <v>1263</v>
      </c>
      <c r="EH52" s="232" t="s">
        <v>1263</v>
      </c>
      <c r="EI52" s="233">
        <v>5.3</v>
      </c>
      <c r="EJ52" s="232">
        <v>6.2</v>
      </c>
      <c r="EK52" s="232">
        <v>4.9000000000000004</v>
      </c>
      <c r="EL52" s="232">
        <v>5.6</v>
      </c>
      <c r="EM52" s="232">
        <v>4.5</v>
      </c>
      <c r="EN52" s="232">
        <v>4.8</v>
      </c>
      <c r="EO52" s="232" t="s">
        <v>1263</v>
      </c>
      <c r="EP52" s="232" t="s">
        <v>1263</v>
      </c>
      <c r="EQ52" s="232" t="s">
        <v>1263</v>
      </c>
      <c r="ER52" s="232">
        <v>5.8</v>
      </c>
      <c r="ES52" s="232">
        <v>7.3</v>
      </c>
      <c r="ET52" s="240">
        <v>5.55</v>
      </c>
      <c r="EU52" s="235">
        <v>5</v>
      </c>
      <c r="EV52" s="236">
        <v>5.3</v>
      </c>
      <c r="EW52" s="236">
        <v>5.9</v>
      </c>
      <c r="EX52" s="236">
        <v>5.0999999999999996</v>
      </c>
      <c r="EY52" s="236">
        <v>6.1</v>
      </c>
      <c r="EZ52" s="236">
        <v>6.7</v>
      </c>
      <c r="FA52" s="236">
        <v>6.5</v>
      </c>
      <c r="FB52" s="236" t="s">
        <v>1263</v>
      </c>
      <c r="FC52" s="236" t="s">
        <v>1263</v>
      </c>
      <c r="FD52" s="236">
        <v>5.5</v>
      </c>
      <c r="FE52" s="236">
        <v>5.5</v>
      </c>
      <c r="FF52" s="236">
        <v>5.2</v>
      </c>
      <c r="FG52" s="236">
        <v>5</v>
      </c>
      <c r="FH52" s="236" t="s">
        <v>1263</v>
      </c>
      <c r="FI52" s="236">
        <v>5.7</v>
      </c>
      <c r="FJ52" s="236">
        <v>5.7</v>
      </c>
      <c r="FK52" s="236" t="s">
        <v>1263</v>
      </c>
      <c r="FL52" s="236">
        <v>6.8</v>
      </c>
      <c r="FM52" s="236" t="s">
        <v>1263</v>
      </c>
      <c r="FN52" s="236" t="s">
        <v>1263</v>
      </c>
      <c r="FO52" s="236" t="s">
        <v>1263</v>
      </c>
      <c r="FP52" s="236">
        <v>6.8</v>
      </c>
      <c r="FQ52" s="555" t="s">
        <v>1263</v>
      </c>
      <c r="FR52" s="237">
        <v>5.3</v>
      </c>
      <c r="FS52" s="238">
        <v>6.2</v>
      </c>
      <c r="FT52" s="238">
        <v>4.9000000000000004</v>
      </c>
      <c r="FU52" s="238">
        <v>5.6</v>
      </c>
      <c r="FV52" s="238">
        <v>4.5</v>
      </c>
      <c r="FW52" s="238">
        <v>4.8</v>
      </c>
      <c r="FX52" s="238" t="s">
        <v>1263</v>
      </c>
      <c r="FY52" s="238" t="s">
        <v>1263</v>
      </c>
      <c r="FZ52" s="238" t="s">
        <v>1263</v>
      </c>
      <c r="GA52" s="238">
        <v>5.8</v>
      </c>
      <c r="GB52" s="241">
        <v>7.3</v>
      </c>
      <c r="GC52" s="239">
        <v>5.74</v>
      </c>
    </row>
    <row r="53" spans="1:185" s="111" customFormat="1" ht="21.75" customHeight="1">
      <c r="A53" s="229">
        <v>8</v>
      </c>
      <c r="B53" s="97" t="s">
        <v>1997</v>
      </c>
      <c r="C53" s="230" t="s">
        <v>1998</v>
      </c>
      <c r="D53" s="231" t="s">
        <v>491</v>
      </c>
      <c r="E53" s="70"/>
      <c r="F53" s="749"/>
      <c r="G53" s="750">
        <v>0</v>
      </c>
      <c r="H53" s="83">
        <v>3.5</v>
      </c>
      <c r="I53" s="84">
        <v>5.6</v>
      </c>
      <c r="J53" s="85"/>
      <c r="K53" s="84" t="s">
        <v>1263</v>
      </c>
      <c r="L53" s="87">
        <v>7.8</v>
      </c>
      <c r="M53" s="84">
        <v>6.5</v>
      </c>
      <c r="N53" s="85"/>
      <c r="O53" s="84" t="s">
        <v>1263</v>
      </c>
      <c r="P53" s="87">
        <v>8.3000000000000007</v>
      </c>
      <c r="Q53" s="84">
        <v>8.5</v>
      </c>
      <c r="R53" s="85"/>
      <c r="S53" s="84" t="s">
        <v>1263</v>
      </c>
      <c r="T53" s="87">
        <v>8.8000000000000007</v>
      </c>
      <c r="U53" s="84">
        <v>8.1</v>
      </c>
      <c r="V53" s="85"/>
      <c r="W53" s="86" t="s">
        <v>1263</v>
      </c>
      <c r="X53" s="87">
        <v>10</v>
      </c>
      <c r="Y53" s="84">
        <v>8.9</v>
      </c>
      <c r="Z53" s="85"/>
      <c r="AA53" s="84" t="s">
        <v>1263</v>
      </c>
      <c r="AB53" s="87">
        <v>6.8</v>
      </c>
      <c r="AC53" s="84">
        <v>7.4</v>
      </c>
      <c r="AD53" s="85"/>
      <c r="AE53" s="84" t="s">
        <v>1263</v>
      </c>
      <c r="AF53" s="87" t="s">
        <v>1263</v>
      </c>
      <c r="AG53" s="84" t="s">
        <v>1263</v>
      </c>
      <c r="AH53" s="85"/>
      <c r="AI53" s="84" t="s">
        <v>1263</v>
      </c>
      <c r="AJ53" s="87" t="s">
        <v>1263</v>
      </c>
      <c r="AK53" s="84" t="s">
        <v>1263</v>
      </c>
      <c r="AL53" s="85"/>
      <c r="AM53" s="84" t="s">
        <v>1263</v>
      </c>
      <c r="AN53" s="87" t="s">
        <v>1263</v>
      </c>
      <c r="AO53" s="84" t="s">
        <v>1263</v>
      </c>
      <c r="AP53" s="85"/>
      <c r="AQ53" s="84" t="s">
        <v>1263</v>
      </c>
      <c r="AR53" s="88"/>
      <c r="AS53" s="84">
        <v>6.8</v>
      </c>
      <c r="AT53" s="85"/>
      <c r="AU53" s="89"/>
      <c r="AV53" s="88"/>
      <c r="AW53" s="84">
        <v>9.3000000000000007</v>
      </c>
      <c r="AX53" s="85"/>
      <c r="AY53" s="89"/>
      <c r="AZ53" s="24">
        <v>7.62</v>
      </c>
      <c r="BA53" s="24" t="s">
        <v>1263</v>
      </c>
      <c r="BB53" s="32">
        <v>65</v>
      </c>
      <c r="BC53" s="23" t="s">
        <v>2849</v>
      </c>
      <c r="BD53" s="23" t="s">
        <v>1263</v>
      </c>
      <c r="BE53" s="23" t="s">
        <v>1263</v>
      </c>
      <c r="BF53" s="69" t="s">
        <v>1263</v>
      </c>
      <c r="BG53" s="23">
        <v>18</v>
      </c>
      <c r="BH53" s="23">
        <v>0</v>
      </c>
      <c r="BI53" s="23">
        <v>18</v>
      </c>
      <c r="BJ53" s="23">
        <v>0</v>
      </c>
      <c r="BK53" s="24">
        <v>7.69</v>
      </c>
      <c r="BL53" s="24" t="s">
        <v>2821</v>
      </c>
      <c r="BM53" s="24">
        <v>7.69</v>
      </c>
      <c r="BN53" s="24" t="s">
        <v>2821</v>
      </c>
      <c r="BO53" s="32"/>
      <c r="BP53" s="23">
        <v>57</v>
      </c>
      <c r="BQ53" s="23">
        <v>0</v>
      </c>
      <c r="BR53" s="14">
        <v>1</v>
      </c>
      <c r="BS53" s="232">
        <v>3.5</v>
      </c>
      <c r="BT53" s="232">
        <v>7.8</v>
      </c>
      <c r="BU53" s="232">
        <v>8.3000000000000007</v>
      </c>
      <c r="BV53" s="232">
        <v>8.8000000000000007</v>
      </c>
      <c r="BW53" s="232">
        <v>10</v>
      </c>
      <c r="BX53" s="232">
        <v>6.8</v>
      </c>
      <c r="BY53" s="232" t="s">
        <v>1263</v>
      </c>
      <c r="BZ53" s="232" t="s">
        <v>1263</v>
      </c>
      <c r="CA53" s="232" t="s">
        <v>1263</v>
      </c>
      <c r="CB53" s="232">
        <v>6.8</v>
      </c>
      <c r="CC53" s="232">
        <v>9.3000000000000007</v>
      </c>
      <c r="CD53" s="14">
        <v>0</v>
      </c>
      <c r="CE53" s="233">
        <v>5.6</v>
      </c>
      <c r="CF53" s="232">
        <v>6.5</v>
      </c>
      <c r="CG53" s="232">
        <v>8.5</v>
      </c>
      <c r="CH53" s="232">
        <v>8.1</v>
      </c>
      <c r="CI53" s="232">
        <v>8.9</v>
      </c>
      <c r="CJ53" s="232">
        <v>7.4</v>
      </c>
      <c r="CK53" s="232" t="s">
        <v>1263</v>
      </c>
      <c r="CL53" s="232" t="s">
        <v>1263</v>
      </c>
      <c r="CM53" s="232" t="s">
        <v>1263</v>
      </c>
      <c r="CN53" s="232">
        <v>6.8</v>
      </c>
      <c r="CO53" s="232">
        <v>9.3000000000000007</v>
      </c>
      <c r="CP53" s="234">
        <v>7.62</v>
      </c>
      <c r="CQ53" s="235">
        <v>8.5</v>
      </c>
      <c r="CR53" s="236">
        <v>9</v>
      </c>
      <c r="CS53" s="236">
        <v>8.4</v>
      </c>
      <c r="CT53" s="236">
        <v>6.3</v>
      </c>
      <c r="CU53" s="236">
        <v>7</v>
      </c>
      <c r="CV53" s="236">
        <v>9.1999999999999993</v>
      </c>
      <c r="CW53" s="236">
        <v>7.8</v>
      </c>
      <c r="CX53" s="236" t="s">
        <v>1263</v>
      </c>
      <c r="CY53" s="236" t="s">
        <v>1263</v>
      </c>
      <c r="CZ53" s="236">
        <v>8.1</v>
      </c>
      <c r="DA53" s="236">
        <v>5.8</v>
      </c>
      <c r="DB53" s="236">
        <v>7.3</v>
      </c>
      <c r="DC53" s="236">
        <v>8.4</v>
      </c>
      <c r="DD53" s="236" t="s">
        <v>1263</v>
      </c>
      <c r="DE53" s="236">
        <v>7.6</v>
      </c>
      <c r="DF53" s="236">
        <v>6.9</v>
      </c>
      <c r="DG53" s="236">
        <v>7.5</v>
      </c>
      <c r="DH53" s="236">
        <v>7.6</v>
      </c>
      <c r="DI53" s="236" t="s">
        <v>1263</v>
      </c>
      <c r="DJ53" s="236" t="s">
        <v>1263</v>
      </c>
      <c r="DK53" s="236" t="s">
        <v>1263</v>
      </c>
      <c r="DL53" s="236">
        <v>6.2</v>
      </c>
      <c r="DM53" s="555" t="s">
        <v>1263</v>
      </c>
      <c r="DN53" s="237">
        <v>5.6</v>
      </c>
      <c r="DO53" s="238">
        <v>6.5</v>
      </c>
      <c r="DP53" s="238">
        <v>8.5</v>
      </c>
      <c r="DQ53" s="238">
        <v>8.1</v>
      </c>
      <c r="DR53" s="238">
        <v>8.9</v>
      </c>
      <c r="DS53" s="238">
        <v>7.4</v>
      </c>
      <c r="DT53" s="238" t="s">
        <v>1263</v>
      </c>
      <c r="DU53" s="238" t="s">
        <v>1263</v>
      </c>
      <c r="DV53" s="238" t="s">
        <v>1263</v>
      </c>
      <c r="DW53" s="238">
        <v>6.8</v>
      </c>
      <c r="DX53" s="238">
        <v>9.3000000000000007</v>
      </c>
      <c r="DY53" s="239">
        <v>7.69</v>
      </c>
      <c r="DZ53" s="233" t="s">
        <v>1263</v>
      </c>
      <c r="EA53" s="232" t="s">
        <v>1263</v>
      </c>
      <c r="EB53" s="232" t="s">
        <v>1263</v>
      </c>
      <c r="EC53" s="232" t="s">
        <v>1263</v>
      </c>
      <c r="ED53" s="232" t="s">
        <v>1263</v>
      </c>
      <c r="EE53" s="232" t="s">
        <v>1263</v>
      </c>
      <c r="EF53" s="232" t="s">
        <v>1263</v>
      </c>
      <c r="EG53" s="232" t="s">
        <v>1263</v>
      </c>
      <c r="EH53" s="232" t="s">
        <v>1263</v>
      </c>
      <c r="EI53" s="233">
        <v>5.6</v>
      </c>
      <c r="EJ53" s="232">
        <v>6.5</v>
      </c>
      <c r="EK53" s="232">
        <v>8.5</v>
      </c>
      <c r="EL53" s="232">
        <v>8.1</v>
      </c>
      <c r="EM53" s="232">
        <v>8.9</v>
      </c>
      <c r="EN53" s="232">
        <v>7.4</v>
      </c>
      <c r="EO53" s="232" t="s">
        <v>1263</v>
      </c>
      <c r="EP53" s="232" t="s">
        <v>1263</v>
      </c>
      <c r="EQ53" s="232" t="s">
        <v>1263</v>
      </c>
      <c r="ER53" s="232">
        <v>6.8</v>
      </c>
      <c r="ES53" s="232">
        <v>9.3000000000000007</v>
      </c>
      <c r="ET53" s="240" t="s">
        <v>1263</v>
      </c>
      <c r="EU53" s="235">
        <v>8.5</v>
      </c>
      <c r="EV53" s="236">
        <v>9</v>
      </c>
      <c r="EW53" s="236">
        <v>8.4</v>
      </c>
      <c r="EX53" s="236">
        <v>6.3</v>
      </c>
      <c r="EY53" s="236">
        <v>7</v>
      </c>
      <c r="EZ53" s="236">
        <v>9.1999999999999993</v>
      </c>
      <c r="FA53" s="236">
        <v>7.8</v>
      </c>
      <c r="FB53" s="236" t="s">
        <v>1263</v>
      </c>
      <c r="FC53" s="236" t="s">
        <v>1263</v>
      </c>
      <c r="FD53" s="236">
        <v>8.1</v>
      </c>
      <c r="FE53" s="236">
        <v>5.8</v>
      </c>
      <c r="FF53" s="236">
        <v>7.3</v>
      </c>
      <c r="FG53" s="236">
        <v>8.4</v>
      </c>
      <c r="FH53" s="236" t="s">
        <v>1263</v>
      </c>
      <c r="FI53" s="236">
        <v>7.6</v>
      </c>
      <c r="FJ53" s="236">
        <v>6.9</v>
      </c>
      <c r="FK53" s="236">
        <v>7.5</v>
      </c>
      <c r="FL53" s="236">
        <v>7.6</v>
      </c>
      <c r="FM53" s="236" t="s">
        <v>1263</v>
      </c>
      <c r="FN53" s="236" t="s">
        <v>1263</v>
      </c>
      <c r="FO53" s="236" t="s">
        <v>1263</v>
      </c>
      <c r="FP53" s="236">
        <v>6.2</v>
      </c>
      <c r="FQ53" s="555" t="s">
        <v>1263</v>
      </c>
      <c r="FR53" s="237">
        <v>5.6</v>
      </c>
      <c r="FS53" s="238">
        <v>6.5</v>
      </c>
      <c r="FT53" s="238">
        <v>8.5</v>
      </c>
      <c r="FU53" s="238">
        <v>8.1</v>
      </c>
      <c r="FV53" s="238">
        <v>8.9</v>
      </c>
      <c r="FW53" s="238">
        <v>7.4</v>
      </c>
      <c r="FX53" s="238" t="s">
        <v>1263</v>
      </c>
      <c r="FY53" s="238" t="s">
        <v>1263</v>
      </c>
      <c r="FZ53" s="238" t="s">
        <v>1263</v>
      </c>
      <c r="GA53" s="238">
        <v>6.8</v>
      </c>
      <c r="GB53" s="241">
        <v>9.3000000000000007</v>
      </c>
      <c r="GC53" s="239">
        <v>7.69</v>
      </c>
    </row>
    <row r="54" spans="1:185" s="111" customFormat="1" ht="21.75" customHeight="1">
      <c r="A54" s="229">
        <v>9</v>
      </c>
      <c r="B54" s="97" t="s">
        <v>2000</v>
      </c>
      <c r="C54" s="230" t="s">
        <v>1909</v>
      </c>
      <c r="D54" s="231" t="s">
        <v>296</v>
      </c>
      <c r="E54" s="70"/>
      <c r="F54" s="749"/>
      <c r="G54" s="750">
        <v>23</v>
      </c>
      <c r="H54" s="83">
        <v>2.1</v>
      </c>
      <c r="I54" s="84">
        <v>3.9</v>
      </c>
      <c r="J54" s="85">
        <v>2.8</v>
      </c>
      <c r="K54" s="84">
        <v>4.3</v>
      </c>
      <c r="L54" s="87">
        <v>6</v>
      </c>
      <c r="M54" s="84">
        <v>5.2</v>
      </c>
      <c r="N54" s="85"/>
      <c r="O54" s="84" t="s">
        <v>1263</v>
      </c>
      <c r="P54" s="87">
        <v>2.7</v>
      </c>
      <c r="Q54" s="84">
        <v>3.5</v>
      </c>
      <c r="R54" s="85">
        <v>1.9</v>
      </c>
      <c r="S54" s="84">
        <v>3.5</v>
      </c>
      <c r="T54" s="87">
        <v>2.8</v>
      </c>
      <c r="U54" s="84">
        <v>3.3</v>
      </c>
      <c r="V54" s="85">
        <v>1.8</v>
      </c>
      <c r="W54" s="86">
        <v>3.3</v>
      </c>
      <c r="X54" s="87">
        <v>5</v>
      </c>
      <c r="Y54" s="84">
        <v>4.4000000000000004</v>
      </c>
      <c r="Z54" s="85"/>
      <c r="AA54" s="84" t="s">
        <v>1263</v>
      </c>
      <c r="AB54" s="87">
        <v>4</v>
      </c>
      <c r="AC54" s="84">
        <v>3.5</v>
      </c>
      <c r="AD54" s="85"/>
      <c r="AE54" s="84" t="s">
        <v>1263</v>
      </c>
      <c r="AF54" s="87" t="s">
        <v>1263</v>
      </c>
      <c r="AG54" s="84" t="s">
        <v>1263</v>
      </c>
      <c r="AH54" s="85"/>
      <c r="AI54" s="84" t="s">
        <v>1263</v>
      </c>
      <c r="AJ54" s="87" t="s">
        <v>1263</v>
      </c>
      <c r="AK54" s="84" t="s">
        <v>1263</v>
      </c>
      <c r="AL54" s="85"/>
      <c r="AM54" s="84" t="s">
        <v>1263</v>
      </c>
      <c r="AN54" s="87" t="s">
        <v>1263</v>
      </c>
      <c r="AO54" s="84" t="s">
        <v>1263</v>
      </c>
      <c r="AP54" s="85"/>
      <c r="AQ54" s="84" t="s">
        <v>1263</v>
      </c>
      <c r="AR54" s="88"/>
      <c r="AS54" s="84">
        <v>5.3</v>
      </c>
      <c r="AT54" s="85"/>
      <c r="AU54" s="89"/>
      <c r="AV54" s="88"/>
      <c r="AW54" s="84">
        <v>4</v>
      </c>
      <c r="AX54" s="85"/>
      <c r="AY54" s="89"/>
      <c r="AZ54" s="24">
        <v>4.16</v>
      </c>
      <c r="BA54" s="24">
        <v>4.21</v>
      </c>
      <c r="BB54" s="32">
        <v>20</v>
      </c>
      <c r="BC54" s="23" t="s">
        <v>2822</v>
      </c>
      <c r="BD54" s="23" t="s">
        <v>2822</v>
      </c>
      <c r="BE54" s="23" t="s">
        <v>1263</v>
      </c>
      <c r="BF54" s="69" t="s">
        <v>1263</v>
      </c>
      <c r="BG54" s="23">
        <v>9</v>
      </c>
      <c r="BH54" s="23">
        <v>9</v>
      </c>
      <c r="BI54" s="23">
        <v>11</v>
      </c>
      <c r="BJ54" s="23">
        <v>7</v>
      </c>
      <c r="BK54" s="24">
        <v>5.34</v>
      </c>
      <c r="BL54" s="24" t="s">
        <v>2823</v>
      </c>
      <c r="BM54" s="24">
        <v>5.3</v>
      </c>
      <c r="BN54" s="24" t="s">
        <v>2823</v>
      </c>
      <c r="BO54" s="32"/>
      <c r="BP54" s="23">
        <v>48</v>
      </c>
      <c r="BQ54" s="23">
        <v>9</v>
      </c>
      <c r="BR54" s="14">
        <v>5</v>
      </c>
      <c r="BS54" s="232">
        <v>2.1</v>
      </c>
      <c r="BT54" s="232">
        <v>6</v>
      </c>
      <c r="BU54" s="232">
        <v>2.7</v>
      </c>
      <c r="BV54" s="232">
        <v>2.8</v>
      </c>
      <c r="BW54" s="232">
        <v>5</v>
      </c>
      <c r="BX54" s="232">
        <v>4</v>
      </c>
      <c r="BY54" s="232" t="s">
        <v>1263</v>
      </c>
      <c r="BZ54" s="232" t="s">
        <v>1263</v>
      </c>
      <c r="CA54" s="232" t="s">
        <v>1263</v>
      </c>
      <c r="CB54" s="232">
        <v>5.3</v>
      </c>
      <c r="CC54" s="232">
        <v>4</v>
      </c>
      <c r="CD54" s="14">
        <v>4</v>
      </c>
      <c r="CE54" s="233">
        <v>3.9</v>
      </c>
      <c r="CF54" s="232">
        <v>5.2</v>
      </c>
      <c r="CG54" s="232">
        <v>3.5</v>
      </c>
      <c r="CH54" s="232">
        <v>3.3</v>
      </c>
      <c r="CI54" s="232">
        <v>4.4000000000000004</v>
      </c>
      <c r="CJ54" s="232">
        <v>3.5</v>
      </c>
      <c r="CK54" s="232" t="s">
        <v>1263</v>
      </c>
      <c r="CL54" s="232" t="s">
        <v>1263</v>
      </c>
      <c r="CM54" s="232" t="s">
        <v>1263</v>
      </c>
      <c r="CN54" s="232">
        <v>5.3</v>
      </c>
      <c r="CO54" s="232">
        <v>4</v>
      </c>
      <c r="CP54" s="234">
        <v>4.16</v>
      </c>
      <c r="CQ54" s="235">
        <v>4.5</v>
      </c>
      <c r="CR54" s="236">
        <v>5.0999999999999996</v>
      </c>
      <c r="CS54" s="236">
        <v>5.6</v>
      </c>
      <c r="CT54" s="236">
        <v>5.4</v>
      </c>
      <c r="CU54" s="236">
        <v>5</v>
      </c>
      <c r="CV54" s="236">
        <v>4.9000000000000004</v>
      </c>
      <c r="CW54" s="236">
        <v>5.9</v>
      </c>
      <c r="CX54" s="236" t="s">
        <v>1263</v>
      </c>
      <c r="CY54" s="236" t="s">
        <v>1263</v>
      </c>
      <c r="CZ54" s="236">
        <v>5.8</v>
      </c>
      <c r="DA54" s="236">
        <v>5.2</v>
      </c>
      <c r="DB54" s="236">
        <v>5.4</v>
      </c>
      <c r="DC54" s="236">
        <v>4.3</v>
      </c>
      <c r="DD54" s="236" t="s">
        <v>1263</v>
      </c>
      <c r="DE54" s="236">
        <v>6.5</v>
      </c>
      <c r="DF54" s="236">
        <v>6.2</v>
      </c>
      <c r="DG54" s="236" t="s">
        <v>1263</v>
      </c>
      <c r="DH54" s="236">
        <v>6.9</v>
      </c>
      <c r="DI54" s="236" t="s">
        <v>1263</v>
      </c>
      <c r="DJ54" s="236" t="s">
        <v>1263</v>
      </c>
      <c r="DK54" s="236" t="s">
        <v>1263</v>
      </c>
      <c r="DL54" s="236">
        <v>7.4</v>
      </c>
      <c r="DM54" s="555" t="s">
        <v>1263</v>
      </c>
      <c r="DN54" s="237" t="s">
        <v>1263</v>
      </c>
      <c r="DO54" s="238">
        <v>5.2</v>
      </c>
      <c r="DP54" s="238" t="s">
        <v>1263</v>
      </c>
      <c r="DQ54" s="238" t="s">
        <v>1263</v>
      </c>
      <c r="DR54" s="238">
        <v>4.4000000000000004</v>
      </c>
      <c r="DS54" s="238" t="s">
        <v>1263</v>
      </c>
      <c r="DT54" s="238" t="s">
        <v>1263</v>
      </c>
      <c r="DU54" s="238" t="s">
        <v>1263</v>
      </c>
      <c r="DV54" s="238" t="s">
        <v>1263</v>
      </c>
      <c r="DW54" s="238">
        <v>5.3</v>
      </c>
      <c r="DX54" s="238">
        <v>4</v>
      </c>
      <c r="DY54" s="239">
        <v>5.34</v>
      </c>
      <c r="DZ54" s="233">
        <v>4.3</v>
      </c>
      <c r="EA54" s="232" t="s">
        <v>1263</v>
      </c>
      <c r="EB54" s="232">
        <v>3.5</v>
      </c>
      <c r="EC54" s="232">
        <v>3.3</v>
      </c>
      <c r="ED54" s="232" t="s">
        <v>1263</v>
      </c>
      <c r="EE54" s="232" t="s">
        <v>1263</v>
      </c>
      <c r="EF54" s="232" t="s">
        <v>1263</v>
      </c>
      <c r="EG54" s="232" t="s">
        <v>1263</v>
      </c>
      <c r="EH54" s="232" t="s">
        <v>1263</v>
      </c>
      <c r="EI54" s="233">
        <v>4.3</v>
      </c>
      <c r="EJ54" s="232">
        <v>5.2</v>
      </c>
      <c r="EK54" s="232">
        <v>3.5</v>
      </c>
      <c r="EL54" s="232">
        <v>3.3</v>
      </c>
      <c r="EM54" s="232">
        <v>4.4000000000000004</v>
      </c>
      <c r="EN54" s="232">
        <v>3.5</v>
      </c>
      <c r="EO54" s="232" t="s">
        <v>1263</v>
      </c>
      <c r="EP54" s="232" t="s">
        <v>1263</v>
      </c>
      <c r="EQ54" s="232" t="s">
        <v>1263</v>
      </c>
      <c r="ER54" s="232">
        <v>5.3</v>
      </c>
      <c r="ES54" s="232">
        <v>4</v>
      </c>
      <c r="ET54" s="240">
        <v>4.21</v>
      </c>
      <c r="EU54" s="235">
        <v>4.5</v>
      </c>
      <c r="EV54" s="236">
        <v>5.0999999999999996</v>
      </c>
      <c r="EW54" s="236">
        <v>5.6</v>
      </c>
      <c r="EX54" s="236">
        <v>5.4</v>
      </c>
      <c r="EY54" s="236">
        <v>5</v>
      </c>
      <c r="EZ54" s="236">
        <v>4.9000000000000004</v>
      </c>
      <c r="FA54" s="236">
        <v>5.9</v>
      </c>
      <c r="FB54" s="236" t="s">
        <v>1263</v>
      </c>
      <c r="FC54" s="236" t="s">
        <v>1263</v>
      </c>
      <c r="FD54" s="236">
        <v>5.8</v>
      </c>
      <c r="FE54" s="236">
        <v>5.2</v>
      </c>
      <c r="FF54" s="236">
        <v>5.4</v>
      </c>
      <c r="FG54" s="236">
        <v>4.3</v>
      </c>
      <c r="FH54" s="236" t="s">
        <v>1263</v>
      </c>
      <c r="FI54" s="236">
        <v>6.5</v>
      </c>
      <c r="FJ54" s="236">
        <v>6.2</v>
      </c>
      <c r="FK54" s="236" t="s">
        <v>1263</v>
      </c>
      <c r="FL54" s="236">
        <v>6.9</v>
      </c>
      <c r="FM54" s="236" t="s">
        <v>1263</v>
      </c>
      <c r="FN54" s="236" t="s">
        <v>1263</v>
      </c>
      <c r="FO54" s="236" t="s">
        <v>1263</v>
      </c>
      <c r="FP54" s="236">
        <v>7.4</v>
      </c>
      <c r="FQ54" s="555" t="s">
        <v>1263</v>
      </c>
      <c r="FR54" s="237">
        <v>4.3</v>
      </c>
      <c r="FS54" s="238">
        <v>5.2</v>
      </c>
      <c r="FT54" s="238" t="s">
        <v>1263</v>
      </c>
      <c r="FU54" s="238" t="s">
        <v>1263</v>
      </c>
      <c r="FV54" s="238">
        <v>4.4000000000000004</v>
      </c>
      <c r="FW54" s="238" t="s">
        <v>1263</v>
      </c>
      <c r="FX54" s="238" t="s">
        <v>1263</v>
      </c>
      <c r="FY54" s="238" t="s">
        <v>1263</v>
      </c>
      <c r="FZ54" s="238" t="s">
        <v>1263</v>
      </c>
      <c r="GA54" s="238">
        <v>5.3</v>
      </c>
      <c r="GB54" s="241">
        <v>4</v>
      </c>
      <c r="GC54" s="239">
        <v>5.3</v>
      </c>
    </row>
    <row r="55" spans="1:185" s="111" customFormat="1" ht="21.75" customHeight="1">
      <c r="A55" s="229">
        <v>10</v>
      </c>
      <c r="B55" s="97" t="s">
        <v>2002</v>
      </c>
      <c r="C55" s="230" t="s">
        <v>2003</v>
      </c>
      <c r="D55" s="231" t="s">
        <v>296</v>
      </c>
      <c r="E55" s="70"/>
      <c r="F55" s="749"/>
      <c r="G55" s="750">
        <v>11</v>
      </c>
      <c r="H55" s="83" t="s">
        <v>1263</v>
      </c>
      <c r="I55" s="84" t="s">
        <v>1263</v>
      </c>
      <c r="J55" s="85"/>
      <c r="K55" s="84" t="s">
        <v>1263</v>
      </c>
      <c r="L55" s="87" t="s">
        <v>1263</v>
      </c>
      <c r="M55" s="84" t="s">
        <v>1263</v>
      </c>
      <c r="N55" s="85"/>
      <c r="O55" s="84" t="s">
        <v>1263</v>
      </c>
      <c r="P55" s="87">
        <v>3.6</v>
      </c>
      <c r="Q55" s="84">
        <v>4.0999999999999996</v>
      </c>
      <c r="R55" s="85"/>
      <c r="S55" s="84" t="s">
        <v>1263</v>
      </c>
      <c r="T55" s="87">
        <v>4.8</v>
      </c>
      <c r="U55" s="84">
        <v>3.9</v>
      </c>
      <c r="V55" s="85">
        <v>5.5</v>
      </c>
      <c r="W55" s="86">
        <v>4.3</v>
      </c>
      <c r="X55" s="87">
        <v>4.8</v>
      </c>
      <c r="Y55" s="84">
        <v>4.9000000000000004</v>
      </c>
      <c r="Z55" s="85"/>
      <c r="AA55" s="84" t="s">
        <v>1263</v>
      </c>
      <c r="AB55" s="87">
        <v>4</v>
      </c>
      <c r="AC55" s="84">
        <v>4.4000000000000004</v>
      </c>
      <c r="AD55" s="85"/>
      <c r="AE55" s="84" t="s">
        <v>1263</v>
      </c>
      <c r="AF55" s="87" t="s">
        <v>1263</v>
      </c>
      <c r="AG55" s="84" t="s">
        <v>1263</v>
      </c>
      <c r="AH55" s="85"/>
      <c r="AI55" s="84" t="s">
        <v>1263</v>
      </c>
      <c r="AJ55" s="87" t="s">
        <v>1263</v>
      </c>
      <c r="AK55" s="84" t="s">
        <v>1263</v>
      </c>
      <c r="AL55" s="85"/>
      <c r="AM55" s="84" t="s">
        <v>1263</v>
      </c>
      <c r="AN55" s="87" t="s">
        <v>1263</v>
      </c>
      <c r="AO55" s="84" t="s">
        <v>1263</v>
      </c>
      <c r="AP55" s="85"/>
      <c r="AQ55" s="84" t="s">
        <v>1263</v>
      </c>
      <c r="AR55" s="88"/>
      <c r="AS55" s="84">
        <v>6.3</v>
      </c>
      <c r="AT55" s="85"/>
      <c r="AU55" s="89"/>
      <c r="AV55" s="88"/>
      <c r="AW55" s="84">
        <v>5.4</v>
      </c>
      <c r="AX55" s="85"/>
      <c r="AY55" s="89"/>
      <c r="AZ55" s="24">
        <v>4.78</v>
      </c>
      <c r="BA55" s="24">
        <v>3.49</v>
      </c>
      <c r="BB55" s="32">
        <v>43</v>
      </c>
      <c r="BC55" s="23" t="s">
        <v>2822</v>
      </c>
      <c r="BD55" s="23" t="s">
        <v>2824</v>
      </c>
      <c r="BE55" s="23" t="s">
        <v>1263</v>
      </c>
      <c r="BF55" s="69" t="s">
        <v>1263</v>
      </c>
      <c r="BG55" s="23">
        <v>11</v>
      </c>
      <c r="BH55" s="23">
        <v>2</v>
      </c>
      <c r="BI55" s="23">
        <v>13</v>
      </c>
      <c r="BJ55" s="23">
        <v>0</v>
      </c>
      <c r="BK55" s="24">
        <v>5.3</v>
      </c>
      <c r="BL55" s="24" t="s">
        <v>2823</v>
      </c>
      <c r="BM55" s="24">
        <v>5.25</v>
      </c>
      <c r="BN55" s="24" t="s">
        <v>2823</v>
      </c>
      <c r="BO55" s="32"/>
      <c r="BP55" s="23">
        <v>48</v>
      </c>
      <c r="BQ55" s="23">
        <v>4</v>
      </c>
      <c r="BR55" s="14">
        <v>4</v>
      </c>
      <c r="BS55" s="232" t="s">
        <v>1263</v>
      </c>
      <c r="BT55" s="232" t="s">
        <v>1263</v>
      </c>
      <c r="BU55" s="232">
        <v>3.6</v>
      </c>
      <c r="BV55" s="232">
        <v>4.8</v>
      </c>
      <c r="BW55" s="232">
        <v>4.8</v>
      </c>
      <c r="BX55" s="232">
        <v>4</v>
      </c>
      <c r="BY55" s="232" t="s">
        <v>1263</v>
      </c>
      <c r="BZ55" s="232" t="s">
        <v>1263</v>
      </c>
      <c r="CA55" s="232" t="s">
        <v>1263</v>
      </c>
      <c r="CB55" s="232">
        <v>6.3</v>
      </c>
      <c r="CC55" s="232">
        <v>5.4</v>
      </c>
      <c r="CD55" s="14">
        <v>1</v>
      </c>
      <c r="CE55" s="233" t="s">
        <v>1263</v>
      </c>
      <c r="CF55" s="232" t="s">
        <v>1263</v>
      </c>
      <c r="CG55" s="232">
        <v>4.0999999999999996</v>
      </c>
      <c r="CH55" s="232">
        <v>3.9</v>
      </c>
      <c r="CI55" s="232">
        <v>4.9000000000000004</v>
      </c>
      <c r="CJ55" s="232">
        <v>4.4000000000000004</v>
      </c>
      <c r="CK55" s="232" t="s">
        <v>1263</v>
      </c>
      <c r="CL55" s="232" t="s">
        <v>1263</v>
      </c>
      <c r="CM55" s="232" t="s">
        <v>1263</v>
      </c>
      <c r="CN55" s="232">
        <v>6.3</v>
      </c>
      <c r="CO55" s="232">
        <v>5.4</v>
      </c>
      <c r="CP55" s="234">
        <v>4.78</v>
      </c>
      <c r="CQ55" s="235">
        <v>5.3</v>
      </c>
      <c r="CR55" s="236">
        <v>5.7</v>
      </c>
      <c r="CS55" s="236">
        <v>5</v>
      </c>
      <c r="CT55" s="236">
        <v>5.6</v>
      </c>
      <c r="CU55" s="236">
        <v>5</v>
      </c>
      <c r="CV55" s="236">
        <v>5.0999999999999996</v>
      </c>
      <c r="CW55" s="236">
        <v>5</v>
      </c>
      <c r="CX55" s="236" t="s">
        <v>1263</v>
      </c>
      <c r="CY55" s="236" t="s">
        <v>1263</v>
      </c>
      <c r="CZ55" s="236">
        <v>6.3</v>
      </c>
      <c r="DA55" s="236">
        <v>5.2</v>
      </c>
      <c r="DB55" s="236" t="s">
        <v>1263</v>
      </c>
      <c r="DC55" s="236">
        <v>5.4</v>
      </c>
      <c r="DD55" s="236" t="s">
        <v>1263</v>
      </c>
      <c r="DE55" s="236">
        <v>5.2</v>
      </c>
      <c r="DF55" s="236">
        <v>5.8</v>
      </c>
      <c r="DG55" s="236" t="s">
        <v>1263</v>
      </c>
      <c r="DH55" s="236">
        <v>5</v>
      </c>
      <c r="DI55" s="236" t="s">
        <v>1263</v>
      </c>
      <c r="DJ55" s="236" t="s">
        <v>1263</v>
      </c>
      <c r="DK55" s="236" t="s">
        <v>1263</v>
      </c>
      <c r="DL55" s="236">
        <v>6.8</v>
      </c>
      <c r="DM55" s="555" t="s">
        <v>1263</v>
      </c>
      <c r="DN55" s="237" t="s">
        <v>1263</v>
      </c>
      <c r="DO55" s="238" t="s">
        <v>1263</v>
      </c>
      <c r="DP55" s="238">
        <v>4.0999999999999996</v>
      </c>
      <c r="DQ55" s="238" t="s">
        <v>1263</v>
      </c>
      <c r="DR55" s="238">
        <v>4.9000000000000004</v>
      </c>
      <c r="DS55" s="238">
        <v>4.4000000000000004</v>
      </c>
      <c r="DT55" s="238" t="s">
        <v>1263</v>
      </c>
      <c r="DU55" s="238" t="s">
        <v>1263</v>
      </c>
      <c r="DV55" s="238" t="s">
        <v>1263</v>
      </c>
      <c r="DW55" s="238">
        <v>6.3</v>
      </c>
      <c r="DX55" s="238">
        <v>5.4</v>
      </c>
      <c r="DY55" s="239">
        <v>5.3</v>
      </c>
      <c r="DZ55" s="233" t="s">
        <v>1263</v>
      </c>
      <c r="EA55" s="232" t="s">
        <v>1263</v>
      </c>
      <c r="EB55" s="232" t="s">
        <v>1263</v>
      </c>
      <c r="EC55" s="232">
        <v>4.3</v>
      </c>
      <c r="ED55" s="232" t="s">
        <v>1263</v>
      </c>
      <c r="EE55" s="232" t="s">
        <v>1263</v>
      </c>
      <c r="EF55" s="232" t="s">
        <v>1263</v>
      </c>
      <c r="EG55" s="232" t="s">
        <v>1263</v>
      </c>
      <c r="EH55" s="232" t="s">
        <v>1263</v>
      </c>
      <c r="EI55" s="233" t="s">
        <v>1263</v>
      </c>
      <c r="EJ55" s="232" t="s">
        <v>1263</v>
      </c>
      <c r="EK55" s="232">
        <v>4.0999999999999996</v>
      </c>
      <c r="EL55" s="232">
        <v>4.3</v>
      </c>
      <c r="EM55" s="232">
        <v>4.9000000000000004</v>
      </c>
      <c r="EN55" s="232">
        <v>4.4000000000000004</v>
      </c>
      <c r="EO55" s="232" t="s">
        <v>1263</v>
      </c>
      <c r="EP55" s="232" t="s">
        <v>1263</v>
      </c>
      <c r="EQ55" s="232" t="s">
        <v>1263</v>
      </c>
      <c r="ER55" s="232">
        <v>6.3</v>
      </c>
      <c r="ES55" s="232">
        <v>5.4</v>
      </c>
      <c r="ET55" s="240">
        <v>3.49</v>
      </c>
      <c r="EU55" s="235">
        <v>5.3</v>
      </c>
      <c r="EV55" s="236">
        <v>5.7</v>
      </c>
      <c r="EW55" s="236">
        <v>5</v>
      </c>
      <c r="EX55" s="236">
        <v>5.6</v>
      </c>
      <c r="EY55" s="236">
        <v>5</v>
      </c>
      <c r="EZ55" s="236">
        <v>5.0999999999999996</v>
      </c>
      <c r="FA55" s="236">
        <v>5</v>
      </c>
      <c r="FB55" s="236" t="s">
        <v>1263</v>
      </c>
      <c r="FC55" s="236" t="s">
        <v>1263</v>
      </c>
      <c r="FD55" s="236">
        <v>6.3</v>
      </c>
      <c r="FE55" s="236">
        <v>5.2</v>
      </c>
      <c r="FF55" s="236" t="s">
        <v>1263</v>
      </c>
      <c r="FG55" s="236">
        <v>5.4</v>
      </c>
      <c r="FH55" s="236" t="s">
        <v>1263</v>
      </c>
      <c r="FI55" s="236">
        <v>5.2</v>
      </c>
      <c r="FJ55" s="236">
        <v>5.8</v>
      </c>
      <c r="FK55" s="236" t="s">
        <v>1263</v>
      </c>
      <c r="FL55" s="236">
        <v>5</v>
      </c>
      <c r="FM55" s="236" t="s">
        <v>1263</v>
      </c>
      <c r="FN55" s="236" t="s">
        <v>1263</v>
      </c>
      <c r="FO55" s="236" t="s">
        <v>1263</v>
      </c>
      <c r="FP55" s="236">
        <v>6.8</v>
      </c>
      <c r="FQ55" s="555" t="s">
        <v>1263</v>
      </c>
      <c r="FR55" s="237" t="s">
        <v>1263</v>
      </c>
      <c r="FS55" s="238" t="s">
        <v>1263</v>
      </c>
      <c r="FT55" s="238">
        <v>4.0999999999999996</v>
      </c>
      <c r="FU55" s="238">
        <v>4.3</v>
      </c>
      <c r="FV55" s="238">
        <v>4.9000000000000004</v>
      </c>
      <c r="FW55" s="238">
        <v>4.4000000000000004</v>
      </c>
      <c r="FX55" s="238" t="s">
        <v>1263</v>
      </c>
      <c r="FY55" s="238" t="s">
        <v>1263</v>
      </c>
      <c r="FZ55" s="238" t="s">
        <v>1263</v>
      </c>
      <c r="GA55" s="238">
        <v>6.3</v>
      </c>
      <c r="GB55" s="241">
        <v>5.4</v>
      </c>
      <c r="GC55" s="239">
        <v>5.25</v>
      </c>
    </row>
    <row r="56" spans="1:185" s="111" customFormat="1" ht="15.75">
      <c r="A56" s="229">
        <v>11</v>
      </c>
      <c r="B56" s="97" t="s">
        <v>2005</v>
      </c>
      <c r="C56" s="230" t="s">
        <v>2006</v>
      </c>
      <c r="D56" s="231" t="s">
        <v>300</v>
      </c>
      <c r="E56" s="70"/>
      <c r="F56" s="749"/>
      <c r="G56" s="750">
        <v>2</v>
      </c>
      <c r="H56" s="83">
        <v>3.1</v>
      </c>
      <c r="I56" s="84">
        <v>5.2</v>
      </c>
      <c r="J56" s="85"/>
      <c r="K56" s="84" t="s">
        <v>1263</v>
      </c>
      <c r="L56" s="87">
        <v>6.8</v>
      </c>
      <c r="M56" s="84">
        <v>6.4</v>
      </c>
      <c r="N56" s="85"/>
      <c r="O56" s="84" t="s">
        <v>1263</v>
      </c>
      <c r="P56" s="87">
        <v>3.9</v>
      </c>
      <c r="Q56" s="84">
        <v>4.5</v>
      </c>
      <c r="R56" s="85"/>
      <c r="S56" s="84" t="s">
        <v>1263</v>
      </c>
      <c r="T56" s="87">
        <v>4.3</v>
      </c>
      <c r="U56" s="84">
        <v>4.0999999999999996</v>
      </c>
      <c r="V56" s="85"/>
      <c r="W56" s="86" t="s">
        <v>1263</v>
      </c>
      <c r="X56" s="87">
        <v>5.3</v>
      </c>
      <c r="Y56" s="84">
        <v>4</v>
      </c>
      <c r="Z56" s="85"/>
      <c r="AA56" s="84" t="s">
        <v>1263</v>
      </c>
      <c r="AB56" s="87">
        <v>2.5</v>
      </c>
      <c r="AC56" s="84">
        <v>3.7</v>
      </c>
      <c r="AD56" s="85">
        <v>5</v>
      </c>
      <c r="AE56" s="84">
        <v>4.9000000000000004</v>
      </c>
      <c r="AF56" s="87" t="s">
        <v>1263</v>
      </c>
      <c r="AG56" s="84" t="s">
        <v>1263</v>
      </c>
      <c r="AH56" s="85"/>
      <c r="AI56" s="84" t="s">
        <v>1263</v>
      </c>
      <c r="AJ56" s="87" t="s">
        <v>1263</v>
      </c>
      <c r="AK56" s="84" t="s">
        <v>1263</v>
      </c>
      <c r="AL56" s="85"/>
      <c r="AM56" s="84" t="s">
        <v>1263</v>
      </c>
      <c r="AN56" s="87" t="s">
        <v>1263</v>
      </c>
      <c r="AO56" s="84" t="s">
        <v>1263</v>
      </c>
      <c r="AP56" s="85"/>
      <c r="AQ56" s="84" t="s">
        <v>1263</v>
      </c>
      <c r="AR56" s="88"/>
      <c r="AS56" s="84">
        <v>6</v>
      </c>
      <c r="AT56" s="85"/>
      <c r="AU56" s="89"/>
      <c r="AV56" s="88"/>
      <c r="AW56" s="84">
        <v>5.5</v>
      </c>
      <c r="AX56" s="85"/>
      <c r="AY56" s="89"/>
      <c r="AZ56" s="24">
        <v>4.9800000000000004</v>
      </c>
      <c r="BA56" s="24">
        <v>5.12</v>
      </c>
      <c r="BB56" s="32">
        <v>43</v>
      </c>
      <c r="BC56" s="23" t="s">
        <v>2822</v>
      </c>
      <c r="BD56" s="23" t="s">
        <v>2822</v>
      </c>
      <c r="BE56" s="23" t="s">
        <v>1263</v>
      </c>
      <c r="BF56" s="69" t="s">
        <v>1263</v>
      </c>
      <c r="BG56" s="23">
        <v>16</v>
      </c>
      <c r="BH56" s="23">
        <v>2</v>
      </c>
      <c r="BI56" s="23">
        <v>18</v>
      </c>
      <c r="BJ56" s="23">
        <v>0</v>
      </c>
      <c r="BK56" s="24">
        <v>5.95</v>
      </c>
      <c r="BL56" s="24" t="s">
        <v>2821</v>
      </c>
      <c r="BM56" s="24">
        <v>5.91</v>
      </c>
      <c r="BN56" s="24" t="s">
        <v>2821</v>
      </c>
      <c r="BO56" s="32"/>
      <c r="BP56" s="23">
        <v>55</v>
      </c>
      <c r="BQ56" s="23">
        <v>2</v>
      </c>
      <c r="BR56" s="14">
        <v>4</v>
      </c>
      <c r="BS56" s="232">
        <v>3.1</v>
      </c>
      <c r="BT56" s="232">
        <v>6.8</v>
      </c>
      <c r="BU56" s="232">
        <v>3.9</v>
      </c>
      <c r="BV56" s="232">
        <v>4.3</v>
      </c>
      <c r="BW56" s="232">
        <v>5.3</v>
      </c>
      <c r="BX56" s="232">
        <v>2.5</v>
      </c>
      <c r="BY56" s="232" t="s">
        <v>1263</v>
      </c>
      <c r="BZ56" s="232" t="s">
        <v>1263</v>
      </c>
      <c r="CA56" s="232" t="s">
        <v>1263</v>
      </c>
      <c r="CB56" s="232">
        <v>6</v>
      </c>
      <c r="CC56" s="232">
        <v>5.5</v>
      </c>
      <c r="CD56" s="14">
        <v>1</v>
      </c>
      <c r="CE56" s="233">
        <v>5.2</v>
      </c>
      <c r="CF56" s="232">
        <v>6.4</v>
      </c>
      <c r="CG56" s="232">
        <v>4.5</v>
      </c>
      <c r="CH56" s="232">
        <v>4.0999999999999996</v>
      </c>
      <c r="CI56" s="232">
        <v>4</v>
      </c>
      <c r="CJ56" s="232">
        <v>3.7</v>
      </c>
      <c r="CK56" s="232" t="s">
        <v>1263</v>
      </c>
      <c r="CL56" s="232" t="s">
        <v>1263</v>
      </c>
      <c r="CM56" s="232" t="s">
        <v>1263</v>
      </c>
      <c r="CN56" s="232">
        <v>6</v>
      </c>
      <c r="CO56" s="232">
        <v>5.5</v>
      </c>
      <c r="CP56" s="234">
        <v>4.9800000000000004</v>
      </c>
      <c r="CQ56" s="235">
        <v>6.4</v>
      </c>
      <c r="CR56" s="236">
        <v>6.8</v>
      </c>
      <c r="CS56" s="236">
        <v>6.1</v>
      </c>
      <c r="CT56" s="236">
        <v>5.4</v>
      </c>
      <c r="CU56" s="236">
        <v>5.7</v>
      </c>
      <c r="CV56" s="236">
        <v>6.2</v>
      </c>
      <c r="CW56" s="236">
        <v>5.4</v>
      </c>
      <c r="CX56" s="236" t="s">
        <v>1263</v>
      </c>
      <c r="CY56" s="236" t="s">
        <v>1263</v>
      </c>
      <c r="CZ56" s="236">
        <v>6.7</v>
      </c>
      <c r="DA56" s="236">
        <v>6.1</v>
      </c>
      <c r="DB56" s="236">
        <v>6.8</v>
      </c>
      <c r="DC56" s="236">
        <v>7.5</v>
      </c>
      <c r="DD56" s="236" t="s">
        <v>1263</v>
      </c>
      <c r="DE56" s="236">
        <v>6.1</v>
      </c>
      <c r="DF56" s="236">
        <v>6.5</v>
      </c>
      <c r="DG56" s="236" t="s">
        <v>1263</v>
      </c>
      <c r="DH56" s="236">
        <v>5.9</v>
      </c>
      <c r="DI56" s="236" t="s">
        <v>1263</v>
      </c>
      <c r="DJ56" s="236" t="s">
        <v>1263</v>
      </c>
      <c r="DK56" s="236" t="s">
        <v>1263</v>
      </c>
      <c r="DL56" s="236">
        <v>7</v>
      </c>
      <c r="DM56" s="555" t="s">
        <v>1263</v>
      </c>
      <c r="DN56" s="237">
        <v>5.2</v>
      </c>
      <c r="DO56" s="238">
        <v>6.4</v>
      </c>
      <c r="DP56" s="238">
        <v>4.5</v>
      </c>
      <c r="DQ56" s="238">
        <v>4.0999999999999996</v>
      </c>
      <c r="DR56" s="238">
        <v>4</v>
      </c>
      <c r="DS56" s="238" t="s">
        <v>1263</v>
      </c>
      <c r="DT56" s="238" t="s">
        <v>1263</v>
      </c>
      <c r="DU56" s="238" t="s">
        <v>1263</v>
      </c>
      <c r="DV56" s="238" t="s">
        <v>1263</v>
      </c>
      <c r="DW56" s="238">
        <v>6</v>
      </c>
      <c r="DX56" s="238">
        <v>5.5</v>
      </c>
      <c r="DY56" s="239">
        <v>5.95</v>
      </c>
      <c r="DZ56" s="233" t="s">
        <v>1263</v>
      </c>
      <c r="EA56" s="232" t="s">
        <v>1263</v>
      </c>
      <c r="EB56" s="232" t="s">
        <v>1263</v>
      </c>
      <c r="EC56" s="232" t="s">
        <v>1263</v>
      </c>
      <c r="ED56" s="232" t="s">
        <v>1263</v>
      </c>
      <c r="EE56" s="232">
        <v>4.9000000000000004</v>
      </c>
      <c r="EF56" s="232" t="s">
        <v>1263</v>
      </c>
      <c r="EG56" s="232" t="s">
        <v>1263</v>
      </c>
      <c r="EH56" s="232" t="s">
        <v>1263</v>
      </c>
      <c r="EI56" s="233">
        <v>5.2</v>
      </c>
      <c r="EJ56" s="232">
        <v>6.4</v>
      </c>
      <c r="EK56" s="232">
        <v>4.5</v>
      </c>
      <c r="EL56" s="232">
        <v>4.0999999999999996</v>
      </c>
      <c r="EM56" s="232">
        <v>4</v>
      </c>
      <c r="EN56" s="232">
        <v>4.9000000000000004</v>
      </c>
      <c r="EO56" s="232" t="s">
        <v>1263</v>
      </c>
      <c r="EP56" s="232" t="s">
        <v>1263</v>
      </c>
      <c r="EQ56" s="232" t="s">
        <v>1263</v>
      </c>
      <c r="ER56" s="232">
        <v>6</v>
      </c>
      <c r="ES56" s="232">
        <v>5.5</v>
      </c>
      <c r="ET56" s="240">
        <v>5.12</v>
      </c>
      <c r="EU56" s="235">
        <v>6.4</v>
      </c>
      <c r="EV56" s="236">
        <v>6.8</v>
      </c>
      <c r="EW56" s="236">
        <v>6.1</v>
      </c>
      <c r="EX56" s="236">
        <v>5.4</v>
      </c>
      <c r="EY56" s="236">
        <v>5.7</v>
      </c>
      <c r="EZ56" s="236">
        <v>6.2</v>
      </c>
      <c r="FA56" s="236">
        <v>5.4</v>
      </c>
      <c r="FB56" s="236" t="s">
        <v>1263</v>
      </c>
      <c r="FC56" s="236" t="s">
        <v>1263</v>
      </c>
      <c r="FD56" s="236">
        <v>6.7</v>
      </c>
      <c r="FE56" s="236">
        <v>6.1</v>
      </c>
      <c r="FF56" s="236">
        <v>6.8</v>
      </c>
      <c r="FG56" s="236">
        <v>7.5</v>
      </c>
      <c r="FH56" s="236" t="s">
        <v>1263</v>
      </c>
      <c r="FI56" s="236">
        <v>6.1</v>
      </c>
      <c r="FJ56" s="236">
        <v>6.5</v>
      </c>
      <c r="FK56" s="236" t="s">
        <v>1263</v>
      </c>
      <c r="FL56" s="236">
        <v>5.9</v>
      </c>
      <c r="FM56" s="236" t="s">
        <v>1263</v>
      </c>
      <c r="FN56" s="236" t="s">
        <v>1263</v>
      </c>
      <c r="FO56" s="236" t="s">
        <v>1263</v>
      </c>
      <c r="FP56" s="236">
        <v>7</v>
      </c>
      <c r="FQ56" s="555" t="s">
        <v>1263</v>
      </c>
      <c r="FR56" s="237">
        <v>5.2</v>
      </c>
      <c r="FS56" s="238">
        <v>6.4</v>
      </c>
      <c r="FT56" s="238">
        <v>4.5</v>
      </c>
      <c r="FU56" s="238">
        <v>4.0999999999999996</v>
      </c>
      <c r="FV56" s="238">
        <v>4</v>
      </c>
      <c r="FW56" s="238">
        <v>4.9000000000000004</v>
      </c>
      <c r="FX56" s="238" t="s">
        <v>1263</v>
      </c>
      <c r="FY56" s="238" t="s">
        <v>1263</v>
      </c>
      <c r="FZ56" s="238" t="s">
        <v>1263</v>
      </c>
      <c r="GA56" s="238">
        <v>6</v>
      </c>
      <c r="GB56" s="241">
        <v>5.5</v>
      </c>
      <c r="GC56" s="239">
        <v>5.91</v>
      </c>
    </row>
    <row r="57" spans="1:185" s="111" customFormat="1" ht="15.75">
      <c r="A57" s="229">
        <v>12</v>
      </c>
      <c r="B57" s="97" t="s">
        <v>2008</v>
      </c>
      <c r="C57" s="230" t="s">
        <v>206</v>
      </c>
      <c r="D57" s="231" t="s">
        <v>300</v>
      </c>
      <c r="E57" s="70"/>
      <c r="F57" s="749"/>
      <c r="G57" s="750">
        <v>1</v>
      </c>
      <c r="H57" s="83">
        <v>2.2999999999999998</v>
      </c>
      <c r="I57" s="84">
        <v>4.7</v>
      </c>
      <c r="J57" s="85"/>
      <c r="K57" s="84" t="s">
        <v>1263</v>
      </c>
      <c r="L57" s="87">
        <v>7</v>
      </c>
      <c r="M57" s="84">
        <v>6.6</v>
      </c>
      <c r="N57" s="85"/>
      <c r="O57" s="84" t="s">
        <v>1263</v>
      </c>
      <c r="P57" s="87">
        <v>4</v>
      </c>
      <c r="Q57" s="84">
        <v>5</v>
      </c>
      <c r="R57" s="85"/>
      <c r="S57" s="84" t="s">
        <v>1263</v>
      </c>
      <c r="T57" s="87">
        <v>4.3</v>
      </c>
      <c r="U57" s="84">
        <v>6.2</v>
      </c>
      <c r="V57" s="85"/>
      <c r="W57" s="86" t="s">
        <v>1263</v>
      </c>
      <c r="X57" s="87">
        <v>8</v>
      </c>
      <c r="Y57" s="84">
        <v>7.3</v>
      </c>
      <c r="Z57" s="85"/>
      <c r="AA57" s="84" t="s">
        <v>1263</v>
      </c>
      <c r="AB57" s="87">
        <v>5.8</v>
      </c>
      <c r="AC57" s="84">
        <v>6.1</v>
      </c>
      <c r="AD57" s="85"/>
      <c r="AE57" s="84" t="s">
        <v>1263</v>
      </c>
      <c r="AF57" s="87" t="s">
        <v>1263</v>
      </c>
      <c r="AG57" s="84" t="s">
        <v>1263</v>
      </c>
      <c r="AH57" s="85"/>
      <c r="AI57" s="84" t="s">
        <v>1263</v>
      </c>
      <c r="AJ57" s="87" t="s">
        <v>1263</v>
      </c>
      <c r="AK57" s="84" t="s">
        <v>1263</v>
      </c>
      <c r="AL57" s="85"/>
      <c r="AM57" s="84" t="s">
        <v>1263</v>
      </c>
      <c r="AN57" s="87" t="s">
        <v>1263</v>
      </c>
      <c r="AO57" s="84" t="s">
        <v>1263</v>
      </c>
      <c r="AP57" s="85"/>
      <c r="AQ57" s="84" t="s">
        <v>1263</v>
      </c>
      <c r="AR57" s="88"/>
      <c r="AS57" s="84">
        <v>6</v>
      </c>
      <c r="AT57" s="85"/>
      <c r="AU57" s="89"/>
      <c r="AV57" s="88"/>
      <c r="AW57" s="84">
        <v>8</v>
      </c>
      <c r="AX57" s="85"/>
      <c r="AY57" s="89"/>
      <c r="AZ57" s="24">
        <v>6.19</v>
      </c>
      <c r="BA57" s="24" t="s">
        <v>1263</v>
      </c>
      <c r="BB57" s="32">
        <v>54</v>
      </c>
      <c r="BC57" s="23" t="s">
        <v>2820</v>
      </c>
      <c r="BD57" s="23" t="s">
        <v>1263</v>
      </c>
      <c r="BE57" s="23" t="s">
        <v>1263</v>
      </c>
      <c r="BF57" s="69" t="s">
        <v>1263</v>
      </c>
      <c r="BG57" s="23">
        <v>18</v>
      </c>
      <c r="BH57" s="23">
        <v>0</v>
      </c>
      <c r="BI57" s="23">
        <v>18</v>
      </c>
      <c r="BJ57" s="23">
        <v>0</v>
      </c>
      <c r="BK57" s="24">
        <v>6.12</v>
      </c>
      <c r="BL57" s="24" t="s">
        <v>2821</v>
      </c>
      <c r="BM57" s="24">
        <v>6.12</v>
      </c>
      <c r="BN57" s="24" t="s">
        <v>2821</v>
      </c>
      <c r="BO57" s="32"/>
      <c r="BP57" s="23">
        <v>57</v>
      </c>
      <c r="BQ57" s="23">
        <v>0</v>
      </c>
      <c r="BR57" s="14">
        <v>3</v>
      </c>
      <c r="BS57" s="232">
        <v>2.2999999999999998</v>
      </c>
      <c r="BT57" s="232">
        <v>7</v>
      </c>
      <c r="BU57" s="232">
        <v>4</v>
      </c>
      <c r="BV57" s="232">
        <v>4.3</v>
      </c>
      <c r="BW57" s="232">
        <v>8</v>
      </c>
      <c r="BX57" s="232">
        <v>5.8</v>
      </c>
      <c r="BY57" s="232" t="s">
        <v>1263</v>
      </c>
      <c r="BZ57" s="232" t="s">
        <v>1263</v>
      </c>
      <c r="CA57" s="232" t="s">
        <v>1263</v>
      </c>
      <c r="CB57" s="232">
        <v>6</v>
      </c>
      <c r="CC57" s="232">
        <v>8</v>
      </c>
      <c r="CD57" s="14">
        <v>0</v>
      </c>
      <c r="CE57" s="233">
        <v>4.7</v>
      </c>
      <c r="CF57" s="232">
        <v>6.6</v>
      </c>
      <c r="CG57" s="232">
        <v>5</v>
      </c>
      <c r="CH57" s="232">
        <v>6.2</v>
      </c>
      <c r="CI57" s="232">
        <v>7.3</v>
      </c>
      <c r="CJ57" s="232">
        <v>6.1</v>
      </c>
      <c r="CK57" s="232" t="s">
        <v>1263</v>
      </c>
      <c r="CL57" s="232" t="s">
        <v>1263</v>
      </c>
      <c r="CM57" s="232" t="s">
        <v>1263</v>
      </c>
      <c r="CN57" s="232">
        <v>6</v>
      </c>
      <c r="CO57" s="232">
        <v>8</v>
      </c>
      <c r="CP57" s="234">
        <v>6.19</v>
      </c>
      <c r="CQ57" s="235">
        <v>5.4</v>
      </c>
      <c r="CR57" s="236">
        <v>5.8</v>
      </c>
      <c r="CS57" s="236">
        <v>6.3</v>
      </c>
      <c r="CT57" s="236">
        <v>5</v>
      </c>
      <c r="CU57" s="236">
        <v>5.5</v>
      </c>
      <c r="CV57" s="236">
        <v>6.4</v>
      </c>
      <c r="CW57" s="236">
        <v>5.3</v>
      </c>
      <c r="CX57" s="236" t="s">
        <v>1263</v>
      </c>
      <c r="CY57" s="236" t="s">
        <v>1263</v>
      </c>
      <c r="CZ57" s="236">
        <v>7.3</v>
      </c>
      <c r="DA57" s="236">
        <v>5.3</v>
      </c>
      <c r="DB57" s="236">
        <v>5.7</v>
      </c>
      <c r="DC57" s="236">
        <v>5</v>
      </c>
      <c r="DD57" s="236" t="s">
        <v>1263</v>
      </c>
      <c r="DE57" s="236">
        <v>8.1999999999999993</v>
      </c>
      <c r="DF57" s="236">
        <v>7</v>
      </c>
      <c r="DG57" s="236">
        <v>5</v>
      </c>
      <c r="DH57" s="236">
        <v>6.9</v>
      </c>
      <c r="DI57" s="236" t="s">
        <v>1263</v>
      </c>
      <c r="DJ57" s="236" t="s">
        <v>1263</v>
      </c>
      <c r="DK57" s="236" t="s">
        <v>1263</v>
      </c>
      <c r="DL57" s="236">
        <v>8</v>
      </c>
      <c r="DM57" s="555" t="s">
        <v>1263</v>
      </c>
      <c r="DN57" s="237">
        <v>4.7</v>
      </c>
      <c r="DO57" s="238">
        <v>6.6</v>
      </c>
      <c r="DP57" s="238">
        <v>5</v>
      </c>
      <c r="DQ57" s="238">
        <v>6.2</v>
      </c>
      <c r="DR57" s="238">
        <v>7.3</v>
      </c>
      <c r="DS57" s="238">
        <v>6.1</v>
      </c>
      <c r="DT57" s="238" t="s">
        <v>1263</v>
      </c>
      <c r="DU57" s="238" t="s">
        <v>1263</v>
      </c>
      <c r="DV57" s="238" t="s">
        <v>1263</v>
      </c>
      <c r="DW57" s="238">
        <v>6</v>
      </c>
      <c r="DX57" s="238">
        <v>8</v>
      </c>
      <c r="DY57" s="239">
        <v>6.12</v>
      </c>
      <c r="DZ57" s="233" t="s">
        <v>1263</v>
      </c>
      <c r="EA57" s="232" t="s">
        <v>1263</v>
      </c>
      <c r="EB57" s="232" t="s">
        <v>1263</v>
      </c>
      <c r="EC57" s="232" t="s">
        <v>1263</v>
      </c>
      <c r="ED57" s="232" t="s">
        <v>1263</v>
      </c>
      <c r="EE57" s="232" t="s">
        <v>1263</v>
      </c>
      <c r="EF57" s="232" t="s">
        <v>1263</v>
      </c>
      <c r="EG57" s="232" t="s">
        <v>1263</v>
      </c>
      <c r="EH57" s="232" t="s">
        <v>1263</v>
      </c>
      <c r="EI57" s="233">
        <v>4.7</v>
      </c>
      <c r="EJ57" s="232">
        <v>6.6</v>
      </c>
      <c r="EK57" s="232">
        <v>5</v>
      </c>
      <c r="EL57" s="232">
        <v>6.2</v>
      </c>
      <c r="EM57" s="232">
        <v>7.3</v>
      </c>
      <c r="EN57" s="232">
        <v>6.1</v>
      </c>
      <c r="EO57" s="232" t="s">
        <v>1263</v>
      </c>
      <c r="EP57" s="232" t="s">
        <v>1263</v>
      </c>
      <c r="EQ57" s="232" t="s">
        <v>1263</v>
      </c>
      <c r="ER57" s="232">
        <v>6</v>
      </c>
      <c r="ES57" s="232">
        <v>8</v>
      </c>
      <c r="ET57" s="240" t="s">
        <v>1263</v>
      </c>
      <c r="EU57" s="235">
        <v>5.4</v>
      </c>
      <c r="EV57" s="236">
        <v>5.8</v>
      </c>
      <c r="EW57" s="236">
        <v>6.3</v>
      </c>
      <c r="EX57" s="236">
        <v>5</v>
      </c>
      <c r="EY57" s="236">
        <v>5.5</v>
      </c>
      <c r="EZ57" s="236">
        <v>6.4</v>
      </c>
      <c r="FA57" s="236">
        <v>5.3</v>
      </c>
      <c r="FB57" s="236" t="s">
        <v>1263</v>
      </c>
      <c r="FC57" s="236" t="s">
        <v>1263</v>
      </c>
      <c r="FD57" s="236">
        <v>7.3</v>
      </c>
      <c r="FE57" s="236">
        <v>5.3</v>
      </c>
      <c r="FF57" s="236">
        <v>5.7</v>
      </c>
      <c r="FG57" s="236">
        <v>5</v>
      </c>
      <c r="FH57" s="236" t="s">
        <v>1263</v>
      </c>
      <c r="FI57" s="236">
        <v>8.1999999999999993</v>
      </c>
      <c r="FJ57" s="236">
        <v>7</v>
      </c>
      <c r="FK57" s="236">
        <v>5</v>
      </c>
      <c r="FL57" s="236">
        <v>6.9</v>
      </c>
      <c r="FM57" s="236" t="s">
        <v>1263</v>
      </c>
      <c r="FN57" s="236" t="s">
        <v>1263</v>
      </c>
      <c r="FO57" s="236" t="s">
        <v>1263</v>
      </c>
      <c r="FP57" s="236">
        <v>8</v>
      </c>
      <c r="FQ57" s="555" t="s">
        <v>1263</v>
      </c>
      <c r="FR57" s="237">
        <v>4.7</v>
      </c>
      <c r="FS57" s="238">
        <v>6.6</v>
      </c>
      <c r="FT57" s="238">
        <v>5</v>
      </c>
      <c r="FU57" s="238">
        <v>6.2</v>
      </c>
      <c r="FV57" s="238">
        <v>7.3</v>
      </c>
      <c r="FW57" s="238">
        <v>6.1</v>
      </c>
      <c r="FX57" s="238" t="s">
        <v>1263</v>
      </c>
      <c r="FY57" s="238" t="s">
        <v>1263</v>
      </c>
      <c r="FZ57" s="238" t="s">
        <v>1263</v>
      </c>
      <c r="GA57" s="238">
        <v>6</v>
      </c>
      <c r="GB57" s="241">
        <v>8</v>
      </c>
      <c r="GC57" s="239">
        <v>6.12</v>
      </c>
    </row>
    <row r="58" spans="1:185" s="111" customFormat="1" ht="15.75">
      <c r="A58" s="229">
        <v>13</v>
      </c>
      <c r="B58" s="97" t="s">
        <v>2010</v>
      </c>
      <c r="C58" s="230" t="s">
        <v>1939</v>
      </c>
      <c r="D58" s="231" t="s">
        <v>1143</v>
      </c>
      <c r="E58" s="70"/>
      <c r="F58" s="749"/>
      <c r="G58" s="750">
        <v>2</v>
      </c>
      <c r="H58" s="83">
        <v>3</v>
      </c>
      <c r="I58" s="84">
        <v>5.2</v>
      </c>
      <c r="J58" s="85"/>
      <c r="K58" s="84" t="s">
        <v>1263</v>
      </c>
      <c r="L58" s="87">
        <v>8.3000000000000007</v>
      </c>
      <c r="M58" s="84">
        <v>7.4</v>
      </c>
      <c r="N58" s="85"/>
      <c r="O58" s="84" t="s">
        <v>1263</v>
      </c>
      <c r="P58" s="87">
        <v>6.3</v>
      </c>
      <c r="Q58" s="84">
        <v>6.6</v>
      </c>
      <c r="R58" s="85"/>
      <c r="S58" s="84" t="s">
        <v>1263</v>
      </c>
      <c r="T58" s="87">
        <v>5</v>
      </c>
      <c r="U58" s="84">
        <v>4.7</v>
      </c>
      <c r="V58" s="85"/>
      <c r="W58" s="86" t="s">
        <v>1263</v>
      </c>
      <c r="X58" s="87">
        <v>9</v>
      </c>
      <c r="Y58" s="84">
        <v>7.7</v>
      </c>
      <c r="Z58" s="85"/>
      <c r="AA58" s="84" t="s">
        <v>1263</v>
      </c>
      <c r="AB58" s="87">
        <v>7.5</v>
      </c>
      <c r="AC58" s="84">
        <v>7.1</v>
      </c>
      <c r="AD58" s="85"/>
      <c r="AE58" s="84" t="s">
        <v>1263</v>
      </c>
      <c r="AF58" s="87" t="s">
        <v>1263</v>
      </c>
      <c r="AG58" s="84" t="s">
        <v>1263</v>
      </c>
      <c r="AH58" s="85"/>
      <c r="AI58" s="84" t="s">
        <v>1263</v>
      </c>
      <c r="AJ58" s="87" t="s">
        <v>1263</v>
      </c>
      <c r="AK58" s="84" t="s">
        <v>1263</v>
      </c>
      <c r="AL58" s="85"/>
      <c r="AM58" s="84" t="s">
        <v>1263</v>
      </c>
      <c r="AN58" s="87" t="s">
        <v>1263</v>
      </c>
      <c r="AO58" s="84" t="s">
        <v>1263</v>
      </c>
      <c r="AP58" s="85"/>
      <c r="AQ58" s="84" t="s">
        <v>1263</v>
      </c>
      <c r="AR58" s="88"/>
      <c r="AS58" s="84">
        <v>6.5</v>
      </c>
      <c r="AT58" s="85"/>
      <c r="AU58" s="89"/>
      <c r="AV58" s="88"/>
      <c r="AW58" s="84">
        <v>8.1</v>
      </c>
      <c r="AX58" s="85"/>
      <c r="AY58" s="89"/>
      <c r="AZ58" s="24">
        <v>6.7</v>
      </c>
      <c r="BA58" s="24" t="s">
        <v>1263</v>
      </c>
      <c r="BB58" s="32">
        <v>50</v>
      </c>
      <c r="BC58" s="23" t="s">
        <v>2820</v>
      </c>
      <c r="BD58" s="23" t="s">
        <v>1263</v>
      </c>
      <c r="BE58" s="23" t="s">
        <v>1263</v>
      </c>
      <c r="BF58" s="69" t="s">
        <v>1263</v>
      </c>
      <c r="BG58" s="23">
        <v>18</v>
      </c>
      <c r="BH58" s="23">
        <v>0</v>
      </c>
      <c r="BI58" s="23">
        <v>18</v>
      </c>
      <c r="BJ58" s="23">
        <v>0</v>
      </c>
      <c r="BK58" s="24">
        <v>6.55</v>
      </c>
      <c r="BL58" s="24" t="s">
        <v>2821</v>
      </c>
      <c r="BM58" s="24">
        <v>6.55</v>
      </c>
      <c r="BN58" s="24" t="s">
        <v>2821</v>
      </c>
      <c r="BO58" s="32"/>
      <c r="BP58" s="23">
        <v>57</v>
      </c>
      <c r="BQ58" s="23">
        <v>0</v>
      </c>
      <c r="BR58" s="14">
        <v>1</v>
      </c>
      <c r="BS58" s="232">
        <v>3</v>
      </c>
      <c r="BT58" s="232">
        <v>8.3000000000000007</v>
      </c>
      <c r="BU58" s="232">
        <v>6.3</v>
      </c>
      <c r="BV58" s="232">
        <v>5</v>
      </c>
      <c r="BW58" s="232">
        <v>9</v>
      </c>
      <c r="BX58" s="232">
        <v>7.5</v>
      </c>
      <c r="BY58" s="232" t="s">
        <v>1263</v>
      </c>
      <c r="BZ58" s="232" t="s">
        <v>1263</v>
      </c>
      <c r="CA58" s="232" t="s">
        <v>1263</v>
      </c>
      <c r="CB58" s="232">
        <v>6.5</v>
      </c>
      <c r="CC58" s="232">
        <v>8.1</v>
      </c>
      <c r="CD58" s="14">
        <v>0</v>
      </c>
      <c r="CE58" s="233">
        <v>5.2</v>
      </c>
      <c r="CF58" s="232">
        <v>7.4</v>
      </c>
      <c r="CG58" s="232">
        <v>6.6</v>
      </c>
      <c r="CH58" s="232">
        <v>4.7</v>
      </c>
      <c r="CI58" s="232">
        <v>7.7</v>
      </c>
      <c r="CJ58" s="232">
        <v>7.1</v>
      </c>
      <c r="CK58" s="232" t="s">
        <v>1263</v>
      </c>
      <c r="CL58" s="232" t="s">
        <v>1263</v>
      </c>
      <c r="CM58" s="232" t="s">
        <v>1263</v>
      </c>
      <c r="CN58" s="232">
        <v>6.5</v>
      </c>
      <c r="CO58" s="232">
        <v>8.1</v>
      </c>
      <c r="CP58" s="234">
        <v>6.7</v>
      </c>
      <c r="CQ58" s="235">
        <v>7.8</v>
      </c>
      <c r="CR58" s="236">
        <v>6.8</v>
      </c>
      <c r="CS58" s="236">
        <v>6.7</v>
      </c>
      <c r="CT58" s="236">
        <v>5.0999999999999996</v>
      </c>
      <c r="CU58" s="236">
        <v>5.5</v>
      </c>
      <c r="CV58" s="236">
        <v>6.3</v>
      </c>
      <c r="CW58" s="236">
        <v>6.5</v>
      </c>
      <c r="CX58" s="236" t="s">
        <v>1263</v>
      </c>
      <c r="CY58" s="236" t="s">
        <v>1263</v>
      </c>
      <c r="CZ58" s="236">
        <v>8.3000000000000007</v>
      </c>
      <c r="DA58" s="236">
        <v>5.4</v>
      </c>
      <c r="DB58" s="236">
        <v>6.7</v>
      </c>
      <c r="DC58" s="236">
        <v>7.4</v>
      </c>
      <c r="DD58" s="236" t="s">
        <v>1263</v>
      </c>
      <c r="DE58" s="236">
        <v>6.9</v>
      </c>
      <c r="DF58" s="236">
        <v>6.9</v>
      </c>
      <c r="DG58" s="236">
        <v>4.4000000000000004</v>
      </c>
      <c r="DH58" s="236">
        <v>6.5</v>
      </c>
      <c r="DI58" s="236" t="s">
        <v>1263</v>
      </c>
      <c r="DJ58" s="236" t="s">
        <v>1263</v>
      </c>
      <c r="DK58" s="236" t="s">
        <v>1263</v>
      </c>
      <c r="DL58" s="236">
        <v>7</v>
      </c>
      <c r="DM58" s="555" t="s">
        <v>1263</v>
      </c>
      <c r="DN58" s="237">
        <v>5.2</v>
      </c>
      <c r="DO58" s="238">
        <v>7.4</v>
      </c>
      <c r="DP58" s="238">
        <v>6.6</v>
      </c>
      <c r="DQ58" s="238">
        <v>4.7</v>
      </c>
      <c r="DR58" s="238">
        <v>7.7</v>
      </c>
      <c r="DS58" s="238">
        <v>7.1</v>
      </c>
      <c r="DT58" s="238" t="s">
        <v>1263</v>
      </c>
      <c r="DU58" s="238" t="s">
        <v>1263</v>
      </c>
      <c r="DV58" s="238" t="s">
        <v>1263</v>
      </c>
      <c r="DW58" s="238">
        <v>6.5</v>
      </c>
      <c r="DX58" s="238">
        <v>8.1</v>
      </c>
      <c r="DY58" s="239">
        <v>6.55</v>
      </c>
      <c r="DZ58" s="233" t="s">
        <v>1263</v>
      </c>
      <c r="EA58" s="232" t="s">
        <v>1263</v>
      </c>
      <c r="EB58" s="232" t="s">
        <v>1263</v>
      </c>
      <c r="EC58" s="232" t="s">
        <v>1263</v>
      </c>
      <c r="ED58" s="232" t="s">
        <v>1263</v>
      </c>
      <c r="EE58" s="232" t="s">
        <v>1263</v>
      </c>
      <c r="EF58" s="232" t="s">
        <v>1263</v>
      </c>
      <c r="EG58" s="232" t="s">
        <v>1263</v>
      </c>
      <c r="EH58" s="232" t="s">
        <v>1263</v>
      </c>
      <c r="EI58" s="233">
        <v>5.2</v>
      </c>
      <c r="EJ58" s="232">
        <v>7.4</v>
      </c>
      <c r="EK58" s="232">
        <v>6.6</v>
      </c>
      <c r="EL58" s="232">
        <v>4.7</v>
      </c>
      <c r="EM58" s="232">
        <v>7.7</v>
      </c>
      <c r="EN58" s="232">
        <v>7.1</v>
      </c>
      <c r="EO58" s="232" t="s">
        <v>1263</v>
      </c>
      <c r="EP58" s="232" t="s">
        <v>1263</v>
      </c>
      <c r="EQ58" s="232" t="s">
        <v>1263</v>
      </c>
      <c r="ER58" s="232">
        <v>6.5</v>
      </c>
      <c r="ES58" s="232">
        <v>8.1</v>
      </c>
      <c r="ET58" s="240" t="s">
        <v>1263</v>
      </c>
      <c r="EU58" s="235">
        <v>7.8</v>
      </c>
      <c r="EV58" s="236">
        <v>6.8</v>
      </c>
      <c r="EW58" s="236">
        <v>6.7</v>
      </c>
      <c r="EX58" s="236">
        <v>5.0999999999999996</v>
      </c>
      <c r="EY58" s="236">
        <v>5.5</v>
      </c>
      <c r="EZ58" s="236">
        <v>6.3</v>
      </c>
      <c r="FA58" s="236">
        <v>6.5</v>
      </c>
      <c r="FB58" s="236" t="s">
        <v>1263</v>
      </c>
      <c r="FC58" s="236" t="s">
        <v>1263</v>
      </c>
      <c r="FD58" s="236">
        <v>8.3000000000000007</v>
      </c>
      <c r="FE58" s="236">
        <v>5.4</v>
      </c>
      <c r="FF58" s="236">
        <v>6.7</v>
      </c>
      <c r="FG58" s="236">
        <v>7.4</v>
      </c>
      <c r="FH58" s="236" t="s">
        <v>1263</v>
      </c>
      <c r="FI58" s="236">
        <v>6.9</v>
      </c>
      <c r="FJ58" s="236">
        <v>6.9</v>
      </c>
      <c r="FK58" s="236">
        <v>4.4000000000000004</v>
      </c>
      <c r="FL58" s="236">
        <v>6.5</v>
      </c>
      <c r="FM58" s="236" t="s">
        <v>1263</v>
      </c>
      <c r="FN58" s="236" t="s">
        <v>1263</v>
      </c>
      <c r="FO58" s="236" t="s">
        <v>1263</v>
      </c>
      <c r="FP58" s="236">
        <v>7</v>
      </c>
      <c r="FQ58" s="555" t="s">
        <v>1263</v>
      </c>
      <c r="FR58" s="237">
        <v>5.2</v>
      </c>
      <c r="FS58" s="238">
        <v>7.4</v>
      </c>
      <c r="FT58" s="238">
        <v>6.6</v>
      </c>
      <c r="FU58" s="238">
        <v>4.7</v>
      </c>
      <c r="FV58" s="238">
        <v>7.7</v>
      </c>
      <c r="FW58" s="238">
        <v>7.1</v>
      </c>
      <c r="FX58" s="238" t="s">
        <v>1263</v>
      </c>
      <c r="FY58" s="238" t="s">
        <v>1263</v>
      </c>
      <c r="FZ58" s="238" t="s">
        <v>1263</v>
      </c>
      <c r="GA58" s="238">
        <v>6.5</v>
      </c>
      <c r="GB58" s="241">
        <v>8.1</v>
      </c>
      <c r="GC58" s="239">
        <v>6.55</v>
      </c>
    </row>
    <row r="59" spans="1:185" s="111" customFormat="1" ht="15.75">
      <c r="A59" s="229">
        <v>14</v>
      </c>
      <c r="B59" s="97" t="s">
        <v>2011</v>
      </c>
      <c r="C59" s="230" t="s">
        <v>1145</v>
      </c>
      <c r="D59" s="231" t="s">
        <v>414</v>
      </c>
      <c r="E59" s="70"/>
      <c r="F59" s="749"/>
      <c r="G59" s="750">
        <v>7</v>
      </c>
      <c r="H59" s="83">
        <v>2.5</v>
      </c>
      <c r="I59" s="84">
        <v>5.3</v>
      </c>
      <c r="J59" s="85"/>
      <c r="K59" s="84" t="s">
        <v>1263</v>
      </c>
      <c r="L59" s="87">
        <v>6.5</v>
      </c>
      <c r="M59" s="84">
        <v>6.5</v>
      </c>
      <c r="N59" s="85"/>
      <c r="O59" s="84" t="s">
        <v>1263</v>
      </c>
      <c r="P59" s="87">
        <v>4.4000000000000004</v>
      </c>
      <c r="Q59" s="84">
        <v>5.4</v>
      </c>
      <c r="R59" s="85"/>
      <c r="S59" s="84" t="s">
        <v>1263</v>
      </c>
      <c r="T59" s="87">
        <v>4</v>
      </c>
      <c r="U59" s="84">
        <v>3.4</v>
      </c>
      <c r="V59" s="85"/>
      <c r="W59" s="86" t="s">
        <v>1263</v>
      </c>
      <c r="X59" s="87">
        <v>8</v>
      </c>
      <c r="Y59" s="84">
        <v>5.8</v>
      </c>
      <c r="Z59" s="85"/>
      <c r="AA59" s="84" t="s">
        <v>1263</v>
      </c>
      <c r="AB59" s="87">
        <v>5.5</v>
      </c>
      <c r="AC59" s="84">
        <v>4.9000000000000004</v>
      </c>
      <c r="AD59" s="85"/>
      <c r="AE59" s="84" t="s">
        <v>1263</v>
      </c>
      <c r="AF59" s="87" t="s">
        <v>1263</v>
      </c>
      <c r="AG59" s="84" t="s">
        <v>1263</v>
      </c>
      <c r="AH59" s="85"/>
      <c r="AI59" s="84" t="s">
        <v>1263</v>
      </c>
      <c r="AJ59" s="87" t="s">
        <v>1263</v>
      </c>
      <c r="AK59" s="84" t="s">
        <v>1263</v>
      </c>
      <c r="AL59" s="85"/>
      <c r="AM59" s="84" t="s">
        <v>1263</v>
      </c>
      <c r="AN59" s="87" t="s">
        <v>1263</v>
      </c>
      <c r="AO59" s="84" t="s">
        <v>1263</v>
      </c>
      <c r="AP59" s="85"/>
      <c r="AQ59" s="84" t="s">
        <v>1263</v>
      </c>
      <c r="AR59" s="88"/>
      <c r="AS59" s="84">
        <v>6.5</v>
      </c>
      <c r="AT59" s="85"/>
      <c r="AU59" s="89"/>
      <c r="AV59" s="88"/>
      <c r="AW59" s="84">
        <v>6.5</v>
      </c>
      <c r="AX59" s="85"/>
      <c r="AY59" s="89"/>
      <c r="AZ59" s="24">
        <v>5.58</v>
      </c>
      <c r="BA59" s="24" t="s">
        <v>1263</v>
      </c>
      <c r="BB59" s="32">
        <v>41</v>
      </c>
      <c r="BC59" s="23" t="s">
        <v>2820</v>
      </c>
      <c r="BD59" s="23" t="s">
        <v>1263</v>
      </c>
      <c r="BE59" s="23" t="s">
        <v>1263</v>
      </c>
      <c r="BF59" s="69" t="s">
        <v>1263</v>
      </c>
      <c r="BG59" s="23">
        <v>16</v>
      </c>
      <c r="BH59" s="23">
        <v>2</v>
      </c>
      <c r="BI59" s="23">
        <v>16</v>
      </c>
      <c r="BJ59" s="23">
        <v>2</v>
      </c>
      <c r="BK59" s="24">
        <v>6.1</v>
      </c>
      <c r="BL59" s="24" t="s">
        <v>2821</v>
      </c>
      <c r="BM59" s="24">
        <v>6.1</v>
      </c>
      <c r="BN59" s="24" t="s">
        <v>2821</v>
      </c>
      <c r="BO59" s="32"/>
      <c r="BP59" s="23">
        <v>53</v>
      </c>
      <c r="BQ59" s="23">
        <v>4</v>
      </c>
      <c r="BR59" s="14">
        <v>3</v>
      </c>
      <c r="BS59" s="232">
        <v>2.5</v>
      </c>
      <c r="BT59" s="232">
        <v>6.5</v>
      </c>
      <c r="BU59" s="232">
        <v>4.4000000000000004</v>
      </c>
      <c r="BV59" s="232">
        <v>4</v>
      </c>
      <c r="BW59" s="232">
        <v>8</v>
      </c>
      <c r="BX59" s="232">
        <v>5.5</v>
      </c>
      <c r="BY59" s="232" t="s">
        <v>1263</v>
      </c>
      <c r="BZ59" s="232" t="s">
        <v>1263</v>
      </c>
      <c r="CA59" s="232" t="s">
        <v>1263</v>
      </c>
      <c r="CB59" s="232">
        <v>6.5</v>
      </c>
      <c r="CC59" s="232">
        <v>6.5</v>
      </c>
      <c r="CD59" s="14">
        <v>1</v>
      </c>
      <c r="CE59" s="233">
        <v>5.3</v>
      </c>
      <c r="CF59" s="232">
        <v>6.5</v>
      </c>
      <c r="CG59" s="232">
        <v>5.4</v>
      </c>
      <c r="CH59" s="232">
        <v>3.4</v>
      </c>
      <c r="CI59" s="232">
        <v>5.8</v>
      </c>
      <c r="CJ59" s="232">
        <v>4.9000000000000004</v>
      </c>
      <c r="CK59" s="232" t="s">
        <v>1263</v>
      </c>
      <c r="CL59" s="232" t="s">
        <v>1263</v>
      </c>
      <c r="CM59" s="232" t="s">
        <v>1263</v>
      </c>
      <c r="CN59" s="232">
        <v>6.5</v>
      </c>
      <c r="CO59" s="232">
        <v>6.5</v>
      </c>
      <c r="CP59" s="234">
        <v>5.58</v>
      </c>
      <c r="CQ59" s="235">
        <v>6.9</v>
      </c>
      <c r="CR59" s="236">
        <v>7.8</v>
      </c>
      <c r="CS59" s="236">
        <v>5.3</v>
      </c>
      <c r="CT59" s="236">
        <v>5.4</v>
      </c>
      <c r="CU59" s="236">
        <v>5.2</v>
      </c>
      <c r="CV59" s="236">
        <v>6.1</v>
      </c>
      <c r="CW59" s="236">
        <v>6.7</v>
      </c>
      <c r="CX59" s="236" t="s">
        <v>1263</v>
      </c>
      <c r="CY59" s="236" t="s">
        <v>1263</v>
      </c>
      <c r="CZ59" s="236">
        <v>5.6</v>
      </c>
      <c r="DA59" s="236">
        <v>5.4</v>
      </c>
      <c r="DB59" s="236">
        <v>5.5</v>
      </c>
      <c r="DC59" s="236">
        <v>5.9</v>
      </c>
      <c r="DD59" s="236" t="s">
        <v>1263</v>
      </c>
      <c r="DE59" s="236">
        <v>6.7</v>
      </c>
      <c r="DF59" s="236">
        <v>6.4</v>
      </c>
      <c r="DG59" s="236" t="s">
        <v>1263</v>
      </c>
      <c r="DH59" s="236">
        <v>7.4</v>
      </c>
      <c r="DI59" s="236" t="s">
        <v>1263</v>
      </c>
      <c r="DJ59" s="236" t="s">
        <v>1263</v>
      </c>
      <c r="DK59" s="236" t="s">
        <v>1263</v>
      </c>
      <c r="DL59" s="236">
        <v>6.6</v>
      </c>
      <c r="DM59" s="555" t="s">
        <v>1263</v>
      </c>
      <c r="DN59" s="237">
        <v>5.3</v>
      </c>
      <c r="DO59" s="238">
        <v>6.5</v>
      </c>
      <c r="DP59" s="238">
        <v>5.4</v>
      </c>
      <c r="DQ59" s="238" t="s">
        <v>1263</v>
      </c>
      <c r="DR59" s="238">
        <v>5.8</v>
      </c>
      <c r="DS59" s="238">
        <v>4.9000000000000004</v>
      </c>
      <c r="DT59" s="238" t="s">
        <v>1263</v>
      </c>
      <c r="DU59" s="238" t="s">
        <v>1263</v>
      </c>
      <c r="DV59" s="238" t="s">
        <v>1263</v>
      </c>
      <c r="DW59" s="238">
        <v>6.5</v>
      </c>
      <c r="DX59" s="238">
        <v>6.5</v>
      </c>
      <c r="DY59" s="239">
        <v>6.1</v>
      </c>
      <c r="DZ59" s="233" t="s">
        <v>1263</v>
      </c>
      <c r="EA59" s="232" t="s">
        <v>1263</v>
      </c>
      <c r="EB59" s="232" t="s">
        <v>1263</v>
      </c>
      <c r="EC59" s="232" t="s">
        <v>1263</v>
      </c>
      <c r="ED59" s="232" t="s">
        <v>1263</v>
      </c>
      <c r="EE59" s="232" t="s">
        <v>1263</v>
      </c>
      <c r="EF59" s="232" t="s">
        <v>1263</v>
      </c>
      <c r="EG59" s="232" t="s">
        <v>1263</v>
      </c>
      <c r="EH59" s="232" t="s">
        <v>1263</v>
      </c>
      <c r="EI59" s="233">
        <v>5.3</v>
      </c>
      <c r="EJ59" s="232">
        <v>6.5</v>
      </c>
      <c r="EK59" s="232">
        <v>5.4</v>
      </c>
      <c r="EL59" s="232">
        <v>3.4</v>
      </c>
      <c r="EM59" s="232">
        <v>5.8</v>
      </c>
      <c r="EN59" s="232">
        <v>4.9000000000000004</v>
      </c>
      <c r="EO59" s="232" t="s">
        <v>1263</v>
      </c>
      <c r="EP59" s="232" t="s">
        <v>1263</v>
      </c>
      <c r="EQ59" s="232" t="s">
        <v>1263</v>
      </c>
      <c r="ER59" s="232">
        <v>6.5</v>
      </c>
      <c r="ES59" s="232">
        <v>6.5</v>
      </c>
      <c r="ET59" s="240" t="s">
        <v>1263</v>
      </c>
      <c r="EU59" s="235">
        <v>6.9</v>
      </c>
      <c r="EV59" s="236">
        <v>7.8</v>
      </c>
      <c r="EW59" s="236">
        <v>5.3</v>
      </c>
      <c r="EX59" s="236">
        <v>5.4</v>
      </c>
      <c r="EY59" s="236">
        <v>5.2</v>
      </c>
      <c r="EZ59" s="236">
        <v>6.1</v>
      </c>
      <c r="FA59" s="236">
        <v>6.7</v>
      </c>
      <c r="FB59" s="236" t="s">
        <v>1263</v>
      </c>
      <c r="FC59" s="236" t="s">
        <v>1263</v>
      </c>
      <c r="FD59" s="236">
        <v>5.6</v>
      </c>
      <c r="FE59" s="236">
        <v>5.4</v>
      </c>
      <c r="FF59" s="236">
        <v>5.5</v>
      </c>
      <c r="FG59" s="236">
        <v>5.9</v>
      </c>
      <c r="FH59" s="236" t="s">
        <v>1263</v>
      </c>
      <c r="FI59" s="236">
        <v>6.7</v>
      </c>
      <c r="FJ59" s="236">
        <v>6.4</v>
      </c>
      <c r="FK59" s="236" t="s">
        <v>1263</v>
      </c>
      <c r="FL59" s="236">
        <v>7.4</v>
      </c>
      <c r="FM59" s="236" t="s">
        <v>1263</v>
      </c>
      <c r="FN59" s="236" t="s">
        <v>1263</v>
      </c>
      <c r="FO59" s="236" t="s">
        <v>1263</v>
      </c>
      <c r="FP59" s="236">
        <v>6.6</v>
      </c>
      <c r="FQ59" s="555" t="s">
        <v>1263</v>
      </c>
      <c r="FR59" s="237">
        <v>5.3</v>
      </c>
      <c r="FS59" s="238">
        <v>6.5</v>
      </c>
      <c r="FT59" s="238">
        <v>5.4</v>
      </c>
      <c r="FU59" s="238" t="s">
        <v>1263</v>
      </c>
      <c r="FV59" s="238">
        <v>5.8</v>
      </c>
      <c r="FW59" s="238">
        <v>4.9000000000000004</v>
      </c>
      <c r="FX59" s="238" t="s">
        <v>1263</v>
      </c>
      <c r="FY59" s="238" t="s">
        <v>1263</v>
      </c>
      <c r="FZ59" s="238" t="s">
        <v>1263</v>
      </c>
      <c r="GA59" s="238">
        <v>6.5</v>
      </c>
      <c r="GB59" s="241">
        <v>6.5</v>
      </c>
      <c r="GC59" s="239">
        <v>6.1</v>
      </c>
    </row>
    <row r="60" spans="1:185" s="111" customFormat="1" ht="15.75">
      <c r="A60" s="229">
        <v>15</v>
      </c>
      <c r="B60" s="97" t="s">
        <v>2013</v>
      </c>
      <c r="C60" s="230" t="s">
        <v>381</v>
      </c>
      <c r="D60" s="231" t="s">
        <v>1146</v>
      </c>
      <c r="E60" s="70"/>
      <c r="F60" s="749"/>
      <c r="G60" s="750">
        <v>8</v>
      </c>
      <c r="H60" s="83">
        <v>2.6</v>
      </c>
      <c r="I60" s="84">
        <v>5.3</v>
      </c>
      <c r="J60" s="85"/>
      <c r="K60" s="84" t="s">
        <v>1263</v>
      </c>
      <c r="L60" s="87">
        <v>6</v>
      </c>
      <c r="M60" s="84">
        <v>5.4</v>
      </c>
      <c r="N60" s="85"/>
      <c r="O60" s="84" t="s">
        <v>1263</v>
      </c>
      <c r="P60" s="87">
        <v>3.5</v>
      </c>
      <c r="Q60" s="84">
        <v>3.8</v>
      </c>
      <c r="R60" s="85">
        <v>4.0999999999999996</v>
      </c>
      <c r="S60" s="84">
        <v>4.0999999999999996</v>
      </c>
      <c r="T60" s="87">
        <v>4</v>
      </c>
      <c r="U60" s="84">
        <v>3.8</v>
      </c>
      <c r="V60" s="85">
        <v>3</v>
      </c>
      <c r="W60" s="86">
        <v>3.8</v>
      </c>
      <c r="X60" s="87">
        <v>5.8</v>
      </c>
      <c r="Y60" s="84">
        <v>4.3</v>
      </c>
      <c r="Z60" s="85"/>
      <c r="AA60" s="84" t="s">
        <v>1263</v>
      </c>
      <c r="AB60" s="87">
        <v>2.2999999999999998</v>
      </c>
      <c r="AC60" s="84">
        <v>3.8</v>
      </c>
      <c r="AD60" s="85">
        <v>1.5</v>
      </c>
      <c r="AE60" s="84">
        <v>3.8</v>
      </c>
      <c r="AF60" s="87" t="s">
        <v>1263</v>
      </c>
      <c r="AG60" s="84" t="s">
        <v>1263</v>
      </c>
      <c r="AH60" s="85"/>
      <c r="AI60" s="84" t="s">
        <v>1263</v>
      </c>
      <c r="AJ60" s="87" t="s">
        <v>1263</v>
      </c>
      <c r="AK60" s="84" t="s">
        <v>1263</v>
      </c>
      <c r="AL60" s="85"/>
      <c r="AM60" s="84" t="s">
        <v>1263</v>
      </c>
      <c r="AN60" s="87" t="s">
        <v>1263</v>
      </c>
      <c r="AO60" s="84" t="s">
        <v>1263</v>
      </c>
      <c r="AP60" s="85"/>
      <c r="AQ60" s="84" t="s">
        <v>1263</v>
      </c>
      <c r="AR60" s="88"/>
      <c r="AS60" s="84">
        <v>6.3</v>
      </c>
      <c r="AT60" s="85"/>
      <c r="AU60" s="89"/>
      <c r="AV60" s="88"/>
      <c r="AW60" s="84">
        <v>5.9</v>
      </c>
      <c r="AX60" s="85"/>
      <c r="AY60" s="89"/>
      <c r="AZ60" s="24">
        <v>4.8</v>
      </c>
      <c r="BA60" s="24">
        <v>4.8499999999999996</v>
      </c>
      <c r="BB60" s="32">
        <v>36</v>
      </c>
      <c r="BC60" s="23" t="s">
        <v>2822</v>
      </c>
      <c r="BD60" s="23" t="s">
        <v>2822</v>
      </c>
      <c r="BE60" s="23" t="s">
        <v>1263</v>
      </c>
      <c r="BF60" s="69" t="s">
        <v>1263</v>
      </c>
      <c r="BG60" s="23">
        <v>11</v>
      </c>
      <c r="BH60" s="23">
        <v>7</v>
      </c>
      <c r="BI60" s="23">
        <v>14</v>
      </c>
      <c r="BJ60" s="23">
        <v>4</v>
      </c>
      <c r="BK60" s="24">
        <v>5.59</v>
      </c>
      <c r="BL60" s="24" t="s">
        <v>2821</v>
      </c>
      <c r="BM60" s="24">
        <v>5.5</v>
      </c>
      <c r="BN60" s="24" t="s">
        <v>2821</v>
      </c>
      <c r="BO60" s="32"/>
      <c r="BP60" s="23">
        <v>51</v>
      </c>
      <c r="BQ60" s="23">
        <v>6</v>
      </c>
      <c r="BR60" s="14">
        <v>4</v>
      </c>
      <c r="BS60" s="232">
        <v>2.6</v>
      </c>
      <c r="BT60" s="232">
        <v>6</v>
      </c>
      <c r="BU60" s="232">
        <v>3.5</v>
      </c>
      <c r="BV60" s="232">
        <v>4</v>
      </c>
      <c r="BW60" s="232">
        <v>5.8</v>
      </c>
      <c r="BX60" s="232">
        <v>2.2999999999999998</v>
      </c>
      <c r="BY60" s="232" t="s">
        <v>1263</v>
      </c>
      <c r="BZ60" s="232" t="s">
        <v>1263</v>
      </c>
      <c r="CA60" s="232" t="s">
        <v>1263</v>
      </c>
      <c r="CB60" s="232">
        <v>6.3</v>
      </c>
      <c r="CC60" s="232">
        <v>5.9</v>
      </c>
      <c r="CD60" s="14">
        <v>3</v>
      </c>
      <c r="CE60" s="233">
        <v>5.3</v>
      </c>
      <c r="CF60" s="232">
        <v>5.4</v>
      </c>
      <c r="CG60" s="232">
        <v>3.8</v>
      </c>
      <c r="CH60" s="232">
        <v>3.8</v>
      </c>
      <c r="CI60" s="232">
        <v>4.3</v>
      </c>
      <c r="CJ60" s="232">
        <v>3.8</v>
      </c>
      <c r="CK60" s="232" t="s">
        <v>1263</v>
      </c>
      <c r="CL60" s="232" t="s">
        <v>1263</v>
      </c>
      <c r="CM60" s="232" t="s">
        <v>1263</v>
      </c>
      <c r="CN60" s="232">
        <v>6.3</v>
      </c>
      <c r="CO60" s="232">
        <v>5.9</v>
      </c>
      <c r="CP60" s="234">
        <v>4.8</v>
      </c>
      <c r="CQ60" s="235">
        <v>5.2</v>
      </c>
      <c r="CR60" s="236">
        <v>5.9</v>
      </c>
      <c r="CS60" s="236">
        <v>5.5</v>
      </c>
      <c r="CT60" s="236">
        <v>5.7</v>
      </c>
      <c r="CU60" s="236">
        <v>5</v>
      </c>
      <c r="CV60" s="236">
        <v>5.8</v>
      </c>
      <c r="CW60" s="236">
        <v>5</v>
      </c>
      <c r="CX60" s="236" t="s">
        <v>1263</v>
      </c>
      <c r="CY60" s="236" t="s">
        <v>1263</v>
      </c>
      <c r="CZ60" s="236">
        <v>5.6</v>
      </c>
      <c r="DA60" s="236">
        <v>5.5</v>
      </c>
      <c r="DB60" s="236">
        <v>4.5</v>
      </c>
      <c r="DC60" s="236">
        <v>5.3</v>
      </c>
      <c r="DD60" s="236" t="s">
        <v>1263</v>
      </c>
      <c r="DE60" s="236">
        <v>6.2</v>
      </c>
      <c r="DF60" s="236">
        <v>6</v>
      </c>
      <c r="DG60" s="236" t="s">
        <v>1263</v>
      </c>
      <c r="DH60" s="236">
        <v>5.5</v>
      </c>
      <c r="DI60" s="236" t="s">
        <v>1263</v>
      </c>
      <c r="DJ60" s="236" t="s">
        <v>1263</v>
      </c>
      <c r="DK60" s="236" t="s">
        <v>1263</v>
      </c>
      <c r="DL60" s="236">
        <v>8</v>
      </c>
      <c r="DM60" s="555" t="s">
        <v>1263</v>
      </c>
      <c r="DN60" s="237">
        <v>5.3</v>
      </c>
      <c r="DO60" s="238">
        <v>5.4</v>
      </c>
      <c r="DP60" s="238" t="s">
        <v>1263</v>
      </c>
      <c r="DQ60" s="238" t="s">
        <v>1263</v>
      </c>
      <c r="DR60" s="238">
        <v>4.3</v>
      </c>
      <c r="DS60" s="238" t="s">
        <v>1263</v>
      </c>
      <c r="DT60" s="238" t="s">
        <v>1263</v>
      </c>
      <c r="DU60" s="238" t="s">
        <v>1263</v>
      </c>
      <c r="DV60" s="238" t="s">
        <v>1263</v>
      </c>
      <c r="DW60" s="238">
        <v>6.3</v>
      </c>
      <c r="DX60" s="238">
        <v>5.9</v>
      </c>
      <c r="DY60" s="239">
        <v>5.59</v>
      </c>
      <c r="DZ60" s="233" t="s">
        <v>1263</v>
      </c>
      <c r="EA60" s="232" t="s">
        <v>1263</v>
      </c>
      <c r="EB60" s="232">
        <v>4.0999999999999996</v>
      </c>
      <c r="EC60" s="232">
        <v>3.8</v>
      </c>
      <c r="ED60" s="232" t="s">
        <v>1263</v>
      </c>
      <c r="EE60" s="232">
        <v>3.8</v>
      </c>
      <c r="EF60" s="232" t="s">
        <v>1263</v>
      </c>
      <c r="EG60" s="232" t="s">
        <v>1263</v>
      </c>
      <c r="EH60" s="232" t="s">
        <v>1263</v>
      </c>
      <c r="EI60" s="233">
        <v>5.3</v>
      </c>
      <c r="EJ60" s="232">
        <v>5.4</v>
      </c>
      <c r="EK60" s="232">
        <v>4.0999999999999996</v>
      </c>
      <c r="EL60" s="232">
        <v>3.8</v>
      </c>
      <c r="EM60" s="232">
        <v>4.3</v>
      </c>
      <c r="EN60" s="232">
        <v>3.8</v>
      </c>
      <c r="EO60" s="232" t="s">
        <v>1263</v>
      </c>
      <c r="EP60" s="232" t="s">
        <v>1263</v>
      </c>
      <c r="EQ60" s="232" t="s">
        <v>1263</v>
      </c>
      <c r="ER60" s="232">
        <v>6.3</v>
      </c>
      <c r="ES60" s="232">
        <v>5.9</v>
      </c>
      <c r="ET60" s="240">
        <v>4.8499999999999996</v>
      </c>
      <c r="EU60" s="235">
        <v>5.2</v>
      </c>
      <c r="EV60" s="236">
        <v>5.9</v>
      </c>
      <c r="EW60" s="236">
        <v>5.5</v>
      </c>
      <c r="EX60" s="236">
        <v>5.7</v>
      </c>
      <c r="EY60" s="236">
        <v>5</v>
      </c>
      <c r="EZ60" s="236">
        <v>5.8</v>
      </c>
      <c r="FA60" s="236">
        <v>5</v>
      </c>
      <c r="FB60" s="236" t="s">
        <v>1263</v>
      </c>
      <c r="FC60" s="236" t="s">
        <v>1263</v>
      </c>
      <c r="FD60" s="236">
        <v>5.6</v>
      </c>
      <c r="FE60" s="236">
        <v>5.5</v>
      </c>
      <c r="FF60" s="236">
        <v>4.5</v>
      </c>
      <c r="FG60" s="236">
        <v>5.3</v>
      </c>
      <c r="FH60" s="236" t="s">
        <v>1263</v>
      </c>
      <c r="FI60" s="236">
        <v>6.2</v>
      </c>
      <c r="FJ60" s="236">
        <v>6</v>
      </c>
      <c r="FK60" s="236" t="s">
        <v>1263</v>
      </c>
      <c r="FL60" s="236">
        <v>5.5</v>
      </c>
      <c r="FM60" s="236" t="s">
        <v>1263</v>
      </c>
      <c r="FN60" s="236" t="s">
        <v>1263</v>
      </c>
      <c r="FO60" s="236" t="s">
        <v>1263</v>
      </c>
      <c r="FP60" s="236">
        <v>8</v>
      </c>
      <c r="FQ60" s="555" t="s">
        <v>1263</v>
      </c>
      <c r="FR60" s="237">
        <v>5.3</v>
      </c>
      <c r="FS60" s="238">
        <v>5.4</v>
      </c>
      <c r="FT60" s="238">
        <v>4.0999999999999996</v>
      </c>
      <c r="FU60" s="238" t="s">
        <v>1263</v>
      </c>
      <c r="FV60" s="238">
        <v>4.3</v>
      </c>
      <c r="FW60" s="238" t="s">
        <v>1263</v>
      </c>
      <c r="FX60" s="238" t="s">
        <v>1263</v>
      </c>
      <c r="FY60" s="238" t="s">
        <v>1263</v>
      </c>
      <c r="FZ60" s="238" t="s">
        <v>1263</v>
      </c>
      <c r="GA60" s="238">
        <v>6.3</v>
      </c>
      <c r="GB60" s="241">
        <v>5.9</v>
      </c>
      <c r="GC60" s="239">
        <v>5.5</v>
      </c>
    </row>
    <row r="61" spans="1:185" s="111" customFormat="1" ht="15.75">
      <c r="A61" s="229" t="s">
        <v>1263</v>
      </c>
      <c r="B61" s="751"/>
      <c r="C61" s="230" t="s">
        <v>1263</v>
      </c>
      <c r="D61" s="231" t="s">
        <v>1263</v>
      </c>
      <c r="E61" s="70"/>
      <c r="F61" s="749"/>
      <c r="G61" s="750"/>
      <c r="H61" s="83" t="s">
        <v>1263</v>
      </c>
      <c r="I61" s="84" t="s">
        <v>1263</v>
      </c>
      <c r="J61" s="85"/>
      <c r="K61" s="84" t="s">
        <v>1263</v>
      </c>
      <c r="L61" s="87" t="s">
        <v>1263</v>
      </c>
      <c r="M61" s="84" t="s">
        <v>1263</v>
      </c>
      <c r="N61" s="85"/>
      <c r="O61" s="84" t="s">
        <v>1263</v>
      </c>
      <c r="P61" s="87" t="s">
        <v>1263</v>
      </c>
      <c r="Q61" s="84" t="s">
        <v>1263</v>
      </c>
      <c r="R61" s="85"/>
      <c r="S61" s="84" t="s">
        <v>1263</v>
      </c>
      <c r="T61" s="87" t="s">
        <v>1263</v>
      </c>
      <c r="U61" s="84" t="s">
        <v>1263</v>
      </c>
      <c r="V61" s="85"/>
      <c r="W61" s="86" t="s">
        <v>1263</v>
      </c>
      <c r="X61" s="87" t="s">
        <v>1263</v>
      </c>
      <c r="Y61" s="84" t="s">
        <v>1263</v>
      </c>
      <c r="Z61" s="85"/>
      <c r="AA61" s="84" t="s">
        <v>1263</v>
      </c>
      <c r="AB61" s="87" t="s">
        <v>1263</v>
      </c>
      <c r="AC61" s="84" t="s">
        <v>1263</v>
      </c>
      <c r="AD61" s="85"/>
      <c r="AE61" s="84" t="s">
        <v>1263</v>
      </c>
      <c r="AF61" s="87" t="s">
        <v>1263</v>
      </c>
      <c r="AG61" s="84" t="s">
        <v>1263</v>
      </c>
      <c r="AH61" s="85"/>
      <c r="AI61" s="84" t="s">
        <v>1263</v>
      </c>
      <c r="AJ61" s="87" t="s">
        <v>1263</v>
      </c>
      <c r="AK61" s="84" t="s">
        <v>1263</v>
      </c>
      <c r="AL61" s="85"/>
      <c r="AM61" s="84" t="s">
        <v>1263</v>
      </c>
      <c r="AN61" s="87" t="s">
        <v>1263</v>
      </c>
      <c r="AO61" s="84" t="s">
        <v>1263</v>
      </c>
      <c r="AP61" s="85"/>
      <c r="AQ61" s="84" t="s">
        <v>1263</v>
      </c>
      <c r="AR61" s="88"/>
      <c r="AS61" s="84" t="s">
        <v>1263</v>
      </c>
      <c r="AT61" s="85"/>
      <c r="AU61" s="89"/>
      <c r="AV61" s="88"/>
      <c r="AW61" s="84" t="s">
        <v>1263</v>
      </c>
      <c r="AX61" s="85"/>
      <c r="AY61" s="89"/>
      <c r="AZ61" s="24" t="s">
        <v>1263</v>
      </c>
      <c r="BA61" s="24" t="s">
        <v>1263</v>
      </c>
      <c r="BB61" s="32"/>
      <c r="BC61" s="23" t="s">
        <v>1263</v>
      </c>
      <c r="BD61" s="23" t="s">
        <v>1263</v>
      </c>
      <c r="BE61" s="23" t="s">
        <v>1263</v>
      </c>
      <c r="BF61" s="69" t="s">
        <v>1263</v>
      </c>
      <c r="BG61" s="23" t="s">
        <v>1263</v>
      </c>
      <c r="BH61" s="23" t="s">
        <v>1263</v>
      </c>
      <c r="BI61" s="23" t="s">
        <v>1263</v>
      </c>
      <c r="BJ61" s="23" t="s">
        <v>1263</v>
      </c>
      <c r="BK61" s="24" t="s">
        <v>1263</v>
      </c>
      <c r="BL61" s="24" t="s">
        <v>1263</v>
      </c>
      <c r="BM61" s="24" t="s">
        <v>1263</v>
      </c>
      <c r="BN61" s="24" t="s">
        <v>1263</v>
      </c>
      <c r="BO61" s="32"/>
      <c r="BP61" s="23" t="s">
        <v>1263</v>
      </c>
      <c r="BQ61" s="23" t="s">
        <v>1263</v>
      </c>
      <c r="BR61" s="14" t="s">
        <v>1263</v>
      </c>
      <c r="BS61" s="232" t="s">
        <v>1263</v>
      </c>
      <c r="BT61" s="232" t="s">
        <v>1263</v>
      </c>
      <c r="BU61" s="232" t="s">
        <v>1263</v>
      </c>
      <c r="BV61" s="232" t="s">
        <v>1263</v>
      </c>
      <c r="BW61" s="232" t="s">
        <v>1263</v>
      </c>
      <c r="BX61" s="232" t="s">
        <v>1263</v>
      </c>
      <c r="BY61" s="232" t="s">
        <v>1263</v>
      </c>
      <c r="BZ61" s="232" t="s">
        <v>1263</v>
      </c>
      <c r="CA61" s="232" t="s">
        <v>1263</v>
      </c>
      <c r="CB61" s="232" t="s">
        <v>1263</v>
      </c>
      <c r="CC61" s="232" t="s">
        <v>1263</v>
      </c>
      <c r="CD61" s="14" t="s">
        <v>1263</v>
      </c>
      <c r="CE61" s="233" t="s">
        <v>1263</v>
      </c>
      <c r="CF61" s="232" t="s">
        <v>1263</v>
      </c>
      <c r="CG61" s="232" t="s">
        <v>1263</v>
      </c>
      <c r="CH61" s="232" t="s">
        <v>1263</v>
      </c>
      <c r="CI61" s="232" t="s">
        <v>1263</v>
      </c>
      <c r="CJ61" s="232" t="s">
        <v>1263</v>
      </c>
      <c r="CK61" s="232" t="s">
        <v>1263</v>
      </c>
      <c r="CL61" s="232" t="s">
        <v>1263</v>
      </c>
      <c r="CM61" s="232" t="s">
        <v>1263</v>
      </c>
      <c r="CN61" s="232" t="s">
        <v>1263</v>
      </c>
      <c r="CO61" s="232" t="s">
        <v>1263</v>
      </c>
      <c r="CP61" s="234" t="s">
        <v>1263</v>
      </c>
      <c r="CQ61" s="235" t="s">
        <v>1263</v>
      </c>
      <c r="CR61" s="236" t="s">
        <v>1263</v>
      </c>
      <c r="CS61" s="236" t="s">
        <v>1263</v>
      </c>
      <c r="CT61" s="236" t="s">
        <v>1263</v>
      </c>
      <c r="CU61" s="236" t="s">
        <v>1263</v>
      </c>
      <c r="CV61" s="236" t="s">
        <v>1263</v>
      </c>
      <c r="CW61" s="236" t="s">
        <v>1263</v>
      </c>
      <c r="CX61" s="236" t="s">
        <v>1263</v>
      </c>
      <c r="CY61" s="236" t="s">
        <v>1263</v>
      </c>
      <c r="CZ61" s="236" t="s">
        <v>1263</v>
      </c>
      <c r="DA61" s="236" t="s">
        <v>1263</v>
      </c>
      <c r="DB61" s="236" t="s">
        <v>1263</v>
      </c>
      <c r="DC61" s="236" t="s">
        <v>1263</v>
      </c>
      <c r="DD61" s="236" t="s">
        <v>1263</v>
      </c>
      <c r="DE61" s="236" t="s">
        <v>1263</v>
      </c>
      <c r="DF61" s="236" t="s">
        <v>1263</v>
      </c>
      <c r="DG61" s="236" t="s">
        <v>1263</v>
      </c>
      <c r="DH61" s="236" t="s">
        <v>1263</v>
      </c>
      <c r="DI61" s="236" t="s">
        <v>1263</v>
      </c>
      <c r="DJ61" s="236" t="s">
        <v>1263</v>
      </c>
      <c r="DK61" s="236" t="s">
        <v>1263</v>
      </c>
      <c r="DL61" s="236" t="s">
        <v>1263</v>
      </c>
      <c r="DM61" s="555" t="s">
        <v>1263</v>
      </c>
      <c r="DN61" s="237" t="s">
        <v>1263</v>
      </c>
      <c r="DO61" s="238" t="s">
        <v>1263</v>
      </c>
      <c r="DP61" s="238" t="s">
        <v>1263</v>
      </c>
      <c r="DQ61" s="238" t="s">
        <v>1263</v>
      </c>
      <c r="DR61" s="238" t="s">
        <v>1263</v>
      </c>
      <c r="DS61" s="238" t="s">
        <v>1263</v>
      </c>
      <c r="DT61" s="238" t="s">
        <v>1263</v>
      </c>
      <c r="DU61" s="238" t="s">
        <v>1263</v>
      </c>
      <c r="DV61" s="238" t="s">
        <v>1263</v>
      </c>
      <c r="DW61" s="238" t="s">
        <v>1263</v>
      </c>
      <c r="DX61" s="238" t="s">
        <v>1263</v>
      </c>
      <c r="DY61" s="239" t="s">
        <v>1263</v>
      </c>
      <c r="DZ61" s="233" t="s">
        <v>1263</v>
      </c>
      <c r="EA61" s="232" t="s">
        <v>1263</v>
      </c>
      <c r="EB61" s="232" t="s">
        <v>1263</v>
      </c>
      <c r="EC61" s="232" t="s">
        <v>1263</v>
      </c>
      <c r="ED61" s="232" t="s">
        <v>1263</v>
      </c>
      <c r="EE61" s="232" t="s">
        <v>1263</v>
      </c>
      <c r="EF61" s="232" t="s">
        <v>1263</v>
      </c>
      <c r="EG61" s="232" t="s">
        <v>1263</v>
      </c>
      <c r="EH61" s="232" t="s">
        <v>1263</v>
      </c>
      <c r="EI61" s="233" t="s">
        <v>1263</v>
      </c>
      <c r="EJ61" s="232" t="s">
        <v>1263</v>
      </c>
      <c r="EK61" s="232" t="s">
        <v>1263</v>
      </c>
      <c r="EL61" s="232" t="s">
        <v>1263</v>
      </c>
      <c r="EM61" s="232" t="s">
        <v>1263</v>
      </c>
      <c r="EN61" s="232" t="s">
        <v>1263</v>
      </c>
      <c r="EO61" s="232" t="s">
        <v>1263</v>
      </c>
      <c r="EP61" s="232" t="s">
        <v>1263</v>
      </c>
      <c r="EQ61" s="232" t="s">
        <v>1263</v>
      </c>
      <c r="ER61" s="232" t="s">
        <v>1263</v>
      </c>
      <c r="ES61" s="232" t="s">
        <v>1263</v>
      </c>
      <c r="ET61" s="240" t="s">
        <v>1263</v>
      </c>
      <c r="EU61" s="235" t="s">
        <v>1263</v>
      </c>
      <c r="EV61" s="236" t="s">
        <v>1263</v>
      </c>
      <c r="EW61" s="236" t="s">
        <v>1263</v>
      </c>
      <c r="EX61" s="236" t="s">
        <v>1263</v>
      </c>
      <c r="EY61" s="236" t="s">
        <v>1263</v>
      </c>
      <c r="EZ61" s="236" t="s">
        <v>1263</v>
      </c>
      <c r="FA61" s="236" t="s">
        <v>1263</v>
      </c>
      <c r="FB61" s="236" t="s">
        <v>1263</v>
      </c>
      <c r="FC61" s="236" t="s">
        <v>1263</v>
      </c>
      <c r="FD61" s="236" t="s">
        <v>1263</v>
      </c>
      <c r="FE61" s="236" t="s">
        <v>1263</v>
      </c>
      <c r="FF61" s="236" t="s">
        <v>1263</v>
      </c>
      <c r="FG61" s="236" t="s">
        <v>1263</v>
      </c>
      <c r="FH61" s="236" t="s">
        <v>1263</v>
      </c>
      <c r="FI61" s="236" t="s">
        <v>1263</v>
      </c>
      <c r="FJ61" s="236" t="s">
        <v>1263</v>
      </c>
      <c r="FK61" s="236" t="s">
        <v>1263</v>
      </c>
      <c r="FL61" s="236" t="s">
        <v>1263</v>
      </c>
      <c r="FM61" s="236" t="s">
        <v>1263</v>
      </c>
      <c r="FN61" s="236" t="s">
        <v>1263</v>
      </c>
      <c r="FO61" s="236" t="s">
        <v>1263</v>
      </c>
      <c r="FP61" s="236" t="s">
        <v>1263</v>
      </c>
      <c r="FQ61" s="555" t="s">
        <v>1263</v>
      </c>
      <c r="FR61" s="237" t="s">
        <v>1263</v>
      </c>
      <c r="FS61" s="238" t="s">
        <v>1263</v>
      </c>
      <c r="FT61" s="238" t="s">
        <v>1263</v>
      </c>
      <c r="FU61" s="238" t="s">
        <v>1263</v>
      </c>
      <c r="FV61" s="238" t="s">
        <v>1263</v>
      </c>
      <c r="FW61" s="238" t="s">
        <v>1263</v>
      </c>
      <c r="FX61" s="238" t="s">
        <v>1263</v>
      </c>
      <c r="FY61" s="238" t="s">
        <v>1263</v>
      </c>
      <c r="FZ61" s="238" t="s">
        <v>1263</v>
      </c>
      <c r="GA61" s="238" t="s">
        <v>1263</v>
      </c>
      <c r="GB61" s="241" t="s">
        <v>1263</v>
      </c>
      <c r="GC61" s="239" t="s">
        <v>1263</v>
      </c>
    </row>
    <row r="62" spans="1:185" s="111" customFormat="1" ht="15.75">
      <c r="A62" s="229" t="s">
        <v>1263</v>
      </c>
      <c r="B62" s="751"/>
      <c r="C62" s="230" t="s">
        <v>1263</v>
      </c>
      <c r="D62" s="231" t="s">
        <v>1263</v>
      </c>
      <c r="E62" s="70"/>
      <c r="F62" s="749"/>
      <c r="G62" s="750"/>
      <c r="H62" s="83" t="s">
        <v>1263</v>
      </c>
      <c r="I62" s="84" t="s">
        <v>1263</v>
      </c>
      <c r="J62" s="85"/>
      <c r="K62" s="84" t="s">
        <v>1263</v>
      </c>
      <c r="L62" s="87" t="s">
        <v>1263</v>
      </c>
      <c r="M62" s="84" t="s">
        <v>1263</v>
      </c>
      <c r="N62" s="85"/>
      <c r="O62" s="84" t="s">
        <v>1263</v>
      </c>
      <c r="P62" s="87" t="s">
        <v>1263</v>
      </c>
      <c r="Q62" s="84" t="s">
        <v>1263</v>
      </c>
      <c r="R62" s="85"/>
      <c r="S62" s="84" t="s">
        <v>1263</v>
      </c>
      <c r="T62" s="87" t="s">
        <v>1263</v>
      </c>
      <c r="U62" s="84" t="s">
        <v>1263</v>
      </c>
      <c r="V62" s="85"/>
      <c r="W62" s="86" t="s">
        <v>1263</v>
      </c>
      <c r="X62" s="87" t="s">
        <v>1263</v>
      </c>
      <c r="Y62" s="84" t="s">
        <v>1263</v>
      </c>
      <c r="Z62" s="85"/>
      <c r="AA62" s="84" t="s">
        <v>1263</v>
      </c>
      <c r="AB62" s="87" t="s">
        <v>1263</v>
      </c>
      <c r="AC62" s="84" t="s">
        <v>1263</v>
      </c>
      <c r="AD62" s="85"/>
      <c r="AE62" s="84" t="s">
        <v>1263</v>
      </c>
      <c r="AF62" s="87" t="s">
        <v>1263</v>
      </c>
      <c r="AG62" s="84" t="s">
        <v>1263</v>
      </c>
      <c r="AH62" s="85"/>
      <c r="AI62" s="84" t="s">
        <v>1263</v>
      </c>
      <c r="AJ62" s="87" t="s">
        <v>1263</v>
      </c>
      <c r="AK62" s="84" t="s">
        <v>1263</v>
      </c>
      <c r="AL62" s="85"/>
      <c r="AM62" s="84" t="s">
        <v>1263</v>
      </c>
      <c r="AN62" s="87" t="s">
        <v>1263</v>
      </c>
      <c r="AO62" s="84" t="s">
        <v>1263</v>
      </c>
      <c r="AP62" s="85"/>
      <c r="AQ62" s="84" t="s">
        <v>1263</v>
      </c>
      <c r="AR62" s="88"/>
      <c r="AS62" s="84" t="s">
        <v>1263</v>
      </c>
      <c r="AT62" s="85"/>
      <c r="AU62" s="89"/>
      <c r="AV62" s="88"/>
      <c r="AW62" s="84" t="s">
        <v>1263</v>
      </c>
      <c r="AX62" s="85"/>
      <c r="AY62" s="89"/>
      <c r="AZ62" s="24" t="s">
        <v>1263</v>
      </c>
      <c r="BA62" s="24" t="s">
        <v>1263</v>
      </c>
      <c r="BB62" s="32"/>
      <c r="BC62" s="23" t="s">
        <v>1263</v>
      </c>
      <c r="BD62" s="23" t="s">
        <v>1263</v>
      </c>
      <c r="BE62" s="23" t="s">
        <v>1263</v>
      </c>
      <c r="BF62" s="69" t="s">
        <v>1263</v>
      </c>
      <c r="BG62" s="23" t="s">
        <v>1263</v>
      </c>
      <c r="BH62" s="23" t="s">
        <v>1263</v>
      </c>
      <c r="BI62" s="23" t="s">
        <v>1263</v>
      </c>
      <c r="BJ62" s="23" t="s">
        <v>1263</v>
      </c>
      <c r="BK62" s="24" t="s">
        <v>1263</v>
      </c>
      <c r="BL62" s="24" t="s">
        <v>1263</v>
      </c>
      <c r="BM62" s="24" t="s">
        <v>1263</v>
      </c>
      <c r="BN62" s="24" t="s">
        <v>1263</v>
      </c>
      <c r="BO62" s="32"/>
      <c r="BP62" s="23" t="s">
        <v>1263</v>
      </c>
      <c r="BQ62" s="23" t="s">
        <v>1263</v>
      </c>
      <c r="BR62" s="14" t="s">
        <v>1263</v>
      </c>
      <c r="BS62" s="232" t="s">
        <v>1263</v>
      </c>
      <c r="BT62" s="232" t="s">
        <v>1263</v>
      </c>
      <c r="BU62" s="232" t="s">
        <v>1263</v>
      </c>
      <c r="BV62" s="232" t="s">
        <v>1263</v>
      </c>
      <c r="BW62" s="232" t="s">
        <v>1263</v>
      </c>
      <c r="BX62" s="232" t="s">
        <v>1263</v>
      </c>
      <c r="BY62" s="232" t="s">
        <v>1263</v>
      </c>
      <c r="BZ62" s="232" t="s">
        <v>1263</v>
      </c>
      <c r="CA62" s="232" t="s">
        <v>1263</v>
      </c>
      <c r="CB62" s="232" t="s">
        <v>1263</v>
      </c>
      <c r="CC62" s="232" t="s">
        <v>1263</v>
      </c>
      <c r="CD62" s="14" t="s">
        <v>1263</v>
      </c>
      <c r="CE62" s="233" t="s">
        <v>1263</v>
      </c>
      <c r="CF62" s="232" t="s">
        <v>1263</v>
      </c>
      <c r="CG62" s="232" t="s">
        <v>1263</v>
      </c>
      <c r="CH62" s="232" t="s">
        <v>1263</v>
      </c>
      <c r="CI62" s="232" t="s">
        <v>1263</v>
      </c>
      <c r="CJ62" s="232" t="s">
        <v>1263</v>
      </c>
      <c r="CK62" s="232" t="s">
        <v>1263</v>
      </c>
      <c r="CL62" s="232" t="s">
        <v>1263</v>
      </c>
      <c r="CM62" s="232" t="s">
        <v>1263</v>
      </c>
      <c r="CN62" s="232" t="s">
        <v>1263</v>
      </c>
      <c r="CO62" s="232" t="s">
        <v>1263</v>
      </c>
      <c r="CP62" s="234" t="s">
        <v>1263</v>
      </c>
      <c r="CQ62" s="235" t="s">
        <v>1263</v>
      </c>
      <c r="CR62" s="236" t="s">
        <v>1263</v>
      </c>
      <c r="CS62" s="236" t="s">
        <v>1263</v>
      </c>
      <c r="CT62" s="236" t="s">
        <v>1263</v>
      </c>
      <c r="CU62" s="236" t="s">
        <v>1263</v>
      </c>
      <c r="CV62" s="236" t="s">
        <v>1263</v>
      </c>
      <c r="CW62" s="236" t="s">
        <v>1263</v>
      </c>
      <c r="CX62" s="236" t="s">
        <v>1263</v>
      </c>
      <c r="CY62" s="236" t="s">
        <v>1263</v>
      </c>
      <c r="CZ62" s="236" t="s">
        <v>1263</v>
      </c>
      <c r="DA62" s="236" t="s">
        <v>1263</v>
      </c>
      <c r="DB62" s="236" t="s">
        <v>1263</v>
      </c>
      <c r="DC62" s="236" t="s">
        <v>1263</v>
      </c>
      <c r="DD62" s="236" t="s">
        <v>1263</v>
      </c>
      <c r="DE62" s="236" t="s">
        <v>1263</v>
      </c>
      <c r="DF62" s="236" t="s">
        <v>1263</v>
      </c>
      <c r="DG62" s="236" t="s">
        <v>1263</v>
      </c>
      <c r="DH62" s="236" t="s">
        <v>1263</v>
      </c>
      <c r="DI62" s="236" t="s">
        <v>1263</v>
      </c>
      <c r="DJ62" s="236" t="s">
        <v>1263</v>
      </c>
      <c r="DK62" s="236" t="s">
        <v>1263</v>
      </c>
      <c r="DL62" s="236" t="s">
        <v>1263</v>
      </c>
      <c r="DM62" s="555" t="s">
        <v>1263</v>
      </c>
      <c r="DN62" s="237" t="s">
        <v>1263</v>
      </c>
      <c r="DO62" s="238" t="s">
        <v>1263</v>
      </c>
      <c r="DP62" s="238" t="s">
        <v>1263</v>
      </c>
      <c r="DQ62" s="238" t="s">
        <v>1263</v>
      </c>
      <c r="DR62" s="238" t="s">
        <v>1263</v>
      </c>
      <c r="DS62" s="238" t="s">
        <v>1263</v>
      </c>
      <c r="DT62" s="238" t="s">
        <v>1263</v>
      </c>
      <c r="DU62" s="238" t="s">
        <v>1263</v>
      </c>
      <c r="DV62" s="238" t="s">
        <v>1263</v>
      </c>
      <c r="DW62" s="238" t="s">
        <v>1263</v>
      </c>
      <c r="DX62" s="238" t="s">
        <v>1263</v>
      </c>
      <c r="DY62" s="239" t="s">
        <v>1263</v>
      </c>
      <c r="DZ62" s="233" t="s">
        <v>1263</v>
      </c>
      <c r="EA62" s="232" t="s">
        <v>1263</v>
      </c>
      <c r="EB62" s="232" t="s">
        <v>1263</v>
      </c>
      <c r="EC62" s="232" t="s">
        <v>1263</v>
      </c>
      <c r="ED62" s="232" t="s">
        <v>1263</v>
      </c>
      <c r="EE62" s="232" t="s">
        <v>1263</v>
      </c>
      <c r="EF62" s="232" t="s">
        <v>1263</v>
      </c>
      <c r="EG62" s="232" t="s">
        <v>1263</v>
      </c>
      <c r="EH62" s="232" t="s">
        <v>1263</v>
      </c>
      <c r="EI62" s="233" t="s">
        <v>1263</v>
      </c>
      <c r="EJ62" s="232" t="s">
        <v>1263</v>
      </c>
      <c r="EK62" s="232" t="s">
        <v>1263</v>
      </c>
      <c r="EL62" s="232" t="s">
        <v>1263</v>
      </c>
      <c r="EM62" s="232" t="s">
        <v>1263</v>
      </c>
      <c r="EN62" s="232" t="s">
        <v>1263</v>
      </c>
      <c r="EO62" s="232" t="s">
        <v>1263</v>
      </c>
      <c r="EP62" s="232" t="s">
        <v>1263</v>
      </c>
      <c r="EQ62" s="232" t="s">
        <v>1263</v>
      </c>
      <c r="ER62" s="232" t="s">
        <v>1263</v>
      </c>
      <c r="ES62" s="232" t="s">
        <v>1263</v>
      </c>
      <c r="ET62" s="240" t="s">
        <v>1263</v>
      </c>
      <c r="EU62" s="235" t="s">
        <v>1263</v>
      </c>
      <c r="EV62" s="236" t="s">
        <v>1263</v>
      </c>
      <c r="EW62" s="236" t="s">
        <v>1263</v>
      </c>
      <c r="EX62" s="236" t="s">
        <v>1263</v>
      </c>
      <c r="EY62" s="236" t="s">
        <v>1263</v>
      </c>
      <c r="EZ62" s="236" t="s">
        <v>1263</v>
      </c>
      <c r="FA62" s="236" t="s">
        <v>1263</v>
      </c>
      <c r="FB62" s="236" t="s">
        <v>1263</v>
      </c>
      <c r="FC62" s="236" t="s">
        <v>1263</v>
      </c>
      <c r="FD62" s="236" t="s">
        <v>1263</v>
      </c>
      <c r="FE62" s="236" t="s">
        <v>1263</v>
      </c>
      <c r="FF62" s="236" t="s">
        <v>1263</v>
      </c>
      <c r="FG62" s="236" t="s">
        <v>1263</v>
      </c>
      <c r="FH62" s="236" t="s">
        <v>1263</v>
      </c>
      <c r="FI62" s="236" t="s">
        <v>1263</v>
      </c>
      <c r="FJ62" s="236" t="s">
        <v>1263</v>
      </c>
      <c r="FK62" s="236" t="s">
        <v>1263</v>
      </c>
      <c r="FL62" s="236" t="s">
        <v>1263</v>
      </c>
      <c r="FM62" s="236" t="s">
        <v>1263</v>
      </c>
      <c r="FN62" s="236" t="s">
        <v>1263</v>
      </c>
      <c r="FO62" s="236" t="s">
        <v>1263</v>
      </c>
      <c r="FP62" s="236" t="s">
        <v>1263</v>
      </c>
      <c r="FQ62" s="555" t="s">
        <v>1263</v>
      </c>
      <c r="FR62" s="237" t="s">
        <v>1263</v>
      </c>
      <c r="FS62" s="238" t="s">
        <v>1263</v>
      </c>
      <c r="FT62" s="238" t="s">
        <v>1263</v>
      </c>
      <c r="FU62" s="238" t="s">
        <v>1263</v>
      </c>
      <c r="FV62" s="238" t="s">
        <v>1263</v>
      </c>
      <c r="FW62" s="238" t="s">
        <v>1263</v>
      </c>
      <c r="FX62" s="238" t="s">
        <v>1263</v>
      </c>
      <c r="FY62" s="238" t="s">
        <v>1263</v>
      </c>
      <c r="FZ62" s="238" t="s">
        <v>1263</v>
      </c>
      <c r="GA62" s="238" t="s">
        <v>1263</v>
      </c>
      <c r="GB62" s="241" t="s">
        <v>1263</v>
      </c>
      <c r="GC62" s="239" t="s">
        <v>1263</v>
      </c>
    </row>
    <row r="63" spans="1:185" s="111" customFormat="1" ht="15.75">
      <c r="A63" s="229" t="s">
        <v>1263</v>
      </c>
      <c r="B63" s="752"/>
      <c r="C63" s="230" t="s">
        <v>1263</v>
      </c>
      <c r="D63" s="231" t="s">
        <v>1263</v>
      </c>
      <c r="E63" s="70"/>
      <c r="F63" s="749"/>
      <c r="G63" s="750"/>
      <c r="H63" s="83" t="s">
        <v>1263</v>
      </c>
      <c r="I63" s="84" t="s">
        <v>1263</v>
      </c>
      <c r="J63" s="85"/>
      <c r="K63" s="84" t="s">
        <v>1263</v>
      </c>
      <c r="L63" s="87" t="s">
        <v>1263</v>
      </c>
      <c r="M63" s="84" t="s">
        <v>1263</v>
      </c>
      <c r="N63" s="85"/>
      <c r="O63" s="84" t="s">
        <v>1263</v>
      </c>
      <c r="P63" s="87" t="s">
        <v>1263</v>
      </c>
      <c r="Q63" s="84" t="s">
        <v>1263</v>
      </c>
      <c r="R63" s="85"/>
      <c r="S63" s="84" t="s">
        <v>1263</v>
      </c>
      <c r="T63" s="87" t="s">
        <v>1263</v>
      </c>
      <c r="U63" s="84" t="s">
        <v>1263</v>
      </c>
      <c r="V63" s="85"/>
      <c r="W63" s="86" t="s">
        <v>1263</v>
      </c>
      <c r="X63" s="87" t="s">
        <v>1263</v>
      </c>
      <c r="Y63" s="84" t="s">
        <v>1263</v>
      </c>
      <c r="Z63" s="85"/>
      <c r="AA63" s="84" t="s">
        <v>1263</v>
      </c>
      <c r="AB63" s="87" t="s">
        <v>1263</v>
      </c>
      <c r="AC63" s="84" t="s">
        <v>1263</v>
      </c>
      <c r="AD63" s="85"/>
      <c r="AE63" s="84" t="s">
        <v>1263</v>
      </c>
      <c r="AF63" s="87" t="s">
        <v>1263</v>
      </c>
      <c r="AG63" s="84" t="s">
        <v>1263</v>
      </c>
      <c r="AH63" s="85"/>
      <c r="AI63" s="84" t="s">
        <v>1263</v>
      </c>
      <c r="AJ63" s="87" t="s">
        <v>1263</v>
      </c>
      <c r="AK63" s="84" t="s">
        <v>1263</v>
      </c>
      <c r="AL63" s="85"/>
      <c r="AM63" s="84" t="s">
        <v>1263</v>
      </c>
      <c r="AN63" s="87" t="s">
        <v>1263</v>
      </c>
      <c r="AO63" s="84" t="s">
        <v>1263</v>
      </c>
      <c r="AP63" s="85"/>
      <c r="AQ63" s="84" t="s">
        <v>1263</v>
      </c>
      <c r="AR63" s="88"/>
      <c r="AS63" s="84" t="s">
        <v>1263</v>
      </c>
      <c r="AT63" s="85"/>
      <c r="AU63" s="89"/>
      <c r="AV63" s="88"/>
      <c r="AW63" s="84" t="s">
        <v>1263</v>
      </c>
      <c r="AX63" s="85"/>
      <c r="AY63" s="89"/>
      <c r="AZ63" s="24" t="s">
        <v>1263</v>
      </c>
      <c r="BA63" s="24" t="s">
        <v>1263</v>
      </c>
      <c r="BB63" s="32"/>
      <c r="BC63" s="23" t="s">
        <v>1263</v>
      </c>
      <c r="BD63" s="23" t="s">
        <v>1263</v>
      </c>
      <c r="BE63" s="23" t="s">
        <v>1263</v>
      </c>
      <c r="BF63" s="69" t="s">
        <v>1263</v>
      </c>
      <c r="BG63" s="23" t="s">
        <v>1263</v>
      </c>
      <c r="BH63" s="23" t="s">
        <v>1263</v>
      </c>
      <c r="BI63" s="23" t="s">
        <v>1263</v>
      </c>
      <c r="BJ63" s="23" t="s">
        <v>1263</v>
      </c>
      <c r="BK63" s="24" t="s">
        <v>1263</v>
      </c>
      <c r="BL63" s="24" t="s">
        <v>1263</v>
      </c>
      <c r="BM63" s="24" t="s">
        <v>1263</v>
      </c>
      <c r="BN63" s="24" t="s">
        <v>1263</v>
      </c>
      <c r="BO63" s="32"/>
      <c r="BP63" s="23" t="s">
        <v>1263</v>
      </c>
      <c r="BQ63" s="23" t="s">
        <v>1263</v>
      </c>
      <c r="BR63" s="14" t="s">
        <v>1263</v>
      </c>
      <c r="BS63" s="232" t="s">
        <v>1263</v>
      </c>
      <c r="BT63" s="232" t="s">
        <v>1263</v>
      </c>
      <c r="BU63" s="232" t="s">
        <v>1263</v>
      </c>
      <c r="BV63" s="232" t="s">
        <v>1263</v>
      </c>
      <c r="BW63" s="232" t="s">
        <v>1263</v>
      </c>
      <c r="BX63" s="232" t="s">
        <v>1263</v>
      </c>
      <c r="BY63" s="232" t="s">
        <v>1263</v>
      </c>
      <c r="BZ63" s="232" t="s">
        <v>1263</v>
      </c>
      <c r="CA63" s="232" t="s">
        <v>1263</v>
      </c>
      <c r="CB63" s="232" t="s">
        <v>1263</v>
      </c>
      <c r="CC63" s="232" t="s">
        <v>1263</v>
      </c>
      <c r="CD63" s="14" t="s">
        <v>1263</v>
      </c>
      <c r="CE63" s="233" t="s">
        <v>1263</v>
      </c>
      <c r="CF63" s="232" t="s">
        <v>1263</v>
      </c>
      <c r="CG63" s="232" t="s">
        <v>1263</v>
      </c>
      <c r="CH63" s="232" t="s">
        <v>1263</v>
      </c>
      <c r="CI63" s="232" t="s">
        <v>1263</v>
      </c>
      <c r="CJ63" s="232" t="s">
        <v>1263</v>
      </c>
      <c r="CK63" s="232" t="s">
        <v>1263</v>
      </c>
      <c r="CL63" s="232" t="s">
        <v>1263</v>
      </c>
      <c r="CM63" s="232" t="s">
        <v>1263</v>
      </c>
      <c r="CN63" s="232" t="s">
        <v>1263</v>
      </c>
      <c r="CO63" s="232" t="s">
        <v>1263</v>
      </c>
      <c r="CP63" s="234" t="s">
        <v>1263</v>
      </c>
      <c r="CQ63" s="235" t="s">
        <v>1263</v>
      </c>
      <c r="CR63" s="236" t="s">
        <v>1263</v>
      </c>
      <c r="CS63" s="236" t="s">
        <v>1263</v>
      </c>
      <c r="CT63" s="236" t="s">
        <v>1263</v>
      </c>
      <c r="CU63" s="236" t="s">
        <v>1263</v>
      </c>
      <c r="CV63" s="236" t="s">
        <v>1263</v>
      </c>
      <c r="CW63" s="236" t="s">
        <v>1263</v>
      </c>
      <c r="CX63" s="236" t="s">
        <v>1263</v>
      </c>
      <c r="CY63" s="236" t="s">
        <v>1263</v>
      </c>
      <c r="CZ63" s="236" t="s">
        <v>1263</v>
      </c>
      <c r="DA63" s="236" t="s">
        <v>1263</v>
      </c>
      <c r="DB63" s="236" t="s">
        <v>1263</v>
      </c>
      <c r="DC63" s="236" t="s">
        <v>1263</v>
      </c>
      <c r="DD63" s="236" t="s">
        <v>1263</v>
      </c>
      <c r="DE63" s="236" t="s">
        <v>1263</v>
      </c>
      <c r="DF63" s="236" t="s">
        <v>1263</v>
      </c>
      <c r="DG63" s="236" t="s">
        <v>1263</v>
      </c>
      <c r="DH63" s="236" t="s">
        <v>1263</v>
      </c>
      <c r="DI63" s="236" t="s">
        <v>1263</v>
      </c>
      <c r="DJ63" s="236" t="s">
        <v>1263</v>
      </c>
      <c r="DK63" s="236" t="s">
        <v>1263</v>
      </c>
      <c r="DL63" s="236" t="s">
        <v>1263</v>
      </c>
      <c r="DM63" s="555" t="s">
        <v>1263</v>
      </c>
      <c r="DN63" s="237" t="s">
        <v>1263</v>
      </c>
      <c r="DO63" s="238" t="s">
        <v>1263</v>
      </c>
      <c r="DP63" s="238" t="s">
        <v>1263</v>
      </c>
      <c r="DQ63" s="238" t="s">
        <v>1263</v>
      </c>
      <c r="DR63" s="238" t="s">
        <v>1263</v>
      </c>
      <c r="DS63" s="238" t="s">
        <v>1263</v>
      </c>
      <c r="DT63" s="238" t="s">
        <v>1263</v>
      </c>
      <c r="DU63" s="238" t="s">
        <v>1263</v>
      </c>
      <c r="DV63" s="238" t="s">
        <v>1263</v>
      </c>
      <c r="DW63" s="238" t="s">
        <v>1263</v>
      </c>
      <c r="DX63" s="238" t="s">
        <v>1263</v>
      </c>
      <c r="DY63" s="239" t="s">
        <v>1263</v>
      </c>
      <c r="DZ63" s="233" t="s">
        <v>1263</v>
      </c>
      <c r="EA63" s="232" t="s">
        <v>1263</v>
      </c>
      <c r="EB63" s="232" t="s">
        <v>1263</v>
      </c>
      <c r="EC63" s="232" t="s">
        <v>1263</v>
      </c>
      <c r="ED63" s="232" t="s">
        <v>1263</v>
      </c>
      <c r="EE63" s="232" t="s">
        <v>1263</v>
      </c>
      <c r="EF63" s="232" t="s">
        <v>1263</v>
      </c>
      <c r="EG63" s="232" t="s">
        <v>1263</v>
      </c>
      <c r="EH63" s="232" t="s">
        <v>1263</v>
      </c>
      <c r="EI63" s="233" t="s">
        <v>1263</v>
      </c>
      <c r="EJ63" s="232" t="s">
        <v>1263</v>
      </c>
      <c r="EK63" s="232" t="s">
        <v>1263</v>
      </c>
      <c r="EL63" s="232" t="s">
        <v>1263</v>
      </c>
      <c r="EM63" s="232" t="s">
        <v>1263</v>
      </c>
      <c r="EN63" s="232" t="s">
        <v>1263</v>
      </c>
      <c r="EO63" s="232" t="s">
        <v>1263</v>
      </c>
      <c r="EP63" s="232" t="s">
        <v>1263</v>
      </c>
      <c r="EQ63" s="232" t="s">
        <v>1263</v>
      </c>
      <c r="ER63" s="232" t="s">
        <v>1263</v>
      </c>
      <c r="ES63" s="232" t="s">
        <v>1263</v>
      </c>
      <c r="ET63" s="240" t="s">
        <v>1263</v>
      </c>
      <c r="EU63" s="235" t="s">
        <v>1263</v>
      </c>
      <c r="EV63" s="236" t="s">
        <v>1263</v>
      </c>
      <c r="EW63" s="236" t="s">
        <v>1263</v>
      </c>
      <c r="EX63" s="236" t="s">
        <v>1263</v>
      </c>
      <c r="EY63" s="236" t="s">
        <v>1263</v>
      </c>
      <c r="EZ63" s="236" t="s">
        <v>1263</v>
      </c>
      <c r="FA63" s="236" t="s">
        <v>1263</v>
      </c>
      <c r="FB63" s="236" t="s">
        <v>1263</v>
      </c>
      <c r="FC63" s="236" t="s">
        <v>1263</v>
      </c>
      <c r="FD63" s="236" t="s">
        <v>1263</v>
      </c>
      <c r="FE63" s="236" t="s">
        <v>1263</v>
      </c>
      <c r="FF63" s="236" t="s">
        <v>1263</v>
      </c>
      <c r="FG63" s="236" t="s">
        <v>1263</v>
      </c>
      <c r="FH63" s="236" t="s">
        <v>1263</v>
      </c>
      <c r="FI63" s="236" t="s">
        <v>1263</v>
      </c>
      <c r="FJ63" s="236" t="s">
        <v>1263</v>
      </c>
      <c r="FK63" s="236" t="s">
        <v>1263</v>
      </c>
      <c r="FL63" s="236" t="s">
        <v>1263</v>
      </c>
      <c r="FM63" s="236" t="s">
        <v>1263</v>
      </c>
      <c r="FN63" s="236" t="s">
        <v>1263</v>
      </c>
      <c r="FO63" s="236" t="s">
        <v>1263</v>
      </c>
      <c r="FP63" s="236" t="s">
        <v>1263</v>
      </c>
      <c r="FQ63" s="555" t="s">
        <v>1263</v>
      </c>
      <c r="FR63" s="237" t="s">
        <v>1263</v>
      </c>
      <c r="FS63" s="238" t="s">
        <v>1263</v>
      </c>
      <c r="FT63" s="238" t="s">
        <v>1263</v>
      </c>
      <c r="FU63" s="238" t="s">
        <v>1263</v>
      </c>
      <c r="FV63" s="238" t="s">
        <v>1263</v>
      </c>
      <c r="FW63" s="238" t="s">
        <v>1263</v>
      </c>
      <c r="FX63" s="238" t="s">
        <v>1263</v>
      </c>
      <c r="FY63" s="238" t="s">
        <v>1263</v>
      </c>
      <c r="FZ63" s="238" t="s">
        <v>1263</v>
      </c>
      <c r="GA63" s="238" t="s">
        <v>1263</v>
      </c>
      <c r="GB63" s="241" t="s">
        <v>1263</v>
      </c>
      <c r="GC63" s="239" t="s">
        <v>1263</v>
      </c>
    </row>
    <row r="64" spans="1:185" s="111" customFormat="1" ht="15.75">
      <c r="A64" s="229" t="s">
        <v>1263</v>
      </c>
      <c r="B64" s="752"/>
      <c r="C64" s="230" t="s">
        <v>1263</v>
      </c>
      <c r="D64" s="231" t="s">
        <v>1263</v>
      </c>
      <c r="E64" s="70"/>
      <c r="F64" s="749"/>
      <c r="G64" s="750"/>
      <c r="H64" s="83" t="s">
        <v>1263</v>
      </c>
      <c r="I64" s="84" t="s">
        <v>1263</v>
      </c>
      <c r="J64" s="85"/>
      <c r="K64" s="84" t="s">
        <v>1263</v>
      </c>
      <c r="L64" s="87" t="s">
        <v>1263</v>
      </c>
      <c r="M64" s="84" t="s">
        <v>1263</v>
      </c>
      <c r="N64" s="85"/>
      <c r="O64" s="84" t="s">
        <v>1263</v>
      </c>
      <c r="P64" s="87" t="s">
        <v>1263</v>
      </c>
      <c r="Q64" s="84" t="s">
        <v>1263</v>
      </c>
      <c r="R64" s="85"/>
      <c r="S64" s="84" t="s">
        <v>1263</v>
      </c>
      <c r="T64" s="87" t="s">
        <v>1263</v>
      </c>
      <c r="U64" s="84" t="s">
        <v>1263</v>
      </c>
      <c r="V64" s="85"/>
      <c r="W64" s="86" t="s">
        <v>1263</v>
      </c>
      <c r="X64" s="87" t="s">
        <v>1263</v>
      </c>
      <c r="Y64" s="84" t="s">
        <v>1263</v>
      </c>
      <c r="Z64" s="85"/>
      <c r="AA64" s="84" t="s">
        <v>1263</v>
      </c>
      <c r="AB64" s="87" t="s">
        <v>1263</v>
      </c>
      <c r="AC64" s="84" t="s">
        <v>1263</v>
      </c>
      <c r="AD64" s="85"/>
      <c r="AE64" s="84" t="s">
        <v>1263</v>
      </c>
      <c r="AF64" s="87" t="s">
        <v>1263</v>
      </c>
      <c r="AG64" s="84" t="s">
        <v>1263</v>
      </c>
      <c r="AH64" s="85"/>
      <c r="AI64" s="84" t="s">
        <v>1263</v>
      </c>
      <c r="AJ64" s="87" t="s">
        <v>1263</v>
      </c>
      <c r="AK64" s="84" t="s">
        <v>1263</v>
      </c>
      <c r="AL64" s="85"/>
      <c r="AM64" s="84" t="s">
        <v>1263</v>
      </c>
      <c r="AN64" s="87" t="s">
        <v>1263</v>
      </c>
      <c r="AO64" s="84" t="s">
        <v>1263</v>
      </c>
      <c r="AP64" s="85"/>
      <c r="AQ64" s="84" t="s">
        <v>1263</v>
      </c>
      <c r="AR64" s="88"/>
      <c r="AS64" s="84" t="s">
        <v>1263</v>
      </c>
      <c r="AT64" s="85"/>
      <c r="AU64" s="89"/>
      <c r="AV64" s="88"/>
      <c r="AW64" s="84" t="s">
        <v>1263</v>
      </c>
      <c r="AX64" s="85"/>
      <c r="AY64" s="89"/>
      <c r="AZ64" s="24" t="s">
        <v>1263</v>
      </c>
      <c r="BA64" s="24" t="s">
        <v>1263</v>
      </c>
      <c r="BB64" s="32"/>
      <c r="BC64" s="23" t="s">
        <v>1263</v>
      </c>
      <c r="BD64" s="23" t="s">
        <v>1263</v>
      </c>
      <c r="BE64" s="23" t="s">
        <v>1263</v>
      </c>
      <c r="BF64" s="69" t="s">
        <v>1263</v>
      </c>
      <c r="BG64" s="23" t="s">
        <v>1263</v>
      </c>
      <c r="BH64" s="23" t="s">
        <v>1263</v>
      </c>
      <c r="BI64" s="23" t="s">
        <v>1263</v>
      </c>
      <c r="BJ64" s="23" t="s">
        <v>1263</v>
      </c>
      <c r="BK64" s="24" t="s">
        <v>1263</v>
      </c>
      <c r="BL64" s="24" t="s">
        <v>1263</v>
      </c>
      <c r="BM64" s="24" t="s">
        <v>1263</v>
      </c>
      <c r="BN64" s="24" t="s">
        <v>1263</v>
      </c>
      <c r="BO64" s="32"/>
      <c r="BP64" s="23" t="s">
        <v>1263</v>
      </c>
      <c r="BQ64" s="23" t="s">
        <v>1263</v>
      </c>
      <c r="BR64" s="14" t="s">
        <v>1263</v>
      </c>
      <c r="BS64" s="232" t="s">
        <v>1263</v>
      </c>
      <c r="BT64" s="232" t="s">
        <v>1263</v>
      </c>
      <c r="BU64" s="232" t="s">
        <v>1263</v>
      </c>
      <c r="BV64" s="232" t="s">
        <v>1263</v>
      </c>
      <c r="BW64" s="232" t="s">
        <v>1263</v>
      </c>
      <c r="BX64" s="232" t="s">
        <v>1263</v>
      </c>
      <c r="BY64" s="232" t="s">
        <v>1263</v>
      </c>
      <c r="BZ64" s="232" t="s">
        <v>1263</v>
      </c>
      <c r="CA64" s="232" t="s">
        <v>1263</v>
      </c>
      <c r="CB64" s="232" t="s">
        <v>1263</v>
      </c>
      <c r="CC64" s="232" t="s">
        <v>1263</v>
      </c>
      <c r="CD64" s="14" t="s">
        <v>1263</v>
      </c>
      <c r="CE64" s="233" t="s">
        <v>1263</v>
      </c>
      <c r="CF64" s="232" t="s">
        <v>1263</v>
      </c>
      <c r="CG64" s="232" t="s">
        <v>1263</v>
      </c>
      <c r="CH64" s="232" t="s">
        <v>1263</v>
      </c>
      <c r="CI64" s="232" t="s">
        <v>1263</v>
      </c>
      <c r="CJ64" s="232" t="s">
        <v>1263</v>
      </c>
      <c r="CK64" s="232" t="s">
        <v>1263</v>
      </c>
      <c r="CL64" s="232" t="s">
        <v>1263</v>
      </c>
      <c r="CM64" s="232" t="s">
        <v>1263</v>
      </c>
      <c r="CN64" s="232" t="s">
        <v>1263</v>
      </c>
      <c r="CO64" s="232" t="s">
        <v>1263</v>
      </c>
      <c r="CP64" s="234" t="s">
        <v>1263</v>
      </c>
      <c r="CQ64" s="235" t="s">
        <v>1263</v>
      </c>
      <c r="CR64" s="236" t="s">
        <v>1263</v>
      </c>
      <c r="CS64" s="236" t="s">
        <v>1263</v>
      </c>
      <c r="CT64" s="236" t="s">
        <v>1263</v>
      </c>
      <c r="CU64" s="236" t="s">
        <v>1263</v>
      </c>
      <c r="CV64" s="236" t="s">
        <v>1263</v>
      </c>
      <c r="CW64" s="236" t="s">
        <v>1263</v>
      </c>
      <c r="CX64" s="236" t="s">
        <v>1263</v>
      </c>
      <c r="CY64" s="236" t="s">
        <v>1263</v>
      </c>
      <c r="CZ64" s="236" t="s">
        <v>1263</v>
      </c>
      <c r="DA64" s="236" t="s">
        <v>1263</v>
      </c>
      <c r="DB64" s="236" t="s">
        <v>1263</v>
      </c>
      <c r="DC64" s="236" t="s">
        <v>1263</v>
      </c>
      <c r="DD64" s="236" t="s">
        <v>1263</v>
      </c>
      <c r="DE64" s="236" t="s">
        <v>1263</v>
      </c>
      <c r="DF64" s="236" t="s">
        <v>1263</v>
      </c>
      <c r="DG64" s="236" t="s">
        <v>1263</v>
      </c>
      <c r="DH64" s="236" t="s">
        <v>1263</v>
      </c>
      <c r="DI64" s="236" t="s">
        <v>1263</v>
      </c>
      <c r="DJ64" s="236" t="s">
        <v>1263</v>
      </c>
      <c r="DK64" s="236" t="s">
        <v>1263</v>
      </c>
      <c r="DL64" s="236" t="s">
        <v>1263</v>
      </c>
      <c r="DM64" s="555" t="s">
        <v>1263</v>
      </c>
      <c r="DN64" s="237" t="s">
        <v>1263</v>
      </c>
      <c r="DO64" s="238" t="s">
        <v>1263</v>
      </c>
      <c r="DP64" s="238" t="s">
        <v>1263</v>
      </c>
      <c r="DQ64" s="238" t="s">
        <v>1263</v>
      </c>
      <c r="DR64" s="238" t="s">
        <v>1263</v>
      </c>
      <c r="DS64" s="238" t="s">
        <v>1263</v>
      </c>
      <c r="DT64" s="238" t="s">
        <v>1263</v>
      </c>
      <c r="DU64" s="238" t="s">
        <v>1263</v>
      </c>
      <c r="DV64" s="238" t="s">
        <v>1263</v>
      </c>
      <c r="DW64" s="238" t="s">
        <v>1263</v>
      </c>
      <c r="DX64" s="238" t="s">
        <v>1263</v>
      </c>
      <c r="DY64" s="239" t="s">
        <v>1263</v>
      </c>
      <c r="DZ64" s="233" t="s">
        <v>1263</v>
      </c>
      <c r="EA64" s="232" t="s">
        <v>1263</v>
      </c>
      <c r="EB64" s="232" t="s">
        <v>1263</v>
      </c>
      <c r="EC64" s="232" t="s">
        <v>1263</v>
      </c>
      <c r="ED64" s="232" t="s">
        <v>1263</v>
      </c>
      <c r="EE64" s="232" t="s">
        <v>1263</v>
      </c>
      <c r="EF64" s="232" t="s">
        <v>1263</v>
      </c>
      <c r="EG64" s="232" t="s">
        <v>1263</v>
      </c>
      <c r="EH64" s="232" t="s">
        <v>1263</v>
      </c>
      <c r="EI64" s="233" t="s">
        <v>1263</v>
      </c>
      <c r="EJ64" s="232" t="s">
        <v>1263</v>
      </c>
      <c r="EK64" s="232" t="s">
        <v>1263</v>
      </c>
      <c r="EL64" s="232" t="s">
        <v>1263</v>
      </c>
      <c r="EM64" s="232" t="s">
        <v>1263</v>
      </c>
      <c r="EN64" s="232" t="s">
        <v>1263</v>
      </c>
      <c r="EO64" s="232" t="s">
        <v>1263</v>
      </c>
      <c r="EP64" s="232" t="s">
        <v>1263</v>
      </c>
      <c r="EQ64" s="232" t="s">
        <v>1263</v>
      </c>
      <c r="ER64" s="232" t="s">
        <v>1263</v>
      </c>
      <c r="ES64" s="232" t="s">
        <v>1263</v>
      </c>
      <c r="ET64" s="240" t="s">
        <v>1263</v>
      </c>
      <c r="EU64" s="235" t="s">
        <v>1263</v>
      </c>
      <c r="EV64" s="236" t="s">
        <v>1263</v>
      </c>
      <c r="EW64" s="236" t="s">
        <v>1263</v>
      </c>
      <c r="EX64" s="236" t="s">
        <v>1263</v>
      </c>
      <c r="EY64" s="236" t="s">
        <v>1263</v>
      </c>
      <c r="EZ64" s="236" t="s">
        <v>1263</v>
      </c>
      <c r="FA64" s="236" t="s">
        <v>1263</v>
      </c>
      <c r="FB64" s="236" t="s">
        <v>1263</v>
      </c>
      <c r="FC64" s="236" t="s">
        <v>1263</v>
      </c>
      <c r="FD64" s="236" t="s">
        <v>1263</v>
      </c>
      <c r="FE64" s="236" t="s">
        <v>1263</v>
      </c>
      <c r="FF64" s="236" t="s">
        <v>1263</v>
      </c>
      <c r="FG64" s="236" t="s">
        <v>1263</v>
      </c>
      <c r="FH64" s="236" t="s">
        <v>1263</v>
      </c>
      <c r="FI64" s="236" t="s">
        <v>1263</v>
      </c>
      <c r="FJ64" s="236" t="s">
        <v>1263</v>
      </c>
      <c r="FK64" s="236" t="s">
        <v>1263</v>
      </c>
      <c r="FL64" s="236" t="s">
        <v>1263</v>
      </c>
      <c r="FM64" s="236" t="s">
        <v>1263</v>
      </c>
      <c r="FN64" s="236" t="s">
        <v>1263</v>
      </c>
      <c r="FO64" s="236" t="s">
        <v>1263</v>
      </c>
      <c r="FP64" s="236" t="s">
        <v>1263</v>
      </c>
      <c r="FQ64" s="555" t="s">
        <v>1263</v>
      </c>
      <c r="FR64" s="237" t="s">
        <v>1263</v>
      </c>
      <c r="FS64" s="238" t="s">
        <v>1263</v>
      </c>
      <c r="FT64" s="238" t="s">
        <v>1263</v>
      </c>
      <c r="FU64" s="238" t="s">
        <v>1263</v>
      </c>
      <c r="FV64" s="238" t="s">
        <v>1263</v>
      </c>
      <c r="FW64" s="238" t="s">
        <v>1263</v>
      </c>
      <c r="FX64" s="238" t="s">
        <v>1263</v>
      </c>
      <c r="FY64" s="238" t="s">
        <v>1263</v>
      </c>
      <c r="FZ64" s="238" t="s">
        <v>1263</v>
      </c>
      <c r="GA64" s="238" t="s">
        <v>1263</v>
      </c>
      <c r="GB64" s="241" t="s">
        <v>1263</v>
      </c>
      <c r="GC64" s="239" t="s">
        <v>1263</v>
      </c>
    </row>
    <row r="65" spans="1:202" s="111" customFormat="1" ht="15.75">
      <c r="A65" s="229" t="s">
        <v>1263</v>
      </c>
      <c r="B65" s="752"/>
      <c r="C65" s="230" t="s">
        <v>1263</v>
      </c>
      <c r="D65" s="231" t="s">
        <v>1263</v>
      </c>
      <c r="E65" s="70"/>
      <c r="F65" s="749"/>
      <c r="G65" s="750"/>
      <c r="H65" s="83" t="s">
        <v>1263</v>
      </c>
      <c r="I65" s="84" t="s">
        <v>1263</v>
      </c>
      <c r="J65" s="85"/>
      <c r="K65" s="84" t="s">
        <v>1263</v>
      </c>
      <c r="L65" s="87" t="s">
        <v>1263</v>
      </c>
      <c r="M65" s="84" t="s">
        <v>1263</v>
      </c>
      <c r="N65" s="85"/>
      <c r="O65" s="84" t="s">
        <v>1263</v>
      </c>
      <c r="P65" s="87" t="s">
        <v>1263</v>
      </c>
      <c r="Q65" s="84" t="s">
        <v>1263</v>
      </c>
      <c r="R65" s="85"/>
      <c r="S65" s="84" t="s">
        <v>1263</v>
      </c>
      <c r="T65" s="87" t="s">
        <v>1263</v>
      </c>
      <c r="U65" s="84" t="s">
        <v>1263</v>
      </c>
      <c r="V65" s="85"/>
      <c r="W65" s="86" t="s">
        <v>1263</v>
      </c>
      <c r="X65" s="87" t="s">
        <v>1263</v>
      </c>
      <c r="Y65" s="84" t="s">
        <v>1263</v>
      </c>
      <c r="Z65" s="85"/>
      <c r="AA65" s="84" t="s">
        <v>1263</v>
      </c>
      <c r="AB65" s="87" t="s">
        <v>1263</v>
      </c>
      <c r="AC65" s="84" t="s">
        <v>1263</v>
      </c>
      <c r="AD65" s="85"/>
      <c r="AE65" s="84" t="s">
        <v>1263</v>
      </c>
      <c r="AF65" s="87" t="s">
        <v>1263</v>
      </c>
      <c r="AG65" s="84" t="s">
        <v>1263</v>
      </c>
      <c r="AH65" s="85"/>
      <c r="AI65" s="84" t="s">
        <v>1263</v>
      </c>
      <c r="AJ65" s="87" t="s">
        <v>1263</v>
      </c>
      <c r="AK65" s="84" t="s">
        <v>1263</v>
      </c>
      <c r="AL65" s="85"/>
      <c r="AM65" s="84" t="s">
        <v>1263</v>
      </c>
      <c r="AN65" s="87" t="s">
        <v>1263</v>
      </c>
      <c r="AO65" s="84" t="s">
        <v>1263</v>
      </c>
      <c r="AP65" s="85"/>
      <c r="AQ65" s="84" t="s">
        <v>1263</v>
      </c>
      <c r="AR65" s="88"/>
      <c r="AS65" s="84" t="s">
        <v>1263</v>
      </c>
      <c r="AT65" s="85"/>
      <c r="AU65" s="89"/>
      <c r="AV65" s="88"/>
      <c r="AW65" s="84" t="s">
        <v>1263</v>
      </c>
      <c r="AX65" s="85"/>
      <c r="AY65" s="89"/>
      <c r="AZ65" s="24" t="s">
        <v>1263</v>
      </c>
      <c r="BA65" s="24" t="s">
        <v>1263</v>
      </c>
      <c r="BB65" s="32"/>
      <c r="BC65" s="23" t="s">
        <v>1263</v>
      </c>
      <c r="BD65" s="23" t="s">
        <v>1263</v>
      </c>
      <c r="BE65" s="23" t="s">
        <v>1263</v>
      </c>
      <c r="BF65" s="69" t="s">
        <v>1263</v>
      </c>
      <c r="BG65" s="23" t="s">
        <v>1263</v>
      </c>
      <c r="BH65" s="23" t="s">
        <v>1263</v>
      </c>
      <c r="BI65" s="23" t="s">
        <v>1263</v>
      </c>
      <c r="BJ65" s="23" t="s">
        <v>1263</v>
      </c>
      <c r="BK65" s="24" t="s">
        <v>1263</v>
      </c>
      <c r="BL65" s="24" t="s">
        <v>1263</v>
      </c>
      <c r="BM65" s="24" t="s">
        <v>1263</v>
      </c>
      <c r="BN65" s="24" t="s">
        <v>1263</v>
      </c>
      <c r="BO65" s="32"/>
      <c r="BP65" s="23" t="s">
        <v>1263</v>
      </c>
      <c r="BQ65" s="23" t="s">
        <v>1263</v>
      </c>
      <c r="BR65" s="14" t="s">
        <v>1263</v>
      </c>
      <c r="BS65" s="232" t="s">
        <v>1263</v>
      </c>
      <c r="BT65" s="232" t="s">
        <v>1263</v>
      </c>
      <c r="BU65" s="232" t="s">
        <v>1263</v>
      </c>
      <c r="BV65" s="232" t="s">
        <v>1263</v>
      </c>
      <c r="BW65" s="232" t="s">
        <v>1263</v>
      </c>
      <c r="BX65" s="232" t="s">
        <v>1263</v>
      </c>
      <c r="BY65" s="232" t="s">
        <v>1263</v>
      </c>
      <c r="BZ65" s="232" t="s">
        <v>1263</v>
      </c>
      <c r="CA65" s="232" t="s">
        <v>1263</v>
      </c>
      <c r="CB65" s="232" t="s">
        <v>1263</v>
      </c>
      <c r="CC65" s="232" t="s">
        <v>1263</v>
      </c>
      <c r="CD65" s="14" t="s">
        <v>1263</v>
      </c>
      <c r="CE65" s="233" t="s">
        <v>1263</v>
      </c>
      <c r="CF65" s="232" t="s">
        <v>1263</v>
      </c>
      <c r="CG65" s="232" t="s">
        <v>1263</v>
      </c>
      <c r="CH65" s="232" t="s">
        <v>1263</v>
      </c>
      <c r="CI65" s="232" t="s">
        <v>1263</v>
      </c>
      <c r="CJ65" s="232" t="s">
        <v>1263</v>
      </c>
      <c r="CK65" s="232" t="s">
        <v>1263</v>
      </c>
      <c r="CL65" s="232" t="s">
        <v>1263</v>
      </c>
      <c r="CM65" s="232" t="s">
        <v>1263</v>
      </c>
      <c r="CN65" s="232" t="s">
        <v>1263</v>
      </c>
      <c r="CO65" s="232" t="s">
        <v>1263</v>
      </c>
      <c r="CP65" s="234" t="s">
        <v>1263</v>
      </c>
      <c r="CQ65" s="235" t="s">
        <v>1263</v>
      </c>
      <c r="CR65" s="236" t="s">
        <v>1263</v>
      </c>
      <c r="CS65" s="236" t="s">
        <v>1263</v>
      </c>
      <c r="CT65" s="236" t="s">
        <v>1263</v>
      </c>
      <c r="CU65" s="236" t="s">
        <v>1263</v>
      </c>
      <c r="CV65" s="236" t="s">
        <v>1263</v>
      </c>
      <c r="CW65" s="236" t="s">
        <v>1263</v>
      </c>
      <c r="CX65" s="236" t="s">
        <v>1263</v>
      </c>
      <c r="CY65" s="236" t="s">
        <v>1263</v>
      </c>
      <c r="CZ65" s="236" t="s">
        <v>1263</v>
      </c>
      <c r="DA65" s="236" t="s">
        <v>1263</v>
      </c>
      <c r="DB65" s="236" t="s">
        <v>1263</v>
      </c>
      <c r="DC65" s="236" t="s">
        <v>1263</v>
      </c>
      <c r="DD65" s="236" t="s">
        <v>1263</v>
      </c>
      <c r="DE65" s="236" t="s">
        <v>1263</v>
      </c>
      <c r="DF65" s="236" t="s">
        <v>1263</v>
      </c>
      <c r="DG65" s="236" t="s">
        <v>1263</v>
      </c>
      <c r="DH65" s="236" t="s">
        <v>1263</v>
      </c>
      <c r="DI65" s="236" t="s">
        <v>1263</v>
      </c>
      <c r="DJ65" s="236" t="s">
        <v>1263</v>
      </c>
      <c r="DK65" s="236" t="s">
        <v>1263</v>
      </c>
      <c r="DL65" s="236" t="s">
        <v>1263</v>
      </c>
      <c r="DM65" s="555" t="s">
        <v>1263</v>
      </c>
      <c r="DN65" s="237" t="s">
        <v>1263</v>
      </c>
      <c r="DO65" s="238" t="s">
        <v>1263</v>
      </c>
      <c r="DP65" s="238" t="s">
        <v>1263</v>
      </c>
      <c r="DQ65" s="238" t="s">
        <v>1263</v>
      </c>
      <c r="DR65" s="238" t="s">
        <v>1263</v>
      </c>
      <c r="DS65" s="238" t="s">
        <v>1263</v>
      </c>
      <c r="DT65" s="238" t="s">
        <v>1263</v>
      </c>
      <c r="DU65" s="238" t="s">
        <v>1263</v>
      </c>
      <c r="DV65" s="238" t="s">
        <v>1263</v>
      </c>
      <c r="DW65" s="238" t="s">
        <v>1263</v>
      </c>
      <c r="DX65" s="238" t="s">
        <v>1263</v>
      </c>
      <c r="DY65" s="239" t="s">
        <v>1263</v>
      </c>
      <c r="DZ65" s="233" t="s">
        <v>1263</v>
      </c>
      <c r="EA65" s="232" t="s">
        <v>1263</v>
      </c>
      <c r="EB65" s="232" t="s">
        <v>1263</v>
      </c>
      <c r="EC65" s="232" t="s">
        <v>1263</v>
      </c>
      <c r="ED65" s="232" t="s">
        <v>1263</v>
      </c>
      <c r="EE65" s="232" t="s">
        <v>1263</v>
      </c>
      <c r="EF65" s="232" t="s">
        <v>1263</v>
      </c>
      <c r="EG65" s="232" t="s">
        <v>1263</v>
      </c>
      <c r="EH65" s="232" t="s">
        <v>1263</v>
      </c>
      <c r="EI65" s="233" t="s">
        <v>1263</v>
      </c>
      <c r="EJ65" s="232" t="s">
        <v>1263</v>
      </c>
      <c r="EK65" s="232" t="s">
        <v>1263</v>
      </c>
      <c r="EL65" s="232" t="s">
        <v>1263</v>
      </c>
      <c r="EM65" s="232" t="s">
        <v>1263</v>
      </c>
      <c r="EN65" s="232" t="s">
        <v>1263</v>
      </c>
      <c r="EO65" s="232" t="s">
        <v>1263</v>
      </c>
      <c r="EP65" s="232" t="s">
        <v>1263</v>
      </c>
      <c r="EQ65" s="232" t="s">
        <v>1263</v>
      </c>
      <c r="ER65" s="232" t="s">
        <v>1263</v>
      </c>
      <c r="ES65" s="232" t="s">
        <v>1263</v>
      </c>
      <c r="ET65" s="240" t="s">
        <v>1263</v>
      </c>
      <c r="EU65" s="235" t="s">
        <v>1263</v>
      </c>
      <c r="EV65" s="236" t="s">
        <v>1263</v>
      </c>
      <c r="EW65" s="236" t="s">
        <v>1263</v>
      </c>
      <c r="EX65" s="236" t="s">
        <v>1263</v>
      </c>
      <c r="EY65" s="236" t="s">
        <v>1263</v>
      </c>
      <c r="EZ65" s="236" t="s">
        <v>1263</v>
      </c>
      <c r="FA65" s="236" t="s">
        <v>1263</v>
      </c>
      <c r="FB65" s="236" t="s">
        <v>1263</v>
      </c>
      <c r="FC65" s="236" t="s">
        <v>1263</v>
      </c>
      <c r="FD65" s="236" t="s">
        <v>1263</v>
      </c>
      <c r="FE65" s="236" t="s">
        <v>1263</v>
      </c>
      <c r="FF65" s="236" t="s">
        <v>1263</v>
      </c>
      <c r="FG65" s="236" t="s">
        <v>1263</v>
      </c>
      <c r="FH65" s="236" t="s">
        <v>1263</v>
      </c>
      <c r="FI65" s="236" t="s">
        <v>1263</v>
      </c>
      <c r="FJ65" s="236" t="s">
        <v>1263</v>
      </c>
      <c r="FK65" s="236" t="s">
        <v>1263</v>
      </c>
      <c r="FL65" s="236" t="s">
        <v>1263</v>
      </c>
      <c r="FM65" s="236" t="s">
        <v>1263</v>
      </c>
      <c r="FN65" s="236" t="s">
        <v>1263</v>
      </c>
      <c r="FO65" s="236" t="s">
        <v>1263</v>
      </c>
      <c r="FP65" s="236" t="s">
        <v>1263</v>
      </c>
      <c r="FQ65" s="555" t="s">
        <v>1263</v>
      </c>
      <c r="FR65" s="237" t="s">
        <v>1263</v>
      </c>
      <c r="FS65" s="238" t="s">
        <v>1263</v>
      </c>
      <c r="FT65" s="238" t="s">
        <v>1263</v>
      </c>
      <c r="FU65" s="238" t="s">
        <v>1263</v>
      </c>
      <c r="FV65" s="238" t="s">
        <v>1263</v>
      </c>
      <c r="FW65" s="238" t="s">
        <v>1263</v>
      </c>
      <c r="FX65" s="238" t="s">
        <v>1263</v>
      </c>
      <c r="FY65" s="238" t="s">
        <v>1263</v>
      </c>
      <c r="FZ65" s="238" t="s">
        <v>1263</v>
      </c>
      <c r="GA65" s="238" t="s">
        <v>1263</v>
      </c>
      <c r="GB65" s="241" t="s">
        <v>1263</v>
      </c>
      <c r="GC65" s="239" t="s">
        <v>1263</v>
      </c>
    </row>
    <row r="66" spans="1:202" s="111" customFormat="1" ht="15.75">
      <c r="A66" s="229" t="s">
        <v>1263</v>
      </c>
      <c r="B66" s="752"/>
      <c r="C66" s="230" t="s">
        <v>1263</v>
      </c>
      <c r="D66" s="231" t="s">
        <v>1263</v>
      </c>
      <c r="E66" s="70"/>
      <c r="F66" s="749"/>
      <c r="G66" s="750"/>
      <c r="H66" s="83" t="s">
        <v>1263</v>
      </c>
      <c r="I66" s="84" t="s">
        <v>1263</v>
      </c>
      <c r="J66" s="85"/>
      <c r="K66" s="84" t="s">
        <v>1263</v>
      </c>
      <c r="L66" s="87" t="s">
        <v>1263</v>
      </c>
      <c r="M66" s="84" t="s">
        <v>1263</v>
      </c>
      <c r="N66" s="85"/>
      <c r="O66" s="84" t="s">
        <v>1263</v>
      </c>
      <c r="P66" s="87" t="s">
        <v>1263</v>
      </c>
      <c r="Q66" s="84" t="s">
        <v>1263</v>
      </c>
      <c r="R66" s="85"/>
      <c r="S66" s="84" t="s">
        <v>1263</v>
      </c>
      <c r="T66" s="87" t="s">
        <v>1263</v>
      </c>
      <c r="U66" s="84" t="s">
        <v>1263</v>
      </c>
      <c r="V66" s="85"/>
      <c r="W66" s="86" t="s">
        <v>1263</v>
      </c>
      <c r="X66" s="87" t="s">
        <v>1263</v>
      </c>
      <c r="Y66" s="84" t="s">
        <v>1263</v>
      </c>
      <c r="Z66" s="85"/>
      <c r="AA66" s="84" t="s">
        <v>1263</v>
      </c>
      <c r="AB66" s="87" t="s">
        <v>1263</v>
      </c>
      <c r="AC66" s="84" t="s">
        <v>1263</v>
      </c>
      <c r="AD66" s="85"/>
      <c r="AE66" s="84" t="s">
        <v>1263</v>
      </c>
      <c r="AF66" s="87" t="s">
        <v>1263</v>
      </c>
      <c r="AG66" s="84" t="s">
        <v>1263</v>
      </c>
      <c r="AH66" s="85"/>
      <c r="AI66" s="84" t="s">
        <v>1263</v>
      </c>
      <c r="AJ66" s="87" t="s">
        <v>1263</v>
      </c>
      <c r="AK66" s="84" t="s">
        <v>1263</v>
      </c>
      <c r="AL66" s="85"/>
      <c r="AM66" s="84" t="s">
        <v>1263</v>
      </c>
      <c r="AN66" s="87" t="s">
        <v>1263</v>
      </c>
      <c r="AO66" s="84" t="s">
        <v>1263</v>
      </c>
      <c r="AP66" s="85"/>
      <c r="AQ66" s="84" t="s">
        <v>1263</v>
      </c>
      <c r="AR66" s="88"/>
      <c r="AS66" s="84" t="s">
        <v>1263</v>
      </c>
      <c r="AT66" s="85"/>
      <c r="AU66" s="89"/>
      <c r="AV66" s="88"/>
      <c r="AW66" s="84" t="s">
        <v>1263</v>
      </c>
      <c r="AX66" s="85"/>
      <c r="AY66" s="89"/>
      <c r="AZ66" s="24" t="s">
        <v>1263</v>
      </c>
      <c r="BA66" s="24" t="s">
        <v>1263</v>
      </c>
      <c r="BB66" s="32"/>
      <c r="BC66" s="23" t="s">
        <v>1263</v>
      </c>
      <c r="BD66" s="23" t="s">
        <v>1263</v>
      </c>
      <c r="BE66" s="23" t="s">
        <v>1263</v>
      </c>
      <c r="BF66" s="69" t="s">
        <v>1263</v>
      </c>
      <c r="BG66" s="23" t="s">
        <v>1263</v>
      </c>
      <c r="BH66" s="23" t="s">
        <v>1263</v>
      </c>
      <c r="BI66" s="23" t="s">
        <v>1263</v>
      </c>
      <c r="BJ66" s="23" t="s">
        <v>1263</v>
      </c>
      <c r="BK66" s="24" t="s">
        <v>1263</v>
      </c>
      <c r="BL66" s="24" t="s">
        <v>1263</v>
      </c>
      <c r="BM66" s="24" t="s">
        <v>1263</v>
      </c>
      <c r="BN66" s="24" t="s">
        <v>1263</v>
      </c>
      <c r="BO66" s="32"/>
      <c r="BP66" s="23" t="s">
        <v>1263</v>
      </c>
      <c r="BQ66" s="23" t="s">
        <v>1263</v>
      </c>
      <c r="BR66" s="14" t="s">
        <v>1263</v>
      </c>
      <c r="BS66" s="232" t="s">
        <v>1263</v>
      </c>
      <c r="BT66" s="232" t="s">
        <v>1263</v>
      </c>
      <c r="BU66" s="232" t="s">
        <v>1263</v>
      </c>
      <c r="BV66" s="232" t="s">
        <v>1263</v>
      </c>
      <c r="BW66" s="232" t="s">
        <v>1263</v>
      </c>
      <c r="BX66" s="232" t="s">
        <v>1263</v>
      </c>
      <c r="BY66" s="232" t="s">
        <v>1263</v>
      </c>
      <c r="BZ66" s="232" t="s">
        <v>1263</v>
      </c>
      <c r="CA66" s="232" t="s">
        <v>1263</v>
      </c>
      <c r="CB66" s="232" t="s">
        <v>1263</v>
      </c>
      <c r="CC66" s="232" t="s">
        <v>1263</v>
      </c>
      <c r="CD66" s="14" t="s">
        <v>1263</v>
      </c>
      <c r="CE66" s="233" t="s">
        <v>1263</v>
      </c>
      <c r="CF66" s="232" t="s">
        <v>1263</v>
      </c>
      <c r="CG66" s="232" t="s">
        <v>1263</v>
      </c>
      <c r="CH66" s="232" t="s">
        <v>1263</v>
      </c>
      <c r="CI66" s="232" t="s">
        <v>1263</v>
      </c>
      <c r="CJ66" s="232" t="s">
        <v>1263</v>
      </c>
      <c r="CK66" s="232" t="s">
        <v>1263</v>
      </c>
      <c r="CL66" s="232" t="s">
        <v>1263</v>
      </c>
      <c r="CM66" s="232" t="s">
        <v>1263</v>
      </c>
      <c r="CN66" s="232" t="s">
        <v>1263</v>
      </c>
      <c r="CO66" s="232" t="s">
        <v>1263</v>
      </c>
      <c r="CP66" s="234" t="s">
        <v>1263</v>
      </c>
      <c r="CQ66" s="235" t="s">
        <v>1263</v>
      </c>
      <c r="CR66" s="236" t="s">
        <v>1263</v>
      </c>
      <c r="CS66" s="236" t="s">
        <v>1263</v>
      </c>
      <c r="CT66" s="236" t="s">
        <v>1263</v>
      </c>
      <c r="CU66" s="236" t="s">
        <v>1263</v>
      </c>
      <c r="CV66" s="236" t="s">
        <v>1263</v>
      </c>
      <c r="CW66" s="236" t="s">
        <v>1263</v>
      </c>
      <c r="CX66" s="236" t="s">
        <v>1263</v>
      </c>
      <c r="CY66" s="236" t="s">
        <v>1263</v>
      </c>
      <c r="CZ66" s="236" t="s">
        <v>1263</v>
      </c>
      <c r="DA66" s="236" t="s">
        <v>1263</v>
      </c>
      <c r="DB66" s="236" t="s">
        <v>1263</v>
      </c>
      <c r="DC66" s="236" t="s">
        <v>1263</v>
      </c>
      <c r="DD66" s="236" t="s">
        <v>1263</v>
      </c>
      <c r="DE66" s="236" t="s">
        <v>1263</v>
      </c>
      <c r="DF66" s="236" t="s">
        <v>1263</v>
      </c>
      <c r="DG66" s="236" t="s">
        <v>1263</v>
      </c>
      <c r="DH66" s="236" t="s">
        <v>1263</v>
      </c>
      <c r="DI66" s="236" t="s">
        <v>1263</v>
      </c>
      <c r="DJ66" s="236" t="s">
        <v>1263</v>
      </c>
      <c r="DK66" s="236" t="s">
        <v>1263</v>
      </c>
      <c r="DL66" s="236" t="s">
        <v>1263</v>
      </c>
      <c r="DM66" s="555" t="s">
        <v>1263</v>
      </c>
      <c r="DN66" s="237" t="s">
        <v>1263</v>
      </c>
      <c r="DO66" s="238" t="s">
        <v>1263</v>
      </c>
      <c r="DP66" s="238" t="s">
        <v>1263</v>
      </c>
      <c r="DQ66" s="238" t="s">
        <v>1263</v>
      </c>
      <c r="DR66" s="238" t="s">
        <v>1263</v>
      </c>
      <c r="DS66" s="238" t="s">
        <v>1263</v>
      </c>
      <c r="DT66" s="238" t="s">
        <v>1263</v>
      </c>
      <c r="DU66" s="238" t="s">
        <v>1263</v>
      </c>
      <c r="DV66" s="238" t="s">
        <v>1263</v>
      </c>
      <c r="DW66" s="238" t="s">
        <v>1263</v>
      </c>
      <c r="DX66" s="238" t="s">
        <v>1263</v>
      </c>
      <c r="DY66" s="239" t="s">
        <v>1263</v>
      </c>
      <c r="DZ66" s="233" t="s">
        <v>1263</v>
      </c>
      <c r="EA66" s="232" t="s">
        <v>1263</v>
      </c>
      <c r="EB66" s="232" t="s">
        <v>1263</v>
      </c>
      <c r="EC66" s="232" t="s">
        <v>1263</v>
      </c>
      <c r="ED66" s="232" t="s">
        <v>1263</v>
      </c>
      <c r="EE66" s="232" t="s">
        <v>1263</v>
      </c>
      <c r="EF66" s="232" t="s">
        <v>1263</v>
      </c>
      <c r="EG66" s="232" t="s">
        <v>1263</v>
      </c>
      <c r="EH66" s="232" t="s">
        <v>1263</v>
      </c>
      <c r="EI66" s="233" t="s">
        <v>1263</v>
      </c>
      <c r="EJ66" s="232" t="s">
        <v>1263</v>
      </c>
      <c r="EK66" s="232" t="s">
        <v>1263</v>
      </c>
      <c r="EL66" s="232" t="s">
        <v>1263</v>
      </c>
      <c r="EM66" s="232" t="s">
        <v>1263</v>
      </c>
      <c r="EN66" s="232" t="s">
        <v>1263</v>
      </c>
      <c r="EO66" s="232" t="s">
        <v>1263</v>
      </c>
      <c r="EP66" s="232" t="s">
        <v>1263</v>
      </c>
      <c r="EQ66" s="232" t="s">
        <v>1263</v>
      </c>
      <c r="ER66" s="232" t="s">
        <v>1263</v>
      </c>
      <c r="ES66" s="232" t="s">
        <v>1263</v>
      </c>
      <c r="ET66" s="240" t="s">
        <v>1263</v>
      </c>
      <c r="EU66" s="235" t="s">
        <v>1263</v>
      </c>
      <c r="EV66" s="236" t="s">
        <v>1263</v>
      </c>
      <c r="EW66" s="236" t="s">
        <v>1263</v>
      </c>
      <c r="EX66" s="236" t="s">
        <v>1263</v>
      </c>
      <c r="EY66" s="236" t="s">
        <v>1263</v>
      </c>
      <c r="EZ66" s="236" t="s">
        <v>1263</v>
      </c>
      <c r="FA66" s="236" t="s">
        <v>1263</v>
      </c>
      <c r="FB66" s="236" t="s">
        <v>1263</v>
      </c>
      <c r="FC66" s="236" t="s">
        <v>1263</v>
      </c>
      <c r="FD66" s="236" t="s">
        <v>1263</v>
      </c>
      <c r="FE66" s="236" t="s">
        <v>1263</v>
      </c>
      <c r="FF66" s="236" t="s">
        <v>1263</v>
      </c>
      <c r="FG66" s="236" t="s">
        <v>1263</v>
      </c>
      <c r="FH66" s="236" t="s">
        <v>1263</v>
      </c>
      <c r="FI66" s="236" t="s">
        <v>1263</v>
      </c>
      <c r="FJ66" s="236" t="s">
        <v>1263</v>
      </c>
      <c r="FK66" s="236" t="s">
        <v>1263</v>
      </c>
      <c r="FL66" s="236" t="s">
        <v>1263</v>
      </c>
      <c r="FM66" s="236" t="s">
        <v>1263</v>
      </c>
      <c r="FN66" s="236" t="s">
        <v>1263</v>
      </c>
      <c r="FO66" s="236" t="s">
        <v>1263</v>
      </c>
      <c r="FP66" s="236" t="s">
        <v>1263</v>
      </c>
      <c r="FQ66" s="555" t="s">
        <v>1263</v>
      </c>
      <c r="FR66" s="237" t="s">
        <v>1263</v>
      </c>
      <c r="FS66" s="238" t="s">
        <v>1263</v>
      </c>
      <c r="FT66" s="238" t="s">
        <v>1263</v>
      </c>
      <c r="FU66" s="238" t="s">
        <v>1263</v>
      </c>
      <c r="FV66" s="238" t="s">
        <v>1263</v>
      </c>
      <c r="FW66" s="238" t="s">
        <v>1263</v>
      </c>
      <c r="FX66" s="238" t="s">
        <v>1263</v>
      </c>
      <c r="FY66" s="238" t="s">
        <v>1263</v>
      </c>
      <c r="FZ66" s="238" t="s">
        <v>1263</v>
      </c>
      <c r="GA66" s="238" t="s">
        <v>1263</v>
      </c>
      <c r="GB66" s="241" t="s">
        <v>1263</v>
      </c>
      <c r="GC66" s="239" t="s">
        <v>1263</v>
      </c>
    </row>
    <row r="67" spans="1:202" s="111" customFormat="1" ht="15.75">
      <c r="A67" s="229" t="s">
        <v>1263</v>
      </c>
      <c r="B67" s="752"/>
      <c r="C67" s="230" t="s">
        <v>1263</v>
      </c>
      <c r="D67" s="231" t="s">
        <v>1263</v>
      </c>
      <c r="E67" s="70"/>
      <c r="F67" s="749"/>
      <c r="G67" s="750"/>
      <c r="H67" s="83" t="s">
        <v>1263</v>
      </c>
      <c r="I67" s="84" t="s">
        <v>1263</v>
      </c>
      <c r="J67" s="85"/>
      <c r="K67" s="84" t="s">
        <v>1263</v>
      </c>
      <c r="L67" s="87" t="s">
        <v>1263</v>
      </c>
      <c r="M67" s="84" t="s">
        <v>1263</v>
      </c>
      <c r="N67" s="85"/>
      <c r="O67" s="84" t="s">
        <v>1263</v>
      </c>
      <c r="P67" s="87" t="s">
        <v>1263</v>
      </c>
      <c r="Q67" s="84" t="s">
        <v>1263</v>
      </c>
      <c r="R67" s="85"/>
      <c r="S67" s="84" t="s">
        <v>1263</v>
      </c>
      <c r="T67" s="87" t="s">
        <v>1263</v>
      </c>
      <c r="U67" s="84" t="s">
        <v>1263</v>
      </c>
      <c r="V67" s="85"/>
      <c r="W67" s="86" t="s">
        <v>1263</v>
      </c>
      <c r="X67" s="87" t="s">
        <v>1263</v>
      </c>
      <c r="Y67" s="84" t="s">
        <v>1263</v>
      </c>
      <c r="Z67" s="85"/>
      <c r="AA67" s="84" t="s">
        <v>1263</v>
      </c>
      <c r="AB67" s="87" t="s">
        <v>1263</v>
      </c>
      <c r="AC67" s="84" t="s">
        <v>1263</v>
      </c>
      <c r="AD67" s="85"/>
      <c r="AE67" s="84" t="s">
        <v>1263</v>
      </c>
      <c r="AF67" s="87" t="s">
        <v>1263</v>
      </c>
      <c r="AG67" s="84" t="s">
        <v>1263</v>
      </c>
      <c r="AH67" s="85"/>
      <c r="AI67" s="84" t="s">
        <v>1263</v>
      </c>
      <c r="AJ67" s="87" t="s">
        <v>1263</v>
      </c>
      <c r="AK67" s="84" t="s">
        <v>1263</v>
      </c>
      <c r="AL67" s="85"/>
      <c r="AM67" s="84" t="s">
        <v>1263</v>
      </c>
      <c r="AN67" s="87" t="s">
        <v>1263</v>
      </c>
      <c r="AO67" s="84" t="s">
        <v>1263</v>
      </c>
      <c r="AP67" s="85"/>
      <c r="AQ67" s="84" t="s">
        <v>1263</v>
      </c>
      <c r="AR67" s="88"/>
      <c r="AS67" s="84" t="s">
        <v>1263</v>
      </c>
      <c r="AT67" s="85"/>
      <c r="AU67" s="89"/>
      <c r="AV67" s="88"/>
      <c r="AW67" s="84" t="s">
        <v>1263</v>
      </c>
      <c r="AX67" s="85"/>
      <c r="AY67" s="89"/>
      <c r="AZ67" s="24" t="s">
        <v>1263</v>
      </c>
      <c r="BA67" s="24" t="s">
        <v>1263</v>
      </c>
      <c r="BB67" s="32"/>
      <c r="BC67" s="23" t="s">
        <v>1263</v>
      </c>
      <c r="BD67" s="23" t="s">
        <v>1263</v>
      </c>
      <c r="BE67" s="23" t="s">
        <v>1263</v>
      </c>
      <c r="BF67" s="69" t="s">
        <v>1263</v>
      </c>
      <c r="BG67" s="23" t="s">
        <v>1263</v>
      </c>
      <c r="BH67" s="23" t="s">
        <v>1263</v>
      </c>
      <c r="BI67" s="23" t="s">
        <v>1263</v>
      </c>
      <c r="BJ67" s="23" t="s">
        <v>1263</v>
      </c>
      <c r="BK67" s="24" t="s">
        <v>1263</v>
      </c>
      <c r="BL67" s="24" t="s">
        <v>1263</v>
      </c>
      <c r="BM67" s="24" t="s">
        <v>1263</v>
      </c>
      <c r="BN67" s="24" t="s">
        <v>1263</v>
      </c>
      <c r="BO67" s="32"/>
      <c r="BP67" s="23" t="s">
        <v>1263</v>
      </c>
      <c r="BQ67" s="23" t="s">
        <v>1263</v>
      </c>
      <c r="BR67" s="14" t="s">
        <v>1263</v>
      </c>
      <c r="BS67" s="232" t="s">
        <v>1263</v>
      </c>
      <c r="BT67" s="232" t="s">
        <v>1263</v>
      </c>
      <c r="BU67" s="232" t="s">
        <v>1263</v>
      </c>
      <c r="BV67" s="232" t="s">
        <v>1263</v>
      </c>
      <c r="BW67" s="232" t="s">
        <v>1263</v>
      </c>
      <c r="BX67" s="232" t="s">
        <v>1263</v>
      </c>
      <c r="BY67" s="232" t="s">
        <v>1263</v>
      </c>
      <c r="BZ67" s="232" t="s">
        <v>1263</v>
      </c>
      <c r="CA67" s="232" t="s">
        <v>1263</v>
      </c>
      <c r="CB67" s="232" t="s">
        <v>1263</v>
      </c>
      <c r="CC67" s="232" t="s">
        <v>1263</v>
      </c>
      <c r="CD67" s="14" t="s">
        <v>1263</v>
      </c>
      <c r="CE67" s="233" t="s">
        <v>1263</v>
      </c>
      <c r="CF67" s="232" t="s">
        <v>1263</v>
      </c>
      <c r="CG67" s="232" t="s">
        <v>1263</v>
      </c>
      <c r="CH67" s="232" t="s">
        <v>1263</v>
      </c>
      <c r="CI67" s="232" t="s">
        <v>1263</v>
      </c>
      <c r="CJ67" s="232" t="s">
        <v>1263</v>
      </c>
      <c r="CK67" s="232" t="s">
        <v>1263</v>
      </c>
      <c r="CL67" s="232" t="s">
        <v>1263</v>
      </c>
      <c r="CM67" s="232" t="s">
        <v>1263</v>
      </c>
      <c r="CN67" s="232" t="s">
        <v>1263</v>
      </c>
      <c r="CO67" s="232" t="s">
        <v>1263</v>
      </c>
      <c r="CP67" s="234" t="s">
        <v>1263</v>
      </c>
      <c r="CQ67" s="235" t="s">
        <v>1263</v>
      </c>
      <c r="CR67" s="236" t="s">
        <v>1263</v>
      </c>
      <c r="CS67" s="236" t="s">
        <v>1263</v>
      </c>
      <c r="CT67" s="236" t="s">
        <v>1263</v>
      </c>
      <c r="CU67" s="236" t="s">
        <v>1263</v>
      </c>
      <c r="CV67" s="236" t="s">
        <v>1263</v>
      </c>
      <c r="CW67" s="236" t="s">
        <v>1263</v>
      </c>
      <c r="CX67" s="236" t="s">
        <v>1263</v>
      </c>
      <c r="CY67" s="236" t="s">
        <v>1263</v>
      </c>
      <c r="CZ67" s="236" t="s">
        <v>1263</v>
      </c>
      <c r="DA67" s="236" t="s">
        <v>1263</v>
      </c>
      <c r="DB67" s="236" t="s">
        <v>1263</v>
      </c>
      <c r="DC67" s="236" t="s">
        <v>1263</v>
      </c>
      <c r="DD67" s="236" t="s">
        <v>1263</v>
      </c>
      <c r="DE67" s="236" t="s">
        <v>1263</v>
      </c>
      <c r="DF67" s="236" t="s">
        <v>1263</v>
      </c>
      <c r="DG67" s="236" t="s">
        <v>1263</v>
      </c>
      <c r="DH67" s="236" t="s">
        <v>1263</v>
      </c>
      <c r="DI67" s="236" t="s">
        <v>1263</v>
      </c>
      <c r="DJ67" s="236" t="s">
        <v>1263</v>
      </c>
      <c r="DK67" s="236" t="s">
        <v>1263</v>
      </c>
      <c r="DL67" s="236" t="s">
        <v>1263</v>
      </c>
      <c r="DM67" s="555" t="s">
        <v>1263</v>
      </c>
      <c r="DN67" s="237" t="s">
        <v>1263</v>
      </c>
      <c r="DO67" s="238" t="s">
        <v>1263</v>
      </c>
      <c r="DP67" s="238" t="s">
        <v>1263</v>
      </c>
      <c r="DQ67" s="238" t="s">
        <v>1263</v>
      </c>
      <c r="DR67" s="238" t="s">
        <v>1263</v>
      </c>
      <c r="DS67" s="238" t="s">
        <v>1263</v>
      </c>
      <c r="DT67" s="238" t="s">
        <v>1263</v>
      </c>
      <c r="DU67" s="238" t="s">
        <v>1263</v>
      </c>
      <c r="DV67" s="238" t="s">
        <v>1263</v>
      </c>
      <c r="DW67" s="238" t="s">
        <v>1263</v>
      </c>
      <c r="DX67" s="238" t="s">
        <v>1263</v>
      </c>
      <c r="DY67" s="239" t="s">
        <v>1263</v>
      </c>
      <c r="DZ67" s="233" t="s">
        <v>1263</v>
      </c>
      <c r="EA67" s="232" t="s">
        <v>1263</v>
      </c>
      <c r="EB67" s="232" t="s">
        <v>1263</v>
      </c>
      <c r="EC67" s="232" t="s">
        <v>1263</v>
      </c>
      <c r="ED67" s="232" t="s">
        <v>1263</v>
      </c>
      <c r="EE67" s="232" t="s">
        <v>1263</v>
      </c>
      <c r="EF67" s="232" t="s">
        <v>1263</v>
      </c>
      <c r="EG67" s="232" t="s">
        <v>1263</v>
      </c>
      <c r="EH67" s="232" t="s">
        <v>1263</v>
      </c>
      <c r="EI67" s="233" t="s">
        <v>1263</v>
      </c>
      <c r="EJ67" s="232" t="s">
        <v>1263</v>
      </c>
      <c r="EK67" s="232" t="s">
        <v>1263</v>
      </c>
      <c r="EL67" s="232" t="s">
        <v>1263</v>
      </c>
      <c r="EM67" s="232" t="s">
        <v>1263</v>
      </c>
      <c r="EN67" s="232" t="s">
        <v>1263</v>
      </c>
      <c r="EO67" s="232" t="s">
        <v>1263</v>
      </c>
      <c r="EP67" s="232" t="s">
        <v>1263</v>
      </c>
      <c r="EQ67" s="232" t="s">
        <v>1263</v>
      </c>
      <c r="ER67" s="232" t="s">
        <v>1263</v>
      </c>
      <c r="ES67" s="232" t="s">
        <v>1263</v>
      </c>
      <c r="ET67" s="240" t="s">
        <v>1263</v>
      </c>
      <c r="EU67" s="235" t="s">
        <v>1263</v>
      </c>
      <c r="EV67" s="236" t="s">
        <v>1263</v>
      </c>
      <c r="EW67" s="236" t="s">
        <v>1263</v>
      </c>
      <c r="EX67" s="236" t="s">
        <v>1263</v>
      </c>
      <c r="EY67" s="236" t="s">
        <v>1263</v>
      </c>
      <c r="EZ67" s="236" t="s">
        <v>1263</v>
      </c>
      <c r="FA67" s="236" t="s">
        <v>1263</v>
      </c>
      <c r="FB67" s="236" t="s">
        <v>1263</v>
      </c>
      <c r="FC67" s="236" t="s">
        <v>1263</v>
      </c>
      <c r="FD67" s="236" t="s">
        <v>1263</v>
      </c>
      <c r="FE67" s="236" t="s">
        <v>1263</v>
      </c>
      <c r="FF67" s="236" t="s">
        <v>1263</v>
      </c>
      <c r="FG67" s="236" t="s">
        <v>1263</v>
      </c>
      <c r="FH67" s="236" t="s">
        <v>1263</v>
      </c>
      <c r="FI67" s="236" t="s">
        <v>1263</v>
      </c>
      <c r="FJ67" s="236" t="s">
        <v>1263</v>
      </c>
      <c r="FK67" s="236" t="s">
        <v>1263</v>
      </c>
      <c r="FL67" s="236" t="s">
        <v>1263</v>
      </c>
      <c r="FM67" s="236" t="s">
        <v>1263</v>
      </c>
      <c r="FN67" s="236" t="s">
        <v>1263</v>
      </c>
      <c r="FO67" s="236" t="s">
        <v>1263</v>
      </c>
      <c r="FP67" s="236" t="s">
        <v>1263</v>
      </c>
      <c r="FQ67" s="555" t="s">
        <v>1263</v>
      </c>
      <c r="FR67" s="237" t="s">
        <v>1263</v>
      </c>
      <c r="FS67" s="238" t="s">
        <v>1263</v>
      </c>
      <c r="FT67" s="238" t="s">
        <v>1263</v>
      </c>
      <c r="FU67" s="238" t="s">
        <v>1263</v>
      </c>
      <c r="FV67" s="238" t="s">
        <v>1263</v>
      </c>
      <c r="FW67" s="238" t="s">
        <v>1263</v>
      </c>
      <c r="FX67" s="238" t="s">
        <v>1263</v>
      </c>
      <c r="FY67" s="238" t="s">
        <v>1263</v>
      </c>
      <c r="FZ67" s="238" t="s">
        <v>1263</v>
      </c>
      <c r="GA67" s="238" t="s">
        <v>1263</v>
      </c>
      <c r="GB67" s="241" t="s">
        <v>1263</v>
      </c>
      <c r="GC67" s="239" t="s">
        <v>1263</v>
      </c>
    </row>
    <row r="68" spans="1:202" s="111" customFormat="1" ht="15.75">
      <c r="A68" s="229" t="s">
        <v>1263</v>
      </c>
      <c r="B68" s="752"/>
      <c r="C68" s="230" t="s">
        <v>1263</v>
      </c>
      <c r="D68" s="231" t="s">
        <v>1263</v>
      </c>
      <c r="E68" s="70"/>
      <c r="F68" s="749"/>
      <c r="G68" s="750"/>
      <c r="H68" s="83" t="s">
        <v>1263</v>
      </c>
      <c r="I68" s="84" t="s">
        <v>1263</v>
      </c>
      <c r="J68" s="85"/>
      <c r="K68" s="84" t="s">
        <v>1263</v>
      </c>
      <c r="L68" s="87" t="s">
        <v>1263</v>
      </c>
      <c r="M68" s="84" t="s">
        <v>1263</v>
      </c>
      <c r="N68" s="85"/>
      <c r="O68" s="84" t="s">
        <v>1263</v>
      </c>
      <c r="P68" s="87" t="s">
        <v>1263</v>
      </c>
      <c r="Q68" s="84" t="s">
        <v>1263</v>
      </c>
      <c r="R68" s="85"/>
      <c r="S68" s="84" t="s">
        <v>1263</v>
      </c>
      <c r="T68" s="87" t="s">
        <v>1263</v>
      </c>
      <c r="U68" s="84" t="s">
        <v>1263</v>
      </c>
      <c r="V68" s="85"/>
      <c r="W68" s="86" t="s">
        <v>1263</v>
      </c>
      <c r="X68" s="87" t="s">
        <v>1263</v>
      </c>
      <c r="Y68" s="84" t="s">
        <v>1263</v>
      </c>
      <c r="Z68" s="85"/>
      <c r="AA68" s="84" t="s">
        <v>1263</v>
      </c>
      <c r="AB68" s="87" t="s">
        <v>1263</v>
      </c>
      <c r="AC68" s="84" t="s">
        <v>1263</v>
      </c>
      <c r="AD68" s="85"/>
      <c r="AE68" s="84" t="s">
        <v>1263</v>
      </c>
      <c r="AF68" s="87" t="s">
        <v>1263</v>
      </c>
      <c r="AG68" s="84" t="s">
        <v>1263</v>
      </c>
      <c r="AH68" s="85"/>
      <c r="AI68" s="84" t="s">
        <v>1263</v>
      </c>
      <c r="AJ68" s="87" t="s">
        <v>1263</v>
      </c>
      <c r="AK68" s="84" t="s">
        <v>1263</v>
      </c>
      <c r="AL68" s="85"/>
      <c r="AM68" s="84" t="s">
        <v>1263</v>
      </c>
      <c r="AN68" s="87" t="s">
        <v>1263</v>
      </c>
      <c r="AO68" s="84" t="s">
        <v>1263</v>
      </c>
      <c r="AP68" s="85"/>
      <c r="AQ68" s="84" t="s">
        <v>1263</v>
      </c>
      <c r="AR68" s="88"/>
      <c r="AS68" s="84" t="s">
        <v>1263</v>
      </c>
      <c r="AT68" s="85"/>
      <c r="AU68" s="89"/>
      <c r="AV68" s="88"/>
      <c r="AW68" s="84" t="s">
        <v>1263</v>
      </c>
      <c r="AX68" s="85"/>
      <c r="AY68" s="89"/>
      <c r="AZ68" s="24" t="s">
        <v>1263</v>
      </c>
      <c r="BA68" s="24" t="s">
        <v>1263</v>
      </c>
      <c r="BB68" s="32"/>
      <c r="BC68" s="23" t="s">
        <v>1263</v>
      </c>
      <c r="BD68" s="23" t="s">
        <v>1263</v>
      </c>
      <c r="BE68" s="23" t="s">
        <v>1263</v>
      </c>
      <c r="BF68" s="69" t="s">
        <v>1263</v>
      </c>
      <c r="BG68" s="23" t="s">
        <v>1263</v>
      </c>
      <c r="BH68" s="23" t="s">
        <v>1263</v>
      </c>
      <c r="BI68" s="23" t="s">
        <v>1263</v>
      </c>
      <c r="BJ68" s="23" t="s">
        <v>1263</v>
      </c>
      <c r="BK68" s="24" t="s">
        <v>1263</v>
      </c>
      <c r="BL68" s="24" t="s">
        <v>1263</v>
      </c>
      <c r="BM68" s="24" t="s">
        <v>1263</v>
      </c>
      <c r="BN68" s="24" t="s">
        <v>1263</v>
      </c>
      <c r="BO68" s="32"/>
      <c r="BP68" s="23" t="s">
        <v>1263</v>
      </c>
      <c r="BQ68" s="23" t="s">
        <v>1263</v>
      </c>
      <c r="BR68" s="14" t="s">
        <v>1263</v>
      </c>
      <c r="BS68" s="232" t="s">
        <v>1263</v>
      </c>
      <c r="BT68" s="232" t="s">
        <v>1263</v>
      </c>
      <c r="BU68" s="232" t="s">
        <v>1263</v>
      </c>
      <c r="BV68" s="232" t="s">
        <v>1263</v>
      </c>
      <c r="BW68" s="232" t="s">
        <v>1263</v>
      </c>
      <c r="BX68" s="232" t="s">
        <v>1263</v>
      </c>
      <c r="BY68" s="232" t="s">
        <v>1263</v>
      </c>
      <c r="BZ68" s="232" t="s">
        <v>1263</v>
      </c>
      <c r="CA68" s="232" t="s">
        <v>1263</v>
      </c>
      <c r="CB68" s="232" t="s">
        <v>1263</v>
      </c>
      <c r="CC68" s="232" t="s">
        <v>1263</v>
      </c>
      <c r="CD68" s="14" t="s">
        <v>1263</v>
      </c>
      <c r="CE68" s="233" t="s">
        <v>1263</v>
      </c>
      <c r="CF68" s="232" t="s">
        <v>1263</v>
      </c>
      <c r="CG68" s="232" t="s">
        <v>1263</v>
      </c>
      <c r="CH68" s="232" t="s">
        <v>1263</v>
      </c>
      <c r="CI68" s="232" t="s">
        <v>1263</v>
      </c>
      <c r="CJ68" s="232" t="s">
        <v>1263</v>
      </c>
      <c r="CK68" s="232" t="s">
        <v>1263</v>
      </c>
      <c r="CL68" s="232" t="s">
        <v>1263</v>
      </c>
      <c r="CM68" s="232" t="s">
        <v>1263</v>
      </c>
      <c r="CN68" s="232" t="s">
        <v>1263</v>
      </c>
      <c r="CO68" s="232" t="s">
        <v>1263</v>
      </c>
      <c r="CP68" s="234" t="s">
        <v>1263</v>
      </c>
      <c r="CQ68" s="235" t="s">
        <v>1263</v>
      </c>
      <c r="CR68" s="236" t="s">
        <v>1263</v>
      </c>
      <c r="CS68" s="236" t="s">
        <v>1263</v>
      </c>
      <c r="CT68" s="236" t="s">
        <v>1263</v>
      </c>
      <c r="CU68" s="236" t="s">
        <v>1263</v>
      </c>
      <c r="CV68" s="236" t="s">
        <v>1263</v>
      </c>
      <c r="CW68" s="236" t="s">
        <v>1263</v>
      </c>
      <c r="CX68" s="236" t="s">
        <v>1263</v>
      </c>
      <c r="CY68" s="236" t="s">
        <v>1263</v>
      </c>
      <c r="CZ68" s="236" t="s">
        <v>1263</v>
      </c>
      <c r="DA68" s="236" t="s">
        <v>1263</v>
      </c>
      <c r="DB68" s="236" t="s">
        <v>1263</v>
      </c>
      <c r="DC68" s="236" t="s">
        <v>1263</v>
      </c>
      <c r="DD68" s="236" t="s">
        <v>1263</v>
      </c>
      <c r="DE68" s="236" t="s">
        <v>1263</v>
      </c>
      <c r="DF68" s="236" t="s">
        <v>1263</v>
      </c>
      <c r="DG68" s="236" t="s">
        <v>1263</v>
      </c>
      <c r="DH68" s="236" t="s">
        <v>1263</v>
      </c>
      <c r="DI68" s="236" t="s">
        <v>1263</v>
      </c>
      <c r="DJ68" s="236" t="s">
        <v>1263</v>
      </c>
      <c r="DK68" s="236" t="s">
        <v>1263</v>
      </c>
      <c r="DL68" s="236" t="s">
        <v>1263</v>
      </c>
      <c r="DM68" s="555" t="s">
        <v>1263</v>
      </c>
      <c r="DN68" s="237" t="s">
        <v>1263</v>
      </c>
      <c r="DO68" s="238" t="s">
        <v>1263</v>
      </c>
      <c r="DP68" s="238" t="s">
        <v>1263</v>
      </c>
      <c r="DQ68" s="238" t="s">
        <v>1263</v>
      </c>
      <c r="DR68" s="238" t="s">
        <v>1263</v>
      </c>
      <c r="DS68" s="238" t="s">
        <v>1263</v>
      </c>
      <c r="DT68" s="238" t="s">
        <v>1263</v>
      </c>
      <c r="DU68" s="238" t="s">
        <v>1263</v>
      </c>
      <c r="DV68" s="238" t="s">
        <v>1263</v>
      </c>
      <c r="DW68" s="238" t="s">
        <v>1263</v>
      </c>
      <c r="DX68" s="238" t="s">
        <v>1263</v>
      </c>
      <c r="DY68" s="239" t="s">
        <v>1263</v>
      </c>
      <c r="DZ68" s="233" t="s">
        <v>1263</v>
      </c>
      <c r="EA68" s="232" t="s">
        <v>1263</v>
      </c>
      <c r="EB68" s="232" t="s">
        <v>1263</v>
      </c>
      <c r="EC68" s="232" t="s">
        <v>1263</v>
      </c>
      <c r="ED68" s="232" t="s">
        <v>1263</v>
      </c>
      <c r="EE68" s="232" t="s">
        <v>1263</v>
      </c>
      <c r="EF68" s="232" t="s">
        <v>1263</v>
      </c>
      <c r="EG68" s="232" t="s">
        <v>1263</v>
      </c>
      <c r="EH68" s="232" t="s">
        <v>1263</v>
      </c>
      <c r="EI68" s="233" t="s">
        <v>1263</v>
      </c>
      <c r="EJ68" s="232" t="s">
        <v>1263</v>
      </c>
      <c r="EK68" s="232" t="s">
        <v>1263</v>
      </c>
      <c r="EL68" s="232" t="s">
        <v>1263</v>
      </c>
      <c r="EM68" s="232" t="s">
        <v>1263</v>
      </c>
      <c r="EN68" s="232" t="s">
        <v>1263</v>
      </c>
      <c r="EO68" s="232" t="s">
        <v>1263</v>
      </c>
      <c r="EP68" s="232" t="s">
        <v>1263</v>
      </c>
      <c r="EQ68" s="232" t="s">
        <v>1263</v>
      </c>
      <c r="ER68" s="232" t="s">
        <v>1263</v>
      </c>
      <c r="ES68" s="232" t="s">
        <v>1263</v>
      </c>
      <c r="ET68" s="240" t="s">
        <v>1263</v>
      </c>
      <c r="EU68" s="235" t="s">
        <v>1263</v>
      </c>
      <c r="EV68" s="236" t="s">
        <v>1263</v>
      </c>
      <c r="EW68" s="236" t="s">
        <v>1263</v>
      </c>
      <c r="EX68" s="236" t="s">
        <v>1263</v>
      </c>
      <c r="EY68" s="236" t="s">
        <v>1263</v>
      </c>
      <c r="EZ68" s="236" t="s">
        <v>1263</v>
      </c>
      <c r="FA68" s="236" t="s">
        <v>1263</v>
      </c>
      <c r="FB68" s="236" t="s">
        <v>1263</v>
      </c>
      <c r="FC68" s="236" t="s">
        <v>1263</v>
      </c>
      <c r="FD68" s="236" t="s">
        <v>1263</v>
      </c>
      <c r="FE68" s="236" t="s">
        <v>1263</v>
      </c>
      <c r="FF68" s="236" t="s">
        <v>1263</v>
      </c>
      <c r="FG68" s="236" t="s">
        <v>1263</v>
      </c>
      <c r="FH68" s="236" t="s">
        <v>1263</v>
      </c>
      <c r="FI68" s="236" t="s">
        <v>1263</v>
      </c>
      <c r="FJ68" s="236" t="s">
        <v>1263</v>
      </c>
      <c r="FK68" s="236" t="s">
        <v>1263</v>
      </c>
      <c r="FL68" s="236" t="s">
        <v>1263</v>
      </c>
      <c r="FM68" s="236" t="s">
        <v>1263</v>
      </c>
      <c r="FN68" s="236" t="s">
        <v>1263</v>
      </c>
      <c r="FO68" s="236" t="s">
        <v>1263</v>
      </c>
      <c r="FP68" s="236" t="s">
        <v>1263</v>
      </c>
      <c r="FQ68" s="555" t="s">
        <v>1263</v>
      </c>
      <c r="FR68" s="237" t="s">
        <v>1263</v>
      </c>
      <c r="FS68" s="238" t="s">
        <v>1263</v>
      </c>
      <c r="FT68" s="238" t="s">
        <v>1263</v>
      </c>
      <c r="FU68" s="238" t="s">
        <v>1263</v>
      </c>
      <c r="FV68" s="238" t="s">
        <v>1263</v>
      </c>
      <c r="FW68" s="238" t="s">
        <v>1263</v>
      </c>
      <c r="FX68" s="238" t="s">
        <v>1263</v>
      </c>
      <c r="FY68" s="238" t="s">
        <v>1263</v>
      </c>
      <c r="FZ68" s="238" t="s">
        <v>1263</v>
      </c>
      <c r="GA68" s="238" t="s">
        <v>1263</v>
      </c>
      <c r="GB68" s="241" t="s">
        <v>1263</v>
      </c>
      <c r="GC68" s="239" t="s">
        <v>1263</v>
      </c>
    </row>
    <row r="69" spans="1:202" s="111" customFormat="1" ht="15.75">
      <c r="A69" s="229" t="s">
        <v>1263</v>
      </c>
      <c r="B69" s="752"/>
      <c r="C69" s="230" t="s">
        <v>1263</v>
      </c>
      <c r="D69" s="231" t="s">
        <v>1263</v>
      </c>
      <c r="E69" s="70"/>
      <c r="F69" s="749"/>
      <c r="G69" s="750"/>
      <c r="H69" s="83" t="s">
        <v>1263</v>
      </c>
      <c r="I69" s="84" t="s">
        <v>1263</v>
      </c>
      <c r="J69" s="85"/>
      <c r="K69" s="84" t="s">
        <v>1263</v>
      </c>
      <c r="L69" s="87" t="s">
        <v>1263</v>
      </c>
      <c r="M69" s="84" t="s">
        <v>1263</v>
      </c>
      <c r="N69" s="85"/>
      <c r="O69" s="84" t="s">
        <v>1263</v>
      </c>
      <c r="P69" s="87" t="s">
        <v>1263</v>
      </c>
      <c r="Q69" s="84" t="s">
        <v>1263</v>
      </c>
      <c r="R69" s="85"/>
      <c r="S69" s="84" t="s">
        <v>1263</v>
      </c>
      <c r="T69" s="87" t="s">
        <v>1263</v>
      </c>
      <c r="U69" s="84" t="s">
        <v>1263</v>
      </c>
      <c r="V69" s="85"/>
      <c r="W69" s="86" t="s">
        <v>1263</v>
      </c>
      <c r="X69" s="87" t="s">
        <v>1263</v>
      </c>
      <c r="Y69" s="84" t="s">
        <v>1263</v>
      </c>
      <c r="Z69" s="85"/>
      <c r="AA69" s="84" t="s">
        <v>1263</v>
      </c>
      <c r="AB69" s="87" t="s">
        <v>1263</v>
      </c>
      <c r="AC69" s="84" t="s">
        <v>1263</v>
      </c>
      <c r="AD69" s="85"/>
      <c r="AE69" s="84" t="s">
        <v>1263</v>
      </c>
      <c r="AF69" s="87" t="s">
        <v>1263</v>
      </c>
      <c r="AG69" s="84" t="s">
        <v>1263</v>
      </c>
      <c r="AH69" s="85"/>
      <c r="AI69" s="84" t="s">
        <v>1263</v>
      </c>
      <c r="AJ69" s="87" t="s">
        <v>1263</v>
      </c>
      <c r="AK69" s="84" t="s">
        <v>1263</v>
      </c>
      <c r="AL69" s="85"/>
      <c r="AM69" s="84" t="s">
        <v>1263</v>
      </c>
      <c r="AN69" s="87" t="s">
        <v>1263</v>
      </c>
      <c r="AO69" s="84" t="s">
        <v>1263</v>
      </c>
      <c r="AP69" s="85"/>
      <c r="AQ69" s="84" t="s">
        <v>1263</v>
      </c>
      <c r="AR69" s="88"/>
      <c r="AS69" s="84" t="s">
        <v>1263</v>
      </c>
      <c r="AT69" s="85"/>
      <c r="AU69" s="89"/>
      <c r="AV69" s="88"/>
      <c r="AW69" s="84" t="s">
        <v>1263</v>
      </c>
      <c r="AX69" s="85"/>
      <c r="AY69" s="89"/>
      <c r="AZ69" s="24" t="s">
        <v>1263</v>
      </c>
      <c r="BA69" s="24" t="s">
        <v>1263</v>
      </c>
      <c r="BB69" s="32"/>
      <c r="BC69" s="23" t="s">
        <v>1263</v>
      </c>
      <c r="BD69" s="23" t="s">
        <v>1263</v>
      </c>
      <c r="BE69" s="23" t="s">
        <v>1263</v>
      </c>
      <c r="BF69" s="69" t="s">
        <v>1263</v>
      </c>
      <c r="BG69" s="23" t="s">
        <v>1263</v>
      </c>
      <c r="BH69" s="23" t="s">
        <v>1263</v>
      </c>
      <c r="BI69" s="23" t="s">
        <v>1263</v>
      </c>
      <c r="BJ69" s="23" t="s">
        <v>1263</v>
      </c>
      <c r="BK69" s="24" t="s">
        <v>1263</v>
      </c>
      <c r="BL69" s="24" t="s">
        <v>1263</v>
      </c>
      <c r="BM69" s="24" t="s">
        <v>1263</v>
      </c>
      <c r="BN69" s="24" t="s">
        <v>1263</v>
      </c>
      <c r="BO69" s="32"/>
      <c r="BP69" s="23" t="s">
        <v>1263</v>
      </c>
      <c r="BQ69" s="23" t="s">
        <v>1263</v>
      </c>
      <c r="BR69" s="14" t="s">
        <v>1263</v>
      </c>
      <c r="BS69" s="232" t="s">
        <v>1263</v>
      </c>
      <c r="BT69" s="232" t="s">
        <v>1263</v>
      </c>
      <c r="BU69" s="232" t="s">
        <v>1263</v>
      </c>
      <c r="BV69" s="232" t="s">
        <v>1263</v>
      </c>
      <c r="BW69" s="232" t="s">
        <v>1263</v>
      </c>
      <c r="BX69" s="232" t="s">
        <v>1263</v>
      </c>
      <c r="BY69" s="232" t="s">
        <v>1263</v>
      </c>
      <c r="BZ69" s="232" t="s">
        <v>1263</v>
      </c>
      <c r="CA69" s="232" t="s">
        <v>1263</v>
      </c>
      <c r="CB69" s="232" t="s">
        <v>1263</v>
      </c>
      <c r="CC69" s="232" t="s">
        <v>1263</v>
      </c>
      <c r="CD69" s="14" t="s">
        <v>1263</v>
      </c>
      <c r="CE69" s="233" t="s">
        <v>1263</v>
      </c>
      <c r="CF69" s="232" t="s">
        <v>1263</v>
      </c>
      <c r="CG69" s="232" t="s">
        <v>1263</v>
      </c>
      <c r="CH69" s="232" t="s">
        <v>1263</v>
      </c>
      <c r="CI69" s="232" t="s">
        <v>1263</v>
      </c>
      <c r="CJ69" s="232" t="s">
        <v>1263</v>
      </c>
      <c r="CK69" s="232" t="s">
        <v>1263</v>
      </c>
      <c r="CL69" s="232" t="s">
        <v>1263</v>
      </c>
      <c r="CM69" s="232" t="s">
        <v>1263</v>
      </c>
      <c r="CN69" s="232" t="s">
        <v>1263</v>
      </c>
      <c r="CO69" s="232" t="s">
        <v>1263</v>
      </c>
      <c r="CP69" s="234" t="s">
        <v>1263</v>
      </c>
      <c r="CQ69" s="235" t="s">
        <v>1263</v>
      </c>
      <c r="CR69" s="236" t="s">
        <v>1263</v>
      </c>
      <c r="CS69" s="236" t="s">
        <v>1263</v>
      </c>
      <c r="CT69" s="236" t="s">
        <v>1263</v>
      </c>
      <c r="CU69" s="236" t="s">
        <v>1263</v>
      </c>
      <c r="CV69" s="236" t="s">
        <v>1263</v>
      </c>
      <c r="CW69" s="236" t="s">
        <v>1263</v>
      </c>
      <c r="CX69" s="236" t="s">
        <v>1263</v>
      </c>
      <c r="CY69" s="236" t="s">
        <v>1263</v>
      </c>
      <c r="CZ69" s="236" t="s">
        <v>1263</v>
      </c>
      <c r="DA69" s="236" t="s">
        <v>1263</v>
      </c>
      <c r="DB69" s="236" t="s">
        <v>1263</v>
      </c>
      <c r="DC69" s="236" t="s">
        <v>1263</v>
      </c>
      <c r="DD69" s="236" t="s">
        <v>1263</v>
      </c>
      <c r="DE69" s="236" t="s">
        <v>1263</v>
      </c>
      <c r="DF69" s="236" t="s">
        <v>1263</v>
      </c>
      <c r="DG69" s="236" t="s">
        <v>1263</v>
      </c>
      <c r="DH69" s="236" t="s">
        <v>1263</v>
      </c>
      <c r="DI69" s="236" t="s">
        <v>1263</v>
      </c>
      <c r="DJ69" s="236" t="s">
        <v>1263</v>
      </c>
      <c r="DK69" s="236" t="s">
        <v>1263</v>
      </c>
      <c r="DL69" s="236" t="s">
        <v>1263</v>
      </c>
      <c r="DM69" s="555" t="s">
        <v>1263</v>
      </c>
      <c r="DN69" s="237" t="s">
        <v>1263</v>
      </c>
      <c r="DO69" s="238" t="s">
        <v>1263</v>
      </c>
      <c r="DP69" s="238" t="s">
        <v>1263</v>
      </c>
      <c r="DQ69" s="238" t="s">
        <v>1263</v>
      </c>
      <c r="DR69" s="238" t="s">
        <v>1263</v>
      </c>
      <c r="DS69" s="238" t="s">
        <v>1263</v>
      </c>
      <c r="DT69" s="238" t="s">
        <v>1263</v>
      </c>
      <c r="DU69" s="238" t="s">
        <v>1263</v>
      </c>
      <c r="DV69" s="238" t="s">
        <v>1263</v>
      </c>
      <c r="DW69" s="238" t="s">
        <v>1263</v>
      </c>
      <c r="DX69" s="238" t="s">
        <v>1263</v>
      </c>
      <c r="DY69" s="239" t="s">
        <v>1263</v>
      </c>
      <c r="DZ69" s="233" t="s">
        <v>1263</v>
      </c>
      <c r="EA69" s="232" t="s">
        <v>1263</v>
      </c>
      <c r="EB69" s="232" t="s">
        <v>1263</v>
      </c>
      <c r="EC69" s="232" t="s">
        <v>1263</v>
      </c>
      <c r="ED69" s="232" t="s">
        <v>1263</v>
      </c>
      <c r="EE69" s="232" t="s">
        <v>1263</v>
      </c>
      <c r="EF69" s="232" t="s">
        <v>1263</v>
      </c>
      <c r="EG69" s="232" t="s">
        <v>1263</v>
      </c>
      <c r="EH69" s="232" t="s">
        <v>1263</v>
      </c>
      <c r="EI69" s="233" t="s">
        <v>1263</v>
      </c>
      <c r="EJ69" s="232" t="s">
        <v>1263</v>
      </c>
      <c r="EK69" s="232" t="s">
        <v>1263</v>
      </c>
      <c r="EL69" s="232" t="s">
        <v>1263</v>
      </c>
      <c r="EM69" s="232" t="s">
        <v>1263</v>
      </c>
      <c r="EN69" s="232" t="s">
        <v>1263</v>
      </c>
      <c r="EO69" s="232" t="s">
        <v>1263</v>
      </c>
      <c r="EP69" s="232" t="s">
        <v>1263</v>
      </c>
      <c r="EQ69" s="232" t="s">
        <v>1263</v>
      </c>
      <c r="ER69" s="232" t="s">
        <v>1263</v>
      </c>
      <c r="ES69" s="232" t="s">
        <v>1263</v>
      </c>
      <c r="ET69" s="240" t="s">
        <v>1263</v>
      </c>
      <c r="EU69" s="235" t="s">
        <v>1263</v>
      </c>
      <c r="EV69" s="236" t="s">
        <v>1263</v>
      </c>
      <c r="EW69" s="236" t="s">
        <v>1263</v>
      </c>
      <c r="EX69" s="236" t="s">
        <v>1263</v>
      </c>
      <c r="EY69" s="236" t="s">
        <v>1263</v>
      </c>
      <c r="EZ69" s="236" t="s">
        <v>1263</v>
      </c>
      <c r="FA69" s="236" t="s">
        <v>1263</v>
      </c>
      <c r="FB69" s="236" t="s">
        <v>1263</v>
      </c>
      <c r="FC69" s="236" t="s">
        <v>1263</v>
      </c>
      <c r="FD69" s="236" t="s">
        <v>1263</v>
      </c>
      <c r="FE69" s="236" t="s">
        <v>1263</v>
      </c>
      <c r="FF69" s="236" t="s">
        <v>1263</v>
      </c>
      <c r="FG69" s="236" t="s">
        <v>1263</v>
      </c>
      <c r="FH69" s="236" t="s">
        <v>1263</v>
      </c>
      <c r="FI69" s="236" t="s">
        <v>1263</v>
      </c>
      <c r="FJ69" s="236" t="s">
        <v>1263</v>
      </c>
      <c r="FK69" s="236" t="s">
        <v>1263</v>
      </c>
      <c r="FL69" s="236" t="s">
        <v>1263</v>
      </c>
      <c r="FM69" s="236" t="s">
        <v>1263</v>
      </c>
      <c r="FN69" s="236" t="s">
        <v>1263</v>
      </c>
      <c r="FO69" s="236" t="s">
        <v>1263</v>
      </c>
      <c r="FP69" s="236" t="s">
        <v>1263</v>
      </c>
      <c r="FQ69" s="555" t="s">
        <v>1263</v>
      </c>
      <c r="FR69" s="237" t="s">
        <v>1263</v>
      </c>
      <c r="FS69" s="238" t="s">
        <v>1263</v>
      </c>
      <c r="FT69" s="238" t="s">
        <v>1263</v>
      </c>
      <c r="FU69" s="238" t="s">
        <v>1263</v>
      </c>
      <c r="FV69" s="238" t="s">
        <v>1263</v>
      </c>
      <c r="FW69" s="238" t="s">
        <v>1263</v>
      </c>
      <c r="FX69" s="238" t="s">
        <v>1263</v>
      </c>
      <c r="FY69" s="238" t="s">
        <v>1263</v>
      </c>
      <c r="FZ69" s="238" t="s">
        <v>1263</v>
      </c>
      <c r="GA69" s="238" t="s">
        <v>1263</v>
      </c>
      <c r="GB69" s="241" t="s">
        <v>1263</v>
      </c>
      <c r="GC69" s="239" t="s">
        <v>1263</v>
      </c>
    </row>
    <row r="70" spans="1:202" s="111" customFormat="1" ht="15.75">
      <c r="A70" s="229" t="s">
        <v>1263</v>
      </c>
      <c r="B70" s="752"/>
      <c r="C70" s="230" t="s">
        <v>1263</v>
      </c>
      <c r="D70" s="231" t="s">
        <v>1263</v>
      </c>
      <c r="E70" s="70"/>
      <c r="F70" s="749"/>
      <c r="G70" s="750"/>
      <c r="H70" s="83" t="s">
        <v>1263</v>
      </c>
      <c r="I70" s="84" t="s">
        <v>1263</v>
      </c>
      <c r="J70" s="85"/>
      <c r="K70" s="84" t="s">
        <v>1263</v>
      </c>
      <c r="L70" s="87" t="s">
        <v>1263</v>
      </c>
      <c r="M70" s="84" t="s">
        <v>1263</v>
      </c>
      <c r="N70" s="85"/>
      <c r="O70" s="84" t="s">
        <v>1263</v>
      </c>
      <c r="P70" s="87" t="s">
        <v>1263</v>
      </c>
      <c r="Q70" s="84" t="s">
        <v>1263</v>
      </c>
      <c r="R70" s="85"/>
      <c r="S70" s="84" t="s">
        <v>1263</v>
      </c>
      <c r="T70" s="87" t="s">
        <v>1263</v>
      </c>
      <c r="U70" s="84" t="s">
        <v>1263</v>
      </c>
      <c r="V70" s="85"/>
      <c r="W70" s="86" t="s">
        <v>1263</v>
      </c>
      <c r="X70" s="87" t="s">
        <v>1263</v>
      </c>
      <c r="Y70" s="84" t="s">
        <v>1263</v>
      </c>
      <c r="Z70" s="85"/>
      <c r="AA70" s="84" t="s">
        <v>1263</v>
      </c>
      <c r="AB70" s="87" t="s">
        <v>1263</v>
      </c>
      <c r="AC70" s="84" t="s">
        <v>1263</v>
      </c>
      <c r="AD70" s="85"/>
      <c r="AE70" s="84" t="s">
        <v>1263</v>
      </c>
      <c r="AF70" s="87" t="s">
        <v>1263</v>
      </c>
      <c r="AG70" s="84" t="s">
        <v>1263</v>
      </c>
      <c r="AH70" s="85"/>
      <c r="AI70" s="84" t="s">
        <v>1263</v>
      </c>
      <c r="AJ70" s="87" t="s">
        <v>1263</v>
      </c>
      <c r="AK70" s="84" t="s">
        <v>1263</v>
      </c>
      <c r="AL70" s="85"/>
      <c r="AM70" s="84" t="s">
        <v>1263</v>
      </c>
      <c r="AN70" s="87" t="s">
        <v>1263</v>
      </c>
      <c r="AO70" s="84" t="s">
        <v>1263</v>
      </c>
      <c r="AP70" s="85"/>
      <c r="AQ70" s="84" t="s">
        <v>1263</v>
      </c>
      <c r="AR70" s="88"/>
      <c r="AS70" s="84" t="s">
        <v>1263</v>
      </c>
      <c r="AT70" s="85"/>
      <c r="AU70" s="89"/>
      <c r="AV70" s="88"/>
      <c r="AW70" s="84" t="s">
        <v>1263</v>
      </c>
      <c r="AX70" s="85"/>
      <c r="AY70" s="89"/>
      <c r="AZ70" s="24" t="s">
        <v>1263</v>
      </c>
      <c r="BA70" s="24" t="s">
        <v>1263</v>
      </c>
      <c r="BB70" s="32"/>
      <c r="BC70" s="23" t="s">
        <v>1263</v>
      </c>
      <c r="BD70" s="23" t="s">
        <v>1263</v>
      </c>
      <c r="BE70" s="23" t="s">
        <v>1263</v>
      </c>
      <c r="BF70" s="69" t="s">
        <v>1263</v>
      </c>
      <c r="BG70" s="23" t="s">
        <v>1263</v>
      </c>
      <c r="BH70" s="23" t="s">
        <v>1263</v>
      </c>
      <c r="BI70" s="23" t="s">
        <v>1263</v>
      </c>
      <c r="BJ70" s="23" t="s">
        <v>1263</v>
      </c>
      <c r="BK70" s="24" t="s">
        <v>1263</v>
      </c>
      <c r="BL70" s="24" t="s">
        <v>1263</v>
      </c>
      <c r="BM70" s="24" t="s">
        <v>1263</v>
      </c>
      <c r="BN70" s="24" t="s">
        <v>1263</v>
      </c>
      <c r="BO70" s="32"/>
      <c r="BP70" s="23" t="s">
        <v>1263</v>
      </c>
      <c r="BQ70" s="23" t="s">
        <v>1263</v>
      </c>
      <c r="BR70" s="14" t="s">
        <v>1263</v>
      </c>
      <c r="BS70" s="232" t="s">
        <v>1263</v>
      </c>
      <c r="BT70" s="232" t="s">
        <v>1263</v>
      </c>
      <c r="BU70" s="232" t="s">
        <v>1263</v>
      </c>
      <c r="BV70" s="232" t="s">
        <v>1263</v>
      </c>
      <c r="BW70" s="232" t="s">
        <v>1263</v>
      </c>
      <c r="BX70" s="232" t="s">
        <v>1263</v>
      </c>
      <c r="BY70" s="232" t="s">
        <v>1263</v>
      </c>
      <c r="BZ70" s="232" t="s">
        <v>1263</v>
      </c>
      <c r="CA70" s="232" t="s">
        <v>1263</v>
      </c>
      <c r="CB70" s="232" t="s">
        <v>1263</v>
      </c>
      <c r="CC70" s="232" t="s">
        <v>1263</v>
      </c>
      <c r="CD70" s="14" t="s">
        <v>1263</v>
      </c>
      <c r="CE70" s="233" t="s">
        <v>1263</v>
      </c>
      <c r="CF70" s="232" t="s">
        <v>1263</v>
      </c>
      <c r="CG70" s="232" t="s">
        <v>1263</v>
      </c>
      <c r="CH70" s="232" t="s">
        <v>1263</v>
      </c>
      <c r="CI70" s="232" t="s">
        <v>1263</v>
      </c>
      <c r="CJ70" s="232" t="s">
        <v>1263</v>
      </c>
      <c r="CK70" s="232" t="s">
        <v>1263</v>
      </c>
      <c r="CL70" s="232" t="s">
        <v>1263</v>
      </c>
      <c r="CM70" s="232" t="s">
        <v>1263</v>
      </c>
      <c r="CN70" s="232" t="s">
        <v>1263</v>
      </c>
      <c r="CO70" s="232" t="s">
        <v>1263</v>
      </c>
      <c r="CP70" s="234" t="s">
        <v>1263</v>
      </c>
      <c r="CQ70" s="235" t="s">
        <v>1263</v>
      </c>
      <c r="CR70" s="236" t="s">
        <v>1263</v>
      </c>
      <c r="CS70" s="236" t="s">
        <v>1263</v>
      </c>
      <c r="CT70" s="236" t="s">
        <v>1263</v>
      </c>
      <c r="CU70" s="236" t="s">
        <v>1263</v>
      </c>
      <c r="CV70" s="236" t="s">
        <v>1263</v>
      </c>
      <c r="CW70" s="236" t="s">
        <v>1263</v>
      </c>
      <c r="CX70" s="236" t="s">
        <v>1263</v>
      </c>
      <c r="CY70" s="236" t="s">
        <v>1263</v>
      </c>
      <c r="CZ70" s="236" t="s">
        <v>1263</v>
      </c>
      <c r="DA70" s="236" t="s">
        <v>1263</v>
      </c>
      <c r="DB70" s="236" t="s">
        <v>1263</v>
      </c>
      <c r="DC70" s="236" t="s">
        <v>1263</v>
      </c>
      <c r="DD70" s="236" t="s">
        <v>1263</v>
      </c>
      <c r="DE70" s="236" t="s">
        <v>1263</v>
      </c>
      <c r="DF70" s="236" t="s">
        <v>1263</v>
      </c>
      <c r="DG70" s="236" t="s">
        <v>1263</v>
      </c>
      <c r="DH70" s="236" t="s">
        <v>1263</v>
      </c>
      <c r="DI70" s="236" t="s">
        <v>1263</v>
      </c>
      <c r="DJ70" s="236" t="s">
        <v>1263</v>
      </c>
      <c r="DK70" s="236" t="s">
        <v>1263</v>
      </c>
      <c r="DL70" s="236" t="s">
        <v>1263</v>
      </c>
      <c r="DM70" s="555" t="s">
        <v>1263</v>
      </c>
      <c r="DN70" s="237" t="s">
        <v>1263</v>
      </c>
      <c r="DO70" s="238" t="s">
        <v>1263</v>
      </c>
      <c r="DP70" s="238" t="s">
        <v>1263</v>
      </c>
      <c r="DQ70" s="238" t="s">
        <v>1263</v>
      </c>
      <c r="DR70" s="238" t="s">
        <v>1263</v>
      </c>
      <c r="DS70" s="238" t="s">
        <v>1263</v>
      </c>
      <c r="DT70" s="238" t="s">
        <v>1263</v>
      </c>
      <c r="DU70" s="238" t="s">
        <v>1263</v>
      </c>
      <c r="DV70" s="238" t="s">
        <v>1263</v>
      </c>
      <c r="DW70" s="238" t="s">
        <v>1263</v>
      </c>
      <c r="DX70" s="238" t="s">
        <v>1263</v>
      </c>
      <c r="DY70" s="239" t="s">
        <v>1263</v>
      </c>
      <c r="DZ70" s="233" t="s">
        <v>1263</v>
      </c>
      <c r="EA70" s="232" t="s">
        <v>1263</v>
      </c>
      <c r="EB70" s="232" t="s">
        <v>1263</v>
      </c>
      <c r="EC70" s="232" t="s">
        <v>1263</v>
      </c>
      <c r="ED70" s="232" t="s">
        <v>1263</v>
      </c>
      <c r="EE70" s="232" t="s">
        <v>1263</v>
      </c>
      <c r="EF70" s="232" t="s">
        <v>1263</v>
      </c>
      <c r="EG70" s="232" t="s">
        <v>1263</v>
      </c>
      <c r="EH70" s="232" t="s">
        <v>1263</v>
      </c>
      <c r="EI70" s="233" t="s">
        <v>1263</v>
      </c>
      <c r="EJ70" s="232" t="s">
        <v>1263</v>
      </c>
      <c r="EK70" s="232" t="s">
        <v>1263</v>
      </c>
      <c r="EL70" s="232" t="s">
        <v>1263</v>
      </c>
      <c r="EM70" s="232" t="s">
        <v>1263</v>
      </c>
      <c r="EN70" s="232" t="s">
        <v>1263</v>
      </c>
      <c r="EO70" s="232" t="s">
        <v>1263</v>
      </c>
      <c r="EP70" s="232" t="s">
        <v>1263</v>
      </c>
      <c r="EQ70" s="232" t="s">
        <v>1263</v>
      </c>
      <c r="ER70" s="232" t="s">
        <v>1263</v>
      </c>
      <c r="ES70" s="232" t="s">
        <v>1263</v>
      </c>
      <c r="ET70" s="240" t="s">
        <v>1263</v>
      </c>
      <c r="EU70" s="235" t="s">
        <v>1263</v>
      </c>
      <c r="EV70" s="236" t="s">
        <v>1263</v>
      </c>
      <c r="EW70" s="236" t="s">
        <v>1263</v>
      </c>
      <c r="EX70" s="236" t="s">
        <v>1263</v>
      </c>
      <c r="EY70" s="236" t="s">
        <v>1263</v>
      </c>
      <c r="EZ70" s="236" t="s">
        <v>1263</v>
      </c>
      <c r="FA70" s="236" t="s">
        <v>1263</v>
      </c>
      <c r="FB70" s="236" t="s">
        <v>1263</v>
      </c>
      <c r="FC70" s="236" t="s">
        <v>1263</v>
      </c>
      <c r="FD70" s="236" t="s">
        <v>1263</v>
      </c>
      <c r="FE70" s="236" t="s">
        <v>1263</v>
      </c>
      <c r="FF70" s="236" t="s">
        <v>1263</v>
      </c>
      <c r="FG70" s="236" t="s">
        <v>1263</v>
      </c>
      <c r="FH70" s="236" t="s">
        <v>1263</v>
      </c>
      <c r="FI70" s="236" t="s">
        <v>1263</v>
      </c>
      <c r="FJ70" s="236" t="s">
        <v>1263</v>
      </c>
      <c r="FK70" s="236" t="s">
        <v>1263</v>
      </c>
      <c r="FL70" s="236" t="s">
        <v>1263</v>
      </c>
      <c r="FM70" s="236" t="s">
        <v>1263</v>
      </c>
      <c r="FN70" s="236" t="s">
        <v>1263</v>
      </c>
      <c r="FO70" s="236" t="s">
        <v>1263</v>
      </c>
      <c r="FP70" s="236" t="s">
        <v>1263</v>
      </c>
      <c r="FQ70" s="555" t="s">
        <v>1263</v>
      </c>
      <c r="FR70" s="237" t="s">
        <v>1263</v>
      </c>
      <c r="FS70" s="238" t="s">
        <v>1263</v>
      </c>
      <c r="FT70" s="238" t="s">
        <v>1263</v>
      </c>
      <c r="FU70" s="238" t="s">
        <v>1263</v>
      </c>
      <c r="FV70" s="238" t="s">
        <v>1263</v>
      </c>
      <c r="FW70" s="238" t="s">
        <v>1263</v>
      </c>
      <c r="FX70" s="238" t="s">
        <v>1263</v>
      </c>
      <c r="FY70" s="238" t="s">
        <v>1263</v>
      </c>
      <c r="FZ70" s="238" t="s">
        <v>1263</v>
      </c>
      <c r="GA70" s="238" t="s">
        <v>1263</v>
      </c>
      <c r="GB70" s="241" t="s">
        <v>1263</v>
      </c>
      <c r="GC70" s="239" t="s">
        <v>1263</v>
      </c>
    </row>
    <row r="71" spans="1:202" s="111" customFormat="1" ht="15.75">
      <c r="A71" s="229" t="s">
        <v>1263</v>
      </c>
      <c r="B71" s="752"/>
      <c r="C71" s="230" t="s">
        <v>1263</v>
      </c>
      <c r="D71" s="231" t="s">
        <v>1263</v>
      </c>
      <c r="E71" s="70"/>
      <c r="F71" s="749"/>
      <c r="G71" s="750"/>
      <c r="H71" s="83" t="s">
        <v>1263</v>
      </c>
      <c r="I71" s="84" t="s">
        <v>1263</v>
      </c>
      <c r="J71" s="85"/>
      <c r="K71" s="84" t="s">
        <v>1263</v>
      </c>
      <c r="L71" s="87" t="s">
        <v>1263</v>
      </c>
      <c r="M71" s="84" t="s">
        <v>1263</v>
      </c>
      <c r="N71" s="85"/>
      <c r="O71" s="84" t="s">
        <v>1263</v>
      </c>
      <c r="P71" s="87" t="s">
        <v>1263</v>
      </c>
      <c r="Q71" s="84" t="s">
        <v>1263</v>
      </c>
      <c r="R71" s="85"/>
      <c r="S71" s="84" t="s">
        <v>1263</v>
      </c>
      <c r="T71" s="87" t="s">
        <v>1263</v>
      </c>
      <c r="U71" s="84" t="s">
        <v>1263</v>
      </c>
      <c r="V71" s="85"/>
      <c r="W71" s="86" t="s">
        <v>1263</v>
      </c>
      <c r="X71" s="87" t="s">
        <v>1263</v>
      </c>
      <c r="Y71" s="84" t="s">
        <v>1263</v>
      </c>
      <c r="Z71" s="85"/>
      <c r="AA71" s="84" t="s">
        <v>1263</v>
      </c>
      <c r="AB71" s="87" t="s">
        <v>1263</v>
      </c>
      <c r="AC71" s="84" t="s">
        <v>1263</v>
      </c>
      <c r="AD71" s="85"/>
      <c r="AE71" s="84" t="s">
        <v>1263</v>
      </c>
      <c r="AF71" s="87" t="s">
        <v>1263</v>
      </c>
      <c r="AG71" s="84" t="s">
        <v>1263</v>
      </c>
      <c r="AH71" s="85"/>
      <c r="AI71" s="84" t="s">
        <v>1263</v>
      </c>
      <c r="AJ71" s="87" t="s">
        <v>1263</v>
      </c>
      <c r="AK71" s="84" t="s">
        <v>1263</v>
      </c>
      <c r="AL71" s="85"/>
      <c r="AM71" s="84" t="s">
        <v>1263</v>
      </c>
      <c r="AN71" s="87" t="s">
        <v>1263</v>
      </c>
      <c r="AO71" s="84" t="s">
        <v>1263</v>
      </c>
      <c r="AP71" s="85"/>
      <c r="AQ71" s="84" t="s">
        <v>1263</v>
      </c>
      <c r="AR71" s="88"/>
      <c r="AS71" s="84" t="s">
        <v>1263</v>
      </c>
      <c r="AT71" s="85"/>
      <c r="AU71" s="89"/>
      <c r="AV71" s="88"/>
      <c r="AW71" s="84" t="s">
        <v>1263</v>
      </c>
      <c r="AX71" s="85"/>
      <c r="AY71" s="89"/>
      <c r="AZ71" s="24" t="s">
        <v>1263</v>
      </c>
      <c r="BA71" s="24" t="s">
        <v>1263</v>
      </c>
      <c r="BB71" s="32"/>
      <c r="BC71" s="23" t="s">
        <v>1263</v>
      </c>
      <c r="BD71" s="23" t="s">
        <v>1263</v>
      </c>
      <c r="BE71" s="23" t="s">
        <v>1263</v>
      </c>
      <c r="BF71" s="69" t="s">
        <v>1263</v>
      </c>
      <c r="BG71" s="23" t="s">
        <v>1263</v>
      </c>
      <c r="BH71" s="23" t="s">
        <v>1263</v>
      </c>
      <c r="BI71" s="23" t="s">
        <v>1263</v>
      </c>
      <c r="BJ71" s="23" t="s">
        <v>1263</v>
      </c>
      <c r="BK71" s="24" t="s">
        <v>1263</v>
      </c>
      <c r="BL71" s="24" t="s">
        <v>1263</v>
      </c>
      <c r="BM71" s="24" t="s">
        <v>1263</v>
      </c>
      <c r="BN71" s="24" t="s">
        <v>1263</v>
      </c>
      <c r="BO71" s="32"/>
      <c r="BP71" s="23" t="s">
        <v>1263</v>
      </c>
      <c r="BQ71" s="23" t="s">
        <v>1263</v>
      </c>
      <c r="BR71" s="14" t="s">
        <v>1263</v>
      </c>
      <c r="BS71" s="232" t="s">
        <v>1263</v>
      </c>
      <c r="BT71" s="232" t="s">
        <v>1263</v>
      </c>
      <c r="BU71" s="232" t="s">
        <v>1263</v>
      </c>
      <c r="BV71" s="232" t="s">
        <v>1263</v>
      </c>
      <c r="BW71" s="232" t="s">
        <v>1263</v>
      </c>
      <c r="BX71" s="232" t="s">
        <v>1263</v>
      </c>
      <c r="BY71" s="232" t="s">
        <v>1263</v>
      </c>
      <c r="BZ71" s="232" t="s">
        <v>1263</v>
      </c>
      <c r="CA71" s="232" t="s">
        <v>1263</v>
      </c>
      <c r="CB71" s="232" t="s">
        <v>1263</v>
      </c>
      <c r="CC71" s="232" t="s">
        <v>1263</v>
      </c>
      <c r="CD71" s="14" t="s">
        <v>1263</v>
      </c>
      <c r="CE71" s="233" t="s">
        <v>1263</v>
      </c>
      <c r="CF71" s="232" t="s">
        <v>1263</v>
      </c>
      <c r="CG71" s="232" t="s">
        <v>1263</v>
      </c>
      <c r="CH71" s="232" t="s">
        <v>1263</v>
      </c>
      <c r="CI71" s="232" t="s">
        <v>1263</v>
      </c>
      <c r="CJ71" s="232" t="s">
        <v>1263</v>
      </c>
      <c r="CK71" s="232" t="s">
        <v>1263</v>
      </c>
      <c r="CL71" s="232" t="s">
        <v>1263</v>
      </c>
      <c r="CM71" s="232" t="s">
        <v>1263</v>
      </c>
      <c r="CN71" s="232" t="s">
        <v>1263</v>
      </c>
      <c r="CO71" s="232" t="s">
        <v>1263</v>
      </c>
      <c r="CP71" s="234" t="s">
        <v>1263</v>
      </c>
      <c r="CQ71" s="235" t="s">
        <v>1263</v>
      </c>
      <c r="CR71" s="236" t="s">
        <v>1263</v>
      </c>
      <c r="CS71" s="236" t="s">
        <v>1263</v>
      </c>
      <c r="CT71" s="236" t="s">
        <v>1263</v>
      </c>
      <c r="CU71" s="236" t="s">
        <v>1263</v>
      </c>
      <c r="CV71" s="236" t="s">
        <v>1263</v>
      </c>
      <c r="CW71" s="236" t="s">
        <v>1263</v>
      </c>
      <c r="CX71" s="236" t="s">
        <v>1263</v>
      </c>
      <c r="CY71" s="236" t="s">
        <v>1263</v>
      </c>
      <c r="CZ71" s="236" t="s">
        <v>1263</v>
      </c>
      <c r="DA71" s="236" t="s">
        <v>1263</v>
      </c>
      <c r="DB71" s="236" t="s">
        <v>1263</v>
      </c>
      <c r="DC71" s="236" t="s">
        <v>1263</v>
      </c>
      <c r="DD71" s="236" t="s">
        <v>1263</v>
      </c>
      <c r="DE71" s="236" t="s">
        <v>1263</v>
      </c>
      <c r="DF71" s="236" t="s">
        <v>1263</v>
      </c>
      <c r="DG71" s="236" t="s">
        <v>1263</v>
      </c>
      <c r="DH71" s="236" t="s">
        <v>1263</v>
      </c>
      <c r="DI71" s="236" t="s">
        <v>1263</v>
      </c>
      <c r="DJ71" s="236" t="s">
        <v>1263</v>
      </c>
      <c r="DK71" s="236" t="s">
        <v>1263</v>
      </c>
      <c r="DL71" s="236" t="s">
        <v>1263</v>
      </c>
      <c r="DM71" s="555" t="s">
        <v>1263</v>
      </c>
      <c r="DN71" s="237" t="s">
        <v>1263</v>
      </c>
      <c r="DO71" s="238" t="s">
        <v>1263</v>
      </c>
      <c r="DP71" s="238" t="s">
        <v>1263</v>
      </c>
      <c r="DQ71" s="238" t="s">
        <v>1263</v>
      </c>
      <c r="DR71" s="238" t="s">
        <v>1263</v>
      </c>
      <c r="DS71" s="238" t="s">
        <v>1263</v>
      </c>
      <c r="DT71" s="238" t="s">
        <v>1263</v>
      </c>
      <c r="DU71" s="238" t="s">
        <v>1263</v>
      </c>
      <c r="DV71" s="238" t="s">
        <v>1263</v>
      </c>
      <c r="DW71" s="238" t="s">
        <v>1263</v>
      </c>
      <c r="DX71" s="238" t="s">
        <v>1263</v>
      </c>
      <c r="DY71" s="239" t="s">
        <v>1263</v>
      </c>
      <c r="DZ71" s="233" t="s">
        <v>1263</v>
      </c>
      <c r="EA71" s="232" t="s">
        <v>1263</v>
      </c>
      <c r="EB71" s="232" t="s">
        <v>1263</v>
      </c>
      <c r="EC71" s="232" t="s">
        <v>1263</v>
      </c>
      <c r="ED71" s="232" t="s">
        <v>1263</v>
      </c>
      <c r="EE71" s="232" t="s">
        <v>1263</v>
      </c>
      <c r="EF71" s="232" t="s">
        <v>1263</v>
      </c>
      <c r="EG71" s="232" t="s">
        <v>1263</v>
      </c>
      <c r="EH71" s="232" t="s">
        <v>1263</v>
      </c>
      <c r="EI71" s="233" t="s">
        <v>1263</v>
      </c>
      <c r="EJ71" s="232" t="s">
        <v>1263</v>
      </c>
      <c r="EK71" s="232" t="s">
        <v>1263</v>
      </c>
      <c r="EL71" s="232" t="s">
        <v>1263</v>
      </c>
      <c r="EM71" s="232" t="s">
        <v>1263</v>
      </c>
      <c r="EN71" s="232" t="s">
        <v>1263</v>
      </c>
      <c r="EO71" s="232" t="s">
        <v>1263</v>
      </c>
      <c r="EP71" s="232" t="s">
        <v>1263</v>
      </c>
      <c r="EQ71" s="232" t="s">
        <v>1263</v>
      </c>
      <c r="ER71" s="232" t="s">
        <v>1263</v>
      </c>
      <c r="ES71" s="232" t="s">
        <v>1263</v>
      </c>
      <c r="ET71" s="240" t="s">
        <v>1263</v>
      </c>
      <c r="EU71" s="235" t="s">
        <v>1263</v>
      </c>
      <c r="EV71" s="236" t="s">
        <v>1263</v>
      </c>
      <c r="EW71" s="236" t="s">
        <v>1263</v>
      </c>
      <c r="EX71" s="236" t="s">
        <v>1263</v>
      </c>
      <c r="EY71" s="236" t="s">
        <v>1263</v>
      </c>
      <c r="EZ71" s="236" t="s">
        <v>1263</v>
      </c>
      <c r="FA71" s="236" t="s">
        <v>1263</v>
      </c>
      <c r="FB71" s="236" t="s">
        <v>1263</v>
      </c>
      <c r="FC71" s="236" t="s">
        <v>1263</v>
      </c>
      <c r="FD71" s="236" t="s">
        <v>1263</v>
      </c>
      <c r="FE71" s="236" t="s">
        <v>1263</v>
      </c>
      <c r="FF71" s="236" t="s">
        <v>1263</v>
      </c>
      <c r="FG71" s="236" t="s">
        <v>1263</v>
      </c>
      <c r="FH71" s="236" t="s">
        <v>1263</v>
      </c>
      <c r="FI71" s="236" t="s">
        <v>1263</v>
      </c>
      <c r="FJ71" s="236" t="s">
        <v>1263</v>
      </c>
      <c r="FK71" s="236" t="s">
        <v>1263</v>
      </c>
      <c r="FL71" s="236" t="s">
        <v>1263</v>
      </c>
      <c r="FM71" s="236" t="s">
        <v>1263</v>
      </c>
      <c r="FN71" s="236" t="s">
        <v>1263</v>
      </c>
      <c r="FO71" s="236" t="s">
        <v>1263</v>
      </c>
      <c r="FP71" s="236" t="s">
        <v>1263</v>
      </c>
      <c r="FQ71" s="555" t="s">
        <v>1263</v>
      </c>
      <c r="FR71" s="237" t="s">
        <v>1263</v>
      </c>
      <c r="FS71" s="238" t="s">
        <v>1263</v>
      </c>
      <c r="FT71" s="238" t="s">
        <v>1263</v>
      </c>
      <c r="FU71" s="238" t="s">
        <v>1263</v>
      </c>
      <c r="FV71" s="238" t="s">
        <v>1263</v>
      </c>
      <c r="FW71" s="238" t="s">
        <v>1263</v>
      </c>
      <c r="FX71" s="238" t="s">
        <v>1263</v>
      </c>
      <c r="FY71" s="238" t="s">
        <v>1263</v>
      </c>
      <c r="FZ71" s="238" t="s">
        <v>1263</v>
      </c>
      <c r="GA71" s="238" t="s">
        <v>1263</v>
      </c>
      <c r="GB71" s="241" t="s">
        <v>1263</v>
      </c>
      <c r="GC71" s="239" t="s">
        <v>1263</v>
      </c>
    </row>
    <row r="72" spans="1:202" s="111" customFormat="1" ht="15.75">
      <c r="A72" s="229" t="s">
        <v>1263</v>
      </c>
      <c r="B72" s="752"/>
      <c r="C72" s="230" t="s">
        <v>1263</v>
      </c>
      <c r="D72" s="231" t="s">
        <v>1263</v>
      </c>
      <c r="E72" s="70"/>
      <c r="F72" s="749"/>
      <c r="G72" s="750"/>
      <c r="H72" s="83" t="s">
        <v>1263</v>
      </c>
      <c r="I72" s="84" t="s">
        <v>1263</v>
      </c>
      <c r="J72" s="85"/>
      <c r="K72" s="84" t="s">
        <v>1263</v>
      </c>
      <c r="L72" s="87" t="s">
        <v>1263</v>
      </c>
      <c r="M72" s="84" t="s">
        <v>1263</v>
      </c>
      <c r="N72" s="85"/>
      <c r="O72" s="84" t="s">
        <v>1263</v>
      </c>
      <c r="P72" s="87" t="s">
        <v>1263</v>
      </c>
      <c r="Q72" s="84" t="s">
        <v>1263</v>
      </c>
      <c r="R72" s="85"/>
      <c r="S72" s="84" t="s">
        <v>1263</v>
      </c>
      <c r="T72" s="87" t="s">
        <v>1263</v>
      </c>
      <c r="U72" s="84" t="s">
        <v>1263</v>
      </c>
      <c r="V72" s="85"/>
      <c r="W72" s="86" t="s">
        <v>1263</v>
      </c>
      <c r="X72" s="87" t="s">
        <v>1263</v>
      </c>
      <c r="Y72" s="84" t="s">
        <v>1263</v>
      </c>
      <c r="Z72" s="85"/>
      <c r="AA72" s="84" t="s">
        <v>1263</v>
      </c>
      <c r="AB72" s="87" t="s">
        <v>1263</v>
      </c>
      <c r="AC72" s="84" t="s">
        <v>1263</v>
      </c>
      <c r="AD72" s="85"/>
      <c r="AE72" s="84" t="s">
        <v>1263</v>
      </c>
      <c r="AF72" s="87" t="s">
        <v>1263</v>
      </c>
      <c r="AG72" s="84" t="s">
        <v>1263</v>
      </c>
      <c r="AH72" s="85"/>
      <c r="AI72" s="84" t="s">
        <v>1263</v>
      </c>
      <c r="AJ72" s="87" t="s">
        <v>1263</v>
      </c>
      <c r="AK72" s="84" t="s">
        <v>1263</v>
      </c>
      <c r="AL72" s="85"/>
      <c r="AM72" s="84" t="s">
        <v>1263</v>
      </c>
      <c r="AN72" s="87" t="s">
        <v>1263</v>
      </c>
      <c r="AO72" s="84" t="s">
        <v>1263</v>
      </c>
      <c r="AP72" s="85"/>
      <c r="AQ72" s="84" t="s">
        <v>1263</v>
      </c>
      <c r="AR72" s="88"/>
      <c r="AS72" s="84" t="s">
        <v>1263</v>
      </c>
      <c r="AT72" s="85"/>
      <c r="AU72" s="89"/>
      <c r="AV72" s="88"/>
      <c r="AW72" s="84" t="s">
        <v>1263</v>
      </c>
      <c r="AX72" s="85"/>
      <c r="AY72" s="89"/>
      <c r="AZ72" s="24" t="s">
        <v>1263</v>
      </c>
      <c r="BA72" s="24" t="s">
        <v>1263</v>
      </c>
      <c r="BB72" s="32"/>
      <c r="BC72" s="23" t="s">
        <v>1263</v>
      </c>
      <c r="BD72" s="23" t="s">
        <v>1263</v>
      </c>
      <c r="BE72" s="23" t="s">
        <v>1263</v>
      </c>
      <c r="BF72" s="69" t="s">
        <v>1263</v>
      </c>
      <c r="BG72" s="23" t="s">
        <v>1263</v>
      </c>
      <c r="BH72" s="23" t="s">
        <v>1263</v>
      </c>
      <c r="BI72" s="23" t="s">
        <v>1263</v>
      </c>
      <c r="BJ72" s="23" t="s">
        <v>1263</v>
      </c>
      <c r="BK72" s="24" t="s">
        <v>1263</v>
      </c>
      <c r="BL72" s="24" t="s">
        <v>1263</v>
      </c>
      <c r="BM72" s="24" t="s">
        <v>1263</v>
      </c>
      <c r="BN72" s="24" t="s">
        <v>1263</v>
      </c>
      <c r="BO72" s="32"/>
      <c r="BP72" s="23" t="s">
        <v>1263</v>
      </c>
      <c r="BQ72" s="23" t="s">
        <v>1263</v>
      </c>
      <c r="BR72" s="14" t="s">
        <v>1263</v>
      </c>
      <c r="BS72" s="232" t="s">
        <v>1263</v>
      </c>
      <c r="BT72" s="232" t="s">
        <v>1263</v>
      </c>
      <c r="BU72" s="232" t="s">
        <v>1263</v>
      </c>
      <c r="BV72" s="232" t="s">
        <v>1263</v>
      </c>
      <c r="BW72" s="232" t="s">
        <v>1263</v>
      </c>
      <c r="BX72" s="232" t="s">
        <v>1263</v>
      </c>
      <c r="BY72" s="232" t="s">
        <v>1263</v>
      </c>
      <c r="BZ72" s="232" t="s">
        <v>1263</v>
      </c>
      <c r="CA72" s="232" t="s">
        <v>1263</v>
      </c>
      <c r="CB72" s="232" t="s">
        <v>1263</v>
      </c>
      <c r="CC72" s="232" t="s">
        <v>1263</v>
      </c>
      <c r="CD72" s="14" t="s">
        <v>1263</v>
      </c>
      <c r="CE72" s="233" t="s">
        <v>1263</v>
      </c>
      <c r="CF72" s="232" t="s">
        <v>1263</v>
      </c>
      <c r="CG72" s="232" t="s">
        <v>1263</v>
      </c>
      <c r="CH72" s="232" t="s">
        <v>1263</v>
      </c>
      <c r="CI72" s="232" t="s">
        <v>1263</v>
      </c>
      <c r="CJ72" s="232" t="s">
        <v>1263</v>
      </c>
      <c r="CK72" s="232" t="s">
        <v>1263</v>
      </c>
      <c r="CL72" s="232" t="s">
        <v>1263</v>
      </c>
      <c r="CM72" s="232" t="s">
        <v>1263</v>
      </c>
      <c r="CN72" s="232" t="s">
        <v>1263</v>
      </c>
      <c r="CO72" s="232" t="s">
        <v>1263</v>
      </c>
      <c r="CP72" s="234" t="s">
        <v>1263</v>
      </c>
      <c r="CQ72" s="235" t="s">
        <v>1263</v>
      </c>
      <c r="CR72" s="236" t="s">
        <v>1263</v>
      </c>
      <c r="CS72" s="236" t="s">
        <v>1263</v>
      </c>
      <c r="CT72" s="236" t="s">
        <v>1263</v>
      </c>
      <c r="CU72" s="236" t="s">
        <v>1263</v>
      </c>
      <c r="CV72" s="236" t="s">
        <v>1263</v>
      </c>
      <c r="CW72" s="236" t="s">
        <v>1263</v>
      </c>
      <c r="CX72" s="236" t="s">
        <v>1263</v>
      </c>
      <c r="CY72" s="236" t="s">
        <v>1263</v>
      </c>
      <c r="CZ72" s="236" t="s">
        <v>1263</v>
      </c>
      <c r="DA72" s="236" t="s">
        <v>1263</v>
      </c>
      <c r="DB72" s="236" t="s">
        <v>1263</v>
      </c>
      <c r="DC72" s="236" t="s">
        <v>1263</v>
      </c>
      <c r="DD72" s="236" t="s">
        <v>1263</v>
      </c>
      <c r="DE72" s="236" t="s">
        <v>1263</v>
      </c>
      <c r="DF72" s="236" t="s">
        <v>1263</v>
      </c>
      <c r="DG72" s="236" t="s">
        <v>1263</v>
      </c>
      <c r="DH72" s="236" t="s">
        <v>1263</v>
      </c>
      <c r="DI72" s="236" t="s">
        <v>1263</v>
      </c>
      <c r="DJ72" s="236" t="s">
        <v>1263</v>
      </c>
      <c r="DK72" s="236" t="s">
        <v>1263</v>
      </c>
      <c r="DL72" s="236" t="s">
        <v>1263</v>
      </c>
      <c r="DM72" s="555" t="s">
        <v>1263</v>
      </c>
      <c r="DN72" s="237" t="s">
        <v>1263</v>
      </c>
      <c r="DO72" s="238" t="s">
        <v>1263</v>
      </c>
      <c r="DP72" s="238" t="s">
        <v>1263</v>
      </c>
      <c r="DQ72" s="238" t="s">
        <v>1263</v>
      </c>
      <c r="DR72" s="238" t="s">
        <v>1263</v>
      </c>
      <c r="DS72" s="238" t="s">
        <v>1263</v>
      </c>
      <c r="DT72" s="238" t="s">
        <v>1263</v>
      </c>
      <c r="DU72" s="238" t="s">
        <v>1263</v>
      </c>
      <c r="DV72" s="238" t="s">
        <v>1263</v>
      </c>
      <c r="DW72" s="238" t="s">
        <v>1263</v>
      </c>
      <c r="DX72" s="238" t="s">
        <v>1263</v>
      </c>
      <c r="DY72" s="239" t="s">
        <v>1263</v>
      </c>
      <c r="DZ72" s="233" t="s">
        <v>1263</v>
      </c>
      <c r="EA72" s="232" t="s">
        <v>1263</v>
      </c>
      <c r="EB72" s="232" t="s">
        <v>1263</v>
      </c>
      <c r="EC72" s="232" t="s">
        <v>1263</v>
      </c>
      <c r="ED72" s="232" t="s">
        <v>1263</v>
      </c>
      <c r="EE72" s="232" t="s">
        <v>1263</v>
      </c>
      <c r="EF72" s="232" t="s">
        <v>1263</v>
      </c>
      <c r="EG72" s="232" t="s">
        <v>1263</v>
      </c>
      <c r="EH72" s="232" t="s">
        <v>1263</v>
      </c>
      <c r="EI72" s="233" t="s">
        <v>1263</v>
      </c>
      <c r="EJ72" s="232" t="s">
        <v>1263</v>
      </c>
      <c r="EK72" s="232" t="s">
        <v>1263</v>
      </c>
      <c r="EL72" s="232" t="s">
        <v>1263</v>
      </c>
      <c r="EM72" s="232" t="s">
        <v>1263</v>
      </c>
      <c r="EN72" s="232" t="s">
        <v>1263</v>
      </c>
      <c r="EO72" s="232" t="s">
        <v>1263</v>
      </c>
      <c r="EP72" s="232" t="s">
        <v>1263</v>
      </c>
      <c r="EQ72" s="232" t="s">
        <v>1263</v>
      </c>
      <c r="ER72" s="232" t="s">
        <v>1263</v>
      </c>
      <c r="ES72" s="232" t="s">
        <v>1263</v>
      </c>
      <c r="ET72" s="240" t="s">
        <v>1263</v>
      </c>
      <c r="EU72" s="235" t="s">
        <v>1263</v>
      </c>
      <c r="EV72" s="236" t="s">
        <v>1263</v>
      </c>
      <c r="EW72" s="236" t="s">
        <v>1263</v>
      </c>
      <c r="EX72" s="236" t="s">
        <v>1263</v>
      </c>
      <c r="EY72" s="236" t="s">
        <v>1263</v>
      </c>
      <c r="EZ72" s="236" t="s">
        <v>1263</v>
      </c>
      <c r="FA72" s="236" t="s">
        <v>1263</v>
      </c>
      <c r="FB72" s="236" t="s">
        <v>1263</v>
      </c>
      <c r="FC72" s="236" t="s">
        <v>1263</v>
      </c>
      <c r="FD72" s="236" t="s">
        <v>1263</v>
      </c>
      <c r="FE72" s="236" t="s">
        <v>1263</v>
      </c>
      <c r="FF72" s="236" t="s">
        <v>1263</v>
      </c>
      <c r="FG72" s="236" t="s">
        <v>1263</v>
      </c>
      <c r="FH72" s="236" t="s">
        <v>1263</v>
      </c>
      <c r="FI72" s="236" t="s">
        <v>1263</v>
      </c>
      <c r="FJ72" s="236" t="s">
        <v>1263</v>
      </c>
      <c r="FK72" s="236" t="s">
        <v>1263</v>
      </c>
      <c r="FL72" s="236" t="s">
        <v>1263</v>
      </c>
      <c r="FM72" s="236" t="s">
        <v>1263</v>
      </c>
      <c r="FN72" s="236" t="s">
        <v>1263</v>
      </c>
      <c r="FO72" s="236" t="s">
        <v>1263</v>
      </c>
      <c r="FP72" s="236" t="s">
        <v>1263</v>
      </c>
      <c r="FQ72" s="555" t="s">
        <v>1263</v>
      </c>
      <c r="FR72" s="237" t="s">
        <v>1263</v>
      </c>
      <c r="FS72" s="238" t="s">
        <v>1263</v>
      </c>
      <c r="FT72" s="238" t="s">
        <v>1263</v>
      </c>
      <c r="FU72" s="238" t="s">
        <v>1263</v>
      </c>
      <c r="FV72" s="238" t="s">
        <v>1263</v>
      </c>
      <c r="FW72" s="238" t="s">
        <v>1263</v>
      </c>
      <c r="FX72" s="238" t="s">
        <v>1263</v>
      </c>
      <c r="FY72" s="238" t="s">
        <v>1263</v>
      </c>
      <c r="FZ72" s="238" t="s">
        <v>1263</v>
      </c>
      <c r="GA72" s="238" t="s">
        <v>1263</v>
      </c>
      <c r="GB72" s="241" t="s">
        <v>1263</v>
      </c>
      <c r="GC72" s="239" t="s">
        <v>1263</v>
      </c>
    </row>
    <row r="73" spans="1:202" s="111" customFormat="1" ht="15.75">
      <c r="A73" s="229" t="s">
        <v>1263</v>
      </c>
      <c r="B73" s="752"/>
      <c r="C73" s="230" t="s">
        <v>1263</v>
      </c>
      <c r="D73" s="231" t="s">
        <v>1263</v>
      </c>
      <c r="E73" s="70"/>
      <c r="F73" s="749"/>
      <c r="G73" s="750"/>
      <c r="H73" s="83" t="s">
        <v>1263</v>
      </c>
      <c r="I73" s="84" t="s">
        <v>1263</v>
      </c>
      <c r="J73" s="85"/>
      <c r="K73" s="84" t="s">
        <v>1263</v>
      </c>
      <c r="L73" s="87" t="s">
        <v>1263</v>
      </c>
      <c r="M73" s="84" t="s">
        <v>1263</v>
      </c>
      <c r="N73" s="85"/>
      <c r="O73" s="84" t="s">
        <v>1263</v>
      </c>
      <c r="P73" s="87" t="s">
        <v>1263</v>
      </c>
      <c r="Q73" s="84" t="s">
        <v>1263</v>
      </c>
      <c r="R73" s="85"/>
      <c r="S73" s="84" t="s">
        <v>1263</v>
      </c>
      <c r="T73" s="87" t="s">
        <v>1263</v>
      </c>
      <c r="U73" s="84" t="s">
        <v>1263</v>
      </c>
      <c r="V73" s="85"/>
      <c r="W73" s="86" t="s">
        <v>1263</v>
      </c>
      <c r="X73" s="87" t="s">
        <v>1263</v>
      </c>
      <c r="Y73" s="84" t="s">
        <v>1263</v>
      </c>
      <c r="Z73" s="85"/>
      <c r="AA73" s="84" t="s">
        <v>1263</v>
      </c>
      <c r="AB73" s="87" t="s">
        <v>1263</v>
      </c>
      <c r="AC73" s="84" t="s">
        <v>1263</v>
      </c>
      <c r="AD73" s="85"/>
      <c r="AE73" s="84" t="s">
        <v>1263</v>
      </c>
      <c r="AF73" s="87" t="s">
        <v>1263</v>
      </c>
      <c r="AG73" s="84" t="s">
        <v>1263</v>
      </c>
      <c r="AH73" s="85"/>
      <c r="AI73" s="84" t="s">
        <v>1263</v>
      </c>
      <c r="AJ73" s="87" t="s">
        <v>1263</v>
      </c>
      <c r="AK73" s="84" t="s">
        <v>1263</v>
      </c>
      <c r="AL73" s="85"/>
      <c r="AM73" s="84" t="s">
        <v>1263</v>
      </c>
      <c r="AN73" s="87" t="s">
        <v>1263</v>
      </c>
      <c r="AO73" s="84" t="s">
        <v>1263</v>
      </c>
      <c r="AP73" s="85"/>
      <c r="AQ73" s="84" t="s">
        <v>1263</v>
      </c>
      <c r="AR73" s="88"/>
      <c r="AS73" s="84" t="s">
        <v>1263</v>
      </c>
      <c r="AT73" s="85"/>
      <c r="AU73" s="89"/>
      <c r="AV73" s="88"/>
      <c r="AW73" s="84" t="s">
        <v>1263</v>
      </c>
      <c r="AX73" s="85"/>
      <c r="AY73" s="89"/>
      <c r="AZ73" s="24" t="s">
        <v>1263</v>
      </c>
      <c r="BA73" s="24" t="s">
        <v>1263</v>
      </c>
      <c r="BB73" s="32"/>
      <c r="BC73" s="23" t="s">
        <v>1263</v>
      </c>
      <c r="BD73" s="23" t="s">
        <v>1263</v>
      </c>
      <c r="BE73" s="23" t="s">
        <v>1263</v>
      </c>
      <c r="BF73" s="69" t="s">
        <v>1263</v>
      </c>
      <c r="BG73" s="23" t="s">
        <v>1263</v>
      </c>
      <c r="BH73" s="23" t="s">
        <v>1263</v>
      </c>
      <c r="BI73" s="23" t="s">
        <v>1263</v>
      </c>
      <c r="BJ73" s="23" t="s">
        <v>1263</v>
      </c>
      <c r="BK73" s="24" t="s">
        <v>1263</v>
      </c>
      <c r="BL73" s="24" t="s">
        <v>1263</v>
      </c>
      <c r="BM73" s="24" t="s">
        <v>1263</v>
      </c>
      <c r="BN73" s="24" t="s">
        <v>1263</v>
      </c>
      <c r="BO73" s="32"/>
      <c r="BP73" s="23" t="s">
        <v>1263</v>
      </c>
      <c r="BQ73" s="23" t="s">
        <v>1263</v>
      </c>
      <c r="BR73" s="14" t="s">
        <v>1263</v>
      </c>
      <c r="BS73" s="232" t="s">
        <v>1263</v>
      </c>
      <c r="BT73" s="232" t="s">
        <v>1263</v>
      </c>
      <c r="BU73" s="232" t="s">
        <v>1263</v>
      </c>
      <c r="BV73" s="232" t="s">
        <v>1263</v>
      </c>
      <c r="BW73" s="232" t="s">
        <v>1263</v>
      </c>
      <c r="BX73" s="232" t="s">
        <v>1263</v>
      </c>
      <c r="BY73" s="232" t="s">
        <v>1263</v>
      </c>
      <c r="BZ73" s="232" t="s">
        <v>1263</v>
      </c>
      <c r="CA73" s="232" t="s">
        <v>1263</v>
      </c>
      <c r="CB73" s="232" t="s">
        <v>1263</v>
      </c>
      <c r="CC73" s="232" t="s">
        <v>1263</v>
      </c>
      <c r="CD73" s="14" t="s">
        <v>1263</v>
      </c>
      <c r="CE73" s="233" t="s">
        <v>1263</v>
      </c>
      <c r="CF73" s="232" t="s">
        <v>1263</v>
      </c>
      <c r="CG73" s="232" t="s">
        <v>1263</v>
      </c>
      <c r="CH73" s="232" t="s">
        <v>1263</v>
      </c>
      <c r="CI73" s="232" t="s">
        <v>1263</v>
      </c>
      <c r="CJ73" s="232" t="s">
        <v>1263</v>
      </c>
      <c r="CK73" s="232" t="s">
        <v>1263</v>
      </c>
      <c r="CL73" s="232" t="s">
        <v>1263</v>
      </c>
      <c r="CM73" s="232" t="s">
        <v>1263</v>
      </c>
      <c r="CN73" s="232" t="s">
        <v>1263</v>
      </c>
      <c r="CO73" s="232" t="s">
        <v>1263</v>
      </c>
      <c r="CP73" s="234" t="s">
        <v>1263</v>
      </c>
      <c r="CQ73" s="235" t="s">
        <v>1263</v>
      </c>
      <c r="CR73" s="236" t="s">
        <v>1263</v>
      </c>
      <c r="CS73" s="236" t="s">
        <v>1263</v>
      </c>
      <c r="CT73" s="236" t="s">
        <v>1263</v>
      </c>
      <c r="CU73" s="236" t="s">
        <v>1263</v>
      </c>
      <c r="CV73" s="236" t="s">
        <v>1263</v>
      </c>
      <c r="CW73" s="236" t="s">
        <v>1263</v>
      </c>
      <c r="CX73" s="236" t="s">
        <v>1263</v>
      </c>
      <c r="CY73" s="236" t="s">
        <v>1263</v>
      </c>
      <c r="CZ73" s="236" t="s">
        <v>1263</v>
      </c>
      <c r="DA73" s="236" t="s">
        <v>1263</v>
      </c>
      <c r="DB73" s="236" t="s">
        <v>1263</v>
      </c>
      <c r="DC73" s="236" t="s">
        <v>1263</v>
      </c>
      <c r="DD73" s="236" t="s">
        <v>1263</v>
      </c>
      <c r="DE73" s="236" t="s">
        <v>1263</v>
      </c>
      <c r="DF73" s="236" t="s">
        <v>1263</v>
      </c>
      <c r="DG73" s="236" t="s">
        <v>1263</v>
      </c>
      <c r="DH73" s="236" t="s">
        <v>1263</v>
      </c>
      <c r="DI73" s="236" t="s">
        <v>1263</v>
      </c>
      <c r="DJ73" s="236" t="s">
        <v>1263</v>
      </c>
      <c r="DK73" s="236" t="s">
        <v>1263</v>
      </c>
      <c r="DL73" s="236" t="s">
        <v>1263</v>
      </c>
      <c r="DM73" s="555" t="s">
        <v>1263</v>
      </c>
      <c r="DN73" s="237" t="s">
        <v>1263</v>
      </c>
      <c r="DO73" s="238" t="s">
        <v>1263</v>
      </c>
      <c r="DP73" s="238" t="s">
        <v>1263</v>
      </c>
      <c r="DQ73" s="238" t="s">
        <v>1263</v>
      </c>
      <c r="DR73" s="238" t="s">
        <v>1263</v>
      </c>
      <c r="DS73" s="238" t="s">
        <v>1263</v>
      </c>
      <c r="DT73" s="238" t="s">
        <v>1263</v>
      </c>
      <c r="DU73" s="238" t="s">
        <v>1263</v>
      </c>
      <c r="DV73" s="238" t="s">
        <v>1263</v>
      </c>
      <c r="DW73" s="238" t="s">
        <v>1263</v>
      </c>
      <c r="DX73" s="238" t="s">
        <v>1263</v>
      </c>
      <c r="DY73" s="239" t="s">
        <v>1263</v>
      </c>
      <c r="DZ73" s="233" t="s">
        <v>1263</v>
      </c>
      <c r="EA73" s="232" t="s">
        <v>1263</v>
      </c>
      <c r="EB73" s="232" t="s">
        <v>1263</v>
      </c>
      <c r="EC73" s="232" t="s">
        <v>1263</v>
      </c>
      <c r="ED73" s="232" t="s">
        <v>1263</v>
      </c>
      <c r="EE73" s="232" t="s">
        <v>1263</v>
      </c>
      <c r="EF73" s="232" t="s">
        <v>1263</v>
      </c>
      <c r="EG73" s="232" t="s">
        <v>1263</v>
      </c>
      <c r="EH73" s="232" t="s">
        <v>1263</v>
      </c>
      <c r="EI73" s="233" t="s">
        <v>1263</v>
      </c>
      <c r="EJ73" s="232" t="s">
        <v>1263</v>
      </c>
      <c r="EK73" s="232" t="s">
        <v>1263</v>
      </c>
      <c r="EL73" s="232" t="s">
        <v>1263</v>
      </c>
      <c r="EM73" s="232" t="s">
        <v>1263</v>
      </c>
      <c r="EN73" s="232" t="s">
        <v>1263</v>
      </c>
      <c r="EO73" s="232" t="s">
        <v>1263</v>
      </c>
      <c r="EP73" s="232" t="s">
        <v>1263</v>
      </c>
      <c r="EQ73" s="232" t="s">
        <v>1263</v>
      </c>
      <c r="ER73" s="232" t="s">
        <v>1263</v>
      </c>
      <c r="ES73" s="232" t="s">
        <v>1263</v>
      </c>
      <c r="ET73" s="240" t="s">
        <v>1263</v>
      </c>
      <c r="EU73" s="235" t="s">
        <v>1263</v>
      </c>
      <c r="EV73" s="236" t="s">
        <v>1263</v>
      </c>
      <c r="EW73" s="236" t="s">
        <v>1263</v>
      </c>
      <c r="EX73" s="236" t="s">
        <v>1263</v>
      </c>
      <c r="EY73" s="236" t="s">
        <v>1263</v>
      </c>
      <c r="EZ73" s="236" t="s">
        <v>1263</v>
      </c>
      <c r="FA73" s="236" t="s">
        <v>1263</v>
      </c>
      <c r="FB73" s="236" t="s">
        <v>1263</v>
      </c>
      <c r="FC73" s="236" t="s">
        <v>1263</v>
      </c>
      <c r="FD73" s="236" t="s">
        <v>1263</v>
      </c>
      <c r="FE73" s="236" t="s">
        <v>1263</v>
      </c>
      <c r="FF73" s="236" t="s">
        <v>1263</v>
      </c>
      <c r="FG73" s="236" t="s">
        <v>1263</v>
      </c>
      <c r="FH73" s="236" t="s">
        <v>1263</v>
      </c>
      <c r="FI73" s="236" t="s">
        <v>1263</v>
      </c>
      <c r="FJ73" s="236" t="s">
        <v>1263</v>
      </c>
      <c r="FK73" s="236" t="s">
        <v>1263</v>
      </c>
      <c r="FL73" s="236" t="s">
        <v>1263</v>
      </c>
      <c r="FM73" s="236" t="s">
        <v>1263</v>
      </c>
      <c r="FN73" s="236" t="s">
        <v>1263</v>
      </c>
      <c r="FO73" s="236" t="s">
        <v>1263</v>
      </c>
      <c r="FP73" s="236" t="s">
        <v>1263</v>
      </c>
      <c r="FQ73" s="555" t="s">
        <v>1263</v>
      </c>
      <c r="FR73" s="237" t="s">
        <v>1263</v>
      </c>
      <c r="FS73" s="238" t="s">
        <v>1263</v>
      </c>
      <c r="FT73" s="238" t="s">
        <v>1263</v>
      </c>
      <c r="FU73" s="238" t="s">
        <v>1263</v>
      </c>
      <c r="FV73" s="238" t="s">
        <v>1263</v>
      </c>
      <c r="FW73" s="238" t="s">
        <v>1263</v>
      </c>
      <c r="FX73" s="238" t="s">
        <v>1263</v>
      </c>
      <c r="FY73" s="238" t="s">
        <v>1263</v>
      </c>
      <c r="FZ73" s="238" t="s">
        <v>1263</v>
      </c>
      <c r="GA73" s="238" t="s">
        <v>1263</v>
      </c>
      <c r="GB73" s="241" t="s">
        <v>1263</v>
      </c>
      <c r="GC73" s="239" t="s">
        <v>1263</v>
      </c>
    </row>
    <row r="74" spans="1:202" s="111" customFormat="1" ht="15.75">
      <c r="A74" s="229" t="s">
        <v>1263</v>
      </c>
      <c r="B74" s="752"/>
      <c r="C74" s="230" t="s">
        <v>1263</v>
      </c>
      <c r="D74" s="231" t="s">
        <v>1263</v>
      </c>
      <c r="E74" s="70"/>
      <c r="F74" s="749"/>
      <c r="G74" s="750"/>
      <c r="H74" s="83" t="s">
        <v>1263</v>
      </c>
      <c r="I74" s="84" t="s">
        <v>1263</v>
      </c>
      <c r="J74" s="85"/>
      <c r="K74" s="84" t="s">
        <v>1263</v>
      </c>
      <c r="L74" s="87" t="s">
        <v>1263</v>
      </c>
      <c r="M74" s="84" t="s">
        <v>1263</v>
      </c>
      <c r="N74" s="85"/>
      <c r="O74" s="84" t="s">
        <v>1263</v>
      </c>
      <c r="P74" s="87" t="s">
        <v>1263</v>
      </c>
      <c r="Q74" s="84" t="s">
        <v>1263</v>
      </c>
      <c r="R74" s="85"/>
      <c r="S74" s="84" t="s">
        <v>1263</v>
      </c>
      <c r="T74" s="87" t="s">
        <v>1263</v>
      </c>
      <c r="U74" s="84" t="s">
        <v>1263</v>
      </c>
      <c r="V74" s="85"/>
      <c r="W74" s="86" t="s">
        <v>1263</v>
      </c>
      <c r="X74" s="87" t="s">
        <v>1263</v>
      </c>
      <c r="Y74" s="84" t="s">
        <v>1263</v>
      </c>
      <c r="Z74" s="85"/>
      <c r="AA74" s="84" t="s">
        <v>1263</v>
      </c>
      <c r="AB74" s="87" t="s">
        <v>1263</v>
      </c>
      <c r="AC74" s="84" t="s">
        <v>1263</v>
      </c>
      <c r="AD74" s="85"/>
      <c r="AE74" s="84" t="s">
        <v>1263</v>
      </c>
      <c r="AF74" s="87" t="s">
        <v>1263</v>
      </c>
      <c r="AG74" s="84" t="s">
        <v>1263</v>
      </c>
      <c r="AH74" s="85"/>
      <c r="AI74" s="84" t="s">
        <v>1263</v>
      </c>
      <c r="AJ74" s="87" t="s">
        <v>1263</v>
      </c>
      <c r="AK74" s="84" t="s">
        <v>1263</v>
      </c>
      <c r="AL74" s="85"/>
      <c r="AM74" s="84" t="s">
        <v>1263</v>
      </c>
      <c r="AN74" s="87" t="s">
        <v>1263</v>
      </c>
      <c r="AO74" s="84" t="s">
        <v>1263</v>
      </c>
      <c r="AP74" s="85"/>
      <c r="AQ74" s="84" t="s">
        <v>1263</v>
      </c>
      <c r="AR74" s="88"/>
      <c r="AS74" s="84" t="s">
        <v>1263</v>
      </c>
      <c r="AT74" s="85"/>
      <c r="AU74" s="89"/>
      <c r="AV74" s="88"/>
      <c r="AW74" s="84" t="s">
        <v>1263</v>
      </c>
      <c r="AX74" s="85"/>
      <c r="AY74" s="89"/>
      <c r="AZ74" s="24" t="s">
        <v>1263</v>
      </c>
      <c r="BA74" s="24" t="s">
        <v>1263</v>
      </c>
      <c r="BB74" s="32"/>
      <c r="BC74" s="23" t="s">
        <v>1263</v>
      </c>
      <c r="BD74" s="23" t="s">
        <v>1263</v>
      </c>
      <c r="BE74" s="23" t="s">
        <v>1263</v>
      </c>
      <c r="BF74" s="69" t="s">
        <v>1263</v>
      </c>
      <c r="BG74" s="23" t="s">
        <v>1263</v>
      </c>
      <c r="BH74" s="23" t="s">
        <v>1263</v>
      </c>
      <c r="BI74" s="23" t="s">
        <v>1263</v>
      </c>
      <c r="BJ74" s="23" t="s">
        <v>1263</v>
      </c>
      <c r="BK74" s="24" t="s">
        <v>1263</v>
      </c>
      <c r="BL74" s="24" t="s">
        <v>1263</v>
      </c>
      <c r="BM74" s="24" t="s">
        <v>1263</v>
      </c>
      <c r="BN74" s="24" t="s">
        <v>1263</v>
      </c>
      <c r="BO74" s="32"/>
      <c r="BP74" s="23" t="s">
        <v>1263</v>
      </c>
      <c r="BQ74" s="23" t="s">
        <v>1263</v>
      </c>
      <c r="BR74" s="14" t="s">
        <v>1263</v>
      </c>
      <c r="BS74" s="232" t="s">
        <v>1263</v>
      </c>
      <c r="BT74" s="232" t="s">
        <v>1263</v>
      </c>
      <c r="BU74" s="232" t="s">
        <v>1263</v>
      </c>
      <c r="BV74" s="232" t="s">
        <v>1263</v>
      </c>
      <c r="BW74" s="232" t="s">
        <v>1263</v>
      </c>
      <c r="BX74" s="232" t="s">
        <v>1263</v>
      </c>
      <c r="BY74" s="232" t="s">
        <v>1263</v>
      </c>
      <c r="BZ74" s="232" t="s">
        <v>1263</v>
      </c>
      <c r="CA74" s="232" t="s">
        <v>1263</v>
      </c>
      <c r="CB74" s="232" t="s">
        <v>1263</v>
      </c>
      <c r="CC74" s="232" t="s">
        <v>1263</v>
      </c>
      <c r="CD74" s="14" t="s">
        <v>1263</v>
      </c>
      <c r="CE74" s="233" t="s">
        <v>1263</v>
      </c>
      <c r="CF74" s="232" t="s">
        <v>1263</v>
      </c>
      <c r="CG74" s="232" t="s">
        <v>1263</v>
      </c>
      <c r="CH74" s="232" t="s">
        <v>1263</v>
      </c>
      <c r="CI74" s="232" t="s">
        <v>1263</v>
      </c>
      <c r="CJ74" s="232" t="s">
        <v>1263</v>
      </c>
      <c r="CK74" s="232" t="s">
        <v>1263</v>
      </c>
      <c r="CL74" s="232" t="s">
        <v>1263</v>
      </c>
      <c r="CM74" s="232" t="s">
        <v>1263</v>
      </c>
      <c r="CN74" s="232" t="s">
        <v>1263</v>
      </c>
      <c r="CO74" s="232" t="s">
        <v>1263</v>
      </c>
      <c r="CP74" s="234" t="s">
        <v>1263</v>
      </c>
      <c r="CQ74" s="235" t="s">
        <v>1263</v>
      </c>
      <c r="CR74" s="236" t="s">
        <v>1263</v>
      </c>
      <c r="CS74" s="236" t="s">
        <v>1263</v>
      </c>
      <c r="CT74" s="236" t="s">
        <v>1263</v>
      </c>
      <c r="CU74" s="236" t="s">
        <v>1263</v>
      </c>
      <c r="CV74" s="236" t="s">
        <v>1263</v>
      </c>
      <c r="CW74" s="236" t="s">
        <v>1263</v>
      </c>
      <c r="CX74" s="236" t="s">
        <v>1263</v>
      </c>
      <c r="CY74" s="236" t="s">
        <v>1263</v>
      </c>
      <c r="CZ74" s="236" t="s">
        <v>1263</v>
      </c>
      <c r="DA74" s="236" t="s">
        <v>1263</v>
      </c>
      <c r="DB74" s="236" t="s">
        <v>1263</v>
      </c>
      <c r="DC74" s="236" t="s">
        <v>1263</v>
      </c>
      <c r="DD74" s="236" t="s">
        <v>1263</v>
      </c>
      <c r="DE74" s="236" t="s">
        <v>1263</v>
      </c>
      <c r="DF74" s="236" t="s">
        <v>1263</v>
      </c>
      <c r="DG74" s="236" t="s">
        <v>1263</v>
      </c>
      <c r="DH74" s="236" t="s">
        <v>1263</v>
      </c>
      <c r="DI74" s="236" t="s">
        <v>1263</v>
      </c>
      <c r="DJ74" s="236" t="s">
        <v>1263</v>
      </c>
      <c r="DK74" s="236" t="s">
        <v>1263</v>
      </c>
      <c r="DL74" s="236" t="s">
        <v>1263</v>
      </c>
      <c r="DM74" s="555" t="s">
        <v>1263</v>
      </c>
      <c r="DN74" s="237" t="s">
        <v>1263</v>
      </c>
      <c r="DO74" s="238" t="s">
        <v>1263</v>
      </c>
      <c r="DP74" s="238" t="s">
        <v>1263</v>
      </c>
      <c r="DQ74" s="238" t="s">
        <v>1263</v>
      </c>
      <c r="DR74" s="238" t="s">
        <v>1263</v>
      </c>
      <c r="DS74" s="238" t="s">
        <v>1263</v>
      </c>
      <c r="DT74" s="238" t="s">
        <v>1263</v>
      </c>
      <c r="DU74" s="238" t="s">
        <v>1263</v>
      </c>
      <c r="DV74" s="238" t="s">
        <v>1263</v>
      </c>
      <c r="DW74" s="238" t="s">
        <v>1263</v>
      </c>
      <c r="DX74" s="238" t="s">
        <v>1263</v>
      </c>
      <c r="DY74" s="239" t="s">
        <v>1263</v>
      </c>
      <c r="DZ74" s="233" t="s">
        <v>1263</v>
      </c>
      <c r="EA74" s="232" t="s">
        <v>1263</v>
      </c>
      <c r="EB74" s="232" t="s">
        <v>1263</v>
      </c>
      <c r="EC74" s="232" t="s">
        <v>1263</v>
      </c>
      <c r="ED74" s="232" t="s">
        <v>1263</v>
      </c>
      <c r="EE74" s="232" t="s">
        <v>1263</v>
      </c>
      <c r="EF74" s="232" t="s">
        <v>1263</v>
      </c>
      <c r="EG74" s="232" t="s">
        <v>1263</v>
      </c>
      <c r="EH74" s="232" t="s">
        <v>1263</v>
      </c>
      <c r="EI74" s="233" t="s">
        <v>1263</v>
      </c>
      <c r="EJ74" s="232" t="s">
        <v>1263</v>
      </c>
      <c r="EK74" s="232" t="s">
        <v>1263</v>
      </c>
      <c r="EL74" s="232" t="s">
        <v>1263</v>
      </c>
      <c r="EM74" s="232" t="s">
        <v>1263</v>
      </c>
      <c r="EN74" s="232" t="s">
        <v>1263</v>
      </c>
      <c r="EO74" s="232" t="s">
        <v>1263</v>
      </c>
      <c r="EP74" s="232" t="s">
        <v>1263</v>
      </c>
      <c r="EQ74" s="232" t="s">
        <v>1263</v>
      </c>
      <c r="ER74" s="232" t="s">
        <v>1263</v>
      </c>
      <c r="ES74" s="232" t="s">
        <v>1263</v>
      </c>
      <c r="ET74" s="240" t="s">
        <v>1263</v>
      </c>
      <c r="EU74" s="235" t="s">
        <v>1263</v>
      </c>
      <c r="EV74" s="236" t="s">
        <v>1263</v>
      </c>
      <c r="EW74" s="236" t="s">
        <v>1263</v>
      </c>
      <c r="EX74" s="236" t="s">
        <v>1263</v>
      </c>
      <c r="EY74" s="236" t="s">
        <v>1263</v>
      </c>
      <c r="EZ74" s="236" t="s">
        <v>1263</v>
      </c>
      <c r="FA74" s="236" t="s">
        <v>1263</v>
      </c>
      <c r="FB74" s="236" t="s">
        <v>1263</v>
      </c>
      <c r="FC74" s="236" t="s">
        <v>1263</v>
      </c>
      <c r="FD74" s="236" t="s">
        <v>1263</v>
      </c>
      <c r="FE74" s="236" t="s">
        <v>1263</v>
      </c>
      <c r="FF74" s="236" t="s">
        <v>1263</v>
      </c>
      <c r="FG74" s="236" t="s">
        <v>1263</v>
      </c>
      <c r="FH74" s="236" t="s">
        <v>1263</v>
      </c>
      <c r="FI74" s="236" t="s">
        <v>1263</v>
      </c>
      <c r="FJ74" s="236" t="s">
        <v>1263</v>
      </c>
      <c r="FK74" s="236" t="s">
        <v>1263</v>
      </c>
      <c r="FL74" s="236" t="s">
        <v>1263</v>
      </c>
      <c r="FM74" s="236" t="s">
        <v>1263</v>
      </c>
      <c r="FN74" s="236" t="s">
        <v>1263</v>
      </c>
      <c r="FO74" s="236" t="s">
        <v>1263</v>
      </c>
      <c r="FP74" s="236" t="s">
        <v>1263</v>
      </c>
      <c r="FQ74" s="555" t="s">
        <v>1263</v>
      </c>
      <c r="FR74" s="237" t="s">
        <v>1263</v>
      </c>
      <c r="FS74" s="238" t="s">
        <v>1263</v>
      </c>
      <c r="FT74" s="238" t="s">
        <v>1263</v>
      </c>
      <c r="FU74" s="238" t="s">
        <v>1263</v>
      </c>
      <c r="FV74" s="238" t="s">
        <v>1263</v>
      </c>
      <c r="FW74" s="238" t="s">
        <v>1263</v>
      </c>
      <c r="FX74" s="238" t="s">
        <v>1263</v>
      </c>
      <c r="FY74" s="238" t="s">
        <v>1263</v>
      </c>
      <c r="FZ74" s="238" t="s">
        <v>1263</v>
      </c>
      <c r="GA74" s="238" t="s">
        <v>1263</v>
      </c>
      <c r="GB74" s="241" t="s">
        <v>1263</v>
      </c>
      <c r="GC74" s="239" t="s">
        <v>1263</v>
      </c>
    </row>
    <row r="75" spans="1:202" s="111" customFormat="1" ht="16.5" thickBot="1">
      <c r="A75" s="753" t="s">
        <v>1263</v>
      </c>
      <c r="B75" s="754"/>
      <c r="C75" s="755" t="s">
        <v>1263</v>
      </c>
      <c r="D75" s="756" t="s">
        <v>1263</v>
      </c>
      <c r="E75" s="757"/>
      <c r="F75" s="758"/>
      <c r="G75" s="759"/>
      <c r="H75" s="760" t="s">
        <v>1263</v>
      </c>
      <c r="I75" s="761" t="s">
        <v>1263</v>
      </c>
      <c r="J75" s="762"/>
      <c r="K75" s="761" t="s">
        <v>1263</v>
      </c>
      <c r="L75" s="763" t="s">
        <v>1263</v>
      </c>
      <c r="M75" s="761" t="s">
        <v>1263</v>
      </c>
      <c r="N75" s="762"/>
      <c r="O75" s="761" t="s">
        <v>1263</v>
      </c>
      <c r="P75" s="763" t="s">
        <v>1263</v>
      </c>
      <c r="Q75" s="761" t="s">
        <v>1263</v>
      </c>
      <c r="R75" s="762"/>
      <c r="S75" s="761" t="s">
        <v>1263</v>
      </c>
      <c r="T75" s="763" t="s">
        <v>1263</v>
      </c>
      <c r="U75" s="761" t="s">
        <v>1263</v>
      </c>
      <c r="V75" s="762"/>
      <c r="W75" s="764" t="s">
        <v>1263</v>
      </c>
      <c r="X75" s="763" t="s">
        <v>1263</v>
      </c>
      <c r="Y75" s="761" t="s">
        <v>1263</v>
      </c>
      <c r="Z75" s="762"/>
      <c r="AA75" s="761" t="s">
        <v>1263</v>
      </c>
      <c r="AB75" s="763" t="s">
        <v>1263</v>
      </c>
      <c r="AC75" s="761" t="s">
        <v>1263</v>
      </c>
      <c r="AD75" s="762"/>
      <c r="AE75" s="761" t="s">
        <v>1263</v>
      </c>
      <c r="AF75" s="763" t="s">
        <v>1263</v>
      </c>
      <c r="AG75" s="761" t="s">
        <v>1263</v>
      </c>
      <c r="AH75" s="762"/>
      <c r="AI75" s="761" t="s">
        <v>1263</v>
      </c>
      <c r="AJ75" s="763" t="s">
        <v>1263</v>
      </c>
      <c r="AK75" s="761" t="s">
        <v>1263</v>
      </c>
      <c r="AL75" s="762"/>
      <c r="AM75" s="761" t="s">
        <v>1263</v>
      </c>
      <c r="AN75" s="763" t="s">
        <v>1263</v>
      </c>
      <c r="AO75" s="761" t="s">
        <v>1263</v>
      </c>
      <c r="AP75" s="762"/>
      <c r="AQ75" s="761" t="s">
        <v>1263</v>
      </c>
      <c r="AR75" s="765"/>
      <c r="AS75" s="761" t="s">
        <v>1263</v>
      </c>
      <c r="AT75" s="762"/>
      <c r="AU75" s="766"/>
      <c r="AV75" s="765"/>
      <c r="AW75" s="761" t="s">
        <v>1263</v>
      </c>
      <c r="AX75" s="762"/>
      <c r="AY75" s="766"/>
      <c r="AZ75" s="767" t="s">
        <v>1263</v>
      </c>
      <c r="BA75" s="767" t="s">
        <v>1263</v>
      </c>
      <c r="BB75" s="768"/>
      <c r="BC75" s="769" t="s">
        <v>1263</v>
      </c>
      <c r="BD75" s="769" t="s">
        <v>1263</v>
      </c>
      <c r="BE75" s="769" t="s">
        <v>1263</v>
      </c>
      <c r="BF75" s="770" t="s">
        <v>1263</v>
      </c>
      <c r="BG75" s="769" t="s">
        <v>1263</v>
      </c>
      <c r="BH75" s="769" t="s">
        <v>1263</v>
      </c>
      <c r="BI75" s="769" t="s">
        <v>1263</v>
      </c>
      <c r="BJ75" s="769" t="s">
        <v>1263</v>
      </c>
      <c r="BK75" s="767" t="s">
        <v>1263</v>
      </c>
      <c r="BL75" s="767" t="s">
        <v>1263</v>
      </c>
      <c r="BM75" s="767" t="s">
        <v>1263</v>
      </c>
      <c r="BN75" s="767" t="s">
        <v>1263</v>
      </c>
      <c r="BO75" s="768"/>
      <c r="BP75" s="769" t="s">
        <v>1263</v>
      </c>
      <c r="BQ75" s="769" t="s">
        <v>1263</v>
      </c>
      <c r="BR75" s="14" t="s">
        <v>1263</v>
      </c>
      <c r="BS75" s="232" t="s">
        <v>1263</v>
      </c>
      <c r="BT75" s="232" t="s">
        <v>1263</v>
      </c>
      <c r="BU75" s="232" t="s">
        <v>1263</v>
      </c>
      <c r="BV75" s="232" t="s">
        <v>1263</v>
      </c>
      <c r="BW75" s="232" t="s">
        <v>1263</v>
      </c>
      <c r="BX75" s="232" t="s">
        <v>1263</v>
      </c>
      <c r="BY75" s="232" t="s">
        <v>1263</v>
      </c>
      <c r="BZ75" s="232" t="s">
        <v>1263</v>
      </c>
      <c r="CA75" s="232" t="s">
        <v>1263</v>
      </c>
      <c r="CB75" s="232" t="s">
        <v>1263</v>
      </c>
      <c r="CC75" s="232" t="s">
        <v>1263</v>
      </c>
      <c r="CD75" s="14" t="s">
        <v>1263</v>
      </c>
      <c r="CE75" s="771" t="s">
        <v>1263</v>
      </c>
      <c r="CF75" s="772" t="s">
        <v>1263</v>
      </c>
      <c r="CG75" s="772" t="s">
        <v>1263</v>
      </c>
      <c r="CH75" s="772" t="s">
        <v>1263</v>
      </c>
      <c r="CI75" s="772" t="s">
        <v>1263</v>
      </c>
      <c r="CJ75" s="772" t="s">
        <v>1263</v>
      </c>
      <c r="CK75" s="772" t="s">
        <v>1263</v>
      </c>
      <c r="CL75" s="232" t="s">
        <v>1263</v>
      </c>
      <c r="CM75" s="772" t="s">
        <v>1263</v>
      </c>
      <c r="CN75" s="232" t="s">
        <v>1263</v>
      </c>
      <c r="CO75" s="772" t="s">
        <v>1263</v>
      </c>
      <c r="CP75" s="234" t="s">
        <v>1263</v>
      </c>
      <c r="CQ75" s="235" t="s">
        <v>1263</v>
      </c>
      <c r="CR75" s="236" t="s">
        <v>1263</v>
      </c>
      <c r="CS75" s="236" t="s">
        <v>1263</v>
      </c>
      <c r="CT75" s="236" t="s">
        <v>1263</v>
      </c>
      <c r="CU75" s="236" t="s">
        <v>1263</v>
      </c>
      <c r="CV75" s="236" t="s">
        <v>1263</v>
      </c>
      <c r="CW75" s="236" t="s">
        <v>1263</v>
      </c>
      <c r="CX75" s="236" t="s">
        <v>1263</v>
      </c>
      <c r="CY75" s="236" t="s">
        <v>1263</v>
      </c>
      <c r="CZ75" s="236" t="s">
        <v>1263</v>
      </c>
      <c r="DA75" s="236" t="s">
        <v>1263</v>
      </c>
      <c r="DB75" s="236" t="s">
        <v>1263</v>
      </c>
      <c r="DC75" s="236" t="s">
        <v>1263</v>
      </c>
      <c r="DD75" s="236" t="s">
        <v>1263</v>
      </c>
      <c r="DE75" s="236" t="s">
        <v>1263</v>
      </c>
      <c r="DF75" s="236" t="s">
        <v>1263</v>
      </c>
      <c r="DG75" s="236" t="s">
        <v>1263</v>
      </c>
      <c r="DH75" s="236" t="s">
        <v>1263</v>
      </c>
      <c r="DI75" s="236" t="s">
        <v>1263</v>
      </c>
      <c r="DJ75" s="236" t="s">
        <v>1263</v>
      </c>
      <c r="DK75" s="236" t="s">
        <v>1263</v>
      </c>
      <c r="DL75" s="236" t="s">
        <v>1263</v>
      </c>
      <c r="DM75" s="555" t="s">
        <v>1263</v>
      </c>
      <c r="DN75" s="237" t="s">
        <v>1263</v>
      </c>
      <c r="DO75" s="238" t="s">
        <v>1263</v>
      </c>
      <c r="DP75" s="238" t="s">
        <v>1263</v>
      </c>
      <c r="DQ75" s="238" t="s">
        <v>1263</v>
      </c>
      <c r="DR75" s="238" t="s">
        <v>1263</v>
      </c>
      <c r="DS75" s="238" t="s">
        <v>1263</v>
      </c>
      <c r="DT75" s="238" t="s">
        <v>1263</v>
      </c>
      <c r="DU75" s="238" t="s">
        <v>1263</v>
      </c>
      <c r="DV75" s="238" t="s">
        <v>1263</v>
      </c>
      <c r="DW75" s="238" t="s">
        <v>1263</v>
      </c>
      <c r="DX75" s="238" t="s">
        <v>1263</v>
      </c>
      <c r="DY75" s="239" t="s">
        <v>1263</v>
      </c>
      <c r="DZ75" s="233" t="s">
        <v>1263</v>
      </c>
      <c r="EA75" s="232" t="s">
        <v>1263</v>
      </c>
      <c r="EB75" s="232" t="s">
        <v>1263</v>
      </c>
      <c r="EC75" s="232" t="s">
        <v>1263</v>
      </c>
      <c r="ED75" s="232" t="s">
        <v>1263</v>
      </c>
      <c r="EE75" s="232" t="s">
        <v>1263</v>
      </c>
      <c r="EF75" s="232" t="s">
        <v>1263</v>
      </c>
      <c r="EG75" s="232" t="s">
        <v>1263</v>
      </c>
      <c r="EH75" s="232" t="s">
        <v>1263</v>
      </c>
      <c r="EI75" s="233" t="s">
        <v>1263</v>
      </c>
      <c r="EJ75" s="232" t="s">
        <v>1263</v>
      </c>
      <c r="EK75" s="232" t="s">
        <v>1263</v>
      </c>
      <c r="EL75" s="232" t="s">
        <v>1263</v>
      </c>
      <c r="EM75" s="232" t="s">
        <v>1263</v>
      </c>
      <c r="EN75" s="232" t="s">
        <v>1263</v>
      </c>
      <c r="EO75" s="232" t="s">
        <v>1263</v>
      </c>
      <c r="EP75" s="232" t="s">
        <v>1263</v>
      </c>
      <c r="EQ75" s="232" t="s">
        <v>1263</v>
      </c>
      <c r="ER75" s="232" t="s">
        <v>1263</v>
      </c>
      <c r="ES75" s="232" t="s">
        <v>1263</v>
      </c>
      <c r="ET75" s="240" t="s">
        <v>1263</v>
      </c>
      <c r="EU75" s="235" t="s">
        <v>1263</v>
      </c>
      <c r="EV75" s="236" t="s">
        <v>1263</v>
      </c>
      <c r="EW75" s="236" t="s">
        <v>1263</v>
      </c>
      <c r="EX75" s="236" t="s">
        <v>1263</v>
      </c>
      <c r="EY75" s="236" t="s">
        <v>1263</v>
      </c>
      <c r="EZ75" s="236" t="s">
        <v>1263</v>
      </c>
      <c r="FA75" s="236" t="s">
        <v>1263</v>
      </c>
      <c r="FB75" s="236" t="s">
        <v>1263</v>
      </c>
      <c r="FC75" s="236" t="s">
        <v>1263</v>
      </c>
      <c r="FD75" s="236" t="s">
        <v>1263</v>
      </c>
      <c r="FE75" s="236" t="s">
        <v>1263</v>
      </c>
      <c r="FF75" s="236" t="s">
        <v>1263</v>
      </c>
      <c r="FG75" s="236" t="s">
        <v>1263</v>
      </c>
      <c r="FH75" s="236" t="s">
        <v>1263</v>
      </c>
      <c r="FI75" s="236" t="s">
        <v>1263</v>
      </c>
      <c r="FJ75" s="236" t="s">
        <v>1263</v>
      </c>
      <c r="FK75" s="236" t="s">
        <v>1263</v>
      </c>
      <c r="FL75" s="236" t="s">
        <v>1263</v>
      </c>
      <c r="FM75" s="236" t="s">
        <v>1263</v>
      </c>
      <c r="FN75" s="236" t="s">
        <v>1263</v>
      </c>
      <c r="FO75" s="236" t="s">
        <v>1263</v>
      </c>
      <c r="FP75" s="236" t="s">
        <v>1263</v>
      </c>
      <c r="FQ75" s="555" t="s">
        <v>1263</v>
      </c>
      <c r="FR75" s="237" t="s">
        <v>1263</v>
      </c>
      <c r="FS75" s="238" t="s">
        <v>1263</v>
      </c>
      <c r="FT75" s="238" t="s">
        <v>1263</v>
      </c>
      <c r="FU75" s="238" t="s">
        <v>1263</v>
      </c>
      <c r="FV75" s="238" t="s">
        <v>1263</v>
      </c>
      <c r="FW75" s="238" t="s">
        <v>1263</v>
      </c>
      <c r="FX75" s="238" t="s">
        <v>1263</v>
      </c>
      <c r="FY75" s="238" t="s">
        <v>1263</v>
      </c>
      <c r="FZ75" s="238" t="s">
        <v>1263</v>
      </c>
      <c r="GA75" s="238" t="s">
        <v>1263</v>
      </c>
      <c r="GB75" s="241" t="s">
        <v>1263</v>
      </c>
      <c r="GC75" s="239" t="s">
        <v>1263</v>
      </c>
    </row>
    <row r="76" spans="1:202" ht="15.75">
      <c r="B76" s="21"/>
      <c r="C76" s="21"/>
      <c r="D76" s="21"/>
      <c r="E76" s="21"/>
      <c r="F76" s="21"/>
      <c r="G76" s="21"/>
      <c r="H76" s="21"/>
      <c r="I76" s="21"/>
      <c r="J76" s="21"/>
      <c r="K76" s="21"/>
      <c r="L76" s="21"/>
      <c r="M76" s="21"/>
      <c r="N76" s="21"/>
      <c r="O76" s="21"/>
      <c r="P76" s="21"/>
      <c r="Q76" s="21"/>
      <c r="R76" s="21"/>
      <c r="S76" s="21"/>
      <c r="T76" s="21"/>
      <c r="BS76" s="15"/>
      <c r="BT76" s="15"/>
      <c r="CQ76" s="235" t="s">
        <v>1263</v>
      </c>
      <c r="CR76" s="236" t="s">
        <v>1263</v>
      </c>
      <c r="CS76" s="236" t="s">
        <v>1263</v>
      </c>
      <c r="CT76" s="236" t="s">
        <v>1263</v>
      </c>
      <c r="CU76" s="236" t="s">
        <v>1263</v>
      </c>
      <c r="CV76" s="236" t="s">
        <v>1263</v>
      </c>
      <c r="CW76" s="236" t="s">
        <v>1263</v>
      </c>
      <c r="CX76" s="236" t="s">
        <v>1263</v>
      </c>
      <c r="CY76" s="236" t="s">
        <v>1263</v>
      </c>
      <c r="CZ76" s="236" t="s">
        <v>1263</v>
      </c>
      <c r="DA76" s="236" t="s">
        <v>1263</v>
      </c>
      <c r="DB76" s="236" t="s">
        <v>1263</v>
      </c>
      <c r="DC76" s="236" t="s">
        <v>1263</v>
      </c>
      <c r="DD76" s="236" t="s">
        <v>1263</v>
      </c>
      <c r="DE76" s="236" t="s">
        <v>1263</v>
      </c>
      <c r="DF76" s="236" t="s">
        <v>1263</v>
      </c>
      <c r="DG76" s="236" t="s">
        <v>1263</v>
      </c>
      <c r="DH76" s="236" t="s">
        <v>1263</v>
      </c>
      <c r="DI76" s="236" t="s">
        <v>1263</v>
      </c>
      <c r="DJ76" s="236" t="s">
        <v>1263</v>
      </c>
      <c r="DK76" s="236" t="s">
        <v>1263</v>
      </c>
      <c r="DL76" s="236" t="s">
        <v>1263</v>
      </c>
      <c r="DM76" s="555" t="s">
        <v>1263</v>
      </c>
      <c r="EU76" s="235" t="s">
        <v>1263</v>
      </c>
      <c r="EV76" s="236" t="s">
        <v>1263</v>
      </c>
      <c r="EW76" s="236" t="s">
        <v>1263</v>
      </c>
      <c r="EX76" s="236" t="s">
        <v>1263</v>
      </c>
      <c r="EY76" s="236" t="s">
        <v>1263</v>
      </c>
      <c r="EZ76" s="236" t="s">
        <v>1263</v>
      </c>
      <c r="FA76" s="236" t="s">
        <v>1263</v>
      </c>
      <c r="FB76" s="236" t="s">
        <v>1263</v>
      </c>
      <c r="FC76" s="236" t="s">
        <v>1263</v>
      </c>
      <c r="FD76" s="236" t="s">
        <v>1263</v>
      </c>
      <c r="FE76" s="236" t="s">
        <v>1263</v>
      </c>
      <c r="FF76" s="236" t="s">
        <v>1263</v>
      </c>
      <c r="FG76" s="236" t="s">
        <v>1263</v>
      </c>
      <c r="FH76" s="236" t="s">
        <v>1263</v>
      </c>
      <c r="FI76" s="236" t="s">
        <v>1263</v>
      </c>
      <c r="FJ76" s="236" t="s">
        <v>1263</v>
      </c>
      <c r="FK76" s="236" t="s">
        <v>1263</v>
      </c>
      <c r="FL76" s="236" t="s">
        <v>1263</v>
      </c>
      <c r="FM76" s="236" t="s">
        <v>1263</v>
      </c>
      <c r="FN76" s="236" t="s">
        <v>1263</v>
      </c>
      <c r="FO76" s="236" t="s">
        <v>1263</v>
      </c>
      <c r="FP76" s="236" t="s">
        <v>1263</v>
      </c>
      <c r="FQ76" s="555" t="s">
        <v>1263</v>
      </c>
    </row>
    <row r="77" spans="1:202" ht="15.75">
      <c r="B77" s="33"/>
      <c r="C77" s="33"/>
      <c r="D77" s="33"/>
      <c r="E77" s="33"/>
      <c r="F77" s="33"/>
      <c r="G77" s="33"/>
      <c r="H77" s="33"/>
      <c r="I77" s="33"/>
      <c r="J77" s="33"/>
      <c r="K77" s="33"/>
      <c r="L77" s="33"/>
      <c r="M77" s="33"/>
      <c r="N77" s="33"/>
      <c r="O77" s="33"/>
      <c r="P77" s="33"/>
      <c r="Q77" s="33"/>
      <c r="R77" s="33"/>
      <c r="S77" s="33"/>
      <c r="T77" s="33"/>
      <c r="BS77" s="15"/>
      <c r="BT77" s="15"/>
      <c r="CQ77" s="235" t="s">
        <v>1263</v>
      </c>
      <c r="CR77" s="236" t="s">
        <v>1263</v>
      </c>
      <c r="CS77" s="236" t="s">
        <v>1263</v>
      </c>
      <c r="CT77" s="236" t="s">
        <v>1263</v>
      </c>
      <c r="CU77" s="236" t="s">
        <v>1263</v>
      </c>
      <c r="CV77" s="236" t="s">
        <v>1263</v>
      </c>
      <c r="CW77" s="236" t="s">
        <v>1263</v>
      </c>
      <c r="CX77" s="236" t="s">
        <v>1263</v>
      </c>
      <c r="CY77" s="236" t="s">
        <v>1263</v>
      </c>
      <c r="CZ77" s="236" t="s">
        <v>1263</v>
      </c>
      <c r="DA77" s="236" t="s">
        <v>1263</v>
      </c>
      <c r="DB77" s="236" t="s">
        <v>1263</v>
      </c>
      <c r="DC77" s="236" t="s">
        <v>1263</v>
      </c>
      <c r="DD77" s="236" t="s">
        <v>1263</v>
      </c>
      <c r="DE77" s="236" t="s">
        <v>1263</v>
      </c>
      <c r="DF77" s="236" t="s">
        <v>1263</v>
      </c>
      <c r="DG77" s="236" t="s">
        <v>1263</v>
      </c>
      <c r="DH77" s="236" t="s">
        <v>1263</v>
      </c>
      <c r="DI77" s="236" t="s">
        <v>1263</v>
      </c>
      <c r="DJ77" s="236" t="s">
        <v>1263</v>
      </c>
      <c r="DK77" s="236" t="s">
        <v>1263</v>
      </c>
      <c r="DL77" s="236" t="s">
        <v>1263</v>
      </c>
      <c r="DM77" s="555" t="s">
        <v>1263</v>
      </c>
      <c r="EU77" s="235" t="s">
        <v>1263</v>
      </c>
      <c r="EV77" s="236" t="s">
        <v>1263</v>
      </c>
      <c r="EW77" s="236" t="s">
        <v>1263</v>
      </c>
      <c r="EX77" s="236" t="s">
        <v>1263</v>
      </c>
      <c r="EY77" s="236" t="s">
        <v>1263</v>
      </c>
      <c r="EZ77" s="236" t="s">
        <v>1263</v>
      </c>
      <c r="FA77" s="236" t="s">
        <v>1263</v>
      </c>
      <c r="FB77" s="236" t="s">
        <v>1263</v>
      </c>
      <c r="FC77" s="236" t="s">
        <v>1263</v>
      </c>
      <c r="FD77" s="236" t="s">
        <v>1263</v>
      </c>
      <c r="FE77" s="236" t="s">
        <v>1263</v>
      </c>
      <c r="FF77" s="236" t="s">
        <v>1263</v>
      </c>
      <c r="FG77" s="236" t="s">
        <v>1263</v>
      </c>
      <c r="FH77" s="236" t="s">
        <v>1263</v>
      </c>
      <c r="FI77" s="236" t="s">
        <v>1263</v>
      </c>
      <c r="FJ77" s="236" t="s">
        <v>1263</v>
      </c>
      <c r="FK77" s="236" t="s">
        <v>1263</v>
      </c>
      <c r="FL77" s="236" t="s">
        <v>1263</v>
      </c>
      <c r="FM77" s="236" t="s">
        <v>1263</v>
      </c>
      <c r="FN77" s="236" t="s">
        <v>1263</v>
      </c>
      <c r="FO77" s="236" t="s">
        <v>1263</v>
      </c>
      <c r="FP77" s="236" t="s">
        <v>1263</v>
      </c>
      <c r="FQ77" s="555" t="s">
        <v>1263</v>
      </c>
    </row>
    <row r="78" spans="1:202" s="35" customFormat="1" ht="30.75" customHeight="1">
      <c r="A78" s="880" t="s">
        <v>2826</v>
      </c>
      <c r="B78" s="880"/>
      <c r="C78" s="880"/>
      <c r="D78" s="880"/>
      <c r="E78" s="880"/>
      <c r="F78" s="880"/>
      <c r="G78" s="880"/>
      <c r="H78" s="878" t="s">
        <v>2827</v>
      </c>
      <c r="I78" s="878"/>
      <c r="J78" s="876" t="s">
        <v>1313</v>
      </c>
      <c r="K78" s="876"/>
      <c r="L78" s="34"/>
      <c r="M78" s="34"/>
      <c r="N78" s="884" t="s">
        <v>256</v>
      </c>
      <c r="O78" s="884"/>
      <c r="P78" s="884"/>
      <c r="Q78" s="884"/>
      <c r="R78" s="884"/>
      <c r="S78" s="884"/>
      <c r="T78" s="884"/>
      <c r="U78" s="884"/>
      <c r="V78" s="242"/>
      <c r="W78" s="242"/>
      <c r="Y78" s="243"/>
      <c r="Z78" s="243"/>
      <c r="AA78" s="243"/>
      <c r="AB78" s="884" t="s">
        <v>256</v>
      </c>
      <c r="AC78" s="884"/>
      <c r="AD78" s="884"/>
      <c r="AE78" s="884"/>
      <c r="AF78" s="884"/>
      <c r="AG78" s="884"/>
      <c r="AH78" s="884"/>
      <c r="AI78" s="884"/>
      <c r="AJ78" s="243"/>
      <c r="AK78" s="243"/>
      <c r="AL78" s="243"/>
      <c r="AM78" s="243"/>
      <c r="AN78" s="243"/>
      <c r="AO78" s="243"/>
      <c r="AP78" s="243"/>
      <c r="AQ78" s="243"/>
      <c r="AS78" s="243"/>
      <c r="AT78" s="243"/>
      <c r="AU78" s="243"/>
      <c r="AW78" s="243"/>
      <c r="AX78" s="243"/>
      <c r="AY78" s="243"/>
      <c r="AZ78" s="884" t="s">
        <v>256</v>
      </c>
      <c r="BA78" s="884"/>
      <c r="BB78" s="884"/>
      <c r="BC78" s="884"/>
      <c r="BD78" s="884"/>
      <c r="BE78" s="884"/>
      <c r="BF78" s="884"/>
      <c r="BG78" s="884"/>
      <c r="BH78" s="884"/>
      <c r="BI78" s="884"/>
      <c r="BJ78" s="884"/>
      <c r="BK78" s="884"/>
      <c r="BL78" s="884"/>
      <c r="BM78" s="884"/>
      <c r="BN78" s="243"/>
      <c r="BO78" s="243"/>
      <c r="BP78" s="243"/>
      <c r="BQ78" s="243"/>
      <c r="BR78" s="242"/>
      <c r="BS78" s="242"/>
      <c r="BT78" s="242"/>
      <c r="BU78" s="242"/>
      <c r="BV78" s="242"/>
      <c r="BW78" s="242"/>
      <c r="BX78" s="242"/>
      <c r="BY78" s="242"/>
      <c r="BZ78" s="242"/>
      <c r="CA78" s="242"/>
      <c r="CB78" s="242"/>
      <c r="CC78" s="242"/>
      <c r="CD78" s="242"/>
      <c r="CQ78" s="235" t="s">
        <v>1263</v>
      </c>
      <c r="CR78" s="236" t="s">
        <v>1263</v>
      </c>
      <c r="CS78" s="236" t="s">
        <v>1263</v>
      </c>
      <c r="CT78" s="236" t="s">
        <v>1263</v>
      </c>
      <c r="CU78" s="236" t="s">
        <v>1263</v>
      </c>
      <c r="CV78" s="236" t="s">
        <v>1263</v>
      </c>
      <c r="CW78" s="236" t="s">
        <v>1263</v>
      </c>
      <c r="CX78" s="236" t="s">
        <v>1263</v>
      </c>
      <c r="CY78" s="236" t="s">
        <v>1263</v>
      </c>
      <c r="CZ78" s="236" t="s">
        <v>1263</v>
      </c>
      <c r="DA78" s="236" t="s">
        <v>1263</v>
      </c>
      <c r="DB78" s="236" t="s">
        <v>1263</v>
      </c>
      <c r="DC78" s="236" t="s">
        <v>1263</v>
      </c>
      <c r="DD78" s="236" t="s">
        <v>1263</v>
      </c>
      <c r="DE78" s="236" t="s">
        <v>1263</v>
      </c>
      <c r="DF78" s="236" t="s">
        <v>1263</v>
      </c>
      <c r="DG78" s="236" t="s">
        <v>1263</v>
      </c>
      <c r="DH78" s="236" t="s">
        <v>1263</v>
      </c>
      <c r="DI78" s="236" t="s">
        <v>1263</v>
      </c>
      <c r="DJ78" s="236" t="s">
        <v>1263</v>
      </c>
      <c r="DK78" s="236" t="s">
        <v>1263</v>
      </c>
      <c r="DL78" s="236" t="s">
        <v>1263</v>
      </c>
      <c r="DM78" s="555" t="s">
        <v>1263</v>
      </c>
      <c r="DN78" s="15"/>
      <c r="DO78" s="15"/>
      <c r="DP78" s="15"/>
      <c r="DQ78" s="15"/>
      <c r="DR78" s="15"/>
      <c r="DS78" s="15"/>
      <c r="DT78" s="15"/>
      <c r="DU78" s="15"/>
      <c r="DV78" s="15"/>
      <c r="DW78" s="15"/>
      <c r="DX78" s="15"/>
      <c r="DY78" s="15"/>
      <c r="EU78" s="235" t="s">
        <v>1263</v>
      </c>
      <c r="EV78" s="236" t="s">
        <v>1263</v>
      </c>
      <c r="EW78" s="236" t="s">
        <v>1263</v>
      </c>
      <c r="EX78" s="236" t="s">
        <v>1263</v>
      </c>
      <c r="EY78" s="236" t="s">
        <v>1263</v>
      </c>
      <c r="EZ78" s="236" t="s">
        <v>1263</v>
      </c>
      <c r="FA78" s="236" t="s">
        <v>1263</v>
      </c>
      <c r="FB78" s="236" t="s">
        <v>1263</v>
      </c>
      <c r="FC78" s="236" t="s">
        <v>1263</v>
      </c>
      <c r="FD78" s="236" t="s">
        <v>1263</v>
      </c>
      <c r="FE78" s="236" t="s">
        <v>1263</v>
      </c>
      <c r="FF78" s="236" t="s">
        <v>1263</v>
      </c>
      <c r="FG78" s="236" t="s">
        <v>1263</v>
      </c>
      <c r="FH78" s="236" t="s">
        <v>1263</v>
      </c>
      <c r="FI78" s="236" t="s">
        <v>1263</v>
      </c>
      <c r="FJ78" s="236" t="s">
        <v>1263</v>
      </c>
      <c r="FK78" s="236" t="s">
        <v>1263</v>
      </c>
      <c r="FL78" s="236" t="s">
        <v>1263</v>
      </c>
      <c r="FM78" s="236" t="s">
        <v>1263</v>
      </c>
      <c r="FN78" s="236" t="s">
        <v>1263</v>
      </c>
      <c r="FO78" s="236" t="s">
        <v>1263</v>
      </c>
      <c r="FP78" s="236" t="s">
        <v>1263</v>
      </c>
      <c r="FQ78" s="555" t="s">
        <v>1263</v>
      </c>
      <c r="FR78" s="15"/>
      <c r="FS78" s="15"/>
      <c r="FT78" s="15"/>
      <c r="FU78" s="15"/>
      <c r="FV78" s="15"/>
      <c r="FW78" s="15"/>
      <c r="FX78" s="15"/>
      <c r="FY78" s="15"/>
      <c r="FZ78" s="15"/>
      <c r="GA78" s="244"/>
      <c r="GB78" s="244"/>
      <c r="GC78" s="15"/>
      <c r="GM78" s="15"/>
      <c r="GN78" s="15"/>
      <c r="GO78" s="15"/>
      <c r="GP78" s="15"/>
      <c r="GQ78" s="15"/>
      <c r="GR78" s="15"/>
      <c r="GS78" s="15"/>
      <c r="GT78" s="15"/>
    </row>
    <row r="79" spans="1:202" s="35" customFormat="1" ht="15" customHeight="1">
      <c r="A79" s="877" t="s">
        <v>2828</v>
      </c>
      <c r="B79" s="877"/>
      <c r="C79" s="877"/>
      <c r="D79" s="877" t="s">
        <v>2829</v>
      </c>
      <c r="E79" s="877"/>
      <c r="F79" s="877"/>
      <c r="G79" s="877"/>
      <c r="H79" s="878" t="s">
        <v>2830</v>
      </c>
      <c r="I79" s="878"/>
      <c r="J79" s="879" t="s">
        <v>2831</v>
      </c>
      <c r="K79" s="879"/>
      <c r="L79" s="245"/>
      <c r="M79" s="781"/>
      <c r="N79" s="876" t="s">
        <v>2832</v>
      </c>
      <c r="O79" s="876"/>
      <c r="P79" s="876"/>
      <c r="Q79" s="876"/>
      <c r="R79" s="876"/>
      <c r="S79" s="876"/>
      <c r="T79" s="876"/>
      <c r="U79" s="876"/>
      <c r="V79" s="245"/>
      <c r="W79" s="245"/>
      <c r="Y79" s="245"/>
      <c r="Z79" s="245"/>
      <c r="AA79" s="245"/>
      <c r="AB79" s="876" t="s">
        <v>195</v>
      </c>
      <c r="AC79" s="876"/>
      <c r="AD79" s="876"/>
      <c r="AE79" s="876"/>
      <c r="AF79" s="876"/>
      <c r="AG79" s="876"/>
      <c r="AH79" s="876"/>
      <c r="AI79" s="876"/>
      <c r="AJ79" s="245"/>
      <c r="AK79" s="245"/>
      <c r="AL79" s="245"/>
      <c r="AM79" s="245"/>
      <c r="AN79" s="245"/>
      <c r="AO79" s="245"/>
      <c r="AP79" s="245"/>
      <c r="AQ79" s="245"/>
      <c r="AS79" s="245"/>
      <c r="AT79" s="245"/>
      <c r="AU79" s="245"/>
      <c r="AW79" s="245"/>
      <c r="AX79" s="245"/>
      <c r="AY79" s="245"/>
      <c r="AZ79" s="876" t="s">
        <v>306</v>
      </c>
      <c r="BA79" s="876"/>
      <c r="BB79" s="876"/>
      <c r="BC79" s="876"/>
      <c r="BD79" s="876"/>
      <c r="BE79" s="876"/>
      <c r="BF79" s="876"/>
      <c r="BG79" s="876"/>
      <c r="BH79" s="876"/>
      <c r="BI79" s="876"/>
      <c r="BJ79" s="876"/>
      <c r="BK79" s="876"/>
      <c r="BL79" s="876"/>
      <c r="BM79" s="876"/>
      <c r="BN79" s="245"/>
      <c r="BO79" s="245"/>
      <c r="BP79" s="245"/>
      <c r="BQ79" s="245"/>
      <c r="BR79" s="245"/>
      <c r="BS79" s="245"/>
      <c r="BT79" s="245"/>
      <c r="BU79" s="245"/>
      <c r="BV79" s="245"/>
      <c r="BW79" s="245"/>
      <c r="BX79" s="245"/>
      <c r="BY79" s="245"/>
      <c r="BZ79" s="245"/>
      <c r="CA79" s="245"/>
      <c r="CB79" s="245"/>
      <c r="CC79" s="245"/>
      <c r="CD79" s="245"/>
      <c r="CQ79" s="235" t="s">
        <v>1263</v>
      </c>
      <c r="CR79" s="236" t="s">
        <v>1263</v>
      </c>
      <c r="CS79" s="236" t="s">
        <v>1263</v>
      </c>
      <c r="CT79" s="236" t="s">
        <v>1263</v>
      </c>
      <c r="CU79" s="236" t="s">
        <v>1263</v>
      </c>
      <c r="CV79" s="236" t="s">
        <v>1263</v>
      </c>
      <c r="CW79" s="236" t="s">
        <v>1263</v>
      </c>
      <c r="CX79" s="236" t="s">
        <v>1263</v>
      </c>
      <c r="CY79" s="236" t="s">
        <v>1263</v>
      </c>
      <c r="CZ79" s="236" t="s">
        <v>1263</v>
      </c>
      <c r="DA79" s="236" t="s">
        <v>1263</v>
      </c>
      <c r="DB79" s="236" t="s">
        <v>1263</v>
      </c>
      <c r="DC79" s="236" t="s">
        <v>1263</v>
      </c>
      <c r="DD79" s="236" t="s">
        <v>1263</v>
      </c>
      <c r="DE79" s="236" t="s">
        <v>1263</v>
      </c>
      <c r="DF79" s="236" t="s">
        <v>1263</v>
      </c>
      <c r="DG79" s="236" t="s">
        <v>1263</v>
      </c>
      <c r="DH79" s="236" t="s">
        <v>1263</v>
      </c>
      <c r="DI79" s="236" t="s">
        <v>1263</v>
      </c>
      <c r="DJ79" s="236" t="s">
        <v>1263</v>
      </c>
      <c r="DK79" s="236" t="s">
        <v>1263</v>
      </c>
      <c r="DL79" s="236" t="s">
        <v>1263</v>
      </c>
      <c r="DM79" s="555" t="s">
        <v>1263</v>
      </c>
      <c r="DN79" s="15"/>
      <c r="DO79" s="15"/>
      <c r="DP79" s="15"/>
      <c r="DQ79" s="15"/>
      <c r="DR79" s="15"/>
      <c r="DS79" s="15"/>
      <c r="DT79" s="15"/>
      <c r="DU79" s="15"/>
      <c r="DV79" s="15"/>
      <c r="DW79" s="15"/>
      <c r="DX79" s="15"/>
      <c r="DY79" s="15"/>
      <c r="EU79" s="235" t="s">
        <v>1263</v>
      </c>
      <c r="EV79" s="236" t="s">
        <v>1263</v>
      </c>
      <c r="EW79" s="236" t="s">
        <v>1263</v>
      </c>
      <c r="EX79" s="236" t="s">
        <v>1263</v>
      </c>
      <c r="EY79" s="236" t="s">
        <v>1263</v>
      </c>
      <c r="EZ79" s="236" t="s">
        <v>1263</v>
      </c>
      <c r="FA79" s="236" t="s">
        <v>1263</v>
      </c>
      <c r="FB79" s="236" t="s">
        <v>1263</v>
      </c>
      <c r="FC79" s="236" t="s">
        <v>1263</v>
      </c>
      <c r="FD79" s="236" t="s">
        <v>1263</v>
      </c>
      <c r="FE79" s="236" t="s">
        <v>1263</v>
      </c>
      <c r="FF79" s="236" t="s">
        <v>1263</v>
      </c>
      <c r="FG79" s="236" t="s">
        <v>1263</v>
      </c>
      <c r="FH79" s="236" t="s">
        <v>1263</v>
      </c>
      <c r="FI79" s="236" t="s">
        <v>1263</v>
      </c>
      <c r="FJ79" s="236" t="s">
        <v>1263</v>
      </c>
      <c r="FK79" s="236" t="s">
        <v>1263</v>
      </c>
      <c r="FL79" s="236" t="s">
        <v>1263</v>
      </c>
      <c r="FM79" s="236" t="s">
        <v>1263</v>
      </c>
      <c r="FN79" s="236" t="s">
        <v>1263</v>
      </c>
      <c r="FO79" s="236" t="s">
        <v>1263</v>
      </c>
      <c r="FP79" s="236" t="s">
        <v>1263</v>
      </c>
      <c r="FQ79" s="555" t="s">
        <v>1263</v>
      </c>
      <c r="FR79" s="15"/>
      <c r="FS79" s="15"/>
      <c r="FT79" s="15"/>
      <c r="FU79" s="15"/>
      <c r="FV79" s="15"/>
      <c r="FW79" s="15"/>
      <c r="FX79" s="15"/>
      <c r="FY79" s="15"/>
      <c r="FZ79" s="15"/>
      <c r="GA79" s="244"/>
      <c r="GB79" s="244"/>
      <c r="GC79" s="15"/>
      <c r="GM79" s="15"/>
      <c r="GN79" s="15"/>
      <c r="GO79" s="15"/>
      <c r="GP79" s="15"/>
      <c r="GQ79" s="15"/>
      <c r="GR79" s="15"/>
      <c r="GS79" s="15"/>
      <c r="GT79" s="15"/>
    </row>
    <row r="80" spans="1:202" s="35" customFormat="1" ht="15" customHeight="1">
      <c r="A80" s="877" t="s">
        <v>2833</v>
      </c>
      <c r="B80" s="877"/>
      <c r="C80" s="877"/>
      <c r="D80" s="877" t="s">
        <v>2834</v>
      </c>
      <c r="E80" s="877"/>
      <c r="F80" s="877"/>
      <c r="G80" s="877"/>
      <c r="H80" s="878" t="s">
        <v>2830</v>
      </c>
      <c r="I80" s="878"/>
      <c r="J80" s="879" t="s">
        <v>2831</v>
      </c>
      <c r="K80" s="879"/>
      <c r="L80" s="34"/>
      <c r="M80" s="34"/>
      <c r="N80" s="34"/>
      <c r="O80" s="34"/>
      <c r="P80" s="34"/>
      <c r="Q80" s="34"/>
      <c r="R80" s="34"/>
      <c r="S80" s="34"/>
      <c r="BS80" s="15"/>
      <c r="BT80" s="15"/>
      <c r="CQ80" s="235" t="s">
        <v>1263</v>
      </c>
      <c r="CR80" s="236" t="s">
        <v>1263</v>
      </c>
      <c r="CS80" s="236" t="s">
        <v>1263</v>
      </c>
      <c r="CT80" s="236" t="s">
        <v>1263</v>
      </c>
      <c r="CU80" s="236" t="s">
        <v>1263</v>
      </c>
      <c r="CV80" s="236" t="s">
        <v>1263</v>
      </c>
      <c r="CW80" s="236" t="s">
        <v>1263</v>
      </c>
      <c r="CX80" s="236" t="s">
        <v>1263</v>
      </c>
      <c r="CY80" s="236" t="s">
        <v>1263</v>
      </c>
      <c r="CZ80" s="236" t="s">
        <v>1263</v>
      </c>
      <c r="DA80" s="236" t="s">
        <v>1263</v>
      </c>
      <c r="DB80" s="236" t="s">
        <v>1263</v>
      </c>
      <c r="DC80" s="236" t="s">
        <v>1263</v>
      </c>
      <c r="DD80" s="236" t="s">
        <v>1263</v>
      </c>
      <c r="DE80" s="236" t="s">
        <v>1263</v>
      </c>
      <c r="DF80" s="236" t="s">
        <v>1263</v>
      </c>
      <c r="DG80" s="236" t="s">
        <v>1263</v>
      </c>
      <c r="DH80" s="236" t="s">
        <v>1263</v>
      </c>
      <c r="DI80" s="236" t="s">
        <v>1263</v>
      </c>
      <c r="DJ80" s="236" t="s">
        <v>1263</v>
      </c>
      <c r="DK80" s="236" t="s">
        <v>1263</v>
      </c>
      <c r="DL80" s="236" t="s">
        <v>1263</v>
      </c>
      <c r="DM80" s="555" t="s">
        <v>1263</v>
      </c>
      <c r="DN80" s="15"/>
      <c r="DO80" s="15"/>
      <c r="DP80" s="15"/>
      <c r="DQ80" s="15"/>
      <c r="DR80" s="15"/>
      <c r="DS80" s="15"/>
      <c r="DT80" s="15"/>
      <c r="DU80" s="15"/>
      <c r="DV80" s="15"/>
      <c r="DW80" s="15"/>
      <c r="DX80" s="15"/>
      <c r="DY80" s="15"/>
      <c r="EU80" s="235" t="s">
        <v>1263</v>
      </c>
      <c r="EV80" s="236" t="s">
        <v>1263</v>
      </c>
      <c r="EW80" s="236" t="s">
        <v>1263</v>
      </c>
      <c r="EX80" s="236" t="s">
        <v>1263</v>
      </c>
      <c r="EY80" s="236" t="s">
        <v>1263</v>
      </c>
      <c r="EZ80" s="236" t="s">
        <v>1263</v>
      </c>
      <c r="FA80" s="236" t="s">
        <v>1263</v>
      </c>
      <c r="FB80" s="236" t="s">
        <v>1263</v>
      </c>
      <c r="FC80" s="236" t="s">
        <v>1263</v>
      </c>
      <c r="FD80" s="236" t="s">
        <v>1263</v>
      </c>
      <c r="FE80" s="236" t="s">
        <v>1263</v>
      </c>
      <c r="FF80" s="236" t="s">
        <v>1263</v>
      </c>
      <c r="FG80" s="236" t="s">
        <v>1263</v>
      </c>
      <c r="FH80" s="236" t="s">
        <v>1263</v>
      </c>
      <c r="FI80" s="236" t="s">
        <v>1263</v>
      </c>
      <c r="FJ80" s="236" t="s">
        <v>1263</v>
      </c>
      <c r="FK80" s="236" t="s">
        <v>1263</v>
      </c>
      <c r="FL80" s="236" t="s">
        <v>1263</v>
      </c>
      <c r="FM80" s="236" t="s">
        <v>1263</v>
      </c>
      <c r="FN80" s="236" t="s">
        <v>1263</v>
      </c>
      <c r="FO80" s="236" t="s">
        <v>1263</v>
      </c>
      <c r="FP80" s="236" t="s">
        <v>1263</v>
      </c>
      <c r="FQ80" s="555" t="s">
        <v>1263</v>
      </c>
      <c r="FR80" s="15"/>
      <c r="FS80" s="15"/>
      <c r="FT80" s="15"/>
      <c r="FU80" s="15"/>
      <c r="FV80" s="15"/>
      <c r="FW80" s="15"/>
      <c r="FX80" s="15"/>
      <c r="FY80" s="15"/>
      <c r="FZ80" s="15"/>
      <c r="GA80" s="244"/>
      <c r="GB80" s="244"/>
      <c r="GC80" s="15"/>
      <c r="GM80" s="15"/>
      <c r="GN80" s="15"/>
      <c r="GO80" s="15"/>
      <c r="GP80" s="15"/>
      <c r="GQ80" s="15"/>
      <c r="GR80" s="15"/>
      <c r="GS80" s="15"/>
      <c r="GT80" s="15"/>
    </row>
    <row r="81" spans="1:202" s="35" customFormat="1" ht="15" customHeight="1">
      <c r="A81" s="877" t="s">
        <v>2835</v>
      </c>
      <c r="B81" s="877"/>
      <c r="C81" s="877"/>
      <c r="D81" s="877" t="s">
        <v>2836</v>
      </c>
      <c r="E81" s="877"/>
      <c r="F81" s="877"/>
      <c r="G81" s="877"/>
      <c r="H81" s="878" t="s">
        <v>2830</v>
      </c>
      <c r="I81" s="878"/>
      <c r="J81" s="879" t="s">
        <v>2831</v>
      </c>
      <c r="K81" s="879"/>
      <c r="L81" s="34"/>
      <c r="M81" s="34"/>
      <c r="N81" s="34"/>
      <c r="O81" s="34"/>
      <c r="P81" s="34"/>
      <c r="Q81" s="34"/>
      <c r="R81" s="34"/>
      <c r="S81" s="34"/>
      <c r="BS81" s="15"/>
      <c r="BT81" s="15"/>
      <c r="CQ81" s="235" t="s">
        <v>1263</v>
      </c>
      <c r="CR81" s="236" t="s">
        <v>1263</v>
      </c>
      <c r="CS81" s="236" t="s">
        <v>1263</v>
      </c>
      <c r="CT81" s="236" t="s">
        <v>1263</v>
      </c>
      <c r="CU81" s="236" t="s">
        <v>1263</v>
      </c>
      <c r="CV81" s="236" t="s">
        <v>1263</v>
      </c>
      <c r="CW81" s="236" t="s">
        <v>1263</v>
      </c>
      <c r="CX81" s="236" t="s">
        <v>1263</v>
      </c>
      <c r="CY81" s="236" t="s">
        <v>1263</v>
      </c>
      <c r="CZ81" s="236" t="s">
        <v>1263</v>
      </c>
      <c r="DA81" s="236" t="s">
        <v>1263</v>
      </c>
      <c r="DB81" s="236" t="s">
        <v>1263</v>
      </c>
      <c r="DC81" s="236" t="s">
        <v>1263</v>
      </c>
      <c r="DD81" s="236" t="s">
        <v>1263</v>
      </c>
      <c r="DE81" s="236" t="s">
        <v>1263</v>
      </c>
      <c r="DF81" s="236" t="s">
        <v>1263</v>
      </c>
      <c r="DG81" s="236" t="s">
        <v>1263</v>
      </c>
      <c r="DH81" s="236" t="s">
        <v>1263</v>
      </c>
      <c r="DI81" s="236" t="s">
        <v>1263</v>
      </c>
      <c r="DJ81" s="236" t="s">
        <v>1263</v>
      </c>
      <c r="DK81" s="236" t="s">
        <v>1263</v>
      </c>
      <c r="DL81" s="236" t="s">
        <v>1263</v>
      </c>
      <c r="DM81" s="555" t="s">
        <v>1263</v>
      </c>
      <c r="DN81" s="15"/>
      <c r="DO81" s="15"/>
      <c r="DP81" s="15"/>
      <c r="DQ81" s="15"/>
      <c r="DR81" s="15"/>
      <c r="DS81" s="15"/>
      <c r="DT81" s="15"/>
      <c r="DU81" s="15"/>
      <c r="DV81" s="15"/>
      <c r="DW81" s="15"/>
      <c r="DX81" s="15"/>
      <c r="DY81" s="15"/>
      <c r="EU81" s="235" t="s">
        <v>1263</v>
      </c>
      <c r="EV81" s="236" t="s">
        <v>1263</v>
      </c>
      <c r="EW81" s="236" t="s">
        <v>1263</v>
      </c>
      <c r="EX81" s="236" t="s">
        <v>1263</v>
      </c>
      <c r="EY81" s="236" t="s">
        <v>1263</v>
      </c>
      <c r="EZ81" s="236" t="s">
        <v>1263</v>
      </c>
      <c r="FA81" s="236" t="s">
        <v>1263</v>
      </c>
      <c r="FB81" s="236" t="s">
        <v>1263</v>
      </c>
      <c r="FC81" s="236" t="s">
        <v>1263</v>
      </c>
      <c r="FD81" s="236" t="s">
        <v>1263</v>
      </c>
      <c r="FE81" s="236" t="s">
        <v>1263</v>
      </c>
      <c r="FF81" s="236" t="s">
        <v>1263</v>
      </c>
      <c r="FG81" s="236" t="s">
        <v>1263</v>
      </c>
      <c r="FH81" s="236" t="s">
        <v>1263</v>
      </c>
      <c r="FI81" s="236" t="s">
        <v>1263</v>
      </c>
      <c r="FJ81" s="236" t="s">
        <v>1263</v>
      </c>
      <c r="FK81" s="236" t="s">
        <v>1263</v>
      </c>
      <c r="FL81" s="236" t="s">
        <v>1263</v>
      </c>
      <c r="FM81" s="236" t="s">
        <v>1263</v>
      </c>
      <c r="FN81" s="236" t="s">
        <v>1263</v>
      </c>
      <c r="FO81" s="236" t="s">
        <v>1263</v>
      </c>
      <c r="FP81" s="236" t="s">
        <v>1263</v>
      </c>
      <c r="FQ81" s="555" t="s">
        <v>1263</v>
      </c>
      <c r="FR81" s="15"/>
      <c r="FS81" s="15"/>
      <c r="FT81" s="15"/>
      <c r="FU81" s="15"/>
      <c r="FV81" s="15"/>
      <c r="FW81" s="15"/>
      <c r="FX81" s="15"/>
      <c r="FY81" s="15"/>
      <c r="FZ81" s="15"/>
      <c r="GA81" s="244"/>
      <c r="GB81" s="244"/>
      <c r="GC81" s="15"/>
      <c r="GM81" s="15"/>
      <c r="GN81" s="15"/>
      <c r="GO81" s="15"/>
      <c r="GP81" s="15"/>
      <c r="GQ81" s="15"/>
      <c r="GR81" s="15"/>
      <c r="GS81" s="15"/>
      <c r="GT81" s="15"/>
    </row>
    <row r="82" spans="1:202" s="35" customFormat="1" ht="15" customHeight="1">
      <c r="A82" s="877" t="s">
        <v>2837</v>
      </c>
      <c r="B82" s="877"/>
      <c r="C82" s="877"/>
      <c r="D82" s="877" t="s">
        <v>2838</v>
      </c>
      <c r="E82" s="877"/>
      <c r="F82" s="877"/>
      <c r="G82" s="877"/>
      <c r="H82" s="878" t="s">
        <v>2839</v>
      </c>
      <c r="I82" s="878"/>
      <c r="J82" s="879" t="s">
        <v>2840</v>
      </c>
      <c r="K82" s="879"/>
      <c r="L82" s="34"/>
      <c r="M82" s="34"/>
      <c r="N82" s="34"/>
      <c r="O82" s="34"/>
      <c r="P82" s="34"/>
      <c r="Q82" s="34"/>
      <c r="R82" s="34"/>
      <c r="S82" s="34"/>
      <c r="BS82" s="15"/>
      <c r="BT82" s="15"/>
      <c r="CQ82" s="235" t="s">
        <v>1263</v>
      </c>
      <c r="CR82" s="236" t="s">
        <v>1263</v>
      </c>
      <c r="CS82" s="236" t="s">
        <v>1263</v>
      </c>
      <c r="CT82" s="236" t="s">
        <v>1263</v>
      </c>
      <c r="CU82" s="236" t="s">
        <v>1263</v>
      </c>
      <c r="CV82" s="236" t="s">
        <v>1263</v>
      </c>
      <c r="CW82" s="236" t="s">
        <v>1263</v>
      </c>
      <c r="CX82" s="236" t="s">
        <v>1263</v>
      </c>
      <c r="CY82" s="236" t="s">
        <v>1263</v>
      </c>
      <c r="CZ82" s="236" t="s">
        <v>1263</v>
      </c>
      <c r="DA82" s="236" t="s">
        <v>1263</v>
      </c>
      <c r="DB82" s="236" t="s">
        <v>1263</v>
      </c>
      <c r="DC82" s="236" t="s">
        <v>1263</v>
      </c>
      <c r="DD82" s="236" t="s">
        <v>1263</v>
      </c>
      <c r="DE82" s="236" t="s">
        <v>1263</v>
      </c>
      <c r="DF82" s="236" t="s">
        <v>1263</v>
      </c>
      <c r="DG82" s="236" t="s">
        <v>1263</v>
      </c>
      <c r="DH82" s="236" t="s">
        <v>1263</v>
      </c>
      <c r="DI82" s="236" t="s">
        <v>1263</v>
      </c>
      <c r="DJ82" s="236" t="s">
        <v>1263</v>
      </c>
      <c r="DK82" s="236" t="s">
        <v>1263</v>
      </c>
      <c r="DL82" s="236" t="s">
        <v>1263</v>
      </c>
      <c r="DM82" s="555" t="s">
        <v>1263</v>
      </c>
      <c r="DN82" s="15"/>
      <c r="DO82" s="15"/>
      <c r="DP82" s="15"/>
      <c r="DQ82" s="15"/>
      <c r="DR82" s="15"/>
      <c r="DS82" s="15"/>
      <c r="DT82" s="15"/>
      <c r="DU82" s="15"/>
      <c r="DV82" s="15"/>
      <c r="DW82" s="15"/>
      <c r="DX82" s="15"/>
      <c r="DY82" s="15"/>
      <c r="EU82" s="235" t="s">
        <v>1263</v>
      </c>
      <c r="EV82" s="236" t="s">
        <v>1263</v>
      </c>
      <c r="EW82" s="236" t="s">
        <v>1263</v>
      </c>
      <c r="EX82" s="236" t="s">
        <v>1263</v>
      </c>
      <c r="EY82" s="236" t="s">
        <v>1263</v>
      </c>
      <c r="EZ82" s="236" t="s">
        <v>1263</v>
      </c>
      <c r="FA82" s="236" t="s">
        <v>1263</v>
      </c>
      <c r="FB82" s="236" t="s">
        <v>1263</v>
      </c>
      <c r="FC82" s="236" t="s">
        <v>1263</v>
      </c>
      <c r="FD82" s="236" t="s">
        <v>1263</v>
      </c>
      <c r="FE82" s="236" t="s">
        <v>1263</v>
      </c>
      <c r="FF82" s="236" t="s">
        <v>1263</v>
      </c>
      <c r="FG82" s="236" t="s">
        <v>1263</v>
      </c>
      <c r="FH82" s="236" t="s">
        <v>1263</v>
      </c>
      <c r="FI82" s="236" t="s">
        <v>1263</v>
      </c>
      <c r="FJ82" s="236" t="s">
        <v>1263</v>
      </c>
      <c r="FK82" s="236" t="s">
        <v>1263</v>
      </c>
      <c r="FL82" s="236" t="s">
        <v>1263</v>
      </c>
      <c r="FM82" s="236" t="s">
        <v>1263</v>
      </c>
      <c r="FN82" s="236" t="s">
        <v>1263</v>
      </c>
      <c r="FO82" s="236" t="s">
        <v>1263</v>
      </c>
      <c r="FP82" s="236" t="s">
        <v>1263</v>
      </c>
      <c r="FQ82" s="555" t="s">
        <v>1263</v>
      </c>
      <c r="FR82" s="15"/>
      <c r="FS82" s="15"/>
      <c r="FT82" s="15"/>
      <c r="FU82" s="15"/>
      <c r="FV82" s="15"/>
      <c r="FW82" s="15"/>
      <c r="FX82" s="15"/>
      <c r="FY82" s="15"/>
      <c r="FZ82" s="15"/>
      <c r="GA82" s="244"/>
      <c r="GB82" s="244"/>
      <c r="GC82" s="15"/>
      <c r="GM82" s="15"/>
      <c r="GN82" s="15"/>
      <c r="GO82" s="15"/>
      <c r="GP82" s="15"/>
      <c r="GQ82" s="15"/>
      <c r="GR82" s="15"/>
      <c r="GS82" s="15"/>
      <c r="GT82" s="15"/>
    </row>
    <row r="83" spans="1:202" s="35" customFormat="1" ht="15" customHeight="1">
      <c r="A83" s="877" t="s">
        <v>2841</v>
      </c>
      <c r="B83" s="877"/>
      <c r="C83" s="877"/>
      <c r="D83" s="877" t="s">
        <v>2842</v>
      </c>
      <c r="E83" s="877"/>
      <c r="F83" s="877"/>
      <c r="G83" s="877"/>
      <c r="H83" s="878" t="s">
        <v>2843</v>
      </c>
      <c r="I83" s="878"/>
      <c r="J83" s="879" t="s">
        <v>2844</v>
      </c>
      <c r="K83" s="879"/>
      <c r="L83" s="34"/>
      <c r="M83" s="34"/>
      <c r="N83" s="34"/>
      <c r="O83" s="34"/>
      <c r="P83" s="34"/>
      <c r="Q83" s="34"/>
      <c r="R83" s="34"/>
      <c r="S83" s="34"/>
      <c r="BS83" s="15"/>
      <c r="BT83" s="15"/>
      <c r="CQ83" s="235" t="s">
        <v>1263</v>
      </c>
      <c r="CR83" s="236" t="s">
        <v>1263</v>
      </c>
      <c r="CS83" s="236" t="s">
        <v>1263</v>
      </c>
      <c r="CT83" s="236" t="s">
        <v>1263</v>
      </c>
      <c r="CU83" s="236" t="s">
        <v>1263</v>
      </c>
      <c r="CV83" s="236" t="s">
        <v>1263</v>
      </c>
      <c r="CW83" s="236" t="s">
        <v>1263</v>
      </c>
      <c r="CX83" s="236" t="s">
        <v>1263</v>
      </c>
      <c r="CY83" s="236" t="s">
        <v>1263</v>
      </c>
      <c r="CZ83" s="236" t="s">
        <v>1263</v>
      </c>
      <c r="DA83" s="236" t="s">
        <v>1263</v>
      </c>
      <c r="DB83" s="236" t="s">
        <v>1263</v>
      </c>
      <c r="DC83" s="236" t="s">
        <v>1263</v>
      </c>
      <c r="DD83" s="236" t="s">
        <v>1263</v>
      </c>
      <c r="DE83" s="236" t="s">
        <v>1263</v>
      </c>
      <c r="DF83" s="236" t="s">
        <v>1263</v>
      </c>
      <c r="DG83" s="236" t="s">
        <v>1263</v>
      </c>
      <c r="DH83" s="236" t="s">
        <v>1263</v>
      </c>
      <c r="DI83" s="236" t="s">
        <v>1263</v>
      </c>
      <c r="DJ83" s="236" t="s">
        <v>1263</v>
      </c>
      <c r="DK83" s="236" t="s">
        <v>1263</v>
      </c>
      <c r="DL83" s="236" t="s">
        <v>1263</v>
      </c>
      <c r="DM83" s="555" t="s">
        <v>1263</v>
      </c>
      <c r="DN83" s="15"/>
      <c r="DO83" s="15"/>
      <c r="DP83" s="15"/>
      <c r="DQ83" s="15"/>
      <c r="DR83" s="15"/>
      <c r="DS83" s="15"/>
      <c r="DT83" s="15"/>
      <c r="DU83" s="15"/>
      <c r="DV83" s="15"/>
      <c r="DW83" s="15"/>
      <c r="DX83" s="15"/>
      <c r="DY83" s="15"/>
      <c r="EU83" s="235" t="s">
        <v>1263</v>
      </c>
      <c r="EV83" s="236" t="s">
        <v>1263</v>
      </c>
      <c r="EW83" s="236" t="s">
        <v>1263</v>
      </c>
      <c r="EX83" s="236" t="s">
        <v>1263</v>
      </c>
      <c r="EY83" s="236" t="s">
        <v>1263</v>
      </c>
      <c r="EZ83" s="236" t="s">
        <v>1263</v>
      </c>
      <c r="FA83" s="236" t="s">
        <v>1263</v>
      </c>
      <c r="FB83" s="236" t="s">
        <v>1263</v>
      </c>
      <c r="FC83" s="236" t="s">
        <v>1263</v>
      </c>
      <c r="FD83" s="236" t="s">
        <v>1263</v>
      </c>
      <c r="FE83" s="236" t="s">
        <v>1263</v>
      </c>
      <c r="FF83" s="236" t="s">
        <v>1263</v>
      </c>
      <c r="FG83" s="236" t="s">
        <v>1263</v>
      </c>
      <c r="FH83" s="236" t="s">
        <v>1263</v>
      </c>
      <c r="FI83" s="236" t="s">
        <v>1263</v>
      </c>
      <c r="FJ83" s="236" t="s">
        <v>1263</v>
      </c>
      <c r="FK83" s="236" t="s">
        <v>1263</v>
      </c>
      <c r="FL83" s="236" t="s">
        <v>1263</v>
      </c>
      <c r="FM83" s="236" t="s">
        <v>1263</v>
      </c>
      <c r="FN83" s="236" t="s">
        <v>1263</v>
      </c>
      <c r="FO83" s="236" t="s">
        <v>1263</v>
      </c>
      <c r="FP83" s="236" t="s">
        <v>1263</v>
      </c>
      <c r="FQ83" s="555" t="s">
        <v>1263</v>
      </c>
      <c r="FR83" s="15"/>
      <c r="FS83" s="15"/>
      <c r="FT83" s="15"/>
      <c r="FU83" s="15"/>
      <c r="FV83" s="15"/>
      <c r="FW83" s="15"/>
      <c r="FX83" s="15"/>
      <c r="FY83" s="15"/>
      <c r="FZ83" s="15"/>
      <c r="GA83" s="244"/>
      <c r="GB83" s="244"/>
      <c r="GC83" s="15"/>
      <c r="GM83" s="15"/>
      <c r="GN83" s="15"/>
      <c r="GO83" s="15"/>
      <c r="GP83" s="15"/>
      <c r="GQ83" s="15"/>
      <c r="GR83" s="15"/>
      <c r="GS83" s="15"/>
      <c r="GT83" s="15"/>
    </row>
    <row r="84" spans="1:202" s="35" customFormat="1" ht="15" customHeight="1">
      <c r="A84" s="877" t="s">
        <v>2845</v>
      </c>
      <c r="B84" s="877"/>
      <c r="C84" s="877"/>
      <c r="D84" s="877" t="s">
        <v>2846</v>
      </c>
      <c r="E84" s="877"/>
      <c r="F84" s="877"/>
      <c r="G84" s="877"/>
      <c r="H84" s="878" t="s">
        <v>2847</v>
      </c>
      <c r="I84" s="878"/>
      <c r="J84" s="879" t="s">
        <v>2848</v>
      </c>
      <c r="K84" s="879"/>
      <c r="L84" s="34"/>
      <c r="M84" s="34"/>
      <c r="N84" s="34"/>
      <c r="O84" s="34"/>
      <c r="P84" s="34"/>
      <c r="Q84" s="34"/>
      <c r="R84" s="34"/>
      <c r="S84" s="34"/>
      <c r="BS84" s="15"/>
      <c r="BT84" s="15"/>
      <c r="CQ84" s="235" t="s">
        <v>1263</v>
      </c>
      <c r="CR84" s="236" t="s">
        <v>1263</v>
      </c>
      <c r="CS84" s="236" t="s">
        <v>1263</v>
      </c>
      <c r="CT84" s="236" t="s">
        <v>1263</v>
      </c>
      <c r="CU84" s="236" t="s">
        <v>1263</v>
      </c>
      <c r="CV84" s="236" t="s">
        <v>1263</v>
      </c>
      <c r="CW84" s="236" t="s">
        <v>1263</v>
      </c>
      <c r="CX84" s="236" t="s">
        <v>1263</v>
      </c>
      <c r="CY84" s="236" t="s">
        <v>1263</v>
      </c>
      <c r="CZ84" s="236" t="s">
        <v>1263</v>
      </c>
      <c r="DA84" s="236" t="s">
        <v>1263</v>
      </c>
      <c r="DB84" s="236" t="s">
        <v>1263</v>
      </c>
      <c r="DC84" s="236" t="s">
        <v>1263</v>
      </c>
      <c r="DD84" s="236" t="s">
        <v>1263</v>
      </c>
      <c r="DE84" s="236" t="s">
        <v>1263</v>
      </c>
      <c r="DF84" s="236" t="s">
        <v>1263</v>
      </c>
      <c r="DG84" s="236" t="s">
        <v>1263</v>
      </c>
      <c r="DH84" s="236" t="s">
        <v>1263</v>
      </c>
      <c r="DI84" s="236" t="s">
        <v>1263</v>
      </c>
      <c r="DJ84" s="236" t="s">
        <v>1263</v>
      </c>
      <c r="DK84" s="236" t="s">
        <v>1263</v>
      </c>
      <c r="DL84" s="236" t="s">
        <v>1263</v>
      </c>
      <c r="DM84" s="555" t="s">
        <v>1263</v>
      </c>
      <c r="DN84" s="15"/>
      <c r="DO84" s="15"/>
      <c r="DP84" s="15"/>
      <c r="DQ84" s="15"/>
      <c r="DR84" s="15"/>
      <c r="DS84" s="15"/>
      <c r="DT84" s="15"/>
      <c r="DU84" s="15"/>
      <c r="DV84" s="15"/>
      <c r="DW84" s="15"/>
      <c r="DX84" s="15"/>
      <c r="DY84" s="15"/>
      <c r="EU84" s="235" t="s">
        <v>1263</v>
      </c>
      <c r="EV84" s="236" t="s">
        <v>1263</v>
      </c>
      <c r="EW84" s="236" t="s">
        <v>1263</v>
      </c>
      <c r="EX84" s="236" t="s">
        <v>1263</v>
      </c>
      <c r="EY84" s="236" t="s">
        <v>1263</v>
      </c>
      <c r="EZ84" s="236" t="s">
        <v>1263</v>
      </c>
      <c r="FA84" s="236" t="s">
        <v>1263</v>
      </c>
      <c r="FB84" s="236" t="s">
        <v>1263</v>
      </c>
      <c r="FC84" s="236" t="s">
        <v>1263</v>
      </c>
      <c r="FD84" s="236" t="s">
        <v>1263</v>
      </c>
      <c r="FE84" s="236" t="s">
        <v>1263</v>
      </c>
      <c r="FF84" s="236" t="s">
        <v>1263</v>
      </c>
      <c r="FG84" s="236" t="s">
        <v>1263</v>
      </c>
      <c r="FH84" s="236" t="s">
        <v>1263</v>
      </c>
      <c r="FI84" s="236" t="s">
        <v>1263</v>
      </c>
      <c r="FJ84" s="236" t="s">
        <v>1263</v>
      </c>
      <c r="FK84" s="236" t="s">
        <v>1263</v>
      </c>
      <c r="FL84" s="236" t="s">
        <v>1263</v>
      </c>
      <c r="FM84" s="236" t="s">
        <v>1263</v>
      </c>
      <c r="FN84" s="236" t="s">
        <v>1263</v>
      </c>
      <c r="FO84" s="236" t="s">
        <v>1263</v>
      </c>
      <c r="FP84" s="236" t="s">
        <v>1263</v>
      </c>
      <c r="FQ84" s="555" t="s">
        <v>1263</v>
      </c>
      <c r="FR84" s="15"/>
      <c r="FS84" s="15"/>
      <c r="FT84" s="15"/>
      <c r="FU84" s="15"/>
      <c r="FV84" s="15"/>
      <c r="FW84" s="15"/>
      <c r="FX84" s="15"/>
      <c r="FY84" s="15"/>
      <c r="FZ84" s="15"/>
      <c r="GA84" s="244"/>
      <c r="GB84" s="244"/>
      <c r="GC84" s="15"/>
      <c r="GM84" s="15"/>
      <c r="GN84" s="15"/>
      <c r="GO84" s="15"/>
      <c r="GP84" s="15"/>
      <c r="GQ84" s="15"/>
      <c r="GR84" s="15"/>
      <c r="GS84" s="15"/>
      <c r="GT84" s="15"/>
    </row>
    <row r="85" spans="1:202" s="35" customFormat="1" ht="15.75">
      <c r="J85" s="34"/>
      <c r="K85" s="34"/>
      <c r="L85" s="34"/>
      <c r="M85" s="34"/>
      <c r="N85" s="34"/>
      <c r="O85" s="34"/>
      <c r="P85" s="34"/>
      <c r="Q85" s="34"/>
      <c r="R85" s="34"/>
      <c r="S85" s="34"/>
      <c r="BS85" s="12"/>
      <c r="BT85" s="12"/>
      <c r="CQ85" s="235" t="s">
        <v>1263</v>
      </c>
      <c r="CR85" s="236" t="s">
        <v>1263</v>
      </c>
      <c r="CS85" s="236" t="s">
        <v>1263</v>
      </c>
      <c r="CT85" s="236" t="s">
        <v>1263</v>
      </c>
      <c r="CU85" s="236" t="s">
        <v>1263</v>
      </c>
      <c r="CV85" s="236" t="s">
        <v>1263</v>
      </c>
      <c r="CW85" s="236" t="s">
        <v>1263</v>
      </c>
      <c r="CX85" s="236" t="s">
        <v>1263</v>
      </c>
      <c r="CY85" s="236" t="s">
        <v>1263</v>
      </c>
      <c r="CZ85" s="236" t="s">
        <v>1263</v>
      </c>
      <c r="DA85" s="236" t="s">
        <v>1263</v>
      </c>
      <c r="DB85" s="236" t="s">
        <v>1263</v>
      </c>
      <c r="DC85" s="236" t="s">
        <v>1263</v>
      </c>
      <c r="DD85" s="236" t="s">
        <v>1263</v>
      </c>
      <c r="DE85" s="236" t="s">
        <v>1263</v>
      </c>
      <c r="DF85" s="236" t="s">
        <v>1263</v>
      </c>
      <c r="DG85" s="236" t="s">
        <v>1263</v>
      </c>
      <c r="DH85" s="236" t="s">
        <v>1263</v>
      </c>
      <c r="DI85" s="236" t="s">
        <v>1263</v>
      </c>
      <c r="DJ85" s="236" t="s">
        <v>1263</v>
      </c>
      <c r="DK85" s="236" t="s">
        <v>1263</v>
      </c>
      <c r="DL85" s="236" t="s">
        <v>1263</v>
      </c>
      <c r="DM85" s="555" t="s">
        <v>1263</v>
      </c>
      <c r="DN85" s="15"/>
      <c r="DO85" s="15"/>
      <c r="DP85" s="15"/>
      <c r="DQ85" s="15"/>
      <c r="DR85" s="15"/>
      <c r="DS85" s="15"/>
      <c r="DT85" s="15"/>
      <c r="DU85" s="15"/>
      <c r="DV85" s="15"/>
      <c r="DW85" s="15"/>
      <c r="DX85" s="15"/>
      <c r="DY85" s="15"/>
      <c r="EU85" s="235" t="s">
        <v>1263</v>
      </c>
      <c r="EV85" s="236" t="s">
        <v>1263</v>
      </c>
      <c r="EW85" s="236" t="s">
        <v>1263</v>
      </c>
      <c r="EX85" s="236" t="s">
        <v>1263</v>
      </c>
      <c r="EY85" s="236" t="s">
        <v>1263</v>
      </c>
      <c r="EZ85" s="236" t="s">
        <v>1263</v>
      </c>
      <c r="FA85" s="236" t="s">
        <v>1263</v>
      </c>
      <c r="FB85" s="236" t="s">
        <v>1263</v>
      </c>
      <c r="FC85" s="236" t="s">
        <v>1263</v>
      </c>
      <c r="FD85" s="236" t="s">
        <v>1263</v>
      </c>
      <c r="FE85" s="236" t="s">
        <v>1263</v>
      </c>
      <c r="FF85" s="236" t="s">
        <v>1263</v>
      </c>
      <c r="FG85" s="236" t="s">
        <v>1263</v>
      </c>
      <c r="FH85" s="236" t="s">
        <v>1263</v>
      </c>
      <c r="FI85" s="236" t="s">
        <v>1263</v>
      </c>
      <c r="FJ85" s="236" t="s">
        <v>1263</v>
      </c>
      <c r="FK85" s="236" t="s">
        <v>1263</v>
      </c>
      <c r="FL85" s="236" t="s">
        <v>1263</v>
      </c>
      <c r="FM85" s="236" t="s">
        <v>1263</v>
      </c>
      <c r="FN85" s="236" t="s">
        <v>1263</v>
      </c>
      <c r="FO85" s="236" t="s">
        <v>1263</v>
      </c>
      <c r="FP85" s="236" t="s">
        <v>1263</v>
      </c>
      <c r="FQ85" s="555" t="s">
        <v>1263</v>
      </c>
      <c r="FR85" s="15"/>
      <c r="FS85" s="15"/>
      <c r="FT85" s="15"/>
      <c r="FU85" s="15"/>
      <c r="FV85" s="15"/>
      <c r="FW85" s="15"/>
      <c r="FX85" s="15"/>
      <c r="FY85" s="15"/>
      <c r="FZ85" s="15"/>
      <c r="GA85" s="244"/>
      <c r="GB85" s="244"/>
      <c r="GC85" s="15"/>
      <c r="GM85" s="15"/>
      <c r="GN85" s="15"/>
      <c r="GO85" s="15"/>
      <c r="GP85" s="15"/>
      <c r="GQ85" s="15"/>
      <c r="GR85" s="15"/>
      <c r="GS85" s="15"/>
      <c r="GT85" s="15"/>
    </row>
  </sheetData>
  <mergeCells count="157">
    <mergeCell ref="AZ78:BM78"/>
    <mergeCell ref="D5:O5"/>
    <mergeCell ref="CQ5:DM5"/>
    <mergeCell ref="AR6:AU6"/>
    <mergeCell ref="AV6:AY6"/>
    <mergeCell ref="AZ6:BA6"/>
    <mergeCell ref="AR8:AR9"/>
    <mergeCell ref="FR8:GB8"/>
    <mergeCell ref="DZ8:EH8"/>
    <mergeCell ref="EI8:ES8"/>
    <mergeCell ref="AZ7:BA7"/>
    <mergeCell ref="AX8:AX9"/>
    <mergeCell ref="AR10:AU10"/>
    <mergeCell ref="AV10:AY10"/>
    <mergeCell ref="BD8:BD9"/>
    <mergeCell ref="BS8:CC8"/>
    <mergeCell ref="CE8:CO8"/>
    <mergeCell ref="DN8:DX8"/>
    <mergeCell ref="CD7:CD9"/>
    <mergeCell ref="AS8:AS9"/>
    <mergeCell ref="AW8:AW9"/>
    <mergeCell ref="AV7:AY7"/>
    <mergeCell ref="BC8:BC9"/>
    <mergeCell ref="AR7:AU7"/>
    <mergeCell ref="BH6:BH9"/>
    <mergeCell ref="BN6:BN9"/>
    <mergeCell ref="BO6:BO9"/>
    <mergeCell ref="BP6:BP9"/>
    <mergeCell ref="BQ6:BQ9"/>
    <mergeCell ref="BI6:BI9"/>
    <mergeCell ref="BJ6:BJ9"/>
    <mergeCell ref="BK6:BK9"/>
    <mergeCell ref="EU5:FQ5"/>
    <mergeCell ref="AQ1:BJ1"/>
    <mergeCell ref="AQ2:BJ2"/>
    <mergeCell ref="A4:BO4"/>
    <mergeCell ref="D3:F3"/>
    <mergeCell ref="G3:H3"/>
    <mergeCell ref="L8:L9"/>
    <mergeCell ref="BR7:BR9"/>
    <mergeCell ref="BM6:BM9"/>
    <mergeCell ref="BC6:BD7"/>
    <mergeCell ref="BL6:BL9"/>
    <mergeCell ref="BE6:BE9"/>
    <mergeCell ref="BF6:BF9"/>
    <mergeCell ref="BG6:BG9"/>
    <mergeCell ref="A1:P1"/>
    <mergeCell ref="A2:P2"/>
    <mergeCell ref="A6:A9"/>
    <mergeCell ref="B6:G6"/>
    <mergeCell ref="H6:K6"/>
    <mergeCell ref="L6:O6"/>
    <mergeCell ref="AT8:AT9"/>
    <mergeCell ref="B7:G7"/>
    <mergeCell ref="H7:K7"/>
    <mergeCell ref="L7:O7"/>
    <mergeCell ref="P7:S7"/>
    <mergeCell ref="P6:S6"/>
    <mergeCell ref="S8:S9"/>
    <mergeCell ref="P8:P9"/>
    <mergeCell ref="N8:N9"/>
    <mergeCell ref="Q8:Q9"/>
    <mergeCell ref="R8:R9"/>
    <mergeCell ref="B8:B9"/>
    <mergeCell ref="C8:D9"/>
    <mergeCell ref="E8:E9"/>
    <mergeCell ref="F8:G8"/>
    <mergeCell ref="H8:H9"/>
    <mergeCell ref="I8:I9"/>
    <mergeCell ref="J8:J9"/>
    <mergeCell ref="K8:K9"/>
    <mergeCell ref="BB6:BB9"/>
    <mergeCell ref="AU8:AU9"/>
    <mergeCell ref="AV8:AV9"/>
    <mergeCell ref="AF7:AI7"/>
    <mergeCell ref="AJ7:AM7"/>
    <mergeCell ref="AF6:AI6"/>
    <mergeCell ref="AJ6:AM6"/>
    <mergeCell ref="AM8:AM9"/>
    <mergeCell ref="AY8:AY9"/>
    <mergeCell ref="BA8:BA9"/>
    <mergeCell ref="AB7:AE7"/>
    <mergeCell ref="AZ8:AZ9"/>
    <mergeCell ref="AN6:AQ6"/>
    <mergeCell ref="T6:W6"/>
    <mergeCell ref="X6:AA6"/>
    <mergeCell ref="AB6:AE6"/>
    <mergeCell ref="M8:M9"/>
    <mergeCell ref="T8:T9"/>
    <mergeCell ref="O8:O9"/>
    <mergeCell ref="AN7:AQ7"/>
    <mergeCell ref="AN8:AN9"/>
    <mergeCell ref="AO8:AO9"/>
    <mergeCell ref="AL8:AL9"/>
    <mergeCell ref="AP8:AP9"/>
    <mergeCell ref="AQ8:AQ9"/>
    <mergeCell ref="AJ8:AJ9"/>
    <mergeCell ref="AK8:AK9"/>
    <mergeCell ref="T7:W7"/>
    <mergeCell ref="X7:AA7"/>
    <mergeCell ref="V8:V9"/>
    <mergeCell ref="U8:U9"/>
    <mergeCell ref="W8:W9"/>
    <mergeCell ref="X8:X9"/>
    <mergeCell ref="AA8:AA9"/>
    <mergeCell ref="AB8:AB9"/>
    <mergeCell ref="AC8:AC9"/>
    <mergeCell ref="AI8:AI9"/>
    <mergeCell ref="Y8:Y9"/>
    <mergeCell ref="Z8:Z9"/>
    <mergeCell ref="AH8:AH9"/>
    <mergeCell ref="AD8:AD9"/>
    <mergeCell ref="AE8:AE9"/>
    <mergeCell ref="AF8:AF9"/>
    <mergeCell ref="AG8:AG9"/>
    <mergeCell ref="H78:I78"/>
    <mergeCell ref="J78:K78"/>
    <mergeCell ref="A79:C79"/>
    <mergeCell ref="D79:G79"/>
    <mergeCell ref="H79:I79"/>
    <mergeCell ref="J79:K79"/>
    <mergeCell ref="A78:G78"/>
    <mergeCell ref="AJ10:AM10"/>
    <mergeCell ref="AN10:AQ10"/>
    <mergeCell ref="T10:W10"/>
    <mergeCell ref="X10:AA10"/>
    <mergeCell ref="AB10:AE10"/>
    <mergeCell ref="N78:U78"/>
    <mergeCell ref="AB78:AI78"/>
    <mergeCell ref="AF10:AI10"/>
    <mergeCell ref="C10:D10"/>
    <mergeCell ref="H10:K10"/>
    <mergeCell ref="L10:O10"/>
    <mergeCell ref="P10:S10"/>
    <mergeCell ref="N79:U79"/>
    <mergeCell ref="AB79:AI79"/>
    <mergeCell ref="AZ79:BM79"/>
    <mergeCell ref="A84:C84"/>
    <mergeCell ref="D84:G84"/>
    <mergeCell ref="H84:I84"/>
    <mergeCell ref="J84:K84"/>
    <mergeCell ref="A82:C82"/>
    <mergeCell ref="D82:G82"/>
    <mergeCell ref="H82:I82"/>
    <mergeCell ref="J82:K82"/>
    <mergeCell ref="A83:C83"/>
    <mergeCell ref="D83:G83"/>
    <mergeCell ref="H83:I83"/>
    <mergeCell ref="J83:K83"/>
    <mergeCell ref="A80:C80"/>
    <mergeCell ref="D80:G80"/>
    <mergeCell ref="H80:I80"/>
    <mergeCell ref="J80:K80"/>
    <mergeCell ref="A81:C81"/>
    <mergeCell ref="D81:G81"/>
    <mergeCell ref="H81:I81"/>
    <mergeCell ref="J81:K81"/>
  </mergeCells>
  <phoneticPr fontId="9" type="noConversion"/>
  <conditionalFormatting sqref="BG11:BG75 BI11:BI75">
    <cfRule type="cellIs" dxfId="170" priority="129" stopIfTrue="1" operator="lessThanOrEqual">
      <formula>15</formula>
    </cfRule>
  </conditionalFormatting>
  <conditionalFormatting sqref="BL11:BL75 BN11:BN75">
    <cfRule type="cellIs" dxfId="169" priority="130" stopIfTrue="1" operator="equal">
      <formula>"Y"</formula>
    </cfRule>
  </conditionalFormatting>
  <conditionalFormatting sqref="H11:H75 AB11:AB75 T11:T75 W11:X75 P11:P75 L11:L75 AF11:AF75 AN11:AN75 AJ11:AJ75">
    <cfRule type="cellIs" dxfId="168" priority="131" stopIfTrue="1" operator="lessThan">
      <formula>5</formula>
    </cfRule>
  </conditionalFormatting>
  <conditionalFormatting sqref="I11:I75 K11:K75 M11:M75 O11:O75 Q11:Q75 S11:S75 U11:U75 Y11:Y75 AA11:AA75 AC11:AC75 AE11:AE75 AG11:AG75 AI11:AI75 AK11:AK75 AM11:AM75 AO11:AO75 AQ11:AQ75 AS11:AS75 AW11:AW75">
    <cfRule type="cellIs" dxfId="167" priority="132" stopIfTrue="1" operator="lessThan">
      <formula>4</formula>
    </cfRule>
  </conditionalFormatting>
  <conditionalFormatting sqref="BQ11:BQ75">
    <cfRule type="cellIs" dxfId="166" priority="133" stopIfTrue="1" operator="greaterThan">
      <formula>24</formula>
    </cfRule>
  </conditionalFormatting>
  <conditionalFormatting sqref="AZ11:BA75">
    <cfRule type="cellIs" dxfId="165" priority="134" stopIfTrue="1" operator="lessThan">
      <formula>3</formula>
    </cfRule>
    <cfRule type="cellIs" dxfId="164" priority="135" stopIfTrue="1" operator="lessThan">
      <formula>4</formula>
    </cfRule>
  </conditionalFormatting>
  <conditionalFormatting sqref="BM11:BM75 BK11:BK75">
    <cfRule type="cellIs" dxfId="163" priority="136" stopIfTrue="1" operator="lessThan">
      <formula>5.5</formula>
    </cfRule>
  </conditionalFormatting>
  <conditionalFormatting sqref="BG11:BG75 BI11:BI75">
    <cfRule type="cellIs" dxfId="162" priority="128" stopIfTrue="1" operator="lessThanOrEqual">
      <formula>15</formula>
    </cfRule>
  </conditionalFormatting>
  <conditionalFormatting sqref="BL11:BL75 BN11:BN75">
    <cfRule type="cellIs" dxfId="161" priority="127" stopIfTrue="1" operator="equal">
      <formula>"Y"</formula>
    </cfRule>
  </conditionalFormatting>
  <conditionalFormatting sqref="H11:H75 AB11:AB75 T11:T75 W11:X75 P11:P75 L11:L75 AF11:AF75 AN11:AN75 AJ11:AJ75">
    <cfRule type="cellIs" dxfId="160" priority="126" stopIfTrue="1" operator="lessThan">
      <formula>5</formula>
    </cfRule>
  </conditionalFormatting>
  <conditionalFormatting sqref="I11:I75 K11:K75 M11:M75 O11:O75 Q11:Q75 S11:S75 U11:U75 Y11:Y75 AA11:AA75 AC11:AC75 AE11:AE75 AG11:AG75 AI11:AI75 AK11:AK75 AM11:AM75 AO11:AO75 AQ11:AQ75 AS11:AS75 AW11:AW75">
    <cfRule type="cellIs" dxfId="159" priority="125" stopIfTrue="1" operator="lessThan">
      <formula>4</formula>
    </cfRule>
  </conditionalFormatting>
  <conditionalFormatting sqref="BQ11:BQ75">
    <cfRule type="cellIs" dxfId="158" priority="124" stopIfTrue="1" operator="greaterThan">
      <formula>24</formula>
    </cfRule>
  </conditionalFormatting>
  <conditionalFormatting sqref="AZ11:BA75">
    <cfRule type="cellIs" dxfId="157" priority="122" stopIfTrue="1" operator="lessThan">
      <formula>3</formula>
    </cfRule>
    <cfRule type="cellIs" dxfId="156" priority="123" stopIfTrue="1" operator="lessThan">
      <formula>4</formula>
    </cfRule>
  </conditionalFormatting>
  <conditionalFormatting sqref="BM11:BM75 BK11:BK75">
    <cfRule type="cellIs" dxfId="155" priority="121" stopIfTrue="1" operator="lessThan">
      <formula>5.5</formula>
    </cfRule>
  </conditionalFormatting>
  <conditionalFormatting sqref="BG46 BI46">
    <cfRule type="cellIs" dxfId="154" priority="120" stopIfTrue="1" operator="lessThanOrEqual">
      <formula>15</formula>
    </cfRule>
  </conditionalFormatting>
  <conditionalFormatting sqref="BL46 BN46">
    <cfRule type="cellIs" dxfId="153" priority="119" stopIfTrue="1" operator="equal">
      <formula>"Y"</formula>
    </cfRule>
  </conditionalFormatting>
  <conditionalFormatting sqref="H46 AB46 T46 W46:X46 P46 L46 AF46 AN46 AJ46">
    <cfRule type="cellIs" dxfId="152" priority="118" stopIfTrue="1" operator="lessThan">
      <formula>5</formula>
    </cfRule>
  </conditionalFormatting>
  <conditionalFormatting sqref="I46 K46 M46 O46 Q46 S46 U46 Y46 AA46 AC46 AE46 AG46 AI46 AK46 AM46 AO46 AQ46 AS46 AW46">
    <cfRule type="cellIs" dxfId="151" priority="117" stopIfTrue="1" operator="lessThan">
      <formula>4</formula>
    </cfRule>
  </conditionalFormatting>
  <conditionalFormatting sqref="BQ46">
    <cfRule type="cellIs" dxfId="150" priority="116" stopIfTrue="1" operator="greaterThan">
      <formula>24</formula>
    </cfRule>
  </conditionalFormatting>
  <conditionalFormatting sqref="AZ46:BA46">
    <cfRule type="cellIs" dxfId="149" priority="114" stopIfTrue="1" operator="lessThan">
      <formula>3</formula>
    </cfRule>
    <cfRule type="cellIs" dxfId="148" priority="115" stopIfTrue="1" operator="lessThan">
      <formula>4</formula>
    </cfRule>
  </conditionalFormatting>
  <conditionalFormatting sqref="BM46 BK46">
    <cfRule type="cellIs" dxfId="147" priority="113" stopIfTrue="1" operator="lessThan">
      <formula>5.5</formula>
    </cfRule>
  </conditionalFormatting>
  <conditionalFormatting sqref="BG47 BI47">
    <cfRule type="cellIs" dxfId="146" priority="112" stopIfTrue="1" operator="lessThanOrEqual">
      <formula>15</formula>
    </cfRule>
  </conditionalFormatting>
  <conditionalFormatting sqref="BL47 BN47">
    <cfRule type="cellIs" dxfId="145" priority="111" stopIfTrue="1" operator="equal">
      <formula>"Y"</formula>
    </cfRule>
  </conditionalFormatting>
  <conditionalFormatting sqref="H47 AB47 T47 W47:X47 P47 L47 AF47 AN47 AJ47">
    <cfRule type="cellIs" dxfId="144" priority="110" stopIfTrue="1" operator="lessThan">
      <formula>5</formula>
    </cfRule>
  </conditionalFormatting>
  <conditionalFormatting sqref="I47 K47 M47 O47 Q47 S47 U47 Y47 AA47 AC47 AE47 AG47 AI47 AK47 AM47 AO47 AQ47 AS47 AW47">
    <cfRule type="cellIs" dxfId="143" priority="109" stopIfTrue="1" operator="lessThan">
      <formula>4</formula>
    </cfRule>
  </conditionalFormatting>
  <conditionalFormatting sqref="BQ47">
    <cfRule type="cellIs" dxfId="142" priority="108" stopIfTrue="1" operator="greaterThan">
      <formula>24</formula>
    </cfRule>
  </conditionalFormatting>
  <conditionalFormatting sqref="AZ47:BA47">
    <cfRule type="cellIs" dxfId="141" priority="106" stopIfTrue="1" operator="lessThan">
      <formula>3</formula>
    </cfRule>
    <cfRule type="cellIs" dxfId="140" priority="107" stopIfTrue="1" operator="lessThan">
      <formula>4</formula>
    </cfRule>
  </conditionalFormatting>
  <conditionalFormatting sqref="BM47 BK47">
    <cfRule type="cellIs" dxfId="139" priority="105" stopIfTrue="1" operator="lessThan">
      <formula>5.5</formula>
    </cfRule>
  </conditionalFormatting>
  <conditionalFormatting sqref="BG48 BI48">
    <cfRule type="cellIs" dxfId="138" priority="104" stopIfTrue="1" operator="lessThanOrEqual">
      <formula>15</formula>
    </cfRule>
  </conditionalFormatting>
  <conditionalFormatting sqref="BL48 BN48">
    <cfRule type="cellIs" dxfId="137" priority="103" stopIfTrue="1" operator="equal">
      <formula>"Y"</formula>
    </cfRule>
  </conditionalFormatting>
  <conditionalFormatting sqref="H48 AB48 T48 W48:X48 P48 L48 AF48 AN48 AJ48">
    <cfRule type="cellIs" dxfId="136" priority="102" stopIfTrue="1" operator="lessThan">
      <formula>5</formula>
    </cfRule>
  </conditionalFormatting>
  <conditionalFormatting sqref="I48 K48 M48 O48 Q48 S48 U48 Y48 AA48 AC48 AE48 AG48 AI48 AK48 AM48 AO48 AQ48 AS48 AW48">
    <cfRule type="cellIs" dxfId="135" priority="101" stopIfTrue="1" operator="lessThan">
      <formula>4</formula>
    </cfRule>
  </conditionalFormatting>
  <conditionalFormatting sqref="BQ48">
    <cfRule type="cellIs" dxfId="134" priority="100" stopIfTrue="1" operator="greaterThan">
      <formula>24</formula>
    </cfRule>
  </conditionalFormatting>
  <conditionalFormatting sqref="AZ48:BA48">
    <cfRule type="cellIs" dxfId="133" priority="98" stopIfTrue="1" operator="lessThan">
      <formula>3</formula>
    </cfRule>
    <cfRule type="cellIs" dxfId="132" priority="99" stopIfTrue="1" operator="lessThan">
      <formula>4</formula>
    </cfRule>
  </conditionalFormatting>
  <conditionalFormatting sqref="BM48 BK48">
    <cfRule type="cellIs" dxfId="131" priority="97" stopIfTrue="1" operator="lessThan">
      <formula>5.5</formula>
    </cfRule>
  </conditionalFormatting>
  <conditionalFormatting sqref="BG49 BI49">
    <cfRule type="cellIs" dxfId="130" priority="96" stopIfTrue="1" operator="lessThanOrEqual">
      <formula>15</formula>
    </cfRule>
  </conditionalFormatting>
  <conditionalFormatting sqref="BL49 BN49">
    <cfRule type="cellIs" dxfId="129" priority="95" stopIfTrue="1" operator="equal">
      <formula>"Y"</formula>
    </cfRule>
  </conditionalFormatting>
  <conditionalFormatting sqref="H49 AB49 T49 W49:X49 P49 L49 AF49 AN49 AJ49">
    <cfRule type="cellIs" dxfId="128" priority="94" stopIfTrue="1" operator="lessThan">
      <formula>5</formula>
    </cfRule>
  </conditionalFormatting>
  <conditionalFormatting sqref="I49 K49 M49 O49 Q49 S49 U49 Y49 AA49 AC49 AE49 AG49 AI49 AK49 AM49 AO49 AQ49 AS49 AW49">
    <cfRule type="cellIs" dxfId="127" priority="93" stopIfTrue="1" operator="lessThan">
      <formula>4</formula>
    </cfRule>
  </conditionalFormatting>
  <conditionalFormatting sqref="BQ49">
    <cfRule type="cellIs" dxfId="126" priority="92" stopIfTrue="1" operator="greaterThan">
      <formula>24</formula>
    </cfRule>
  </conditionalFormatting>
  <conditionalFormatting sqref="AZ49:BA49">
    <cfRule type="cellIs" dxfId="125" priority="90" stopIfTrue="1" operator="lessThan">
      <formula>3</formula>
    </cfRule>
    <cfRule type="cellIs" dxfId="124" priority="91" stopIfTrue="1" operator="lessThan">
      <formula>4</formula>
    </cfRule>
  </conditionalFormatting>
  <conditionalFormatting sqref="BM49 BK49">
    <cfRule type="cellIs" dxfId="123" priority="89" stopIfTrue="1" operator="lessThan">
      <formula>5.5</formula>
    </cfRule>
  </conditionalFormatting>
  <conditionalFormatting sqref="BG50 BI50">
    <cfRule type="cellIs" dxfId="122" priority="88" stopIfTrue="1" operator="lessThanOrEqual">
      <formula>15</formula>
    </cfRule>
  </conditionalFormatting>
  <conditionalFormatting sqref="BL50 BN50">
    <cfRule type="cellIs" dxfId="121" priority="87" stopIfTrue="1" operator="equal">
      <formula>"Y"</formula>
    </cfRule>
  </conditionalFormatting>
  <conditionalFormatting sqref="H50 AB50 T50 W50:X50 P50 L50 AF50 AN50 AJ50">
    <cfRule type="cellIs" dxfId="120" priority="86" stopIfTrue="1" operator="lessThan">
      <formula>5</formula>
    </cfRule>
  </conditionalFormatting>
  <conditionalFormatting sqref="I50 K50 M50 O50 Q50 S50 U50 Y50 AA50 AC50 AE50 AG50 AI50 AK50 AM50 AO50 AQ50 AS50 AW50">
    <cfRule type="cellIs" dxfId="119" priority="85" stopIfTrue="1" operator="lessThan">
      <formula>4</formula>
    </cfRule>
  </conditionalFormatting>
  <conditionalFormatting sqref="BQ50">
    <cfRule type="cellIs" dxfId="118" priority="84" stopIfTrue="1" operator="greaterThan">
      <formula>24</formula>
    </cfRule>
  </conditionalFormatting>
  <conditionalFormatting sqref="AZ50:BA50">
    <cfRule type="cellIs" dxfId="117" priority="82" stopIfTrue="1" operator="lessThan">
      <formula>3</formula>
    </cfRule>
    <cfRule type="cellIs" dxfId="116" priority="83" stopIfTrue="1" operator="lessThan">
      <formula>4</formula>
    </cfRule>
  </conditionalFormatting>
  <conditionalFormatting sqref="BM50 BK50">
    <cfRule type="cellIs" dxfId="115" priority="81" stopIfTrue="1" operator="lessThan">
      <formula>5.5</formula>
    </cfRule>
  </conditionalFormatting>
  <conditionalFormatting sqref="BG51 BI51">
    <cfRule type="cellIs" dxfId="114" priority="80" stopIfTrue="1" operator="lessThanOrEqual">
      <formula>15</formula>
    </cfRule>
  </conditionalFormatting>
  <conditionalFormatting sqref="BL51 BN51">
    <cfRule type="cellIs" dxfId="113" priority="79" stopIfTrue="1" operator="equal">
      <formula>"Y"</formula>
    </cfRule>
  </conditionalFormatting>
  <conditionalFormatting sqref="H51 AB51 T51 W51:X51 P51 L51 AF51 AN51 AJ51">
    <cfRule type="cellIs" dxfId="112" priority="78" stopIfTrue="1" operator="lessThan">
      <formula>5</formula>
    </cfRule>
  </conditionalFormatting>
  <conditionalFormatting sqref="I51 K51 M51 O51 Q51 S51 U51 Y51 AA51 AC51 AE51 AG51 AI51 AK51 AM51 AO51 AQ51 AS51 AW51">
    <cfRule type="cellIs" dxfId="111" priority="77" stopIfTrue="1" operator="lessThan">
      <formula>4</formula>
    </cfRule>
  </conditionalFormatting>
  <conditionalFormatting sqref="BQ51">
    <cfRule type="cellIs" dxfId="110" priority="76" stopIfTrue="1" operator="greaterThan">
      <formula>24</formula>
    </cfRule>
  </conditionalFormatting>
  <conditionalFormatting sqref="AZ51:BA51">
    <cfRule type="cellIs" dxfId="109" priority="74" stopIfTrue="1" operator="lessThan">
      <formula>3</formula>
    </cfRule>
    <cfRule type="cellIs" dxfId="108" priority="75" stopIfTrue="1" operator="lessThan">
      <formula>4</formula>
    </cfRule>
  </conditionalFormatting>
  <conditionalFormatting sqref="BM51 BK51">
    <cfRule type="cellIs" dxfId="107" priority="73" stopIfTrue="1" operator="lessThan">
      <formula>5.5</formula>
    </cfRule>
  </conditionalFormatting>
  <conditionalFormatting sqref="BG52 BI52">
    <cfRule type="cellIs" dxfId="106" priority="72" stopIfTrue="1" operator="lessThanOrEqual">
      <formula>15</formula>
    </cfRule>
  </conditionalFormatting>
  <conditionalFormatting sqref="BL52 BN52">
    <cfRule type="cellIs" dxfId="105" priority="71" stopIfTrue="1" operator="equal">
      <formula>"Y"</formula>
    </cfRule>
  </conditionalFormatting>
  <conditionalFormatting sqref="H52 AB52 T52 W52:X52 P52 L52 AF52 AN52 AJ52">
    <cfRule type="cellIs" dxfId="104" priority="70" stopIfTrue="1" operator="lessThan">
      <formula>5</formula>
    </cfRule>
  </conditionalFormatting>
  <conditionalFormatting sqref="I52 K52 M52 O52 Q52 S52 U52 Y52 AA52 AC52 AE52 AG52 AI52 AK52 AM52 AO52 AQ52 AS52 AW52">
    <cfRule type="cellIs" dxfId="103" priority="69" stopIfTrue="1" operator="lessThan">
      <formula>4</formula>
    </cfRule>
  </conditionalFormatting>
  <conditionalFormatting sqref="BQ52">
    <cfRule type="cellIs" dxfId="102" priority="68" stopIfTrue="1" operator="greaterThan">
      <formula>24</formula>
    </cfRule>
  </conditionalFormatting>
  <conditionalFormatting sqref="AZ52:BA52">
    <cfRule type="cellIs" dxfId="101" priority="66" stopIfTrue="1" operator="lessThan">
      <formula>3</formula>
    </cfRule>
    <cfRule type="cellIs" dxfId="100" priority="67" stopIfTrue="1" operator="lessThan">
      <formula>4</formula>
    </cfRule>
  </conditionalFormatting>
  <conditionalFormatting sqref="BM52 BK52">
    <cfRule type="cellIs" dxfId="99" priority="65" stopIfTrue="1" operator="lessThan">
      <formula>5.5</formula>
    </cfRule>
  </conditionalFormatting>
  <conditionalFormatting sqref="BG53 BI53">
    <cfRule type="cellIs" dxfId="98" priority="64" stopIfTrue="1" operator="lessThanOrEqual">
      <formula>15</formula>
    </cfRule>
  </conditionalFormatting>
  <conditionalFormatting sqref="BL53 BN53">
    <cfRule type="cellIs" dxfId="97" priority="63" stopIfTrue="1" operator="equal">
      <formula>"Y"</formula>
    </cfRule>
  </conditionalFormatting>
  <conditionalFormatting sqref="H53 AB53 T53 W53:X53 P53 L53 AF53 AN53 AJ53">
    <cfRule type="cellIs" dxfId="96" priority="62" stopIfTrue="1" operator="lessThan">
      <formula>5</formula>
    </cfRule>
  </conditionalFormatting>
  <conditionalFormatting sqref="I53 K53 M53 O53 Q53 S53 U53 Y53 AA53 AC53 AE53 AG53 AI53 AK53 AM53 AO53 AQ53 AS53 AW53">
    <cfRule type="cellIs" dxfId="95" priority="61" stopIfTrue="1" operator="lessThan">
      <formula>4</formula>
    </cfRule>
  </conditionalFormatting>
  <conditionalFormatting sqref="BQ53">
    <cfRule type="cellIs" dxfId="94" priority="60" stopIfTrue="1" operator="greaterThan">
      <formula>24</formula>
    </cfRule>
  </conditionalFormatting>
  <conditionalFormatting sqref="AZ53:BA53">
    <cfRule type="cellIs" dxfId="93" priority="58" stopIfTrue="1" operator="lessThan">
      <formula>3</formula>
    </cfRule>
    <cfRule type="cellIs" dxfId="92" priority="59" stopIfTrue="1" operator="lessThan">
      <formula>4</formula>
    </cfRule>
  </conditionalFormatting>
  <conditionalFormatting sqref="BM53 BK53">
    <cfRule type="cellIs" dxfId="91" priority="57" stopIfTrue="1" operator="lessThan">
      <formula>5.5</formula>
    </cfRule>
  </conditionalFormatting>
  <conditionalFormatting sqref="BG54 BI54">
    <cfRule type="cellIs" dxfId="90" priority="56" stopIfTrue="1" operator="lessThanOrEqual">
      <formula>15</formula>
    </cfRule>
  </conditionalFormatting>
  <conditionalFormatting sqref="BL54 BN54">
    <cfRule type="cellIs" dxfId="89" priority="55" stopIfTrue="1" operator="equal">
      <formula>"Y"</formula>
    </cfRule>
  </conditionalFormatting>
  <conditionalFormatting sqref="H54 AB54 T54 W54:X54 P54 L54 AF54 AN54 AJ54">
    <cfRule type="cellIs" dxfId="88" priority="54" stopIfTrue="1" operator="lessThan">
      <formula>5</formula>
    </cfRule>
  </conditionalFormatting>
  <conditionalFormatting sqref="I54 K54 M54 O54 Q54 S54 U54 Y54 AA54 AC54 AE54 AG54 AI54 AK54 AM54 AO54 AQ54 AS54 AW54">
    <cfRule type="cellIs" dxfId="87" priority="53" stopIfTrue="1" operator="lessThan">
      <formula>4</formula>
    </cfRule>
  </conditionalFormatting>
  <conditionalFormatting sqref="BQ54">
    <cfRule type="cellIs" dxfId="86" priority="52" stopIfTrue="1" operator="greaterThan">
      <formula>24</formula>
    </cfRule>
  </conditionalFormatting>
  <conditionalFormatting sqref="AZ54:BA54">
    <cfRule type="cellIs" dxfId="85" priority="50" stopIfTrue="1" operator="lessThan">
      <formula>3</formula>
    </cfRule>
    <cfRule type="cellIs" dxfId="84" priority="51" stopIfTrue="1" operator="lessThan">
      <formula>4</formula>
    </cfRule>
  </conditionalFormatting>
  <conditionalFormatting sqref="BM54 BK54">
    <cfRule type="cellIs" dxfId="83" priority="49" stopIfTrue="1" operator="lessThan">
      <formula>5.5</formula>
    </cfRule>
  </conditionalFormatting>
  <conditionalFormatting sqref="BG55 BI55">
    <cfRule type="cellIs" dxfId="82" priority="48" stopIfTrue="1" operator="lessThanOrEqual">
      <formula>15</formula>
    </cfRule>
  </conditionalFormatting>
  <conditionalFormatting sqref="BL55 BN55">
    <cfRule type="cellIs" dxfId="81" priority="47" stopIfTrue="1" operator="equal">
      <formula>"Y"</formula>
    </cfRule>
  </conditionalFormatting>
  <conditionalFormatting sqref="H55 AB55 T55 W55:X55 P55 L55 AF55 AN55 AJ55">
    <cfRule type="cellIs" dxfId="80" priority="46" stopIfTrue="1" operator="lessThan">
      <formula>5</formula>
    </cfRule>
  </conditionalFormatting>
  <conditionalFormatting sqref="I55 K55 M55 O55 Q55 S55 U55 Y55 AA55 AC55 AE55 AG55 AI55 AK55 AM55 AO55 AQ55 AS55 AW55">
    <cfRule type="cellIs" dxfId="79" priority="45" stopIfTrue="1" operator="lessThan">
      <formula>4</formula>
    </cfRule>
  </conditionalFormatting>
  <conditionalFormatting sqref="BQ55">
    <cfRule type="cellIs" dxfId="78" priority="44" stopIfTrue="1" operator="greaterThan">
      <formula>24</formula>
    </cfRule>
  </conditionalFormatting>
  <conditionalFormatting sqref="AZ55:BA55">
    <cfRule type="cellIs" dxfId="77" priority="42" stopIfTrue="1" operator="lessThan">
      <formula>3</formula>
    </cfRule>
    <cfRule type="cellIs" dxfId="76" priority="43" stopIfTrue="1" operator="lessThan">
      <formula>4</formula>
    </cfRule>
  </conditionalFormatting>
  <conditionalFormatting sqref="BM55 BK55">
    <cfRule type="cellIs" dxfId="75" priority="41" stopIfTrue="1" operator="lessThan">
      <formula>5.5</formula>
    </cfRule>
  </conditionalFormatting>
  <conditionalFormatting sqref="BG56 BI56">
    <cfRule type="cellIs" dxfId="74" priority="40" stopIfTrue="1" operator="lessThanOrEqual">
      <formula>15</formula>
    </cfRule>
  </conditionalFormatting>
  <conditionalFormatting sqref="BL56 BN56">
    <cfRule type="cellIs" dxfId="73" priority="39" stopIfTrue="1" operator="equal">
      <formula>"Y"</formula>
    </cfRule>
  </conditionalFormatting>
  <conditionalFormatting sqref="H56 AB56 T56 W56:X56 P56 L56 AF56 AN56 AJ56">
    <cfRule type="cellIs" dxfId="72" priority="38" stopIfTrue="1" operator="lessThan">
      <formula>5</formula>
    </cfRule>
  </conditionalFormatting>
  <conditionalFormatting sqref="I56 K56 M56 O56 Q56 S56 U56 Y56 AA56 AC56 AE56 AG56 AI56 AK56 AM56 AO56 AQ56 AS56 AW56">
    <cfRule type="cellIs" dxfId="71" priority="37" stopIfTrue="1" operator="lessThan">
      <formula>4</formula>
    </cfRule>
  </conditionalFormatting>
  <conditionalFormatting sqref="BQ56">
    <cfRule type="cellIs" dxfId="70" priority="36" stopIfTrue="1" operator="greaterThan">
      <formula>24</formula>
    </cfRule>
  </conditionalFormatting>
  <conditionalFormatting sqref="AZ56:BA56">
    <cfRule type="cellIs" dxfId="69" priority="34" stopIfTrue="1" operator="lessThan">
      <formula>3</formula>
    </cfRule>
    <cfRule type="cellIs" dxfId="68" priority="35" stopIfTrue="1" operator="lessThan">
      <formula>4</formula>
    </cfRule>
  </conditionalFormatting>
  <conditionalFormatting sqref="BM56 BK56">
    <cfRule type="cellIs" dxfId="67" priority="33" stopIfTrue="1" operator="lessThan">
      <formula>5.5</formula>
    </cfRule>
  </conditionalFormatting>
  <conditionalFormatting sqref="BG57 BI57">
    <cfRule type="cellIs" dxfId="66" priority="32" stopIfTrue="1" operator="lessThanOrEqual">
      <formula>15</formula>
    </cfRule>
  </conditionalFormatting>
  <conditionalFormatting sqref="BL57 BN57">
    <cfRule type="cellIs" dxfId="65" priority="31" stopIfTrue="1" operator="equal">
      <formula>"Y"</formula>
    </cfRule>
  </conditionalFormatting>
  <conditionalFormatting sqref="H57 AB57 T57 W57:X57 P57 L57 AF57 AN57 AJ57">
    <cfRule type="cellIs" dxfId="64" priority="30" stopIfTrue="1" operator="lessThan">
      <formula>5</formula>
    </cfRule>
  </conditionalFormatting>
  <conditionalFormatting sqref="I57 K57 M57 O57 Q57 S57 U57 Y57 AA57 AC57 AE57 AG57 AI57 AK57 AM57 AO57 AQ57 AS57 AW57">
    <cfRule type="cellIs" dxfId="63" priority="29" stopIfTrue="1" operator="lessThan">
      <formula>4</formula>
    </cfRule>
  </conditionalFormatting>
  <conditionalFormatting sqref="BQ57">
    <cfRule type="cellIs" dxfId="62" priority="28" stopIfTrue="1" operator="greaterThan">
      <formula>24</formula>
    </cfRule>
  </conditionalFormatting>
  <conditionalFormatting sqref="AZ57:BA57">
    <cfRule type="cellIs" dxfId="61" priority="26" stopIfTrue="1" operator="lessThan">
      <formula>3</formula>
    </cfRule>
    <cfRule type="cellIs" dxfId="60" priority="27" stopIfTrue="1" operator="lessThan">
      <formula>4</formula>
    </cfRule>
  </conditionalFormatting>
  <conditionalFormatting sqref="BM57 BK57">
    <cfRule type="cellIs" dxfId="59" priority="25" stopIfTrue="1" operator="lessThan">
      <formula>5.5</formula>
    </cfRule>
  </conditionalFormatting>
  <conditionalFormatting sqref="BG58 BI58">
    <cfRule type="cellIs" dxfId="58" priority="24" stopIfTrue="1" operator="lessThanOrEqual">
      <formula>15</formula>
    </cfRule>
  </conditionalFormatting>
  <conditionalFormatting sqref="BL58 BN58">
    <cfRule type="cellIs" dxfId="57" priority="23" stopIfTrue="1" operator="equal">
      <formula>"Y"</formula>
    </cfRule>
  </conditionalFormatting>
  <conditionalFormatting sqref="H58 AB58 T58 W58:X58 P58 L58 AF58 AN58 AJ58">
    <cfRule type="cellIs" dxfId="56" priority="22" stopIfTrue="1" operator="lessThan">
      <formula>5</formula>
    </cfRule>
  </conditionalFormatting>
  <conditionalFormatting sqref="I58 K58 M58 O58 Q58 S58 U58 Y58 AA58 AC58 AE58 AG58 AI58 AK58 AM58 AO58 AQ58 AS58 AW58">
    <cfRule type="cellIs" dxfId="55" priority="21" stopIfTrue="1" operator="lessThan">
      <formula>4</formula>
    </cfRule>
  </conditionalFormatting>
  <conditionalFormatting sqref="BQ58">
    <cfRule type="cellIs" dxfId="54" priority="20" stopIfTrue="1" operator="greaterThan">
      <formula>24</formula>
    </cfRule>
  </conditionalFormatting>
  <conditionalFormatting sqref="AZ58:BA58">
    <cfRule type="cellIs" dxfId="53" priority="18" stopIfTrue="1" operator="lessThan">
      <formula>3</formula>
    </cfRule>
    <cfRule type="cellIs" dxfId="52" priority="19" stopIfTrue="1" operator="lessThan">
      <formula>4</formula>
    </cfRule>
  </conditionalFormatting>
  <conditionalFormatting sqref="BM58 BK58">
    <cfRule type="cellIs" dxfId="51" priority="17" stopIfTrue="1" operator="lessThan">
      <formula>5.5</formula>
    </cfRule>
  </conditionalFormatting>
  <conditionalFormatting sqref="BG59 BI59">
    <cfRule type="cellIs" dxfId="50" priority="16" stopIfTrue="1" operator="lessThanOrEqual">
      <formula>15</formula>
    </cfRule>
  </conditionalFormatting>
  <conditionalFormatting sqref="BL59 BN59">
    <cfRule type="cellIs" dxfId="49" priority="15" stopIfTrue="1" operator="equal">
      <formula>"Y"</formula>
    </cfRule>
  </conditionalFormatting>
  <conditionalFormatting sqref="H59 AB59 T59 W59:X59 P59 L59 AF59 AN59 AJ59">
    <cfRule type="cellIs" dxfId="48" priority="14" stopIfTrue="1" operator="lessThan">
      <formula>5</formula>
    </cfRule>
  </conditionalFormatting>
  <conditionalFormatting sqref="I59 K59 M59 O59 Q59 S59 U59 Y59 AA59 AC59 AE59 AG59 AI59 AK59 AM59 AO59 AQ59 AS59 AW59">
    <cfRule type="cellIs" dxfId="47" priority="13" stopIfTrue="1" operator="lessThan">
      <formula>4</formula>
    </cfRule>
  </conditionalFormatting>
  <conditionalFormatting sqref="BQ59">
    <cfRule type="cellIs" dxfId="46" priority="12" stopIfTrue="1" operator="greaterThan">
      <formula>24</formula>
    </cfRule>
  </conditionalFormatting>
  <conditionalFormatting sqref="AZ59:BA59">
    <cfRule type="cellIs" dxfId="45" priority="10" stopIfTrue="1" operator="lessThan">
      <formula>3</formula>
    </cfRule>
    <cfRule type="cellIs" dxfId="44" priority="11" stopIfTrue="1" operator="lessThan">
      <formula>4</formula>
    </cfRule>
  </conditionalFormatting>
  <conditionalFormatting sqref="BM59 BK59">
    <cfRule type="cellIs" dxfId="43" priority="9" stopIfTrue="1" operator="lessThan">
      <formula>5.5</formula>
    </cfRule>
  </conditionalFormatting>
  <conditionalFormatting sqref="BG60 BI60">
    <cfRule type="cellIs" dxfId="42" priority="8" stopIfTrue="1" operator="lessThanOrEqual">
      <formula>15</formula>
    </cfRule>
  </conditionalFormatting>
  <conditionalFormatting sqref="BL60 BN60">
    <cfRule type="cellIs" dxfId="41" priority="7" stopIfTrue="1" operator="equal">
      <formula>"Y"</formula>
    </cfRule>
  </conditionalFormatting>
  <conditionalFormatting sqref="H60 AB60 T60 W60:X60 P60 L60 AF60 AN60 AJ60">
    <cfRule type="cellIs" dxfId="40" priority="6" stopIfTrue="1" operator="lessThan">
      <formula>5</formula>
    </cfRule>
  </conditionalFormatting>
  <conditionalFormatting sqref="I60 K60 M60 O60 Q60 S60 U60 Y60 AA60 AC60 AE60 AG60 AI60 AK60 AM60 AO60 AQ60 AS60 AW60">
    <cfRule type="cellIs" dxfId="39" priority="5" stopIfTrue="1" operator="lessThan">
      <formula>4</formula>
    </cfRule>
  </conditionalFormatting>
  <conditionalFormatting sqref="BQ60">
    <cfRule type="cellIs" dxfId="38" priority="4" stopIfTrue="1" operator="greaterThan">
      <formula>24</formula>
    </cfRule>
  </conditionalFormatting>
  <conditionalFormatting sqref="AZ60:BA60">
    <cfRule type="cellIs" dxfId="37" priority="2" stopIfTrue="1" operator="lessThan">
      <formula>3</formula>
    </cfRule>
    <cfRule type="cellIs" dxfId="36" priority="3" stopIfTrue="1" operator="lessThan">
      <formula>4</formula>
    </cfRule>
  </conditionalFormatting>
  <conditionalFormatting sqref="BM60 BK60">
    <cfRule type="cellIs" dxfId="35" priority="1" stopIfTrue="1" operator="lessThan">
      <formula>5.5</formula>
    </cfRule>
  </conditionalFormatting>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sheetPr codeName="Sheet23">
    <pageSetUpPr fitToPage="1"/>
  </sheetPr>
  <dimension ref="A1:GK65536"/>
  <sheetViews>
    <sheetView topLeftCell="A44" zoomScale="85" zoomScaleNormal="85" workbookViewId="0">
      <selection activeCell="A38" sqref="A38:XFD38"/>
    </sheetView>
  </sheetViews>
  <sheetFormatPr defaultRowHeight="15.75"/>
  <cols>
    <col min="1" max="1" width="6" style="12" bestFit="1" customWidth="1"/>
    <col min="2" max="2" width="13.5703125" style="12" customWidth="1"/>
    <col min="3" max="3" width="25.28515625" style="12" bestFit="1" customWidth="1"/>
    <col min="4" max="4" width="11.28515625" style="12" bestFit="1" customWidth="1"/>
    <col min="5" max="7" width="6.140625" style="12" customWidth="1"/>
    <col min="8" max="9" width="5.28515625" style="12" hidden="1" customWidth="1"/>
    <col min="10" max="23" width="5.28515625" style="99" hidden="1" customWidth="1"/>
    <col min="24" max="29" width="5.28515625" style="12" hidden="1" customWidth="1"/>
    <col min="30" max="30" width="7" style="12" hidden="1" customWidth="1"/>
    <col min="31" max="47" width="5.28515625" style="12" hidden="1" customWidth="1"/>
    <col min="48" max="51" width="6.7109375" style="12" hidden="1" customWidth="1"/>
    <col min="52" max="53" width="9.28515625" style="12" hidden="1" customWidth="1"/>
    <col min="54" max="54" width="9" style="12" customWidth="1"/>
    <col min="55" max="56" width="10.5703125" style="109" bestFit="1" customWidth="1"/>
    <col min="57" max="57" width="11.85546875" style="109" customWidth="1"/>
    <col min="58" max="58" width="16" style="109" customWidth="1"/>
    <col min="59" max="59" width="5.140625" style="109" bestFit="1" customWidth="1"/>
    <col min="60" max="60" width="6.7109375" style="109" customWidth="1"/>
    <col min="61" max="63" width="6.7109375" style="12" customWidth="1"/>
    <col min="64" max="64" width="9" style="2" customWidth="1"/>
    <col min="65" max="65" width="6.7109375" style="2" customWidth="1"/>
    <col min="66" max="66" width="8.7109375" style="2" customWidth="1"/>
    <col min="67" max="67" width="6.7109375" style="2" customWidth="1"/>
    <col min="68" max="68" width="13.7109375" style="2" bestFit="1" customWidth="1"/>
    <col min="69" max="69" width="15" style="12" customWidth="1"/>
    <col min="70" max="71" width="7.28515625" style="2" customWidth="1"/>
    <col min="72" max="77" width="7" style="110" hidden="1" customWidth="1"/>
    <col min="78" max="78" width="6" style="110" hidden="1" customWidth="1"/>
    <col min="79" max="81" width="10" style="110" hidden="1" customWidth="1"/>
    <col min="82" max="82" width="7.7109375" style="110" hidden="1" customWidth="1"/>
    <col min="83" max="83" width="7" style="110" hidden="1" customWidth="1"/>
    <col min="84" max="84" width="6" style="110" hidden="1" customWidth="1"/>
    <col min="85" max="88" width="7" style="110" hidden="1" customWidth="1"/>
    <col min="89" max="89" width="10" style="110" hidden="1" customWidth="1"/>
    <col min="90" max="91" width="7" style="110" hidden="1" customWidth="1"/>
    <col min="92" max="93" width="5.28515625" style="110" hidden="1" customWidth="1"/>
    <col min="94" max="94" width="7.5703125" style="110" hidden="1" customWidth="1"/>
    <col min="95" max="100" width="7" style="110" hidden="1" customWidth="1"/>
    <col min="101" max="101" width="6" style="110" hidden="1" customWidth="1"/>
    <col min="102" max="104" width="10" style="110" hidden="1" customWidth="1"/>
    <col min="105" max="105" width="5.28515625" style="110" hidden="1" customWidth="1"/>
    <col min="106" max="106" width="7" style="110" hidden="1" customWidth="1"/>
    <col min="107" max="107" width="6" style="110" hidden="1" customWidth="1"/>
    <col min="108" max="111" width="7" style="110" hidden="1" customWidth="1"/>
    <col min="112" max="112" width="10" style="110" hidden="1" customWidth="1"/>
    <col min="113" max="114" width="7" style="110" hidden="1" customWidth="1"/>
    <col min="115" max="116" width="5.28515625" style="110" hidden="1" customWidth="1"/>
    <col min="117" max="117" width="7.5703125" style="110" hidden="1" customWidth="1"/>
    <col min="118" max="128" width="6.28515625" style="110" hidden="1" customWidth="1"/>
    <col min="129" max="129" width="7.7109375" style="110" hidden="1" customWidth="1"/>
    <col min="130" max="139" width="6.28515625" style="110" hidden="1" customWidth="1"/>
    <col min="140" max="140" width="8" style="110" hidden="1" customWidth="1"/>
    <col min="141" max="141" width="6" style="556" hidden="1" customWidth="1"/>
    <col min="142" max="163" width="6" style="575" hidden="1" customWidth="1"/>
    <col min="164" max="185" width="6.28515625" style="110" hidden="1" customWidth="1"/>
    <col min="186" max="186" width="7.28515625" style="222" hidden="1" customWidth="1"/>
    <col min="187" max="190" width="9.140625" style="12" hidden="1" customWidth="1"/>
    <col min="191" max="191" width="12.28515625" style="726" hidden="1" customWidth="1"/>
    <col min="192" max="192" width="9.140625" style="726" hidden="1" customWidth="1"/>
    <col min="193" max="193" width="12.140625" style="726" hidden="1" customWidth="1"/>
    <col min="194" max="16384" width="9.140625" style="12"/>
  </cols>
  <sheetData>
    <row r="1" spans="1:193" s="128" customFormat="1" ht="18.75">
      <c r="A1" s="994" t="s">
        <v>245</v>
      </c>
      <c r="B1" s="994"/>
      <c r="C1" s="994"/>
      <c r="D1" s="994"/>
      <c r="E1" s="994"/>
      <c r="F1" s="994"/>
      <c r="G1" s="994"/>
      <c r="H1" s="994"/>
      <c r="I1" s="994"/>
      <c r="J1" s="994"/>
      <c r="K1" s="994"/>
      <c r="L1" s="994"/>
      <c r="M1" s="994"/>
      <c r="N1" s="994"/>
      <c r="O1" s="994"/>
      <c r="P1" s="994"/>
      <c r="Q1" s="994"/>
      <c r="R1" s="994"/>
      <c r="S1" s="994"/>
      <c r="T1" s="191"/>
      <c r="U1" s="191"/>
      <c r="V1" s="191"/>
      <c r="W1" s="191"/>
      <c r="X1" s="191"/>
      <c r="Z1" s="191"/>
      <c r="AB1" s="191"/>
      <c r="AT1" s="995" t="s">
        <v>235</v>
      </c>
      <c r="AU1" s="995"/>
      <c r="AV1" s="995"/>
      <c r="AW1" s="995"/>
      <c r="AX1" s="995"/>
      <c r="AY1" s="995"/>
      <c r="AZ1" s="995"/>
      <c r="BA1" s="995"/>
      <c r="BB1" s="995"/>
      <c r="BC1" s="995"/>
      <c r="BD1" s="995"/>
      <c r="BE1" s="995"/>
      <c r="BF1" s="995"/>
      <c r="BG1" s="995"/>
      <c r="BH1" s="995"/>
      <c r="BI1" s="995"/>
      <c r="BJ1" s="995"/>
      <c r="BK1" s="995"/>
      <c r="BL1" s="995"/>
      <c r="BM1" s="995"/>
      <c r="BN1" s="995"/>
      <c r="BO1" s="995"/>
      <c r="BP1" s="995"/>
      <c r="BQ1" s="995"/>
      <c r="BR1" s="111"/>
      <c r="BS1" s="111"/>
      <c r="EK1" s="556"/>
      <c r="EL1" s="575"/>
      <c r="EM1" s="575"/>
      <c r="EN1" s="575"/>
      <c r="EO1" s="575"/>
      <c r="EP1" s="575"/>
      <c r="EQ1" s="575"/>
      <c r="ER1" s="575"/>
      <c r="ES1" s="575"/>
      <c r="ET1" s="575"/>
      <c r="EU1" s="575"/>
      <c r="EV1" s="575"/>
      <c r="EW1" s="575"/>
      <c r="EX1" s="575"/>
      <c r="EY1" s="575"/>
      <c r="EZ1" s="575"/>
      <c r="FA1" s="575"/>
      <c r="FB1" s="575"/>
      <c r="FC1" s="575"/>
      <c r="FD1" s="575"/>
      <c r="FE1" s="575"/>
      <c r="FF1" s="575"/>
      <c r="FG1" s="575"/>
      <c r="GI1" s="729"/>
      <c r="GJ1" s="729"/>
      <c r="GK1" s="729"/>
    </row>
    <row r="2" spans="1:193" s="128" customFormat="1" ht="18.75">
      <c r="A2" s="995" t="s">
        <v>1316</v>
      </c>
      <c r="B2" s="995"/>
      <c r="C2" s="995"/>
      <c r="D2" s="995"/>
      <c r="E2" s="995"/>
      <c r="F2" s="995"/>
      <c r="G2" s="995"/>
      <c r="H2" s="995"/>
      <c r="I2" s="995"/>
      <c r="J2" s="995"/>
      <c r="K2" s="995"/>
      <c r="L2" s="995"/>
      <c r="M2" s="995"/>
      <c r="N2" s="995"/>
      <c r="O2" s="995"/>
      <c r="P2" s="995"/>
      <c r="Q2" s="995"/>
      <c r="R2" s="995"/>
      <c r="S2" s="995"/>
      <c r="T2" s="191"/>
      <c r="U2" s="191"/>
      <c r="V2" s="191"/>
      <c r="W2" s="191"/>
      <c r="X2" s="191"/>
      <c r="Z2" s="191"/>
      <c r="AB2" s="191"/>
      <c r="AT2" s="1020" t="s">
        <v>160</v>
      </c>
      <c r="AU2" s="1020"/>
      <c r="AV2" s="1020"/>
      <c r="AW2" s="1020"/>
      <c r="AX2" s="1020"/>
      <c r="AY2" s="1020"/>
      <c r="AZ2" s="1020"/>
      <c r="BA2" s="1020"/>
      <c r="BB2" s="1020"/>
      <c r="BC2" s="1020"/>
      <c r="BD2" s="1020"/>
      <c r="BE2" s="1020"/>
      <c r="BF2" s="1020"/>
      <c r="BG2" s="1020"/>
      <c r="BH2" s="1020"/>
      <c r="BI2" s="1020"/>
      <c r="BJ2" s="1020"/>
      <c r="BK2" s="1020"/>
      <c r="BL2" s="1020"/>
      <c r="BM2" s="1020"/>
      <c r="BN2" s="1020"/>
      <c r="BO2" s="1020"/>
      <c r="BP2" s="1020"/>
      <c r="BQ2" s="1020"/>
      <c r="BR2" s="111"/>
      <c r="BS2" s="111"/>
      <c r="EK2" s="556"/>
      <c r="EL2" s="575"/>
      <c r="EM2" s="575"/>
      <c r="EN2" s="575"/>
      <c r="EO2" s="575"/>
      <c r="EP2" s="575"/>
      <c r="EQ2" s="575"/>
      <c r="ER2" s="575"/>
      <c r="ES2" s="575"/>
      <c r="ET2" s="575"/>
      <c r="EU2" s="575"/>
      <c r="EV2" s="575"/>
      <c r="EW2" s="575"/>
      <c r="EX2" s="575"/>
      <c r="EY2" s="575"/>
      <c r="EZ2" s="575"/>
      <c r="FA2" s="575"/>
      <c r="FB2" s="575"/>
      <c r="FC2" s="575"/>
      <c r="FD2" s="575"/>
      <c r="FE2" s="575"/>
      <c r="FF2" s="575"/>
      <c r="FG2" s="575"/>
      <c r="GI2" s="729"/>
      <c r="GJ2" s="729"/>
      <c r="GK2" s="729"/>
    </row>
    <row r="3" spans="1:193" s="171" customFormat="1" ht="18.75">
      <c r="C3" s="167" t="s">
        <v>192</v>
      </c>
      <c r="D3" s="996" t="str">
        <f>IF($B11="","",IF(ISNA(VLOOKUP($B11,'DS LOP HKII'!$B$2:$F$936,5,FALSE))=TRUE,"",VLOOKUP($B11,'DS LOP HKII'!$B$2:$F$936,5,FALSE)))</f>
        <v>13CĐ-Đ1</v>
      </c>
      <c r="E3" s="996"/>
      <c r="F3" s="996"/>
      <c r="G3" s="995" t="s">
        <v>246</v>
      </c>
      <c r="H3" s="995"/>
      <c r="I3" s="168">
        <f>IF(B11="",0,MAX($A$11:$A$80))</f>
        <v>50</v>
      </c>
      <c r="J3" s="191"/>
      <c r="K3" s="165"/>
      <c r="L3" s="165"/>
      <c r="M3" s="191"/>
      <c r="N3" s="191"/>
      <c r="O3" s="191"/>
      <c r="P3" s="191"/>
      <c r="Q3" s="191"/>
      <c r="R3" s="191"/>
      <c r="S3" s="191"/>
      <c r="T3" s="191"/>
      <c r="U3" s="191"/>
      <c r="V3" s="191"/>
      <c r="W3" s="191"/>
      <c r="X3" s="191"/>
      <c r="Z3" s="191"/>
      <c r="AB3" s="191"/>
      <c r="BC3" s="126"/>
      <c r="BD3" s="126"/>
      <c r="BE3" s="126"/>
      <c r="BF3" s="126"/>
      <c r="BG3" s="126"/>
      <c r="BH3" s="126"/>
      <c r="BL3" s="126"/>
      <c r="BM3" s="126"/>
      <c r="BN3" s="126"/>
      <c r="BO3" s="126"/>
      <c r="BP3" s="126"/>
      <c r="BR3" s="111"/>
      <c r="BS3" s="111"/>
      <c r="EK3" s="556"/>
      <c r="EL3" s="575"/>
      <c r="EM3" s="575"/>
      <c r="EN3" s="575"/>
      <c r="EO3" s="575"/>
      <c r="EP3" s="575"/>
      <c r="EQ3" s="575"/>
      <c r="ER3" s="575"/>
      <c r="ES3" s="575"/>
      <c r="ET3" s="575"/>
      <c r="EU3" s="575"/>
      <c r="EV3" s="575"/>
      <c r="EW3" s="575"/>
      <c r="EX3" s="575"/>
      <c r="EY3" s="575"/>
      <c r="EZ3" s="575"/>
      <c r="FA3" s="575"/>
      <c r="FB3" s="575"/>
      <c r="FC3" s="575"/>
      <c r="FD3" s="575"/>
      <c r="FE3" s="575"/>
      <c r="FF3" s="575"/>
      <c r="FG3" s="575"/>
      <c r="GI3" s="730"/>
      <c r="GJ3" s="730"/>
      <c r="GK3" s="730"/>
    </row>
    <row r="4" spans="1:193" s="175" customFormat="1" ht="30.75">
      <c r="A4" s="1009" t="s">
        <v>810</v>
      </c>
      <c r="B4" s="1009"/>
      <c r="C4" s="1009"/>
      <c r="D4" s="1009"/>
      <c r="E4" s="1009"/>
      <c r="F4" s="1009"/>
      <c r="G4" s="1009"/>
      <c r="H4" s="1009"/>
      <c r="I4" s="1009"/>
      <c r="J4" s="1009"/>
      <c r="K4" s="1009"/>
      <c r="L4" s="1009"/>
      <c r="M4" s="1009"/>
      <c r="N4" s="1009"/>
      <c r="O4" s="1009"/>
      <c r="P4" s="1009"/>
      <c r="Q4" s="1009"/>
      <c r="R4" s="1009"/>
      <c r="S4" s="1009"/>
      <c r="T4" s="1009"/>
      <c r="U4" s="1009"/>
      <c r="V4" s="1009"/>
      <c r="W4" s="1009"/>
      <c r="X4" s="1009"/>
      <c r="Y4" s="1009"/>
      <c r="Z4" s="1009"/>
      <c r="AA4" s="1009"/>
      <c r="AB4" s="1009"/>
      <c r="AC4" s="1009"/>
      <c r="AD4" s="1009"/>
      <c r="AE4" s="1009"/>
      <c r="AF4" s="1009"/>
      <c r="AG4" s="1009"/>
      <c r="AH4" s="1009"/>
      <c r="AI4" s="1009"/>
      <c r="AJ4" s="1009"/>
      <c r="AK4" s="1009"/>
      <c r="AL4" s="1009"/>
      <c r="AM4" s="1009"/>
      <c r="AN4" s="1009"/>
      <c r="AO4" s="1009"/>
      <c r="AP4" s="1009"/>
      <c r="AQ4" s="1009"/>
      <c r="AR4" s="1009"/>
      <c r="AS4" s="1009"/>
      <c r="AT4" s="1009"/>
      <c r="AU4" s="1009"/>
      <c r="AV4" s="1009"/>
      <c r="AW4" s="1009"/>
      <c r="AX4" s="1009"/>
      <c r="AY4" s="1009"/>
      <c r="AZ4" s="1009"/>
      <c r="BA4" s="1009"/>
      <c r="BB4" s="1009"/>
      <c r="BC4" s="1009"/>
      <c r="BD4" s="1009"/>
      <c r="BE4" s="1009"/>
      <c r="BF4" s="1009"/>
      <c r="BG4" s="1009"/>
      <c r="BH4" s="1009"/>
      <c r="BI4" s="1009"/>
      <c r="BJ4" s="1009"/>
      <c r="BK4" s="1009"/>
      <c r="BL4" s="1009"/>
      <c r="BM4" s="1009"/>
      <c r="BN4" s="1009"/>
      <c r="BO4" s="1009"/>
      <c r="BP4" s="1009"/>
      <c r="BQ4" s="1009"/>
      <c r="BR4" s="208"/>
      <c r="BS4" s="208"/>
      <c r="EK4" s="556"/>
      <c r="EL4" s="575"/>
      <c r="EM4" s="575"/>
      <c r="EN4" s="575"/>
      <c r="EO4" s="575"/>
      <c r="EP4" s="575"/>
      <c r="EQ4" s="575"/>
      <c r="ER4" s="575"/>
      <c r="ES4" s="575"/>
      <c r="ET4" s="575"/>
      <c r="EU4" s="575"/>
      <c r="EV4" s="575"/>
      <c r="EW4" s="575"/>
      <c r="EX4" s="575"/>
      <c r="EY4" s="575"/>
      <c r="EZ4" s="575"/>
      <c r="FA4" s="575"/>
      <c r="FB4" s="575"/>
      <c r="FC4" s="575"/>
      <c r="FD4" s="575"/>
      <c r="FE4" s="575"/>
      <c r="FF4" s="575"/>
      <c r="FG4" s="575"/>
      <c r="GI4" s="731"/>
      <c r="GJ4" s="731"/>
      <c r="GK4" s="731"/>
    </row>
    <row r="5" spans="1:193" ht="16.5" customHeight="1" thickBot="1">
      <c r="B5" s="98"/>
      <c r="C5" s="26"/>
      <c r="D5" s="1005"/>
      <c r="E5" s="1005"/>
      <c r="F5" s="1005"/>
      <c r="G5" s="1005"/>
      <c r="H5" s="1005"/>
      <c r="I5" s="1005"/>
      <c r="J5" s="1005"/>
      <c r="K5" s="1005"/>
      <c r="L5" s="1005"/>
      <c r="N5" s="1004"/>
      <c r="O5" s="1004"/>
      <c r="P5" s="1004"/>
      <c r="Q5" s="1004"/>
      <c r="R5" s="1004"/>
      <c r="S5" s="27"/>
      <c r="T5" s="27"/>
      <c r="U5" s="27"/>
      <c r="V5" s="27"/>
      <c r="W5" s="27"/>
      <c r="X5" s="26"/>
      <c r="Z5" s="26"/>
      <c r="AB5" s="26"/>
      <c r="BC5" s="2"/>
      <c r="BD5" s="2"/>
      <c r="BE5" s="2"/>
      <c r="BF5" s="2"/>
      <c r="BG5" s="2"/>
      <c r="BH5" s="2"/>
      <c r="EK5" s="1033" t="s">
        <v>1360</v>
      </c>
      <c r="EL5" s="1034"/>
      <c r="EM5" s="1034"/>
      <c r="EN5" s="1034"/>
      <c r="EO5" s="1034"/>
      <c r="EP5" s="1034"/>
      <c r="EQ5" s="1034"/>
      <c r="ER5" s="1034"/>
      <c r="ES5" s="1034"/>
      <c r="ET5" s="1034"/>
      <c r="EU5" s="1034"/>
      <c r="EV5" s="1034"/>
      <c r="EW5" s="1034"/>
      <c r="EX5" s="1034"/>
      <c r="EY5" s="1034"/>
      <c r="EZ5" s="1034"/>
      <c r="FA5" s="1034"/>
      <c r="FB5" s="1034"/>
      <c r="FC5" s="1034"/>
      <c r="FD5" s="1034"/>
      <c r="FE5" s="1034"/>
      <c r="FF5" s="1034"/>
      <c r="FG5" s="1034"/>
      <c r="GD5" s="110"/>
    </row>
    <row r="6" spans="1:193" s="104" customFormat="1" ht="78.75" customHeight="1" thickBot="1">
      <c r="A6" s="1001" t="s">
        <v>251</v>
      </c>
      <c r="B6" s="1006" t="s">
        <v>252</v>
      </c>
      <c r="C6" s="1007"/>
      <c r="D6" s="1007"/>
      <c r="E6" s="1007"/>
      <c r="F6" s="1007"/>
      <c r="G6" s="1008"/>
      <c r="H6" s="983" t="str">
        <f>IF(HKI!$H$6="","",HKI!$H$6)</f>
        <v>Anh văn 2</v>
      </c>
      <c r="I6" s="984"/>
      <c r="J6" s="985" t="str">
        <f>IF(HKI!$L$6="","",HKI!$L$6)</f>
        <v>Những NLCB của CNMLN 2</v>
      </c>
      <c r="K6" s="986"/>
      <c r="L6" s="983" t="str">
        <f>IF(HKI!$P$6="","",HKI!$P$6)</f>
        <v xml:space="preserve">Khí cụ điện và máy điện </v>
      </c>
      <c r="M6" s="984"/>
      <c r="N6" s="983" t="str">
        <f>IF(HKI!$T$6="","",HKI!$T$6)</f>
        <v xml:space="preserve">Kỹ thuật số </v>
      </c>
      <c r="O6" s="984"/>
      <c r="P6" s="983" t="str">
        <f>IF(HKI!$X$6="","",HKI!$X$6)</f>
        <v xml:space="preserve">Điện tử công suất </v>
      </c>
      <c r="Q6" s="984"/>
      <c r="R6" s="983" t="str">
        <f>IF(HKI!$AB$6="","",HKI!$AB$6)</f>
        <v xml:space="preserve">Kỹ thuật truyền số liệu </v>
      </c>
      <c r="S6" s="984"/>
      <c r="T6" s="983" t="str">
        <f>IF(HKI!$AF$6="","",HKI!$AF$6)</f>
        <v/>
      </c>
      <c r="U6" s="984"/>
      <c r="V6" s="983" t="str">
        <f>IF(HKI!$AJ$6="","",HKI!$AJ$6)</f>
        <v/>
      </c>
      <c r="W6" s="984"/>
      <c r="X6" s="983" t="str">
        <f>IF(HKI!$AN$6="","",HKI!$AN$6)</f>
        <v/>
      </c>
      <c r="Y6" s="984"/>
      <c r="Z6" s="983" t="str">
        <f>IF(HKI!$AR$6="","",HKI!$AR$6)</f>
        <v xml:space="preserve">Thực tập Điện tử cơ bản </v>
      </c>
      <c r="AA6" s="984"/>
      <c r="AB6" s="983" t="str">
        <f>IF(HKI!$AV$6="","",HKI!$AV$6)</f>
        <v xml:space="preserve">Thực tập Đo lường và mạch điện </v>
      </c>
      <c r="AC6" s="984"/>
      <c r="AD6" s="983" t="str">
        <f>IF(HKII!$H$6="","",HKII!$H$6)</f>
        <v xml:space="preserve">Anh văn chuyên ngành </v>
      </c>
      <c r="AE6" s="984"/>
      <c r="AF6" s="983" t="str">
        <f>IF(HKII!$L$6="","",HKII!$L$6)</f>
        <v>Tư tưởng Hồ Chí Minh</v>
      </c>
      <c r="AG6" s="984"/>
      <c r="AH6" s="983" t="str">
        <f>IF(HKII!$P$6="","",HKII!$P$6)</f>
        <v xml:space="preserve">Phương pháp nghiên cứu khoa học </v>
      </c>
      <c r="AI6" s="984"/>
      <c r="AJ6" s="983" t="str">
        <f>IF(HKII!$T$6="","",HKII!$T$6)</f>
        <v xml:space="preserve">Đo lường cảm biến </v>
      </c>
      <c r="AK6" s="984"/>
      <c r="AL6" s="983" t="str">
        <f>IF(HKII!$X$6="","",HKII!$X$6)</f>
        <v>Kỹ thuật Audio và Video</v>
      </c>
      <c r="AM6" s="984"/>
      <c r="AN6" s="1016" t="str">
        <f>IF(HKII!$AB$6="","",HKII!$AB$6)</f>
        <v xml:space="preserve">Vi xử lý  </v>
      </c>
      <c r="AO6" s="1017"/>
      <c r="AP6" s="983" t="str">
        <f>IF(HKII!$AF$6="","",HKII!$AF$6)</f>
        <v/>
      </c>
      <c r="AQ6" s="984"/>
      <c r="AR6" s="983" t="str">
        <f>IF(HKII!$AJ$6="","",HKII!$AJ$6)</f>
        <v xml:space="preserve">Đồ án Mạng cung cấp điện </v>
      </c>
      <c r="AS6" s="984"/>
      <c r="AT6" s="983" t="str">
        <f>IF(HKII!$AN$6="","",HKII!$AN$6)</f>
        <v xml:space="preserve">Thực tập Kỹ thuật số </v>
      </c>
      <c r="AU6" s="984"/>
      <c r="AV6" s="983" t="str">
        <f>IF(HKII!$AR$6="","",HKII!$AR$6)</f>
        <v xml:space="preserve">Thực tập Điện công nghiệp cơ bản </v>
      </c>
      <c r="AW6" s="984"/>
      <c r="AX6" s="983" t="str">
        <f>IF(HKII!$AV$6="","",HKII!$AV$6)</f>
        <v/>
      </c>
      <c r="AY6" s="984"/>
      <c r="AZ6" s="1014" t="s">
        <v>253</v>
      </c>
      <c r="BA6" s="1015"/>
      <c r="BB6" s="1055" t="s">
        <v>1110</v>
      </c>
      <c r="BC6" s="1058" t="s">
        <v>1116</v>
      </c>
      <c r="BD6" s="1059"/>
      <c r="BE6" s="1052" t="s">
        <v>2762</v>
      </c>
      <c r="BF6" s="1052" t="s">
        <v>1134</v>
      </c>
      <c r="BG6" s="1025" t="s">
        <v>1299</v>
      </c>
      <c r="BH6" s="917" t="s">
        <v>1124</v>
      </c>
      <c r="BI6" s="917" t="s">
        <v>1125</v>
      </c>
      <c r="BJ6" s="917" t="s">
        <v>1126</v>
      </c>
      <c r="BK6" s="1047" t="s">
        <v>359</v>
      </c>
      <c r="BL6" s="917" t="s">
        <v>1128</v>
      </c>
      <c r="BM6" s="917" t="s">
        <v>1129</v>
      </c>
      <c r="BN6" s="917" t="s">
        <v>1130</v>
      </c>
      <c r="BO6" s="917" t="s">
        <v>1131</v>
      </c>
      <c r="BP6" s="917" t="s">
        <v>1295</v>
      </c>
      <c r="BQ6" s="1062" t="s">
        <v>255</v>
      </c>
      <c r="BR6" s="917" t="s">
        <v>1362</v>
      </c>
      <c r="BS6" s="917" t="s">
        <v>1363</v>
      </c>
      <c r="BT6" s="102" t="str">
        <f>$H$6</f>
        <v>Anh văn 2</v>
      </c>
      <c r="BU6" s="103" t="str">
        <f>$J$6</f>
        <v>Những NLCB của CNMLN 2</v>
      </c>
      <c r="BV6" s="103" t="str">
        <f>$L$6</f>
        <v xml:space="preserve">Khí cụ điện và máy điện </v>
      </c>
      <c r="BW6" s="103" t="str">
        <f>$N$6</f>
        <v xml:space="preserve">Kỹ thuật số </v>
      </c>
      <c r="BX6" s="103" t="str">
        <f>$P$6</f>
        <v xml:space="preserve">Điện tử công suất </v>
      </c>
      <c r="BY6" s="103" t="str">
        <f>$R$6</f>
        <v xml:space="preserve">Kỹ thuật truyền số liệu </v>
      </c>
      <c r="BZ6" s="103" t="str">
        <f>$T$6</f>
        <v/>
      </c>
      <c r="CA6" s="103" t="str">
        <f>$V$6</f>
        <v/>
      </c>
      <c r="CB6" s="103" t="str">
        <f>$X$6</f>
        <v/>
      </c>
      <c r="CC6" s="103" t="str">
        <f>$Z$6</f>
        <v xml:space="preserve">Thực tập Điện tử cơ bản </v>
      </c>
      <c r="CD6" s="103" t="str">
        <f>$AB$6</f>
        <v xml:space="preserve">Thực tập Đo lường và mạch điện </v>
      </c>
      <c r="CE6" s="103" t="str">
        <f>$AD$6</f>
        <v xml:space="preserve">Anh văn chuyên ngành </v>
      </c>
      <c r="CF6" s="103" t="str">
        <f>$AF$6</f>
        <v>Tư tưởng Hồ Chí Minh</v>
      </c>
      <c r="CG6" s="103" t="str">
        <f>$AH$6</f>
        <v xml:space="preserve">Phương pháp nghiên cứu khoa học </v>
      </c>
      <c r="CH6" s="103" t="str">
        <f>$AJ$6</f>
        <v xml:space="preserve">Đo lường cảm biến </v>
      </c>
      <c r="CI6" s="103" t="str">
        <f>$AL$6</f>
        <v>Kỹ thuật Audio và Video</v>
      </c>
      <c r="CJ6" s="103" t="str">
        <f>$AN$6</f>
        <v xml:space="preserve">Vi xử lý  </v>
      </c>
      <c r="CK6" s="103" t="str">
        <f>$AP$6</f>
        <v/>
      </c>
      <c r="CL6" s="103" t="str">
        <f>$AR$6</f>
        <v xml:space="preserve">Đồ án Mạng cung cấp điện </v>
      </c>
      <c r="CM6" s="103" t="str">
        <f>$AT$6</f>
        <v xml:space="preserve">Thực tập Kỹ thuật số </v>
      </c>
      <c r="CN6" s="103" t="str">
        <f>$AV$6</f>
        <v xml:space="preserve">Thực tập Điện công nghiệp cơ bản </v>
      </c>
      <c r="CO6" s="103" t="str">
        <f>$AX$6</f>
        <v/>
      </c>
      <c r="CP6" s="621" t="s">
        <v>1811</v>
      </c>
      <c r="CQ6" s="558" t="str">
        <f>$H$6</f>
        <v>Anh văn 2</v>
      </c>
      <c r="CR6" s="559" t="str">
        <f>$J$6</f>
        <v>Những NLCB của CNMLN 2</v>
      </c>
      <c r="CS6" s="559" t="str">
        <f>$L$6</f>
        <v xml:space="preserve">Khí cụ điện và máy điện </v>
      </c>
      <c r="CT6" s="559" t="str">
        <f>$N$6</f>
        <v xml:space="preserve">Kỹ thuật số </v>
      </c>
      <c r="CU6" s="559" t="str">
        <f>$P$6</f>
        <v xml:space="preserve">Điện tử công suất </v>
      </c>
      <c r="CV6" s="559" t="str">
        <f>$R$6</f>
        <v xml:space="preserve">Kỹ thuật truyền số liệu </v>
      </c>
      <c r="CW6" s="559" t="str">
        <f>$T$6</f>
        <v/>
      </c>
      <c r="CX6" s="559" t="str">
        <f>$V$6</f>
        <v/>
      </c>
      <c r="CY6" s="559" t="str">
        <f>$X$6</f>
        <v/>
      </c>
      <c r="CZ6" s="559" t="str">
        <f>$Z$6</f>
        <v xml:space="preserve">Thực tập Điện tử cơ bản </v>
      </c>
      <c r="DA6" s="559" t="str">
        <f>$AB$6</f>
        <v xml:space="preserve">Thực tập Đo lường và mạch điện </v>
      </c>
      <c r="DB6" s="559" t="str">
        <f>$AD$6</f>
        <v xml:space="preserve">Anh văn chuyên ngành </v>
      </c>
      <c r="DC6" s="559" t="str">
        <f>$AF$6</f>
        <v>Tư tưởng Hồ Chí Minh</v>
      </c>
      <c r="DD6" s="559" t="str">
        <f>$AH$6</f>
        <v xml:space="preserve">Phương pháp nghiên cứu khoa học </v>
      </c>
      <c r="DE6" s="559" t="str">
        <f>$AJ$6</f>
        <v xml:space="preserve">Đo lường cảm biến </v>
      </c>
      <c r="DF6" s="559" t="str">
        <f>$AL$6</f>
        <v>Kỹ thuật Audio và Video</v>
      </c>
      <c r="DG6" s="559" t="str">
        <f>$AN$6</f>
        <v xml:space="preserve">Vi xử lý  </v>
      </c>
      <c r="DH6" s="559" t="str">
        <f>$AP$6</f>
        <v/>
      </c>
      <c r="DI6" s="559" t="str">
        <f>$AR$6</f>
        <v xml:space="preserve">Đồ án Mạng cung cấp điện </v>
      </c>
      <c r="DJ6" s="559" t="str">
        <f>$AT$6</f>
        <v xml:space="preserve">Thực tập Kỹ thuật số </v>
      </c>
      <c r="DK6" s="559" t="str">
        <f>$AV$6</f>
        <v xml:space="preserve">Thực tập Điện công nghiệp cơ bản </v>
      </c>
      <c r="DL6" s="559" t="str">
        <f>$AX$6</f>
        <v/>
      </c>
      <c r="DM6" s="560"/>
      <c r="DN6" s="576" t="str">
        <f>$H$6</f>
        <v>Anh văn 2</v>
      </c>
      <c r="DO6" s="577" t="str">
        <f>$J$6</f>
        <v>Những NLCB của CNMLN 2</v>
      </c>
      <c r="DP6" s="577" t="str">
        <f>$L$6</f>
        <v xml:space="preserve">Khí cụ điện và máy điện </v>
      </c>
      <c r="DQ6" s="577" t="str">
        <f>$N$6</f>
        <v xml:space="preserve">Kỹ thuật số </v>
      </c>
      <c r="DR6" s="577" t="str">
        <f>$P$6</f>
        <v xml:space="preserve">Điện tử công suất </v>
      </c>
      <c r="DS6" s="577" t="str">
        <f>$R$6</f>
        <v xml:space="preserve">Kỹ thuật truyền số liệu </v>
      </c>
      <c r="DT6" s="577" t="str">
        <f>$T$6</f>
        <v/>
      </c>
      <c r="DU6" s="577" t="str">
        <f>$V$6</f>
        <v/>
      </c>
      <c r="DV6" s="577" t="str">
        <f>$X$6</f>
        <v/>
      </c>
      <c r="DW6" s="577" t="str">
        <f>$Z$6</f>
        <v xml:space="preserve">Thực tập Điện tử cơ bản </v>
      </c>
      <c r="DX6" s="577" t="str">
        <f>$AB$6</f>
        <v xml:space="preserve">Thực tập Đo lường và mạch điện </v>
      </c>
      <c r="DY6" s="577" t="str">
        <f>$AD$6</f>
        <v xml:space="preserve">Anh văn chuyên ngành </v>
      </c>
      <c r="DZ6" s="577" t="str">
        <f>$AF$6</f>
        <v>Tư tưởng Hồ Chí Minh</v>
      </c>
      <c r="EA6" s="577" t="str">
        <f>$AH$6</f>
        <v xml:space="preserve">Phương pháp nghiên cứu khoa học </v>
      </c>
      <c r="EB6" s="577" t="str">
        <f>$AJ$6</f>
        <v xml:space="preserve">Đo lường cảm biến </v>
      </c>
      <c r="EC6" s="577" t="str">
        <f>$AL$6</f>
        <v>Kỹ thuật Audio và Video</v>
      </c>
      <c r="ED6" s="577" t="str">
        <f>$AN$6</f>
        <v xml:space="preserve">Vi xử lý  </v>
      </c>
      <c r="EE6" s="577" t="str">
        <f>$AP$6</f>
        <v/>
      </c>
      <c r="EF6" s="577" t="str">
        <f>$AR$6</f>
        <v xml:space="preserve">Đồ án Mạng cung cấp điện </v>
      </c>
      <c r="EG6" s="577" t="str">
        <f>$AT$6</f>
        <v xml:space="preserve">Thực tập Kỹ thuật số </v>
      </c>
      <c r="EH6" s="577" t="str">
        <f>$AV$6</f>
        <v xml:space="preserve">Thực tập Điện công nghiệp cơ bản </v>
      </c>
      <c r="EI6" s="577" t="str">
        <f>$AX$6</f>
        <v/>
      </c>
      <c r="EJ6" s="597" t="s">
        <v>1810</v>
      </c>
      <c r="EK6" s="611" t="str">
        <f>HKI!$EU$6</f>
        <v>Toán cao cấp 1</v>
      </c>
      <c r="EL6" s="599" t="str">
        <f>HKI!$EV$6</f>
        <v>Vật lý đại cương 1</v>
      </c>
      <c r="EM6" s="599" t="str">
        <f>HKI!$EW$6</f>
        <v>Hóa học đại cương 1</v>
      </c>
      <c r="EN6" s="599" t="str">
        <f>HKI!$EX$6</f>
        <v xml:space="preserve">Pháp luật đại cương </v>
      </c>
      <c r="EO6" s="599" t="str">
        <f>HKI!$EY$6</f>
        <v xml:space="preserve">Nhập môn Tin học </v>
      </c>
      <c r="EP6" s="599" t="str">
        <f>HKI!$EZ$6</f>
        <v xml:space="preserve">Đo lường và mạch điện </v>
      </c>
      <c r="EQ6" s="599" t="str">
        <f>HKI!$FA$6</f>
        <v xml:space="preserve">Mạng cung cấp điện </v>
      </c>
      <c r="ER6" s="599" t="str">
        <f>HKI!$FB$6</f>
        <v/>
      </c>
      <c r="ES6" s="599" t="str">
        <f>HKI!$FC$6</f>
        <v/>
      </c>
      <c r="ET6" s="599" t="str">
        <f>HKI!$FD$6</f>
        <v>Toán cao cấp 2</v>
      </c>
      <c r="EU6" s="599" t="str">
        <f>HKI!$FE$6</f>
        <v>Anh văn 1</v>
      </c>
      <c r="EV6" s="599" t="str">
        <f>HKI!$FF$6</f>
        <v>Xác suất thống kê</v>
      </c>
      <c r="EW6" s="599" t="str">
        <f>HKI!$FG$6</f>
        <v>Vật lý đại cương 2</v>
      </c>
      <c r="EX6" s="599" t="str">
        <f>HKI!$FH$6</f>
        <v>Hoá học đại cương 2</v>
      </c>
      <c r="EY6" s="599" t="str">
        <f>HKI!$FI$6</f>
        <v xml:space="preserve">Kỹ năng giao tiếp </v>
      </c>
      <c r="EZ6" s="599" t="str">
        <f>HKI!$FJ$6</f>
        <v>Những NLCB của CNMLN 1</v>
      </c>
      <c r="FA6" s="599" t="str">
        <f>HKI!$FK$6</f>
        <v xml:space="preserve">Điện tử cơ bản </v>
      </c>
      <c r="FB6" s="599" t="str">
        <f>HKI!$FL$6</f>
        <v>An toàn điện</v>
      </c>
      <c r="FC6" s="599" t="str">
        <f>HKI!$FM$6</f>
        <v/>
      </c>
      <c r="FD6" s="599" t="str">
        <f>HKI!$FN$6</f>
        <v/>
      </c>
      <c r="FE6" s="599" t="str">
        <f>HKI!$FO$6</f>
        <v/>
      </c>
      <c r="FF6" s="599" t="str">
        <f>HKI!$FP$6</f>
        <v xml:space="preserve">Thực tập Điện cơ bản </v>
      </c>
      <c r="FG6" s="612" t="str">
        <f>HKI!$FQ$6</f>
        <v/>
      </c>
      <c r="FH6" s="606" t="str">
        <f>$H$6</f>
        <v>Anh văn 2</v>
      </c>
      <c r="FI6" s="577" t="str">
        <f>$J$6</f>
        <v>Những NLCB của CNMLN 2</v>
      </c>
      <c r="FJ6" s="577" t="str">
        <f>$L$6</f>
        <v xml:space="preserve">Khí cụ điện và máy điện </v>
      </c>
      <c r="FK6" s="577" t="str">
        <f>$N$6</f>
        <v xml:space="preserve">Kỹ thuật số </v>
      </c>
      <c r="FL6" s="577" t="str">
        <f>$P$6</f>
        <v xml:space="preserve">Điện tử công suất </v>
      </c>
      <c r="FM6" s="577" t="str">
        <f>$R$6</f>
        <v xml:space="preserve">Kỹ thuật truyền số liệu </v>
      </c>
      <c r="FN6" s="577" t="str">
        <f>$T$6</f>
        <v/>
      </c>
      <c r="FO6" s="577" t="str">
        <f>$V$6</f>
        <v/>
      </c>
      <c r="FP6" s="577" t="str">
        <f>$X$6</f>
        <v/>
      </c>
      <c r="FQ6" s="577" t="str">
        <f>$Z$6</f>
        <v xml:space="preserve">Thực tập Điện tử cơ bản </v>
      </c>
      <c r="FR6" s="577" t="str">
        <f>$AB$6</f>
        <v xml:space="preserve">Thực tập Đo lường và mạch điện </v>
      </c>
      <c r="FS6" s="577" t="str">
        <f>$AD$6</f>
        <v xml:space="preserve">Anh văn chuyên ngành </v>
      </c>
      <c r="FT6" s="577" t="str">
        <f>$AF$6</f>
        <v>Tư tưởng Hồ Chí Minh</v>
      </c>
      <c r="FU6" s="577" t="str">
        <f>$AH$6</f>
        <v xml:space="preserve">Phương pháp nghiên cứu khoa học </v>
      </c>
      <c r="FV6" s="577" t="str">
        <f>$AJ$6</f>
        <v xml:space="preserve">Đo lường cảm biến </v>
      </c>
      <c r="FW6" s="577" t="str">
        <f>$AL$6</f>
        <v>Kỹ thuật Audio và Video</v>
      </c>
      <c r="FX6" s="577" t="str">
        <f>$AN$6</f>
        <v xml:space="preserve">Vi xử lý  </v>
      </c>
      <c r="FY6" s="577" t="str">
        <f>$AP$6</f>
        <v/>
      </c>
      <c r="FZ6" s="577" t="str">
        <f>$AR$6</f>
        <v xml:space="preserve">Đồ án Mạng cung cấp điện </v>
      </c>
      <c r="GA6" s="577" t="str">
        <f>$AT$6</f>
        <v xml:space="preserve">Thực tập Kỹ thuật số </v>
      </c>
      <c r="GB6" s="577" t="str">
        <f>$AV$6</f>
        <v xml:space="preserve">Thực tập Điện công nghiệp cơ bản </v>
      </c>
      <c r="GC6" s="577" t="str">
        <f>$AX$6</f>
        <v/>
      </c>
      <c r="GD6" s="593"/>
      <c r="GE6" s="1049" t="s">
        <v>1812</v>
      </c>
      <c r="GI6" s="732"/>
      <c r="GJ6" s="732"/>
      <c r="GK6" s="732"/>
    </row>
    <row r="7" spans="1:193" ht="16.5" customHeight="1" thickBot="1">
      <c r="A7" s="1002"/>
      <c r="B7" s="987" t="s">
        <v>2213</v>
      </c>
      <c r="C7" s="988"/>
      <c r="D7" s="988"/>
      <c r="E7" s="988"/>
      <c r="F7" s="988"/>
      <c r="G7" s="989"/>
      <c r="H7" s="970">
        <f>IF(HKI!$H$7="","",HKI!$H$7)</f>
        <v>2</v>
      </c>
      <c r="I7" s="971"/>
      <c r="J7" s="970">
        <f>IF(HKI!$L$7="","",HKI!$L$7)</f>
        <v>3</v>
      </c>
      <c r="K7" s="971"/>
      <c r="L7" s="970">
        <f>IF(HKI!$P$7="","",HKI!$P$7)</f>
        <v>3</v>
      </c>
      <c r="M7" s="971"/>
      <c r="N7" s="970">
        <f>IF(HKI!$T$7="","",HKI!$T$7)</f>
        <v>2</v>
      </c>
      <c r="O7" s="971"/>
      <c r="P7" s="970">
        <f>IF(HKI!$X$7="","",HKI!$X$7)</f>
        <v>2</v>
      </c>
      <c r="Q7" s="971"/>
      <c r="R7" s="970">
        <f>IF(HKI!$AB$7="","",HKI!$AB$7)</f>
        <v>2</v>
      </c>
      <c r="S7" s="971"/>
      <c r="T7" s="970" t="str">
        <f>IF(HKI!$AF$7="","",HKI!$AF$7)</f>
        <v/>
      </c>
      <c r="U7" s="971"/>
      <c r="V7" s="970" t="str">
        <f>IF(HKI!$AJ$7="","",HKI!$AJ$7)</f>
        <v/>
      </c>
      <c r="W7" s="971"/>
      <c r="X7" s="970" t="str">
        <f>IF(HKI!$AN$7="","",HKI!$AN$7)</f>
        <v/>
      </c>
      <c r="Y7" s="971"/>
      <c r="Z7" s="970">
        <f>IF(HKI!$AR$7="","",HKI!$AR$7)</f>
        <v>2</v>
      </c>
      <c r="AA7" s="971"/>
      <c r="AB7" s="970">
        <f>IF(HKI!$AV$7="","",HKI!$AV$7)</f>
        <v>2</v>
      </c>
      <c r="AC7" s="971"/>
      <c r="AD7" s="970">
        <f>IF(HKII!$H$7="","",HKII!$H$7)</f>
        <v>2</v>
      </c>
      <c r="AE7" s="971"/>
      <c r="AF7" s="970">
        <f>IF(HKII!$L$7="","",HKII!$L$7)</f>
        <v>2</v>
      </c>
      <c r="AG7" s="971"/>
      <c r="AH7" s="970">
        <f>IF(HKII!$P$7="","",HKII!$P$7)</f>
        <v>2</v>
      </c>
      <c r="AI7" s="971"/>
      <c r="AJ7" s="970">
        <f>IF(HKII!$T$7="","",HKII!$T$7)</f>
        <v>2</v>
      </c>
      <c r="AK7" s="971"/>
      <c r="AL7" s="970">
        <f>IF(HKII!$X$7="","",HKII!$X$7)</f>
        <v>2</v>
      </c>
      <c r="AM7" s="971"/>
      <c r="AN7" s="1018">
        <f>IF(HKII!$AB$7="","",HKII!$AB$7)</f>
        <v>2</v>
      </c>
      <c r="AO7" s="1019"/>
      <c r="AP7" s="970" t="str">
        <f>IF(HKII!$AF$7="","",HKII!$AF$7)</f>
        <v/>
      </c>
      <c r="AQ7" s="971"/>
      <c r="AR7" s="970">
        <f>IF(HKII!$AJ$7="","",HKII!$AJ$7)</f>
        <v>1</v>
      </c>
      <c r="AS7" s="971"/>
      <c r="AT7" s="970">
        <f>IF(HKII!$AN$7="","",HKII!$AN$7)</f>
        <v>2</v>
      </c>
      <c r="AU7" s="971"/>
      <c r="AV7" s="970">
        <f>IF(HKII!$AR$7="","",HKII!$AR$7)</f>
        <v>2</v>
      </c>
      <c r="AW7" s="971"/>
      <c r="AX7" s="970" t="str">
        <f>IF(HKII!$AV$7="","",HKII!$AV$7)</f>
        <v/>
      </c>
      <c r="AY7" s="971"/>
      <c r="AZ7" s="1021">
        <f>SUM(H7:AY7)</f>
        <v>35</v>
      </c>
      <c r="BA7" s="1022"/>
      <c r="BB7" s="1056"/>
      <c r="BC7" s="1060"/>
      <c r="BD7" s="1061"/>
      <c r="BE7" s="1053"/>
      <c r="BF7" s="1053"/>
      <c r="BG7" s="1026"/>
      <c r="BH7" s="918"/>
      <c r="BI7" s="918"/>
      <c r="BJ7" s="918"/>
      <c r="BK7" s="1048"/>
      <c r="BL7" s="918"/>
      <c r="BM7" s="918"/>
      <c r="BN7" s="918"/>
      <c r="BO7" s="918"/>
      <c r="BP7" s="918"/>
      <c r="BQ7" s="1063"/>
      <c r="BR7" s="918"/>
      <c r="BS7" s="918"/>
      <c r="BT7" s="107">
        <f>$H$7</f>
        <v>2</v>
      </c>
      <c r="BU7" s="108">
        <f>$J$7</f>
        <v>3</v>
      </c>
      <c r="BV7" s="108">
        <f>$L$7</f>
        <v>3</v>
      </c>
      <c r="BW7" s="108">
        <f>$N$7</f>
        <v>2</v>
      </c>
      <c r="BX7" s="108">
        <f>$P$7</f>
        <v>2</v>
      </c>
      <c r="BY7" s="108">
        <f>$R$7</f>
        <v>2</v>
      </c>
      <c r="BZ7" s="108" t="str">
        <f>$T$7</f>
        <v/>
      </c>
      <c r="CA7" s="108" t="str">
        <f>$V$7</f>
        <v/>
      </c>
      <c r="CB7" s="108" t="str">
        <f>$X$7</f>
        <v/>
      </c>
      <c r="CC7" s="108">
        <f>$Z$7</f>
        <v>2</v>
      </c>
      <c r="CD7" s="108">
        <f>$AB$7</f>
        <v>2</v>
      </c>
      <c r="CE7" s="108">
        <f>$AD$7</f>
        <v>2</v>
      </c>
      <c r="CF7" s="108">
        <f>$AF$7</f>
        <v>2</v>
      </c>
      <c r="CG7" s="108">
        <f>$AH$7</f>
        <v>2</v>
      </c>
      <c r="CH7" s="108">
        <f>$AJ$7</f>
        <v>2</v>
      </c>
      <c r="CI7" s="108">
        <f>$AL$7</f>
        <v>2</v>
      </c>
      <c r="CJ7" s="108">
        <f>$AN$7</f>
        <v>2</v>
      </c>
      <c r="CK7" s="108" t="str">
        <f>$AP$7</f>
        <v/>
      </c>
      <c r="CL7" s="108">
        <f>$AR$7</f>
        <v>1</v>
      </c>
      <c r="CM7" s="108">
        <f>$AT$7</f>
        <v>2</v>
      </c>
      <c r="CN7" s="108">
        <f>$AV$7</f>
        <v>2</v>
      </c>
      <c r="CO7" s="108" t="str">
        <f>$AX$7</f>
        <v/>
      </c>
      <c r="CP7" s="557">
        <f>SUM($BT$7:$CO$7)</f>
        <v>35</v>
      </c>
      <c r="CQ7" s="561">
        <f>$H$7</f>
        <v>2</v>
      </c>
      <c r="CR7" s="562">
        <f>$J$7</f>
        <v>3</v>
      </c>
      <c r="CS7" s="562">
        <f>$L$7</f>
        <v>3</v>
      </c>
      <c r="CT7" s="562">
        <f>$N$7</f>
        <v>2</v>
      </c>
      <c r="CU7" s="562">
        <f>$P$7</f>
        <v>2</v>
      </c>
      <c r="CV7" s="562">
        <f>$R$7</f>
        <v>2</v>
      </c>
      <c r="CW7" s="562" t="str">
        <f>$T$7</f>
        <v/>
      </c>
      <c r="CX7" s="562" t="str">
        <f>$V$7</f>
        <v/>
      </c>
      <c r="CY7" s="562" t="str">
        <f>$X$7</f>
        <v/>
      </c>
      <c r="CZ7" s="562">
        <f>$Z$7</f>
        <v>2</v>
      </c>
      <c r="DA7" s="562">
        <f>$AB$7</f>
        <v>2</v>
      </c>
      <c r="DB7" s="562">
        <f>$AD$7</f>
        <v>2</v>
      </c>
      <c r="DC7" s="562">
        <f>$AF$7</f>
        <v>2</v>
      </c>
      <c r="DD7" s="562">
        <f>$AH$7</f>
        <v>2</v>
      </c>
      <c r="DE7" s="562">
        <f>$AJ$7</f>
        <v>2</v>
      </c>
      <c r="DF7" s="562">
        <f>$AL$7</f>
        <v>2</v>
      </c>
      <c r="DG7" s="562">
        <f>$AN$7</f>
        <v>2</v>
      </c>
      <c r="DH7" s="562" t="str">
        <f>$AP$7</f>
        <v/>
      </c>
      <c r="DI7" s="562">
        <f>$AR$7</f>
        <v>1</v>
      </c>
      <c r="DJ7" s="562">
        <f>$AT$7</f>
        <v>2</v>
      </c>
      <c r="DK7" s="562">
        <f>$AV$7</f>
        <v>2</v>
      </c>
      <c r="DL7" s="562" t="str">
        <f>$AX$7</f>
        <v/>
      </c>
      <c r="DM7" s="572">
        <f>SUM($CQ$7:$DL$7)</f>
        <v>35</v>
      </c>
      <c r="DN7" s="578">
        <f>$H$7</f>
        <v>2</v>
      </c>
      <c r="DO7" s="579">
        <f>$J$7</f>
        <v>3</v>
      </c>
      <c r="DP7" s="579">
        <f>$L$7</f>
        <v>3</v>
      </c>
      <c r="DQ7" s="579">
        <f>$N$7</f>
        <v>2</v>
      </c>
      <c r="DR7" s="579">
        <f>$P$7</f>
        <v>2</v>
      </c>
      <c r="DS7" s="579">
        <f>$R$7</f>
        <v>2</v>
      </c>
      <c r="DT7" s="579" t="str">
        <f>$T$7</f>
        <v/>
      </c>
      <c r="DU7" s="579" t="str">
        <f>$V$7</f>
        <v/>
      </c>
      <c r="DV7" s="579" t="str">
        <f>$X$7</f>
        <v/>
      </c>
      <c r="DW7" s="579">
        <f>$Z$7</f>
        <v>2</v>
      </c>
      <c r="DX7" s="579">
        <f>$AB$7</f>
        <v>2</v>
      </c>
      <c r="DY7" s="579">
        <f>$AD$7</f>
        <v>2</v>
      </c>
      <c r="DZ7" s="579">
        <f>$AF$7</f>
        <v>2</v>
      </c>
      <c r="EA7" s="579">
        <f>$AH$7</f>
        <v>2</v>
      </c>
      <c r="EB7" s="579">
        <f>$AJ$7</f>
        <v>2</v>
      </c>
      <c r="EC7" s="579">
        <f>$AL$7</f>
        <v>2</v>
      </c>
      <c r="ED7" s="579">
        <f>$AN$7</f>
        <v>2</v>
      </c>
      <c r="EE7" s="579" t="str">
        <f>$AP$7</f>
        <v/>
      </c>
      <c r="EF7" s="579">
        <f>$AR$7</f>
        <v>1</v>
      </c>
      <c r="EG7" s="579">
        <f>$AT$7</f>
        <v>2</v>
      </c>
      <c r="EH7" s="579">
        <f>$AV$7</f>
        <v>2</v>
      </c>
      <c r="EI7" s="579" t="str">
        <f>$AX$7</f>
        <v/>
      </c>
      <c r="EJ7" s="587">
        <f>SUM($DN$7:$EI$7)</f>
        <v>35</v>
      </c>
      <c r="EK7" s="613">
        <f>HKI!$EU$7</f>
        <v>3</v>
      </c>
      <c r="EL7" s="600">
        <f>HKI!$EV$7</f>
        <v>3</v>
      </c>
      <c r="EM7" s="600">
        <f>HKI!$EW$7</f>
        <v>2</v>
      </c>
      <c r="EN7" s="600">
        <f>HKI!$EX$7</f>
        <v>2</v>
      </c>
      <c r="EO7" s="600">
        <f>HKI!$EY$7</f>
        <v>3</v>
      </c>
      <c r="EP7" s="600">
        <f>HKI!$EZ$7</f>
        <v>5</v>
      </c>
      <c r="EQ7" s="600">
        <f>HKI!$FA$7</f>
        <v>2</v>
      </c>
      <c r="ER7" s="600" t="str">
        <f>HKI!$FB$7</f>
        <v/>
      </c>
      <c r="ES7" s="600" t="str">
        <f>HKI!$FC$7</f>
        <v/>
      </c>
      <c r="ET7" s="600">
        <f>HKI!$FD$7</f>
        <v>2</v>
      </c>
      <c r="EU7" s="600">
        <f>HKI!$FE$7</f>
        <v>3</v>
      </c>
      <c r="EV7" s="600">
        <f>HKI!$FF$7</f>
        <v>2</v>
      </c>
      <c r="EW7" s="600">
        <f>HKI!$FG$7</f>
        <v>2</v>
      </c>
      <c r="EX7" s="600">
        <f>HKI!$FH$7</f>
        <v>2</v>
      </c>
      <c r="EY7" s="600">
        <f>HKI!$FI$7</f>
        <v>2</v>
      </c>
      <c r="EZ7" s="600">
        <f>HKI!$FJ$7</f>
        <v>2</v>
      </c>
      <c r="FA7" s="600">
        <f>HKI!$FK$7</f>
        <v>2</v>
      </c>
      <c r="FB7" s="600">
        <f>HKI!$FL$7</f>
        <v>2</v>
      </c>
      <c r="FC7" s="600" t="str">
        <f>HKI!$FM$7</f>
        <v/>
      </c>
      <c r="FD7" s="600" t="str">
        <f>HKI!$FN$7</f>
        <v/>
      </c>
      <c r="FE7" s="600" t="str">
        <f>HKI!$FO$7</f>
        <v/>
      </c>
      <c r="FF7" s="600">
        <f>HKI!$FP$7</f>
        <v>2</v>
      </c>
      <c r="FG7" s="614" t="str">
        <f>HKI!$FQ$7</f>
        <v/>
      </c>
      <c r="FH7" s="607">
        <f>$H$7</f>
        <v>2</v>
      </c>
      <c r="FI7" s="590">
        <f>$J$7</f>
        <v>3</v>
      </c>
      <c r="FJ7" s="590">
        <f>$L$7</f>
        <v>3</v>
      </c>
      <c r="FK7" s="590">
        <f>$N$7</f>
        <v>2</v>
      </c>
      <c r="FL7" s="590">
        <f>$P$7</f>
        <v>2</v>
      </c>
      <c r="FM7" s="590">
        <f>$R$7</f>
        <v>2</v>
      </c>
      <c r="FN7" s="590" t="str">
        <f>$T$7</f>
        <v/>
      </c>
      <c r="FO7" s="590" t="str">
        <f>$V$7</f>
        <v/>
      </c>
      <c r="FP7" s="590" t="str">
        <f>$X$7</f>
        <v/>
      </c>
      <c r="FQ7" s="590">
        <f>$Z$7</f>
        <v>2</v>
      </c>
      <c r="FR7" s="590">
        <f>$AB$7</f>
        <v>2</v>
      </c>
      <c r="FS7" s="590">
        <f>$AD$7</f>
        <v>2</v>
      </c>
      <c r="FT7" s="590">
        <f>$AF$7</f>
        <v>2</v>
      </c>
      <c r="FU7" s="590">
        <f>$AH$7</f>
        <v>2</v>
      </c>
      <c r="FV7" s="590">
        <f>$AJ$7</f>
        <v>2</v>
      </c>
      <c r="FW7" s="590">
        <f>$AL$7</f>
        <v>2</v>
      </c>
      <c r="FX7" s="590">
        <f>$AN$7</f>
        <v>2</v>
      </c>
      <c r="FY7" s="590" t="str">
        <f>$AP$7</f>
        <v/>
      </c>
      <c r="FZ7" s="590">
        <f>$AR$7</f>
        <v>1</v>
      </c>
      <c r="GA7" s="590">
        <f>$AT$7</f>
        <v>2</v>
      </c>
      <c r="GB7" s="590">
        <f>$AV$7</f>
        <v>2</v>
      </c>
      <c r="GC7" s="590" t="str">
        <f>$AX$7</f>
        <v/>
      </c>
      <c r="GD7" s="594">
        <f>SUM(FH7:GC7)</f>
        <v>35</v>
      </c>
      <c r="GE7" s="1050"/>
    </row>
    <row r="8" spans="1:193" ht="77.25" customHeight="1" thickBot="1">
      <c r="A8" s="1002"/>
      <c r="B8" s="997" t="s">
        <v>193</v>
      </c>
      <c r="C8" s="978" t="s">
        <v>194</v>
      </c>
      <c r="D8" s="979"/>
      <c r="E8" s="990" t="s">
        <v>247</v>
      </c>
      <c r="F8" s="999" t="s">
        <v>248</v>
      </c>
      <c r="G8" s="1000"/>
      <c r="H8" s="972" t="s">
        <v>1117</v>
      </c>
      <c r="I8" s="975" t="s">
        <v>1118</v>
      </c>
      <c r="J8" s="972" t="s">
        <v>1117</v>
      </c>
      <c r="K8" s="975" t="s">
        <v>1118</v>
      </c>
      <c r="L8" s="972" t="s">
        <v>1117</v>
      </c>
      <c r="M8" s="975" t="s">
        <v>1118</v>
      </c>
      <c r="N8" s="972" t="s">
        <v>1117</v>
      </c>
      <c r="O8" s="975" t="s">
        <v>1118</v>
      </c>
      <c r="P8" s="972" t="s">
        <v>1117</v>
      </c>
      <c r="Q8" s="975" t="s">
        <v>1118</v>
      </c>
      <c r="R8" s="972" t="s">
        <v>1117</v>
      </c>
      <c r="S8" s="975" t="s">
        <v>1118</v>
      </c>
      <c r="T8" s="972" t="s">
        <v>1117</v>
      </c>
      <c r="U8" s="975" t="s">
        <v>1118</v>
      </c>
      <c r="V8" s="972" t="s">
        <v>1117</v>
      </c>
      <c r="W8" s="975" t="s">
        <v>1118</v>
      </c>
      <c r="X8" s="972" t="s">
        <v>1117</v>
      </c>
      <c r="Y8" s="975" t="s">
        <v>1118</v>
      </c>
      <c r="Z8" s="972" t="s">
        <v>1117</v>
      </c>
      <c r="AA8" s="975" t="s">
        <v>1118</v>
      </c>
      <c r="AB8" s="972" t="s">
        <v>1117</v>
      </c>
      <c r="AC8" s="975" t="s">
        <v>1118</v>
      </c>
      <c r="AD8" s="972" t="s">
        <v>1117</v>
      </c>
      <c r="AE8" s="975" t="s">
        <v>1118</v>
      </c>
      <c r="AF8" s="972" t="s">
        <v>1117</v>
      </c>
      <c r="AG8" s="975" t="s">
        <v>1118</v>
      </c>
      <c r="AH8" s="972" t="s">
        <v>1117</v>
      </c>
      <c r="AI8" s="975" t="s">
        <v>1118</v>
      </c>
      <c r="AJ8" s="972" t="s">
        <v>1117</v>
      </c>
      <c r="AK8" s="975" t="s">
        <v>1118</v>
      </c>
      <c r="AL8" s="972" t="s">
        <v>1117</v>
      </c>
      <c r="AM8" s="975" t="s">
        <v>1118</v>
      </c>
      <c r="AN8" s="972" t="s">
        <v>1117</v>
      </c>
      <c r="AO8" s="975" t="s">
        <v>1118</v>
      </c>
      <c r="AP8" s="972" t="s">
        <v>1117</v>
      </c>
      <c r="AQ8" s="975" t="s">
        <v>1118</v>
      </c>
      <c r="AR8" s="972" t="s">
        <v>1117</v>
      </c>
      <c r="AS8" s="975" t="s">
        <v>1118</v>
      </c>
      <c r="AT8" s="972" t="s">
        <v>1117</v>
      </c>
      <c r="AU8" s="975" t="s">
        <v>1118</v>
      </c>
      <c r="AV8" s="972" t="s">
        <v>1117</v>
      </c>
      <c r="AW8" s="975" t="s">
        <v>1118</v>
      </c>
      <c r="AX8" s="1012" t="s">
        <v>1117</v>
      </c>
      <c r="AY8" s="1013" t="s">
        <v>1118</v>
      </c>
      <c r="AZ8" s="1051" t="s">
        <v>1119</v>
      </c>
      <c r="BA8" s="1028" t="s">
        <v>1120</v>
      </c>
      <c r="BB8" s="1056"/>
      <c r="BC8" s="1010" t="s">
        <v>1119</v>
      </c>
      <c r="BD8" s="1023" t="s">
        <v>1120</v>
      </c>
      <c r="BE8" s="1053"/>
      <c r="BF8" s="1053"/>
      <c r="BG8" s="1026"/>
      <c r="BH8" s="918"/>
      <c r="BI8" s="918"/>
      <c r="BJ8" s="918"/>
      <c r="BK8" s="1048"/>
      <c r="BL8" s="918"/>
      <c r="BM8" s="918"/>
      <c r="BN8" s="918"/>
      <c r="BO8" s="918"/>
      <c r="BP8" s="918"/>
      <c r="BQ8" s="1063"/>
      <c r="BR8" s="918"/>
      <c r="BS8" s="918"/>
      <c r="BT8" s="1044" t="s">
        <v>1121</v>
      </c>
      <c r="BU8" s="1045"/>
      <c r="BV8" s="1045"/>
      <c r="BW8" s="1045"/>
      <c r="BX8" s="1045"/>
      <c r="BY8" s="1045"/>
      <c r="BZ8" s="1045"/>
      <c r="CA8" s="1045"/>
      <c r="CB8" s="1045"/>
      <c r="CC8" s="1045"/>
      <c r="CD8" s="1045"/>
      <c r="CE8" s="1045"/>
      <c r="CF8" s="1045"/>
      <c r="CG8" s="1045"/>
      <c r="CH8" s="1045"/>
      <c r="CI8" s="1045"/>
      <c r="CJ8" s="1045"/>
      <c r="CK8" s="1045"/>
      <c r="CL8" s="1045"/>
      <c r="CM8" s="1045"/>
      <c r="CN8" s="1045"/>
      <c r="CO8" s="1045"/>
      <c r="CP8" s="1046"/>
      <c r="CQ8" s="1038" t="s">
        <v>1809</v>
      </c>
      <c r="CR8" s="1039"/>
      <c r="CS8" s="1039"/>
      <c r="CT8" s="1039"/>
      <c r="CU8" s="1039"/>
      <c r="CV8" s="1039"/>
      <c r="CW8" s="1039"/>
      <c r="CX8" s="1039"/>
      <c r="CY8" s="1039"/>
      <c r="CZ8" s="1039"/>
      <c r="DA8" s="1039"/>
      <c r="DB8" s="1039"/>
      <c r="DC8" s="1039"/>
      <c r="DD8" s="1039"/>
      <c r="DE8" s="1039"/>
      <c r="DF8" s="1039"/>
      <c r="DG8" s="1039"/>
      <c r="DH8" s="1039"/>
      <c r="DI8" s="1039"/>
      <c r="DJ8" s="1039"/>
      <c r="DK8" s="1039"/>
      <c r="DL8" s="1039"/>
      <c r="DM8" s="1040"/>
      <c r="DN8" s="1035" t="s">
        <v>1122</v>
      </c>
      <c r="DO8" s="1036"/>
      <c r="DP8" s="1036"/>
      <c r="DQ8" s="1036"/>
      <c r="DR8" s="1036"/>
      <c r="DS8" s="1036"/>
      <c r="DT8" s="1036"/>
      <c r="DU8" s="1036"/>
      <c r="DV8" s="1036"/>
      <c r="DW8" s="1036"/>
      <c r="DX8" s="1036"/>
      <c r="DY8" s="1036"/>
      <c r="DZ8" s="1036"/>
      <c r="EA8" s="1036"/>
      <c r="EB8" s="1036"/>
      <c r="EC8" s="1036"/>
      <c r="ED8" s="1036"/>
      <c r="EE8" s="1036"/>
      <c r="EF8" s="1036"/>
      <c r="EG8" s="1036"/>
      <c r="EH8" s="1036"/>
      <c r="EI8" s="1036"/>
      <c r="EJ8" s="1037"/>
      <c r="EK8" s="1041" t="s">
        <v>2704</v>
      </c>
      <c r="EL8" s="1042"/>
      <c r="EM8" s="1042"/>
      <c r="EN8" s="1042"/>
      <c r="EO8" s="1042"/>
      <c r="EP8" s="1042"/>
      <c r="EQ8" s="1042"/>
      <c r="ER8" s="1042"/>
      <c r="ES8" s="1042"/>
      <c r="ET8" s="1042"/>
      <c r="EU8" s="1042"/>
      <c r="EV8" s="1042"/>
      <c r="EW8" s="1042"/>
      <c r="EX8" s="1042"/>
      <c r="EY8" s="1042"/>
      <c r="EZ8" s="1042"/>
      <c r="FA8" s="1042"/>
      <c r="FB8" s="1042"/>
      <c r="FC8" s="1042"/>
      <c r="FD8" s="1042"/>
      <c r="FE8" s="1042"/>
      <c r="FF8" s="1042"/>
      <c r="FG8" s="1043"/>
      <c r="FH8" s="1064" t="s">
        <v>1297</v>
      </c>
      <c r="FI8" s="1065"/>
      <c r="FJ8" s="1065"/>
      <c r="FK8" s="1065"/>
      <c r="FL8" s="1065"/>
      <c r="FM8" s="1065"/>
      <c r="FN8" s="1065"/>
      <c r="FO8" s="1065"/>
      <c r="FP8" s="1065"/>
      <c r="FQ8" s="1065"/>
      <c r="FR8" s="1065"/>
      <c r="FS8" s="1065"/>
      <c r="FT8" s="1065"/>
      <c r="FU8" s="1065"/>
      <c r="FV8" s="1065"/>
      <c r="FW8" s="1065"/>
      <c r="FX8" s="1065"/>
      <c r="FY8" s="1065"/>
      <c r="FZ8" s="1065"/>
      <c r="GA8" s="1065"/>
      <c r="GB8" s="1065"/>
      <c r="GC8" s="1065"/>
      <c r="GD8" s="1066"/>
      <c r="GE8" s="1050"/>
    </row>
    <row r="9" spans="1:193" ht="16.5" thickBot="1">
      <c r="A9" s="1003"/>
      <c r="B9" s="998"/>
      <c r="C9" s="980"/>
      <c r="D9" s="981"/>
      <c r="E9" s="991"/>
      <c r="F9" s="100" t="s">
        <v>249</v>
      </c>
      <c r="G9" s="101" t="s">
        <v>250</v>
      </c>
      <c r="H9" s="973"/>
      <c r="I9" s="976"/>
      <c r="J9" s="973"/>
      <c r="K9" s="976"/>
      <c r="L9" s="973"/>
      <c r="M9" s="976"/>
      <c r="N9" s="973"/>
      <c r="O9" s="976"/>
      <c r="P9" s="973"/>
      <c r="Q9" s="976"/>
      <c r="R9" s="973"/>
      <c r="S9" s="976"/>
      <c r="T9" s="973"/>
      <c r="U9" s="976"/>
      <c r="V9" s="973"/>
      <c r="W9" s="976"/>
      <c r="X9" s="973"/>
      <c r="Y9" s="976"/>
      <c r="Z9" s="973"/>
      <c r="AA9" s="976"/>
      <c r="AB9" s="973"/>
      <c r="AC9" s="976"/>
      <c r="AD9" s="973"/>
      <c r="AE9" s="976"/>
      <c r="AF9" s="973"/>
      <c r="AG9" s="976"/>
      <c r="AH9" s="973"/>
      <c r="AI9" s="976"/>
      <c r="AJ9" s="973"/>
      <c r="AK9" s="976"/>
      <c r="AL9" s="973"/>
      <c r="AM9" s="976"/>
      <c r="AN9" s="973"/>
      <c r="AO9" s="976"/>
      <c r="AP9" s="973"/>
      <c r="AQ9" s="976"/>
      <c r="AR9" s="973"/>
      <c r="AS9" s="976"/>
      <c r="AT9" s="973"/>
      <c r="AU9" s="976"/>
      <c r="AV9" s="973"/>
      <c r="AW9" s="976"/>
      <c r="AX9" s="1012"/>
      <c r="AY9" s="1013"/>
      <c r="AZ9" s="1024"/>
      <c r="BA9" s="1029"/>
      <c r="BB9" s="1057"/>
      <c r="BC9" s="1011"/>
      <c r="BD9" s="1024"/>
      <c r="BE9" s="1054"/>
      <c r="BF9" s="1054"/>
      <c r="BG9" s="1027"/>
      <c r="BH9" s="918"/>
      <c r="BI9" s="918"/>
      <c r="BJ9" s="918"/>
      <c r="BK9" s="1048"/>
      <c r="BL9" s="918"/>
      <c r="BM9" s="918"/>
      <c r="BN9" s="918"/>
      <c r="BO9" s="918"/>
      <c r="BP9" s="918"/>
      <c r="BQ9" s="1063"/>
      <c r="BR9" s="919"/>
      <c r="BS9" s="919"/>
      <c r="BT9" s="160"/>
      <c r="BU9" s="161"/>
      <c r="BV9" s="161"/>
      <c r="BW9" s="161"/>
      <c r="BX9" s="161"/>
      <c r="BY9" s="161"/>
      <c r="BZ9" s="161"/>
      <c r="CA9" s="161"/>
      <c r="CB9" s="161"/>
      <c r="CC9" s="161"/>
      <c r="CD9" s="161"/>
      <c r="CE9" s="161"/>
      <c r="CF9" s="161"/>
      <c r="CG9" s="161"/>
      <c r="CH9" s="161"/>
      <c r="CI9" s="161"/>
      <c r="CJ9" s="161"/>
      <c r="CK9" s="161"/>
      <c r="CL9" s="161"/>
      <c r="CM9" s="162"/>
      <c r="CN9" s="162"/>
      <c r="CO9" s="117"/>
      <c r="CP9" s="118"/>
      <c r="CQ9" s="563"/>
      <c r="CR9" s="564"/>
      <c r="CS9" s="564"/>
      <c r="CT9" s="564"/>
      <c r="CU9" s="564"/>
      <c r="CV9" s="564"/>
      <c r="CW9" s="564"/>
      <c r="CX9" s="564"/>
      <c r="CY9" s="564"/>
      <c r="CZ9" s="564"/>
      <c r="DA9" s="564"/>
      <c r="DB9" s="564"/>
      <c r="DC9" s="564"/>
      <c r="DD9" s="564"/>
      <c r="DE9" s="564"/>
      <c r="DF9" s="564"/>
      <c r="DG9" s="564"/>
      <c r="DH9" s="564"/>
      <c r="DI9" s="564"/>
      <c r="DJ9" s="565"/>
      <c r="DK9" s="565"/>
      <c r="DL9" s="566"/>
      <c r="DM9" s="573"/>
      <c r="DN9" s="580"/>
      <c r="DO9" s="581"/>
      <c r="DP9" s="581"/>
      <c r="DQ9" s="581"/>
      <c r="DR9" s="581"/>
      <c r="DS9" s="581"/>
      <c r="DT9" s="581"/>
      <c r="DU9" s="581"/>
      <c r="DV9" s="581"/>
      <c r="DW9" s="581"/>
      <c r="DX9" s="581"/>
      <c r="DY9" s="581"/>
      <c r="DZ9" s="581"/>
      <c r="EA9" s="581"/>
      <c r="EB9" s="581"/>
      <c r="EC9" s="581"/>
      <c r="ED9" s="581"/>
      <c r="EE9" s="581"/>
      <c r="EF9" s="581"/>
      <c r="EG9" s="582"/>
      <c r="EH9" s="582"/>
      <c r="EI9" s="582"/>
      <c r="EJ9" s="588"/>
      <c r="EK9" s="615"/>
      <c r="EL9" s="601"/>
      <c r="EM9" s="601"/>
      <c r="EN9" s="601"/>
      <c r="EO9" s="601"/>
      <c r="EP9" s="601"/>
      <c r="EQ9" s="601"/>
      <c r="ER9" s="601"/>
      <c r="ES9" s="601"/>
      <c r="ET9" s="601"/>
      <c r="EU9" s="601"/>
      <c r="EV9" s="601"/>
      <c r="EW9" s="601"/>
      <c r="EX9" s="601"/>
      <c r="EY9" s="601"/>
      <c r="EZ9" s="601"/>
      <c r="FA9" s="601"/>
      <c r="FB9" s="601"/>
      <c r="FC9" s="601"/>
      <c r="FD9" s="601"/>
      <c r="FE9" s="601"/>
      <c r="FF9" s="601"/>
      <c r="FG9" s="616"/>
      <c r="FH9" s="608"/>
      <c r="FI9" s="581"/>
      <c r="FJ9" s="581"/>
      <c r="FK9" s="581"/>
      <c r="FL9" s="581"/>
      <c r="FM9" s="581"/>
      <c r="FN9" s="581"/>
      <c r="FO9" s="581"/>
      <c r="FP9" s="581"/>
      <c r="FQ9" s="581"/>
      <c r="FR9" s="581"/>
      <c r="FS9" s="581"/>
      <c r="FT9" s="581"/>
      <c r="FU9" s="581"/>
      <c r="FV9" s="581"/>
      <c r="FW9" s="581"/>
      <c r="FX9" s="581"/>
      <c r="FY9" s="581"/>
      <c r="FZ9" s="581"/>
      <c r="GA9" s="582"/>
      <c r="GB9" s="582"/>
      <c r="GC9" s="582"/>
      <c r="GD9" s="595"/>
      <c r="GE9" s="619"/>
    </row>
    <row r="10" spans="1:193" s="105" customFormat="1" ht="16.5" thickBot="1">
      <c r="A10" s="623" t="s">
        <v>310</v>
      </c>
      <c r="B10" s="624" t="str">
        <f>"(2)"</f>
        <v>(2)</v>
      </c>
      <c r="C10" s="966" t="s">
        <v>312</v>
      </c>
      <c r="D10" s="967"/>
      <c r="E10" s="626" t="s">
        <v>313</v>
      </c>
      <c r="F10" s="627" t="s">
        <v>314</v>
      </c>
      <c r="G10" s="628" t="s">
        <v>315</v>
      </c>
      <c r="H10" s="966" t="s">
        <v>316</v>
      </c>
      <c r="I10" s="967"/>
      <c r="J10" s="966" t="s">
        <v>317</v>
      </c>
      <c r="K10" s="967"/>
      <c r="L10" s="966" t="s">
        <v>318</v>
      </c>
      <c r="M10" s="967"/>
      <c r="N10" s="966" t="s">
        <v>319</v>
      </c>
      <c r="O10" s="967"/>
      <c r="P10" s="966" t="s">
        <v>320</v>
      </c>
      <c r="Q10" s="967"/>
      <c r="R10" s="966" t="s">
        <v>321</v>
      </c>
      <c r="S10" s="967"/>
      <c r="T10" s="966" t="s">
        <v>322</v>
      </c>
      <c r="U10" s="967"/>
      <c r="V10" s="966" t="s">
        <v>323</v>
      </c>
      <c r="W10" s="967"/>
      <c r="X10" s="966" t="s">
        <v>324</v>
      </c>
      <c r="Y10" s="967"/>
      <c r="Z10" s="966" t="s">
        <v>324</v>
      </c>
      <c r="AA10" s="967"/>
      <c r="AB10" s="966" t="s">
        <v>324</v>
      </c>
      <c r="AC10" s="967"/>
      <c r="AD10" s="966" t="s">
        <v>325</v>
      </c>
      <c r="AE10" s="967"/>
      <c r="AF10" s="966" t="s">
        <v>326</v>
      </c>
      <c r="AG10" s="967"/>
      <c r="AH10" s="966" t="s">
        <v>327</v>
      </c>
      <c r="AI10" s="967"/>
      <c r="AJ10" s="966" t="s">
        <v>328</v>
      </c>
      <c r="AK10" s="967"/>
      <c r="AL10" s="966" t="s">
        <v>329</v>
      </c>
      <c r="AM10" s="967"/>
      <c r="AN10" s="992" t="s">
        <v>329</v>
      </c>
      <c r="AO10" s="993"/>
      <c r="AP10" s="966" t="s">
        <v>330</v>
      </c>
      <c r="AQ10" s="967"/>
      <c r="AR10" s="966" t="s">
        <v>331</v>
      </c>
      <c r="AS10" s="967"/>
      <c r="AT10" s="966" t="s">
        <v>174</v>
      </c>
      <c r="AU10" s="967"/>
      <c r="AV10" s="966" t="s">
        <v>1259</v>
      </c>
      <c r="AW10" s="967"/>
      <c r="AX10" s="966" t="s">
        <v>1274</v>
      </c>
      <c r="AY10" s="967"/>
      <c r="AZ10" s="626" t="s">
        <v>1277</v>
      </c>
      <c r="BA10" s="622" t="s">
        <v>1132</v>
      </c>
      <c r="BB10" s="626" t="s">
        <v>1133</v>
      </c>
      <c r="BC10" s="625" t="s">
        <v>1280</v>
      </c>
      <c r="BD10" s="626" t="s">
        <v>1281</v>
      </c>
      <c r="BE10" s="622" t="s">
        <v>1282</v>
      </c>
      <c r="BF10" s="626" t="s">
        <v>1283</v>
      </c>
      <c r="BG10" s="622" t="s">
        <v>1284</v>
      </c>
      <c r="BH10" s="629" t="s">
        <v>1285</v>
      </c>
      <c r="BI10" s="629" t="s">
        <v>1286</v>
      </c>
      <c r="BJ10" s="629" t="s">
        <v>1287</v>
      </c>
      <c r="BK10" s="630" t="s">
        <v>1288</v>
      </c>
      <c r="BL10" s="629" t="s">
        <v>1289</v>
      </c>
      <c r="BM10" s="629" t="s">
        <v>1290</v>
      </c>
      <c r="BN10" s="629" t="s">
        <v>1291</v>
      </c>
      <c r="BO10" s="629" t="s">
        <v>1292</v>
      </c>
      <c r="BP10" s="629" t="s">
        <v>1294</v>
      </c>
      <c r="BQ10" s="626" t="s">
        <v>1298</v>
      </c>
      <c r="BR10" s="631" t="s">
        <v>1282</v>
      </c>
      <c r="BS10" s="631" t="s">
        <v>1283</v>
      </c>
      <c r="BT10" s="163"/>
      <c r="BU10" s="164"/>
      <c r="BV10" s="164"/>
      <c r="BW10" s="164"/>
      <c r="BX10" s="164"/>
      <c r="BY10" s="164"/>
      <c r="BZ10" s="164"/>
      <c r="CA10" s="164"/>
      <c r="CB10" s="164"/>
      <c r="CC10" s="164"/>
      <c r="CD10" s="164"/>
      <c r="CE10" s="164"/>
      <c r="CF10" s="164"/>
      <c r="CG10" s="164"/>
      <c r="CH10" s="164"/>
      <c r="CI10" s="164"/>
      <c r="CJ10" s="164"/>
      <c r="CK10" s="164"/>
      <c r="CL10" s="164"/>
      <c r="CM10" s="162"/>
      <c r="CN10" s="162"/>
      <c r="CO10" s="117"/>
      <c r="CP10" s="118"/>
      <c r="CQ10" s="567"/>
      <c r="CR10" s="568"/>
      <c r="CS10" s="568"/>
      <c r="CT10" s="568"/>
      <c r="CU10" s="568"/>
      <c r="CV10" s="568"/>
      <c r="CW10" s="568"/>
      <c r="CX10" s="568"/>
      <c r="CY10" s="568"/>
      <c r="CZ10" s="568"/>
      <c r="DA10" s="568"/>
      <c r="DB10" s="568"/>
      <c r="DC10" s="568"/>
      <c r="DD10" s="568"/>
      <c r="DE10" s="568"/>
      <c r="DF10" s="568"/>
      <c r="DG10" s="568"/>
      <c r="DH10" s="568"/>
      <c r="DI10" s="568"/>
      <c r="DJ10" s="569"/>
      <c r="DK10" s="569"/>
      <c r="DL10" s="570"/>
      <c r="DM10" s="573"/>
      <c r="DN10" s="583"/>
      <c r="DO10" s="584"/>
      <c r="DP10" s="584"/>
      <c r="DQ10" s="584"/>
      <c r="DR10" s="584"/>
      <c r="DS10" s="584"/>
      <c r="DT10" s="584"/>
      <c r="DU10" s="584"/>
      <c r="DV10" s="584"/>
      <c r="DW10" s="584"/>
      <c r="DX10" s="584"/>
      <c r="DY10" s="584"/>
      <c r="DZ10" s="584"/>
      <c r="EA10" s="584"/>
      <c r="EB10" s="584"/>
      <c r="EC10" s="584"/>
      <c r="ED10" s="584"/>
      <c r="EE10" s="584"/>
      <c r="EF10" s="584"/>
      <c r="EG10" s="582"/>
      <c r="EH10" s="582"/>
      <c r="EI10" s="582"/>
      <c r="EJ10" s="588"/>
      <c r="EK10" s="615"/>
      <c r="EL10" s="601"/>
      <c r="EM10" s="601"/>
      <c r="EN10" s="601"/>
      <c r="EO10" s="601"/>
      <c r="EP10" s="601"/>
      <c r="EQ10" s="601"/>
      <c r="ER10" s="601"/>
      <c r="ES10" s="601"/>
      <c r="ET10" s="601"/>
      <c r="EU10" s="601"/>
      <c r="EV10" s="601"/>
      <c r="EW10" s="601"/>
      <c r="EX10" s="601"/>
      <c r="EY10" s="601"/>
      <c r="EZ10" s="601"/>
      <c r="FA10" s="601"/>
      <c r="FB10" s="601"/>
      <c r="FC10" s="601"/>
      <c r="FD10" s="601"/>
      <c r="FE10" s="601"/>
      <c r="FF10" s="601"/>
      <c r="FG10" s="616"/>
      <c r="FH10" s="609"/>
      <c r="FI10" s="591"/>
      <c r="FJ10" s="591"/>
      <c r="FK10" s="591"/>
      <c r="FL10" s="591"/>
      <c r="FM10" s="591"/>
      <c r="FN10" s="591"/>
      <c r="FO10" s="591"/>
      <c r="FP10" s="591"/>
      <c r="FQ10" s="591"/>
      <c r="FR10" s="591"/>
      <c r="FS10" s="591"/>
      <c r="FT10" s="591"/>
      <c r="FU10" s="591"/>
      <c r="FV10" s="591"/>
      <c r="FW10" s="591"/>
      <c r="FX10" s="591"/>
      <c r="FY10" s="591"/>
      <c r="FZ10" s="591"/>
      <c r="GA10" s="592"/>
      <c r="GB10" s="592"/>
      <c r="GC10" s="592"/>
      <c r="GD10" s="595"/>
      <c r="GE10" s="620"/>
      <c r="GI10" s="733"/>
      <c r="GJ10" s="733"/>
      <c r="GK10" s="733"/>
    </row>
    <row r="11" spans="1:193" s="206" customFormat="1" ht="21.95" customHeight="1">
      <c r="A11" s="685">
        <f>IF(B11="",1,SUBTOTAL(3,$B$11:B11))</f>
        <v>1</v>
      </c>
      <c r="B11" s="684" t="str">
        <f>IF(HKII!$B11="","",HKII!$B11)</f>
        <v>13D301Đ001</v>
      </c>
      <c r="C11" s="632" t="str">
        <f>IF($B11="","",VLOOKUP($B11,'DS LOP HKII'!$B$2:$C$936,2,0))</f>
        <v>Lương Hoàng Thuận</v>
      </c>
      <c r="D11" s="633" t="str">
        <f>IF($B11="","",VLOOKUP($B11,'DS LOP HKII'!$B$2:$D$936,3,0))</f>
        <v>An</v>
      </c>
      <c r="E11" s="634"/>
      <c r="F11" s="193" t="str">
        <f>IF($B11="","",IF(AND(ISBLANK(VLOOKUP($B11,HKI!$B$11:$G$73,5,FALSE)),ISBLANK(VLOOKUP($B11,HKII!$B$11:$G$80,5,FALSE)))=TRUE,"",VLOOKUP($B11,HKI!$B$11:$G$73,5,FALSE)+VLOOKUP($B11,HKII!$B$11:$G$80,5,FALSE)))</f>
        <v/>
      </c>
      <c r="G11" s="194">
        <f>IF($B11="","",IF(AND(ISBLANK(VLOOKUP($B11,HKI!$B$11:$G$73,6,FALSE)),ISBLANK(VLOOKUP($B11,HKII!$B$11:$G$80,6,FALSE)))=TRUE,"",VLOOKUP($B11,HKI!$B$11:$G$73,6,FALSE)+VLOOKUP($B11,HKII!$B$11:$G$80,6,FALSE)))</f>
        <v>3</v>
      </c>
      <c r="H11" s="195">
        <f>IF(OR(ISNUMBER(VLOOKUP($B11,HKI!$B$11:$I$73,8,FALSE))=FALSE,$H$6="",$B11=""),"",VLOOKUP($B11,HKI!$B$11:$I$73,8,FALSE))</f>
        <v>4.5999999999999996</v>
      </c>
      <c r="I11" s="196" t="str">
        <f>IF(OR(ISNUMBER(VLOOKUP($B11,HKI!$B$11:$K$73,10,FALSE))=FALSE,,$H$6="",$B11=""),"",VLOOKUP($B11,HKI!$B$11:$K$73,10,FALSE))</f>
        <v/>
      </c>
      <c r="J11" s="195">
        <f>IF(OR(ISNUMBER(VLOOKUP($B11,HKI!$B$11:$M$73,12,FALSE))=FALSE,$J$6="",$B11=""),"",VLOOKUP($B11,HKI!$B$11:$M$73,12,FALSE))</f>
        <v>7.3</v>
      </c>
      <c r="K11" s="196" t="str">
        <f>IF(OR(ISNUMBER(VLOOKUP($B11,HKI!$B$11:$O$73,14,FALSE))=FALSE,$J$6="",$B11=""),"",VLOOKUP($B11,HKI!$B$11:$O$73,14,FALSE))</f>
        <v/>
      </c>
      <c r="L11" s="195">
        <f>IF(OR(ISNUMBER(VLOOKUP($B11,HKI!$B$11:$Q$73,16,FALSE))=FALSE,$L$6="",$B11=""),"",VLOOKUP($B11,HKI!$B$11:$Q$73,16,FALSE))</f>
        <v>6.9</v>
      </c>
      <c r="M11" s="196" t="str">
        <f>IF(OR(ISNUMBER(VLOOKUP($B11,HKI!$B$11:$S$73,18,FALSE))=FALSE,$L$6="",$B11=""),"",VLOOKUP($B11,HKI!$B$11:$S$73,18,FALSE))</f>
        <v/>
      </c>
      <c r="N11" s="195">
        <f>IF(OR(ISNUMBER(VLOOKUP($B11,HKI!$B$11:$U$73,20,FALSE))=FALSE,$N$6="",$B11=""),"",VLOOKUP($B11,HKI!$B$11:$U$73,20,FALSE))</f>
        <v>7.3</v>
      </c>
      <c r="O11" s="196" t="str">
        <f>IF(OR(ISNUMBER(VLOOKUP($B11,HKI!$B$11:$W$73,22,FALSE))=FALSE,$N$6="",$B11=""),"",VLOOKUP($B11,HKI!$B$11:$W$73,22,FALSE))</f>
        <v/>
      </c>
      <c r="P11" s="195">
        <f>IF(OR(ISNUMBER(VLOOKUP($B11,HKI!$B$11:$Y$73,24,FALSE))=FALSE,$P$6="",$B11=""),"",VLOOKUP($B11,HKI!$B$11:$Y$73,24,FALSE))</f>
        <v>6.8</v>
      </c>
      <c r="Q11" s="196" t="str">
        <f>IF(OR(ISNUMBER(VLOOKUP($B11,HKI!$B$11:$AA$73,26,FALSE))=FALSE,$P$6="",$B11=""),"",VLOOKUP($B11,HKI!$B$11:$AA$73,26,FALSE))</f>
        <v/>
      </c>
      <c r="R11" s="195">
        <f>IF(OR(ISNUMBER(VLOOKUP($B11,HKI!$B$11:$AC$73,28,FALSE))=FALSE,$R$6="",$B11=""),"",VLOOKUP($B11,HKI!$B$11:$AC$73,28,FALSE))</f>
        <v>6.8</v>
      </c>
      <c r="S11" s="196" t="str">
        <f>IF(OR(ISNUMBER(VLOOKUP($B11,HKI!$B$11:$AE$73,30,FALSE))=FALSE,$R$6="",$B11=""),"",VLOOKUP($B11,HKI!$B$11:$AE$73,30,FALSE))</f>
        <v/>
      </c>
      <c r="T11" s="195" t="str">
        <f>IF(OR(ISNUMBER(VLOOKUP($B11,HKI!$B$11:$AG$73,32,FALSE))=FALSE,$T$6="",$B11=""),"",VLOOKUP($B11,HKI!$B$11:$AG$73,32,FALSE))</f>
        <v/>
      </c>
      <c r="U11" s="196" t="str">
        <f>IF(OR(ISNUMBER(VLOOKUP($B11,HKI!$B$11:$AI$73,34,FALSE))=FALSE,$T$6="",$B11=""),"",VLOOKUP($B11,HKI!$B$11:$AI$73,34,FALSE))</f>
        <v/>
      </c>
      <c r="V11" s="195" t="str">
        <f>IF(OR(ISNUMBER(VLOOKUP($B11,HKI!$B$11:$AK$73,36,FALSE))=FALSE,$V$6="",$B11=""),"",VLOOKUP($B11,HKI!$B$11:$AK$73,36,FALSE))</f>
        <v/>
      </c>
      <c r="W11" s="196" t="str">
        <f>IF(OR(ISNUMBER(VLOOKUP($B11,HKI!$B$11:$AM$73,38,FALSE))=FALSE,$V$6="",$B11=""),"",VLOOKUP($B11,HKI!$B$11:$AM$73,38,FALSE))</f>
        <v/>
      </c>
      <c r="X11" s="195" t="str">
        <f>IF(OR(ISNUMBER(VLOOKUP($B11,HKI!$B$11:$AO$73,40,FALSE))=FALSE,$X$6="",$B11=""),"",VLOOKUP($B11,HKI!$B$11:$AO$73,40,FALSE))</f>
        <v/>
      </c>
      <c r="Y11" s="196" t="str">
        <f>IF(OR(ISNUMBER(VLOOKUP($B11,HKI!$B$11:$AQ$73,42,FALSE))=FALSE,$X$6="",$B11=""),"",VLOOKUP($B11,HKI!$B$11:$AQ$73,42,FALSE))</f>
        <v/>
      </c>
      <c r="Z11" s="195">
        <f>IF(OR(ISNUMBER(VLOOKUP($B11,HKI!$B$11:$AS$73,44,FALSE))=FALSE,$Z$6="",$B11=""),"",VLOOKUP($B11,HKI!$B$11:$AS$73,44,FALSE))</f>
        <v>6.3</v>
      </c>
      <c r="AA11" s="253"/>
      <c r="AB11" s="195">
        <f>IF(OR(ISNUMBER(VLOOKUP($B11,HKI!$B$11:$AW$73,48,FALSE))=FALSE,$AB$6="",$B11=""),"",VLOOKUP($B11,HKI!$B$11:$AW$73,48,FALSE))</f>
        <v>9</v>
      </c>
      <c r="AC11" s="253"/>
      <c r="AD11" s="195">
        <f>IF(OR(ISNUMBER(VLOOKUP($B11,HKII!$B$11:$I$80,8,FALSE))=FALSE,$AD$6="",$B11=""),"",VLOOKUP($B11,HKII!$B$11:$I$80,8,FALSE))</f>
        <v>5.4</v>
      </c>
      <c r="AE11" s="196" t="str">
        <f>IF(OR(ISNUMBER(VLOOKUP($B11,HKII!$B$11:$K$80,10,FALSE))=FALSE,$AD$6="",$B11=""),"",VLOOKUP($B11,HKII!$B$11:$K$80,10,FALSE))</f>
        <v/>
      </c>
      <c r="AF11" s="195">
        <f>IF(OR(ISNUMBER(VLOOKUP($B11,HKII!$B$11:$M$80,12,FALSE))=FALSE,$AF$6="",$B11=""),"",VLOOKUP($B11,HKII!$B$11:$M$80,12,FALSE))</f>
        <v>6.7</v>
      </c>
      <c r="AG11" s="196" t="str">
        <f>IF(OR(ISNUMBER(VLOOKUP($B11,HKII!$B$11:$O$80,14,FALSE))=FALSE,$AF$6="",$B11=""),"",VLOOKUP($B11,HKII!$B$11:$O$80,14,FALSE))</f>
        <v/>
      </c>
      <c r="AH11" s="195">
        <f>IF(OR(ISNUMBER(VLOOKUP($B11,HKII!$B$11:$Q$80,16,FALSE))=FALSE,$AH$6="",$B11=""),"",VLOOKUP($B11,HKII!$B$11:$Q$80,16,FALSE))</f>
        <v>8.5</v>
      </c>
      <c r="AI11" s="196" t="str">
        <f>IF(OR(ISNUMBER(VLOOKUP($B11,HKII!$B$11:$S$80,18,FALSE))=FALSE,$AH$6="",$B11=""),"",VLOOKUP($B11,HKII!$B$11:$S$75,18,FALSE))</f>
        <v/>
      </c>
      <c r="AJ11" s="195">
        <f>IF(OR(ISNUMBER(VLOOKUP($B11,HKII!$B$11:$U$80,20,FALSE))=FALSE,$AJ$6="",$B11=""),"",VLOOKUP($B11,HKII!$B$11:$U$80,20,FALSE))</f>
        <v>6.5</v>
      </c>
      <c r="AK11" s="196" t="str">
        <f>IF(OR(ISNUMBER(VLOOKUP($B11,HKII!$B$11:$W$91,22,FALSE))=FALSE,$AJ$6="",$B11=""),"",VLOOKUP($B11,HKII!$B$11:$W$91,22,FALSE))</f>
        <v/>
      </c>
      <c r="AL11" s="195">
        <f>IF(OR(ISNUMBER(VLOOKUP($B11,HKII!$B$11:$Y$80,24,FALSE))=FALSE,$AL$6="",$B11=""),"",VLOOKUP($B11,HKII!$B$11:$Y$80,24,FALSE))</f>
        <v>6.5</v>
      </c>
      <c r="AM11" s="196" t="str">
        <f>IF(OR(ISNUMBER(VLOOKUP($B11,HKII!$B$11:$AA$80,26,FALSE))=FALSE,$AL$6="",$B11=""),"",VLOOKUP($B11,HKII!$B$11:$AA$80,26,FALSE))</f>
        <v/>
      </c>
      <c r="AN11" s="195">
        <f>IF(OR(ISNUMBER(VLOOKUP($B11,HKII!$B$11:$AC$80,28,FALSE))=FALSE,$AN$6="",$B11=""),"",VLOOKUP($B11,HKII!$B$11:$AC$80,28,FALSE))</f>
        <v>4.5999999999999996</v>
      </c>
      <c r="AO11" s="196" t="str">
        <f>IF(OR(ISNUMBER(VLOOKUP($B11,HKII!$B$11:$AE$80,30,FALSE))=FALSE,$AN$6="",$B11=""),"",VLOOKUP($B11,HKII!$B$11:$AE$80,30,FALSE))</f>
        <v/>
      </c>
      <c r="AP11" s="195" t="str">
        <f>IF(OR(ISNUMBER(VLOOKUP($B11,HKII!$B$11:$AG$80,32,FALSE))=FALSE,$AP$6="",$B11=""),"",VLOOKUP($B11,HKII!$B$11:$AG$80,32,FALSE))</f>
        <v/>
      </c>
      <c r="AQ11" s="635" t="str">
        <f>IF(OR(ISNUMBER(VLOOKUP($B11,HKII!$B$11:$AI$80,34,FALSE))=FALSE,$AP$6="",$B11=""),"",VLOOKUP($B11,HKII!$B$11:$AI$80,34,FALSE))</f>
        <v/>
      </c>
      <c r="AR11" s="195">
        <f>IF(OR(ISNUMBER(VLOOKUP($B11,HKII!$B$11:$AK$80,36,FALSE))=FALSE,$AR$6="",$B11=""),"",VLOOKUP($B11,HKII!$B$11:$AK$80,36,FALSE))</f>
        <v>4</v>
      </c>
      <c r="AS11" s="253"/>
      <c r="AT11" s="195">
        <f>IF(OR(ISNUMBER(VLOOKUP($B11,HKII!$B$11:$AO$80,40,FALSE))=FALSE,$AT$6="",$B11=""),"",VLOOKUP($B11,HKII!$B$11:$AO$80,40,FALSE))</f>
        <v>5.8</v>
      </c>
      <c r="AU11" s="734"/>
      <c r="AV11" s="195">
        <f>IF(OR(ISNUMBER(VLOOKUP($B11,HKII!$B$11:$AS$80,44,FALSE))=FALSE,$AV$6="",$B11=""),"",VLOOKUP($B11,HKII!$B$11:$AS$80,44,FALSE))</f>
        <v>6</v>
      </c>
      <c r="AW11" s="734"/>
      <c r="AX11" s="195" t="str">
        <f>IF(OR(ISNUMBER(VLOOKUP($B11,HKII!$B$11:$AW$80,48,FALSE))=FALSE,AX6="",$B11=""),"",VLOOKUP($B11,HKII!$B$11:$AW$80,48,FALSE))</f>
        <v/>
      </c>
      <c r="AY11" s="734"/>
      <c r="AZ11" s="636">
        <f t="shared" ref="AZ11:AZ74" si="0">IF($B11="","",$CP11)</f>
        <v>6.52</v>
      </c>
      <c r="BA11" s="636" t="str">
        <f>IF($B11="","",IF($CP11&lt;&gt;$EJ11,$EJ11,""))</f>
        <v/>
      </c>
      <c r="BB11" s="637">
        <f>IF($B11="","",IF(OR(ISNUMBER(VLOOKUP($B11,HKI!$B$11:$BB$73,53,FALSE)),ISNUMBER(VLOOKUP($B11,HKII!$B$11:$BB$80,53,FALSE))),ROUND((VLOOKUP($B11,HKI!$B$11:$BB$73,53,FALSE)+VLOOKUP($B11,HKII!$B$11:$BB$80,53,FALSE))/2,0),""))</f>
        <v>81</v>
      </c>
      <c r="BC11" s="638" t="str">
        <f>IF($B11="","",IF($AZ11="","KXL",IF($AZ11&lt;4,"Kém",IF($AZ11&lt;5.5,"TB Yếu",IF($AZ11&lt;7,"T.Bình",IF($AZ11&lt;8,"Khá",IF($AZ11&lt;9,"Giỏi","XS")))))))</f>
        <v>T.Bình</v>
      </c>
      <c r="BD11" s="637" t="str">
        <f>IF($B11="","",IF($BA11="","",IF($BA11="","KXL",IF($BA11&lt;4,"Kém",IF($BA11&lt;5.5,"TB Yếu",IF($BA11&lt;7,"T.Bình",IF($BA11&lt;8,"Khá",IF($BA11&lt;9,"Giỏi","XS"))))))))</f>
        <v/>
      </c>
      <c r="BE11" s="639"/>
      <c r="BF11" s="644" t="str">
        <f>IF(AND(ISNUMBER(BS11)=TRUE,$BS11&gt;24),"Cảnh báo","")</f>
        <v/>
      </c>
      <c r="BG11" s="640">
        <f>IF($B11="","",SUMIF($BT11:$CO11,"&gt;=0",$BT$7:$CO$7))</f>
        <v>35</v>
      </c>
      <c r="BH11" s="641">
        <f>IF($B11="","",SUMIF($BT11:$CO11,"&gt;=4",$BT$7:$CO$7))</f>
        <v>35</v>
      </c>
      <c r="BI11" s="641">
        <f>IF($B11="","",SUMIF($BT11:$CO11,"&lt;4",$BT$7:$CO$7))</f>
        <v>0</v>
      </c>
      <c r="BJ11" s="641">
        <f>IF(OR($AZ11="",$B11=""),"",SUMIF($DN11:$EI11,"&gt;=4",$DN$7:$EI$7))</f>
        <v>35</v>
      </c>
      <c r="BK11" s="642">
        <f>IF(OR($AZ11="",$B11=""),"",SUMIF($DN11:$EI11,"&lt;4",$DN$7:$EI$7))</f>
        <v>0</v>
      </c>
      <c r="BL11" s="643">
        <f>$DM11</f>
        <v>6.59</v>
      </c>
      <c r="BM11" s="644" t="str">
        <f>IF($B11="","",IF($BL11&gt;=5.5,"BT","Y"))</f>
        <v>BT</v>
      </c>
      <c r="BN11" s="643">
        <f>$GD11</f>
        <v>6.59</v>
      </c>
      <c r="BO11" s="644" t="str">
        <f>IF($B11="","",IF($BN11&gt;=5.5,"BT","Y"))</f>
        <v>BT</v>
      </c>
      <c r="BP11" s="645" t="str">
        <f>IF($BR11="","",IF($BR11&lt;34,"SV năm 1",IF($BR11&lt;=68,"SV năm 2","SV năm 3")))</f>
        <v>SV năm 3</v>
      </c>
      <c r="BQ11" s="646"/>
      <c r="BR11" s="682">
        <f>IF($B11="","",IF(AND(ISNUMBER(VLOOKUP($B11,HKI!$B$11:$BP$73,67,FALSE))=TRUE,ISNUMBER(VLOOKUP($B11,HKII!$B$11:$BI$80,60,FALSE))=TRUE),VLOOKUP($B11,HKI!$B$11:$BP$73,67,FALSE)+VLOOKUP($B11,HKII!$B$11:$BI$80,60,FALSE),IF(OR(ISNUMBER(VLOOKUP($B11,HKI!$B$11:$BP$73,67,FALSE))=TRUE,ISNUMBER(VLOOKUP($B11,HKII!$B$11:$BI$80,60,FALSE))=TRUE),VLOOKUP($B11,HKII!$B$11:$BI$80,60,FALSE),"")))</f>
        <v>74</v>
      </c>
      <c r="BS11" s="682">
        <f>IF($B11="","",IF(ISNUMBER(VLOOKUP($B11,HKI!$B$11:$BQ$73,68,FALSE))=TRUE,VLOOKUP($B11,HKI!$B$11:$BQ$84,68,FALSE)+IF(ISNUMBER(VLOOKUP($B11,HKII!$B$11:$BJ$80,61,FALSE))=TRUE,VLOOKUP($B11,HKII!$B$11:$BJ$80,61,FALSE),VLOOKUP($B11,HKII!$B$11:$BJ$80,61,FALSE)),""))</f>
        <v>0</v>
      </c>
      <c r="BT11" s="197">
        <f t="shared" ref="BT11:BT42" si="1">$H11</f>
        <v>4.5999999999999996</v>
      </c>
      <c r="BU11" s="198">
        <f t="shared" ref="BU11:BU42" si="2">$J11</f>
        <v>7.3</v>
      </c>
      <c r="BV11" s="198">
        <f t="shared" ref="BV11:BV42" si="3">$L11</f>
        <v>6.9</v>
      </c>
      <c r="BW11" s="198">
        <f t="shared" ref="BW11:BW42" si="4">$N11</f>
        <v>7.3</v>
      </c>
      <c r="BX11" s="199">
        <f t="shared" ref="BX11:BX42" si="5">$P11</f>
        <v>6.8</v>
      </c>
      <c r="BY11" s="199">
        <f t="shared" ref="BY11:BY74" si="6">$R11</f>
        <v>6.8</v>
      </c>
      <c r="BZ11" s="198" t="str">
        <f t="shared" ref="BZ11:BZ74" si="7">$T11</f>
        <v/>
      </c>
      <c r="CA11" s="198" t="str">
        <f t="shared" ref="CA11:CA42" si="8">$V11</f>
        <v/>
      </c>
      <c r="CB11" s="199" t="str">
        <f>$X11</f>
        <v/>
      </c>
      <c r="CC11" s="199">
        <f>$Z11</f>
        <v>6.3</v>
      </c>
      <c r="CD11" s="198">
        <f t="shared" ref="CD11:CD74" si="9">$AB11</f>
        <v>9</v>
      </c>
      <c r="CE11" s="198">
        <f t="shared" ref="CE11:CE42" si="10">$AD11</f>
        <v>5.4</v>
      </c>
      <c r="CF11" s="198">
        <f t="shared" ref="CF11:CF42" si="11">$AF11</f>
        <v>6.7</v>
      </c>
      <c r="CG11" s="198">
        <f t="shared" ref="CG11:CG42" si="12">$AH11</f>
        <v>8.5</v>
      </c>
      <c r="CH11" s="198">
        <f t="shared" ref="CH11:CH42" si="13">$AJ11</f>
        <v>6.5</v>
      </c>
      <c r="CI11" s="198">
        <f t="shared" ref="CI11:CI42" si="14">$AL11</f>
        <v>6.5</v>
      </c>
      <c r="CJ11" s="198">
        <f t="shared" ref="CJ11:CJ42" si="15">$AN11</f>
        <v>4.5999999999999996</v>
      </c>
      <c r="CK11" s="198" t="str">
        <f t="shared" ref="CK11:CK42" si="16">$AP11</f>
        <v/>
      </c>
      <c r="CL11" s="198">
        <f t="shared" ref="CL11:CL42" si="17">$AR11</f>
        <v>4</v>
      </c>
      <c r="CM11" s="198">
        <f t="shared" ref="CM11:CM74" si="18">$AT11</f>
        <v>5.8</v>
      </c>
      <c r="CN11" s="198">
        <f t="shared" ref="CN11:CN74" si="19">$AV11</f>
        <v>6</v>
      </c>
      <c r="CO11" s="199" t="str">
        <f t="shared" ref="CO11:CO74" si="20">$AX11</f>
        <v/>
      </c>
      <c r="CP11" s="200">
        <f>IF(COUNT($BT11:$CO11)=0,"",ROUND(SUMPRODUCT($BT11:$CO11,$BT$7:$CO$7)/SUMIF($BT11:$CO11,"&gt;=0",$BT$7:$CO$7),2))</f>
        <v>6.52</v>
      </c>
      <c r="CQ11" s="571">
        <f>IF($BT11&lt;=4,"",$BT11)</f>
        <v>4.5999999999999996</v>
      </c>
      <c r="CR11" s="571">
        <f>IF($BU11&lt;=4,"",$BU11)</f>
        <v>7.3</v>
      </c>
      <c r="CS11" s="571">
        <f>IF($BV11&lt;=4,"",$BV11)</f>
        <v>6.9</v>
      </c>
      <c r="CT11" s="571">
        <f>IF($BW11&lt;=4,"",$BW11)</f>
        <v>7.3</v>
      </c>
      <c r="CU11" s="571">
        <f>IF($BX11&lt;=4,"",$BX11)</f>
        <v>6.8</v>
      </c>
      <c r="CV11" s="571">
        <f>IF($BY11&lt;=4,"",$BY11)</f>
        <v>6.8</v>
      </c>
      <c r="CW11" s="571" t="str">
        <f>IF($BZ11&lt;=4,"",$BZ11)</f>
        <v/>
      </c>
      <c r="CX11" s="571" t="str">
        <f>IF($CA11&lt;=4,"",$CA11)</f>
        <v/>
      </c>
      <c r="CY11" s="571" t="str">
        <f>IF($CB11&lt;=4,"",$CB11)</f>
        <v/>
      </c>
      <c r="CZ11" s="571">
        <f>IF($CC11&lt;=4,"",$CC11)</f>
        <v>6.3</v>
      </c>
      <c r="DA11" s="571">
        <f>IF($CD11&lt;=4,"",$CD11)</f>
        <v>9</v>
      </c>
      <c r="DB11" s="571">
        <f>IF($CE11&lt;=4,"",$CE11)</f>
        <v>5.4</v>
      </c>
      <c r="DC11" s="571">
        <f>IF($CF11&lt;=4,"",$CF11)</f>
        <v>6.7</v>
      </c>
      <c r="DD11" s="571">
        <f>IF($CG11&lt;=4,"",$CG11)</f>
        <v>8.5</v>
      </c>
      <c r="DE11" s="571">
        <f>IF($CH11&lt;=4,"",$CH11)</f>
        <v>6.5</v>
      </c>
      <c r="DF11" s="571">
        <f>IF($CI11&lt;=4,"",$CI11)</f>
        <v>6.5</v>
      </c>
      <c r="DG11" s="571">
        <f>IF($CJ11&lt;=4,"",$CJ11)</f>
        <v>4.5999999999999996</v>
      </c>
      <c r="DH11" s="571" t="str">
        <f>IF($CK11&lt;=4,"",$CK11)</f>
        <v/>
      </c>
      <c r="DI11" s="571" t="str">
        <f>IF($CL11&lt;=4,"",$CL11)</f>
        <v/>
      </c>
      <c r="DJ11" s="571">
        <f>IF($CM11&lt;=4,"",$CM11)</f>
        <v>5.8</v>
      </c>
      <c r="DK11" s="571">
        <f>IF($CN11&lt;=4,"",$CN11)</f>
        <v>6</v>
      </c>
      <c r="DL11" s="571" t="str">
        <f>IF($CO11&lt;=4,"",$CO11)</f>
        <v/>
      </c>
      <c r="DM11" s="574">
        <f t="shared" ref="DM11:DM42" si="21">IF($B11="","",IF(COUNT($CQ11:$DL11)=0,0,ROUND(SUMPRODUCT($CQ11:$DL11,$CQ$7:$DL$7)/SUMIF($CQ11:$DL11,"&gt;=4",$CQ$7:$DL$7),2)))</f>
        <v>6.59</v>
      </c>
      <c r="DN11" s="585">
        <f>IF($I11="",$H11,$I11)</f>
        <v>4.5999999999999996</v>
      </c>
      <c r="DO11" s="586">
        <f>IF($K11="",$J11,$K11)</f>
        <v>7.3</v>
      </c>
      <c r="DP11" s="586">
        <f>IF($M11="",$L11,$M11)</f>
        <v>6.9</v>
      </c>
      <c r="DQ11" s="586">
        <f>IF($O11="",$N11,$O11)</f>
        <v>7.3</v>
      </c>
      <c r="DR11" s="586">
        <f>IF($Q11="",$P11,$Q11)</f>
        <v>6.8</v>
      </c>
      <c r="DS11" s="586">
        <f>IF($S11="",$R11,$S11)</f>
        <v>6.8</v>
      </c>
      <c r="DT11" s="586" t="str">
        <f>IF($U11="",$T11,$U11)</f>
        <v/>
      </c>
      <c r="DU11" s="586" t="str">
        <f>IF($W11="",$V11,$W11)</f>
        <v/>
      </c>
      <c r="DV11" s="586" t="str">
        <f>IF($Y11="",$X11,$Y11)</f>
        <v/>
      </c>
      <c r="DW11" s="586">
        <f>IF($AA11="",$Z11,$AA11)</f>
        <v>6.3</v>
      </c>
      <c r="DX11" s="586">
        <f>IF($AC11="",$AB11,$AC11)</f>
        <v>9</v>
      </c>
      <c r="DY11" s="586">
        <f>IF($AE11="",$AD11,$AE11)</f>
        <v>5.4</v>
      </c>
      <c r="DZ11" s="586">
        <f>IF($AG11="",$AF11,$AG11)</f>
        <v>6.7</v>
      </c>
      <c r="EA11" s="586">
        <f>IF($AI11="",$AH11,$AI11)</f>
        <v>8.5</v>
      </c>
      <c r="EB11" s="586">
        <f>IF($AK11="",$AJ11,$AK11)</f>
        <v>6.5</v>
      </c>
      <c r="EC11" s="586">
        <f>IF($AM11="",$AL11,$AM11)</f>
        <v>6.5</v>
      </c>
      <c r="ED11" s="586">
        <f>IF($AO11="",$AN11,$AO11)</f>
        <v>4.5999999999999996</v>
      </c>
      <c r="EE11" s="586" t="str">
        <f>IF($AQ11="",$AP11,$AQ11)</f>
        <v/>
      </c>
      <c r="EF11" s="586">
        <f>IF($AS11="",$AR11,$AS11)</f>
        <v>4</v>
      </c>
      <c r="EG11" s="586">
        <f>IF($AU11="",$AT11,$AU11)</f>
        <v>5.8</v>
      </c>
      <c r="EH11" s="586">
        <f>IF($AW11="",$AV11,$AW11)</f>
        <v>6</v>
      </c>
      <c r="EI11" s="586" t="str">
        <f>IF($AY11="",$AX11,$AY11)</f>
        <v/>
      </c>
      <c r="EJ11" s="589">
        <f>IF(COUNT($DN11:$EI11)=0,"",ROUND(SUMPRODUCT($DN11:$EI11,$DN$7:$EI$7)/SUMIF($DN11:$EI11,"&gt;=0",$DN$7:$EI$7),2))</f>
        <v>6.52</v>
      </c>
      <c r="EK11" s="617">
        <f>IF($B11="","",IF(ISNUMBER(VLOOKUP($B11,HKI!$B$11:$EU$73,150,FALSE)),VLOOKUP($B11,HKI!$B$11:$EU$73,150,FALSE),""))</f>
        <v>5.2</v>
      </c>
      <c r="EL11" s="602">
        <f>IF($B11="","",IF(ISNUMBER(VLOOKUP($B11,HKI!$B$11:$EV$73,151,FALSE)),VLOOKUP($B11,HKI!$B$11:$EV$73,151,FALSE),""))</f>
        <v>9.3000000000000007</v>
      </c>
      <c r="EM11" s="602">
        <f>IF($B11="","",IF(ISNUMBER(VLOOKUP($B11,HKI!$B$11:$EW$73,152,FALSE)),VLOOKUP($B11,HKI!$B$11:$EW$73,152,FALSE),""))</f>
        <v>7.2</v>
      </c>
      <c r="EN11" s="602">
        <f>IF($B11="","",IF(ISNUMBER(VLOOKUP($B11,HKI!$B$11:$EX$73,153,FALSE)),VLOOKUP($B11,HKI!$B$11:$EX$73,153,FALSE),""))</f>
        <v>5.8</v>
      </c>
      <c r="EO11" s="602">
        <f>IF($B11="","",IF(ISNUMBER(VLOOKUP($B11,HKI!$B$11:$EY$73,154,FALSE)),VLOOKUP($B11,HKI!$B$11:$EY$73,154,FALSE),""))</f>
        <v>6.3</v>
      </c>
      <c r="EP11" s="602">
        <f>IF($B11="","",IF(ISNUMBER(VLOOKUP($B11,HKI!$B$11:$EZ$73,155,FALSE)),VLOOKUP($B11,HKI!$B$11:$EZ$73,155,FALSE),""))</f>
        <v>7.2</v>
      </c>
      <c r="EQ11" s="602">
        <f>IF($B11="","",IF(ISNUMBER(VLOOKUP($B11,HKI!$B$11:$FA$73,156,FALSE)),VLOOKUP($B11,HKI!$B$11:$FA$73,156,FALSE),""))</f>
        <v>8.3000000000000007</v>
      </c>
      <c r="ER11" s="602" t="str">
        <f>IF($B11="","",IF(ISNUMBER(VLOOKUP($B11,HKI!$B$11:$FB$73,157,FALSE)),VLOOKUP($B11,HKI!$B$11:$FB$73,157,FALSE),""))</f>
        <v/>
      </c>
      <c r="ES11" s="602" t="str">
        <f>IF($B11="","",IF(ISNUMBER(VLOOKUP($B11,HKI!$B$11:$FC$84,158,FALSE)),VLOOKUP($B11,HKI!$B$11:$FC$73,158,FALSE),""))</f>
        <v/>
      </c>
      <c r="ET11" s="602">
        <f>IF($B11="","",IF(ISNUMBER(VLOOKUP($B11,HKI!$B$11:$FD$73,159,FALSE)),VLOOKUP($B11,HKI!$B$11:$FD$73,159,FALSE),""))</f>
        <v>8.1</v>
      </c>
      <c r="EU11" s="602">
        <f>IF($B11="","",IF(ISNUMBER(VLOOKUP($B11,HKI!$B$11:$FE$73,160,FALSE)),VLOOKUP($B11,HKI!$B$11:$FE$73,160,FALSE),""))</f>
        <v>5.5</v>
      </c>
      <c r="EV11" s="602" t="str">
        <f>IF($B11="","",IF(ISNUMBER(VLOOKUP($B11,HKI!$B$11:$FF$73,161,FALSE)),VLOOKUP($B11,HKI!$B$11:$FF$73,161,FALSE),""))</f>
        <v/>
      </c>
      <c r="EW11" s="602">
        <f>IF($B11="","",IF(ISNUMBER(VLOOKUP($B11,HKI!$B$11:$FG$73,162,FALSE)),VLOOKUP($B11,HKI!$B$11:$FG$73,162,FALSE),""))</f>
        <v>9.8000000000000007</v>
      </c>
      <c r="EX11" s="602">
        <f>IF($B11="","",IF(ISNUMBER(VLOOKUP($B11,HKI!$B$11:$FH$73,163,FALSE)),VLOOKUP($B11,HKI!$B$11:$FH$73,163,FALSE),""))</f>
        <v>9.1</v>
      </c>
      <c r="EY11" s="602">
        <f>IF($B11="","",IF(ISNUMBER(VLOOKUP($B11,HKI!$B$11:$FI$73,164,FALSE)),VLOOKUP($B11,HKI!$B$11:$FI$73,164,FALSE),""))</f>
        <v>8</v>
      </c>
      <c r="EZ11" s="602">
        <f>IF($B11="","",IF(ISNUMBER(VLOOKUP($B11,HKI!$B$11:$FJ$73,165,FALSE)),VLOOKUP($B11,HKI!$B$11:$FJ$73,165,FALSE),""))</f>
        <v>8.1</v>
      </c>
      <c r="FA11" s="602">
        <f>IF($B11="","",IF(ISNUMBER(VLOOKUP($B11,HKI!$B$11:$FK$73,166,FALSE)),VLOOKUP($B11,HKI!$B$11:$FK$73,166,FALSE),""))</f>
        <v>6</v>
      </c>
      <c r="FB11" s="602">
        <f>IF($B11="","",IF(ISNUMBER(VLOOKUP($B11,HKI!$B$11:$FL$73,167,FALSE)),VLOOKUP($B11,HKI!$B$11:$FL$73,167,FALSE),""))</f>
        <v>8</v>
      </c>
      <c r="FC11" s="602" t="str">
        <f>IF($B11="","",IF(ISNUMBER(VLOOKUP($B11,HKI!$B$11:$FM$73,168,FALSE)),VLOOKUP($B11,HKI!$B$11:$FM$73,168,FALSE),""))</f>
        <v/>
      </c>
      <c r="FD11" s="602" t="str">
        <f>IF($B11="","",IF(ISNUMBER(VLOOKUP($B11,HKI!$B$11:$FN$73,169,FALSE)),VLOOKUP($B11,HKI!$B$11:$FN$73,169,FALSE),""))</f>
        <v/>
      </c>
      <c r="FE11" s="602" t="str">
        <f>IF($B11="","",IF(ISNUMBER(VLOOKUP($B11,HKI!$B$11:$FO$73,170,FALSE)),VLOOKUP($B11,HKI!$B$11:$FO$73,170,FALSE),""))</f>
        <v/>
      </c>
      <c r="FF11" s="602">
        <f>IF($B11="","",IF(ISNUMBER(VLOOKUP($B11,HKI!$B$11:$FP$73,171,FALSE)),VLOOKUP($B11,HKI!$B$11:$FP$73,171,FALSE),""))</f>
        <v>7</v>
      </c>
      <c r="FG11" s="618" t="str">
        <f>IF($B11="","",IF(ISNUMBER(VLOOKUP($B11,HKI!$B$11:$FQ$73,172,FALSE)),VLOOKUP($B11,HKI!$B$11:$FQ$73,172,FALSE),""))</f>
        <v/>
      </c>
      <c r="FH11" s="610">
        <f>IF($DN11&lt;=4,"",$DN11)</f>
        <v>4.5999999999999996</v>
      </c>
      <c r="FI11" s="586">
        <f>IF($DO11&lt;=4,"",$DO11)</f>
        <v>7.3</v>
      </c>
      <c r="FJ11" s="586">
        <f>IF($DP11&lt;=4,"",$DP11)</f>
        <v>6.9</v>
      </c>
      <c r="FK11" s="586">
        <f>IF($DQ11&lt;=4,"",$DQ11)</f>
        <v>7.3</v>
      </c>
      <c r="FL11" s="586">
        <f>IF($DR11&lt;=4,"",$DR11)</f>
        <v>6.8</v>
      </c>
      <c r="FM11" s="586">
        <f>IF($DS11&lt;=4,"",$DS11)</f>
        <v>6.8</v>
      </c>
      <c r="FN11" s="586" t="str">
        <f>IF($DT11&lt;=4,"",$DT11)</f>
        <v/>
      </c>
      <c r="FO11" s="586" t="str">
        <f>IF($DU11&lt;=4,"",$DU11)</f>
        <v/>
      </c>
      <c r="FP11" s="586" t="str">
        <f>IF($DV11&lt;=4,"",$DV11)</f>
        <v/>
      </c>
      <c r="FQ11" s="586">
        <f>IF($DW11&lt;=4,"",$DW11)</f>
        <v>6.3</v>
      </c>
      <c r="FR11" s="586">
        <f>IF($DX11&lt;=4,"",$DX11)</f>
        <v>9</v>
      </c>
      <c r="FS11" s="586">
        <f>IF($DY11&lt;=4,"",$DY11)</f>
        <v>5.4</v>
      </c>
      <c r="FT11" s="586">
        <f>IF($DZ11&lt;=4,"",$DZ11)</f>
        <v>6.7</v>
      </c>
      <c r="FU11" s="586">
        <f>IF($EA11&lt;=4,"",$EA11)</f>
        <v>8.5</v>
      </c>
      <c r="FV11" s="586">
        <f>IF($EB11&lt;=4,"",$EB11)</f>
        <v>6.5</v>
      </c>
      <c r="FW11" s="586">
        <f>IF($EC11&lt;=4,"",$EC11)</f>
        <v>6.5</v>
      </c>
      <c r="FX11" s="586">
        <f>IF($ED11&lt;=4,"",$ED11)</f>
        <v>4.5999999999999996</v>
      </c>
      <c r="FY11" s="586" t="str">
        <f>IF($EE11&lt;=4,"",$EE11)</f>
        <v/>
      </c>
      <c r="FZ11" s="586" t="str">
        <f>IF($EF11&lt;=4,"",$EF11)</f>
        <v/>
      </c>
      <c r="GA11" s="586">
        <f>IF($EG11&lt;=4,"",$EG11)</f>
        <v>5.8</v>
      </c>
      <c r="GB11" s="586">
        <f>IF($EH11&lt;=4,"",$EH11)</f>
        <v>6</v>
      </c>
      <c r="GC11" s="586" t="str">
        <f>IF($EI11&lt;=4,"",$EI11)</f>
        <v/>
      </c>
      <c r="GD11" s="596">
        <f>IF($B11="","",IF(COUNT($FH11:$GC11)=0,0,ROUND(SUMPRODUCT($FH11:$GC11,$FH$7:$GC$7)/SUMIF($FH11:$GC11,"&gt;=4",$FH$7:$GC$7),2)))</f>
        <v>6.59</v>
      </c>
      <c r="GE11" s="737">
        <f>IF($B11="","",IF(COUNT($EK11:$GC11)=0,0,ROUND(SUMPRODUCT($EK11:$GC11,$EK$7:$GC$7)/SUMIF($EK11:$GC11,"&gt;=4",$EK$7:$GC$7),2)))</f>
        <v>6.98</v>
      </c>
      <c r="GF11" s="207"/>
      <c r="GI11" s="738">
        <f>SUMPRODUCT($EK11:$GC11,$EK$7:$GC$7)</f>
        <v>509.9</v>
      </c>
      <c r="GJ11" s="738">
        <f>SUMIF($EK11:$GC11,"&gt;=0",$EK$7:$GC$7)</f>
        <v>73</v>
      </c>
      <c r="GK11" s="738">
        <f>ROUND(GI11/GJ11,2)</f>
        <v>6.98</v>
      </c>
    </row>
    <row r="12" spans="1:193" s="206" customFormat="1" ht="21.95" customHeight="1">
      <c r="A12" s="686">
        <f>IF(B12="","",SUBTOTAL(3,$B$11:B12))</f>
        <v>2</v>
      </c>
      <c r="B12" s="490" t="str">
        <f>IF(HKII!$B12="","",HKII!$B12)</f>
        <v>13D301Đ004</v>
      </c>
      <c r="C12" s="648" t="str">
        <f>IF($B12="","",VLOOKUP($B12,'DS LOP HKII'!$B$2:$C$936,2,0))</f>
        <v>Đặng Thế</v>
      </c>
      <c r="D12" s="649" t="str">
        <f>IF($B12="","",VLOOKUP($B12,'DS LOP HKII'!$B$2:$D$936,3,0))</f>
        <v>Anh</v>
      </c>
      <c r="E12" s="201"/>
      <c r="F12" s="650" t="str">
        <f>IF($B12="","",IF(AND(ISBLANK(VLOOKUP($B12,HKI!$B$11:$G$73,5,FALSE)),ISBLANK(VLOOKUP($B12,HKII!$B$11:$G$80,5,FALSE)))=TRUE,"",VLOOKUP($B12,HKI!$B$11:$G$73,5,FALSE)+VLOOKUP($B12,HKII!$B$11:$G$80,5,FALSE)))</f>
        <v/>
      </c>
      <c r="G12" s="651">
        <f>IF($B12="","",IF(AND(ISBLANK(VLOOKUP($B12,HKI!$B$11:$G$73,6,FALSE)),ISBLANK(VLOOKUP($B12,HKII!$B$11:$G$80,6,FALSE)))=TRUE,"",VLOOKUP($B12,HKI!$B$11:$G$73,6,FALSE)+VLOOKUP($B12,HKII!$B$11:$G$80,6,FALSE)))</f>
        <v>29</v>
      </c>
      <c r="H12" s="652">
        <f>IF(OR(ISNUMBER(VLOOKUP($B12,HKI!$B$11:$I$73,8,FALSE))=FALSE,$H$6="",$B12=""),"",VLOOKUP($B12,HKI!$B$11:$I$73,8,FALSE))</f>
        <v>4.7</v>
      </c>
      <c r="I12" s="653" t="str">
        <f>IF(OR(ISNUMBER(VLOOKUP($B12,HKI!$B$11:$K$73,10,FALSE))=FALSE,,$H$6="",$B12=""),"",VLOOKUP($B12,HKI!$B$11:$K$73,10,FALSE))</f>
        <v/>
      </c>
      <c r="J12" s="652">
        <f>IF(OR(ISNUMBER(VLOOKUP($B12,HKI!$B$11:$M$73,12,FALSE))=FALSE,$J$6="",$B12=""),"",VLOOKUP($B12,HKI!$B$11:$M$73,12,FALSE))</f>
        <v>5.9</v>
      </c>
      <c r="K12" s="653" t="str">
        <f>IF(OR(ISNUMBER(VLOOKUP($B12,HKI!$B$11:$O$73,14,FALSE))=FALSE,$J$6="",$B12=""),"",VLOOKUP($B12,HKI!$B$11:$O$73,14,FALSE))</f>
        <v/>
      </c>
      <c r="L12" s="652">
        <f>IF(OR(ISNUMBER(VLOOKUP($B12,HKI!$B$11:$Q$73,16,FALSE))=FALSE,$L$6="",$B12=""),"",VLOOKUP($B12,HKI!$B$11:$Q$73,16,FALSE))</f>
        <v>4</v>
      </c>
      <c r="M12" s="653" t="str">
        <f>IF(OR(ISNUMBER(VLOOKUP($B12,HKI!$B$11:$S$73,18,FALSE))=FALSE,$L$6="",$B12=""),"",VLOOKUP($B12,HKI!$B$11:$S$73,18,FALSE))</f>
        <v/>
      </c>
      <c r="N12" s="652">
        <f>IF(OR(ISNUMBER(VLOOKUP($B12,HKI!$B$11:$U$73,20,FALSE))=FALSE,$N$6="",$B12=""),"",VLOOKUP($B12,HKI!$B$11:$U$73,20,FALSE))</f>
        <v>3.3</v>
      </c>
      <c r="O12" s="653" t="str">
        <f>IF(OR(ISNUMBER(VLOOKUP($B12,HKI!$B$11:$W$73,22,FALSE))=FALSE,$N$6="",$B12=""),"",VLOOKUP($B12,HKI!$B$11:$W$73,22,FALSE))</f>
        <v/>
      </c>
      <c r="P12" s="652">
        <f>IF(OR(ISNUMBER(VLOOKUP($B12,HKI!$B$11:$Y$73,24,FALSE))=FALSE,$P$6="",$B12=""),"",VLOOKUP($B12,HKI!$B$11:$Y$73,24,FALSE))</f>
        <v>4.7</v>
      </c>
      <c r="Q12" s="653" t="str">
        <f>IF(OR(ISNUMBER(VLOOKUP($B12,HKI!$B$11:$AA$73,26,FALSE))=FALSE,$P$6="",$B12=""),"",VLOOKUP($B12,HKI!$B$11:$AA$73,26,FALSE))</f>
        <v/>
      </c>
      <c r="R12" s="652">
        <f>IF(OR(ISNUMBER(VLOOKUP($B12,HKI!$B$11:$AC$73,28,FALSE))=FALSE,$R$6="",$B12=""),"",VLOOKUP($B12,HKI!$B$11:$AC$73,28,FALSE))</f>
        <v>4.5999999999999996</v>
      </c>
      <c r="S12" s="653" t="str">
        <f>IF(OR(ISNUMBER(VLOOKUP($B12,HKI!$B$11:$AE$73,30,FALSE))=FALSE,$R$6="",$B12=""),"",VLOOKUP($B12,HKI!$B$11:$AE$73,30,FALSE))</f>
        <v/>
      </c>
      <c r="T12" s="652" t="str">
        <f>IF(OR(ISNUMBER(VLOOKUP($B12,HKI!$B$11:$AG$73,32,FALSE))=FALSE,$T$6="",$B12=""),"",VLOOKUP($B12,HKI!$B$11:$AG$73,32,FALSE))</f>
        <v/>
      </c>
      <c r="U12" s="653" t="str">
        <f>IF(OR(ISNUMBER(VLOOKUP($B12,HKI!$B$11:$AI$73,34,FALSE))=FALSE,$T$6="",$B12=""),"",VLOOKUP($B12,HKI!$B$11:$AI$73,34,FALSE))</f>
        <v/>
      </c>
      <c r="V12" s="652" t="str">
        <f>IF(OR(ISNUMBER(VLOOKUP($B12,HKI!$B$11:$AK$73,36,FALSE))=FALSE,$V$6="",$B12=""),"",VLOOKUP($B12,HKI!$B$11:$AK$73,36,FALSE))</f>
        <v/>
      </c>
      <c r="W12" s="653" t="str">
        <f>IF(OR(ISNUMBER(VLOOKUP($B12,HKI!$B$11:$AM$73,38,FALSE))=FALSE,$V$6="",$B12=""),"",VLOOKUP($B12,HKI!$B$11:$AM$73,38,FALSE))</f>
        <v/>
      </c>
      <c r="X12" s="652" t="str">
        <f>IF(OR(ISNUMBER(VLOOKUP($B12,HKI!$B$11:$AO$73,40,FALSE))=FALSE,$X$6="",$B12=""),"",VLOOKUP($B12,HKI!$B$11:$AO$73,40,FALSE))</f>
        <v/>
      </c>
      <c r="Y12" s="653" t="str">
        <f>IF(OR(ISNUMBER(VLOOKUP($B12,HKI!$B$11:$AQ$73,42,FALSE))=FALSE,$X$6="",$B12=""),"",VLOOKUP($B12,HKI!$B$11:$AQ$73,42,FALSE))</f>
        <v/>
      </c>
      <c r="Z12" s="652">
        <f>IF(OR(ISNUMBER(VLOOKUP($B12,HKI!$B$11:$AS$73,44,FALSE))=FALSE,$Z$6="",$B12=""),"",VLOOKUP($B12,HKI!$B$11:$AS$73,44,FALSE))</f>
        <v>5.5</v>
      </c>
      <c r="AA12" s="254"/>
      <c r="AB12" s="652">
        <f>IF(OR(ISNUMBER(VLOOKUP($B12,HKI!$B$11:$AW$73,48,FALSE))=FALSE,$AB$6="",$B12=""),"",VLOOKUP($B12,HKI!$B$11:$AW$73,48,FALSE))</f>
        <v>5.8</v>
      </c>
      <c r="AC12" s="254"/>
      <c r="AD12" s="652">
        <f>IF(OR(ISNUMBER(VLOOKUP($B12,HKII!$B$11:$I$80,8,FALSE))=FALSE,$AD$6="",$B12=""),"",VLOOKUP($B12,HKII!$B$11:$I$80,8,FALSE))</f>
        <v>3.4</v>
      </c>
      <c r="AE12" s="653" t="str">
        <f>IF(OR(ISNUMBER(VLOOKUP($B12,HKII!$B$11:$K$80,10,FALSE))=FALSE,$AD$6="",$B12=""),"",VLOOKUP($B12,HKII!$B$11:$K$80,10,FALSE))</f>
        <v/>
      </c>
      <c r="AF12" s="652">
        <f>IF(OR(ISNUMBER(VLOOKUP($B12,HKII!$B$11:$M$80,12,FALSE))=FALSE,$AF$6="",$B12=""),"",VLOOKUP($B12,HKII!$B$11:$M$80,12,FALSE))</f>
        <v>2.1</v>
      </c>
      <c r="AG12" s="653" t="str">
        <f>IF(OR(ISNUMBER(VLOOKUP($B12,HKII!$B$11:$O$80,14,FALSE))=FALSE,$AF$6="",$B12=""),"",VLOOKUP($B12,HKII!$B$11:$O$80,14,FALSE))</f>
        <v/>
      </c>
      <c r="AH12" s="652">
        <f>IF(OR(ISNUMBER(VLOOKUP($B12,HKII!$B$11:$Q$80,16,FALSE))=FALSE,$AH$6="",$B12=""),"",VLOOKUP($B12,HKII!$B$11:$Q$80,16,FALSE))</f>
        <v>6.7</v>
      </c>
      <c r="AI12" s="653" t="str">
        <f>IF(OR(ISNUMBER(VLOOKUP($B12,HKII!$B$11:$S$80,18,FALSE))=FALSE,$AH$6="",$B12=""),"",VLOOKUP($B12,HKII!$B$11:$S$75,18,FALSE))</f>
        <v/>
      </c>
      <c r="AJ12" s="652">
        <f>IF(OR(ISNUMBER(VLOOKUP($B12,HKII!$B$11:$U$80,20,FALSE))=FALSE,$AJ$6="",$B12=""),"",VLOOKUP($B12,HKII!$B$11:$U$80,20,FALSE))</f>
        <v>2.5</v>
      </c>
      <c r="AK12" s="653" t="str">
        <f>IF(OR(ISNUMBER(VLOOKUP($B12,HKII!$B$11:$W$91,22,FALSE))=FALSE,$AJ$6="",$B12=""),"",VLOOKUP($B12,HKII!$B$11:$W$91,22,FALSE))</f>
        <v/>
      </c>
      <c r="AL12" s="652">
        <f>IF(OR(ISNUMBER(VLOOKUP($B12,HKII!$B$11:$Y$80,24,FALSE))=FALSE,$AL$6="",$B12=""),"",VLOOKUP($B12,HKII!$B$11:$Y$80,24,FALSE))</f>
        <v>7.3</v>
      </c>
      <c r="AM12" s="653" t="str">
        <f>IF(OR(ISNUMBER(VLOOKUP($B12,HKII!$B$11:$AA$80,26,FALSE))=FALSE,$AL$6="",$B12=""),"",VLOOKUP($B12,HKII!$B$11:$AA$80,26,FALSE))</f>
        <v/>
      </c>
      <c r="AN12" s="652">
        <f>IF(OR(ISNUMBER(VLOOKUP($B12,HKII!$B$11:$AC$80,28,FALSE))=FALSE,$AN$6="",$B12=""),"",VLOOKUP($B12,HKII!$B$11:$AC$80,28,FALSE))</f>
        <v>2.2999999999999998</v>
      </c>
      <c r="AO12" s="653" t="str">
        <f>IF(OR(ISNUMBER(VLOOKUP($B12,HKII!$B$11:$AE$80,30,FALSE))=FALSE,$AN$6="",$B12=""),"",VLOOKUP($B12,HKII!$B$11:$AE$80,30,FALSE))</f>
        <v/>
      </c>
      <c r="AP12" s="652" t="str">
        <f>IF(OR(ISNUMBER(VLOOKUP($B12,HKII!$B$11:$AG$80,32,FALSE))=FALSE,$AP$6="",$B12=""),"",VLOOKUP($B12,HKII!$B$11:$AG$80,32,FALSE))</f>
        <v/>
      </c>
      <c r="AQ12" s="654" t="str">
        <f>IF(OR(ISNUMBER(VLOOKUP($B12,HKII!$B$11:$AI$80,34,FALSE))=FALSE,$AP$6="",$B12=""),"",VLOOKUP($B12,HKII!$B$11:$AI$80,34,FALSE))</f>
        <v/>
      </c>
      <c r="AR12" s="652">
        <f>IF(OR(ISNUMBER(VLOOKUP($B12,HKII!$B$11:$AK$80,36,FALSE))=FALSE,$AR$6="",$B12=""),"",VLOOKUP($B12,HKII!$B$11:$AK$80,36,FALSE))</f>
        <v>0</v>
      </c>
      <c r="AS12" s="254"/>
      <c r="AT12" s="652">
        <f>IF(OR(ISNUMBER(VLOOKUP($B12,HKII!$B$11:$AO$80,40,FALSE))=FALSE,$AT$6="",$B12=""),"",VLOOKUP($B12,HKII!$B$11:$AO$80,40,FALSE))</f>
        <v>6.3</v>
      </c>
      <c r="AU12" s="735"/>
      <c r="AV12" s="652">
        <f>IF(OR(ISNUMBER(VLOOKUP($B12,HKII!$B$11:$AS$80,44,FALSE))=FALSE,$AV$6="",$B12=""),"",VLOOKUP($B12,HKII!$B$11:$AS$80,44,FALSE))</f>
        <v>5.4</v>
      </c>
      <c r="AW12" s="735"/>
      <c r="AX12" s="652" t="str">
        <f>IF(OR(ISNUMBER(VLOOKUP($B12,HKII!$B$11:$AW$80,48,FALSE))=FALSE,AX7="",$B12=""),"",VLOOKUP($B12,HKII!$B$11:$AW$80,48,FALSE))</f>
        <v/>
      </c>
      <c r="AY12" s="735"/>
      <c r="AZ12" s="655">
        <f t="shared" si="0"/>
        <v>4.54</v>
      </c>
      <c r="BA12" s="655" t="str">
        <f t="shared" ref="BA12:BA75" si="22">IF($B12="","",IF($CP12&lt;&gt;$EJ12,$EJ12,""))</f>
        <v/>
      </c>
      <c r="BB12" s="548">
        <f>IF($B12="","",IF(OR(ISNUMBER(VLOOKUP($B12,HKI!$B$11:$BB$73,53,FALSE)),ISNUMBER(VLOOKUP($B12,HKII!$B$11:$BB$80,53,FALSE))),ROUND((VLOOKUP($B12,HKI!$B$11:$BB$73,53,FALSE)+VLOOKUP($B12,HKII!$B$11:$BB$80,53,FALSE))/2,0),""))</f>
        <v>38</v>
      </c>
      <c r="BC12" s="656" t="str">
        <f t="shared" ref="BC12:BC75" si="23">IF($B12="","",IF($AZ12="","KXL",IF($AZ12&lt;4,"Kém",IF($AZ12&lt;5.5,"TB Yếu",IF($AZ12&lt;7,"T.Bình",IF($AZ12&lt;8,"Khá",IF($AZ12&lt;9,"Giỏi","XS")))))))</f>
        <v>TB Yếu</v>
      </c>
      <c r="BD12" s="548" t="str">
        <f t="shared" ref="BD12:BD75" si="24">IF($B12="","",IF($BA12="","",IF($BA12="","KXL",IF($BA12&lt;4,"Kém",IF($BA12&lt;5.5,"TB Yếu",IF($BA12&lt;7,"T.Bình",IF($BA12&lt;8,"Khá",IF($BA12&lt;9,"Giỏi","XS"))))))))</f>
        <v/>
      </c>
      <c r="BE12" s="202"/>
      <c r="BF12" s="186" t="str">
        <f t="shared" ref="BF12:BF75" si="25">IF(AND(ISNUMBER(BS12)=TRUE,$BS12&gt;24),"Cảnh báo","")</f>
        <v/>
      </c>
      <c r="BG12" s="657">
        <f t="shared" ref="BG12:BG75" si="26">IF($B12="","",SUMIF($BT12:$CO12,"&gt;=0",$BT$7:$CO$7))</f>
        <v>35</v>
      </c>
      <c r="BH12" s="188">
        <f t="shared" ref="BH12:BH42" si="27">IF(B12="","",SUMIF(BT12:CO12,"&gt;=4",$BT$7:$CO$7))</f>
        <v>24</v>
      </c>
      <c r="BI12" s="188">
        <f t="shared" ref="BI12:BI75" si="28">IF($B12="","",SUMIF($BT12:$CO12,"&lt;4",$BT$7:$CO$7))</f>
        <v>11</v>
      </c>
      <c r="BJ12" s="188">
        <f t="shared" ref="BJ12:BJ75" si="29">IF(OR($AZ12="",$B12=""),"",SUMIF($DN12:$EI12,"&gt;=4",$DN$7:$EI$7))</f>
        <v>24</v>
      </c>
      <c r="BK12" s="658">
        <f t="shared" ref="BK12:BK75" si="30">IF(OR($AZ12="",$B12=""),"",SUMIF($DN12:$EI12,"&lt;4",$DN$7:$EI$7))</f>
        <v>11</v>
      </c>
      <c r="BL12" s="659">
        <f t="shared" ref="BL12:BL75" si="31">$DM12</f>
        <v>5.7</v>
      </c>
      <c r="BM12" s="186" t="str">
        <f t="shared" ref="BM12:BM75" si="32">IF($B12="","",IF($BL12&gt;=5.5,"BT","Y"))</f>
        <v>BT</v>
      </c>
      <c r="BN12" s="659">
        <f t="shared" ref="BN12:BN75" si="33">$GD12</f>
        <v>5.7</v>
      </c>
      <c r="BO12" s="186" t="str">
        <f t="shared" ref="BO12:BO75" si="34">IF($B12="","",IF($BN12&gt;=5.5,"BT","Y"))</f>
        <v>BT</v>
      </c>
      <c r="BP12" s="660" t="str">
        <f t="shared" ref="BP12:BP75" si="35">IF($BR12="","",IF($BR12&lt;34,"SV năm 1",IF($BR12&lt;=68,"SV năm 2","SV năm 3")))</f>
        <v>SV năm 2</v>
      </c>
      <c r="BQ12" s="203"/>
      <c r="BR12" s="681">
        <f>IF($B12="","",IF(AND(ISNUMBER(VLOOKUP($B12,HKI!$B$11:$BP$73,67,FALSE))=TRUE,ISNUMBER(VLOOKUP($B12,HKII!$B$11:$BI$80,60,FALSE))=TRUE),VLOOKUP($B12,HKI!$B$11:$BP$73,67,FALSE)+VLOOKUP($B12,HKII!$B$11:$BI$80,60,FALSE),IF(OR(ISNUMBER(VLOOKUP($B12,HKI!$B$11:$BP$73,67,FALSE))=TRUE,ISNUMBER(VLOOKUP($B12,HKII!$B$11:$BI$80,60,FALSE))=TRUE),VLOOKUP($B12,HKII!$B$11:$BI$80,60,FALSE),"")))</f>
        <v>61</v>
      </c>
      <c r="BS12" s="681">
        <f>IF($B12="","",IF(ISNUMBER(VLOOKUP($B12,HKI!$B$11:$BQ$73,68,FALSE))=TRUE,VLOOKUP($B12,HKI!$B$11:$BQ$84,68,FALSE)+IF(ISNUMBER(VLOOKUP($B12,HKII!$B$11:$BJ$80,61,FALSE))=TRUE,VLOOKUP($B12,HKII!$B$11:$BJ$80,61,FALSE),VLOOKUP($B12,HKII!$B$11:$BJ$80,61,FALSE)),""))</f>
        <v>13</v>
      </c>
      <c r="BT12" s="197">
        <f t="shared" si="1"/>
        <v>4.7</v>
      </c>
      <c r="BU12" s="198">
        <f t="shared" si="2"/>
        <v>5.9</v>
      </c>
      <c r="BV12" s="198">
        <f t="shared" si="3"/>
        <v>4</v>
      </c>
      <c r="BW12" s="198">
        <f t="shared" si="4"/>
        <v>3.3</v>
      </c>
      <c r="BX12" s="199">
        <f t="shared" si="5"/>
        <v>4.7</v>
      </c>
      <c r="BY12" s="199">
        <f t="shared" si="6"/>
        <v>4.5999999999999996</v>
      </c>
      <c r="BZ12" s="198" t="str">
        <f t="shared" si="7"/>
        <v/>
      </c>
      <c r="CA12" s="198" t="str">
        <f t="shared" si="8"/>
        <v/>
      </c>
      <c r="CB12" s="199" t="str">
        <f t="shared" ref="CB12:CB75" si="36">$X12</f>
        <v/>
      </c>
      <c r="CC12" s="199">
        <f t="shared" ref="CC12:CC75" si="37">$Z12</f>
        <v>5.5</v>
      </c>
      <c r="CD12" s="198">
        <f t="shared" si="9"/>
        <v>5.8</v>
      </c>
      <c r="CE12" s="198">
        <f t="shared" si="10"/>
        <v>3.4</v>
      </c>
      <c r="CF12" s="198">
        <f t="shared" si="11"/>
        <v>2.1</v>
      </c>
      <c r="CG12" s="198">
        <f t="shared" si="12"/>
        <v>6.7</v>
      </c>
      <c r="CH12" s="198">
        <f t="shared" si="13"/>
        <v>2.5</v>
      </c>
      <c r="CI12" s="198">
        <f t="shared" si="14"/>
        <v>7.3</v>
      </c>
      <c r="CJ12" s="198">
        <f t="shared" si="15"/>
        <v>2.2999999999999998</v>
      </c>
      <c r="CK12" s="198" t="str">
        <f t="shared" si="16"/>
        <v/>
      </c>
      <c r="CL12" s="198">
        <f t="shared" si="17"/>
        <v>0</v>
      </c>
      <c r="CM12" s="198">
        <f t="shared" si="18"/>
        <v>6.3</v>
      </c>
      <c r="CN12" s="198">
        <f t="shared" si="19"/>
        <v>5.4</v>
      </c>
      <c r="CO12" s="199" t="str">
        <f t="shared" si="20"/>
        <v/>
      </c>
      <c r="CP12" s="200">
        <f t="shared" ref="CP12:CP75" si="38">IF(COUNT($BT12:$CO12)=0,"",ROUND(SUMPRODUCT($BT12:$CO12,$BT$7:$CO$7)/SUMIF($BT12:$CO12,"&gt;=0",$BT$7:$CO$7),2))</f>
        <v>4.54</v>
      </c>
      <c r="CQ12" s="571">
        <f t="shared" ref="CQ12:CQ75" si="39">IF($BT12&lt;=4,"",$BT12)</f>
        <v>4.7</v>
      </c>
      <c r="CR12" s="571">
        <f t="shared" ref="CR12:CR75" si="40">IF($BU12&lt;=4,"",$BU12)</f>
        <v>5.9</v>
      </c>
      <c r="CS12" s="571" t="str">
        <f t="shared" ref="CS12:CS75" si="41">IF($BV12&lt;=4,"",$BV12)</f>
        <v/>
      </c>
      <c r="CT12" s="571" t="str">
        <f t="shared" ref="CT12:CT75" si="42">IF($BW12&lt;=4,"",$BW12)</f>
        <v/>
      </c>
      <c r="CU12" s="571">
        <f t="shared" ref="CU12:CU75" si="43">IF($BX12&lt;=4,"",$BX12)</f>
        <v>4.7</v>
      </c>
      <c r="CV12" s="571">
        <f t="shared" ref="CV12:CV75" si="44">IF($BY12&lt;=4,"",$BY12)</f>
        <v>4.5999999999999996</v>
      </c>
      <c r="CW12" s="571" t="str">
        <f t="shared" ref="CW12:CW75" si="45">IF($BZ12&lt;=4,"",$BZ12)</f>
        <v/>
      </c>
      <c r="CX12" s="571" t="str">
        <f t="shared" ref="CX12:CX75" si="46">IF($CA12&lt;=4,"",$CA12)</f>
        <v/>
      </c>
      <c r="CY12" s="571" t="str">
        <f t="shared" ref="CY12:CY75" si="47">IF($CB12&lt;=4,"",$CB12)</f>
        <v/>
      </c>
      <c r="CZ12" s="571">
        <f t="shared" ref="CZ12:CZ75" si="48">IF($CC12&lt;=4,"",$CC12)</f>
        <v>5.5</v>
      </c>
      <c r="DA12" s="571">
        <f t="shared" ref="DA12:DA75" si="49">IF($CD12&lt;=4,"",$CD12)</f>
        <v>5.8</v>
      </c>
      <c r="DB12" s="571" t="str">
        <f t="shared" ref="DB12:DB75" si="50">IF($CE12&lt;=4,"",$CE12)</f>
        <v/>
      </c>
      <c r="DC12" s="571" t="str">
        <f t="shared" ref="DC12:DC75" si="51">IF($CF12&lt;=4,"",$CF12)</f>
        <v/>
      </c>
      <c r="DD12" s="571">
        <f t="shared" ref="DD12:DD75" si="52">IF($CG12&lt;=4,"",$CG12)</f>
        <v>6.7</v>
      </c>
      <c r="DE12" s="571" t="str">
        <f t="shared" ref="DE12:DE75" si="53">IF($CH12&lt;=4,"",$CH12)</f>
        <v/>
      </c>
      <c r="DF12" s="571">
        <f t="shared" ref="DF12:DF75" si="54">IF($CI12&lt;=4,"",$CI12)</f>
        <v>7.3</v>
      </c>
      <c r="DG12" s="571" t="str">
        <f t="shared" ref="DG12:DG75" si="55">IF($CJ12&lt;=4,"",$CJ12)</f>
        <v/>
      </c>
      <c r="DH12" s="571" t="str">
        <f t="shared" ref="DH12:DH75" si="56">IF($CK12&lt;=4,"",$CK12)</f>
        <v/>
      </c>
      <c r="DI12" s="571" t="str">
        <f t="shared" ref="DI12:DI75" si="57">IF($CL12&lt;=4,"",$CL12)</f>
        <v/>
      </c>
      <c r="DJ12" s="571">
        <f t="shared" ref="DJ12:DJ75" si="58">IF($CM12&lt;=4,"",$CM12)</f>
        <v>6.3</v>
      </c>
      <c r="DK12" s="571">
        <f t="shared" ref="DK12:DK75" si="59">IF($CN12&lt;=4,"",$CN12)</f>
        <v>5.4</v>
      </c>
      <c r="DL12" s="571" t="str">
        <f t="shared" ref="DL12:DL75" si="60">IF($CO12&lt;=4,"",$CO12)</f>
        <v/>
      </c>
      <c r="DM12" s="574">
        <f t="shared" si="21"/>
        <v>5.7</v>
      </c>
      <c r="DN12" s="585">
        <f t="shared" ref="DN12:DN75" si="61">IF($I12="",$H12,$I12)</f>
        <v>4.7</v>
      </c>
      <c r="DO12" s="586">
        <f t="shared" ref="DO12:DO75" si="62">IF($K12="",$J12,$K12)</f>
        <v>5.9</v>
      </c>
      <c r="DP12" s="586">
        <f t="shared" ref="DP12:DP75" si="63">IF($M12="",$L12,$M12)</f>
        <v>4</v>
      </c>
      <c r="DQ12" s="586">
        <f t="shared" ref="DQ12:DQ75" si="64">IF($O12="",$N12,$O12)</f>
        <v>3.3</v>
      </c>
      <c r="DR12" s="586">
        <f t="shared" ref="DR12:DR75" si="65">IF($Q12="",$P12,$Q12)</f>
        <v>4.7</v>
      </c>
      <c r="DS12" s="586">
        <f t="shared" ref="DS12:DS75" si="66">IF($S12="",$R12,$S12)</f>
        <v>4.5999999999999996</v>
      </c>
      <c r="DT12" s="586" t="str">
        <f t="shared" ref="DT12:DT75" si="67">IF($U12="",$T12,$U12)</f>
        <v/>
      </c>
      <c r="DU12" s="586" t="str">
        <f t="shared" ref="DU12:DU75" si="68">IF($W12="",$V12,$W12)</f>
        <v/>
      </c>
      <c r="DV12" s="586" t="str">
        <f t="shared" ref="DV12:DV75" si="69">IF($Y12="",$X12,$Y12)</f>
        <v/>
      </c>
      <c r="DW12" s="586">
        <f t="shared" ref="DW12:DW75" si="70">IF($AA12="",$Z12,$AA12)</f>
        <v>5.5</v>
      </c>
      <c r="DX12" s="586">
        <f t="shared" ref="DX12:DX75" si="71">IF($AC12="",$AB12,$AC12)</f>
        <v>5.8</v>
      </c>
      <c r="DY12" s="586">
        <f t="shared" ref="DY12:DY75" si="72">IF($AE12="",$AD12,$AE12)</f>
        <v>3.4</v>
      </c>
      <c r="DZ12" s="586">
        <f t="shared" ref="DZ12:DZ75" si="73">IF($AG12="",$AF12,$AG12)</f>
        <v>2.1</v>
      </c>
      <c r="EA12" s="586">
        <f t="shared" ref="EA12:EA75" si="74">IF($AI12="",$AH12,$AI12)</f>
        <v>6.7</v>
      </c>
      <c r="EB12" s="586">
        <f t="shared" ref="EB12:EB75" si="75">IF($AK12="",$AJ12,$AK12)</f>
        <v>2.5</v>
      </c>
      <c r="EC12" s="586">
        <f t="shared" ref="EC12:EC75" si="76">IF($AM12="",$AL12,$AM12)</f>
        <v>7.3</v>
      </c>
      <c r="ED12" s="586">
        <f t="shared" ref="ED12:ED75" si="77">IF($AO12="",$AN12,$AO12)</f>
        <v>2.2999999999999998</v>
      </c>
      <c r="EE12" s="586" t="str">
        <f t="shared" ref="EE12:EE75" si="78">IF($AQ12="",$AP12,$AQ12)</f>
        <v/>
      </c>
      <c r="EF12" s="586">
        <f t="shared" ref="EF12:EF75" si="79">IF($AS12="",$AR12,$AS12)</f>
        <v>0</v>
      </c>
      <c r="EG12" s="586">
        <f t="shared" ref="EG12:EG75" si="80">IF($AU12="",$AT12,$AU12)</f>
        <v>6.3</v>
      </c>
      <c r="EH12" s="586">
        <f t="shared" ref="EH12:EH75" si="81">IF($AW12="",$AV12,$AW12)</f>
        <v>5.4</v>
      </c>
      <c r="EI12" s="586" t="str">
        <f t="shared" ref="EI12:EI75" si="82">IF($AY12="",$AX12,$AY12)</f>
        <v/>
      </c>
      <c r="EJ12" s="589">
        <f t="shared" ref="EJ12:EJ75" si="83">IF(COUNT($DN12:$EI12)=0,"",ROUND(SUMPRODUCT($DN12:$EI12,$DN$7:$EI$7)/SUMIF($DN12:$EI12,"&gt;=0",$DN$7:$EI$7),2))</f>
        <v>4.54</v>
      </c>
      <c r="EK12" s="617">
        <f>IF($B12="","",IF(ISNUMBER(VLOOKUP($B12,HKI!$B$11:$EU$73,150,FALSE)),VLOOKUP($B12,HKI!$B$11:$EU$73,150,FALSE),""))</f>
        <v>6.2</v>
      </c>
      <c r="EL12" s="602">
        <f>IF($B12="","",IF(ISNUMBER(VLOOKUP($B12,HKI!$B$11:$EV$73,151,FALSE)),VLOOKUP($B12,HKI!$B$11:$EV$73,151,FALSE),""))</f>
        <v>5</v>
      </c>
      <c r="EM12" s="602">
        <f>IF($B12="","",IF(ISNUMBER(VLOOKUP($B12,HKI!$B$11:$EW$73,152,FALSE)),VLOOKUP($B12,HKI!$B$11:$EW$73,152,FALSE),""))</f>
        <v>4.2</v>
      </c>
      <c r="EN12" s="602">
        <f>IF($B12="","",IF(ISNUMBER(VLOOKUP($B12,HKI!$B$11:$EX$73,153,FALSE)),VLOOKUP($B12,HKI!$B$11:$EX$73,153,FALSE),""))</f>
        <v>5</v>
      </c>
      <c r="EO12" s="602">
        <f>IF($B12="","",IF(ISNUMBER(VLOOKUP($B12,HKI!$B$11:$EY$73,154,FALSE)),VLOOKUP($B12,HKI!$B$11:$EY$73,154,FALSE),""))</f>
        <v>5.7</v>
      </c>
      <c r="EP12" s="602">
        <f>IF($B12="","",IF(ISNUMBER(VLOOKUP($B12,HKI!$B$11:$EZ$73,155,FALSE)),VLOOKUP($B12,HKI!$B$11:$EZ$73,155,FALSE),""))</f>
        <v>5.7</v>
      </c>
      <c r="EQ12" s="602">
        <f>IF($B12="","",IF(ISNUMBER(VLOOKUP($B12,HKI!$B$11:$FA$73,156,FALSE)),VLOOKUP($B12,HKI!$B$11:$FA$73,156,FALSE),""))</f>
        <v>7.4</v>
      </c>
      <c r="ER12" s="602" t="str">
        <f>IF($B12="","",IF(ISNUMBER(VLOOKUP($B12,HKI!$B$11:$FB$73,157,FALSE)),VLOOKUP($B12,HKI!$B$11:$FB$73,157,FALSE),""))</f>
        <v/>
      </c>
      <c r="ES12" s="602" t="str">
        <f>IF($B12="","",IF(ISNUMBER(VLOOKUP($B12,HKI!$B$11:$FC$84,158,FALSE)),VLOOKUP($B12,HKI!$B$11:$FC$73,158,FALSE),""))</f>
        <v/>
      </c>
      <c r="ET12" s="602">
        <f>IF($B12="","",IF(ISNUMBER(VLOOKUP($B12,HKI!$B$11:$FD$73,159,FALSE)),VLOOKUP($B12,HKI!$B$11:$FD$73,159,FALSE),""))</f>
        <v>5.4</v>
      </c>
      <c r="EU12" s="602">
        <f>IF($B12="","",IF(ISNUMBER(VLOOKUP($B12,HKI!$B$11:$FE$73,160,FALSE)),VLOOKUP($B12,HKI!$B$11:$FE$73,160,FALSE),""))</f>
        <v>5.3</v>
      </c>
      <c r="EV12" s="602">
        <f>IF($B12="","",IF(ISNUMBER(VLOOKUP($B12,HKI!$B$11:$FF$73,161,FALSE)),VLOOKUP($B12,HKI!$B$11:$FF$73,161,FALSE),""))</f>
        <v>5.2</v>
      </c>
      <c r="EW12" s="602">
        <f>IF($B12="","",IF(ISNUMBER(VLOOKUP($B12,HKI!$B$11:$FG$73,162,FALSE)),VLOOKUP($B12,HKI!$B$11:$FG$73,162,FALSE),""))</f>
        <v>5.0999999999999996</v>
      </c>
      <c r="EX12" s="602" t="str">
        <f>IF($B12="","",IF(ISNUMBER(VLOOKUP($B12,HKI!$B$11:$FH$73,163,FALSE)),VLOOKUP($B12,HKI!$B$11:$FH$73,163,FALSE),""))</f>
        <v/>
      </c>
      <c r="EY12" s="602">
        <f>IF($B12="","",IF(ISNUMBER(VLOOKUP($B12,HKI!$B$11:$FI$73,164,FALSE)),VLOOKUP($B12,HKI!$B$11:$FI$73,164,FALSE),""))</f>
        <v>5.7</v>
      </c>
      <c r="EZ12" s="602">
        <f>IF($B12="","",IF(ISNUMBER(VLOOKUP($B12,HKI!$B$11:$FJ$73,165,FALSE)),VLOOKUP($B12,HKI!$B$11:$FJ$73,165,FALSE),""))</f>
        <v>5.6</v>
      </c>
      <c r="FA12" s="602" t="str">
        <f>IF($B12="","",IF(ISNUMBER(VLOOKUP($B12,HKI!$B$11:$FK$73,166,FALSE)),VLOOKUP($B12,HKI!$B$11:$FK$73,166,FALSE),""))</f>
        <v/>
      </c>
      <c r="FB12" s="602">
        <f>IF($B12="","",IF(ISNUMBER(VLOOKUP($B12,HKI!$B$11:$FL$73,167,FALSE)),VLOOKUP($B12,HKI!$B$11:$FL$73,167,FALSE),""))</f>
        <v>5.8</v>
      </c>
      <c r="FC12" s="602" t="str">
        <f>IF($B12="","",IF(ISNUMBER(VLOOKUP($B12,HKI!$B$11:$FM$73,168,FALSE)),VLOOKUP($B12,HKI!$B$11:$FM$73,168,FALSE),""))</f>
        <v/>
      </c>
      <c r="FD12" s="602" t="str">
        <f>IF($B12="","",IF(ISNUMBER(VLOOKUP($B12,HKI!$B$11:$FN$73,169,FALSE)),VLOOKUP($B12,HKI!$B$11:$FN$73,169,FALSE),""))</f>
        <v/>
      </c>
      <c r="FE12" s="602" t="str">
        <f>IF($B12="","",IF(ISNUMBER(VLOOKUP($B12,HKI!$B$11:$FO$73,170,FALSE)),VLOOKUP($B12,HKI!$B$11:$FO$73,170,FALSE),""))</f>
        <v/>
      </c>
      <c r="FF12" s="602">
        <f>IF($B12="","",IF(ISNUMBER(VLOOKUP($B12,HKI!$B$11:$FP$73,171,FALSE)),VLOOKUP($B12,HKI!$B$11:$FP$73,171,FALSE),""))</f>
        <v>6.6</v>
      </c>
      <c r="FG12" s="618" t="str">
        <f>IF($B12="","",IF(ISNUMBER(VLOOKUP($B12,HKI!$B$11:$FQ$73,172,FALSE)),VLOOKUP($B12,HKI!$B$11:$FQ$73,172,FALSE),""))</f>
        <v/>
      </c>
      <c r="FH12" s="610">
        <f t="shared" ref="FH12:FH75" si="84">IF($DN12&lt;=4,"",$DN12)</f>
        <v>4.7</v>
      </c>
      <c r="FI12" s="586">
        <f t="shared" ref="FI12:FI75" si="85">IF($DO12&lt;=4,"",$DO12)</f>
        <v>5.9</v>
      </c>
      <c r="FJ12" s="586" t="str">
        <f t="shared" ref="FJ12:FJ75" si="86">IF($DP12&lt;=4,"",$DP12)</f>
        <v/>
      </c>
      <c r="FK12" s="586" t="str">
        <f t="shared" ref="FK12:FK75" si="87">IF($DQ12&lt;=4,"",$DQ12)</f>
        <v/>
      </c>
      <c r="FL12" s="586">
        <f t="shared" ref="FL12:FL75" si="88">IF($DR12&lt;=4,"",$DR12)</f>
        <v>4.7</v>
      </c>
      <c r="FM12" s="586">
        <f t="shared" ref="FM12:FM75" si="89">IF($DS12&lt;=4,"",$DS12)</f>
        <v>4.5999999999999996</v>
      </c>
      <c r="FN12" s="586" t="str">
        <f t="shared" ref="FN12:FN75" si="90">IF($DT12&lt;=4,"",$DT12)</f>
        <v/>
      </c>
      <c r="FO12" s="586" t="str">
        <f t="shared" ref="FO12:FO75" si="91">IF($DU12&lt;=4,"",$DU12)</f>
        <v/>
      </c>
      <c r="FP12" s="586" t="str">
        <f t="shared" ref="FP12:FP75" si="92">IF($DV12&lt;=4,"",$DV12)</f>
        <v/>
      </c>
      <c r="FQ12" s="586">
        <f t="shared" ref="FQ12:FQ75" si="93">IF($DW12&lt;=4,"",$DW12)</f>
        <v>5.5</v>
      </c>
      <c r="FR12" s="586">
        <f t="shared" ref="FR12:FR75" si="94">IF($DX12&lt;=4,"",$DX12)</f>
        <v>5.8</v>
      </c>
      <c r="FS12" s="586" t="str">
        <f t="shared" ref="FS12:FS75" si="95">IF($DY12&lt;=4,"",$DY12)</f>
        <v/>
      </c>
      <c r="FT12" s="586" t="str">
        <f t="shared" ref="FT12:FT75" si="96">IF($DZ12&lt;=4,"",$DZ12)</f>
        <v/>
      </c>
      <c r="FU12" s="586">
        <f t="shared" ref="FU12:FU75" si="97">IF($EA12&lt;=4,"",$EA12)</f>
        <v>6.7</v>
      </c>
      <c r="FV12" s="586" t="str">
        <f t="shared" ref="FV12:FV75" si="98">IF($EB12&lt;=4,"",$EB12)</f>
        <v/>
      </c>
      <c r="FW12" s="586">
        <f t="shared" ref="FW12:FW75" si="99">IF($EC12&lt;=4,"",$EC12)</f>
        <v>7.3</v>
      </c>
      <c r="FX12" s="586" t="str">
        <f t="shared" ref="FX12:FX75" si="100">IF($ED12&lt;=4,"",$ED12)</f>
        <v/>
      </c>
      <c r="FY12" s="586" t="str">
        <f t="shared" ref="FY12:FY75" si="101">IF($EE12&lt;=4,"",$EE12)</f>
        <v/>
      </c>
      <c r="FZ12" s="586" t="str">
        <f t="shared" ref="FZ12:FZ75" si="102">IF($EF12&lt;=4,"",$EF12)</f>
        <v/>
      </c>
      <c r="GA12" s="586">
        <f t="shared" ref="GA12:GA75" si="103">IF($EG12&lt;=4,"",$EG12)</f>
        <v>6.3</v>
      </c>
      <c r="GB12" s="586">
        <f t="shared" ref="GB12:GB75" si="104">IF($EH12&lt;=4,"",$EH12)</f>
        <v>5.4</v>
      </c>
      <c r="GC12" s="586" t="str">
        <f t="shared" ref="GC12:GC75" si="105">IF($EI12&lt;=4,"",$EI12)</f>
        <v/>
      </c>
      <c r="GD12" s="596">
        <f t="shared" ref="GD12:GD75" si="106">IF($B12="","",IF(COUNT($FH12:$GC12)=0,0,ROUND(SUMPRODUCT($FH12:$GC12,$FH$7:$GC$7)/SUMIF($FH12:$GC12,"&gt;=4",$FH$7:$GC$7),2)))</f>
        <v>5.7</v>
      </c>
      <c r="GE12" s="737">
        <f t="shared" ref="GE12:GE75" si="107">IF($B12="","",IF(COUNT($EK12:$GC12)=0,0,ROUND(SUMPRODUCT($EK12:$GC12,$EK$7:$GC$7)/SUMIF($EK12:$GC12,"&gt;=4",$EK$7:$GC$7),2)))</f>
        <v>5.63</v>
      </c>
      <c r="GF12" s="207"/>
      <c r="GI12" s="738">
        <f t="shared" ref="GI12:GI75" si="108">SUMPRODUCT($EK12:$GC12,$EK$7:$GC$7)</f>
        <v>326.8</v>
      </c>
      <c r="GJ12" s="738">
        <f t="shared" ref="GJ12:GJ75" si="109">SUMIF($EK12:$GC12,"&gt;=0",$EK$7:$GC$7)</f>
        <v>58</v>
      </c>
      <c r="GK12" s="738">
        <f t="shared" ref="GK12:GK75" si="110">ROUND(GI12/GJ12,2)</f>
        <v>5.63</v>
      </c>
    </row>
    <row r="13" spans="1:193" s="206" customFormat="1" ht="21.95" customHeight="1">
      <c r="A13" s="686">
        <f>IF(B13="","",SUBTOTAL(3,$B$11:B13))</f>
        <v>3</v>
      </c>
      <c r="B13" s="490" t="str">
        <f>IF(HKII!$B13="","",HKII!$B13)</f>
        <v>13D301Đ149</v>
      </c>
      <c r="C13" s="648" t="str">
        <f>IF($B13="","",VLOOKUP($B13,'DS LOP HKII'!$B$2:$C$936,2,0))</f>
        <v>Đỗ Huỳnh</v>
      </c>
      <c r="D13" s="649" t="str">
        <f>IF($B13="","",VLOOKUP($B13,'DS LOP HKII'!$B$2:$D$936,3,0))</f>
        <v>Bảo</v>
      </c>
      <c r="E13" s="201"/>
      <c r="F13" s="650" t="str">
        <f>IF($B13="","",IF(AND(ISBLANK(VLOOKUP($B13,HKI!$B$11:$G$73,5,FALSE)),ISBLANK(VLOOKUP($B13,HKII!$B$11:$G$80,5,FALSE)))=TRUE,"",VLOOKUP($B13,HKI!$B$11:$G$73,5,FALSE)+VLOOKUP($B13,HKII!$B$11:$G$80,5,FALSE)))</f>
        <v/>
      </c>
      <c r="G13" s="651">
        <f>IF($B13="","",IF(AND(ISBLANK(VLOOKUP($B13,HKI!$B$11:$G$73,6,FALSE)),ISBLANK(VLOOKUP($B13,HKII!$B$11:$G$80,6,FALSE)))=TRUE,"",VLOOKUP($B13,HKI!$B$11:$G$73,6,FALSE)+VLOOKUP($B13,HKII!$B$11:$G$80,6,FALSE)))</f>
        <v>8</v>
      </c>
      <c r="H13" s="652">
        <f>IF(OR(ISNUMBER(VLOOKUP($B13,HKI!$B$11:$I$73,8,FALSE))=FALSE,$H$6="",$B13=""),"",VLOOKUP($B13,HKI!$B$11:$I$73,8,FALSE))</f>
        <v>4.9000000000000004</v>
      </c>
      <c r="I13" s="653" t="str">
        <f>IF(OR(ISNUMBER(VLOOKUP($B13,HKI!$B$11:$K$73,10,FALSE))=FALSE,,$H$6="",$B13=""),"",VLOOKUP($B13,HKI!$B$11:$K$73,10,FALSE))</f>
        <v/>
      </c>
      <c r="J13" s="652">
        <f>IF(OR(ISNUMBER(VLOOKUP($B13,HKI!$B$11:$M$73,12,FALSE))=FALSE,$J$6="",$B13=""),"",VLOOKUP($B13,HKI!$B$11:$M$73,12,FALSE))</f>
        <v>7.1</v>
      </c>
      <c r="K13" s="653" t="str">
        <f>IF(OR(ISNUMBER(VLOOKUP($B13,HKI!$B$11:$O$73,14,FALSE))=FALSE,$J$6="",$B13=""),"",VLOOKUP($B13,HKI!$B$11:$O$73,14,FALSE))</f>
        <v/>
      </c>
      <c r="L13" s="652">
        <f>IF(OR(ISNUMBER(VLOOKUP($B13,HKI!$B$11:$Q$73,16,FALSE))=FALSE,$L$6="",$B13=""),"",VLOOKUP($B13,HKI!$B$11:$Q$73,16,FALSE))</f>
        <v>5</v>
      </c>
      <c r="M13" s="653" t="str">
        <f>IF(OR(ISNUMBER(VLOOKUP($B13,HKI!$B$11:$S$73,18,FALSE))=FALSE,$L$6="",$B13=""),"",VLOOKUP($B13,HKI!$B$11:$S$73,18,FALSE))</f>
        <v/>
      </c>
      <c r="N13" s="652">
        <f>IF(OR(ISNUMBER(VLOOKUP($B13,HKI!$B$11:$U$73,20,FALSE))=FALSE,$N$6="",$B13=""),"",VLOOKUP($B13,HKI!$B$11:$U$73,20,FALSE))</f>
        <v>4.3</v>
      </c>
      <c r="O13" s="653" t="str">
        <f>IF(OR(ISNUMBER(VLOOKUP($B13,HKI!$B$11:$W$73,22,FALSE))=FALSE,$N$6="",$B13=""),"",VLOOKUP($B13,HKI!$B$11:$W$73,22,FALSE))</f>
        <v/>
      </c>
      <c r="P13" s="652">
        <f>IF(OR(ISNUMBER(VLOOKUP($B13,HKI!$B$11:$Y$73,24,FALSE))=FALSE,$P$6="",$B13=""),"",VLOOKUP($B13,HKI!$B$11:$Y$73,24,FALSE))</f>
        <v>4.0999999999999996</v>
      </c>
      <c r="Q13" s="653" t="str">
        <f>IF(OR(ISNUMBER(VLOOKUP($B13,HKI!$B$11:$AA$73,26,FALSE))=FALSE,$P$6="",$B13=""),"",VLOOKUP($B13,HKI!$B$11:$AA$73,26,FALSE))</f>
        <v/>
      </c>
      <c r="R13" s="652">
        <f>IF(OR(ISNUMBER(VLOOKUP($B13,HKI!$B$11:$AC$73,28,FALSE))=FALSE,$R$6="",$B13=""),"",VLOOKUP($B13,HKI!$B$11:$AC$73,28,FALSE))</f>
        <v>5.9</v>
      </c>
      <c r="S13" s="653" t="str">
        <f>IF(OR(ISNUMBER(VLOOKUP($B13,HKI!$B$11:$AE$73,30,FALSE))=FALSE,$R$6="",$B13=""),"",VLOOKUP($B13,HKI!$B$11:$AE$73,30,FALSE))</f>
        <v/>
      </c>
      <c r="T13" s="652" t="str">
        <f>IF(OR(ISNUMBER(VLOOKUP($B13,HKI!$B$11:$AG$73,32,FALSE))=FALSE,$T$6="",$B13=""),"",VLOOKUP($B13,HKI!$B$11:$AG$73,32,FALSE))</f>
        <v/>
      </c>
      <c r="U13" s="653" t="str">
        <f>IF(OR(ISNUMBER(VLOOKUP($B13,HKI!$B$11:$AI$73,34,FALSE))=FALSE,$T$6="",$B13=""),"",VLOOKUP($B13,HKI!$B$11:$AI$73,34,FALSE))</f>
        <v/>
      </c>
      <c r="V13" s="652" t="str">
        <f>IF(OR(ISNUMBER(VLOOKUP($B13,HKI!$B$11:$AK$73,36,FALSE))=FALSE,$V$6="",$B13=""),"",VLOOKUP($B13,HKI!$B$11:$AK$73,36,FALSE))</f>
        <v/>
      </c>
      <c r="W13" s="653" t="str">
        <f>IF(OR(ISNUMBER(VLOOKUP($B13,HKI!$B$11:$AM$73,38,FALSE))=FALSE,$V$6="",$B13=""),"",VLOOKUP($B13,HKI!$B$11:$AM$73,38,FALSE))</f>
        <v/>
      </c>
      <c r="X13" s="652" t="str">
        <f>IF(OR(ISNUMBER(VLOOKUP($B13,HKI!$B$11:$AO$73,40,FALSE))=FALSE,$X$6="",$B13=""),"",VLOOKUP($B13,HKI!$B$11:$AO$73,40,FALSE))</f>
        <v/>
      </c>
      <c r="Y13" s="653" t="str">
        <f>IF(OR(ISNUMBER(VLOOKUP($B13,HKI!$B$11:$AQ$73,42,FALSE))=FALSE,$X$6="",$B13=""),"",VLOOKUP($B13,HKI!$B$11:$AQ$73,42,FALSE))</f>
        <v/>
      </c>
      <c r="Z13" s="652">
        <f>IF(OR(ISNUMBER(VLOOKUP($B13,HKI!$B$11:$AS$73,44,FALSE))=FALSE,$Z$6="",$B13=""),"",VLOOKUP($B13,HKI!$B$11:$AS$73,44,FALSE))</f>
        <v>5.3</v>
      </c>
      <c r="AA13" s="254"/>
      <c r="AB13" s="652">
        <f>IF(OR(ISNUMBER(VLOOKUP($B13,HKI!$B$11:$AW$73,48,FALSE))=FALSE,$AB$6="",$B13=""),"",VLOOKUP($B13,HKI!$B$11:$AW$73,48,FALSE))</f>
        <v>7</v>
      </c>
      <c r="AC13" s="254"/>
      <c r="AD13" s="652">
        <f>IF(OR(ISNUMBER(VLOOKUP($B13,HKII!$B$11:$I$80,8,FALSE))=FALSE,$AD$6="",$B13=""),"",VLOOKUP($B13,HKII!$B$11:$I$80,8,FALSE))</f>
        <v>4.7</v>
      </c>
      <c r="AE13" s="653" t="str">
        <f>IF(OR(ISNUMBER(VLOOKUP($B13,HKII!$B$11:$K$80,10,FALSE))=FALSE,$AD$6="",$B13=""),"",VLOOKUP($B13,HKII!$B$11:$K$80,10,FALSE))</f>
        <v/>
      </c>
      <c r="AF13" s="652">
        <f>IF(OR(ISNUMBER(VLOOKUP($B13,HKII!$B$11:$M$80,12,FALSE))=FALSE,$AF$6="",$B13=""),"",VLOOKUP($B13,HKII!$B$11:$M$80,12,FALSE))</f>
        <v>5</v>
      </c>
      <c r="AG13" s="653" t="str">
        <f>IF(OR(ISNUMBER(VLOOKUP($B13,HKII!$B$11:$O$80,14,FALSE))=FALSE,$AF$6="",$B13=""),"",VLOOKUP($B13,HKII!$B$11:$O$80,14,FALSE))</f>
        <v/>
      </c>
      <c r="AH13" s="652">
        <f>IF(OR(ISNUMBER(VLOOKUP($B13,HKII!$B$11:$Q$80,16,FALSE))=FALSE,$AH$6="",$B13=""),"",VLOOKUP($B13,HKII!$B$11:$Q$80,16,FALSE))</f>
        <v>7</v>
      </c>
      <c r="AI13" s="653" t="str">
        <f>IF(OR(ISNUMBER(VLOOKUP($B13,HKII!$B$11:$S$80,18,FALSE))=FALSE,$AH$6="",$B13=""),"",VLOOKUP($B13,HKII!$B$11:$S$75,18,FALSE))</f>
        <v/>
      </c>
      <c r="AJ13" s="652">
        <f>IF(OR(ISNUMBER(VLOOKUP($B13,HKII!$B$11:$U$80,20,FALSE))=FALSE,$AJ$6="",$B13=""),"",VLOOKUP($B13,HKII!$B$11:$U$80,20,FALSE))</f>
        <v>5.3</v>
      </c>
      <c r="AK13" s="653" t="str">
        <f>IF(OR(ISNUMBER(VLOOKUP($B13,HKII!$B$11:$W$91,22,FALSE))=FALSE,$AJ$6="",$B13=""),"",VLOOKUP($B13,HKII!$B$11:$W$91,22,FALSE))</f>
        <v/>
      </c>
      <c r="AL13" s="652">
        <f>IF(OR(ISNUMBER(VLOOKUP($B13,HKII!$B$11:$Y$80,24,FALSE))=FALSE,$AL$6="",$B13=""),"",VLOOKUP($B13,HKII!$B$11:$Y$80,24,FALSE))</f>
        <v>7.1</v>
      </c>
      <c r="AM13" s="653" t="str">
        <f>IF(OR(ISNUMBER(VLOOKUP($B13,HKII!$B$11:$AA$80,26,FALSE))=FALSE,$AL$6="",$B13=""),"",VLOOKUP($B13,HKII!$B$11:$AA$80,26,FALSE))</f>
        <v/>
      </c>
      <c r="AN13" s="652">
        <f>IF(OR(ISNUMBER(VLOOKUP($B13,HKII!$B$11:$AC$80,28,FALSE))=FALSE,$AN$6="",$B13=""),"",VLOOKUP($B13,HKII!$B$11:$AC$80,28,FALSE))</f>
        <v>2.5</v>
      </c>
      <c r="AO13" s="653" t="str">
        <f>IF(OR(ISNUMBER(VLOOKUP($B13,HKII!$B$11:$AE$80,30,FALSE))=FALSE,$AN$6="",$B13=""),"",VLOOKUP($B13,HKII!$B$11:$AE$80,30,FALSE))</f>
        <v/>
      </c>
      <c r="AP13" s="652" t="str">
        <f>IF(OR(ISNUMBER(VLOOKUP($B13,HKII!$B$11:$AG$80,32,FALSE))=FALSE,$AP$6="",$B13=""),"",VLOOKUP($B13,HKII!$B$11:$AG$80,32,FALSE))</f>
        <v/>
      </c>
      <c r="AQ13" s="654" t="str">
        <f>IF(OR(ISNUMBER(VLOOKUP($B13,HKII!$B$11:$AI$80,34,FALSE))=FALSE,$AP$6="",$B13=""),"",VLOOKUP($B13,HKII!$B$11:$AI$80,34,FALSE))</f>
        <v/>
      </c>
      <c r="AR13" s="652">
        <f>IF(OR(ISNUMBER(VLOOKUP($B13,HKII!$B$11:$AK$80,36,FALSE))=FALSE,$AR$6="",$B13=""),"",VLOOKUP($B13,HKII!$B$11:$AK$80,36,FALSE))</f>
        <v>4</v>
      </c>
      <c r="AS13" s="254"/>
      <c r="AT13" s="652">
        <f>IF(OR(ISNUMBER(VLOOKUP($B13,HKII!$B$11:$AO$80,40,FALSE))=FALSE,$AT$6="",$B13=""),"",VLOOKUP($B13,HKII!$B$11:$AO$80,40,FALSE))</f>
        <v>6.5</v>
      </c>
      <c r="AU13" s="735"/>
      <c r="AV13" s="652">
        <f>IF(OR(ISNUMBER(VLOOKUP($B13,HKII!$B$11:$AS$80,44,FALSE))=FALSE,$AV$6="",$B13=""),"",VLOOKUP($B13,HKII!$B$11:$AS$80,44,FALSE))</f>
        <v>5.8</v>
      </c>
      <c r="AW13" s="735"/>
      <c r="AX13" s="652" t="str">
        <f>IF(OR(ISNUMBER(VLOOKUP($B13,HKII!$B$11:$AW$80,48,FALSE))=FALSE,AX8="",$B13=""),"",VLOOKUP($B13,HKII!$B$11:$AW$80,48,FALSE))</f>
        <v/>
      </c>
      <c r="AY13" s="735"/>
      <c r="AZ13" s="655">
        <f t="shared" si="0"/>
        <v>5.46</v>
      </c>
      <c r="BA13" s="655" t="str">
        <f t="shared" si="22"/>
        <v/>
      </c>
      <c r="BB13" s="548">
        <f>IF($B13="","",IF(OR(ISNUMBER(VLOOKUP($B13,HKI!$B$11:$BB$73,53,FALSE)),ISNUMBER(VLOOKUP($B13,HKII!$B$11:$BB$80,53,FALSE))),ROUND((VLOOKUP($B13,HKI!$B$11:$BB$73,53,FALSE)+VLOOKUP($B13,HKII!$B$11:$BB$80,53,FALSE))/2,0),""))</f>
        <v>46</v>
      </c>
      <c r="BC13" s="656" t="str">
        <f t="shared" si="23"/>
        <v>TB Yếu</v>
      </c>
      <c r="BD13" s="548" t="str">
        <f t="shared" si="24"/>
        <v/>
      </c>
      <c r="BE13" s="202"/>
      <c r="BF13" s="186" t="str">
        <f t="shared" si="25"/>
        <v/>
      </c>
      <c r="BG13" s="657">
        <f t="shared" si="26"/>
        <v>35</v>
      </c>
      <c r="BH13" s="188">
        <f t="shared" si="27"/>
        <v>33</v>
      </c>
      <c r="BI13" s="188">
        <f t="shared" si="28"/>
        <v>2</v>
      </c>
      <c r="BJ13" s="188">
        <f t="shared" si="29"/>
        <v>33</v>
      </c>
      <c r="BK13" s="658">
        <f t="shared" si="30"/>
        <v>2</v>
      </c>
      <c r="BL13" s="659">
        <f t="shared" si="31"/>
        <v>5.69</v>
      </c>
      <c r="BM13" s="186" t="str">
        <f t="shared" si="32"/>
        <v>BT</v>
      </c>
      <c r="BN13" s="659">
        <f t="shared" si="33"/>
        <v>5.69</v>
      </c>
      <c r="BO13" s="186" t="str">
        <f t="shared" si="34"/>
        <v>BT</v>
      </c>
      <c r="BP13" s="660" t="str">
        <f t="shared" si="35"/>
        <v>SV năm 3</v>
      </c>
      <c r="BQ13" s="203"/>
      <c r="BR13" s="681">
        <f>IF($B13="","",IF(AND(ISNUMBER(VLOOKUP($B13,HKI!$B$11:$BP$73,67,FALSE))=TRUE,ISNUMBER(VLOOKUP($B13,HKII!$B$11:$BI$80,60,FALSE))=TRUE),VLOOKUP($B13,HKI!$B$11:$BP$73,67,FALSE)+VLOOKUP($B13,HKII!$B$11:$BI$80,60,FALSE),IF(OR(ISNUMBER(VLOOKUP($B13,HKI!$B$11:$BP$73,67,FALSE))=TRUE,ISNUMBER(VLOOKUP($B13,HKII!$B$11:$BI$80,60,FALSE))=TRUE),VLOOKUP($B13,HKII!$B$11:$BI$80,60,FALSE),"")))</f>
        <v>72</v>
      </c>
      <c r="BS13" s="681">
        <f>IF($B13="","",IF(ISNUMBER(VLOOKUP($B13,HKI!$B$11:$BQ$73,68,FALSE))=TRUE,VLOOKUP($B13,HKI!$B$11:$BQ$84,68,FALSE)+IF(ISNUMBER(VLOOKUP($B13,HKII!$B$11:$BJ$80,61,FALSE))=TRUE,VLOOKUP($B13,HKII!$B$11:$BJ$80,61,FALSE),VLOOKUP($B13,HKII!$B$11:$BJ$80,61,FALSE)),""))</f>
        <v>2</v>
      </c>
      <c r="BT13" s="197">
        <f t="shared" si="1"/>
        <v>4.9000000000000004</v>
      </c>
      <c r="BU13" s="198">
        <f t="shared" si="2"/>
        <v>7.1</v>
      </c>
      <c r="BV13" s="198">
        <f t="shared" si="3"/>
        <v>5</v>
      </c>
      <c r="BW13" s="198">
        <f t="shared" si="4"/>
        <v>4.3</v>
      </c>
      <c r="BX13" s="199">
        <f t="shared" si="5"/>
        <v>4.0999999999999996</v>
      </c>
      <c r="BY13" s="199">
        <f t="shared" si="6"/>
        <v>5.9</v>
      </c>
      <c r="BZ13" s="198" t="str">
        <f t="shared" si="7"/>
        <v/>
      </c>
      <c r="CA13" s="198" t="str">
        <f t="shared" si="8"/>
        <v/>
      </c>
      <c r="CB13" s="199" t="str">
        <f t="shared" si="36"/>
        <v/>
      </c>
      <c r="CC13" s="199">
        <f t="shared" si="37"/>
        <v>5.3</v>
      </c>
      <c r="CD13" s="198">
        <f t="shared" si="9"/>
        <v>7</v>
      </c>
      <c r="CE13" s="198">
        <f t="shared" si="10"/>
        <v>4.7</v>
      </c>
      <c r="CF13" s="198">
        <f t="shared" si="11"/>
        <v>5</v>
      </c>
      <c r="CG13" s="198">
        <f t="shared" si="12"/>
        <v>7</v>
      </c>
      <c r="CH13" s="198">
        <f t="shared" si="13"/>
        <v>5.3</v>
      </c>
      <c r="CI13" s="198">
        <f t="shared" si="14"/>
        <v>7.1</v>
      </c>
      <c r="CJ13" s="198">
        <f t="shared" si="15"/>
        <v>2.5</v>
      </c>
      <c r="CK13" s="198" t="str">
        <f t="shared" si="16"/>
        <v/>
      </c>
      <c r="CL13" s="198">
        <f t="shared" si="17"/>
        <v>4</v>
      </c>
      <c r="CM13" s="198">
        <f t="shared" si="18"/>
        <v>6.5</v>
      </c>
      <c r="CN13" s="198">
        <f t="shared" si="19"/>
        <v>5.8</v>
      </c>
      <c r="CO13" s="199" t="str">
        <f t="shared" si="20"/>
        <v/>
      </c>
      <c r="CP13" s="200">
        <f t="shared" si="38"/>
        <v>5.46</v>
      </c>
      <c r="CQ13" s="571">
        <f t="shared" si="39"/>
        <v>4.9000000000000004</v>
      </c>
      <c r="CR13" s="571">
        <f t="shared" si="40"/>
        <v>7.1</v>
      </c>
      <c r="CS13" s="571">
        <f t="shared" si="41"/>
        <v>5</v>
      </c>
      <c r="CT13" s="571">
        <f t="shared" si="42"/>
        <v>4.3</v>
      </c>
      <c r="CU13" s="571">
        <f t="shared" si="43"/>
        <v>4.0999999999999996</v>
      </c>
      <c r="CV13" s="571">
        <f t="shared" si="44"/>
        <v>5.9</v>
      </c>
      <c r="CW13" s="571" t="str">
        <f t="shared" si="45"/>
        <v/>
      </c>
      <c r="CX13" s="571" t="str">
        <f t="shared" si="46"/>
        <v/>
      </c>
      <c r="CY13" s="571" t="str">
        <f t="shared" si="47"/>
        <v/>
      </c>
      <c r="CZ13" s="571">
        <f t="shared" si="48"/>
        <v>5.3</v>
      </c>
      <c r="DA13" s="571">
        <f t="shared" si="49"/>
        <v>7</v>
      </c>
      <c r="DB13" s="571">
        <f t="shared" si="50"/>
        <v>4.7</v>
      </c>
      <c r="DC13" s="571">
        <f t="shared" si="51"/>
        <v>5</v>
      </c>
      <c r="DD13" s="571">
        <f t="shared" si="52"/>
        <v>7</v>
      </c>
      <c r="DE13" s="571">
        <f t="shared" si="53"/>
        <v>5.3</v>
      </c>
      <c r="DF13" s="571">
        <f t="shared" si="54"/>
        <v>7.1</v>
      </c>
      <c r="DG13" s="571" t="str">
        <f t="shared" si="55"/>
        <v/>
      </c>
      <c r="DH13" s="571" t="str">
        <f t="shared" si="56"/>
        <v/>
      </c>
      <c r="DI13" s="571" t="str">
        <f t="shared" si="57"/>
        <v/>
      </c>
      <c r="DJ13" s="571">
        <f t="shared" si="58"/>
        <v>6.5</v>
      </c>
      <c r="DK13" s="571">
        <f t="shared" si="59"/>
        <v>5.8</v>
      </c>
      <c r="DL13" s="571" t="str">
        <f t="shared" si="60"/>
        <v/>
      </c>
      <c r="DM13" s="574">
        <f t="shared" si="21"/>
        <v>5.69</v>
      </c>
      <c r="DN13" s="585">
        <f t="shared" si="61"/>
        <v>4.9000000000000004</v>
      </c>
      <c r="DO13" s="586">
        <f t="shared" si="62"/>
        <v>7.1</v>
      </c>
      <c r="DP13" s="586">
        <f t="shared" si="63"/>
        <v>5</v>
      </c>
      <c r="DQ13" s="586">
        <f t="shared" si="64"/>
        <v>4.3</v>
      </c>
      <c r="DR13" s="586">
        <f t="shared" si="65"/>
        <v>4.0999999999999996</v>
      </c>
      <c r="DS13" s="586">
        <f t="shared" si="66"/>
        <v>5.9</v>
      </c>
      <c r="DT13" s="586" t="str">
        <f t="shared" si="67"/>
        <v/>
      </c>
      <c r="DU13" s="586" t="str">
        <f t="shared" si="68"/>
        <v/>
      </c>
      <c r="DV13" s="586" t="str">
        <f t="shared" si="69"/>
        <v/>
      </c>
      <c r="DW13" s="586">
        <f t="shared" si="70"/>
        <v>5.3</v>
      </c>
      <c r="DX13" s="586">
        <f t="shared" si="71"/>
        <v>7</v>
      </c>
      <c r="DY13" s="586">
        <f t="shared" si="72"/>
        <v>4.7</v>
      </c>
      <c r="DZ13" s="586">
        <f t="shared" si="73"/>
        <v>5</v>
      </c>
      <c r="EA13" s="586">
        <f t="shared" si="74"/>
        <v>7</v>
      </c>
      <c r="EB13" s="586">
        <f t="shared" si="75"/>
        <v>5.3</v>
      </c>
      <c r="EC13" s="586">
        <f t="shared" si="76"/>
        <v>7.1</v>
      </c>
      <c r="ED13" s="586">
        <f t="shared" si="77"/>
        <v>2.5</v>
      </c>
      <c r="EE13" s="586" t="str">
        <f t="shared" si="78"/>
        <v/>
      </c>
      <c r="EF13" s="586">
        <f t="shared" si="79"/>
        <v>4</v>
      </c>
      <c r="EG13" s="586">
        <f t="shared" si="80"/>
        <v>6.5</v>
      </c>
      <c r="EH13" s="586">
        <f t="shared" si="81"/>
        <v>5.8</v>
      </c>
      <c r="EI13" s="586" t="str">
        <f t="shared" si="82"/>
        <v/>
      </c>
      <c r="EJ13" s="589">
        <f t="shared" si="83"/>
        <v>5.46</v>
      </c>
      <c r="EK13" s="617">
        <f>IF($B13="","",IF(ISNUMBER(VLOOKUP($B13,HKI!$B$11:$EU$73,150,FALSE)),VLOOKUP($B13,HKI!$B$11:$EU$73,150,FALSE),""))</f>
        <v>6.4</v>
      </c>
      <c r="EL13" s="602">
        <f>IF($B13="","",IF(ISNUMBER(VLOOKUP($B13,HKI!$B$11:$EV$73,151,FALSE)),VLOOKUP($B13,HKI!$B$11:$EV$73,151,FALSE),""))</f>
        <v>7.4</v>
      </c>
      <c r="EM13" s="602">
        <f>IF($B13="","",IF(ISNUMBER(VLOOKUP($B13,HKI!$B$11:$EW$73,152,FALSE)),VLOOKUP($B13,HKI!$B$11:$EW$73,152,FALSE),""))</f>
        <v>5.4</v>
      </c>
      <c r="EN13" s="602">
        <f>IF($B13="","",IF(ISNUMBER(VLOOKUP($B13,HKI!$B$11:$EX$73,153,FALSE)),VLOOKUP($B13,HKI!$B$11:$EX$73,153,FALSE),""))</f>
        <v>5.8</v>
      </c>
      <c r="EO13" s="602">
        <f>IF($B13="","",IF(ISNUMBER(VLOOKUP($B13,HKI!$B$11:$EY$73,154,FALSE)),VLOOKUP($B13,HKI!$B$11:$EY$73,154,FALSE),""))</f>
        <v>5.9</v>
      </c>
      <c r="EP13" s="602">
        <f>IF($B13="","",IF(ISNUMBER(VLOOKUP($B13,HKI!$B$11:$EZ$73,155,FALSE)),VLOOKUP($B13,HKI!$B$11:$EZ$73,155,FALSE),""))</f>
        <v>6.6</v>
      </c>
      <c r="EQ13" s="602">
        <f>IF($B13="","",IF(ISNUMBER(VLOOKUP($B13,HKI!$B$11:$FA$73,156,FALSE)),VLOOKUP($B13,HKI!$B$11:$FA$73,156,FALSE),""))</f>
        <v>5.9</v>
      </c>
      <c r="ER13" s="602" t="str">
        <f>IF($B13="","",IF(ISNUMBER(VLOOKUP($B13,HKI!$B$11:$FB$73,157,FALSE)),VLOOKUP($B13,HKI!$B$11:$FB$73,157,FALSE),""))</f>
        <v/>
      </c>
      <c r="ES13" s="602" t="str">
        <f>IF($B13="","",IF(ISNUMBER(VLOOKUP($B13,HKI!$B$11:$FC$84,158,FALSE)),VLOOKUP($B13,HKI!$B$11:$FC$73,158,FALSE),""))</f>
        <v/>
      </c>
      <c r="ET13" s="602">
        <f>IF($B13="","",IF(ISNUMBER(VLOOKUP($B13,HKI!$B$11:$FD$73,159,FALSE)),VLOOKUP($B13,HKI!$B$11:$FD$73,159,FALSE),""))</f>
        <v>7</v>
      </c>
      <c r="EU13" s="602">
        <f>IF($B13="","",IF(ISNUMBER(VLOOKUP($B13,HKI!$B$11:$FE$73,160,FALSE)),VLOOKUP($B13,HKI!$B$11:$FE$73,160,FALSE),""))</f>
        <v>5.0999999999999996</v>
      </c>
      <c r="EV13" s="602">
        <f>IF($B13="","",IF(ISNUMBER(VLOOKUP($B13,HKI!$B$11:$FF$73,161,FALSE)),VLOOKUP($B13,HKI!$B$11:$FF$73,161,FALSE),""))</f>
        <v>5.2</v>
      </c>
      <c r="EW13" s="602">
        <f>IF($B13="","",IF(ISNUMBER(VLOOKUP($B13,HKI!$B$11:$FG$73,162,FALSE)),VLOOKUP($B13,HKI!$B$11:$FG$73,162,FALSE),""))</f>
        <v>6.9</v>
      </c>
      <c r="EX13" s="602" t="str">
        <f>IF($B13="","",IF(ISNUMBER(VLOOKUP($B13,HKI!$B$11:$FH$73,163,FALSE)),VLOOKUP($B13,HKI!$B$11:$FH$73,163,FALSE),""))</f>
        <v/>
      </c>
      <c r="EY13" s="602">
        <f>IF($B13="","",IF(ISNUMBER(VLOOKUP($B13,HKI!$B$11:$FI$73,164,FALSE)),VLOOKUP($B13,HKI!$B$11:$FI$73,164,FALSE),""))</f>
        <v>7.5</v>
      </c>
      <c r="EZ13" s="602">
        <f>IF($B13="","",IF(ISNUMBER(VLOOKUP($B13,HKI!$B$11:$FJ$73,165,FALSE)),VLOOKUP($B13,HKI!$B$11:$FJ$73,165,FALSE),""))</f>
        <v>6.9</v>
      </c>
      <c r="FA13" s="602">
        <f>IF($B13="","",IF(ISNUMBER(VLOOKUP($B13,HKI!$B$11:$FK$73,166,FALSE)),VLOOKUP($B13,HKI!$B$11:$FK$73,166,FALSE),""))</f>
        <v>4.8</v>
      </c>
      <c r="FB13" s="602">
        <f>IF($B13="","",IF(ISNUMBER(VLOOKUP($B13,HKI!$B$11:$FL$73,167,FALSE)),VLOOKUP($B13,HKI!$B$11:$FL$73,167,FALSE),""))</f>
        <v>6.1</v>
      </c>
      <c r="FC13" s="602" t="str">
        <f>IF($B13="","",IF(ISNUMBER(VLOOKUP($B13,HKI!$B$11:$FM$73,168,FALSE)),VLOOKUP($B13,HKI!$B$11:$FM$73,168,FALSE),""))</f>
        <v/>
      </c>
      <c r="FD13" s="602" t="str">
        <f>IF($B13="","",IF(ISNUMBER(VLOOKUP($B13,HKI!$B$11:$FN$73,169,FALSE)),VLOOKUP($B13,HKI!$B$11:$FN$73,169,FALSE),""))</f>
        <v/>
      </c>
      <c r="FE13" s="602" t="str">
        <f>IF($B13="","",IF(ISNUMBER(VLOOKUP($B13,HKI!$B$11:$FO$73,170,FALSE)),VLOOKUP($B13,HKI!$B$11:$FO$73,170,FALSE),""))</f>
        <v/>
      </c>
      <c r="FF13" s="602">
        <f>IF($B13="","",IF(ISNUMBER(VLOOKUP($B13,HKI!$B$11:$FP$73,171,FALSE)),VLOOKUP($B13,HKI!$B$11:$FP$73,171,FALSE),""))</f>
        <v>8</v>
      </c>
      <c r="FG13" s="618" t="str">
        <f>IF($B13="","",IF(ISNUMBER(VLOOKUP($B13,HKI!$B$11:$FQ$73,172,FALSE)),VLOOKUP($B13,HKI!$B$11:$FQ$73,172,FALSE),""))</f>
        <v/>
      </c>
      <c r="FH13" s="610">
        <f t="shared" si="84"/>
        <v>4.9000000000000004</v>
      </c>
      <c r="FI13" s="586">
        <f t="shared" si="85"/>
        <v>7.1</v>
      </c>
      <c r="FJ13" s="586">
        <f t="shared" si="86"/>
        <v>5</v>
      </c>
      <c r="FK13" s="586">
        <f t="shared" si="87"/>
        <v>4.3</v>
      </c>
      <c r="FL13" s="586">
        <f t="shared" si="88"/>
        <v>4.0999999999999996</v>
      </c>
      <c r="FM13" s="586">
        <f t="shared" si="89"/>
        <v>5.9</v>
      </c>
      <c r="FN13" s="586" t="str">
        <f t="shared" si="90"/>
        <v/>
      </c>
      <c r="FO13" s="586" t="str">
        <f t="shared" si="91"/>
        <v/>
      </c>
      <c r="FP13" s="586" t="str">
        <f t="shared" si="92"/>
        <v/>
      </c>
      <c r="FQ13" s="586">
        <f t="shared" si="93"/>
        <v>5.3</v>
      </c>
      <c r="FR13" s="586">
        <f t="shared" si="94"/>
        <v>7</v>
      </c>
      <c r="FS13" s="586">
        <f t="shared" si="95"/>
        <v>4.7</v>
      </c>
      <c r="FT13" s="586">
        <f t="shared" si="96"/>
        <v>5</v>
      </c>
      <c r="FU13" s="586">
        <f t="shared" si="97"/>
        <v>7</v>
      </c>
      <c r="FV13" s="586">
        <f t="shared" si="98"/>
        <v>5.3</v>
      </c>
      <c r="FW13" s="586">
        <f t="shared" si="99"/>
        <v>7.1</v>
      </c>
      <c r="FX13" s="586" t="str">
        <f t="shared" si="100"/>
        <v/>
      </c>
      <c r="FY13" s="586" t="str">
        <f t="shared" si="101"/>
        <v/>
      </c>
      <c r="FZ13" s="586" t="str">
        <f t="shared" si="102"/>
        <v/>
      </c>
      <c r="GA13" s="586">
        <f t="shared" si="103"/>
        <v>6.5</v>
      </c>
      <c r="GB13" s="586">
        <f t="shared" si="104"/>
        <v>5.8</v>
      </c>
      <c r="GC13" s="586" t="str">
        <f t="shared" si="105"/>
        <v/>
      </c>
      <c r="GD13" s="596">
        <f t="shared" si="106"/>
        <v>5.69</v>
      </c>
      <c r="GE13" s="737">
        <f t="shared" si="107"/>
        <v>6.04</v>
      </c>
      <c r="GF13" s="207"/>
      <c r="GI13" s="738">
        <f t="shared" si="108"/>
        <v>428.50000000000011</v>
      </c>
      <c r="GJ13" s="738">
        <f t="shared" si="109"/>
        <v>71</v>
      </c>
      <c r="GK13" s="738">
        <f t="shared" si="110"/>
        <v>6.04</v>
      </c>
    </row>
    <row r="14" spans="1:193" s="206" customFormat="1" ht="21.95" customHeight="1">
      <c r="A14" s="686">
        <f>IF(B14="","",SUBTOTAL(3,$B$11:B14))</f>
        <v>4</v>
      </c>
      <c r="B14" s="490" t="str">
        <f>IF(HKII!$B14="","",HKII!$B14)</f>
        <v>13D301Đ008</v>
      </c>
      <c r="C14" s="648" t="str">
        <f>IF($B14="","",VLOOKUP($B14,'DS LOP HKII'!$B$2:$C$936,2,0))</f>
        <v>Trương Vũ</v>
      </c>
      <c r="D14" s="649" t="str">
        <f>IF($B14="","",VLOOKUP($B14,'DS LOP HKII'!$B$2:$D$936,3,0))</f>
        <v>Bảo</v>
      </c>
      <c r="E14" s="201"/>
      <c r="F14" s="650" t="str">
        <f>IF($B14="","",IF(AND(ISBLANK(VLOOKUP($B14,HKI!$B$11:$G$73,5,FALSE)),ISBLANK(VLOOKUP($B14,HKII!$B$11:$G$80,5,FALSE)))=TRUE,"",VLOOKUP($B14,HKI!$B$11:$G$73,5,FALSE)+VLOOKUP($B14,HKII!$B$11:$G$80,5,FALSE)))</f>
        <v/>
      </c>
      <c r="G14" s="651">
        <f>IF($B14="","",IF(AND(ISBLANK(VLOOKUP($B14,HKI!$B$11:$G$73,6,FALSE)),ISBLANK(VLOOKUP($B14,HKII!$B$11:$G$80,6,FALSE)))=TRUE,"",VLOOKUP($B14,HKI!$B$11:$G$73,6,FALSE)+VLOOKUP($B14,HKII!$B$11:$G$80,6,FALSE)))</f>
        <v>2</v>
      </c>
      <c r="H14" s="652">
        <f>IF(OR(ISNUMBER(VLOOKUP($B14,HKI!$B$11:$I$73,8,FALSE))=FALSE,$H$6="",$B14=""),"",VLOOKUP($B14,HKI!$B$11:$I$73,8,FALSE))</f>
        <v>5.0999999999999996</v>
      </c>
      <c r="I14" s="653" t="str">
        <f>IF(OR(ISNUMBER(VLOOKUP($B14,HKI!$B$11:$K$73,10,FALSE))=FALSE,,$H$6="",$B14=""),"",VLOOKUP($B14,HKI!$B$11:$K$73,10,FALSE))</f>
        <v/>
      </c>
      <c r="J14" s="652">
        <f>IF(OR(ISNUMBER(VLOOKUP($B14,HKI!$B$11:$M$73,12,FALSE))=FALSE,$J$6="",$B14=""),"",VLOOKUP($B14,HKI!$B$11:$M$73,12,FALSE))</f>
        <v>6.7</v>
      </c>
      <c r="K14" s="653" t="str">
        <f>IF(OR(ISNUMBER(VLOOKUP($B14,HKI!$B$11:$O$73,14,FALSE))=FALSE,$J$6="",$B14=""),"",VLOOKUP($B14,HKI!$B$11:$O$73,14,FALSE))</f>
        <v/>
      </c>
      <c r="L14" s="652">
        <f>IF(OR(ISNUMBER(VLOOKUP($B14,HKI!$B$11:$Q$73,16,FALSE))=FALSE,$L$6="",$B14=""),"",VLOOKUP($B14,HKI!$B$11:$Q$73,16,FALSE))</f>
        <v>5.5</v>
      </c>
      <c r="M14" s="653" t="str">
        <f>IF(OR(ISNUMBER(VLOOKUP($B14,HKI!$B$11:$S$73,18,FALSE))=FALSE,$L$6="",$B14=""),"",VLOOKUP($B14,HKI!$B$11:$S$73,18,FALSE))</f>
        <v/>
      </c>
      <c r="N14" s="652">
        <f>IF(OR(ISNUMBER(VLOOKUP($B14,HKI!$B$11:$U$73,20,FALSE))=FALSE,$N$6="",$B14=""),"",VLOOKUP($B14,HKI!$B$11:$U$73,20,FALSE))</f>
        <v>5.8</v>
      </c>
      <c r="O14" s="653" t="str">
        <f>IF(OR(ISNUMBER(VLOOKUP($B14,HKI!$B$11:$W$73,22,FALSE))=FALSE,$N$6="",$B14=""),"",VLOOKUP($B14,HKI!$B$11:$W$73,22,FALSE))</f>
        <v/>
      </c>
      <c r="P14" s="652">
        <f>IF(OR(ISNUMBER(VLOOKUP($B14,HKI!$B$11:$Y$73,24,FALSE))=FALSE,$P$6="",$B14=""),"",VLOOKUP($B14,HKI!$B$11:$Y$73,24,FALSE))</f>
        <v>5.6</v>
      </c>
      <c r="Q14" s="653" t="str">
        <f>IF(OR(ISNUMBER(VLOOKUP($B14,HKI!$B$11:$AA$73,26,FALSE))=FALSE,$P$6="",$B14=""),"",VLOOKUP($B14,HKI!$B$11:$AA$73,26,FALSE))</f>
        <v/>
      </c>
      <c r="R14" s="652">
        <f>IF(OR(ISNUMBER(VLOOKUP($B14,HKI!$B$11:$AC$73,28,FALSE))=FALSE,$R$6="",$B14=""),"",VLOOKUP($B14,HKI!$B$11:$AC$73,28,FALSE))</f>
        <v>6.1</v>
      </c>
      <c r="S14" s="653" t="str">
        <f>IF(OR(ISNUMBER(VLOOKUP($B14,HKI!$B$11:$AE$73,30,FALSE))=FALSE,$R$6="",$B14=""),"",VLOOKUP($B14,HKI!$B$11:$AE$73,30,FALSE))</f>
        <v/>
      </c>
      <c r="T14" s="652" t="str">
        <f>IF(OR(ISNUMBER(VLOOKUP($B14,HKI!$B$11:$AG$73,32,FALSE))=FALSE,$T$6="",$B14=""),"",VLOOKUP($B14,HKI!$B$11:$AG$73,32,FALSE))</f>
        <v/>
      </c>
      <c r="U14" s="653" t="str">
        <f>IF(OR(ISNUMBER(VLOOKUP($B14,HKI!$B$11:$AI$73,34,FALSE))=FALSE,$T$6="",$B14=""),"",VLOOKUP($B14,HKI!$B$11:$AI$73,34,FALSE))</f>
        <v/>
      </c>
      <c r="V14" s="652" t="str">
        <f>IF(OR(ISNUMBER(VLOOKUP($B14,HKI!$B$11:$AK$73,36,FALSE))=FALSE,$V$6="",$B14=""),"",VLOOKUP($B14,HKI!$B$11:$AK$73,36,FALSE))</f>
        <v/>
      </c>
      <c r="W14" s="653" t="str">
        <f>IF(OR(ISNUMBER(VLOOKUP($B14,HKI!$B$11:$AM$73,38,FALSE))=FALSE,$V$6="",$B14=""),"",VLOOKUP($B14,HKI!$B$11:$AM$73,38,FALSE))</f>
        <v/>
      </c>
      <c r="X14" s="652" t="str">
        <f>IF(OR(ISNUMBER(VLOOKUP($B14,HKI!$B$11:$AO$73,40,FALSE))=FALSE,$X$6="",$B14=""),"",VLOOKUP($B14,HKI!$B$11:$AO$73,40,FALSE))</f>
        <v/>
      </c>
      <c r="Y14" s="653" t="str">
        <f>IF(OR(ISNUMBER(VLOOKUP($B14,HKI!$B$11:$AQ$73,42,FALSE))=FALSE,$X$6="",$B14=""),"",VLOOKUP($B14,HKI!$B$11:$AQ$73,42,FALSE))</f>
        <v/>
      </c>
      <c r="Z14" s="652">
        <f>IF(OR(ISNUMBER(VLOOKUP($B14,HKI!$B$11:$AS$73,44,FALSE))=FALSE,$Z$6="",$B14=""),"",VLOOKUP($B14,HKI!$B$11:$AS$73,44,FALSE))</f>
        <v>7.3</v>
      </c>
      <c r="AA14" s="254"/>
      <c r="AB14" s="652">
        <f>IF(OR(ISNUMBER(VLOOKUP($B14,HKI!$B$11:$AW$73,48,FALSE))=FALSE,$AB$6="",$B14=""),"",VLOOKUP($B14,HKI!$B$11:$AW$73,48,FALSE))</f>
        <v>8.9</v>
      </c>
      <c r="AC14" s="254"/>
      <c r="AD14" s="652">
        <f>IF(OR(ISNUMBER(VLOOKUP($B14,HKII!$B$11:$I$80,8,FALSE))=FALSE,$AD$6="",$B14=""),"",VLOOKUP($B14,HKII!$B$11:$I$80,8,FALSE))</f>
        <v>7.1</v>
      </c>
      <c r="AE14" s="653" t="str">
        <f>IF(OR(ISNUMBER(VLOOKUP($B14,HKII!$B$11:$K$80,10,FALSE))=FALSE,$AD$6="",$B14=""),"",VLOOKUP($B14,HKII!$B$11:$K$80,10,FALSE))</f>
        <v/>
      </c>
      <c r="AF14" s="652">
        <f>IF(OR(ISNUMBER(VLOOKUP($B14,HKII!$B$11:$M$80,12,FALSE))=FALSE,$AF$6="",$B14=""),"",VLOOKUP($B14,HKII!$B$11:$M$80,12,FALSE))</f>
        <v>6.4</v>
      </c>
      <c r="AG14" s="653" t="str">
        <f>IF(OR(ISNUMBER(VLOOKUP($B14,HKII!$B$11:$O$80,14,FALSE))=FALSE,$AF$6="",$B14=""),"",VLOOKUP($B14,HKII!$B$11:$O$80,14,FALSE))</f>
        <v/>
      </c>
      <c r="AH14" s="652">
        <f>IF(OR(ISNUMBER(VLOOKUP($B14,HKII!$B$11:$Q$80,16,FALSE))=FALSE,$AH$6="",$B14=""),"",VLOOKUP($B14,HKII!$B$11:$Q$80,16,FALSE))</f>
        <v>7.2</v>
      </c>
      <c r="AI14" s="653" t="str">
        <f>IF(OR(ISNUMBER(VLOOKUP($B14,HKII!$B$11:$S$80,18,FALSE))=FALSE,$AH$6="",$B14=""),"",VLOOKUP($B14,HKII!$B$11:$S$75,18,FALSE))</f>
        <v/>
      </c>
      <c r="AJ14" s="652">
        <f>IF(OR(ISNUMBER(VLOOKUP($B14,HKII!$B$11:$U$80,20,FALSE))=FALSE,$AJ$6="",$B14=""),"",VLOOKUP($B14,HKII!$B$11:$U$80,20,FALSE))</f>
        <v>5.7</v>
      </c>
      <c r="AK14" s="653" t="str">
        <f>IF(OR(ISNUMBER(VLOOKUP($B14,HKII!$B$11:$W$91,22,FALSE))=FALSE,$AJ$6="",$B14=""),"",VLOOKUP($B14,HKII!$B$11:$W$91,22,FALSE))</f>
        <v/>
      </c>
      <c r="AL14" s="652">
        <f>IF(OR(ISNUMBER(VLOOKUP($B14,HKII!$B$11:$Y$80,24,FALSE))=FALSE,$AL$6="",$B14=""),"",VLOOKUP($B14,HKII!$B$11:$Y$80,24,FALSE))</f>
        <v>7.2</v>
      </c>
      <c r="AM14" s="653" t="str">
        <f>IF(OR(ISNUMBER(VLOOKUP($B14,HKII!$B$11:$AA$80,26,FALSE))=FALSE,$AL$6="",$B14=""),"",VLOOKUP($B14,HKII!$B$11:$AA$80,26,FALSE))</f>
        <v/>
      </c>
      <c r="AN14" s="652">
        <f>IF(OR(ISNUMBER(VLOOKUP($B14,HKII!$B$11:$AC$80,28,FALSE))=FALSE,$AN$6="",$B14=""),"",VLOOKUP($B14,HKII!$B$11:$AC$80,28,FALSE))</f>
        <v>5.3</v>
      </c>
      <c r="AO14" s="653" t="str">
        <f>IF(OR(ISNUMBER(VLOOKUP($B14,HKII!$B$11:$AE$80,30,FALSE))=FALSE,$AN$6="",$B14=""),"",VLOOKUP($B14,HKII!$B$11:$AE$80,30,FALSE))</f>
        <v/>
      </c>
      <c r="AP14" s="652" t="str">
        <f>IF(OR(ISNUMBER(VLOOKUP($B14,HKII!$B$11:$AG$80,32,FALSE))=FALSE,$AP$6="",$B14=""),"",VLOOKUP($B14,HKII!$B$11:$AG$80,32,FALSE))</f>
        <v/>
      </c>
      <c r="AQ14" s="654" t="str">
        <f>IF(OR(ISNUMBER(VLOOKUP($B14,HKII!$B$11:$AI$80,34,FALSE))=FALSE,$AP$6="",$B14=""),"",VLOOKUP($B14,HKII!$B$11:$AI$80,34,FALSE))</f>
        <v/>
      </c>
      <c r="AR14" s="652">
        <f>IF(OR(ISNUMBER(VLOOKUP($B14,HKII!$B$11:$AK$80,36,FALSE))=FALSE,$AR$6="",$B14=""),"",VLOOKUP($B14,HKII!$B$11:$AK$80,36,FALSE))</f>
        <v>4</v>
      </c>
      <c r="AS14" s="254"/>
      <c r="AT14" s="652">
        <f>IF(OR(ISNUMBER(VLOOKUP($B14,HKII!$B$11:$AO$80,40,FALSE))=FALSE,$AT$6="",$B14=""),"",VLOOKUP($B14,HKII!$B$11:$AO$80,40,FALSE))</f>
        <v>6.3</v>
      </c>
      <c r="AU14" s="735"/>
      <c r="AV14" s="652">
        <f>IF(OR(ISNUMBER(VLOOKUP($B14,HKII!$B$11:$AS$80,44,FALSE))=FALSE,$AV$6="",$B14=""),"",VLOOKUP($B14,HKII!$B$11:$AS$80,44,FALSE))</f>
        <v>5</v>
      </c>
      <c r="AW14" s="735"/>
      <c r="AX14" s="652" t="str">
        <f>IF(OR(ISNUMBER(VLOOKUP($B14,HKII!$B$11:$AW$80,48,FALSE))=FALSE,AX9="",$B14=""),"",VLOOKUP($B14,HKII!$B$11:$AW$80,48,FALSE))</f>
        <v/>
      </c>
      <c r="AY14" s="735"/>
      <c r="AZ14" s="655">
        <f t="shared" si="0"/>
        <v>6.25</v>
      </c>
      <c r="BA14" s="655" t="str">
        <f t="shared" si="22"/>
        <v/>
      </c>
      <c r="BB14" s="548">
        <f>IF($B14="","",IF(OR(ISNUMBER(VLOOKUP($B14,HKI!$B$11:$BB$73,53,FALSE)),ISNUMBER(VLOOKUP($B14,HKII!$B$11:$BB$80,53,FALSE))),ROUND((VLOOKUP($B14,HKI!$B$11:$BB$73,53,FALSE)+VLOOKUP($B14,HKII!$B$11:$BB$80,53,FALSE))/2,0),""))</f>
        <v>87</v>
      </c>
      <c r="BC14" s="656" t="str">
        <f t="shared" si="23"/>
        <v>T.Bình</v>
      </c>
      <c r="BD14" s="548" t="str">
        <f t="shared" si="24"/>
        <v/>
      </c>
      <c r="BE14" s="202"/>
      <c r="BF14" s="186" t="str">
        <f t="shared" si="25"/>
        <v/>
      </c>
      <c r="BG14" s="657">
        <f t="shared" si="26"/>
        <v>35</v>
      </c>
      <c r="BH14" s="188">
        <f t="shared" si="27"/>
        <v>35</v>
      </c>
      <c r="BI14" s="188">
        <f t="shared" si="28"/>
        <v>0</v>
      </c>
      <c r="BJ14" s="188">
        <f t="shared" si="29"/>
        <v>35</v>
      </c>
      <c r="BK14" s="658">
        <f t="shared" si="30"/>
        <v>0</v>
      </c>
      <c r="BL14" s="659">
        <f t="shared" si="31"/>
        <v>6.31</v>
      </c>
      <c r="BM14" s="186" t="str">
        <f t="shared" si="32"/>
        <v>BT</v>
      </c>
      <c r="BN14" s="659">
        <f t="shared" si="33"/>
        <v>6.31</v>
      </c>
      <c r="BO14" s="186" t="str">
        <f t="shared" si="34"/>
        <v>BT</v>
      </c>
      <c r="BP14" s="660" t="str">
        <f t="shared" si="35"/>
        <v>SV năm 3</v>
      </c>
      <c r="BQ14" s="203"/>
      <c r="BR14" s="681">
        <f>IF($B14="","",IF(AND(ISNUMBER(VLOOKUP($B14,HKI!$B$11:$BP$73,67,FALSE))=TRUE,ISNUMBER(VLOOKUP($B14,HKII!$B$11:$BI$80,60,FALSE))=TRUE),VLOOKUP($B14,HKI!$B$11:$BP$73,67,FALSE)+VLOOKUP($B14,HKII!$B$11:$BI$80,60,FALSE),IF(OR(ISNUMBER(VLOOKUP($B14,HKI!$B$11:$BP$73,67,FALSE))=TRUE,ISNUMBER(VLOOKUP($B14,HKII!$B$11:$BI$80,60,FALSE))=TRUE),VLOOKUP($B14,HKII!$B$11:$BI$80,60,FALSE),"")))</f>
        <v>74</v>
      </c>
      <c r="BS14" s="681">
        <f>IF($B14="","",IF(ISNUMBER(VLOOKUP($B14,HKI!$B$11:$BQ$73,68,FALSE))=TRUE,VLOOKUP($B14,HKI!$B$11:$BQ$84,68,FALSE)+IF(ISNUMBER(VLOOKUP($B14,HKII!$B$11:$BJ$80,61,FALSE))=TRUE,VLOOKUP($B14,HKII!$B$11:$BJ$80,61,FALSE),VLOOKUP($B14,HKII!$B$11:$BJ$80,61,FALSE)),""))</f>
        <v>0</v>
      </c>
      <c r="BT14" s="197">
        <f t="shared" si="1"/>
        <v>5.0999999999999996</v>
      </c>
      <c r="BU14" s="198">
        <f t="shared" si="2"/>
        <v>6.7</v>
      </c>
      <c r="BV14" s="198">
        <f t="shared" si="3"/>
        <v>5.5</v>
      </c>
      <c r="BW14" s="198">
        <f t="shared" si="4"/>
        <v>5.8</v>
      </c>
      <c r="BX14" s="199">
        <f t="shared" si="5"/>
        <v>5.6</v>
      </c>
      <c r="BY14" s="199">
        <f t="shared" si="6"/>
        <v>6.1</v>
      </c>
      <c r="BZ14" s="198" t="str">
        <f t="shared" si="7"/>
        <v/>
      </c>
      <c r="CA14" s="198" t="str">
        <f t="shared" si="8"/>
        <v/>
      </c>
      <c r="CB14" s="199" t="str">
        <f t="shared" si="36"/>
        <v/>
      </c>
      <c r="CC14" s="199">
        <f t="shared" si="37"/>
        <v>7.3</v>
      </c>
      <c r="CD14" s="198">
        <f t="shared" si="9"/>
        <v>8.9</v>
      </c>
      <c r="CE14" s="198">
        <f t="shared" si="10"/>
        <v>7.1</v>
      </c>
      <c r="CF14" s="198">
        <f t="shared" si="11"/>
        <v>6.4</v>
      </c>
      <c r="CG14" s="198">
        <f t="shared" si="12"/>
        <v>7.2</v>
      </c>
      <c r="CH14" s="198">
        <f t="shared" si="13"/>
        <v>5.7</v>
      </c>
      <c r="CI14" s="198">
        <f t="shared" si="14"/>
        <v>7.2</v>
      </c>
      <c r="CJ14" s="198">
        <f t="shared" si="15"/>
        <v>5.3</v>
      </c>
      <c r="CK14" s="198" t="str">
        <f t="shared" si="16"/>
        <v/>
      </c>
      <c r="CL14" s="198">
        <f t="shared" si="17"/>
        <v>4</v>
      </c>
      <c r="CM14" s="198">
        <f t="shared" si="18"/>
        <v>6.3</v>
      </c>
      <c r="CN14" s="198">
        <f t="shared" si="19"/>
        <v>5</v>
      </c>
      <c r="CO14" s="199" t="str">
        <f t="shared" si="20"/>
        <v/>
      </c>
      <c r="CP14" s="200">
        <f t="shared" si="38"/>
        <v>6.25</v>
      </c>
      <c r="CQ14" s="571">
        <f t="shared" si="39"/>
        <v>5.0999999999999996</v>
      </c>
      <c r="CR14" s="571">
        <f t="shared" si="40"/>
        <v>6.7</v>
      </c>
      <c r="CS14" s="571">
        <f t="shared" si="41"/>
        <v>5.5</v>
      </c>
      <c r="CT14" s="571">
        <f t="shared" si="42"/>
        <v>5.8</v>
      </c>
      <c r="CU14" s="571">
        <f t="shared" si="43"/>
        <v>5.6</v>
      </c>
      <c r="CV14" s="571">
        <f t="shared" si="44"/>
        <v>6.1</v>
      </c>
      <c r="CW14" s="571" t="str">
        <f t="shared" si="45"/>
        <v/>
      </c>
      <c r="CX14" s="571" t="str">
        <f t="shared" si="46"/>
        <v/>
      </c>
      <c r="CY14" s="571" t="str">
        <f t="shared" si="47"/>
        <v/>
      </c>
      <c r="CZ14" s="571">
        <f t="shared" si="48"/>
        <v>7.3</v>
      </c>
      <c r="DA14" s="571">
        <f t="shared" si="49"/>
        <v>8.9</v>
      </c>
      <c r="DB14" s="571">
        <f t="shared" si="50"/>
        <v>7.1</v>
      </c>
      <c r="DC14" s="571">
        <f t="shared" si="51"/>
        <v>6.4</v>
      </c>
      <c r="DD14" s="571">
        <f t="shared" si="52"/>
        <v>7.2</v>
      </c>
      <c r="DE14" s="571">
        <f t="shared" si="53"/>
        <v>5.7</v>
      </c>
      <c r="DF14" s="571">
        <f t="shared" si="54"/>
        <v>7.2</v>
      </c>
      <c r="DG14" s="571">
        <f t="shared" si="55"/>
        <v>5.3</v>
      </c>
      <c r="DH14" s="571" t="str">
        <f t="shared" si="56"/>
        <v/>
      </c>
      <c r="DI14" s="571" t="str">
        <f t="shared" si="57"/>
        <v/>
      </c>
      <c r="DJ14" s="571">
        <f t="shared" si="58"/>
        <v>6.3</v>
      </c>
      <c r="DK14" s="571">
        <f t="shared" si="59"/>
        <v>5</v>
      </c>
      <c r="DL14" s="571" t="str">
        <f t="shared" si="60"/>
        <v/>
      </c>
      <c r="DM14" s="574">
        <f t="shared" si="21"/>
        <v>6.31</v>
      </c>
      <c r="DN14" s="585">
        <f t="shared" si="61"/>
        <v>5.0999999999999996</v>
      </c>
      <c r="DO14" s="586">
        <f t="shared" si="62"/>
        <v>6.7</v>
      </c>
      <c r="DP14" s="586">
        <f t="shared" si="63"/>
        <v>5.5</v>
      </c>
      <c r="DQ14" s="586">
        <f t="shared" si="64"/>
        <v>5.8</v>
      </c>
      <c r="DR14" s="586">
        <f t="shared" si="65"/>
        <v>5.6</v>
      </c>
      <c r="DS14" s="586">
        <f t="shared" si="66"/>
        <v>6.1</v>
      </c>
      <c r="DT14" s="586" t="str">
        <f t="shared" si="67"/>
        <v/>
      </c>
      <c r="DU14" s="586" t="str">
        <f t="shared" si="68"/>
        <v/>
      </c>
      <c r="DV14" s="586" t="str">
        <f t="shared" si="69"/>
        <v/>
      </c>
      <c r="DW14" s="586">
        <f t="shared" si="70"/>
        <v>7.3</v>
      </c>
      <c r="DX14" s="586">
        <f t="shared" si="71"/>
        <v>8.9</v>
      </c>
      <c r="DY14" s="586">
        <f t="shared" si="72"/>
        <v>7.1</v>
      </c>
      <c r="DZ14" s="586">
        <f t="shared" si="73"/>
        <v>6.4</v>
      </c>
      <c r="EA14" s="586">
        <f t="shared" si="74"/>
        <v>7.2</v>
      </c>
      <c r="EB14" s="586">
        <f t="shared" si="75"/>
        <v>5.7</v>
      </c>
      <c r="EC14" s="586">
        <f t="shared" si="76"/>
        <v>7.2</v>
      </c>
      <c r="ED14" s="586">
        <f t="shared" si="77"/>
        <v>5.3</v>
      </c>
      <c r="EE14" s="586" t="str">
        <f t="shared" si="78"/>
        <v/>
      </c>
      <c r="EF14" s="586">
        <f t="shared" si="79"/>
        <v>4</v>
      </c>
      <c r="EG14" s="586">
        <f t="shared" si="80"/>
        <v>6.3</v>
      </c>
      <c r="EH14" s="586">
        <f t="shared" si="81"/>
        <v>5</v>
      </c>
      <c r="EI14" s="586" t="str">
        <f t="shared" si="82"/>
        <v/>
      </c>
      <c r="EJ14" s="589">
        <f t="shared" si="83"/>
        <v>6.25</v>
      </c>
      <c r="EK14" s="617">
        <f>IF($B14="","",IF(ISNUMBER(VLOOKUP($B14,HKI!$B$11:$EU$73,150,FALSE)),VLOOKUP($B14,HKI!$B$11:$EU$73,150,FALSE),""))</f>
        <v>6.7</v>
      </c>
      <c r="EL14" s="602">
        <f>IF($B14="","",IF(ISNUMBER(VLOOKUP($B14,HKI!$B$11:$EV$73,151,FALSE)),VLOOKUP($B14,HKI!$B$11:$EV$73,151,FALSE),""))</f>
        <v>6.4</v>
      </c>
      <c r="EM14" s="602">
        <f>IF($B14="","",IF(ISNUMBER(VLOOKUP($B14,HKI!$B$11:$EW$73,152,FALSE)),VLOOKUP($B14,HKI!$B$11:$EW$73,152,FALSE),""))</f>
        <v>6</v>
      </c>
      <c r="EN14" s="602">
        <f>IF($B14="","",IF(ISNUMBER(VLOOKUP($B14,HKI!$B$11:$EX$73,153,FALSE)),VLOOKUP($B14,HKI!$B$11:$EX$73,153,FALSE),""))</f>
        <v>5.6</v>
      </c>
      <c r="EO14" s="602">
        <f>IF($B14="","",IF(ISNUMBER(VLOOKUP($B14,HKI!$B$11:$EY$73,154,FALSE)),VLOOKUP($B14,HKI!$B$11:$EY$73,154,FALSE),""))</f>
        <v>6.3</v>
      </c>
      <c r="EP14" s="602">
        <f>IF($B14="","",IF(ISNUMBER(VLOOKUP($B14,HKI!$B$11:$EZ$73,155,FALSE)),VLOOKUP($B14,HKI!$B$11:$EZ$73,155,FALSE),""))</f>
        <v>7.8</v>
      </c>
      <c r="EQ14" s="602">
        <f>IF($B14="","",IF(ISNUMBER(VLOOKUP($B14,HKI!$B$11:$FA$73,156,FALSE)),VLOOKUP($B14,HKI!$B$11:$FA$73,156,FALSE),""))</f>
        <v>7.5</v>
      </c>
      <c r="ER14" s="602" t="str">
        <f>IF($B14="","",IF(ISNUMBER(VLOOKUP($B14,HKI!$B$11:$FB$73,157,FALSE)),VLOOKUP($B14,HKI!$B$11:$FB$73,157,FALSE),""))</f>
        <v/>
      </c>
      <c r="ES14" s="602" t="str">
        <f>IF($B14="","",IF(ISNUMBER(VLOOKUP($B14,HKI!$B$11:$FC$84,158,FALSE)),VLOOKUP($B14,HKI!$B$11:$FC$73,158,FALSE),""))</f>
        <v/>
      </c>
      <c r="ET14" s="602">
        <f>IF($B14="","",IF(ISNUMBER(VLOOKUP($B14,HKI!$B$11:$FD$73,159,FALSE)),VLOOKUP($B14,HKI!$B$11:$FD$73,159,FALSE),""))</f>
        <v>7.7</v>
      </c>
      <c r="EU14" s="602">
        <f>IF($B14="","",IF(ISNUMBER(VLOOKUP($B14,HKI!$B$11:$FE$73,160,FALSE)),VLOOKUP($B14,HKI!$B$11:$FE$73,160,FALSE),""))</f>
        <v>5.8</v>
      </c>
      <c r="EV14" s="602">
        <f>IF($B14="","",IF(ISNUMBER(VLOOKUP($B14,HKI!$B$11:$FF$73,161,FALSE)),VLOOKUP($B14,HKI!$B$11:$FF$73,161,FALSE),""))</f>
        <v>6.1</v>
      </c>
      <c r="EW14" s="602">
        <f>IF($B14="","",IF(ISNUMBER(VLOOKUP($B14,HKI!$B$11:$FG$73,162,FALSE)),VLOOKUP($B14,HKI!$B$11:$FG$73,162,FALSE),""))</f>
        <v>8.5</v>
      </c>
      <c r="EX14" s="602" t="str">
        <f>IF($B14="","",IF(ISNUMBER(VLOOKUP($B14,HKI!$B$11:$FH$73,163,FALSE)),VLOOKUP($B14,HKI!$B$11:$FH$73,163,FALSE),""))</f>
        <v/>
      </c>
      <c r="EY14" s="602">
        <f>IF($B14="","",IF(ISNUMBER(VLOOKUP($B14,HKI!$B$11:$FI$73,164,FALSE)),VLOOKUP($B14,HKI!$B$11:$FI$73,164,FALSE),""))</f>
        <v>8.1</v>
      </c>
      <c r="EZ14" s="602">
        <f>IF($B14="","",IF(ISNUMBER(VLOOKUP($B14,HKI!$B$11:$FJ$73,165,FALSE)),VLOOKUP($B14,HKI!$B$11:$FJ$73,165,FALSE),""))</f>
        <v>6.8</v>
      </c>
      <c r="FA14" s="602">
        <f>IF($B14="","",IF(ISNUMBER(VLOOKUP($B14,HKI!$B$11:$FK$73,166,FALSE)),VLOOKUP($B14,HKI!$B$11:$FK$73,166,FALSE),""))</f>
        <v>6.7</v>
      </c>
      <c r="FB14" s="602">
        <f>IF($B14="","",IF(ISNUMBER(VLOOKUP($B14,HKI!$B$11:$FL$73,167,FALSE)),VLOOKUP($B14,HKI!$B$11:$FL$73,167,FALSE),""))</f>
        <v>6.5</v>
      </c>
      <c r="FC14" s="602" t="str">
        <f>IF($B14="","",IF(ISNUMBER(VLOOKUP($B14,HKI!$B$11:$FM$73,168,FALSE)),VLOOKUP($B14,HKI!$B$11:$FM$73,168,FALSE),""))</f>
        <v/>
      </c>
      <c r="FD14" s="602" t="str">
        <f>IF($B14="","",IF(ISNUMBER(VLOOKUP($B14,HKI!$B$11:$FN$73,169,FALSE)),VLOOKUP($B14,HKI!$B$11:$FN$73,169,FALSE),""))</f>
        <v/>
      </c>
      <c r="FE14" s="602" t="str">
        <f>IF($B14="","",IF(ISNUMBER(VLOOKUP($B14,HKI!$B$11:$FO$73,170,FALSE)),VLOOKUP($B14,HKI!$B$11:$FO$73,170,FALSE),""))</f>
        <v/>
      </c>
      <c r="FF14" s="602">
        <f>IF($B14="","",IF(ISNUMBER(VLOOKUP($B14,HKI!$B$11:$FP$73,171,FALSE)),VLOOKUP($B14,HKI!$B$11:$FP$73,171,FALSE),""))</f>
        <v>8</v>
      </c>
      <c r="FG14" s="618" t="str">
        <f>IF($B14="","",IF(ISNUMBER(VLOOKUP($B14,HKI!$B$11:$FQ$73,172,FALSE)),VLOOKUP($B14,HKI!$B$11:$FQ$73,172,FALSE),""))</f>
        <v/>
      </c>
      <c r="FH14" s="610">
        <f t="shared" si="84"/>
        <v>5.0999999999999996</v>
      </c>
      <c r="FI14" s="586">
        <f t="shared" si="85"/>
        <v>6.7</v>
      </c>
      <c r="FJ14" s="586">
        <f t="shared" si="86"/>
        <v>5.5</v>
      </c>
      <c r="FK14" s="586">
        <f t="shared" si="87"/>
        <v>5.8</v>
      </c>
      <c r="FL14" s="586">
        <f t="shared" si="88"/>
        <v>5.6</v>
      </c>
      <c r="FM14" s="586">
        <f t="shared" si="89"/>
        <v>6.1</v>
      </c>
      <c r="FN14" s="586" t="str">
        <f t="shared" si="90"/>
        <v/>
      </c>
      <c r="FO14" s="586" t="str">
        <f t="shared" si="91"/>
        <v/>
      </c>
      <c r="FP14" s="586" t="str">
        <f t="shared" si="92"/>
        <v/>
      </c>
      <c r="FQ14" s="586">
        <f t="shared" si="93"/>
        <v>7.3</v>
      </c>
      <c r="FR14" s="586">
        <f t="shared" si="94"/>
        <v>8.9</v>
      </c>
      <c r="FS14" s="586">
        <f t="shared" si="95"/>
        <v>7.1</v>
      </c>
      <c r="FT14" s="586">
        <f t="shared" si="96"/>
        <v>6.4</v>
      </c>
      <c r="FU14" s="586">
        <f t="shared" si="97"/>
        <v>7.2</v>
      </c>
      <c r="FV14" s="586">
        <f t="shared" si="98"/>
        <v>5.7</v>
      </c>
      <c r="FW14" s="586">
        <f t="shared" si="99"/>
        <v>7.2</v>
      </c>
      <c r="FX14" s="586">
        <f t="shared" si="100"/>
        <v>5.3</v>
      </c>
      <c r="FY14" s="586" t="str">
        <f t="shared" si="101"/>
        <v/>
      </c>
      <c r="FZ14" s="586" t="str">
        <f t="shared" si="102"/>
        <v/>
      </c>
      <c r="GA14" s="586">
        <f t="shared" si="103"/>
        <v>6.3</v>
      </c>
      <c r="GB14" s="586">
        <f t="shared" si="104"/>
        <v>5</v>
      </c>
      <c r="GC14" s="586" t="str">
        <f t="shared" si="105"/>
        <v/>
      </c>
      <c r="GD14" s="596">
        <f t="shared" si="106"/>
        <v>6.31</v>
      </c>
      <c r="GE14" s="737">
        <f t="shared" si="107"/>
        <v>6.63</v>
      </c>
      <c r="GF14" s="207"/>
      <c r="GI14" s="738">
        <f t="shared" si="108"/>
        <v>484.20000000000005</v>
      </c>
      <c r="GJ14" s="738">
        <f t="shared" si="109"/>
        <v>73</v>
      </c>
      <c r="GK14" s="738">
        <f t="shared" si="110"/>
        <v>6.63</v>
      </c>
    </row>
    <row r="15" spans="1:193" s="206" customFormat="1" ht="21.95" customHeight="1">
      <c r="A15" s="686">
        <f>IF(B15="","",SUBTOTAL(3,$B$11:B15))</f>
        <v>5</v>
      </c>
      <c r="B15" s="490" t="str">
        <f>IF(HKII!$B15="","",HKII!$B15)</f>
        <v>13D301Đ009</v>
      </c>
      <c r="C15" s="648" t="str">
        <f>IF($B15="","",VLOOKUP($B15,'DS LOP HKII'!$B$2:$C$936,2,0))</f>
        <v>Võ Thành</v>
      </c>
      <c r="D15" s="649" t="str">
        <f>IF($B15="","",VLOOKUP($B15,'DS LOP HKII'!$B$2:$D$936,3,0))</f>
        <v>Bảo</v>
      </c>
      <c r="E15" s="201"/>
      <c r="F15" s="650" t="str">
        <f>IF($B15="","",IF(AND(ISBLANK(VLOOKUP($B15,HKI!$B$11:$G$73,5,FALSE)),ISBLANK(VLOOKUP($B15,HKII!$B$11:$G$80,5,FALSE)))=TRUE,"",VLOOKUP($B15,HKI!$B$11:$G$73,5,FALSE)+VLOOKUP($B15,HKII!$B$11:$G$80,5,FALSE)))</f>
        <v/>
      </c>
      <c r="G15" s="651">
        <f>IF($B15="","",IF(AND(ISBLANK(VLOOKUP($B15,HKI!$B$11:$G$73,6,FALSE)),ISBLANK(VLOOKUP($B15,HKII!$B$11:$G$80,6,FALSE)))=TRUE,"",VLOOKUP($B15,HKI!$B$11:$G$73,6,FALSE)+VLOOKUP($B15,HKII!$B$11:$G$80,6,FALSE)))</f>
        <v>9</v>
      </c>
      <c r="H15" s="652">
        <f>IF(OR(ISNUMBER(VLOOKUP($B15,HKI!$B$11:$I$73,8,FALSE))=FALSE,$H$6="",$B15=""),"",VLOOKUP($B15,HKI!$B$11:$I$73,8,FALSE))</f>
        <v>5</v>
      </c>
      <c r="I15" s="653" t="str">
        <f>IF(OR(ISNUMBER(VLOOKUP($B15,HKI!$B$11:$K$73,10,FALSE))=FALSE,,$H$6="",$B15=""),"",VLOOKUP($B15,HKI!$B$11:$K$73,10,FALSE))</f>
        <v/>
      </c>
      <c r="J15" s="652">
        <f>IF(OR(ISNUMBER(VLOOKUP($B15,HKI!$B$11:$M$73,12,FALSE))=FALSE,$J$6="",$B15=""),"",VLOOKUP($B15,HKI!$B$11:$M$73,12,FALSE))</f>
        <v>6.1</v>
      </c>
      <c r="K15" s="653" t="str">
        <f>IF(OR(ISNUMBER(VLOOKUP($B15,HKI!$B$11:$O$73,14,FALSE))=FALSE,$J$6="",$B15=""),"",VLOOKUP($B15,HKI!$B$11:$O$73,14,FALSE))</f>
        <v/>
      </c>
      <c r="L15" s="652">
        <f>IF(OR(ISNUMBER(VLOOKUP($B15,HKI!$B$11:$Q$73,16,FALSE))=FALSE,$L$6="",$B15=""),"",VLOOKUP($B15,HKI!$B$11:$Q$73,16,FALSE))</f>
        <v>3</v>
      </c>
      <c r="M15" s="653">
        <f>IF(OR(ISNUMBER(VLOOKUP($B15,HKI!$B$11:$S$73,18,FALSE))=FALSE,$L$6="",$B15=""),"",VLOOKUP($B15,HKI!$B$11:$S$73,18,FALSE))</f>
        <v>3</v>
      </c>
      <c r="N15" s="652">
        <f>IF(OR(ISNUMBER(VLOOKUP($B15,HKI!$B$11:$U$73,20,FALSE))=FALSE,$N$6="",$B15=""),"",VLOOKUP($B15,HKI!$B$11:$U$73,20,FALSE))</f>
        <v>4.2</v>
      </c>
      <c r="O15" s="653" t="str">
        <f>IF(OR(ISNUMBER(VLOOKUP($B15,HKI!$B$11:$W$73,22,FALSE))=FALSE,$N$6="",$B15=""),"",VLOOKUP($B15,HKI!$B$11:$W$73,22,FALSE))</f>
        <v/>
      </c>
      <c r="P15" s="652">
        <f>IF(OR(ISNUMBER(VLOOKUP($B15,HKI!$B$11:$Y$73,24,FALSE))=FALSE,$P$6="",$B15=""),"",VLOOKUP($B15,HKI!$B$11:$Y$73,24,FALSE))</f>
        <v>4.2</v>
      </c>
      <c r="Q15" s="653" t="str">
        <f>IF(OR(ISNUMBER(VLOOKUP($B15,HKI!$B$11:$AA$73,26,FALSE))=FALSE,$P$6="",$B15=""),"",VLOOKUP($B15,HKI!$B$11:$AA$73,26,FALSE))</f>
        <v/>
      </c>
      <c r="R15" s="652">
        <f>IF(OR(ISNUMBER(VLOOKUP($B15,HKI!$B$11:$AC$73,28,FALSE))=FALSE,$R$6="",$B15=""),"",VLOOKUP($B15,HKI!$B$11:$AC$73,28,FALSE))</f>
        <v>4</v>
      </c>
      <c r="S15" s="653" t="str">
        <f>IF(OR(ISNUMBER(VLOOKUP($B15,HKI!$B$11:$AE$73,30,FALSE))=FALSE,$R$6="",$B15=""),"",VLOOKUP($B15,HKI!$B$11:$AE$73,30,FALSE))</f>
        <v/>
      </c>
      <c r="T15" s="652" t="str">
        <f>IF(OR(ISNUMBER(VLOOKUP($B15,HKI!$B$11:$AG$73,32,FALSE))=FALSE,$T$6="",$B15=""),"",VLOOKUP($B15,HKI!$B$11:$AG$73,32,FALSE))</f>
        <v/>
      </c>
      <c r="U15" s="653" t="str">
        <f>IF(OR(ISNUMBER(VLOOKUP($B15,HKI!$B$11:$AI$73,34,FALSE))=FALSE,$T$6="",$B15=""),"",VLOOKUP($B15,HKI!$B$11:$AI$73,34,FALSE))</f>
        <v/>
      </c>
      <c r="V15" s="652" t="str">
        <f>IF(OR(ISNUMBER(VLOOKUP($B15,HKI!$B$11:$AK$73,36,FALSE))=FALSE,$V$6="",$B15=""),"",VLOOKUP($B15,HKI!$B$11:$AK$73,36,FALSE))</f>
        <v/>
      </c>
      <c r="W15" s="653" t="str">
        <f>IF(OR(ISNUMBER(VLOOKUP($B15,HKI!$B$11:$AM$73,38,FALSE))=FALSE,$V$6="",$B15=""),"",VLOOKUP($B15,HKI!$B$11:$AM$73,38,FALSE))</f>
        <v/>
      </c>
      <c r="X15" s="652" t="str">
        <f>IF(OR(ISNUMBER(VLOOKUP($B15,HKI!$B$11:$AO$73,40,FALSE))=FALSE,$X$6="",$B15=""),"",VLOOKUP($B15,HKI!$B$11:$AO$73,40,FALSE))</f>
        <v/>
      </c>
      <c r="Y15" s="653" t="str">
        <f>IF(OR(ISNUMBER(VLOOKUP($B15,HKI!$B$11:$AQ$73,42,FALSE))=FALSE,$X$6="",$B15=""),"",VLOOKUP($B15,HKI!$B$11:$AQ$73,42,FALSE))</f>
        <v/>
      </c>
      <c r="Z15" s="652">
        <f>IF(OR(ISNUMBER(VLOOKUP($B15,HKI!$B$11:$AS$73,44,FALSE))=FALSE,$Z$6="",$B15=""),"",VLOOKUP($B15,HKI!$B$11:$AS$73,44,FALSE))</f>
        <v>5</v>
      </c>
      <c r="AA15" s="254"/>
      <c r="AB15" s="652">
        <f>IF(OR(ISNUMBER(VLOOKUP($B15,HKI!$B$11:$AW$73,48,FALSE))=FALSE,$AB$6="",$B15=""),"",VLOOKUP($B15,HKI!$B$11:$AW$73,48,FALSE))</f>
        <v>7</v>
      </c>
      <c r="AC15" s="254"/>
      <c r="AD15" s="652">
        <f>IF(OR(ISNUMBER(VLOOKUP($B15,HKII!$B$11:$I$80,8,FALSE))=FALSE,$AD$6="",$B15=""),"",VLOOKUP($B15,HKII!$B$11:$I$80,8,FALSE))</f>
        <v>3.5</v>
      </c>
      <c r="AE15" s="653" t="str">
        <f>IF(OR(ISNUMBER(VLOOKUP($B15,HKII!$B$11:$K$80,10,FALSE))=FALSE,$AD$6="",$B15=""),"",VLOOKUP($B15,HKII!$B$11:$K$80,10,FALSE))</f>
        <v/>
      </c>
      <c r="AF15" s="652">
        <f>IF(OR(ISNUMBER(VLOOKUP($B15,HKII!$B$11:$M$80,12,FALSE))=FALSE,$AF$6="",$B15=""),"",VLOOKUP($B15,HKII!$B$11:$M$80,12,FALSE))</f>
        <v>5.9</v>
      </c>
      <c r="AG15" s="653" t="str">
        <f>IF(OR(ISNUMBER(VLOOKUP($B15,HKII!$B$11:$O$80,14,FALSE))=FALSE,$AF$6="",$B15=""),"",VLOOKUP($B15,HKII!$B$11:$O$80,14,FALSE))</f>
        <v/>
      </c>
      <c r="AH15" s="652">
        <f>IF(OR(ISNUMBER(VLOOKUP($B15,HKII!$B$11:$Q$80,16,FALSE))=FALSE,$AH$6="",$B15=""),"",VLOOKUP($B15,HKII!$B$11:$Q$80,16,FALSE))</f>
        <v>7.1</v>
      </c>
      <c r="AI15" s="653" t="str">
        <f>IF(OR(ISNUMBER(VLOOKUP($B15,HKII!$B$11:$S$80,18,FALSE))=FALSE,$AH$6="",$B15=""),"",VLOOKUP($B15,HKII!$B$11:$S$75,18,FALSE))</f>
        <v/>
      </c>
      <c r="AJ15" s="652">
        <f>IF(OR(ISNUMBER(VLOOKUP($B15,HKII!$B$11:$U$80,20,FALSE))=FALSE,$AJ$6="",$B15=""),"",VLOOKUP($B15,HKII!$B$11:$U$80,20,FALSE))</f>
        <v>5.0999999999999996</v>
      </c>
      <c r="AK15" s="653" t="str">
        <f>IF(OR(ISNUMBER(VLOOKUP($B15,HKII!$B$11:$W$91,22,FALSE))=FALSE,$AJ$6="",$B15=""),"",VLOOKUP($B15,HKII!$B$11:$W$91,22,FALSE))</f>
        <v/>
      </c>
      <c r="AL15" s="652">
        <f>IF(OR(ISNUMBER(VLOOKUP($B15,HKII!$B$11:$Y$80,24,FALSE))=FALSE,$AL$6="",$B15=""),"",VLOOKUP($B15,HKII!$B$11:$Y$80,24,FALSE))</f>
        <v>6.2</v>
      </c>
      <c r="AM15" s="653" t="str">
        <f>IF(OR(ISNUMBER(VLOOKUP($B15,HKII!$B$11:$AA$80,26,FALSE))=FALSE,$AL$6="",$B15=""),"",VLOOKUP($B15,HKII!$B$11:$AA$80,26,FALSE))</f>
        <v/>
      </c>
      <c r="AN15" s="652">
        <f>IF(OR(ISNUMBER(VLOOKUP($B15,HKII!$B$11:$AC$80,28,FALSE))=FALSE,$AN$6="",$B15=""),"",VLOOKUP($B15,HKII!$B$11:$AC$80,28,FALSE))</f>
        <v>3.8</v>
      </c>
      <c r="AO15" s="653" t="str">
        <f>IF(OR(ISNUMBER(VLOOKUP($B15,HKII!$B$11:$AE$80,30,FALSE))=FALSE,$AN$6="",$B15=""),"",VLOOKUP($B15,HKII!$B$11:$AE$80,30,FALSE))</f>
        <v/>
      </c>
      <c r="AP15" s="652" t="str">
        <f>IF(OR(ISNUMBER(VLOOKUP($B15,HKII!$B$11:$AG$80,32,FALSE))=FALSE,$AP$6="",$B15=""),"",VLOOKUP($B15,HKII!$B$11:$AG$80,32,FALSE))</f>
        <v/>
      </c>
      <c r="AQ15" s="654" t="str">
        <f>IF(OR(ISNUMBER(VLOOKUP($B15,HKII!$B$11:$AI$80,34,FALSE))=FALSE,$AP$6="",$B15=""),"",VLOOKUP($B15,HKII!$B$11:$AI$80,34,FALSE))</f>
        <v/>
      </c>
      <c r="AR15" s="652">
        <f>IF(OR(ISNUMBER(VLOOKUP($B15,HKII!$B$11:$AK$80,36,FALSE))=FALSE,$AR$6="",$B15=""),"",VLOOKUP($B15,HKII!$B$11:$AK$80,36,FALSE))</f>
        <v>4</v>
      </c>
      <c r="AS15" s="254"/>
      <c r="AT15" s="652">
        <f>IF(OR(ISNUMBER(VLOOKUP($B15,HKII!$B$11:$AO$80,40,FALSE))=FALSE,$AT$6="",$B15=""),"",VLOOKUP($B15,HKII!$B$11:$AO$80,40,FALSE))</f>
        <v>5.5</v>
      </c>
      <c r="AU15" s="735"/>
      <c r="AV15" s="652">
        <f>IF(OR(ISNUMBER(VLOOKUP($B15,HKII!$B$11:$AS$80,44,FALSE))=FALSE,$AV$6="",$B15=""),"",VLOOKUP($B15,HKII!$B$11:$AS$80,44,FALSE))</f>
        <v>7</v>
      </c>
      <c r="AW15" s="735"/>
      <c r="AX15" s="652" t="str">
        <f>IF(OR(ISNUMBER(VLOOKUP($B15,HKII!$B$11:$AW$80,48,FALSE))=FALSE,AX10="",$B15=""),"",VLOOKUP($B15,HKII!$B$11:$AW$80,48,FALSE))</f>
        <v/>
      </c>
      <c r="AY15" s="735"/>
      <c r="AZ15" s="655">
        <f t="shared" si="0"/>
        <v>5.09</v>
      </c>
      <c r="BA15" s="655" t="str">
        <f t="shared" si="22"/>
        <v/>
      </c>
      <c r="BB15" s="548">
        <f>IF($B15="","",IF(OR(ISNUMBER(VLOOKUP($B15,HKI!$B$11:$BB$73,53,FALSE)),ISNUMBER(VLOOKUP($B15,HKII!$B$11:$BB$80,53,FALSE))),ROUND((VLOOKUP($B15,HKI!$B$11:$BB$73,53,FALSE)+VLOOKUP($B15,HKII!$B$11:$BB$80,53,FALSE))/2,0),""))</f>
        <v>52</v>
      </c>
      <c r="BC15" s="656" t="str">
        <f t="shared" si="23"/>
        <v>TB Yếu</v>
      </c>
      <c r="BD15" s="548" t="str">
        <f t="shared" si="24"/>
        <v/>
      </c>
      <c r="BE15" s="202"/>
      <c r="BF15" s="186" t="str">
        <f t="shared" si="25"/>
        <v/>
      </c>
      <c r="BG15" s="657">
        <f t="shared" si="26"/>
        <v>35</v>
      </c>
      <c r="BH15" s="188">
        <f t="shared" si="27"/>
        <v>28</v>
      </c>
      <c r="BI15" s="188">
        <f t="shared" si="28"/>
        <v>7</v>
      </c>
      <c r="BJ15" s="188">
        <f t="shared" si="29"/>
        <v>28</v>
      </c>
      <c r="BK15" s="658">
        <f t="shared" si="30"/>
        <v>7</v>
      </c>
      <c r="BL15" s="659">
        <f t="shared" si="31"/>
        <v>5.71</v>
      </c>
      <c r="BM15" s="186" t="str">
        <f t="shared" si="32"/>
        <v>BT</v>
      </c>
      <c r="BN15" s="659">
        <f t="shared" si="33"/>
        <v>5.71</v>
      </c>
      <c r="BO15" s="186" t="str">
        <f t="shared" si="34"/>
        <v>BT</v>
      </c>
      <c r="BP15" s="660" t="str">
        <f t="shared" si="35"/>
        <v>SV năm 2</v>
      </c>
      <c r="BQ15" s="203"/>
      <c r="BR15" s="681">
        <f>IF($B15="","",IF(AND(ISNUMBER(VLOOKUP($B15,HKI!$B$11:$BP$73,67,FALSE))=TRUE,ISNUMBER(VLOOKUP($B15,HKII!$B$11:$BI$80,60,FALSE))=TRUE),VLOOKUP($B15,HKI!$B$11:$BP$73,67,FALSE)+VLOOKUP($B15,HKII!$B$11:$BI$80,60,FALSE),IF(OR(ISNUMBER(VLOOKUP($B15,HKI!$B$11:$BP$73,67,FALSE))=TRUE,ISNUMBER(VLOOKUP($B15,HKII!$B$11:$BI$80,60,FALSE))=TRUE),VLOOKUP($B15,HKII!$B$11:$BI$80,60,FALSE),"")))</f>
        <v>65</v>
      </c>
      <c r="BS15" s="681">
        <f>IF($B15="","",IF(ISNUMBER(VLOOKUP($B15,HKI!$B$11:$BQ$73,68,FALSE))=TRUE,VLOOKUP($B15,HKI!$B$11:$BQ$84,68,FALSE)+IF(ISNUMBER(VLOOKUP($B15,HKII!$B$11:$BJ$80,61,FALSE))=TRUE,VLOOKUP($B15,HKII!$B$11:$BJ$80,61,FALSE),VLOOKUP($B15,HKII!$B$11:$BJ$80,61,FALSE)),""))</f>
        <v>9</v>
      </c>
      <c r="BT15" s="197">
        <f t="shared" si="1"/>
        <v>5</v>
      </c>
      <c r="BU15" s="198">
        <f t="shared" si="2"/>
        <v>6.1</v>
      </c>
      <c r="BV15" s="198">
        <f t="shared" si="3"/>
        <v>3</v>
      </c>
      <c r="BW15" s="198">
        <f t="shared" si="4"/>
        <v>4.2</v>
      </c>
      <c r="BX15" s="199">
        <f t="shared" si="5"/>
        <v>4.2</v>
      </c>
      <c r="BY15" s="199">
        <f t="shared" si="6"/>
        <v>4</v>
      </c>
      <c r="BZ15" s="198" t="str">
        <f t="shared" si="7"/>
        <v/>
      </c>
      <c r="CA15" s="198" t="str">
        <f t="shared" si="8"/>
        <v/>
      </c>
      <c r="CB15" s="199" t="str">
        <f t="shared" si="36"/>
        <v/>
      </c>
      <c r="CC15" s="199">
        <f t="shared" si="37"/>
        <v>5</v>
      </c>
      <c r="CD15" s="198">
        <f t="shared" si="9"/>
        <v>7</v>
      </c>
      <c r="CE15" s="198">
        <f t="shared" si="10"/>
        <v>3.5</v>
      </c>
      <c r="CF15" s="198">
        <f t="shared" si="11"/>
        <v>5.9</v>
      </c>
      <c r="CG15" s="198">
        <f t="shared" si="12"/>
        <v>7.1</v>
      </c>
      <c r="CH15" s="198">
        <f t="shared" si="13"/>
        <v>5.0999999999999996</v>
      </c>
      <c r="CI15" s="198">
        <f t="shared" si="14"/>
        <v>6.2</v>
      </c>
      <c r="CJ15" s="198">
        <f t="shared" si="15"/>
        <v>3.8</v>
      </c>
      <c r="CK15" s="198" t="str">
        <f t="shared" si="16"/>
        <v/>
      </c>
      <c r="CL15" s="198">
        <f t="shared" si="17"/>
        <v>4</v>
      </c>
      <c r="CM15" s="198">
        <f t="shared" si="18"/>
        <v>5.5</v>
      </c>
      <c r="CN15" s="198">
        <f t="shared" si="19"/>
        <v>7</v>
      </c>
      <c r="CO15" s="199" t="str">
        <f t="shared" si="20"/>
        <v/>
      </c>
      <c r="CP15" s="200">
        <f t="shared" si="38"/>
        <v>5.09</v>
      </c>
      <c r="CQ15" s="571">
        <f t="shared" si="39"/>
        <v>5</v>
      </c>
      <c r="CR15" s="571">
        <f t="shared" si="40"/>
        <v>6.1</v>
      </c>
      <c r="CS15" s="571" t="str">
        <f t="shared" si="41"/>
        <v/>
      </c>
      <c r="CT15" s="571">
        <f t="shared" si="42"/>
        <v>4.2</v>
      </c>
      <c r="CU15" s="571">
        <f t="shared" si="43"/>
        <v>4.2</v>
      </c>
      <c r="CV15" s="571" t="str">
        <f t="shared" si="44"/>
        <v/>
      </c>
      <c r="CW15" s="571" t="str">
        <f t="shared" si="45"/>
        <v/>
      </c>
      <c r="CX15" s="571" t="str">
        <f t="shared" si="46"/>
        <v/>
      </c>
      <c r="CY15" s="571" t="str">
        <f t="shared" si="47"/>
        <v/>
      </c>
      <c r="CZ15" s="571">
        <f t="shared" si="48"/>
        <v>5</v>
      </c>
      <c r="DA15" s="571">
        <f t="shared" si="49"/>
        <v>7</v>
      </c>
      <c r="DB15" s="571" t="str">
        <f t="shared" si="50"/>
        <v/>
      </c>
      <c r="DC15" s="571">
        <f t="shared" si="51"/>
        <v>5.9</v>
      </c>
      <c r="DD15" s="571">
        <f t="shared" si="52"/>
        <v>7.1</v>
      </c>
      <c r="DE15" s="571">
        <f t="shared" si="53"/>
        <v>5.0999999999999996</v>
      </c>
      <c r="DF15" s="571">
        <f t="shared" si="54"/>
        <v>6.2</v>
      </c>
      <c r="DG15" s="571" t="str">
        <f t="shared" si="55"/>
        <v/>
      </c>
      <c r="DH15" s="571" t="str">
        <f t="shared" si="56"/>
        <v/>
      </c>
      <c r="DI15" s="571" t="str">
        <f t="shared" si="57"/>
        <v/>
      </c>
      <c r="DJ15" s="571">
        <f t="shared" si="58"/>
        <v>5.5</v>
      </c>
      <c r="DK15" s="571">
        <f t="shared" si="59"/>
        <v>7</v>
      </c>
      <c r="DL15" s="571" t="str">
        <f t="shared" si="60"/>
        <v/>
      </c>
      <c r="DM15" s="574">
        <f t="shared" si="21"/>
        <v>5.71</v>
      </c>
      <c r="DN15" s="585">
        <f t="shared" si="61"/>
        <v>5</v>
      </c>
      <c r="DO15" s="586">
        <f t="shared" si="62"/>
        <v>6.1</v>
      </c>
      <c r="DP15" s="586">
        <f t="shared" si="63"/>
        <v>3</v>
      </c>
      <c r="DQ15" s="586">
        <f t="shared" si="64"/>
        <v>4.2</v>
      </c>
      <c r="DR15" s="586">
        <f t="shared" si="65"/>
        <v>4.2</v>
      </c>
      <c r="DS15" s="586">
        <f t="shared" si="66"/>
        <v>4</v>
      </c>
      <c r="DT15" s="586" t="str">
        <f t="shared" si="67"/>
        <v/>
      </c>
      <c r="DU15" s="586" t="str">
        <f t="shared" si="68"/>
        <v/>
      </c>
      <c r="DV15" s="586" t="str">
        <f t="shared" si="69"/>
        <v/>
      </c>
      <c r="DW15" s="586">
        <f t="shared" si="70"/>
        <v>5</v>
      </c>
      <c r="DX15" s="586">
        <f t="shared" si="71"/>
        <v>7</v>
      </c>
      <c r="DY15" s="586">
        <f t="shared" si="72"/>
        <v>3.5</v>
      </c>
      <c r="DZ15" s="586">
        <f t="shared" si="73"/>
        <v>5.9</v>
      </c>
      <c r="EA15" s="586">
        <f t="shared" si="74"/>
        <v>7.1</v>
      </c>
      <c r="EB15" s="586">
        <f t="shared" si="75"/>
        <v>5.0999999999999996</v>
      </c>
      <c r="EC15" s="586">
        <f t="shared" si="76"/>
        <v>6.2</v>
      </c>
      <c r="ED15" s="586">
        <f t="shared" si="77"/>
        <v>3.8</v>
      </c>
      <c r="EE15" s="586" t="str">
        <f t="shared" si="78"/>
        <v/>
      </c>
      <c r="EF15" s="586">
        <f t="shared" si="79"/>
        <v>4</v>
      </c>
      <c r="EG15" s="586">
        <f t="shared" si="80"/>
        <v>5.5</v>
      </c>
      <c r="EH15" s="586">
        <f t="shared" si="81"/>
        <v>7</v>
      </c>
      <c r="EI15" s="586" t="str">
        <f t="shared" si="82"/>
        <v/>
      </c>
      <c r="EJ15" s="589">
        <f t="shared" si="83"/>
        <v>5.09</v>
      </c>
      <c r="EK15" s="617">
        <f>IF($B15="","",IF(ISNUMBER(VLOOKUP($B15,HKI!$B$11:$EU$73,150,FALSE)),VLOOKUP($B15,HKI!$B$11:$EU$73,150,FALSE),""))</f>
        <v>4.5999999999999996</v>
      </c>
      <c r="EL15" s="602">
        <f>IF($B15="","",IF(ISNUMBER(VLOOKUP($B15,HKI!$B$11:$EV$73,151,FALSE)),VLOOKUP($B15,HKI!$B$11:$EV$73,151,FALSE),""))</f>
        <v>5.7</v>
      </c>
      <c r="EM15" s="602">
        <f>IF($B15="","",IF(ISNUMBER(VLOOKUP($B15,HKI!$B$11:$EW$73,152,FALSE)),VLOOKUP($B15,HKI!$B$11:$EW$73,152,FALSE),""))</f>
        <v>6.1</v>
      </c>
      <c r="EN15" s="602">
        <f>IF($B15="","",IF(ISNUMBER(VLOOKUP($B15,HKI!$B$11:$EX$73,153,FALSE)),VLOOKUP($B15,HKI!$B$11:$EX$73,153,FALSE),""))</f>
        <v>6.3</v>
      </c>
      <c r="EO15" s="602">
        <f>IF($B15="","",IF(ISNUMBER(VLOOKUP($B15,HKI!$B$11:$EY$73,154,FALSE)),VLOOKUP($B15,HKI!$B$11:$EY$73,154,FALSE),""))</f>
        <v>5.6</v>
      </c>
      <c r="EP15" s="602">
        <f>IF($B15="","",IF(ISNUMBER(VLOOKUP($B15,HKI!$B$11:$EZ$73,155,FALSE)),VLOOKUP($B15,HKI!$B$11:$EZ$73,155,FALSE),""))</f>
        <v>6.4</v>
      </c>
      <c r="EQ15" s="602">
        <f>IF($B15="","",IF(ISNUMBER(VLOOKUP($B15,HKI!$B$11:$FA$73,156,FALSE)),VLOOKUP($B15,HKI!$B$11:$FA$73,156,FALSE),""))</f>
        <v>5.9</v>
      </c>
      <c r="ER15" s="602" t="str">
        <f>IF($B15="","",IF(ISNUMBER(VLOOKUP($B15,HKI!$B$11:$FB$73,157,FALSE)),VLOOKUP($B15,HKI!$B$11:$FB$73,157,FALSE),""))</f>
        <v/>
      </c>
      <c r="ES15" s="602" t="str">
        <f>IF($B15="","",IF(ISNUMBER(VLOOKUP($B15,HKI!$B$11:$FC$84,158,FALSE)),VLOOKUP($B15,HKI!$B$11:$FC$73,158,FALSE),""))</f>
        <v/>
      </c>
      <c r="ET15" s="602">
        <f>IF($B15="","",IF(ISNUMBER(VLOOKUP($B15,HKI!$B$11:$FD$73,159,FALSE)),VLOOKUP($B15,HKI!$B$11:$FD$73,159,FALSE),""))</f>
        <v>6.1</v>
      </c>
      <c r="EU15" s="602">
        <f>IF($B15="","",IF(ISNUMBER(VLOOKUP($B15,HKI!$B$11:$FE$73,160,FALSE)),VLOOKUP($B15,HKI!$B$11:$FE$73,160,FALSE),""))</f>
        <v>4.2</v>
      </c>
      <c r="EV15" s="602">
        <f>IF($B15="","",IF(ISNUMBER(VLOOKUP($B15,HKI!$B$11:$FF$73,161,FALSE)),VLOOKUP($B15,HKI!$B$11:$FF$73,161,FALSE),""))</f>
        <v>5.5</v>
      </c>
      <c r="EW15" s="602" t="str">
        <f>IF($B15="","",IF(ISNUMBER(VLOOKUP($B15,HKI!$B$11:$FG$73,162,FALSE)),VLOOKUP($B15,HKI!$B$11:$FG$73,162,FALSE),""))</f>
        <v/>
      </c>
      <c r="EX15" s="602">
        <f>IF($B15="","",IF(ISNUMBER(VLOOKUP($B15,HKI!$B$11:$FH$73,163,FALSE)),VLOOKUP($B15,HKI!$B$11:$FH$73,163,FALSE),""))</f>
        <v>6</v>
      </c>
      <c r="EY15" s="602">
        <f>IF($B15="","",IF(ISNUMBER(VLOOKUP($B15,HKI!$B$11:$FI$73,164,FALSE)),VLOOKUP($B15,HKI!$B$11:$FI$73,164,FALSE),""))</f>
        <v>6.3</v>
      </c>
      <c r="EZ15" s="602">
        <f>IF($B15="","",IF(ISNUMBER(VLOOKUP($B15,HKI!$B$11:$FJ$73,165,FALSE)),VLOOKUP($B15,HKI!$B$11:$FJ$73,165,FALSE),""))</f>
        <v>5.8</v>
      </c>
      <c r="FA15" s="602" t="str">
        <f>IF($B15="","",IF(ISNUMBER(VLOOKUP($B15,HKI!$B$11:$FK$73,166,FALSE)),VLOOKUP($B15,HKI!$B$11:$FK$73,166,FALSE),""))</f>
        <v/>
      </c>
      <c r="FB15" s="602">
        <f>IF($B15="","",IF(ISNUMBER(VLOOKUP($B15,HKI!$B$11:$FL$73,167,FALSE)),VLOOKUP($B15,HKI!$B$11:$FL$73,167,FALSE),""))</f>
        <v>7.4</v>
      </c>
      <c r="FC15" s="602" t="str">
        <f>IF($B15="","",IF(ISNUMBER(VLOOKUP($B15,HKI!$B$11:$FM$73,168,FALSE)),VLOOKUP($B15,HKI!$B$11:$FM$73,168,FALSE),""))</f>
        <v/>
      </c>
      <c r="FD15" s="602" t="str">
        <f>IF($B15="","",IF(ISNUMBER(VLOOKUP($B15,HKI!$B$11:$FN$73,169,FALSE)),VLOOKUP($B15,HKI!$B$11:$FN$73,169,FALSE),""))</f>
        <v/>
      </c>
      <c r="FE15" s="602" t="str">
        <f>IF($B15="","",IF(ISNUMBER(VLOOKUP($B15,HKI!$B$11:$FO$73,170,FALSE)),VLOOKUP($B15,HKI!$B$11:$FO$73,170,FALSE),""))</f>
        <v/>
      </c>
      <c r="FF15" s="602">
        <f>IF($B15="","",IF(ISNUMBER(VLOOKUP($B15,HKI!$B$11:$FP$73,171,FALSE)),VLOOKUP($B15,HKI!$B$11:$FP$73,171,FALSE),""))</f>
        <v>5.6</v>
      </c>
      <c r="FG15" s="618" t="str">
        <f>IF($B15="","",IF(ISNUMBER(VLOOKUP($B15,HKI!$B$11:$FQ$73,172,FALSE)),VLOOKUP($B15,HKI!$B$11:$FQ$73,172,FALSE),""))</f>
        <v/>
      </c>
      <c r="FH15" s="610">
        <f t="shared" si="84"/>
        <v>5</v>
      </c>
      <c r="FI15" s="586">
        <f t="shared" si="85"/>
        <v>6.1</v>
      </c>
      <c r="FJ15" s="586" t="str">
        <f t="shared" si="86"/>
        <v/>
      </c>
      <c r="FK15" s="586">
        <f t="shared" si="87"/>
        <v>4.2</v>
      </c>
      <c r="FL15" s="586">
        <f t="shared" si="88"/>
        <v>4.2</v>
      </c>
      <c r="FM15" s="586" t="str">
        <f t="shared" si="89"/>
        <v/>
      </c>
      <c r="FN15" s="586" t="str">
        <f t="shared" si="90"/>
        <v/>
      </c>
      <c r="FO15" s="586" t="str">
        <f t="shared" si="91"/>
        <v/>
      </c>
      <c r="FP15" s="586" t="str">
        <f t="shared" si="92"/>
        <v/>
      </c>
      <c r="FQ15" s="586">
        <f t="shared" si="93"/>
        <v>5</v>
      </c>
      <c r="FR15" s="586">
        <f t="shared" si="94"/>
        <v>7</v>
      </c>
      <c r="FS15" s="586" t="str">
        <f t="shared" si="95"/>
        <v/>
      </c>
      <c r="FT15" s="586">
        <f t="shared" si="96"/>
        <v>5.9</v>
      </c>
      <c r="FU15" s="586">
        <f t="shared" si="97"/>
        <v>7.1</v>
      </c>
      <c r="FV15" s="586">
        <f t="shared" si="98"/>
        <v>5.0999999999999996</v>
      </c>
      <c r="FW15" s="586">
        <f t="shared" si="99"/>
        <v>6.2</v>
      </c>
      <c r="FX15" s="586" t="str">
        <f t="shared" si="100"/>
        <v/>
      </c>
      <c r="FY15" s="586" t="str">
        <f t="shared" si="101"/>
        <v/>
      </c>
      <c r="FZ15" s="586" t="str">
        <f t="shared" si="102"/>
        <v/>
      </c>
      <c r="GA15" s="586">
        <f t="shared" si="103"/>
        <v>5.5</v>
      </c>
      <c r="GB15" s="586">
        <f t="shared" si="104"/>
        <v>7</v>
      </c>
      <c r="GC15" s="586" t="str">
        <f t="shared" si="105"/>
        <v/>
      </c>
      <c r="GD15" s="596">
        <f t="shared" si="106"/>
        <v>5.71</v>
      </c>
      <c r="GE15" s="737">
        <f t="shared" si="107"/>
        <v>5.76</v>
      </c>
      <c r="GF15" s="207"/>
      <c r="GI15" s="738">
        <f t="shared" si="108"/>
        <v>356.99999999999994</v>
      </c>
      <c r="GJ15" s="738">
        <f t="shared" si="109"/>
        <v>62</v>
      </c>
      <c r="GK15" s="738">
        <f t="shared" si="110"/>
        <v>5.76</v>
      </c>
    </row>
    <row r="16" spans="1:193" s="206" customFormat="1" ht="21.95" customHeight="1">
      <c r="A16" s="686">
        <f>IF(B16="","",SUBTOTAL(3,$B$11:B16))</f>
        <v>6</v>
      </c>
      <c r="B16" s="490" t="str">
        <f>IF(HKII!$B16="","",HKII!$B16)</f>
        <v>13D301Đ013</v>
      </c>
      <c r="C16" s="648" t="str">
        <f>IF($B16="","",VLOOKUP($B16,'DS LOP HKII'!$B$2:$C$936,2,0))</f>
        <v>Nguyễn Chí</v>
      </c>
      <c r="D16" s="649" t="str">
        <f>IF($B16="","",VLOOKUP($B16,'DS LOP HKII'!$B$2:$D$936,3,0))</f>
        <v>Bình</v>
      </c>
      <c r="E16" s="201"/>
      <c r="F16" s="650" t="str">
        <f>IF($B16="","",IF(AND(ISBLANK(VLOOKUP($B16,HKI!$B$11:$G$73,5,FALSE)),ISBLANK(VLOOKUP($B16,HKII!$B$11:$G$80,5,FALSE)))=TRUE,"",VLOOKUP($B16,HKI!$B$11:$G$73,5,FALSE)+VLOOKUP($B16,HKII!$B$11:$G$80,5,FALSE)))</f>
        <v/>
      </c>
      <c r="G16" s="651">
        <f>IF($B16="","",IF(AND(ISBLANK(VLOOKUP($B16,HKI!$B$11:$G$73,6,FALSE)),ISBLANK(VLOOKUP($B16,HKII!$B$11:$G$80,6,FALSE)))=TRUE,"",VLOOKUP($B16,HKI!$B$11:$G$73,6,FALSE)+VLOOKUP($B16,HKII!$B$11:$G$80,6,FALSE)))</f>
        <v>11</v>
      </c>
      <c r="H16" s="652">
        <f>IF(OR(ISNUMBER(VLOOKUP($B16,HKI!$B$11:$I$73,8,FALSE))=FALSE,$H$6="",$B16=""),"",VLOOKUP($B16,HKI!$B$11:$I$73,8,FALSE))</f>
        <v>4.8</v>
      </c>
      <c r="I16" s="653" t="str">
        <f>IF(OR(ISNUMBER(VLOOKUP($B16,HKI!$B$11:$K$73,10,FALSE))=FALSE,,$H$6="",$B16=""),"",VLOOKUP($B16,HKI!$B$11:$K$73,10,FALSE))</f>
        <v/>
      </c>
      <c r="J16" s="652">
        <f>IF(OR(ISNUMBER(VLOOKUP($B16,HKI!$B$11:$M$73,12,FALSE))=FALSE,$J$6="",$B16=""),"",VLOOKUP($B16,HKI!$B$11:$M$73,12,FALSE))</f>
        <v>6.3</v>
      </c>
      <c r="K16" s="653" t="str">
        <f>IF(OR(ISNUMBER(VLOOKUP($B16,HKI!$B$11:$O$73,14,FALSE))=FALSE,$J$6="",$B16=""),"",VLOOKUP($B16,HKI!$B$11:$O$73,14,FALSE))</f>
        <v/>
      </c>
      <c r="L16" s="652">
        <f>IF(OR(ISNUMBER(VLOOKUP($B16,HKI!$B$11:$Q$73,16,FALSE))=FALSE,$L$6="",$B16=""),"",VLOOKUP($B16,HKI!$B$11:$Q$73,16,FALSE))</f>
        <v>4.3</v>
      </c>
      <c r="M16" s="653" t="str">
        <f>IF(OR(ISNUMBER(VLOOKUP($B16,HKI!$B$11:$S$73,18,FALSE))=FALSE,$L$6="",$B16=""),"",VLOOKUP($B16,HKI!$B$11:$S$73,18,FALSE))</f>
        <v/>
      </c>
      <c r="N16" s="652">
        <f>IF(OR(ISNUMBER(VLOOKUP($B16,HKI!$B$11:$U$73,20,FALSE))=FALSE,$N$6="",$B16=""),"",VLOOKUP($B16,HKI!$B$11:$U$73,20,FALSE))</f>
        <v>5.2</v>
      </c>
      <c r="O16" s="653" t="str">
        <f>IF(OR(ISNUMBER(VLOOKUP($B16,HKI!$B$11:$W$73,22,FALSE))=FALSE,$N$6="",$B16=""),"",VLOOKUP($B16,HKI!$B$11:$W$73,22,FALSE))</f>
        <v/>
      </c>
      <c r="P16" s="652">
        <f>IF(OR(ISNUMBER(VLOOKUP($B16,HKI!$B$11:$Y$73,24,FALSE))=FALSE,$P$6="",$B16=""),"",VLOOKUP($B16,HKI!$B$11:$Y$73,24,FALSE))</f>
        <v>5.5</v>
      </c>
      <c r="Q16" s="653" t="str">
        <f>IF(OR(ISNUMBER(VLOOKUP($B16,HKI!$B$11:$AA$73,26,FALSE))=FALSE,$P$6="",$B16=""),"",VLOOKUP($B16,HKI!$B$11:$AA$73,26,FALSE))</f>
        <v/>
      </c>
      <c r="R16" s="652">
        <f>IF(OR(ISNUMBER(VLOOKUP($B16,HKI!$B$11:$AC$73,28,FALSE))=FALSE,$R$6="",$B16=""),"",VLOOKUP($B16,HKI!$B$11:$AC$73,28,FALSE))</f>
        <v>5</v>
      </c>
      <c r="S16" s="653" t="str">
        <f>IF(OR(ISNUMBER(VLOOKUP($B16,HKI!$B$11:$AE$73,30,FALSE))=FALSE,$R$6="",$B16=""),"",VLOOKUP($B16,HKI!$B$11:$AE$73,30,FALSE))</f>
        <v/>
      </c>
      <c r="T16" s="652" t="str">
        <f>IF(OR(ISNUMBER(VLOOKUP($B16,HKI!$B$11:$AG$73,32,FALSE))=FALSE,$T$6="",$B16=""),"",VLOOKUP($B16,HKI!$B$11:$AG$73,32,FALSE))</f>
        <v/>
      </c>
      <c r="U16" s="653" t="str">
        <f>IF(OR(ISNUMBER(VLOOKUP($B16,HKI!$B$11:$AI$73,34,FALSE))=FALSE,$T$6="",$B16=""),"",VLOOKUP($B16,HKI!$B$11:$AI$73,34,FALSE))</f>
        <v/>
      </c>
      <c r="V16" s="652" t="str">
        <f>IF(OR(ISNUMBER(VLOOKUP($B16,HKI!$B$11:$AK$73,36,FALSE))=FALSE,$V$6="",$B16=""),"",VLOOKUP($B16,HKI!$B$11:$AK$73,36,FALSE))</f>
        <v/>
      </c>
      <c r="W16" s="653" t="str">
        <f>IF(OR(ISNUMBER(VLOOKUP($B16,HKI!$B$11:$AM$73,38,FALSE))=FALSE,$V$6="",$B16=""),"",VLOOKUP($B16,HKI!$B$11:$AM$73,38,FALSE))</f>
        <v/>
      </c>
      <c r="X16" s="652" t="str">
        <f>IF(OR(ISNUMBER(VLOOKUP($B16,HKI!$B$11:$AO$73,40,FALSE))=FALSE,$X$6="",$B16=""),"",VLOOKUP($B16,HKI!$B$11:$AO$73,40,FALSE))</f>
        <v/>
      </c>
      <c r="Y16" s="653" t="str">
        <f>IF(OR(ISNUMBER(VLOOKUP($B16,HKI!$B$11:$AQ$73,42,FALSE))=FALSE,$X$6="",$B16=""),"",VLOOKUP($B16,HKI!$B$11:$AQ$73,42,FALSE))</f>
        <v/>
      </c>
      <c r="Z16" s="652">
        <f>IF(OR(ISNUMBER(VLOOKUP($B16,HKI!$B$11:$AS$73,44,FALSE))=FALSE,$Z$6="",$B16=""),"",VLOOKUP($B16,HKI!$B$11:$AS$73,44,FALSE))</f>
        <v>5.3</v>
      </c>
      <c r="AA16" s="254"/>
      <c r="AB16" s="652">
        <f>IF(OR(ISNUMBER(VLOOKUP($B16,HKI!$B$11:$AW$73,48,FALSE))=FALSE,$AB$6="",$B16=""),"",VLOOKUP($B16,HKI!$B$11:$AW$73,48,FALSE))</f>
        <v>6.3</v>
      </c>
      <c r="AC16" s="254"/>
      <c r="AD16" s="652">
        <f>IF(OR(ISNUMBER(VLOOKUP($B16,HKII!$B$11:$I$80,8,FALSE))=FALSE,$AD$6="",$B16=""),"",VLOOKUP($B16,HKII!$B$11:$I$80,8,FALSE))</f>
        <v>6.5</v>
      </c>
      <c r="AE16" s="653" t="str">
        <f>IF(OR(ISNUMBER(VLOOKUP($B16,HKII!$B$11:$K$80,10,FALSE))=FALSE,$AD$6="",$B16=""),"",VLOOKUP($B16,HKII!$B$11:$K$80,10,FALSE))</f>
        <v/>
      </c>
      <c r="AF16" s="652">
        <f>IF(OR(ISNUMBER(VLOOKUP($B16,HKII!$B$11:$M$80,12,FALSE))=FALSE,$AF$6="",$B16=""),"",VLOOKUP($B16,HKII!$B$11:$M$80,12,FALSE))</f>
        <v>4.5</v>
      </c>
      <c r="AG16" s="653" t="str">
        <f>IF(OR(ISNUMBER(VLOOKUP($B16,HKII!$B$11:$O$80,14,FALSE))=FALSE,$AF$6="",$B16=""),"",VLOOKUP($B16,HKII!$B$11:$O$80,14,FALSE))</f>
        <v/>
      </c>
      <c r="AH16" s="652">
        <f>IF(OR(ISNUMBER(VLOOKUP($B16,HKII!$B$11:$Q$80,16,FALSE))=FALSE,$AH$6="",$B16=""),"",VLOOKUP($B16,HKII!$B$11:$Q$80,16,FALSE))</f>
        <v>5.0999999999999996</v>
      </c>
      <c r="AI16" s="653" t="str">
        <f>IF(OR(ISNUMBER(VLOOKUP($B16,HKII!$B$11:$S$80,18,FALSE))=FALSE,$AH$6="",$B16=""),"",VLOOKUP($B16,HKII!$B$11:$S$75,18,FALSE))</f>
        <v/>
      </c>
      <c r="AJ16" s="652">
        <f>IF(OR(ISNUMBER(VLOOKUP($B16,HKII!$B$11:$U$80,20,FALSE))=FALSE,$AJ$6="",$B16=""),"",VLOOKUP($B16,HKII!$B$11:$U$80,20,FALSE))</f>
        <v>4.7</v>
      </c>
      <c r="AK16" s="653" t="str">
        <f>IF(OR(ISNUMBER(VLOOKUP($B16,HKII!$B$11:$W$91,22,FALSE))=FALSE,$AJ$6="",$B16=""),"",VLOOKUP($B16,HKII!$B$11:$W$91,22,FALSE))</f>
        <v/>
      </c>
      <c r="AL16" s="652">
        <f>IF(OR(ISNUMBER(VLOOKUP($B16,HKII!$B$11:$Y$80,24,FALSE))=FALSE,$AL$6="",$B16=""),"",VLOOKUP($B16,HKII!$B$11:$Y$80,24,FALSE))</f>
        <v>7</v>
      </c>
      <c r="AM16" s="653" t="str">
        <f>IF(OR(ISNUMBER(VLOOKUP($B16,HKII!$B$11:$AA$80,26,FALSE))=FALSE,$AL$6="",$B16=""),"",VLOOKUP($B16,HKII!$B$11:$AA$80,26,FALSE))</f>
        <v/>
      </c>
      <c r="AN16" s="652">
        <f>IF(OR(ISNUMBER(VLOOKUP($B16,HKII!$B$11:$AC$80,28,FALSE))=FALSE,$AN$6="",$B16=""),"",VLOOKUP($B16,HKII!$B$11:$AC$80,28,FALSE))</f>
        <v>4.2</v>
      </c>
      <c r="AO16" s="653" t="str">
        <f>IF(OR(ISNUMBER(VLOOKUP($B16,HKII!$B$11:$AE$80,30,FALSE))=FALSE,$AN$6="",$B16=""),"",VLOOKUP($B16,HKII!$B$11:$AE$80,30,FALSE))</f>
        <v/>
      </c>
      <c r="AP16" s="652" t="str">
        <f>IF(OR(ISNUMBER(VLOOKUP($B16,HKII!$B$11:$AG$80,32,FALSE))=FALSE,$AP$6="",$B16=""),"",VLOOKUP($B16,HKII!$B$11:$AG$80,32,FALSE))</f>
        <v/>
      </c>
      <c r="AQ16" s="654" t="str">
        <f>IF(OR(ISNUMBER(VLOOKUP($B16,HKII!$B$11:$AI$80,34,FALSE))=FALSE,$AP$6="",$B16=""),"",VLOOKUP($B16,HKII!$B$11:$AI$80,34,FALSE))</f>
        <v/>
      </c>
      <c r="AR16" s="652">
        <f>IF(OR(ISNUMBER(VLOOKUP($B16,HKII!$B$11:$AK$80,36,FALSE))=FALSE,$AR$6="",$B16=""),"",VLOOKUP($B16,HKII!$B$11:$AK$80,36,FALSE))</f>
        <v>2</v>
      </c>
      <c r="AS16" s="254"/>
      <c r="AT16" s="652">
        <f>IF(OR(ISNUMBER(VLOOKUP($B16,HKII!$B$11:$AO$80,40,FALSE))=FALSE,$AT$6="",$B16=""),"",VLOOKUP($B16,HKII!$B$11:$AO$80,40,FALSE))</f>
        <v>5</v>
      </c>
      <c r="AU16" s="735"/>
      <c r="AV16" s="652">
        <f>IF(OR(ISNUMBER(VLOOKUP($B16,HKII!$B$11:$AS$80,44,FALSE))=FALSE,$AV$6="",$B16=""),"",VLOOKUP($B16,HKII!$B$11:$AS$80,44,FALSE))</f>
        <v>5.4</v>
      </c>
      <c r="AW16" s="735"/>
      <c r="AX16" s="652" t="str">
        <f>IF(OR(ISNUMBER(VLOOKUP($B16,HKII!$B$11:$AW$80,48,FALSE))=FALSE,AX11="",$B16=""),"",VLOOKUP($B16,HKII!$B$11:$AW$80,48,FALSE))</f>
        <v/>
      </c>
      <c r="AY16" s="735"/>
      <c r="AZ16" s="655">
        <f t="shared" si="0"/>
        <v>5.22</v>
      </c>
      <c r="BA16" s="655" t="str">
        <f t="shared" si="22"/>
        <v/>
      </c>
      <c r="BB16" s="548">
        <f>IF($B16="","",IF(OR(ISNUMBER(VLOOKUP($B16,HKI!$B$11:$BB$73,53,FALSE)),ISNUMBER(VLOOKUP($B16,HKII!$B$11:$BB$80,53,FALSE))),ROUND((VLOOKUP($B16,HKI!$B$11:$BB$73,53,FALSE)+VLOOKUP($B16,HKII!$B$11:$BB$80,53,FALSE))/2,0),""))</f>
        <v>51</v>
      </c>
      <c r="BC16" s="656" t="str">
        <f t="shared" si="23"/>
        <v>TB Yếu</v>
      </c>
      <c r="BD16" s="548" t="str">
        <f t="shared" si="24"/>
        <v/>
      </c>
      <c r="BE16" s="202"/>
      <c r="BF16" s="186" t="str">
        <f t="shared" si="25"/>
        <v/>
      </c>
      <c r="BG16" s="657">
        <f t="shared" si="26"/>
        <v>35</v>
      </c>
      <c r="BH16" s="188">
        <f t="shared" si="27"/>
        <v>34</v>
      </c>
      <c r="BI16" s="188">
        <f t="shared" si="28"/>
        <v>1</v>
      </c>
      <c r="BJ16" s="188">
        <f t="shared" si="29"/>
        <v>34</v>
      </c>
      <c r="BK16" s="658">
        <f t="shared" si="30"/>
        <v>1</v>
      </c>
      <c r="BL16" s="659">
        <f t="shared" si="31"/>
        <v>5.32</v>
      </c>
      <c r="BM16" s="186" t="str">
        <f t="shared" si="32"/>
        <v>Y</v>
      </c>
      <c r="BN16" s="659">
        <f t="shared" si="33"/>
        <v>5.32</v>
      </c>
      <c r="BO16" s="186" t="str">
        <f t="shared" si="34"/>
        <v>Y</v>
      </c>
      <c r="BP16" s="660" t="str">
        <f t="shared" si="35"/>
        <v>SV năm 2</v>
      </c>
      <c r="BQ16" s="203"/>
      <c r="BR16" s="681">
        <f>IF($B16="","",IF(AND(ISNUMBER(VLOOKUP($B16,HKI!$B$11:$BP$73,67,FALSE))=TRUE,ISNUMBER(VLOOKUP($B16,HKII!$B$11:$BI$80,60,FALSE))=TRUE),VLOOKUP($B16,HKI!$B$11:$BP$73,67,FALSE)+VLOOKUP($B16,HKII!$B$11:$BI$80,60,FALSE),IF(OR(ISNUMBER(VLOOKUP($B16,HKI!$B$11:$BP$73,67,FALSE))=TRUE,ISNUMBER(VLOOKUP($B16,HKII!$B$11:$BI$80,60,FALSE))=TRUE),VLOOKUP($B16,HKII!$B$11:$BI$80,60,FALSE),"")))</f>
        <v>66</v>
      </c>
      <c r="BS16" s="681">
        <f>IF($B16="","",IF(ISNUMBER(VLOOKUP($B16,HKI!$B$11:$BQ$73,68,FALSE))=TRUE,VLOOKUP($B16,HKI!$B$11:$BQ$84,68,FALSE)+IF(ISNUMBER(VLOOKUP($B16,HKII!$B$11:$BJ$80,61,FALSE))=TRUE,VLOOKUP($B16,HKII!$B$11:$BJ$80,61,FALSE),VLOOKUP($B16,HKII!$B$11:$BJ$80,61,FALSE)),""))</f>
        <v>8</v>
      </c>
      <c r="BT16" s="197">
        <f t="shared" si="1"/>
        <v>4.8</v>
      </c>
      <c r="BU16" s="198">
        <f t="shared" si="2"/>
        <v>6.3</v>
      </c>
      <c r="BV16" s="198">
        <f t="shared" si="3"/>
        <v>4.3</v>
      </c>
      <c r="BW16" s="198">
        <f t="shared" si="4"/>
        <v>5.2</v>
      </c>
      <c r="BX16" s="199">
        <f t="shared" si="5"/>
        <v>5.5</v>
      </c>
      <c r="BY16" s="199">
        <f t="shared" si="6"/>
        <v>5</v>
      </c>
      <c r="BZ16" s="198" t="str">
        <f t="shared" si="7"/>
        <v/>
      </c>
      <c r="CA16" s="198" t="str">
        <f t="shared" si="8"/>
        <v/>
      </c>
      <c r="CB16" s="199" t="str">
        <f t="shared" si="36"/>
        <v/>
      </c>
      <c r="CC16" s="199">
        <f t="shared" si="37"/>
        <v>5.3</v>
      </c>
      <c r="CD16" s="198">
        <f t="shared" si="9"/>
        <v>6.3</v>
      </c>
      <c r="CE16" s="198">
        <f t="shared" si="10"/>
        <v>6.5</v>
      </c>
      <c r="CF16" s="198">
        <f t="shared" si="11"/>
        <v>4.5</v>
      </c>
      <c r="CG16" s="198">
        <f t="shared" si="12"/>
        <v>5.0999999999999996</v>
      </c>
      <c r="CH16" s="198">
        <f t="shared" si="13"/>
        <v>4.7</v>
      </c>
      <c r="CI16" s="198">
        <f t="shared" si="14"/>
        <v>7</v>
      </c>
      <c r="CJ16" s="198">
        <f t="shared" si="15"/>
        <v>4.2</v>
      </c>
      <c r="CK16" s="198" t="str">
        <f t="shared" si="16"/>
        <v/>
      </c>
      <c r="CL16" s="198">
        <f t="shared" si="17"/>
        <v>2</v>
      </c>
      <c r="CM16" s="198">
        <f t="shared" si="18"/>
        <v>5</v>
      </c>
      <c r="CN16" s="198">
        <f t="shared" si="19"/>
        <v>5.4</v>
      </c>
      <c r="CO16" s="199" t="str">
        <f t="shared" si="20"/>
        <v/>
      </c>
      <c r="CP16" s="200">
        <f t="shared" si="38"/>
        <v>5.22</v>
      </c>
      <c r="CQ16" s="571">
        <f t="shared" si="39"/>
        <v>4.8</v>
      </c>
      <c r="CR16" s="571">
        <f t="shared" si="40"/>
        <v>6.3</v>
      </c>
      <c r="CS16" s="571">
        <f t="shared" si="41"/>
        <v>4.3</v>
      </c>
      <c r="CT16" s="571">
        <f t="shared" si="42"/>
        <v>5.2</v>
      </c>
      <c r="CU16" s="571">
        <f t="shared" si="43"/>
        <v>5.5</v>
      </c>
      <c r="CV16" s="571">
        <f t="shared" si="44"/>
        <v>5</v>
      </c>
      <c r="CW16" s="571" t="str">
        <f t="shared" si="45"/>
        <v/>
      </c>
      <c r="CX16" s="571" t="str">
        <f t="shared" si="46"/>
        <v/>
      </c>
      <c r="CY16" s="571" t="str">
        <f t="shared" si="47"/>
        <v/>
      </c>
      <c r="CZ16" s="571">
        <f t="shared" si="48"/>
        <v>5.3</v>
      </c>
      <c r="DA16" s="571">
        <f t="shared" si="49"/>
        <v>6.3</v>
      </c>
      <c r="DB16" s="571">
        <f t="shared" si="50"/>
        <v>6.5</v>
      </c>
      <c r="DC16" s="571">
        <f t="shared" si="51"/>
        <v>4.5</v>
      </c>
      <c r="DD16" s="571">
        <f t="shared" si="52"/>
        <v>5.0999999999999996</v>
      </c>
      <c r="DE16" s="571">
        <f t="shared" si="53"/>
        <v>4.7</v>
      </c>
      <c r="DF16" s="571">
        <f t="shared" si="54"/>
        <v>7</v>
      </c>
      <c r="DG16" s="571">
        <f t="shared" si="55"/>
        <v>4.2</v>
      </c>
      <c r="DH16" s="571" t="str">
        <f t="shared" si="56"/>
        <v/>
      </c>
      <c r="DI16" s="571" t="str">
        <f t="shared" si="57"/>
        <v/>
      </c>
      <c r="DJ16" s="571">
        <f t="shared" si="58"/>
        <v>5</v>
      </c>
      <c r="DK16" s="571">
        <f t="shared" si="59"/>
        <v>5.4</v>
      </c>
      <c r="DL16" s="571" t="str">
        <f t="shared" si="60"/>
        <v/>
      </c>
      <c r="DM16" s="574">
        <f t="shared" si="21"/>
        <v>5.32</v>
      </c>
      <c r="DN16" s="585">
        <f t="shared" si="61"/>
        <v>4.8</v>
      </c>
      <c r="DO16" s="586">
        <f t="shared" si="62"/>
        <v>6.3</v>
      </c>
      <c r="DP16" s="586">
        <f t="shared" si="63"/>
        <v>4.3</v>
      </c>
      <c r="DQ16" s="586">
        <f t="shared" si="64"/>
        <v>5.2</v>
      </c>
      <c r="DR16" s="586">
        <f t="shared" si="65"/>
        <v>5.5</v>
      </c>
      <c r="DS16" s="586">
        <f t="shared" si="66"/>
        <v>5</v>
      </c>
      <c r="DT16" s="586" t="str">
        <f t="shared" si="67"/>
        <v/>
      </c>
      <c r="DU16" s="586" t="str">
        <f t="shared" si="68"/>
        <v/>
      </c>
      <c r="DV16" s="586" t="str">
        <f t="shared" si="69"/>
        <v/>
      </c>
      <c r="DW16" s="586">
        <f t="shared" si="70"/>
        <v>5.3</v>
      </c>
      <c r="DX16" s="586">
        <f t="shared" si="71"/>
        <v>6.3</v>
      </c>
      <c r="DY16" s="586">
        <f t="shared" si="72"/>
        <v>6.5</v>
      </c>
      <c r="DZ16" s="586">
        <f t="shared" si="73"/>
        <v>4.5</v>
      </c>
      <c r="EA16" s="586">
        <f t="shared" si="74"/>
        <v>5.0999999999999996</v>
      </c>
      <c r="EB16" s="586">
        <f t="shared" si="75"/>
        <v>4.7</v>
      </c>
      <c r="EC16" s="586">
        <f t="shared" si="76"/>
        <v>7</v>
      </c>
      <c r="ED16" s="586">
        <f t="shared" si="77"/>
        <v>4.2</v>
      </c>
      <c r="EE16" s="586" t="str">
        <f t="shared" si="78"/>
        <v/>
      </c>
      <c r="EF16" s="586">
        <f t="shared" si="79"/>
        <v>2</v>
      </c>
      <c r="EG16" s="586">
        <f t="shared" si="80"/>
        <v>5</v>
      </c>
      <c r="EH16" s="586">
        <f t="shared" si="81"/>
        <v>5.4</v>
      </c>
      <c r="EI16" s="586" t="str">
        <f t="shared" si="82"/>
        <v/>
      </c>
      <c r="EJ16" s="589">
        <f t="shared" si="83"/>
        <v>5.22</v>
      </c>
      <c r="EK16" s="617">
        <f>IF($B16="","",IF(ISNUMBER(VLOOKUP($B16,HKI!$B$11:$EU$73,150,FALSE)),VLOOKUP($B16,HKI!$B$11:$EU$73,150,FALSE),""))</f>
        <v>4.3</v>
      </c>
      <c r="EL16" s="602">
        <f>IF($B16="","",IF(ISNUMBER(VLOOKUP($B16,HKI!$B$11:$EV$73,151,FALSE)),VLOOKUP($B16,HKI!$B$11:$EV$73,151,FALSE),""))</f>
        <v>4.5999999999999996</v>
      </c>
      <c r="EM16" s="602">
        <f>IF($B16="","",IF(ISNUMBER(VLOOKUP($B16,HKI!$B$11:$EW$73,152,FALSE)),VLOOKUP($B16,HKI!$B$11:$EW$73,152,FALSE),""))</f>
        <v>6</v>
      </c>
      <c r="EN16" s="602">
        <f>IF($B16="","",IF(ISNUMBER(VLOOKUP($B16,HKI!$B$11:$EX$73,153,FALSE)),VLOOKUP($B16,HKI!$B$11:$EX$73,153,FALSE),""))</f>
        <v>5.0999999999999996</v>
      </c>
      <c r="EO16" s="602">
        <f>IF($B16="","",IF(ISNUMBER(VLOOKUP($B16,HKI!$B$11:$EY$73,154,FALSE)),VLOOKUP($B16,HKI!$B$11:$EY$73,154,FALSE),""))</f>
        <v>5</v>
      </c>
      <c r="EP16" s="602">
        <f>IF($B16="","",IF(ISNUMBER(VLOOKUP($B16,HKI!$B$11:$EZ$73,155,FALSE)),VLOOKUP($B16,HKI!$B$11:$EZ$73,155,FALSE),""))</f>
        <v>6.4</v>
      </c>
      <c r="EQ16" s="602">
        <f>IF($B16="","",IF(ISNUMBER(VLOOKUP($B16,HKI!$B$11:$FA$73,156,FALSE)),VLOOKUP($B16,HKI!$B$11:$FA$73,156,FALSE),""))</f>
        <v>6.1</v>
      </c>
      <c r="ER16" s="602" t="str">
        <f>IF($B16="","",IF(ISNUMBER(VLOOKUP($B16,HKI!$B$11:$FB$73,157,FALSE)),VLOOKUP($B16,HKI!$B$11:$FB$73,157,FALSE),""))</f>
        <v/>
      </c>
      <c r="ES16" s="602" t="str">
        <f>IF($B16="","",IF(ISNUMBER(VLOOKUP($B16,HKI!$B$11:$FC$84,158,FALSE)),VLOOKUP($B16,HKI!$B$11:$FC$73,158,FALSE),""))</f>
        <v/>
      </c>
      <c r="ET16" s="602">
        <f>IF($B16="","",IF(ISNUMBER(VLOOKUP($B16,HKI!$B$11:$FD$73,159,FALSE)),VLOOKUP($B16,HKI!$B$11:$FD$73,159,FALSE),""))</f>
        <v>4.2</v>
      </c>
      <c r="EU16" s="602" t="str">
        <f>IF($B16="","",IF(ISNUMBER(VLOOKUP($B16,HKI!$B$11:$FE$73,160,FALSE)),VLOOKUP($B16,HKI!$B$11:$FE$73,160,FALSE),""))</f>
        <v/>
      </c>
      <c r="EV16" s="602" t="str">
        <f>IF($B16="","",IF(ISNUMBER(VLOOKUP($B16,HKI!$B$11:$FF$73,161,FALSE)),VLOOKUP($B16,HKI!$B$11:$FF$73,161,FALSE),""))</f>
        <v/>
      </c>
      <c r="EW16" s="602">
        <f>IF($B16="","",IF(ISNUMBER(VLOOKUP($B16,HKI!$B$11:$FG$73,162,FALSE)),VLOOKUP($B16,HKI!$B$11:$FG$73,162,FALSE),""))</f>
        <v>5.3</v>
      </c>
      <c r="EX16" s="602" t="str">
        <f>IF($B16="","",IF(ISNUMBER(VLOOKUP($B16,HKI!$B$11:$FH$73,163,FALSE)),VLOOKUP($B16,HKI!$B$11:$FH$73,163,FALSE),""))</f>
        <v/>
      </c>
      <c r="EY16" s="602">
        <f>IF($B16="","",IF(ISNUMBER(VLOOKUP($B16,HKI!$B$11:$FI$73,164,FALSE)),VLOOKUP($B16,HKI!$B$11:$FI$73,164,FALSE),""))</f>
        <v>5.7</v>
      </c>
      <c r="EZ16" s="602">
        <f>IF($B16="","",IF(ISNUMBER(VLOOKUP($B16,HKI!$B$11:$FJ$73,165,FALSE)),VLOOKUP($B16,HKI!$B$11:$FJ$73,165,FALSE),""))</f>
        <v>6.1</v>
      </c>
      <c r="FA16" s="602" t="str">
        <f>IF($B16="","",IF(ISNUMBER(VLOOKUP($B16,HKI!$B$11:$FK$73,166,FALSE)),VLOOKUP($B16,HKI!$B$11:$FK$73,166,FALSE),""))</f>
        <v/>
      </c>
      <c r="FB16" s="602">
        <f>IF($B16="","",IF(ISNUMBER(VLOOKUP($B16,HKI!$B$11:$FL$73,167,FALSE)),VLOOKUP($B16,HKI!$B$11:$FL$73,167,FALSE),""))</f>
        <v>5.9</v>
      </c>
      <c r="FC16" s="602" t="str">
        <f>IF($B16="","",IF(ISNUMBER(VLOOKUP($B16,HKI!$B$11:$FM$73,168,FALSE)),VLOOKUP($B16,HKI!$B$11:$FM$73,168,FALSE),""))</f>
        <v/>
      </c>
      <c r="FD16" s="602" t="str">
        <f>IF($B16="","",IF(ISNUMBER(VLOOKUP($B16,HKI!$B$11:$FN$73,169,FALSE)),VLOOKUP($B16,HKI!$B$11:$FN$73,169,FALSE),""))</f>
        <v/>
      </c>
      <c r="FE16" s="602" t="str">
        <f>IF($B16="","",IF(ISNUMBER(VLOOKUP($B16,HKI!$B$11:$FO$73,170,FALSE)),VLOOKUP($B16,HKI!$B$11:$FO$73,170,FALSE),""))</f>
        <v/>
      </c>
      <c r="FF16" s="602">
        <f>IF($B16="","",IF(ISNUMBER(VLOOKUP($B16,HKI!$B$11:$FP$73,171,FALSE)),VLOOKUP($B16,HKI!$B$11:$FP$73,171,FALSE),""))</f>
        <v>5</v>
      </c>
      <c r="FG16" s="618" t="str">
        <f>IF($B16="","",IF(ISNUMBER(VLOOKUP($B16,HKI!$B$11:$FQ$73,172,FALSE)),VLOOKUP($B16,HKI!$B$11:$FQ$73,172,FALSE),""))</f>
        <v/>
      </c>
      <c r="FH16" s="610">
        <f t="shared" si="84"/>
        <v>4.8</v>
      </c>
      <c r="FI16" s="586">
        <f t="shared" si="85"/>
        <v>6.3</v>
      </c>
      <c r="FJ16" s="586">
        <f t="shared" si="86"/>
        <v>4.3</v>
      </c>
      <c r="FK16" s="586">
        <f t="shared" si="87"/>
        <v>5.2</v>
      </c>
      <c r="FL16" s="586">
        <f t="shared" si="88"/>
        <v>5.5</v>
      </c>
      <c r="FM16" s="586">
        <f t="shared" si="89"/>
        <v>5</v>
      </c>
      <c r="FN16" s="586" t="str">
        <f t="shared" si="90"/>
        <v/>
      </c>
      <c r="FO16" s="586" t="str">
        <f t="shared" si="91"/>
        <v/>
      </c>
      <c r="FP16" s="586" t="str">
        <f t="shared" si="92"/>
        <v/>
      </c>
      <c r="FQ16" s="586">
        <f t="shared" si="93"/>
        <v>5.3</v>
      </c>
      <c r="FR16" s="586">
        <f t="shared" si="94"/>
        <v>6.3</v>
      </c>
      <c r="FS16" s="586">
        <f t="shared" si="95"/>
        <v>6.5</v>
      </c>
      <c r="FT16" s="586">
        <f t="shared" si="96"/>
        <v>4.5</v>
      </c>
      <c r="FU16" s="586">
        <f t="shared" si="97"/>
        <v>5.0999999999999996</v>
      </c>
      <c r="FV16" s="586">
        <f t="shared" si="98"/>
        <v>4.7</v>
      </c>
      <c r="FW16" s="586">
        <f t="shared" si="99"/>
        <v>7</v>
      </c>
      <c r="FX16" s="586">
        <f t="shared" si="100"/>
        <v>4.2</v>
      </c>
      <c r="FY16" s="586" t="str">
        <f t="shared" si="101"/>
        <v/>
      </c>
      <c r="FZ16" s="586" t="str">
        <f t="shared" si="102"/>
        <v/>
      </c>
      <c r="GA16" s="586">
        <f t="shared" si="103"/>
        <v>5</v>
      </c>
      <c r="GB16" s="586">
        <f t="shared" si="104"/>
        <v>5.4</v>
      </c>
      <c r="GC16" s="586" t="str">
        <f t="shared" si="105"/>
        <v/>
      </c>
      <c r="GD16" s="596">
        <f t="shared" si="106"/>
        <v>5.32</v>
      </c>
      <c r="GE16" s="737">
        <f t="shared" si="107"/>
        <v>5.35</v>
      </c>
      <c r="GF16" s="207"/>
      <c r="GI16" s="738">
        <f t="shared" si="108"/>
        <v>353.29999999999995</v>
      </c>
      <c r="GJ16" s="738">
        <f t="shared" si="109"/>
        <v>66</v>
      </c>
      <c r="GK16" s="738">
        <f t="shared" si="110"/>
        <v>5.35</v>
      </c>
    </row>
    <row r="17" spans="1:193" s="206" customFormat="1" ht="21.95" customHeight="1">
      <c r="A17" s="686">
        <f>IF(B17="","",SUBTOTAL(3,$B$11:B17))</f>
        <v>7</v>
      </c>
      <c r="B17" s="490" t="str">
        <f>IF(HKII!$B17="","",HKII!$B17)</f>
        <v>13D301Đ016</v>
      </c>
      <c r="C17" s="648" t="str">
        <f>IF($B17="","",VLOOKUP($B17,'DS LOP HKII'!$B$2:$C$936,2,0))</f>
        <v>Vũ Văn</v>
      </c>
      <c r="D17" s="649" t="str">
        <f>IF($B17="","",VLOOKUP($B17,'DS LOP HKII'!$B$2:$D$936,3,0))</f>
        <v>Chiến</v>
      </c>
      <c r="E17" s="201"/>
      <c r="F17" s="650" t="str">
        <f>IF($B17="","",IF(AND(ISBLANK(VLOOKUP($B17,HKI!$B$11:$G$73,5,FALSE)),ISBLANK(VLOOKUP($B17,HKII!$B$11:$G$80,5,FALSE)))=TRUE,"",VLOOKUP($B17,HKI!$B$11:$G$73,5,FALSE)+VLOOKUP($B17,HKII!$B$11:$G$80,5,FALSE)))</f>
        <v/>
      </c>
      <c r="G17" s="651">
        <f>IF($B17="","",IF(AND(ISBLANK(VLOOKUP($B17,HKI!$B$11:$G$73,6,FALSE)),ISBLANK(VLOOKUP($B17,HKII!$B$11:$G$80,6,FALSE)))=TRUE,"",VLOOKUP($B17,HKI!$B$11:$G$73,6,FALSE)+VLOOKUP($B17,HKII!$B$11:$G$80,6,FALSE)))</f>
        <v>28</v>
      </c>
      <c r="H17" s="652">
        <f>IF(OR(ISNUMBER(VLOOKUP($B17,HKI!$B$11:$I$73,8,FALSE))=FALSE,$H$6="",$B17=""),"",VLOOKUP($B17,HKI!$B$11:$I$73,8,FALSE))</f>
        <v>5</v>
      </c>
      <c r="I17" s="653" t="str">
        <f>IF(OR(ISNUMBER(VLOOKUP($B17,HKI!$B$11:$K$73,10,FALSE))=FALSE,,$H$6="",$B17=""),"",VLOOKUP($B17,HKI!$B$11:$K$73,10,FALSE))</f>
        <v/>
      </c>
      <c r="J17" s="652">
        <f>IF(OR(ISNUMBER(VLOOKUP($B17,HKI!$B$11:$M$73,12,FALSE))=FALSE,$J$6="",$B17=""),"",VLOOKUP($B17,HKI!$B$11:$M$73,12,FALSE))</f>
        <v>5.9</v>
      </c>
      <c r="K17" s="653" t="str">
        <f>IF(OR(ISNUMBER(VLOOKUP($B17,HKI!$B$11:$O$73,14,FALSE))=FALSE,$J$6="",$B17=""),"",VLOOKUP($B17,HKI!$B$11:$O$73,14,FALSE))</f>
        <v/>
      </c>
      <c r="L17" s="652">
        <f>IF(OR(ISNUMBER(VLOOKUP($B17,HKI!$B$11:$Q$73,16,FALSE))=FALSE,$L$6="",$B17=""),"",VLOOKUP($B17,HKI!$B$11:$Q$73,16,FALSE))</f>
        <v>4.2</v>
      </c>
      <c r="M17" s="653" t="str">
        <f>IF(OR(ISNUMBER(VLOOKUP($B17,HKI!$B$11:$S$73,18,FALSE))=FALSE,$L$6="",$B17=""),"",VLOOKUP($B17,HKI!$B$11:$S$73,18,FALSE))</f>
        <v/>
      </c>
      <c r="N17" s="652">
        <f>IF(OR(ISNUMBER(VLOOKUP($B17,HKI!$B$11:$U$73,20,FALSE))=FALSE,$N$6="",$B17=""),"",VLOOKUP($B17,HKI!$B$11:$U$73,20,FALSE))</f>
        <v>4.0999999999999996</v>
      </c>
      <c r="O17" s="653" t="str">
        <f>IF(OR(ISNUMBER(VLOOKUP($B17,HKI!$B$11:$W$73,22,FALSE))=FALSE,$N$6="",$B17=""),"",VLOOKUP($B17,HKI!$B$11:$W$73,22,FALSE))</f>
        <v/>
      </c>
      <c r="P17" s="652">
        <f>IF(OR(ISNUMBER(VLOOKUP($B17,HKI!$B$11:$Y$73,24,FALSE))=FALSE,$P$6="",$B17=""),"",VLOOKUP($B17,HKI!$B$11:$Y$73,24,FALSE))</f>
        <v>2.6</v>
      </c>
      <c r="Q17" s="653" t="str">
        <f>IF(OR(ISNUMBER(VLOOKUP($B17,HKI!$B$11:$AA$73,26,FALSE))=FALSE,$P$6="",$B17=""),"",VLOOKUP($B17,HKI!$B$11:$AA$73,26,FALSE))</f>
        <v/>
      </c>
      <c r="R17" s="652">
        <f>IF(OR(ISNUMBER(VLOOKUP($B17,HKI!$B$11:$AC$73,28,FALSE))=FALSE,$R$6="",$B17=""),"",VLOOKUP($B17,HKI!$B$11:$AC$73,28,FALSE))</f>
        <v>2.5</v>
      </c>
      <c r="S17" s="653" t="str">
        <f>IF(OR(ISNUMBER(VLOOKUP($B17,HKI!$B$11:$AE$73,30,FALSE))=FALSE,$R$6="",$B17=""),"",VLOOKUP($B17,HKI!$B$11:$AE$73,30,FALSE))</f>
        <v/>
      </c>
      <c r="T17" s="652" t="str">
        <f>IF(OR(ISNUMBER(VLOOKUP($B17,HKI!$B$11:$AG$73,32,FALSE))=FALSE,$T$6="",$B17=""),"",VLOOKUP($B17,HKI!$B$11:$AG$73,32,FALSE))</f>
        <v/>
      </c>
      <c r="U17" s="653" t="str">
        <f>IF(OR(ISNUMBER(VLOOKUP($B17,HKI!$B$11:$AI$73,34,FALSE))=FALSE,$T$6="",$B17=""),"",VLOOKUP($B17,HKI!$B$11:$AI$73,34,FALSE))</f>
        <v/>
      </c>
      <c r="V17" s="652" t="str">
        <f>IF(OR(ISNUMBER(VLOOKUP($B17,HKI!$B$11:$AK$73,36,FALSE))=FALSE,$V$6="",$B17=""),"",VLOOKUP($B17,HKI!$B$11:$AK$73,36,FALSE))</f>
        <v/>
      </c>
      <c r="W17" s="653" t="str">
        <f>IF(OR(ISNUMBER(VLOOKUP($B17,HKI!$B$11:$AM$73,38,FALSE))=FALSE,$V$6="",$B17=""),"",VLOOKUP($B17,HKI!$B$11:$AM$73,38,FALSE))</f>
        <v/>
      </c>
      <c r="X17" s="652" t="str">
        <f>IF(OR(ISNUMBER(VLOOKUP($B17,HKI!$B$11:$AO$73,40,FALSE))=FALSE,$X$6="",$B17=""),"",VLOOKUP($B17,HKI!$B$11:$AO$73,40,FALSE))</f>
        <v/>
      </c>
      <c r="Y17" s="653" t="str">
        <f>IF(OR(ISNUMBER(VLOOKUP($B17,HKI!$B$11:$AQ$73,42,FALSE))=FALSE,$X$6="",$B17=""),"",VLOOKUP($B17,HKI!$B$11:$AQ$73,42,FALSE))</f>
        <v/>
      </c>
      <c r="Z17" s="652">
        <f>IF(OR(ISNUMBER(VLOOKUP($B17,HKI!$B$11:$AS$73,44,FALSE))=FALSE,$Z$6="",$B17=""),"",VLOOKUP($B17,HKI!$B$11:$AS$73,44,FALSE))</f>
        <v>1.5</v>
      </c>
      <c r="AA17" s="254"/>
      <c r="AB17" s="652">
        <f>IF(OR(ISNUMBER(VLOOKUP($B17,HKI!$B$11:$AW$73,48,FALSE))=FALSE,$AB$6="",$B17=""),"",VLOOKUP($B17,HKI!$B$11:$AW$73,48,FALSE))</f>
        <v>6.1</v>
      </c>
      <c r="AC17" s="254"/>
      <c r="AD17" s="652">
        <f>IF(OR(ISNUMBER(VLOOKUP($B17,HKII!$B$11:$I$80,8,FALSE))=FALSE,$AD$6="",$B17=""),"",VLOOKUP($B17,HKII!$B$11:$I$80,8,FALSE))</f>
        <v>4.2</v>
      </c>
      <c r="AE17" s="653" t="str">
        <f>IF(OR(ISNUMBER(VLOOKUP($B17,HKII!$B$11:$K$80,10,FALSE))=FALSE,$AD$6="",$B17=""),"",VLOOKUP($B17,HKII!$B$11:$K$80,10,FALSE))</f>
        <v/>
      </c>
      <c r="AF17" s="652">
        <f>IF(OR(ISNUMBER(VLOOKUP($B17,HKII!$B$11:$M$80,12,FALSE))=FALSE,$AF$6="",$B17=""),"",VLOOKUP($B17,HKII!$B$11:$M$80,12,FALSE))</f>
        <v>5.4</v>
      </c>
      <c r="AG17" s="653" t="str">
        <f>IF(OR(ISNUMBER(VLOOKUP($B17,HKII!$B$11:$O$80,14,FALSE))=FALSE,$AF$6="",$B17=""),"",VLOOKUP($B17,HKII!$B$11:$O$80,14,FALSE))</f>
        <v/>
      </c>
      <c r="AH17" s="652">
        <f>IF(OR(ISNUMBER(VLOOKUP($B17,HKII!$B$11:$Q$80,16,FALSE))=FALSE,$AH$6="",$B17=""),"",VLOOKUP($B17,HKII!$B$11:$Q$80,16,FALSE))</f>
        <v>6.4</v>
      </c>
      <c r="AI17" s="653" t="str">
        <f>IF(OR(ISNUMBER(VLOOKUP($B17,HKII!$B$11:$S$80,18,FALSE))=FALSE,$AH$6="",$B17=""),"",VLOOKUP($B17,HKII!$B$11:$S$75,18,FALSE))</f>
        <v/>
      </c>
      <c r="AJ17" s="652">
        <f>IF(OR(ISNUMBER(VLOOKUP($B17,HKII!$B$11:$U$80,20,FALSE))=FALSE,$AJ$6="",$B17=""),"",VLOOKUP($B17,HKII!$B$11:$U$80,20,FALSE))</f>
        <v>4.5999999999999996</v>
      </c>
      <c r="AK17" s="653" t="str">
        <f>IF(OR(ISNUMBER(VLOOKUP($B17,HKII!$B$11:$W$91,22,FALSE))=FALSE,$AJ$6="",$B17=""),"",VLOOKUP($B17,HKII!$B$11:$W$91,22,FALSE))</f>
        <v/>
      </c>
      <c r="AL17" s="652">
        <f>IF(OR(ISNUMBER(VLOOKUP($B17,HKII!$B$11:$Y$80,24,FALSE))=FALSE,$AL$6="",$B17=""),"",VLOOKUP($B17,HKII!$B$11:$Y$80,24,FALSE))</f>
        <v>5.4</v>
      </c>
      <c r="AM17" s="653" t="str">
        <f>IF(OR(ISNUMBER(VLOOKUP($B17,HKII!$B$11:$AA$80,26,FALSE))=FALSE,$AL$6="",$B17=""),"",VLOOKUP($B17,HKII!$B$11:$AA$80,26,FALSE))</f>
        <v/>
      </c>
      <c r="AN17" s="652">
        <f>IF(OR(ISNUMBER(VLOOKUP($B17,HKII!$B$11:$AC$80,28,FALSE))=FALSE,$AN$6="",$B17=""),"",VLOOKUP($B17,HKII!$B$11:$AC$80,28,FALSE))</f>
        <v>2.2999999999999998</v>
      </c>
      <c r="AO17" s="653" t="str">
        <f>IF(OR(ISNUMBER(VLOOKUP($B17,HKII!$B$11:$AE$80,30,FALSE))=FALSE,$AN$6="",$B17=""),"",VLOOKUP($B17,HKII!$B$11:$AE$80,30,FALSE))</f>
        <v/>
      </c>
      <c r="AP17" s="652" t="str">
        <f>IF(OR(ISNUMBER(VLOOKUP($B17,HKII!$B$11:$AG$80,32,FALSE))=FALSE,$AP$6="",$B17=""),"",VLOOKUP($B17,HKII!$B$11:$AG$80,32,FALSE))</f>
        <v/>
      </c>
      <c r="AQ17" s="654" t="str">
        <f>IF(OR(ISNUMBER(VLOOKUP($B17,HKII!$B$11:$AI$80,34,FALSE))=FALSE,$AP$6="",$B17=""),"",VLOOKUP($B17,HKII!$B$11:$AI$80,34,FALSE))</f>
        <v/>
      </c>
      <c r="AR17" s="652">
        <f>IF(OR(ISNUMBER(VLOOKUP($B17,HKII!$B$11:$AK$80,36,FALSE))=FALSE,$AR$6="",$B17=""),"",VLOOKUP($B17,HKII!$B$11:$AK$80,36,FALSE))</f>
        <v>0</v>
      </c>
      <c r="AS17" s="254"/>
      <c r="AT17" s="652">
        <f>IF(OR(ISNUMBER(VLOOKUP($B17,HKII!$B$11:$AO$80,40,FALSE))=FALSE,$AT$6="",$B17=""),"",VLOOKUP($B17,HKII!$B$11:$AO$80,40,FALSE))</f>
        <v>6</v>
      </c>
      <c r="AU17" s="735"/>
      <c r="AV17" s="652">
        <f>IF(OR(ISNUMBER(VLOOKUP($B17,HKII!$B$11:$AS$80,44,FALSE))=FALSE,$AV$6="",$B17=""),"",VLOOKUP($B17,HKII!$B$11:$AS$80,44,FALSE))</f>
        <v>0.6</v>
      </c>
      <c r="AW17" s="735"/>
      <c r="AX17" s="652" t="str">
        <f>IF(OR(ISNUMBER(VLOOKUP($B17,HKII!$B$11:$AW$80,48,FALSE))=FALSE,AX12="",$B17=""),"",VLOOKUP($B17,HKII!$B$11:$AW$80,48,FALSE))</f>
        <v/>
      </c>
      <c r="AY17" s="735"/>
      <c r="AZ17" s="655">
        <f t="shared" si="0"/>
        <v>4.1100000000000003</v>
      </c>
      <c r="BA17" s="655" t="str">
        <f t="shared" si="22"/>
        <v/>
      </c>
      <c r="BB17" s="548">
        <f>IF($B17="","",IF(OR(ISNUMBER(VLOOKUP($B17,HKI!$B$11:$BB$73,53,FALSE)),ISNUMBER(VLOOKUP($B17,HKII!$B$11:$BB$80,53,FALSE))),ROUND((VLOOKUP($B17,HKI!$B$11:$BB$73,53,FALSE)+VLOOKUP($B17,HKII!$B$11:$BB$80,53,FALSE))/2,0),""))</f>
        <v>33</v>
      </c>
      <c r="BC17" s="656" t="str">
        <f t="shared" si="23"/>
        <v>TB Yếu</v>
      </c>
      <c r="BD17" s="548" t="str">
        <f t="shared" si="24"/>
        <v/>
      </c>
      <c r="BE17" s="202"/>
      <c r="BF17" s="186" t="str">
        <f t="shared" si="25"/>
        <v/>
      </c>
      <c r="BG17" s="657">
        <f t="shared" si="26"/>
        <v>35</v>
      </c>
      <c r="BH17" s="188">
        <f t="shared" si="27"/>
        <v>24</v>
      </c>
      <c r="BI17" s="188">
        <f t="shared" si="28"/>
        <v>11</v>
      </c>
      <c r="BJ17" s="188">
        <f t="shared" si="29"/>
        <v>24</v>
      </c>
      <c r="BK17" s="658">
        <f t="shared" si="30"/>
        <v>11</v>
      </c>
      <c r="BL17" s="659">
        <f t="shared" si="31"/>
        <v>5.2</v>
      </c>
      <c r="BM17" s="186" t="str">
        <f t="shared" si="32"/>
        <v>Y</v>
      </c>
      <c r="BN17" s="659">
        <f t="shared" si="33"/>
        <v>5.2</v>
      </c>
      <c r="BO17" s="186" t="str">
        <f t="shared" si="34"/>
        <v>Y</v>
      </c>
      <c r="BP17" s="660" t="str">
        <f t="shared" si="35"/>
        <v>SV năm 2</v>
      </c>
      <c r="BQ17" s="203"/>
      <c r="BR17" s="681">
        <f>IF($B17="","",IF(AND(ISNUMBER(VLOOKUP($B17,HKI!$B$11:$BP$73,67,FALSE))=TRUE,ISNUMBER(VLOOKUP($B17,HKII!$B$11:$BI$80,60,FALSE))=TRUE),VLOOKUP($B17,HKI!$B$11:$BP$73,67,FALSE)+VLOOKUP($B17,HKII!$B$11:$BI$80,60,FALSE),IF(OR(ISNUMBER(VLOOKUP($B17,HKI!$B$11:$BP$73,67,FALSE))=TRUE,ISNUMBER(VLOOKUP($B17,HKII!$B$11:$BI$80,60,FALSE))=TRUE),VLOOKUP($B17,HKII!$B$11:$BI$80,60,FALSE),"")))</f>
        <v>61</v>
      </c>
      <c r="BS17" s="681">
        <f>IF($B17="","",IF(ISNUMBER(VLOOKUP($B17,HKI!$B$11:$BQ$73,68,FALSE))=TRUE,VLOOKUP($B17,HKI!$B$11:$BQ$84,68,FALSE)+IF(ISNUMBER(VLOOKUP($B17,HKII!$B$11:$BJ$80,61,FALSE))=TRUE,VLOOKUP($B17,HKII!$B$11:$BJ$80,61,FALSE),VLOOKUP($B17,HKII!$B$11:$BJ$80,61,FALSE)),""))</f>
        <v>13</v>
      </c>
      <c r="BT17" s="197">
        <f t="shared" si="1"/>
        <v>5</v>
      </c>
      <c r="BU17" s="198">
        <f t="shared" si="2"/>
        <v>5.9</v>
      </c>
      <c r="BV17" s="198">
        <f t="shared" si="3"/>
        <v>4.2</v>
      </c>
      <c r="BW17" s="198">
        <f t="shared" si="4"/>
        <v>4.0999999999999996</v>
      </c>
      <c r="BX17" s="199">
        <f t="shared" si="5"/>
        <v>2.6</v>
      </c>
      <c r="BY17" s="199">
        <f t="shared" si="6"/>
        <v>2.5</v>
      </c>
      <c r="BZ17" s="198" t="str">
        <f t="shared" si="7"/>
        <v/>
      </c>
      <c r="CA17" s="198" t="str">
        <f t="shared" si="8"/>
        <v/>
      </c>
      <c r="CB17" s="199" t="str">
        <f t="shared" si="36"/>
        <v/>
      </c>
      <c r="CC17" s="199">
        <f t="shared" si="37"/>
        <v>1.5</v>
      </c>
      <c r="CD17" s="198">
        <f t="shared" si="9"/>
        <v>6.1</v>
      </c>
      <c r="CE17" s="198">
        <f t="shared" si="10"/>
        <v>4.2</v>
      </c>
      <c r="CF17" s="198">
        <f t="shared" si="11"/>
        <v>5.4</v>
      </c>
      <c r="CG17" s="198">
        <f t="shared" si="12"/>
        <v>6.4</v>
      </c>
      <c r="CH17" s="198">
        <f t="shared" si="13"/>
        <v>4.5999999999999996</v>
      </c>
      <c r="CI17" s="198">
        <f t="shared" si="14"/>
        <v>5.4</v>
      </c>
      <c r="CJ17" s="198">
        <f t="shared" si="15"/>
        <v>2.2999999999999998</v>
      </c>
      <c r="CK17" s="198" t="str">
        <f t="shared" si="16"/>
        <v/>
      </c>
      <c r="CL17" s="198">
        <f t="shared" si="17"/>
        <v>0</v>
      </c>
      <c r="CM17" s="198">
        <f t="shared" si="18"/>
        <v>6</v>
      </c>
      <c r="CN17" s="198">
        <f t="shared" si="19"/>
        <v>0.6</v>
      </c>
      <c r="CO17" s="199" t="str">
        <f t="shared" si="20"/>
        <v/>
      </c>
      <c r="CP17" s="200">
        <f t="shared" si="38"/>
        <v>4.1100000000000003</v>
      </c>
      <c r="CQ17" s="571">
        <f t="shared" si="39"/>
        <v>5</v>
      </c>
      <c r="CR17" s="571">
        <f t="shared" si="40"/>
        <v>5.9</v>
      </c>
      <c r="CS17" s="571">
        <f t="shared" si="41"/>
        <v>4.2</v>
      </c>
      <c r="CT17" s="571">
        <f t="shared" si="42"/>
        <v>4.0999999999999996</v>
      </c>
      <c r="CU17" s="571" t="str">
        <f t="shared" si="43"/>
        <v/>
      </c>
      <c r="CV17" s="571" t="str">
        <f t="shared" si="44"/>
        <v/>
      </c>
      <c r="CW17" s="571" t="str">
        <f t="shared" si="45"/>
        <v/>
      </c>
      <c r="CX17" s="571" t="str">
        <f t="shared" si="46"/>
        <v/>
      </c>
      <c r="CY17" s="571" t="str">
        <f t="shared" si="47"/>
        <v/>
      </c>
      <c r="CZ17" s="571" t="str">
        <f t="shared" si="48"/>
        <v/>
      </c>
      <c r="DA17" s="571">
        <f t="shared" si="49"/>
        <v>6.1</v>
      </c>
      <c r="DB17" s="571">
        <f t="shared" si="50"/>
        <v>4.2</v>
      </c>
      <c r="DC17" s="571">
        <f t="shared" si="51"/>
        <v>5.4</v>
      </c>
      <c r="DD17" s="571">
        <f t="shared" si="52"/>
        <v>6.4</v>
      </c>
      <c r="DE17" s="571">
        <f t="shared" si="53"/>
        <v>4.5999999999999996</v>
      </c>
      <c r="DF17" s="571">
        <f t="shared" si="54"/>
        <v>5.4</v>
      </c>
      <c r="DG17" s="571" t="str">
        <f t="shared" si="55"/>
        <v/>
      </c>
      <c r="DH17" s="571" t="str">
        <f t="shared" si="56"/>
        <v/>
      </c>
      <c r="DI17" s="571" t="str">
        <f t="shared" si="57"/>
        <v/>
      </c>
      <c r="DJ17" s="571">
        <f t="shared" si="58"/>
        <v>6</v>
      </c>
      <c r="DK17" s="571" t="str">
        <f t="shared" si="59"/>
        <v/>
      </c>
      <c r="DL17" s="571" t="str">
        <f t="shared" si="60"/>
        <v/>
      </c>
      <c r="DM17" s="574">
        <f t="shared" si="21"/>
        <v>5.2</v>
      </c>
      <c r="DN17" s="585">
        <f t="shared" si="61"/>
        <v>5</v>
      </c>
      <c r="DO17" s="586">
        <f t="shared" si="62"/>
        <v>5.9</v>
      </c>
      <c r="DP17" s="586">
        <f t="shared" si="63"/>
        <v>4.2</v>
      </c>
      <c r="DQ17" s="586">
        <f t="shared" si="64"/>
        <v>4.0999999999999996</v>
      </c>
      <c r="DR17" s="586">
        <f t="shared" si="65"/>
        <v>2.6</v>
      </c>
      <c r="DS17" s="586">
        <f t="shared" si="66"/>
        <v>2.5</v>
      </c>
      <c r="DT17" s="586" t="str">
        <f t="shared" si="67"/>
        <v/>
      </c>
      <c r="DU17" s="586" t="str">
        <f t="shared" si="68"/>
        <v/>
      </c>
      <c r="DV17" s="586" t="str">
        <f t="shared" si="69"/>
        <v/>
      </c>
      <c r="DW17" s="586">
        <f t="shared" si="70"/>
        <v>1.5</v>
      </c>
      <c r="DX17" s="586">
        <f t="shared" si="71"/>
        <v>6.1</v>
      </c>
      <c r="DY17" s="586">
        <f t="shared" si="72"/>
        <v>4.2</v>
      </c>
      <c r="DZ17" s="586">
        <f t="shared" si="73"/>
        <v>5.4</v>
      </c>
      <c r="EA17" s="586">
        <f t="shared" si="74"/>
        <v>6.4</v>
      </c>
      <c r="EB17" s="586">
        <f t="shared" si="75"/>
        <v>4.5999999999999996</v>
      </c>
      <c r="EC17" s="586">
        <f t="shared" si="76"/>
        <v>5.4</v>
      </c>
      <c r="ED17" s="586">
        <f t="shared" si="77"/>
        <v>2.2999999999999998</v>
      </c>
      <c r="EE17" s="586" t="str">
        <f t="shared" si="78"/>
        <v/>
      </c>
      <c r="EF17" s="586">
        <f t="shared" si="79"/>
        <v>0</v>
      </c>
      <c r="EG17" s="586">
        <f t="shared" si="80"/>
        <v>6</v>
      </c>
      <c r="EH17" s="586">
        <f t="shared" si="81"/>
        <v>0.6</v>
      </c>
      <c r="EI17" s="586" t="str">
        <f t="shared" si="82"/>
        <v/>
      </c>
      <c r="EJ17" s="589">
        <f t="shared" si="83"/>
        <v>4.1100000000000003</v>
      </c>
      <c r="EK17" s="617">
        <f>IF($B17="","",IF(ISNUMBER(VLOOKUP($B17,HKI!$B$11:$EU$73,150,FALSE)),VLOOKUP($B17,HKI!$B$11:$EU$73,150,FALSE),""))</f>
        <v>5.5</v>
      </c>
      <c r="EL17" s="602">
        <f>IF($B17="","",IF(ISNUMBER(VLOOKUP($B17,HKI!$B$11:$EV$73,151,FALSE)),VLOOKUP($B17,HKI!$B$11:$EV$73,151,FALSE),""))</f>
        <v>5.2</v>
      </c>
      <c r="EM17" s="602">
        <f>IF($B17="","",IF(ISNUMBER(VLOOKUP($B17,HKI!$B$11:$EW$73,152,FALSE)),VLOOKUP($B17,HKI!$B$11:$EW$73,152,FALSE),""))</f>
        <v>5</v>
      </c>
      <c r="EN17" s="602">
        <f>IF($B17="","",IF(ISNUMBER(VLOOKUP($B17,HKI!$B$11:$EX$73,153,FALSE)),VLOOKUP($B17,HKI!$B$11:$EX$73,153,FALSE),""))</f>
        <v>5.4</v>
      </c>
      <c r="EO17" s="602">
        <f>IF($B17="","",IF(ISNUMBER(VLOOKUP($B17,HKI!$B$11:$EY$73,154,FALSE)),VLOOKUP($B17,HKI!$B$11:$EY$73,154,FALSE),""))</f>
        <v>6</v>
      </c>
      <c r="EP17" s="602">
        <f>IF($B17="","",IF(ISNUMBER(VLOOKUP($B17,HKI!$B$11:$EZ$73,155,FALSE)),VLOOKUP($B17,HKI!$B$11:$EZ$73,155,FALSE),""))</f>
        <v>6.9</v>
      </c>
      <c r="EQ17" s="602">
        <f>IF($B17="","",IF(ISNUMBER(VLOOKUP($B17,HKI!$B$11:$FA$73,156,FALSE)),VLOOKUP($B17,HKI!$B$11:$FA$73,156,FALSE),""))</f>
        <v>5.2</v>
      </c>
      <c r="ER17" s="602" t="str">
        <f>IF($B17="","",IF(ISNUMBER(VLOOKUP($B17,HKI!$B$11:$FB$73,157,FALSE)),VLOOKUP($B17,HKI!$B$11:$FB$73,157,FALSE),""))</f>
        <v/>
      </c>
      <c r="ES17" s="602" t="str">
        <f>IF($B17="","",IF(ISNUMBER(VLOOKUP($B17,HKI!$B$11:$FC$84,158,FALSE)),VLOOKUP($B17,HKI!$B$11:$FC$73,158,FALSE),""))</f>
        <v/>
      </c>
      <c r="ET17" s="602">
        <f>IF($B17="","",IF(ISNUMBER(VLOOKUP($B17,HKI!$B$11:$FD$73,159,FALSE)),VLOOKUP($B17,HKI!$B$11:$FD$73,159,FALSE),""))</f>
        <v>7.4</v>
      </c>
      <c r="EU17" s="602">
        <f>IF($B17="","",IF(ISNUMBER(VLOOKUP($B17,HKI!$B$11:$FE$73,160,FALSE)),VLOOKUP($B17,HKI!$B$11:$FE$73,160,FALSE),""))</f>
        <v>4.9000000000000004</v>
      </c>
      <c r="EV17" s="602">
        <f>IF($B17="","",IF(ISNUMBER(VLOOKUP($B17,HKI!$B$11:$FF$73,161,FALSE)),VLOOKUP($B17,HKI!$B$11:$FF$73,161,FALSE),""))</f>
        <v>4.7</v>
      </c>
      <c r="EW17" s="602">
        <f>IF($B17="","",IF(ISNUMBER(VLOOKUP($B17,HKI!$B$11:$FG$73,162,FALSE)),VLOOKUP($B17,HKI!$B$11:$FG$73,162,FALSE),""))</f>
        <v>6.3</v>
      </c>
      <c r="EX17" s="602" t="str">
        <f>IF($B17="","",IF(ISNUMBER(VLOOKUP($B17,HKI!$B$11:$FH$73,163,FALSE)),VLOOKUP($B17,HKI!$B$11:$FH$73,163,FALSE),""))</f>
        <v/>
      </c>
      <c r="EY17" s="602">
        <f>IF($B17="","",IF(ISNUMBER(VLOOKUP($B17,HKI!$B$11:$FI$73,164,FALSE)),VLOOKUP($B17,HKI!$B$11:$FI$73,164,FALSE),""))</f>
        <v>5.8</v>
      </c>
      <c r="EZ17" s="602">
        <f>IF($B17="","",IF(ISNUMBER(VLOOKUP($B17,HKI!$B$11:$FJ$73,165,FALSE)),VLOOKUP($B17,HKI!$B$11:$FJ$73,165,FALSE),""))</f>
        <v>6.8</v>
      </c>
      <c r="FA17" s="602" t="str">
        <f>IF($B17="","",IF(ISNUMBER(VLOOKUP($B17,HKI!$B$11:$FK$73,166,FALSE)),VLOOKUP($B17,HKI!$B$11:$FK$73,166,FALSE),""))</f>
        <v/>
      </c>
      <c r="FB17" s="602">
        <f>IF($B17="","",IF(ISNUMBER(VLOOKUP($B17,HKI!$B$11:$FL$73,167,FALSE)),VLOOKUP($B17,HKI!$B$11:$FL$73,167,FALSE),""))</f>
        <v>5.4</v>
      </c>
      <c r="FC17" s="602" t="str">
        <f>IF($B17="","",IF(ISNUMBER(VLOOKUP($B17,HKI!$B$11:$FM$73,168,FALSE)),VLOOKUP($B17,HKI!$B$11:$FM$73,168,FALSE),""))</f>
        <v/>
      </c>
      <c r="FD17" s="602" t="str">
        <f>IF($B17="","",IF(ISNUMBER(VLOOKUP($B17,HKI!$B$11:$FN$73,169,FALSE)),VLOOKUP($B17,HKI!$B$11:$FN$73,169,FALSE),""))</f>
        <v/>
      </c>
      <c r="FE17" s="602" t="str">
        <f>IF($B17="","",IF(ISNUMBER(VLOOKUP($B17,HKI!$B$11:$FO$73,170,FALSE)),VLOOKUP($B17,HKI!$B$11:$FO$73,170,FALSE),""))</f>
        <v/>
      </c>
      <c r="FF17" s="602">
        <f>IF($B17="","",IF(ISNUMBER(VLOOKUP($B17,HKI!$B$11:$FP$73,171,FALSE)),VLOOKUP($B17,HKI!$B$11:$FP$73,171,FALSE),""))</f>
        <v>5.4</v>
      </c>
      <c r="FG17" s="618" t="str">
        <f>IF($B17="","",IF(ISNUMBER(VLOOKUP($B17,HKI!$B$11:$FQ$73,172,FALSE)),VLOOKUP($B17,HKI!$B$11:$FQ$73,172,FALSE),""))</f>
        <v/>
      </c>
      <c r="FH17" s="610">
        <f t="shared" si="84"/>
        <v>5</v>
      </c>
      <c r="FI17" s="586">
        <f t="shared" si="85"/>
        <v>5.9</v>
      </c>
      <c r="FJ17" s="586">
        <f t="shared" si="86"/>
        <v>4.2</v>
      </c>
      <c r="FK17" s="586">
        <f t="shared" si="87"/>
        <v>4.0999999999999996</v>
      </c>
      <c r="FL17" s="586" t="str">
        <f t="shared" si="88"/>
        <v/>
      </c>
      <c r="FM17" s="586" t="str">
        <f t="shared" si="89"/>
        <v/>
      </c>
      <c r="FN17" s="586" t="str">
        <f t="shared" si="90"/>
        <v/>
      </c>
      <c r="FO17" s="586" t="str">
        <f t="shared" si="91"/>
        <v/>
      </c>
      <c r="FP17" s="586" t="str">
        <f t="shared" si="92"/>
        <v/>
      </c>
      <c r="FQ17" s="586" t="str">
        <f t="shared" si="93"/>
        <v/>
      </c>
      <c r="FR17" s="586">
        <f t="shared" si="94"/>
        <v>6.1</v>
      </c>
      <c r="FS17" s="586">
        <f t="shared" si="95"/>
        <v>4.2</v>
      </c>
      <c r="FT17" s="586">
        <f t="shared" si="96"/>
        <v>5.4</v>
      </c>
      <c r="FU17" s="586">
        <f t="shared" si="97"/>
        <v>6.4</v>
      </c>
      <c r="FV17" s="586">
        <f t="shared" si="98"/>
        <v>4.5999999999999996</v>
      </c>
      <c r="FW17" s="586">
        <f t="shared" si="99"/>
        <v>5.4</v>
      </c>
      <c r="FX17" s="586" t="str">
        <f t="shared" si="100"/>
        <v/>
      </c>
      <c r="FY17" s="586" t="str">
        <f t="shared" si="101"/>
        <v/>
      </c>
      <c r="FZ17" s="586" t="str">
        <f t="shared" si="102"/>
        <v/>
      </c>
      <c r="GA17" s="586">
        <f t="shared" si="103"/>
        <v>6</v>
      </c>
      <c r="GB17" s="586" t="str">
        <f t="shared" si="104"/>
        <v/>
      </c>
      <c r="GC17" s="586" t="str">
        <f t="shared" si="105"/>
        <v/>
      </c>
      <c r="GD17" s="596">
        <f t="shared" si="106"/>
        <v>5.2</v>
      </c>
      <c r="GE17" s="737">
        <f t="shared" si="107"/>
        <v>5.55</v>
      </c>
      <c r="GF17" s="207"/>
      <c r="GI17" s="738">
        <f t="shared" si="108"/>
        <v>338.8</v>
      </c>
      <c r="GJ17" s="738">
        <f t="shared" si="109"/>
        <v>61</v>
      </c>
      <c r="GK17" s="738">
        <f t="shared" si="110"/>
        <v>5.55</v>
      </c>
    </row>
    <row r="18" spans="1:193" s="206" customFormat="1" ht="21.95" customHeight="1">
      <c r="A18" s="686">
        <f>IF(B18="","",SUBTOTAL(3,$B$11:B18))</f>
        <v>8</v>
      </c>
      <c r="B18" s="490" t="str">
        <f>IF(HKII!$B18="","",HKII!$B18)</f>
        <v>13D301Đ193</v>
      </c>
      <c r="C18" s="648" t="str">
        <f>IF($B18="","",VLOOKUP($B18,'DS LOP HKII'!$B$2:$C$936,2,0))</f>
        <v>Phạm Công</v>
      </c>
      <c r="D18" s="649" t="str">
        <f>IF($B18="","",VLOOKUP($B18,'DS LOP HKII'!$B$2:$D$936,3,0))</f>
        <v>Chính</v>
      </c>
      <c r="E18" s="201"/>
      <c r="F18" s="650" t="str">
        <f>IF($B18="","",IF(AND(ISBLANK(VLOOKUP($B18,HKI!$B$11:$G$73,5,FALSE)),ISBLANK(VLOOKUP($B18,HKII!$B$11:$G$80,5,FALSE)))=TRUE,"",VLOOKUP($B18,HKI!$B$11:$G$73,5,FALSE)+VLOOKUP($B18,HKII!$B$11:$G$80,5,FALSE)))</f>
        <v/>
      </c>
      <c r="G18" s="651">
        <f>IF($B18="","",IF(AND(ISBLANK(VLOOKUP($B18,HKI!$B$11:$G$73,6,FALSE)),ISBLANK(VLOOKUP($B18,HKII!$B$11:$G$80,6,FALSE)))=TRUE,"",VLOOKUP($B18,HKI!$B$11:$G$73,6,FALSE)+VLOOKUP($B18,HKII!$B$11:$G$80,6,FALSE)))</f>
        <v>44</v>
      </c>
      <c r="H18" s="652" t="str">
        <f>IF(OR(ISNUMBER(VLOOKUP($B18,HKI!$B$11:$I$73,8,FALSE))=FALSE,$H$6="",$B18=""),"",VLOOKUP($B18,HKI!$B$11:$I$73,8,FALSE))</f>
        <v/>
      </c>
      <c r="I18" s="653" t="str">
        <f>IF(OR(ISNUMBER(VLOOKUP($B18,HKI!$B$11:$K$73,10,FALSE))=FALSE,,$H$6="",$B18=""),"",VLOOKUP($B18,HKI!$B$11:$K$73,10,FALSE))</f>
        <v/>
      </c>
      <c r="J18" s="652" t="str">
        <f>IF(OR(ISNUMBER(VLOOKUP($B18,HKI!$B$11:$M$73,12,FALSE))=FALSE,$J$6="",$B18=""),"",VLOOKUP($B18,HKI!$B$11:$M$73,12,FALSE))</f>
        <v/>
      </c>
      <c r="K18" s="653" t="str">
        <f>IF(OR(ISNUMBER(VLOOKUP($B18,HKI!$B$11:$O$73,14,FALSE))=FALSE,$J$6="",$B18=""),"",VLOOKUP($B18,HKI!$B$11:$O$73,14,FALSE))</f>
        <v/>
      </c>
      <c r="L18" s="652">
        <f>IF(OR(ISNUMBER(VLOOKUP($B18,HKI!$B$11:$Q$73,16,FALSE))=FALSE,$L$6="",$B18=""),"",VLOOKUP($B18,HKI!$B$11:$Q$73,16,FALSE))</f>
        <v>3.2</v>
      </c>
      <c r="M18" s="653" t="str">
        <f>IF(OR(ISNUMBER(VLOOKUP($B18,HKI!$B$11:$S$73,18,FALSE))=FALSE,$L$6="",$B18=""),"",VLOOKUP($B18,HKI!$B$11:$S$73,18,FALSE))</f>
        <v/>
      </c>
      <c r="N18" s="652">
        <f>IF(OR(ISNUMBER(VLOOKUP($B18,HKI!$B$11:$U$73,20,FALSE))=FALSE,$N$6="",$B18=""),"",VLOOKUP($B18,HKI!$B$11:$U$73,20,FALSE))</f>
        <v>4.7</v>
      </c>
      <c r="O18" s="653" t="str">
        <f>IF(OR(ISNUMBER(VLOOKUP($B18,HKI!$B$11:$W$73,22,FALSE))=FALSE,$N$6="",$B18=""),"",VLOOKUP($B18,HKI!$B$11:$W$73,22,FALSE))</f>
        <v/>
      </c>
      <c r="P18" s="652">
        <f>IF(OR(ISNUMBER(VLOOKUP($B18,HKI!$B$11:$Y$73,24,FALSE))=FALSE,$P$6="",$B18=""),"",VLOOKUP($B18,HKI!$B$11:$Y$73,24,FALSE))</f>
        <v>3.2</v>
      </c>
      <c r="Q18" s="653">
        <f>IF(OR(ISNUMBER(VLOOKUP($B18,HKI!$B$11:$AA$73,26,FALSE))=FALSE,$P$6="",$B18=""),"",VLOOKUP($B18,HKI!$B$11:$AA$73,26,FALSE))</f>
        <v>3.3</v>
      </c>
      <c r="R18" s="652">
        <f>IF(OR(ISNUMBER(VLOOKUP($B18,HKI!$B$11:$AC$73,28,FALSE))=FALSE,$R$6="",$B18=""),"",VLOOKUP($B18,HKI!$B$11:$AC$73,28,FALSE))</f>
        <v>3</v>
      </c>
      <c r="S18" s="653">
        <f>IF(OR(ISNUMBER(VLOOKUP($B18,HKI!$B$11:$AE$73,30,FALSE))=FALSE,$R$6="",$B18=""),"",VLOOKUP($B18,HKI!$B$11:$AE$73,30,FALSE))</f>
        <v>3</v>
      </c>
      <c r="T18" s="652" t="str">
        <f>IF(OR(ISNUMBER(VLOOKUP($B18,HKI!$B$11:$AG$73,32,FALSE))=FALSE,$T$6="",$B18=""),"",VLOOKUP($B18,HKI!$B$11:$AG$73,32,FALSE))</f>
        <v/>
      </c>
      <c r="U18" s="653" t="str">
        <f>IF(OR(ISNUMBER(VLOOKUP($B18,HKI!$B$11:$AI$73,34,FALSE))=FALSE,$T$6="",$B18=""),"",VLOOKUP($B18,HKI!$B$11:$AI$73,34,FALSE))</f>
        <v/>
      </c>
      <c r="V18" s="652" t="str">
        <f>IF(OR(ISNUMBER(VLOOKUP($B18,HKI!$B$11:$AK$73,36,FALSE))=FALSE,$V$6="",$B18=""),"",VLOOKUP($B18,HKI!$B$11:$AK$73,36,FALSE))</f>
        <v/>
      </c>
      <c r="W18" s="653" t="str">
        <f>IF(OR(ISNUMBER(VLOOKUP($B18,HKI!$B$11:$AM$73,38,FALSE))=FALSE,$V$6="",$B18=""),"",VLOOKUP($B18,HKI!$B$11:$AM$73,38,FALSE))</f>
        <v/>
      </c>
      <c r="X18" s="652" t="str">
        <f>IF(OR(ISNUMBER(VLOOKUP($B18,HKI!$B$11:$AO$73,40,FALSE))=FALSE,$X$6="",$B18=""),"",VLOOKUP($B18,HKI!$B$11:$AO$73,40,FALSE))</f>
        <v/>
      </c>
      <c r="Y18" s="653" t="str">
        <f>IF(OR(ISNUMBER(VLOOKUP($B18,HKI!$B$11:$AQ$73,42,FALSE))=FALSE,$X$6="",$B18=""),"",VLOOKUP($B18,HKI!$B$11:$AQ$73,42,FALSE))</f>
        <v/>
      </c>
      <c r="Z18" s="652">
        <f>IF(OR(ISNUMBER(VLOOKUP($B18,HKI!$B$11:$AS$73,44,FALSE))=FALSE,$Z$6="",$B18=""),"",VLOOKUP($B18,HKI!$B$11:$AS$73,44,FALSE))</f>
        <v>5</v>
      </c>
      <c r="AA18" s="254"/>
      <c r="AB18" s="652">
        <f>IF(OR(ISNUMBER(VLOOKUP($B18,HKI!$B$11:$AW$73,48,FALSE))=FALSE,$AB$6="",$B18=""),"",VLOOKUP($B18,HKI!$B$11:$AW$73,48,FALSE))</f>
        <v>4</v>
      </c>
      <c r="AC18" s="254"/>
      <c r="AD18" s="652">
        <f>IF(OR(ISNUMBER(VLOOKUP($B18,HKII!$B$11:$I$80,8,FALSE))=FALSE,$AD$6="",$B18=""),"",VLOOKUP($B18,HKII!$B$11:$I$80,8,FALSE))</f>
        <v>0.7</v>
      </c>
      <c r="AE18" s="653" t="str">
        <f>IF(OR(ISNUMBER(VLOOKUP($B18,HKII!$B$11:$K$80,10,FALSE))=FALSE,$AD$6="",$B18=""),"",VLOOKUP($B18,HKII!$B$11:$K$80,10,FALSE))</f>
        <v/>
      </c>
      <c r="AF18" s="652">
        <f>IF(OR(ISNUMBER(VLOOKUP($B18,HKII!$B$11:$M$80,12,FALSE))=FALSE,$AF$6="",$B18=""),"",VLOOKUP($B18,HKII!$B$11:$M$80,12,FALSE))</f>
        <v>0.9</v>
      </c>
      <c r="AG18" s="653" t="str">
        <f>IF(OR(ISNUMBER(VLOOKUP($B18,HKII!$B$11:$O$80,14,FALSE))=FALSE,$AF$6="",$B18=""),"",VLOOKUP($B18,HKII!$B$11:$O$80,14,FALSE))</f>
        <v/>
      </c>
      <c r="AH18" s="652">
        <f>IF(OR(ISNUMBER(VLOOKUP($B18,HKII!$B$11:$Q$80,16,FALSE))=FALSE,$AH$6="",$B18=""),"",VLOOKUP($B18,HKII!$B$11:$Q$80,16,FALSE))</f>
        <v>6.3</v>
      </c>
      <c r="AI18" s="653" t="str">
        <f>IF(OR(ISNUMBER(VLOOKUP($B18,HKII!$B$11:$S$80,18,FALSE))=FALSE,$AH$6="",$B18=""),"",VLOOKUP($B18,HKII!$B$11:$S$75,18,FALSE))</f>
        <v/>
      </c>
      <c r="AJ18" s="652">
        <f>IF(OR(ISNUMBER(VLOOKUP($B18,HKII!$B$11:$U$80,20,FALSE))=FALSE,$AJ$6="",$B18=""),"",VLOOKUP($B18,HKII!$B$11:$U$80,20,FALSE))</f>
        <v>4.0999999999999996</v>
      </c>
      <c r="AK18" s="653" t="str">
        <f>IF(OR(ISNUMBER(VLOOKUP($B18,HKII!$B$11:$W$91,22,FALSE))=FALSE,$AJ$6="",$B18=""),"",VLOOKUP($B18,HKII!$B$11:$W$91,22,FALSE))</f>
        <v/>
      </c>
      <c r="AL18" s="652">
        <f>IF(OR(ISNUMBER(VLOOKUP($B18,HKII!$B$11:$Y$80,24,FALSE))=FALSE,$AL$6="",$B18=""),"",VLOOKUP($B18,HKII!$B$11:$Y$80,24,FALSE))</f>
        <v>4.9000000000000004</v>
      </c>
      <c r="AM18" s="653" t="str">
        <f>IF(OR(ISNUMBER(VLOOKUP($B18,HKII!$B$11:$AA$80,26,FALSE))=FALSE,$AL$6="",$B18=""),"",VLOOKUP($B18,HKII!$B$11:$AA$80,26,FALSE))</f>
        <v/>
      </c>
      <c r="AN18" s="652">
        <f>IF(OR(ISNUMBER(VLOOKUP($B18,HKII!$B$11:$AC$80,28,FALSE))=FALSE,$AN$6="",$B18=""),"",VLOOKUP($B18,HKII!$B$11:$AC$80,28,FALSE))</f>
        <v>2.4</v>
      </c>
      <c r="AO18" s="653" t="str">
        <f>IF(OR(ISNUMBER(VLOOKUP($B18,HKII!$B$11:$AE$80,30,FALSE))=FALSE,$AN$6="",$B18=""),"",VLOOKUP($B18,HKII!$B$11:$AE$80,30,FALSE))</f>
        <v/>
      </c>
      <c r="AP18" s="652" t="str">
        <f>IF(OR(ISNUMBER(VLOOKUP($B18,HKII!$B$11:$AG$80,32,FALSE))=FALSE,$AP$6="",$B18=""),"",VLOOKUP($B18,HKII!$B$11:$AG$80,32,FALSE))</f>
        <v/>
      </c>
      <c r="AQ18" s="654" t="str">
        <f>IF(OR(ISNUMBER(VLOOKUP($B18,HKII!$B$11:$AI$80,34,FALSE))=FALSE,$AP$6="",$B18=""),"",VLOOKUP($B18,HKII!$B$11:$AI$80,34,FALSE))</f>
        <v/>
      </c>
      <c r="AR18" s="652">
        <f>IF(OR(ISNUMBER(VLOOKUP($B18,HKII!$B$11:$AK$80,36,FALSE))=FALSE,$AR$6="",$B18=""),"",VLOOKUP($B18,HKII!$B$11:$AK$80,36,FALSE))</f>
        <v>0</v>
      </c>
      <c r="AS18" s="254"/>
      <c r="AT18" s="652">
        <f>IF(OR(ISNUMBER(VLOOKUP($B18,HKII!$B$11:$AO$80,40,FALSE))=FALSE,$AT$6="",$B18=""),"",VLOOKUP($B18,HKII!$B$11:$AO$80,40,FALSE))</f>
        <v>5.3</v>
      </c>
      <c r="AU18" s="735"/>
      <c r="AV18" s="652">
        <f>IF(OR(ISNUMBER(VLOOKUP($B18,HKII!$B$11:$AS$80,44,FALSE))=FALSE,$AV$6="",$B18=""),"",VLOOKUP($B18,HKII!$B$11:$AS$80,44,FALSE))</f>
        <v>5</v>
      </c>
      <c r="AW18" s="735"/>
      <c r="AX18" s="652" t="str">
        <f>IF(OR(ISNUMBER(VLOOKUP($B18,HKII!$B$11:$AW$80,48,FALSE))=FALSE,AX13="",$B18=""),"",VLOOKUP($B18,HKII!$B$11:$AW$80,48,FALSE))</f>
        <v/>
      </c>
      <c r="AY18" s="735"/>
      <c r="AZ18" s="655">
        <f t="shared" si="0"/>
        <v>3.62</v>
      </c>
      <c r="BA18" s="655">
        <f t="shared" si="22"/>
        <v>3.63</v>
      </c>
      <c r="BB18" s="548">
        <f>IF($B18="","",IF(OR(ISNUMBER(VLOOKUP($B18,HKI!$B$11:$BB$73,53,FALSE)),ISNUMBER(VLOOKUP($B18,HKII!$B$11:$BB$80,53,FALSE))),ROUND((VLOOKUP($B18,HKI!$B$11:$BB$73,53,FALSE)+VLOOKUP($B18,HKII!$B$11:$BB$80,53,FALSE))/2,0),""))</f>
        <v>25</v>
      </c>
      <c r="BC18" s="656" t="str">
        <f t="shared" si="23"/>
        <v>Kém</v>
      </c>
      <c r="BD18" s="548" t="str">
        <f t="shared" si="24"/>
        <v>Kém</v>
      </c>
      <c r="BE18" s="202"/>
      <c r="BF18" s="186" t="str">
        <f t="shared" si="25"/>
        <v>Cảnh báo</v>
      </c>
      <c r="BG18" s="657">
        <f t="shared" si="26"/>
        <v>30</v>
      </c>
      <c r="BH18" s="188">
        <f t="shared" si="27"/>
        <v>16</v>
      </c>
      <c r="BI18" s="188">
        <f t="shared" si="28"/>
        <v>14</v>
      </c>
      <c r="BJ18" s="188">
        <f t="shared" si="29"/>
        <v>16</v>
      </c>
      <c r="BK18" s="658">
        <f t="shared" si="30"/>
        <v>14</v>
      </c>
      <c r="BL18" s="659">
        <f t="shared" si="31"/>
        <v>5.04</v>
      </c>
      <c r="BM18" s="186" t="str">
        <f t="shared" si="32"/>
        <v>Y</v>
      </c>
      <c r="BN18" s="659">
        <f t="shared" si="33"/>
        <v>5.04</v>
      </c>
      <c r="BO18" s="186" t="str">
        <f t="shared" si="34"/>
        <v>Y</v>
      </c>
      <c r="BP18" s="660" t="str">
        <f t="shared" si="35"/>
        <v>SV năm 2</v>
      </c>
      <c r="BQ18" s="203"/>
      <c r="BR18" s="681">
        <f>IF($B18="","",IF(AND(ISNUMBER(VLOOKUP($B18,HKI!$B$11:$BP$73,67,FALSE))=TRUE,ISNUMBER(VLOOKUP($B18,HKII!$B$11:$BI$80,60,FALSE))=TRUE),VLOOKUP($B18,HKI!$B$11:$BP$73,67,FALSE)+VLOOKUP($B18,HKII!$B$11:$BI$80,60,FALSE),IF(OR(ISNUMBER(VLOOKUP($B18,HKI!$B$11:$BP$73,67,FALSE))=TRUE,ISNUMBER(VLOOKUP($B18,HKII!$B$11:$BI$80,60,FALSE))=TRUE),VLOOKUP($B18,HKII!$B$11:$BI$80,60,FALSE),"")))</f>
        <v>44</v>
      </c>
      <c r="BS18" s="681">
        <f>IF($B18="","",IF(ISNUMBER(VLOOKUP($B18,HKI!$B$11:$BQ$73,68,FALSE))=TRUE,VLOOKUP($B18,HKI!$B$11:$BQ$84,68,FALSE)+IF(ISNUMBER(VLOOKUP($B18,HKII!$B$11:$BJ$80,61,FALSE))=TRUE,VLOOKUP($B18,HKII!$B$11:$BJ$80,61,FALSE),VLOOKUP($B18,HKII!$B$11:$BJ$80,61,FALSE)),""))</f>
        <v>25</v>
      </c>
      <c r="BT18" s="197" t="str">
        <f t="shared" si="1"/>
        <v/>
      </c>
      <c r="BU18" s="198" t="str">
        <f t="shared" si="2"/>
        <v/>
      </c>
      <c r="BV18" s="198">
        <f t="shared" si="3"/>
        <v>3.2</v>
      </c>
      <c r="BW18" s="198">
        <f t="shared" si="4"/>
        <v>4.7</v>
      </c>
      <c r="BX18" s="199">
        <f t="shared" si="5"/>
        <v>3.2</v>
      </c>
      <c r="BY18" s="199">
        <f t="shared" si="6"/>
        <v>3</v>
      </c>
      <c r="BZ18" s="198" t="str">
        <f t="shared" si="7"/>
        <v/>
      </c>
      <c r="CA18" s="198" t="str">
        <f t="shared" si="8"/>
        <v/>
      </c>
      <c r="CB18" s="199" t="str">
        <f t="shared" si="36"/>
        <v/>
      </c>
      <c r="CC18" s="199">
        <f t="shared" si="37"/>
        <v>5</v>
      </c>
      <c r="CD18" s="198">
        <f t="shared" si="9"/>
        <v>4</v>
      </c>
      <c r="CE18" s="198">
        <f t="shared" si="10"/>
        <v>0.7</v>
      </c>
      <c r="CF18" s="198">
        <f t="shared" si="11"/>
        <v>0.9</v>
      </c>
      <c r="CG18" s="198">
        <f t="shared" si="12"/>
        <v>6.3</v>
      </c>
      <c r="CH18" s="198">
        <f t="shared" si="13"/>
        <v>4.0999999999999996</v>
      </c>
      <c r="CI18" s="198">
        <f t="shared" si="14"/>
        <v>4.9000000000000004</v>
      </c>
      <c r="CJ18" s="198">
        <f t="shared" si="15"/>
        <v>2.4</v>
      </c>
      <c r="CK18" s="198" t="str">
        <f t="shared" si="16"/>
        <v/>
      </c>
      <c r="CL18" s="198">
        <f t="shared" si="17"/>
        <v>0</v>
      </c>
      <c r="CM18" s="198">
        <f t="shared" si="18"/>
        <v>5.3</v>
      </c>
      <c r="CN18" s="198">
        <f t="shared" si="19"/>
        <v>5</v>
      </c>
      <c r="CO18" s="199" t="str">
        <f t="shared" si="20"/>
        <v/>
      </c>
      <c r="CP18" s="200">
        <f t="shared" si="38"/>
        <v>3.62</v>
      </c>
      <c r="CQ18" s="571" t="str">
        <f t="shared" si="39"/>
        <v/>
      </c>
      <c r="CR18" s="571" t="str">
        <f t="shared" si="40"/>
        <v/>
      </c>
      <c r="CS18" s="571" t="str">
        <f t="shared" si="41"/>
        <v/>
      </c>
      <c r="CT18" s="571">
        <f t="shared" si="42"/>
        <v>4.7</v>
      </c>
      <c r="CU18" s="571" t="str">
        <f t="shared" si="43"/>
        <v/>
      </c>
      <c r="CV18" s="571" t="str">
        <f t="shared" si="44"/>
        <v/>
      </c>
      <c r="CW18" s="571" t="str">
        <f t="shared" si="45"/>
        <v/>
      </c>
      <c r="CX18" s="571" t="str">
        <f t="shared" si="46"/>
        <v/>
      </c>
      <c r="CY18" s="571" t="str">
        <f t="shared" si="47"/>
        <v/>
      </c>
      <c r="CZ18" s="571">
        <f t="shared" si="48"/>
        <v>5</v>
      </c>
      <c r="DA18" s="571" t="str">
        <f t="shared" si="49"/>
        <v/>
      </c>
      <c r="DB18" s="571" t="str">
        <f t="shared" si="50"/>
        <v/>
      </c>
      <c r="DC18" s="571" t="str">
        <f t="shared" si="51"/>
        <v/>
      </c>
      <c r="DD18" s="571">
        <f t="shared" si="52"/>
        <v>6.3</v>
      </c>
      <c r="DE18" s="571">
        <f t="shared" si="53"/>
        <v>4.0999999999999996</v>
      </c>
      <c r="DF18" s="571">
        <f t="shared" si="54"/>
        <v>4.9000000000000004</v>
      </c>
      <c r="DG18" s="571" t="str">
        <f t="shared" si="55"/>
        <v/>
      </c>
      <c r="DH18" s="571" t="str">
        <f t="shared" si="56"/>
        <v/>
      </c>
      <c r="DI18" s="571" t="str">
        <f t="shared" si="57"/>
        <v/>
      </c>
      <c r="DJ18" s="571">
        <f t="shared" si="58"/>
        <v>5.3</v>
      </c>
      <c r="DK18" s="571">
        <f t="shared" si="59"/>
        <v>5</v>
      </c>
      <c r="DL18" s="571" t="str">
        <f t="shared" si="60"/>
        <v/>
      </c>
      <c r="DM18" s="574">
        <f t="shared" si="21"/>
        <v>5.04</v>
      </c>
      <c r="DN18" s="585" t="str">
        <f t="shared" si="61"/>
        <v/>
      </c>
      <c r="DO18" s="586" t="str">
        <f t="shared" si="62"/>
        <v/>
      </c>
      <c r="DP18" s="586">
        <f t="shared" si="63"/>
        <v>3.2</v>
      </c>
      <c r="DQ18" s="586">
        <f t="shared" si="64"/>
        <v>4.7</v>
      </c>
      <c r="DR18" s="586">
        <f t="shared" si="65"/>
        <v>3.3</v>
      </c>
      <c r="DS18" s="586">
        <f t="shared" si="66"/>
        <v>3</v>
      </c>
      <c r="DT18" s="586" t="str">
        <f t="shared" si="67"/>
        <v/>
      </c>
      <c r="DU18" s="586" t="str">
        <f t="shared" si="68"/>
        <v/>
      </c>
      <c r="DV18" s="586" t="str">
        <f t="shared" si="69"/>
        <v/>
      </c>
      <c r="DW18" s="586">
        <f t="shared" si="70"/>
        <v>5</v>
      </c>
      <c r="DX18" s="586">
        <f t="shared" si="71"/>
        <v>4</v>
      </c>
      <c r="DY18" s="586">
        <f t="shared" si="72"/>
        <v>0.7</v>
      </c>
      <c r="DZ18" s="586">
        <f t="shared" si="73"/>
        <v>0.9</v>
      </c>
      <c r="EA18" s="586">
        <f t="shared" si="74"/>
        <v>6.3</v>
      </c>
      <c r="EB18" s="586">
        <f t="shared" si="75"/>
        <v>4.0999999999999996</v>
      </c>
      <c r="EC18" s="586">
        <f t="shared" si="76"/>
        <v>4.9000000000000004</v>
      </c>
      <c r="ED18" s="586">
        <f t="shared" si="77"/>
        <v>2.4</v>
      </c>
      <c r="EE18" s="586" t="str">
        <f t="shared" si="78"/>
        <v/>
      </c>
      <c r="EF18" s="586">
        <f t="shared" si="79"/>
        <v>0</v>
      </c>
      <c r="EG18" s="586">
        <f t="shared" si="80"/>
        <v>5.3</v>
      </c>
      <c r="EH18" s="586">
        <f t="shared" si="81"/>
        <v>5</v>
      </c>
      <c r="EI18" s="586" t="str">
        <f t="shared" si="82"/>
        <v/>
      </c>
      <c r="EJ18" s="589">
        <f t="shared" si="83"/>
        <v>3.63</v>
      </c>
      <c r="EK18" s="617">
        <f>IF($B18="","",IF(ISNUMBER(VLOOKUP($B18,HKI!$B$11:$EU$73,150,FALSE)),VLOOKUP($B18,HKI!$B$11:$EU$73,150,FALSE),""))</f>
        <v>4.4000000000000004</v>
      </c>
      <c r="EL18" s="602">
        <f>IF($B18="","",IF(ISNUMBER(VLOOKUP($B18,HKI!$B$11:$EV$73,151,FALSE)),VLOOKUP($B18,HKI!$B$11:$EV$73,151,FALSE),""))</f>
        <v>4.0999999999999996</v>
      </c>
      <c r="EM18" s="602">
        <f>IF($B18="","",IF(ISNUMBER(VLOOKUP($B18,HKI!$B$11:$EW$73,152,FALSE)),VLOOKUP($B18,HKI!$B$11:$EW$73,152,FALSE),""))</f>
        <v>4.2</v>
      </c>
      <c r="EN18" s="602" t="str">
        <f>IF($B18="","",IF(ISNUMBER(VLOOKUP($B18,HKI!$B$11:$EX$73,153,FALSE)),VLOOKUP($B18,HKI!$B$11:$EX$73,153,FALSE),""))</f>
        <v/>
      </c>
      <c r="EO18" s="602" t="str">
        <f>IF($B18="","",IF(ISNUMBER(VLOOKUP($B18,HKI!$B$11:$EY$73,154,FALSE)),VLOOKUP($B18,HKI!$B$11:$EY$73,154,FALSE),""))</f>
        <v/>
      </c>
      <c r="EP18" s="602">
        <f>IF($B18="","",IF(ISNUMBER(VLOOKUP($B18,HKI!$B$11:$EZ$73,155,FALSE)),VLOOKUP($B18,HKI!$B$11:$EZ$73,155,FALSE),""))</f>
        <v>5.0999999999999996</v>
      </c>
      <c r="EQ18" s="602">
        <f>IF($B18="","",IF(ISNUMBER(VLOOKUP($B18,HKI!$B$11:$FA$73,156,FALSE)),VLOOKUP($B18,HKI!$B$11:$FA$73,156,FALSE),""))</f>
        <v>5.0999999999999996</v>
      </c>
      <c r="ER18" s="602" t="str">
        <f>IF($B18="","",IF(ISNUMBER(VLOOKUP($B18,HKI!$B$11:$FB$73,157,FALSE)),VLOOKUP($B18,HKI!$B$11:$FB$73,157,FALSE),""))</f>
        <v/>
      </c>
      <c r="ES18" s="602" t="str">
        <f>IF($B18="","",IF(ISNUMBER(VLOOKUP($B18,HKI!$B$11:$FC$84,158,FALSE)),VLOOKUP($B18,HKI!$B$11:$FC$73,158,FALSE),""))</f>
        <v/>
      </c>
      <c r="ET18" s="602" t="str">
        <f>IF($B18="","",IF(ISNUMBER(VLOOKUP($B18,HKI!$B$11:$FD$73,159,FALSE)),VLOOKUP($B18,HKI!$B$11:$FD$73,159,FALSE),""))</f>
        <v/>
      </c>
      <c r="EU18" s="602">
        <f>IF($B18="","",IF(ISNUMBER(VLOOKUP($B18,HKI!$B$11:$FE$73,160,FALSE)),VLOOKUP($B18,HKI!$B$11:$FE$73,160,FALSE),""))</f>
        <v>5</v>
      </c>
      <c r="EV18" s="602" t="str">
        <f>IF($B18="","",IF(ISNUMBER(VLOOKUP($B18,HKI!$B$11:$FF$73,161,FALSE)),VLOOKUP($B18,HKI!$B$11:$FF$73,161,FALSE),""))</f>
        <v/>
      </c>
      <c r="EW18" s="602">
        <f>IF($B18="","",IF(ISNUMBER(VLOOKUP($B18,HKI!$B$11:$FG$73,162,FALSE)),VLOOKUP($B18,HKI!$B$11:$FG$73,162,FALSE),""))</f>
        <v>4.8</v>
      </c>
      <c r="EX18" s="602" t="str">
        <f>IF($B18="","",IF(ISNUMBER(VLOOKUP($B18,HKI!$B$11:$FH$73,163,FALSE)),VLOOKUP($B18,HKI!$B$11:$FH$73,163,FALSE),""))</f>
        <v/>
      </c>
      <c r="EY18" s="602">
        <f>IF($B18="","",IF(ISNUMBER(VLOOKUP($B18,HKI!$B$11:$FI$73,164,FALSE)),VLOOKUP($B18,HKI!$B$11:$FI$73,164,FALSE),""))</f>
        <v>6.4</v>
      </c>
      <c r="EZ18" s="602">
        <f>IF($B18="","",IF(ISNUMBER(VLOOKUP($B18,HKI!$B$11:$FJ$73,165,FALSE)),VLOOKUP($B18,HKI!$B$11:$FJ$73,165,FALSE),""))</f>
        <v>5.2</v>
      </c>
      <c r="FA18" s="602" t="str">
        <f>IF($B18="","",IF(ISNUMBER(VLOOKUP($B18,HKI!$B$11:$FK$73,166,FALSE)),VLOOKUP($B18,HKI!$B$11:$FK$73,166,FALSE),""))</f>
        <v/>
      </c>
      <c r="FB18" s="602">
        <f>IF($B18="","",IF(ISNUMBER(VLOOKUP($B18,HKI!$B$11:$FL$73,167,FALSE)),VLOOKUP($B18,HKI!$B$11:$FL$73,167,FALSE),""))</f>
        <v>6.4</v>
      </c>
      <c r="FC18" s="602" t="str">
        <f>IF($B18="","",IF(ISNUMBER(VLOOKUP($B18,HKI!$B$11:$FM$73,168,FALSE)),VLOOKUP($B18,HKI!$B$11:$FM$73,168,FALSE),""))</f>
        <v/>
      </c>
      <c r="FD18" s="602" t="str">
        <f>IF($B18="","",IF(ISNUMBER(VLOOKUP($B18,HKI!$B$11:$FN$73,169,FALSE)),VLOOKUP($B18,HKI!$B$11:$FN$73,169,FALSE),""))</f>
        <v/>
      </c>
      <c r="FE18" s="602" t="str">
        <f>IF($B18="","",IF(ISNUMBER(VLOOKUP($B18,HKI!$B$11:$FO$73,170,FALSE)),VLOOKUP($B18,HKI!$B$11:$FO$73,170,FALSE),""))</f>
        <v/>
      </c>
      <c r="FF18" s="602">
        <f>IF($B18="","",IF(ISNUMBER(VLOOKUP($B18,HKI!$B$11:$FP$73,171,FALSE)),VLOOKUP($B18,HKI!$B$11:$FP$73,171,FALSE),""))</f>
        <v>5.6</v>
      </c>
      <c r="FG18" s="618" t="str">
        <f>IF($B18="","",IF(ISNUMBER(VLOOKUP($B18,HKI!$B$11:$FQ$73,172,FALSE)),VLOOKUP($B18,HKI!$B$11:$FQ$73,172,FALSE),""))</f>
        <v/>
      </c>
      <c r="FH18" s="610" t="str">
        <f t="shared" si="84"/>
        <v/>
      </c>
      <c r="FI18" s="586" t="str">
        <f t="shared" si="85"/>
        <v/>
      </c>
      <c r="FJ18" s="586" t="str">
        <f t="shared" si="86"/>
        <v/>
      </c>
      <c r="FK18" s="586">
        <f t="shared" si="87"/>
        <v>4.7</v>
      </c>
      <c r="FL18" s="586" t="str">
        <f t="shared" si="88"/>
        <v/>
      </c>
      <c r="FM18" s="586" t="str">
        <f t="shared" si="89"/>
        <v/>
      </c>
      <c r="FN18" s="586" t="str">
        <f t="shared" si="90"/>
        <v/>
      </c>
      <c r="FO18" s="586" t="str">
        <f t="shared" si="91"/>
        <v/>
      </c>
      <c r="FP18" s="586" t="str">
        <f t="shared" si="92"/>
        <v/>
      </c>
      <c r="FQ18" s="586">
        <f t="shared" si="93"/>
        <v>5</v>
      </c>
      <c r="FR18" s="586" t="str">
        <f t="shared" si="94"/>
        <v/>
      </c>
      <c r="FS18" s="586" t="str">
        <f t="shared" si="95"/>
        <v/>
      </c>
      <c r="FT18" s="586" t="str">
        <f t="shared" si="96"/>
        <v/>
      </c>
      <c r="FU18" s="586">
        <f t="shared" si="97"/>
        <v>6.3</v>
      </c>
      <c r="FV18" s="586">
        <f t="shared" si="98"/>
        <v>4.0999999999999996</v>
      </c>
      <c r="FW18" s="586">
        <f t="shared" si="99"/>
        <v>4.9000000000000004</v>
      </c>
      <c r="FX18" s="586" t="str">
        <f t="shared" si="100"/>
        <v/>
      </c>
      <c r="FY18" s="586" t="str">
        <f t="shared" si="101"/>
        <v/>
      </c>
      <c r="FZ18" s="586" t="str">
        <f t="shared" si="102"/>
        <v/>
      </c>
      <c r="GA18" s="586">
        <f t="shared" si="103"/>
        <v>5.3</v>
      </c>
      <c r="GB18" s="586">
        <f t="shared" si="104"/>
        <v>5</v>
      </c>
      <c r="GC18" s="586" t="str">
        <f t="shared" si="105"/>
        <v/>
      </c>
      <c r="GD18" s="596">
        <f t="shared" si="106"/>
        <v>5.04</v>
      </c>
      <c r="GE18" s="737">
        <f t="shared" si="107"/>
        <v>5.05</v>
      </c>
      <c r="GF18" s="207"/>
      <c r="GI18" s="738">
        <f t="shared" si="108"/>
        <v>211.99999999999997</v>
      </c>
      <c r="GJ18" s="738">
        <f t="shared" si="109"/>
        <v>42</v>
      </c>
      <c r="GK18" s="738">
        <f t="shared" si="110"/>
        <v>5.05</v>
      </c>
    </row>
    <row r="19" spans="1:193" s="206" customFormat="1" ht="21.95" customHeight="1">
      <c r="A19" s="686">
        <f>IF(B19="","",SUBTOTAL(3,$B$11:B19))</f>
        <v>9</v>
      </c>
      <c r="B19" s="490" t="str">
        <f>IF(HKII!$B19="","",HKII!$B19)</f>
        <v>13D301Đ017</v>
      </c>
      <c r="C19" s="648" t="str">
        <f>IF($B19="","",VLOOKUP($B19,'DS LOP HKII'!$B$2:$C$936,2,0))</f>
        <v>Trần Văn</v>
      </c>
      <c r="D19" s="649" t="str">
        <f>IF($B19="","",VLOOKUP($B19,'DS LOP HKII'!$B$2:$D$936,3,0))</f>
        <v>Chinh</v>
      </c>
      <c r="E19" s="201"/>
      <c r="F19" s="650">
        <f>IF($B19="","",IF(AND(ISBLANK(VLOOKUP($B19,HKI!$B$11:$G$73,5,FALSE)),ISBLANK(VLOOKUP($B19,HKII!$B$11:$G$80,5,FALSE)))=TRUE,"",VLOOKUP($B19,HKI!$B$11:$G$73,5,FALSE)+VLOOKUP($B19,HKII!$B$11:$G$80,5,FALSE)))</f>
        <v>1</v>
      </c>
      <c r="G19" s="651">
        <f>IF($B19="","",IF(AND(ISBLANK(VLOOKUP($B19,HKI!$B$11:$G$73,6,FALSE)),ISBLANK(VLOOKUP($B19,HKII!$B$11:$G$80,6,FALSE)))=TRUE,"",VLOOKUP($B19,HKI!$B$11:$G$73,6,FALSE)+VLOOKUP($B19,HKII!$B$11:$G$80,6,FALSE)))</f>
        <v>5</v>
      </c>
      <c r="H19" s="652">
        <f>IF(OR(ISNUMBER(VLOOKUP($B19,HKI!$B$11:$I$73,8,FALSE))=FALSE,$H$6="",$B19=""),"",VLOOKUP($B19,HKI!$B$11:$I$73,8,FALSE))</f>
        <v>4.9000000000000004</v>
      </c>
      <c r="I19" s="653" t="str">
        <f>IF(OR(ISNUMBER(VLOOKUP($B19,HKI!$B$11:$K$73,10,FALSE))=FALSE,,$H$6="",$B19=""),"",VLOOKUP($B19,HKI!$B$11:$K$73,10,FALSE))</f>
        <v/>
      </c>
      <c r="J19" s="652">
        <f>IF(OR(ISNUMBER(VLOOKUP($B19,HKI!$B$11:$M$73,12,FALSE))=FALSE,$J$6="",$B19=""),"",VLOOKUP($B19,HKI!$B$11:$M$73,12,FALSE))</f>
        <v>7.3</v>
      </c>
      <c r="K19" s="653" t="str">
        <f>IF(OR(ISNUMBER(VLOOKUP($B19,HKI!$B$11:$O$73,14,FALSE))=FALSE,$J$6="",$B19=""),"",VLOOKUP($B19,HKI!$B$11:$O$73,14,FALSE))</f>
        <v/>
      </c>
      <c r="L19" s="652">
        <f>IF(OR(ISNUMBER(VLOOKUP($B19,HKI!$B$11:$Q$73,16,FALSE))=FALSE,$L$6="",$B19=""),"",VLOOKUP($B19,HKI!$B$11:$Q$73,16,FALSE))</f>
        <v>4.8</v>
      </c>
      <c r="M19" s="653" t="str">
        <f>IF(OR(ISNUMBER(VLOOKUP($B19,HKI!$B$11:$S$73,18,FALSE))=FALSE,$L$6="",$B19=""),"",VLOOKUP($B19,HKI!$B$11:$S$73,18,FALSE))</f>
        <v/>
      </c>
      <c r="N19" s="652">
        <f>IF(OR(ISNUMBER(VLOOKUP($B19,HKI!$B$11:$U$73,20,FALSE))=FALSE,$N$6="",$B19=""),"",VLOOKUP($B19,HKI!$B$11:$U$73,20,FALSE))</f>
        <v>4.9000000000000004</v>
      </c>
      <c r="O19" s="653" t="str">
        <f>IF(OR(ISNUMBER(VLOOKUP($B19,HKI!$B$11:$W$73,22,FALSE))=FALSE,$N$6="",$B19=""),"",VLOOKUP($B19,HKI!$B$11:$W$73,22,FALSE))</f>
        <v/>
      </c>
      <c r="P19" s="652">
        <f>IF(OR(ISNUMBER(VLOOKUP($B19,HKI!$B$11:$Y$73,24,FALSE))=FALSE,$P$6="",$B19=""),"",VLOOKUP($B19,HKI!$B$11:$Y$73,24,FALSE))</f>
        <v>5.5</v>
      </c>
      <c r="Q19" s="653" t="str">
        <f>IF(OR(ISNUMBER(VLOOKUP($B19,HKI!$B$11:$AA$73,26,FALSE))=FALSE,$P$6="",$B19=""),"",VLOOKUP($B19,HKI!$B$11:$AA$73,26,FALSE))</f>
        <v/>
      </c>
      <c r="R19" s="652">
        <f>IF(OR(ISNUMBER(VLOOKUP($B19,HKI!$B$11:$AC$73,28,FALSE))=FALSE,$R$6="",$B19=""),"",VLOOKUP($B19,HKI!$B$11:$AC$73,28,FALSE))</f>
        <v>4.4000000000000004</v>
      </c>
      <c r="S19" s="653" t="str">
        <f>IF(OR(ISNUMBER(VLOOKUP($B19,HKI!$B$11:$AE$73,30,FALSE))=FALSE,$R$6="",$B19=""),"",VLOOKUP($B19,HKI!$B$11:$AE$73,30,FALSE))</f>
        <v/>
      </c>
      <c r="T19" s="652" t="str">
        <f>IF(OR(ISNUMBER(VLOOKUP($B19,HKI!$B$11:$AG$73,32,FALSE))=FALSE,$T$6="",$B19=""),"",VLOOKUP($B19,HKI!$B$11:$AG$73,32,FALSE))</f>
        <v/>
      </c>
      <c r="U19" s="653" t="str">
        <f>IF(OR(ISNUMBER(VLOOKUP($B19,HKI!$B$11:$AI$73,34,FALSE))=FALSE,$T$6="",$B19=""),"",VLOOKUP($B19,HKI!$B$11:$AI$73,34,FALSE))</f>
        <v/>
      </c>
      <c r="V19" s="652" t="str">
        <f>IF(OR(ISNUMBER(VLOOKUP($B19,HKI!$B$11:$AK$73,36,FALSE))=FALSE,$V$6="",$B19=""),"",VLOOKUP($B19,HKI!$B$11:$AK$73,36,FALSE))</f>
        <v/>
      </c>
      <c r="W19" s="653" t="str">
        <f>IF(OR(ISNUMBER(VLOOKUP($B19,HKI!$B$11:$AM$73,38,FALSE))=FALSE,$V$6="",$B19=""),"",VLOOKUP($B19,HKI!$B$11:$AM$73,38,FALSE))</f>
        <v/>
      </c>
      <c r="X19" s="652" t="str">
        <f>IF(OR(ISNUMBER(VLOOKUP($B19,HKI!$B$11:$AO$73,40,FALSE))=FALSE,$X$6="",$B19=""),"",VLOOKUP($B19,HKI!$B$11:$AO$73,40,FALSE))</f>
        <v/>
      </c>
      <c r="Y19" s="653" t="str">
        <f>IF(OR(ISNUMBER(VLOOKUP($B19,HKI!$B$11:$AQ$73,42,FALSE))=FALSE,$X$6="",$B19=""),"",VLOOKUP($B19,HKI!$B$11:$AQ$73,42,FALSE))</f>
        <v/>
      </c>
      <c r="Z19" s="652">
        <f>IF(OR(ISNUMBER(VLOOKUP($B19,HKI!$B$11:$AS$73,44,FALSE))=FALSE,$Z$6="",$B19=""),"",VLOOKUP($B19,HKI!$B$11:$AS$73,44,FALSE))</f>
        <v>6.5</v>
      </c>
      <c r="AA19" s="254"/>
      <c r="AB19" s="652">
        <f>IF(OR(ISNUMBER(VLOOKUP($B19,HKI!$B$11:$AW$73,48,FALSE))=FALSE,$AB$6="",$B19=""),"",VLOOKUP($B19,HKI!$B$11:$AW$73,48,FALSE))</f>
        <v>6.5</v>
      </c>
      <c r="AC19" s="254"/>
      <c r="AD19" s="652">
        <f>IF(OR(ISNUMBER(VLOOKUP($B19,HKII!$B$11:$I$80,8,FALSE))=FALSE,$AD$6="",$B19=""),"",VLOOKUP($B19,HKII!$B$11:$I$80,8,FALSE))</f>
        <v>3.8</v>
      </c>
      <c r="AE19" s="653" t="str">
        <f>IF(OR(ISNUMBER(VLOOKUP($B19,HKII!$B$11:$K$80,10,FALSE))=FALSE,$AD$6="",$B19=""),"",VLOOKUP($B19,HKII!$B$11:$K$80,10,FALSE))</f>
        <v/>
      </c>
      <c r="AF19" s="652">
        <f>IF(OR(ISNUMBER(VLOOKUP($B19,HKII!$B$11:$M$80,12,FALSE))=FALSE,$AF$6="",$B19=""),"",VLOOKUP($B19,HKII!$B$11:$M$80,12,FALSE))</f>
        <v>5.7</v>
      </c>
      <c r="AG19" s="653" t="str">
        <f>IF(OR(ISNUMBER(VLOOKUP($B19,HKII!$B$11:$O$80,14,FALSE))=FALSE,$AF$6="",$B19=""),"",VLOOKUP($B19,HKII!$B$11:$O$80,14,FALSE))</f>
        <v/>
      </c>
      <c r="AH19" s="652">
        <f>IF(OR(ISNUMBER(VLOOKUP($B19,HKII!$B$11:$Q$80,16,FALSE))=FALSE,$AH$6="",$B19=""),"",VLOOKUP($B19,HKII!$B$11:$Q$80,16,FALSE))</f>
        <v>6.8</v>
      </c>
      <c r="AI19" s="653" t="str">
        <f>IF(OR(ISNUMBER(VLOOKUP($B19,HKII!$B$11:$S$80,18,FALSE))=FALSE,$AH$6="",$B19=""),"",VLOOKUP($B19,HKII!$B$11:$S$75,18,FALSE))</f>
        <v/>
      </c>
      <c r="AJ19" s="652">
        <f>IF(OR(ISNUMBER(VLOOKUP($B19,HKII!$B$11:$U$80,20,FALSE))=FALSE,$AJ$6="",$B19=""),"",VLOOKUP($B19,HKII!$B$11:$U$80,20,FALSE))</f>
        <v>4.0999999999999996</v>
      </c>
      <c r="AK19" s="653" t="str">
        <f>IF(OR(ISNUMBER(VLOOKUP($B19,HKII!$B$11:$W$91,22,FALSE))=FALSE,$AJ$6="",$B19=""),"",VLOOKUP($B19,HKII!$B$11:$W$91,22,FALSE))</f>
        <v/>
      </c>
      <c r="AL19" s="652">
        <f>IF(OR(ISNUMBER(VLOOKUP($B19,HKII!$B$11:$Y$80,24,FALSE))=FALSE,$AL$6="",$B19=""),"",VLOOKUP($B19,HKII!$B$11:$Y$80,24,FALSE))</f>
        <v>6</v>
      </c>
      <c r="AM19" s="653" t="str">
        <f>IF(OR(ISNUMBER(VLOOKUP($B19,HKII!$B$11:$AA$80,26,FALSE))=FALSE,$AL$6="",$B19=""),"",VLOOKUP($B19,HKII!$B$11:$AA$80,26,FALSE))</f>
        <v/>
      </c>
      <c r="AN19" s="652">
        <f>IF(OR(ISNUMBER(VLOOKUP($B19,HKII!$B$11:$AC$80,28,FALSE))=FALSE,$AN$6="",$B19=""),"",VLOOKUP($B19,HKII!$B$11:$AC$80,28,FALSE))</f>
        <v>3.5</v>
      </c>
      <c r="AO19" s="653" t="str">
        <f>IF(OR(ISNUMBER(VLOOKUP($B19,HKII!$B$11:$AE$80,30,FALSE))=FALSE,$AN$6="",$B19=""),"",VLOOKUP($B19,HKII!$B$11:$AE$80,30,FALSE))</f>
        <v/>
      </c>
      <c r="AP19" s="652" t="str">
        <f>IF(OR(ISNUMBER(VLOOKUP($B19,HKII!$B$11:$AG$80,32,FALSE))=FALSE,$AP$6="",$B19=""),"",VLOOKUP($B19,HKII!$B$11:$AG$80,32,FALSE))</f>
        <v/>
      </c>
      <c r="AQ19" s="654" t="str">
        <f>IF(OR(ISNUMBER(VLOOKUP($B19,HKII!$B$11:$AI$80,34,FALSE))=FALSE,$AP$6="",$B19=""),"",VLOOKUP($B19,HKII!$B$11:$AI$80,34,FALSE))</f>
        <v/>
      </c>
      <c r="AR19" s="652">
        <f>IF(OR(ISNUMBER(VLOOKUP($B19,HKII!$B$11:$AK$80,36,FALSE))=FALSE,$AR$6="",$B19=""),"",VLOOKUP($B19,HKII!$B$11:$AK$80,36,FALSE))</f>
        <v>5.5</v>
      </c>
      <c r="AS19" s="254"/>
      <c r="AT19" s="652">
        <f>IF(OR(ISNUMBER(VLOOKUP($B19,HKII!$B$11:$AO$80,40,FALSE))=FALSE,$AT$6="",$B19=""),"",VLOOKUP($B19,HKII!$B$11:$AO$80,40,FALSE))</f>
        <v>5.3</v>
      </c>
      <c r="AU19" s="735"/>
      <c r="AV19" s="652">
        <f>IF(OR(ISNUMBER(VLOOKUP($B19,HKII!$B$11:$AS$80,44,FALSE))=FALSE,$AV$6="",$B19=""),"",VLOOKUP($B19,HKII!$B$11:$AS$80,44,FALSE))</f>
        <v>5.4</v>
      </c>
      <c r="AW19" s="735"/>
      <c r="AX19" s="652" t="str">
        <f>IF(OR(ISNUMBER(VLOOKUP($B19,HKII!$B$11:$AW$80,48,FALSE))=FALSE,AX14="",$B19=""),"",VLOOKUP($B19,HKII!$B$11:$AW$80,48,FALSE))</f>
        <v/>
      </c>
      <c r="AY19" s="735"/>
      <c r="AZ19" s="655">
        <f t="shared" si="0"/>
        <v>5.38</v>
      </c>
      <c r="BA19" s="655" t="str">
        <f t="shared" si="22"/>
        <v/>
      </c>
      <c r="BB19" s="548">
        <f>IF($B19="","",IF(OR(ISNUMBER(VLOOKUP($B19,HKI!$B$11:$BB$73,53,FALSE)),ISNUMBER(VLOOKUP($B19,HKII!$B$11:$BB$80,53,FALSE))),ROUND((VLOOKUP($B19,HKI!$B$11:$BB$73,53,FALSE)+VLOOKUP($B19,HKII!$B$11:$BB$80,53,FALSE))/2,0),""))</f>
        <v>51</v>
      </c>
      <c r="BC19" s="656" t="str">
        <f t="shared" si="23"/>
        <v>TB Yếu</v>
      </c>
      <c r="BD19" s="548" t="str">
        <f t="shared" si="24"/>
        <v/>
      </c>
      <c r="BE19" s="202"/>
      <c r="BF19" s="186" t="str">
        <f t="shared" si="25"/>
        <v/>
      </c>
      <c r="BG19" s="657">
        <f t="shared" si="26"/>
        <v>35</v>
      </c>
      <c r="BH19" s="188">
        <f t="shared" si="27"/>
        <v>31</v>
      </c>
      <c r="BI19" s="188">
        <f t="shared" si="28"/>
        <v>4</v>
      </c>
      <c r="BJ19" s="188">
        <f t="shared" si="29"/>
        <v>31</v>
      </c>
      <c r="BK19" s="658">
        <f t="shared" si="30"/>
        <v>4</v>
      </c>
      <c r="BL19" s="659">
        <f t="shared" si="31"/>
        <v>5.61</v>
      </c>
      <c r="BM19" s="186" t="str">
        <f t="shared" si="32"/>
        <v>BT</v>
      </c>
      <c r="BN19" s="659">
        <f t="shared" si="33"/>
        <v>5.61</v>
      </c>
      <c r="BO19" s="186" t="str">
        <f t="shared" si="34"/>
        <v>BT</v>
      </c>
      <c r="BP19" s="660" t="str">
        <f t="shared" si="35"/>
        <v>SV năm 2</v>
      </c>
      <c r="BQ19" s="203"/>
      <c r="BR19" s="681">
        <f>IF($B19="","",IF(AND(ISNUMBER(VLOOKUP($B19,HKI!$B$11:$BP$73,67,FALSE))=TRUE,ISNUMBER(VLOOKUP($B19,HKII!$B$11:$BI$80,60,FALSE))=TRUE),VLOOKUP($B19,HKI!$B$11:$BP$73,67,FALSE)+VLOOKUP($B19,HKII!$B$11:$BI$80,60,FALSE),IF(OR(ISNUMBER(VLOOKUP($B19,HKI!$B$11:$BP$73,67,FALSE))=TRUE,ISNUMBER(VLOOKUP($B19,HKII!$B$11:$BI$80,60,FALSE))=TRUE),VLOOKUP($B19,HKII!$B$11:$BI$80,60,FALSE),"")))</f>
        <v>68</v>
      </c>
      <c r="BS19" s="681">
        <f>IF($B19="","",IF(ISNUMBER(VLOOKUP($B19,HKI!$B$11:$BQ$73,68,FALSE))=TRUE,VLOOKUP($B19,HKI!$B$11:$BQ$84,68,FALSE)+IF(ISNUMBER(VLOOKUP($B19,HKII!$B$11:$BJ$80,61,FALSE))=TRUE,VLOOKUP($B19,HKII!$B$11:$BJ$80,61,FALSE),VLOOKUP($B19,HKII!$B$11:$BJ$80,61,FALSE)),""))</f>
        <v>6</v>
      </c>
      <c r="BT19" s="197">
        <f t="shared" si="1"/>
        <v>4.9000000000000004</v>
      </c>
      <c r="BU19" s="198">
        <f t="shared" si="2"/>
        <v>7.3</v>
      </c>
      <c r="BV19" s="198">
        <f t="shared" si="3"/>
        <v>4.8</v>
      </c>
      <c r="BW19" s="198">
        <f t="shared" si="4"/>
        <v>4.9000000000000004</v>
      </c>
      <c r="BX19" s="199">
        <f t="shared" si="5"/>
        <v>5.5</v>
      </c>
      <c r="BY19" s="199">
        <f t="shared" si="6"/>
        <v>4.4000000000000004</v>
      </c>
      <c r="BZ19" s="198" t="str">
        <f t="shared" si="7"/>
        <v/>
      </c>
      <c r="CA19" s="198" t="str">
        <f t="shared" si="8"/>
        <v/>
      </c>
      <c r="CB19" s="199" t="str">
        <f t="shared" si="36"/>
        <v/>
      </c>
      <c r="CC19" s="199">
        <f t="shared" si="37"/>
        <v>6.5</v>
      </c>
      <c r="CD19" s="198">
        <f t="shared" si="9"/>
        <v>6.5</v>
      </c>
      <c r="CE19" s="198">
        <f t="shared" si="10"/>
        <v>3.8</v>
      </c>
      <c r="CF19" s="198">
        <f t="shared" si="11"/>
        <v>5.7</v>
      </c>
      <c r="CG19" s="198">
        <f t="shared" si="12"/>
        <v>6.8</v>
      </c>
      <c r="CH19" s="198">
        <f t="shared" si="13"/>
        <v>4.0999999999999996</v>
      </c>
      <c r="CI19" s="198">
        <f t="shared" si="14"/>
        <v>6</v>
      </c>
      <c r="CJ19" s="198">
        <f t="shared" si="15"/>
        <v>3.5</v>
      </c>
      <c r="CK19" s="198" t="str">
        <f t="shared" si="16"/>
        <v/>
      </c>
      <c r="CL19" s="198">
        <f t="shared" si="17"/>
        <v>5.5</v>
      </c>
      <c r="CM19" s="198">
        <f t="shared" si="18"/>
        <v>5.3</v>
      </c>
      <c r="CN19" s="198">
        <f t="shared" si="19"/>
        <v>5.4</v>
      </c>
      <c r="CO19" s="199" t="str">
        <f t="shared" si="20"/>
        <v/>
      </c>
      <c r="CP19" s="200">
        <f t="shared" si="38"/>
        <v>5.38</v>
      </c>
      <c r="CQ19" s="571">
        <f t="shared" si="39"/>
        <v>4.9000000000000004</v>
      </c>
      <c r="CR19" s="571">
        <f t="shared" si="40"/>
        <v>7.3</v>
      </c>
      <c r="CS19" s="571">
        <f t="shared" si="41"/>
        <v>4.8</v>
      </c>
      <c r="CT19" s="571">
        <f t="shared" si="42"/>
        <v>4.9000000000000004</v>
      </c>
      <c r="CU19" s="571">
        <f t="shared" si="43"/>
        <v>5.5</v>
      </c>
      <c r="CV19" s="571">
        <f t="shared" si="44"/>
        <v>4.4000000000000004</v>
      </c>
      <c r="CW19" s="571" t="str">
        <f t="shared" si="45"/>
        <v/>
      </c>
      <c r="CX19" s="571" t="str">
        <f t="shared" si="46"/>
        <v/>
      </c>
      <c r="CY19" s="571" t="str">
        <f t="shared" si="47"/>
        <v/>
      </c>
      <c r="CZ19" s="571">
        <f t="shared" si="48"/>
        <v>6.5</v>
      </c>
      <c r="DA19" s="571">
        <f t="shared" si="49"/>
        <v>6.5</v>
      </c>
      <c r="DB19" s="571" t="str">
        <f t="shared" si="50"/>
        <v/>
      </c>
      <c r="DC19" s="571">
        <f t="shared" si="51"/>
        <v>5.7</v>
      </c>
      <c r="DD19" s="571">
        <f t="shared" si="52"/>
        <v>6.8</v>
      </c>
      <c r="DE19" s="571">
        <f t="shared" si="53"/>
        <v>4.0999999999999996</v>
      </c>
      <c r="DF19" s="571">
        <f t="shared" si="54"/>
        <v>6</v>
      </c>
      <c r="DG19" s="571" t="str">
        <f t="shared" si="55"/>
        <v/>
      </c>
      <c r="DH19" s="571" t="str">
        <f t="shared" si="56"/>
        <v/>
      </c>
      <c r="DI19" s="571">
        <f t="shared" si="57"/>
        <v>5.5</v>
      </c>
      <c r="DJ19" s="571">
        <f t="shared" si="58"/>
        <v>5.3</v>
      </c>
      <c r="DK19" s="571">
        <f t="shared" si="59"/>
        <v>5.4</v>
      </c>
      <c r="DL19" s="571" t="str">
        <f t="shared" si="60"/>
        <v/>
      </c>
      <c r="DM19" s="574">
        <f t="shared" si="21"/>
        <v>5.61</v>
      </c>
      <c r="DN19" s="585">
        <f t="shared" si="61"/>
        <v>4.9000000000000004</v>
      </c>
      <c r="DO19" s="586">
        <f t="shared" si="62"/>
        <v>7.3</v>
      </c>
      <c r="DP19" s="586">
        <f t="shared" si="63"/>
        <v>4.8</v>
      </c>
      <c r="DQ19" s="586">
        <f t="shared" si="64"/>
        <v>4.9000000000000004</v>
      </c>
      <c r="DR19" s="586">
        <f t="shared" si="65"/>
        <v>5.5</v>
      </c>
      <c r="DS19" s="586">
        <f t="shared" si="66"/>
        <v>4.4000000000000004</v>
      </c>
      <c r="DT19" s="586" t="str">
        <f t="shared" si="67"/>
        <v/>
      </c>
      <c r="DU19" s="586" t="str">
        <f t="shared" si="68"/>
        <v/>
      </c>
      <c r="DV19" s="586" t="str">
        <f t="shared" si="69"/>
        <v/>
      </c>
      <c r="DW19" s="586">
        <f t="shared" si="70"/>
        <v>6.5</v>
      </c>
      <c r="DX19" s="586">
        <f t="shared" si="71"/>
        <v>6.5</v>
      </c>
      <c r="DY19" s="586">
        <f t="shared" si="72"/>
        <v>3.8</v>
      </c>
      <c r="DZ19" s="586">
        <f t="shared" si="73"/>
        <v>5.7</v>
      </c>
      <c r="EA19" s="586">
        <f t="shared" si="74"/>
        <v>6.8</v>
      </c>
      <c r="EB19" s="586">
        <f t="shared" si="75"/>
        <v>4.0999999999999996</v>
      </c>
      <c r="EC19" s="586">
        <f t="shared" si="76"/>
        <v>6</v>
      </c>
      <c r="ED19" s="586">
        <f t="shared" si="77"/>
        <v>3.5</v>
      </c>
      <c r="EE19" s="586" t="str">
        <f t="shared" si="78"/>
        <v/>
      </c>
      <c r="EF19" s="586">
        <f t="shared" si="79"/>
        <v>5.5</v>
      </c>
      <c r="EG19" s="586">
        <f t="shared" si="80"/>
        <v>5.3</v>
      </c>
      <c r="EH19" s="586">
        <f t="shared" si="81"/>
        <v>5.4</v>
      </c>
      <c r="EI19" s="586" t="str">
        <f t="shared" si="82"/>
        <v/>
      </c>
      <c r="EJ19" s="589">
        <f t="shared" si="83"/>
        <v>5.38</v>
      </c>
      <c r="EK19" s="617">
        <f>IF($B19="","",IF(ISNUMBER(VLOOKUP($B19,HKI!$B$11:$EU$73,150,FALSE)),VLOOKUP($B19,HKI!$B$11:$EU$73,150,FALSE),""))</f>
        <v>5.5</v>
      </c>
      <c r="EL19" s="602">
        <f>IF($B19="","",IF(ISNUMBER(VLOOKUP($B19,HKI!$B$11:$EV$73,151,FALSE)),VLOOKUP($B19,HKI!$B$11:$EV$73,151,FALSE),""))</f>
        <v>6.4</v>
      </c>
      <c r="EM19" s="602">
        <f>IF($B19="","",IF(ISNUMBER(VLOOKUP($B19,HKI!$B$11:$EW$73,152,FALSE)),VLOOKUP($B19,HKI!$B$11:$EW$73,152,FALSE),""))</f>
        <v>6</v>
      </c>
      <c r="EN19" s="602">
        <f>IF($B19="","",IF(ISNUMBER(VLOOKUP($B19,HKI!$B$11:$EX$73,153,FALSE)),VLOOKUP($B19,HKI!$B$11:$EX$73,153,FALSE),""))</f>
        <v>5.8</v>
      </c>
      <c r="EO19" s="602">
        <f>IF($B19="","",IF(ISNUMBER(VLOOKUP($B19,HKI!$B$11:$EY$73,154,FALSE)),VLOOKUP($B19,HKI!$B$11:$EY$73,154,FALSE),""))</f>
        <v>5.4</v>
      </c>
      <c r="EP19" s="602">
        <f>IF($B19="","",IF(ISNUMBER(VLOOKUP($B19,HKI!$B$11:$EZ$73,155,FALSE)),VLOOKUP($B19,HKI!$B$11:$EZ$73,155,FALSE),""))</f>
        <v>6.5</v>
      </c>
      <c r="EQ19" s="602">
        <f>IF($B19="","",IF(ISNUMBER(VLOOKUP($B19,HKI!$B$11:$FA$73,156,FALSE)),VLOOKUP($B19,HKI!$B$11:$FA$73,156,FALSE),""))</f>
        <v>5.7</v>
      </c>
      <c r="ER19" s="602" t="str">
        <f>IF($B19="","",IF(ISNUMBER(VLOOKUP($B19,HKI!$B$11:$FB$73,157,FALSE)),VLOOKUP($B19,HKI!$B$11:$FB$73,157,FALSE),""))</f>
        <v/>
      </c>
      <c r="ES19" s="602" t="str">
        <f>IF($B19="","",IF(ISNUMBER(VLOOKUP($B19,HKI!$B$11:$FC$84,158,FALSE)),VLOOKUP($B19,HKI!$B$11:$FC$73,158,FALSE),""))</f>
        <v/>
      </c>
      <c r="ET19" s="602">
        <f>IF($B19="","",IF(ISNUMBER(VLOOKUP($B19,HKI!$B$11:$FD$73,159,FALSE)),VLOOKUP($B19,HKI!$B$11:$FD$73,159,FALSE),""))</f>
        <v>5.6</v>
      </c>
      <c r="EU19" s="602">
        <f>IF($B19="","",IF(ISNUMBER(VLOOKUP($B19,HKI!$B$11:$FE$73,160,FALSE)),VLOOKUP($B19,HKI!$B$11:$FE$73,160,FALSE),""))</f>
        <v>4.8</v>
      </c>
      <c r="EV19" s="602" t="str">
        <f>IF($B19="","",IF(ISNUMBER(VLOOKUP($B19,HKI!$B$11:$FF$73,161,FALSE)),VLOOKUP($B19,HKI!$B$11:$FF$73,161,FALSE),""))</f>
        <v/>
      </c>
      <c r="EW19" s="602">
        <f>IF($B19="","",IF(ISNUMBER(VLOOKUP($B19,HKI!$B$11:$FG$73,162,FALSE)),VLOOKUP($B19,HKI!$B$11:$FG$73,162,FALSE),""))</f>
        <v>6</v>
      </c>
      <c r="EX19" s="602">
        <f>IF($B19="","",IF(ISNUMBER(VLOOKUP($B19,HKI!$B$11:$FH$73,163,FALSE)),VLOOKUP($B19,HKI!$B$11:$FH$73,163,FALSE),""))</f>
        <v>5.4</v>
      </c>
      <c r="EY19" s="602">
        <f>IF($B19="","",IF(ISNUMBER(VLOOKUP($B19,HKI!$B$11:$FI$73,164,FALSE)),VLOOKUP($B19,HKI!$B$11:$FI$73,164,FALSE),""))</f>
        <v>6.8</v>
      </c>
      <c r="EZ19" s="602">
        <f>IF($B19="","",IF(ISNUMBER(VLOOKUP($B19,HKI!$B$11:$FJ$73,165,FALSE)),VLOOKUP($B19,HKI!$B$11:$FJ$73,165,FALSE),""))</f>
        <v>6.9</v>
      </c>
      <c r="FA19" s="602" t="str">
        <f>IF($B19="","",IF(ISNUMBER(VLOOKUP($B19,HKI!$B$11:$FK$73,166,FALSE)),VLOOKUP($B19,HKI!$B$11:$FK$73,166,FALSE),""))</f>
        <v/>
      </c>
      <c r="FB19" s="602">
        <f>IF($B19="","",IF(ISNUMBER(VLOOKUP($B19,HKI!$B$11:$FL$73,167,FALSE)),VLOOKUP($B19,HKI!$B$11:$FL$73,167,FALSE),""))</f>
        <v>6</v>
      </c>
      <c r="FC19" s="602" t="str">
        <f>IF($B19="","",IF(ISNUMBER(VLOOKUP($B19,HKI!$B$11:$FM$73,168,FALSE)),VLOOKUP($B19,HKI!$B$11:$FM$73,168,FALSE),""))</f>
        <v/>
      </c>
      <c r="FD19" s="602" t="str">
        <f>IF($B19="","",IF(ISNUMBER(VLOOKUP($B19,HKI!$B$11:$FN$73,169,FALSE)),VLOOKUP($B19,HKI!$B$11:$FN$73,169,FALSE),""))</f>
        <v/>
      </c>
      <c r="FE19" s="602" t="str">
        <f>IF($B19="","",IF(ISNUMBER(VLOOKUP($B19,HKI!$B$11:$FO$73,170,FALSE)),VLOOKUP($B19,HKI!$B$11:$FO$73,170,FALSE),""))</f>
        <v/>
      </c>
      <c r="FF19" s="602">
        <f>IF($B19="","",IF(ISNUMBER(VLOOKUP($B19,HKI!$B$11:$FP$73,171,FALSE)),VLOOKUP($B19,HKI!$B$11:$FP$73,171,FALSE),""))</f>
        <v>5.7</v>
      </c>
      <c r="FG19" s="618" t="str">
        <f>IF($B19="","",IF(ISNUMBER(VLOOKUP($B19,HKI!$B$11:$FQ$73,172,FALSE)),VLOOKUP($B19,HKI!$B$11:$FQ$73,172,FALSE),""))</f>
        <v/>
      </c>
      <c r="FH19" s="610">
        <f t="shared" si="84"/>
        <v>4.9000000000000004</v>
      </c>
      <c r="FI19" s="586">
        <f t="shared" si="85"/>
        <v>7.3</v>
      </c>
      <c r="FJ19" s="586">
        <f t="shared" si="86"/>
        <v>4.8</v>
      </c>
      <c r="FK19" s="586">
        <f t="shared" si="87"/>
        <v>4.9000000000000004</v>
      </c>
      <c r="FL19" s="586">
        <f t="shared" si="88"/>
        <v>5.5</v>
      </c>
      <c r="FM19" s="586">
        <f t="shared" si="89"/>
        <v>4.4000000000000004</v>
      </c>
      <c r="FN19" s="586" t="str">
        <f t="shared" si="90"/>
        <v/>
      </c>
      <c r="FO19" s="586" t="str">
        <f t="shared" si="91"/>
        <v/>
      </c>
      <c r="FP19" s="586" t="str">
        <f t="shared" si="92"/>
        <v/>
      </c>
      <c r="FQ19" s="586">
        <f t="shared" si="93"/>
        <v>6.5</v>
      </c>
      <c r="FR19" s="586">
        <f t="shared" si="94"/>
        <v>6.5</v>
      </c>
      <c r="FS19" s="586" t="str">
        <f t="shared" si="95"/>
        <v/>
      </c>
      <c r="FT19" s="586">
        <f t="shared" si="96"/>
        <v>5.7</v>
      </c>
      <c r="FU19" s="586">
        <f t="shared" si="97"/>
        <v>6.8</v>
      </c>
      <c r="FV19" s="586">
        <f t="shared" si="98"/>
        <v>4.0999999999999996</v>
      </c>
      <c r="FW19" s="586">
        <f t="shared" si="99"/>
        <v>6</v>
      </c>
      <c r="FX19" s="586" t="str">
        <f t="shared" si="100"/>
        <v/>
      </c>
      <c r="FY19" s="586" t="str">
        <f t="shared" si="101"/>
        <v/>
      </c>
      <c r="FZ19" s="586">
        <f t="shared" si="102"/>
        <v>5.5</v>
      </c>
      <c r="GA19" s="586">
        <f t="shared" si="103"/>
        <v>5.3</v>
      </c>
      <c r="GB19" s="586">
        <f t="shared" si="104"/>
        <v>5.4</v>
      </c>
      <c r="GC19" s="586" t="str">
        <f t="shared" si="105"/>
        <v/>
      </c>
      <c r="GD19" s="596">
        <f t="shared" si="106"/>
        <v>5.61</v>
      </c>
      <c r="GE19" s="737">
        <f t="shared" si="107"/>
        <v>5.77</v>
      </c>
      <c r="GF19" s="207"/>
      <c r="GI19" s="738">
        <f t="shared" si="108"/>
        <v>392.40000000000009</v>
      </c>
      <c r="GJ19" s="738">
        <f t="shared" si="109"/>
        <v>68</v>
      </c>
      <c r="GK19" s="738">
        <f t="shared" si="110"/>
        <v>5.77</v>
      </c>
    </row>
    <row r="20" spans="1:193" s="206" customFormat="1" ht="21.95" customHeight="1">
      <c r="A20" s="686">
        <f>IF(B20="","",SUBTOTAL(3,$B$11:B20))</f>
        <v>10</v>
      </c>
      <c r="B20" s="490" t="str">
        <f>IF(HKII!$B20="","",HKII!$B20)</f>
        <v>13D301Đ020</v>
      </c>
      <c r="C20" s="648" t="str">
        <f>IF($B20="","",VLOOKUP($B20,'DS LOP HKII'!$B$2:$C$936,2,0))</f>
        <v>Trịnh Lê</v>
      </c>
      <c r="D20" s="649" t="str">
        <f>IF($B20="","",VLOOKUP($B20,'DS LOP HKII'!$B$2:$D$936,3,0))</f>
        <v>Cung</v>
      </c>
      <c r="E20" s="201"/>
      <c r="F20" s="650" t="str">
        <f>IF($B20="","",IF(AND(ISBLANK(VLOOKUP($B20,HKI!$B$11:$G$73,5,FALSE)),ISBLANK(VLOOKUP($B20,HKII!$B$11:$G$80,5,FALSE)))=TRUE,"",VLOOKUP($B20,HKI!$B$11:$G$73,5,FALSE)+VLOOKUP($B20,HKII!$B$11:$G$80,5,FALSE)))</f>
        <v/>
      </c>
      <c r="G20" s="651">
        <f>IF($B20="","",IF(AND(ISBLANK(VLOOKUP($B20,HKI!$B$11:$G$73,6,FALSE)),ISBLANK(VLOOKUP($B20,HKII!$B$11:$G$80,6,FALSE)))=TRUE,"",VLOOKUP($B20,HKI!$B$11:$G$73,6,FALSE)+VLOOKUP($B20,HKII!$B$11:$G$80,6,FALSE)))</f>
        <v>11</v>
      </c>
      <c r="H20" s="652">
        <f>IF(OR(ISNUMBER(VLOOKUP($B20,HKI!$B$11:$I$73,8,FALSE))=FALSE,$H$6="",$B20=""),"",VLOOKUP($B20,HKI!$B$11:$I$73,8,FALSE))</f>
        <v>5</v>
      </c>
      <c r="I20" s="653" t="str">
        <f>IF(OR(ISNUMBER(VLOOKUP($B20,HKI!$B$11:$K$73,10,FALSE))=FALSE,,$H$6="",$B20=""),"",VLOOKUP($B20,HKI!$B$11:$K$73,10,FALSE))</f>
        <v/>
      </c>
      <c r="J20" s="652">
        <f>IF(OR(ISNUMBER(VLOOKUP($B20,HKI!$B$11:$M$73,12,FALSE))=FALSE,$J$6="",$B20=""),"",VLOOKUP($B20,HKI!$B$11:$M$73,12,FALSE))</f>
        <v>6.2</v>
      </c>
      <c r="K20" s="653" t="str">
        <f>IF(OR(ISNUMBER(VLOOKUP($B20,HKI!$B$11:$O$73,14,FALSE))=FALSE,$J$6="",$B20=""),"",VLOOKUP($B20,HKI!$B$11:$O$73,14,FALSE))</f>
        <v/>
      </c>
      <c r="L20" s="652">
        <f>IF(OR(ISNUMBER(VLOOKUP($B20,HKI!$B$11:$Q$73,16,FALSE))=FALSE,$L$6="",$B20=""),"",VLOOKUP($B20,HKI!$B$11:$Q$73,16,FALSE))</f>
        <v>4.4000000000000004</v>
      </c>
      <c r="M20" s="653" t="str">
        <f>IF(OR(ISNUMBER(VLOOKUP($B20,HKI!$B$11:$S$73,18,FALSE))=FALSE,$L$6="",$B20=""),"",VLOOKUP($B20,HKI!$B$11:$S$73,18,FALSE))</f>
        <v/>
      </c>
      <c r="N20" s="652">
        <f>IF(OR(ISNUMBER(VLOOKUP($B20,HKI!$B$11:$U$73,20,FALSE))=FALSE,$N$6="",$B20=""),"",VLOOKUP($B20,HKI!$B$11:$U$73,20,FALSE))</f>
        <v>4.0999999999999996</v>
      </c>
      <c r="O20" s="653" t="str">
        <f>IF(OR(ISNUMBER(VLOOKUP($B20,HKI!$B$11:$W$73,22,FALSE))=FALSE,$N$6="",$B20=""),"",VLOOKUP($B20,HKI!$B$11:$W$73,22,FALSE))</f>
        <v/>
      </c>
      <c r="P20" s="652">
        <f>IF(OR(ISNUMBER(VLOOKUP($B20,HKI!$B$11:$Y$73,24,FALSE))=FALSE,$P$6="",$B20=""),"",VLOOKUP($B20,HKI!$B$11:$Y$73,24,FALSE))</f>
        <v>4.5999999999999996</v>
      </c>
      <c r="Q20" s="653" t="str">
        <f>IF(OR(ISNUMBER(VLOOKUP($B20,HKI!$B$11:$AA$73,26,FALSE))=FALSE,$P$6="",$B20=""),"",VLOOKUP($B20,HKI!$B$11:$AA$73,26,FALSE))</f>
        <v/>
      </c>
      <c r="R20" s="652">
        <f>IF(OR(ISNUMBER(VLOOKUP($B20,HKI!$B$11:$AC$73,28,FALSE))=FALSE,$R$6="",$B20=""),"",VLOOKUP($B20,HKI!$B$11:$AC$73,28,FALSE))</f>
        <v>3.1</v>
      </c>
      <c r="S20" s="653">
        <f>IF(OR(ISNUMBER(VLOOKUP($B20,HKI!$B$11:$AE$73,30,FALSE))=FALSE,$R$6="",$B20=""),"",VLOOKUP($B20,HKI!$B$11:$AE$73,30,FALSE))</f>
        <v>4.4000000000000004</v>
      </c>
      <c r="T20" s="652" t="str">
        <f>IF(OR(ISNUMBER(VLOOKUP($B20,HKI!$B$11:$AG$73,32,FALSE))=FALSE,$T$6="",$B20=""),"",VLOOKUP($B20,HKI!$B$11:$AG$73,32,FALSE))</f>
        <v/>
      </c>
      <c r="U20" s="653" t="str">
        <f>IF(OR(ISNUMBER(VLOOKUP($B20,HKI!$B$11:$AI$73,34,FALSE))=FALSE,$T$6="",$B20=""),"",VLOOKUP($B20,HKI!$B$11:$AI$73,34,FALSE))</f>
        <v/>
      </c>
      <c r="V20" s="652" t="str">
        <f>IF(OR(ISNUMBER(VLOOKUP($B20,HKI!$B$11:$AK$73,36,FALSE))=FALSE,$V$6="",$B20=""),"",VLOOKUP($B20,HKI!$B$11:$AK$73,36,FALSE))</f>
        <v/>
      </c>
      <c r="W20" s="653" t="str">
        <f>IF(OR(ISNUMBER(VLOOKUP($B20,HKI!$B$11:$AM$73,38,FALSE))=FALSE,$V$6="",$B20=""),"",VLOOKUP($B20,HKI!$B$11:$AM$73,38,FALSE))</f>
        <v/>
      </c>
      <c r="X20" s="652" t="str">
        <f>IF(OR(ISNUMBER(VLOOKUP($B20,HKI!$B$11:$AO$73,40,FALSE))=FALSE,$X$6="",$B20=""),"",VLOOKUP($B20,HKI!$B$11:$AO$73,40,FALSE))</f>
        <v/>
      </c>
      <c r="Y20" s="653" t="str">
        <f>IF(OR(ISNUMBER(VLOOKUP($B20,HKI!$B$11:$AQ$73,42,FALSE))=FALSE,$X$6="",$B20=""),"",VLOOKUP($B20,HKI!$B$11:$AQ$73,42,FALSE))</f>
        <v/>
      </c>
      <c r="Z20" s="652">
        <f>IF(OR(ISNUMBER(VLOOKUP($B20,HKI!$B$11:$AS$73,44,FALSE))=FALSE,$Z$6="",$B20=""),"",VLOOKUP($B20,HKI!$B$11:$AS$73,44,FALSE))</f>
        <v>5.5</v>
      </c>
      <c r="AA20" s="254"/>
      <c r="AB20" s="652">
        <f>IF(OR(ISNUMBER(VLOOKUP($B20,HKI!$B$11:$AW$73,48,FALSE))=FALSE,$AB$6="",$B20=""),"",VLOOKUP($B20,HKI!$B$11:$AW$73,48,FALSE))</f>
        <v>8.3000000000000007</v>
      </c>
      <c r="AC20" s="254"/>
      <c r="AD20" s="652">
        <f>IF(OR(ISNUMBER(VLOOKUP($B20,HKII!$B$11:$I$80,8,FALSE))=FALSE,$AD$6="",$B20=""),"",VLOOKUP($B20,HKII!$B$11:$I$80,8,FALSE))</f>
        <v>4.7</v>
      </c>
      <c r="AE20" s="653" t="str">
        <f>IF(OR(ISNUMBER(VLOOKUP($B20,HKII!$B$11:$K$80,10,FALSE))=FALSE,$AD$6="",$B20=""),"",VLOOKUP($B20,HKII!$B$11:$K$80,10,FALSE))</f>
        <v/>
      </c>
      <c r="AF20" s="652">
        <f>IF(OR(ISNUMBER(VLOOKUP($B20,HKII!$B$11:$M$80,12,FALSE))=FALSE,$AF$6="",$B20=""),"",VLOOKUP($B20,HKII!$B$11:$M$80,12,FALSE))</f>
        <v>5</v>
      </c>
      <c r="AG20" s="653" t="str">
        <f>IF(OR(ISNUMBER(VLOOKUP($B20,HKII!$B$11:$O$80,14,FALSE))=FALSE,$AF$6="",$B20=""),"",VLOOKUP($B20,HKII!$B$11:$O$80,14,FALSE))</f>
        <v/>
      </c>
      <c r="AH20" s="652">
        <f>IF(OR(ISNUMBER(VLOOKUP($B20,HKII!$B$11:$Q$80,16,FALSE))=FALSE,$AH$6="",$B20=""),"",VLOOKUP($B20,HKII!$B$11:$Q$80,16,FALSE))</f>
        <v>6.5</v>
      </c>
      <c r="AI20" s="653" t="str">
        <f>IF(OR(ISNUMBER(VLOOKUP($B20,HKII!$B$11:$S$80,18,FALSE))=FALSE,$AH$6="",$B20=""),"",VLOOKUP($B20,HKII!$B$11:$S$75,18,FALSE))</f>
        <v/>
      </c>
      <c r="AJ20" s="652">
        <f>IF(OR(ISNUMBER(VLOOKUP($B20,HKII!$B$11:$U$80,20,FALSE))=FALSE,$AJ$6="",$B20=""),"",VLOOKUP($B20,HKII!$B$11:$U$80,20,FALSE))</f>
        <v>6.2</v>
      </c>
      <c r="AK20" s="653" t="str">
        <f>IF(OR(ISNUMBER(VLOOKUP($B20,HKII!$B$11:$W$91,22,FALSE))=FALSE,$AJ$6="",$B20=""),"",VLOOKUP($B20,HKII!$B$11:$W$91,22,FALSE))</f>
        <v/>
      </c>
      <c r="AL20" s="652">
        <f>IF(OR(ISNUMBER(VLOOKUP($B20,HKII!$B$11:$Y$80,24,FALSE))=FALSE,$AL$6="",$B20=""),"",VLOOKUP($B20,HKII!$B$11:$Y$80,24,FALSE))</f>
        <v>6.8</v>
      </c>
      <c r="AM20" s="653" t="str">
        <f>IF(OR(ISNUMBER(VLOOKUP($B20,HKII!$B$11:$AA$80,26,FALSE))=FALSE,$AL$6="",$B20=""),"",VLOOKUP($B20,HKII!$B$11:$AA$80,26,FALSE))</f>
        <v/>
      </c>
      <c r="AN20" s="652">
        <f>IF(OR(ISNUMBER(VLOOKUP($B20,HKII!$B$11:$AC$80,28,FALSE))=FALSE,$AN$6="",$B20=""),"",VLOOKUP($B20,HKII!$B$11:$AC$80,28,FALSE))</f>
        <v>3.9</v>
      </c>
      <c r="AO20" s="653" t="str">
        <f>IF(OR(ISNUMBER(VLOOKUP($B20,HKII!$B$11:$AE$80,30,FALSE))=FALSE,$AN$6="",$B20=""),"",VLOOKUP($B20,HKII!$B$11:$AE$80,30,FALSE))</f>
        <v/>
      </c>
      <c r="AP20" s="652" t="str">
        <f>IF(OR(ISNUMBER(VLOOKUP($B20,HKII!$B$11:$AG$80,32,FALSE))=FALSE,$AP$6="",$B20=""),"",VLOOKUP($B20,HKII!$B$11:$AG$80,32,FALSE))</f>
        <v/>
      </c>
      <c r="AQ20" s="654" t="str">
        <f>IF(OR(ISNUMBER(VLOOKUP($B20,HKII!$B$11:$AI$80,34,FALSE))=FALSE,$AP$6="",$B20=""),"",VLOOKUP($B20,HKII!$B$11:$AI$80,34,FALSE))</f>
        <v/>
      </c>
      <c r="AR20" s="652">
        <f>IF(OR(ISNUMBER(VLOOKUP($B20,HKII!$B$11:$AK$80,36,FALSE))=FALSE,$AR$6="",$B20=""),"",VLOOKUP($B20,HKII!$B$11:$AK$80,36,FALSE))</f>
        <v>0</v>
      </c>
      <c r="AS20" s="254"/>
      <c r="AT20" s="652">
        <f>IF(OR(ISNUMBER(VLOOKUP($B20,HKII!$B$11:$AO$80,40,FALSE))=FALSE,$AT$6="",$B20=""),"",VLOOKUP($B20,HKII!$B$11:$AO$80,40,FALSE))</f>
        <v>5.3</v>
      </c>
      <c r="AU20" s="735"/>
      <c r="AV20" s="652">
        <f>IF(OR(ISNUMBER(VLOOKUP($B20,HKII!$B$11:$AS$80,44,FALSE))=FALSE,$AV$6="",$B20=""),"",VLOOKUP($B20,HKII!$B$11:$AS$80,44,FALSE))</f>
        <v>5.2</v>
      </c>
      <c r="AW20" s="735"/>
      <c r="AX20" s="652" t="str">
        <f>IF(OR(ISNUMBER(VLOOKUP($B20,HKII!$B$11:$AW$80,48,FALSE))=FALSE,AX15="",$B20=""),"",VLOOKUP($B20,HKII!$B$11:$AW$80,48,FALSE))</f>
        <v/>
      </c>
      <c r="AY20" s="735"/>
      <c r="AZ20" s="655">
        <f t="shared" si="0"/>
        <v>5.15</v>
      </c>
      <c r="BA20" s="655">
        <f t="shared" si="22"/>
        <v>5.22</v>
      </c>
      <c r="BB20" s="548">
        <f>IF($B20="","",IF(OR(ISNUMBER(VLOOKUP($B20,HKI!$B$11:$BB$73,53,FALSE)),ISNUMBER(VLOOKUP($B20,HKII!$B$11:$BB$80,53,FALSE))),ROUND((VLOOKUP($B20,HKI!$B$11:$BB$73,53,FALSE)+VLOOKUP($B20,HKII!$B$11:$BB$80,53,FALSE))/2,0),""))</f>
        <v>58</v>
      </c>
      <c r="BC20" s="656" t="str">
        <f t="shared" si="23"/>
        <v>TB Yếu</v>
      </c>
      <c r="BD20" s="548" t="str">
        <f t="shared" si="24"/>
        <v>TB Yếu</v>
      </c>
      <c r="BE20" s="202"/>
      <c r="BF20" s="186" t="str">
        <f t="shared" si="25"/>
        <v/>
      </c>
      <c r="BG20" s="657">
        <f t="shared" si="26"/>
        <v>35</v>
      </c>
      <c r="BH20" s="188">
        <f t="shared" si="27"/>
        <v>30</v>
      </c>
      <c r="BI20" s="188">
        <f t="shared" si="28"/>
        <v>5</v>
      </c>
      <c r="BJ20" s="188">
        <f t="shared" si="29"/>
        <v>32</v>
      </c>
      <c r="BK20" s="658">
        <f t="shared" si="30"/>
        <v>3</v>
      </c>
      <c r="BL20" s="659">
        <f t="shared" si="31"/>
        <v>5.54</v>
      </c>
      <c r="BM20" s="186" t="str">
        <f t="shared" si="32"/>
        <v>BT</v>
      </c>
      <c r="BN20" s="659">
        <f t="shared" si="33"/>
        <v>5.47</v>
      </c>
      <c r="BO20" s="186" t="str">
        <f t="shared" si="34"/>
        <v>Y</v>
      </c>
      <c r="BP20" s="660" t="str">
        <f t="shared" si="35"/>
        <v>SV năm 3</v>
      </c>
      <c r="BQ20" s="203"/>
      <c r="BR20" s="681">
        <f>IF($B20="","",IF(AND(ISNUMBER(VLOOKUP($B20,HKI!$B$11:$BP$73,67,FALSE))=TRUE,ISNUMBER(VLOOKUP($B20,HKII!$B$11:$BI$80,60,FALSE))=TRUE),VLOOKUP($B20,HKI!$B$11:$BP$73,67,FALSE)+VLOOKUP($B20,HKII!$B$11:$BI$80,60,FALSE),IF(OR(ISNUMBER(VLOOKUP($B20,HKI!$B$11:$BP$73,67,FALSE))=TRUE,ISNUMBER(VLOOKUP($B20,HKII!$B$11:$BI$80,60,FALSE))=TRUE),VLOOKUP($B20,HKII!$B$11:$BI$80,60,FALSE),"")))</f>
        <v>71</v>
      </c>
      <c r="BS20" s="681">
        <f>IF($B20="","",IF(ISNUMBER(VLOOKUP($B20,HKI!$B$11:$BQ$73,68,FALSE))=TRUE,VLOOKUP($B20,HKI!$B$11:$BQ$84,68,FALSE)+IF(ISNUMBER(VLOOKUP($B20,HKII!$B$11:$BJ$80,61,FALSE))=TRUE,VLOOKUP($B20,HKII!$B$11:$BJ$80,61,FALSE),VLOOKUP($B20,HKII!$B$11:$BJ$80,61,FALSE)),""))</f>
        <v>3</v>
      </c>
      <c r="BT20" s="197">
        <f t="shared" si="1"/>
        <v>5</v>
      </c>
      <c r="BU20" s="198">
        <f t="shared" si="2"/>
        <v>6.2</v>
      </c>
      <c r="BV20" s="198">
        <f t="shared" si="3"/>
        <v>4.4000000000000004</v>
      </c>
      <c r="BW20" s="198">
        <f t="shared" si="4"/>
        <v>4.0999999999999996</v>
      </c>
      <c r="BX20" s="199">
        <f t="shared" si="5"/>
        <v>4.5999999999999996</v>
      </c>
      <c r="BY20" s="199">
        <f t="shared" si="6"/>
        <v>3.1</v>
      </c>
      <c r="BZ20" s="198" t="str">
        <f t="shared" si="7"/>
        <v/>
      </c>
      <c r="CA20" s="198" t="str">
        <f t="shared" si="8"/>
        <v/>
      </c>
      <c r="CB20" s="199" t="str">
        <f t="shared" si="36"/>
        <v/>
      </c>
      <c r="CC20" s="199">
        <f t="shared" si="37"/>
        <v>5.5</v>
      </c>
      <c r="CD20" s="198">
        <f t="shared" si="9"/>
        <v>8.3000000000000007</v>
      </c>
      <c r="CE20" s="198">
        <f t="shared" si="10"/>
        <v>4.7</v>
      </c>
      <c r="CF20" s="198">
        <f t="shared" si="11"/>
        <v>5</v>
      </c>
      <c r="CG20" s="198">
        <f t="shared" si="12"/>
        <v>6.5</v>
      </c>
      <c r="CH20" s="198">
        <f t="shared" si="13"/>
        <v>6.2</v>
      </c>
      <c r="CI20" s="198">
        <f t="shared" si="14"/>
        <v>6.8</v>
      </c>
      <c r="CJ20" s="198">
        <f t="shared" si="15"/>
        <v>3.9</v>
      </c>
      <c r="CK20" s="198" t="str">
        <f t="shared" si="16"/>
        <v/>
      </c>
      <c r="CL20" s="198">
        <f t="shared" si="17"/>
        <v>0</v>
      </c>
      <c r="CM20" s="198">
        <f t="shared" si="18"/>
        <v>5.3</v>
      </c>
      <c r="CN20" s="198">
        <f t="shared" si="19"/>
        <v>5.2</v>
      </c>
      <c r="CO20" s="199" t="str">
        <f t="shared" si="20"/>
        <v/>
      </c>
      <c r="CP20" s="200">
        <f t="shared" si="38"/>
        <v>5.15</v>
      </c>
      <c r="CQ20" s="571">
        <f t="shared" si="39"/>
        <v>5</v>
      </c>
      <c r="CR20" s="571">
        <f t="shared" si="40"/>
        <v>6.2</v>
      </c>
      <c r="CS20" s="571">
        <f t="shared" si="41"/>
        <v>4.4000000000000004</v>
      </c>
      <c r="CT20" s="571">
        <f t="shared" si="42"/>
        <v>4.0999999999999996</v>
      </c>
      <c r="CU20" s="571">
        <f t="shared" si="43"/>
        <v>4.5999999999999996</v>
      </c>
      <c r="CV20" s="571" t="str">
        <f t="shared" si="44"/>
        <v/>
      </c>
      <c r="CW20" s="571" t="str">
        <f t="shared" si="45"/>
        <v/>
      </c>
      <c r="CX20" s="571" t="str">
        <f t="shared" si="46"/>
        <v/>
      </c>
      <c r="CY20" s="571" t="str">
        <f t="shared" si="47"/>
        <v/>
      </c>
      <c r="CZ20" s="571">
        <f t="shared" si="48"/>
        <v>5.5</v>
      </c>
      <c r="DA20" s="571">
        <f t="shared" si="49"/>
        <v>8.3000000000000007</v>
      </c>
      <c r="DB20" s="571">
        <f t="shared" si="50"/>
        <v>4.7</v>
      </c>
      <c r="DC20" s="571">
        <f t="shared" si="51"/>
        <v>5</v>
      </c>
      <c r="DD20" s="571">
        <f t="shared" si="52"/>
        <v>6.5</v>
      </c>
      <c r="DE20" s="571">
        <f t="shared" si="53"/>
        <v>6.2</v>
      </c>
      <c r="DF20" s="571">
        <f t="shared" si="54"/>
        <v>6.8</v>
      </c>
      <c r="DG20" s="571" t="str">
        <f t="shared" si="55"/>
        <v/>
      </c>
      <c r="DH20" s="571" t="str">
        <f t="shared" si="56"/>
        <v/>
      </c>
      <c r="DI20" s="571" t="str">
        <f t="shared" si="57"/>
        <v/>
      </c>
      <c r="DJ20" s="571">
        <f t="shared" si="58"/>
        <v>5.3</v>
      </c>
      <c r="DK20" s="571">
        <f t="shared" si="59"/>
        <v>5.2</v>
      </c>
      <c r="DL20" s="571" t="str">
        <f t="shared" si="60"/>
        <v/>
      </c>
      <c r="DM20" s="574">
        <f t="shared" si="21"/>
        <v>5.54</v>
      </c>
      <c r="DN20" s="585">
        <f t="shared" si="61"/>
        <v>5</v>
      </c>
      <c r="DO20" s="586">
        <f t="shared" si="62"/>
        <v>6.2</v>
      </c>
      <c r="DP20" s="586">
        <f t="shared" si="63"/>
        <v>4.4000000000000004</v>
      </c>
      <c r="DQ20" s="586">
        <f t="shared" si="64"/>
        <v>4.0999999999999996</v>
      </c>
      <c r="DR20" s="586">
        <f t="shared" si="65"/>
        <v>4.5999999999999996</v>
      </c>
      <c r="DS20" s="586">
        <f t="shared" si="66"/>
        <v>4.4000000000000004</v>
      </c>
      <c r="DT20" s="586" t="str">
        <f t="shared" si="67"/>
        <v/>
      </c>
      <c r="DU20" s="586" t="str">
        <f t="shared" si="68"/>
        <v/>
      </c>
      <c r="DV20" s="586" t="str">
        <f t="shared" si="69"/>
        <v/>
      </c>
      <c r="DW20" s="586">
        <f t="shared" si="70"/>
        <v>5.5</v>
      </c>
      <c r="DX20" s="586">
        <f t="shared" si="71"/>
        <v>8.3000000000000007</v>
      </c>
      <c r="DY20" s="586">
        <f t="shared" si="72"/>
        <v>4.7</v>
      </c>
      <c r="DZ20" s="586">
        <f t="shared" si="73"/>
        <v>5</v>
      </c>
      <c r="EA20" s="586">
        <f t="shared" si="74"/>
        <v>6.5</v>
      </c>
      <c r="EB20" s="586">
        <f t="shared" si="75"/>
        <v>6.2</v>
      </c>
      <c r="EC20" s="586">
        <f t="shared" si="76"/>
        <v>6.8</v>
      </c>
      <c r="ED20" s="586">
        <f t="shared" si="77"/>
        <v>3.9</v>
      </c>
      <c r="EE20" s="586" t="str">
        <f t="shared" si="78"/>
        <v/>
      </c>
      <c r="EF20" s="586">
        <f t="shared" si="79"/>
        <v>0</v>
      </c>
      <c r="EG20" s="586">
        <f t="shared" si="80"/>
        <v>5.3</v>
      </c>
      <c r="EH20" s="586">
        <f t="shared" si="81"/>
        <v>5.2</v>
      </c>
      <c r="EI20" s="586" t="str">
        <f t="shared" si="82"/>
        <v/>
      </c>
      <c r="EJ20" s="589">
        <f t="shared" si="83"/>
        <v>5.22</v>
      </c>
      <c r="EK20" s="617">
        <f>IF($B20="","",IF(ISNUMBER(VLOOKUP($B20,HKI!$B$11:$EU$73,150,FALSE)),VLOOKUP($B20,HKI!$B$11:$EU$73,150,FALSE),""))</f>
        <v>5</v>
      </c>
      <c r="EL20" s="602">
        <f>IF($B20="","",IF(ISNUMBER(VLOOKUP($B20,HKI!$B$11:$EV$73,151,FALSE)),VLOOKUP($B20,HKI!$B$11:$EV$73,151,FALSE),""))</f>
        <v>6.1</v>
      </c>
      <c r="EM20" s="602">
        <f>IF($B20="","",IF(ISNUMBER(VLOOKUP($B20,HKI!$B$11:$EW$73,152,FALSE)),VLOOKUP($B20,HKI!$B$11:$EW$73,152,FALSE),""))</f>
        <v>4.7</v>
      </c>
      <c r="EN20" s="602">
        <f>IF($B20="","",IF(ISNUMBER(VLOOKUP($B20,HKI!$B$11:$EX$73,153,FALSE)),VLOOKUP($B20,HKI!$B$11:$EX$73,153,FALSE),""))</f>
        <v>5</v>
      </c>
      <c r="EO20" s="602">
        <f>IF($B20="","",IF(ISNUMBER(VLOOKUP($B20,HKI!$B$11:$EY$73,154,FALSE)),VLOOKUP($B20,HKI!$B$11:$EY$73,154,FALSE),""))</f>
        <v>5.6</v>
      </c>
      <c r="EP20" s="602">
        <f>IF($B20="","",IF(ISNUMBER(VLOOKUP($B20,HKI!$B$11:$EZ$73,155,FALSE)),VLOOKUP($B20,HKI!$B$11:$EZ$73,155,FALSE),""))</f>
        <v>6</v>
      </c>
      <c r="EQ20" s="602">
        <f>IF($B20="","",IF(ISNUMBER(VLOOKUP($B20,HKI!$B$11:$FA$73,156,FALSE)),VLOOKUP($B20,HKI!$B$11:$FA$73,156,FALSE),""))</f>
        <v>5.0999999999999996</v>
      </c>
      <c r="ER20" s="602" t="str">
        <f>IF($B20="","",IF(ISNUMBER(VLOOKUP($B20,HKI!$B$11:$FB$73,157,FALSE)),VLOOKUP($B20,HKI!$B$11:$FB$73,157,FALSE),""))</f>
        <v/>
      </c>
      <c r="ES20" s="602" t="str">
        <f>IF($B20="","",IF(ISNUMBER(VLOOKUP($B20,HKI!$B$11:$FC$84,158,FALSE)),VLOOKUP($B20,HKI!$B$11:$FC$73,158,FALSE),""))</f>
        <v/>
      </c>
      <c r="ET20" s="602">
        <f>IF($B20="","",IF(ISNUMBER(VLOOKUP($B20,HKI!$B$11:$FD$73,159,FALSE)),VLOOKUP($B20,HKI!$B$11:$FD$73,159,FALSE),""))</f>
        <v>5.3</v>
      </c>
      <c r="EU20" s="602">
        <f>IF($B20="","",IF(ISNUMBER(VLOOKUP($B20,HKI!$B$11:$FE$73,160,FALSE)),VLOOKUP($B20,HKI!$B$11:$FE$73,160,FALSE),""))</f>
        <v>4.8</v>
      </c>
      <c r="EV20" s="602">
        <f>IF($B20="","",IF(ISNUMBER(VLOOKUP($B20,HKI!$B$11:$FF$73,161,FALSE)),VLOOKUP($B20,HKI!$B$11:$FF$73,161,FALSE),""))</f>
        <v>4.8</v>
      </c>
      <c r="EW20" s="602">
        <f>IF($B20="","",IF(ISNUMBER(VLOOKUP($B20,HKI!$B$11:$FG$73,162,FALSE)),VLOOKUP($B20,HKI!$B$11:$FG$73,162,FALSE),""))</f>
        <v>5.3</v>
      </c>
      <c r="EX20" s="602" t="str">
        <f>IF($B20="","",IF(ISNUMBER(VLOOKUP($B20,HKI!$B$11:$FH$73,163,FALSE)),VLOOKUP($B20,HKI!$B$11:$FH$73,163,FALSE),""))</f>
        <v/>
      </c>
      <c r="EY20" s="602">
        <f>IF($B20="","",IF(ISNUMBER(VLOOKUP($B20,HKI!$B$11:$FI$73,164,FALSE)),VLOOKUP($B20,HKI!$B$11:$FI$73,164,FALSE),""))</f>
        <v>6.5</v>
      </c>
      <c r="EZ20" s="602">
        <f>IF($B20="","",IF(ISNUMBER(VLOOKUP($B20,HKI!$B$11:$FJ$73,165,FALSE)),VLOOKUP($B20,HKI!$B$11:$FJ$73,165,FALSE),""))</f>
        <v>6.4</v>
      </c>
      <c r="FA20" s="602">
        <f>IF($B20="","",IF(ISNUMBER(VLOOKUP($B20,HKI!$B$11:$FK$73,166,FALSE)),VLOOKUP($B20,HKI!$B$11:$FK$73,166,FALSE),""))</f>
        <v>4.5999999999999996</v>
      </c>
      <c r="FB20" s="602">
        <f>IF($B20="","",IF(ISNUMBER(VLOOKUP($B20,HKI!$B$11:$FL$73,167,FALSE)),VLOOKUP($B20,HKI!$B$11:$FL$73,167,FALSE),""))</f>
        <v>6.9</v>
      </c>
      <c r="FC20" s="602" t="str">
        <f>IF($B20="","",IF(ISNUMBER(VLOOKUP($B20,HKI!$B$11:$FM$73,168,FALSE)),VLOOKUP($B20,HKI!$B$11:$FM$73,168,FALSE),""))</f>
        <v/>
      </c>
      <c r="FD20" s="602" t="str">
        <f>IF($B20="","",IF(ISNUMBER(VLOOKUP($B20,HKI!$B$11:$FN$73,169,FALSE)),VLOOKUP($B20,HKI!$B$11:$FN$73,169,FALSE),""))</f>
        <v/>
      </c>
      <c r="FE20" s="602" t="str">
        <f>IF($B20="","",IF(ISNUMBER(VLOOKUP($B20,HKI!$B$11:$FO$73,170,FALSE)),VLOOKUP($B20,HKI!$B$11:$FO$73,170,FALSE),""))</f>
        <v/>
      </c>
      <c r="FF20" s="602">
        <f>IF($B20="","",IF(ISNUMBER(VLOOKUP($B20,HKI!$B$11:$FP$73,171,FALSE)),VLOOKUP($B20,HKI!$B$11:$FP$73,171,FALSE),""))</f>
        <v>6</v>
      </c>
      <c r="FG20" s="618" t="str">
        <f>IF($B20="","",IF(ISNUMBER(VLOOKUP($B20,HKI!$B$11:$FQ$73,172,FALSE)),VLOOKUP($B20,HKI!$B$11:$FQ$73,172,FALSE),""))</f>
        <v/>
      </c>
      <c r="FH20" s="610">
        <f t="shared" si="84"/>
        <v>5</v>
      </c>
      <c r="FI20" s="586">
        <f t="shared" si="85"/>
        <v>6.2</v>
      </c>
      <c r="FJ20" s="586">
        <f t="shared" si="86"/>
        <v>4.4000000000000004</v>
      </c>
      <c r="FK20" s="586">
        <f t="shared" si="87"/>
        <v>4.0999999999999996</v>
      </c>
      <c r="FL20" s="586">
        <f t="shared" si="88"/>
        <v>4.5999999999999996</v>
      </c>
      <c r="FM20" s="586">
        <f t="shared" si="89"/>
        <v>4.4000000000000004</v>
      </c>
      <c r="FN20" s="586" t="str">
        <f t="shared" si="90"/>
        <v/>
      </c>
      <c r="FO20" s="586" t="str">
        <f t="shared" si="91"/>
        <v/>
      </c>
      <c r="FP20" s="586" t="str">
        <f t="shared" si="92"/>
        <v/>
      </c>
      <c r="FQ20" s="586">
        <f t="shared" si="93"/>
        <v>5.5</v>
      </c>
      <c r="FR20" s="586">
        <f t="shared" si="94"/>
        <v>8.3000000000000007</v>
      </c>
      <c r="FS20" s="586">
        <f t="shared" si="95"/>
        <v>4.7</v>
      </c>
      <c r="FT20" s="586">
        <f t="shared" si="96"/>
        <v>5</v>
      </c>
      <c r="FU20" s="586">
        <f t="shared" si="97"/>
        <v>6.5</v>
      </c>
      <c r="FV20" s="586">
        <f t="shared" si="98"/>
        <v>6.2</v>
      </c>
      <c r="FW20" s="586">
        <f t="shared" si="99"/>
        <v>6.8</v>
      </c>
      <c r="FX20" s="586" t="str">
        <f t="shared" si="100"/>
        <v/>
      </c>
      <c r="FY20" s="586" t="str">
        <f t="shared" si="101"/>
        <v/>
      </c>
      <c r="FZ20" s="586" t="str">
        <f t="shared" si="102"/>
        <v/>
      </c>
      <c r="GA20" s="586">
        <f t="shared" si="103"/>
        <v>5.3</v>
      </c>
      <c r="GB20" s="586">
        <f t="shared" si="104"/>
        <v>5.2</v>
      </c>
      <c r="GC20" s="586" t="str">
        <f t="shared" si="105"/>
        <v/>
      </c>
      <c r="GD20" s="596">
        <f t="shared" si="106"/>
        <v>5.47</v>
      </c>
      <c r="GE20" s="737">
        <f t="shared" si="107"/>
        <v>5.5</v>
      </c>
      <c r="GF20" s="207"/>
      <c r="GI20" s="738">
        <f t="shared" si="108"/>
        <v>390.7</v>
      </c>
      <c r="GJ20" s="738">
        <f t="shared" si="109"/>
        <v>71</v>
      </c>
      <c r="GK20" s="738">
        <f t="shared" si="110"/>
        <v>5.5</v>
      </c>
    </row>
    <row r="21" spans="1:193" s="206" customFormat="1" ht="21.95" customHeight="1">
      <c r="A21" s="686">
        <f>IF(B21="","",SUBTOTAL(3,$B$11:B21))</f>
        <v>11</v>
      </c>
      <c r="B21" s="490" t="str">
        <f>IF(HKII!$B21="","",HKII!$B21)</f>
        <v>13D301Đ021</v>
      </c>
      <c r="C21" s="648" t="str">
        <f>IF($B21="","",VLOOKUP($B21,'DS LOP HKII'!$B$2:$C$936,2,0))</f>
        <v>Nguyễn Chí</v>
      </c>
      <c r="D21" s="649" t="str">
        <f>IF($B21="","",VLOOKUP($B21,'DS LOP HKII'!$B$2:$D$936,3,0))</f>
        <v>Cường</v>
      </c>
      <c r="E21" s="201"/>
      <c r="F21" s="650" t="str">
        <f>IF($B21="","",IF(AND(ISBLANK(VLOOKUP($B21,HKI!$B$11:$G$73,5,FALSE)),ISBLANK(VLOOKUP($B21,HKII!$B$11:$G$80,5,FALSE)))=TRUE,"",VLOOKUP($B21,HKI!$B$11:$G$73,5,FALSE)+VLOOKUP($B21,HKII!$B$11:$G$80,5,FALSE)))</f>
        <v/>
      </c>
      <c r="G21" s="651">
        <f>IF($B21="","",IF(AND(ISBLANK(VLOOKUP($B21,HKI!$B$11:$G$73,6,FALSE)),ISBLANK(VLOOKUP($B21,HKII!$B$11:$G$80,6,FALSE)))=TRUE,"",VLOOKUP($B21,HKI!$B$11:$G$73,6,FALSE)+VLOOKUP($B21,HKII!$B$11:$G$80,6,FALSE)))</f>
        <v>4</v>
      </c>
      <c r="H21" s="652">
        <f>IF(OR(ISNUMBER(VLOOKUP($B21,HKI!$B$11:$I$73,8,FALSE))=FALSE,$H$6="",$B21=""),"",VLOOKUP($B21,HKI!$B$11:$I$73,8,FALSE))</f>
        <v>4.5999999999999996</v>
      </c>
      <c r="I21" s="653" t="str">
        <f>IF(OR(ISNUMBER(VLOOKUP($B21,HKI!$B$11:$K$73,10,FALSE))=FALSE,,$H$6="",$B21=""),"",VLOOKUP($B21,HKI!$B$11:$K$73,10,FALSE))</f>
        <v/>
      </c>
      <c r="J21" s="652">
        <f>IF(OR(ISNUMBER(VLOOKUP($B21,HKI!$B$11:$M$73,12,FALSE))=FALSE,$J$6="",$B21=""),"",VLOOKUP($B21,HKI!$B$11:$M$73,12,FALSE))</f>
        <v>6.2</v>
      </c>
      <c r="K21" s="653" t="str">
        <f>IF(OR(ISNUMBER(VLOOKUP($B21,HKI!$B$11:$O$73,14,FALSE))=FALSE,$J$6="",$B21=""),"",VLOOKUP($B21,HKI!$B$11:$O$73,14,FALSE))</f>
        <v/>
      </c>
      <c r="L21" s="652">
        <f>IF(OR(ISNUMBER(VLOOKUP($B21,HKI!$B$11:$Q$73,16,FALSE))=FALSE,$L$6="",$B21=""),"",VLOOKUP($B21,HKI!$B$11:$Q$73,16,FALSE))</f>
        <v>4.7</v>
      </c>
      <c r="M21" s="653" t="str">
        <f>IF(OR(ISNUMBER(VLOOKUP($B21,HKI!$B$11:$S$73,18,FALSE))=FALSE,$L$6="",$B21=""),"",VLOOKUP($B21,HKI!$B$11:$S$73,18,FALSE))</f>
        <v/>
      </c>
      <c r="N21" s="652">
        <f>IF(OR(ISNUMBER(VLOOKUP($B21,HKI!$B$11:$U$73,20,FALSE))=FALSE,$N$6="",$B21=""),"",VLOOKUP($B21,HKI!$B$11:$U$73,20,FALSE))</f>
        <v>3.8</v>
      </c>
      <c r="O21" s="653">
        <f>IF(OR(ISNUMBER(VLOOKUP($B21,HKI!$B$11:$W$73,22,FALSE))=FALSE,$N$6="",$B21=""),"",VLOOKUP($B21,HKI!$B$11:$W$73,22,FALSE))</f>
        <v>4.8</v>
      </c>
      <c r="P21" s="652">
        <f>IF(OR(ISNUMBER(VLOOKUP($B21,HKI!$B$11:$Y$73,24,FALSE))=FALSE,$P$6="",$B21=""),"",VLOOKUP($B21,HKI!$B$11:$Y$73,24,FALSE))</f>
        <v>5.5</v>
      </c>
      <c r="Q21" s="653" t="str">
        <f>IF(OR(ISNUMBER(VLOOKUP($B21,HKI!$B$11:$AA$73,26,FALSE))=FALSE,$P$6="",$B21=""),"",VLOOKUP($B21,HKI!$B$11:$AA$73,26,FALSE))</f>
        <v/>
      </c>
      <c r="R21" s="652">
        <f>IF(OR(ISNUMBER(VLOOKUP($B21,HKI!$B$11:$AC$73,28,FALSE))=FALSE,$R$6="",$B21=""),"",VLOOKUP($B21,HKI!$B$11:$AC$73,28,FALSE))</f>
        <v>2.4</v>
      </c>
      <c r="S21" s="653">
        <f>IF(OR(ISNUMBER(VLOOKUP($B21,HKI!$B$11:$AE$73,30,FALSE))=FALSE,$R$6="",$B21=""),"",VLOOKUP($B21,HKI!$B$11:$AE$73,30,FALSE))</f>
        <v>3.9</v>
      </c>
      <c r="T21" s="652" t="str">
        <f>IF(OR(ISNUMBER(VLOOKUP($B21,HKI!$B$11:$AG$73,32,FALSE))=FALSE,$T$6="",$B21=""),"",VLOOKUP($B21,HKI!$B$11:$AG$73,32,FALSE))</f>
        <v/>
      </c>
      <c r="U21" s="653" t="str">
        <f>IF(OR(ISNUMBER(VLOOKUP($B21,HKI!$B$11:$AI$73,34,FALSE))=FALSE,$T$6="",$B21=""),"",VLOOKUP($B21,HKI!$B$11:$AI$73,34,FALSE))</f>
        <v/>
      </c>
      <c r="V21" s="652" t="str">
        <f>IF(OR(ISNUMBER(VLOOKUP($B21,HKI!$B$11:$AK$73,36,FALSE))=FALSE,$V$6="",$B21=""),"",VLOOKUP($B21,HKI!$B$11:$AK$73,36,FALSE))</f>
        <v/>
      </c>
      <c r="W21" s="653" t="str">
        <f>IF(OR(ISNUMBER(VLOOKUP($B21,HKI!$B$11:$AM$73,38,FALSE))=FALSE,$V$6="",$B21=""),"",VLOOKUP($B21,HKI!$B$11:$AM$73,38,FALSE))</f>
        <v/>
      </c>
      <c r="X21" s="652" t="str">
        <f>IF(OR(ISNUMBER(VLOOKUP($B21,HKI!$B$11:$AO$73,40,FALSE))=FALSE,$X$6="",$B21=""),"",VLOOKUP($B21,HKI!$B$11:$AO$73,40,FALSE))</f>
        <v/>
      </c>
      <c r="Y21" s="653" t="str">
        <f>IF(OR(ISNUMBER(VLOOKUP($B21,HKI!$B$11:$AQ$73,42,FALSE))=FALSE,$X$6="",$B21=""),"",VLOOKUP($B21,HKI!$B$11:$AQ$73,42,FALSE))</f>
        <v/>
      </c>
      <c r="Z21" s="652">
        <f>IF(OR(ISNUMBER(VLOOKUP($B21,HKI!$B$11:$AS$73,44,FALSE))=FALSE,$Z$6="",$B21=""),"",VLOOKUP($B21,HKI!$B$11:$AS$73,44,FALSE))</f>
        <v>5.5</v>
      </c>
      <c r="AA21" s="254"/>
      <c r="AB21" s="652">
        <f>IF(OR(ISNUMBER(VLOOKUP($B21,HKI!$B$11:$AW$73,48,FALSE))=FALSE,$AB$6="",$B21=""),"",VLOOKUP($B21,HKI!$B$11:$AW$73,48,FALSE))</f>
        <v>5.8</v>
      </c>
      <c r="AC21" s="254"/>
      <c r="AD21" s="652">
        <f>IF(OR(ISNUMBER(VLOOKUP($B21,HKII!$B$11:$I$80,8,FALSE))=FALSE,$AD$6="",$B21=""),"",VLOOKUP($B21,HKII!$B$11:$I$80,8,FALSE))</f>
        <v>3.9</v>
      </c>
      <c r="AE21" s="653" t="str">
        <f>IF(OR(ISNUMBER(VLOOKUP($B21,HKII!$B$11:$K$80,10,FALSE))=FALSE,$AD$6="",$B21=""),"",VLOOKUP($B21,HKII!$B$11:$K$80,10,FALSE))</f>
        <v/>
      </c>
      <c r="AF21" s="652">
        <f>IF(OR(ISNUMBER(VLOOKUP($B21,HKII!$B$11:$M$80,12,FALSE))=FALSE,$AF$6="",$B21=""),"",VLOOKUP($B21,HKII!$B$11:$M$80,12,FALSE))</f>
        <v>6.3</v>
      </c>
      <c r="AG21" s="653" t="str">
        <f>IF(OR(ISNUMBER(VLOOKUP($B21,HKII!$B$11:$O$80,14,FALSE))=FALSE,$AF$6="",$B21=""),"",VLOOKUP($B21,HKII!$B$11:$O$80,14,FALSE))</f>
        <v/>
      </c>
      <c r="AH21" s="652">
        <f>IF(OR(ISNUMBER(VLOOKUP($B21,HKII!$B$11:$Q$80,16,FALSE))=FALSE,$AH$6="",$B21=""),"",VLOOKUP($B21,HKII!$B$11:$Q$80,16,FALSE))</f>
        <v>8</v>
      </c>
      <c r="AI21" s="653" t="str">
        <f>IF(OR(ISNUMBER(VLOOKUP($B21,HKII!$B$11:$S$80,18,FALSE))=FALSE,$AH$6="",$B21=""),"",VLOOKUP($B21,HKII!$B$11:$S$75,18,FALSE))</f>
        <v/>
      </c>
      <c r="AJ21" s="652">
        <f>IF(OR(ISNUMBER(VLOOKUP($B21,HKII!$B$11:$U$80,20,FALSE))=FALSE,$AJ$6="",$B21=""),"",VLOOKUP($B21,HKII!$B$11:$U$80,20,FALSE))</f>
        <v>6.2</v>
      </c>
      <c r="AK21" s="653" t="str">
        <f>IF(OR(ISNUMBER(VLOOKUP($B21,HKII!$B$11:$W$91,22,FALSE))=FALSE,$AJ$6="",$B21=""),"",VLOOKUP($B21,HKII!$B$11:$W$91,22,FALSE))</f>
        <v/>
      </c>
      <c r="AL21" s="652">
        <f>IF(OR(ISNUMBER(VLOOKUP($B21,HKII!$B$11:$Y$80,24,FALSE))=FALSE,$AL$6="",$B21=""),"",VLOOKUP($B21,HKII!$B$11:$Y$80,24,FALSE))</f>
        <v>6.7</v>
      </c>
      <c r="AM21" s="653" t="str">
        <f>IF(OR(ISNUMBER(VLOOKUP($B21,HKII!$B$11:$AA$80,26,FALSE))=FALSE,$AL$6="",$B21=""),"",VLOOKUP($B21,HKII!$B$11:$AA$80,26,FALSE))</f>
        <v/>
      </c>
      <c r="AN21" s="652">
        <f>IF(OR(ISNUMBER(VLOOKUP($B21,HKII!$B$11:$AC$80,28,FALSE))=FALSE,$AN$6="",$B21=""),"",VLOOKUP($B21,HKII!$B$11:$AC$80,28,FALSE))</f>
        <v>4.0999999999999996</v>
      </c>
      <c r="AO21" s="653" t="str">
        <f>IF(OR(ISNUMBER(VLOOKUP($B21,HKII!$B$11:$AE$80,30,FALSE))=FALSE,$AN$6="",$B21=""),"",VLOOKUP($B21,HKII!$B$11:$AE$80,30,FALSE))</f>
        <v/>
      </c>
      <c r="AP21" s="652" t="str">
        <f>IF(OR(ISNUMBER(VLOOKUP($B21,HKII!$B$11:$AG$80,32,FALSE))=FALSE,$AP$6="",$B21=""),"",VLOOKUP($B21,HKII!$B$11:$AG$80,32,FALSE))</f>
        <v/>
      </c>
      <c r="AQ21" s="654" t="str">
        <f>IF(OR(ISNUMBER(VLOOKUP($B21,HKII!$B$11:$AI$80,34,FALSE))=FALSE,$AP$6="",$B21=""),"",VLOOKUP($B21,HKII!$B$11:$AI$80,34,FALSE))</f>
        <v/>
      </c>
      <c r="AR21" s="652">
        <f>IF(OR(ISNUMBER(VLOOKUP($B21,HKII!$B$11:$AK$80,36,FALSE))=FALSE,$AR$6="",$B21=""),"",VLOOKUP($B21,HKII!$B$11:$AK$80,36,FALSE))</f>
        <v>2</v>
      </c>
      <c r="AS21" s="254"/>
      <c r="AT21" s="652">
        <f>IF(OR(ISNUMBER(VLOOKUP($B21,HKII!$B$11:$AO$80,40,FALSE))=FALSE,$AT$6="",$B21=""),"",VLOOKUP($B21,HKII!$B$11:$AO$80,40,FALSE))</f>
        <v>5.5</v>
      </c>
      <c r="AU21" s="735"/>
      <c r="AV21" s="652">
        <f>IF(OR(ISNUMBER(VLOOKUP($B21,HKII!$B$11:$AS$80,44,FALSE))=FALSE,$AV$6="",$B21=""),"",VLOOKUP($B21,HKII!$B$11:$AS$80,44,FALSE))</f>
        <v>5</v>
      </c>
      <c r="AW21" s="735"/>
      <c r="AX21" s="652" t="str">
        <f>IF(OR(ISNUMBER(VLOOKUP($B21,HKII!$B$11:$AW$80,48,FALSE))=FALSE,AX16="",$B21=""),"",VLOOKUP($B21,HKII!$B$11:$AW$80,48,FALSE))</f>
        <v/>
      </c>
      <c r="AY21" s="735"/>
      <c r="AZ21" s="655">
        <f t="shared" si="0"/>
        <v>5.18</v>
      </c>
      <c r="BA21" s="655">
        <f t="shared" si="22"/>
        <v>5.32</v>
      </c>
      <c r="BB21" s="548">
        <f>IF($B21="","",IF(OR(ISNUMBER(VLOOKUP($B21,HKI!$B$11:$BB$73,53,FALSE)),ISNUMBER(VLOOKUP($B21,HKII!$B$11:$BB$80,53,FALSE))),ROUND((VLOOKUP($B21,HKI!$B$11:$BB$73,53,FALSE)+VLOOKUP($B21,HKII!$B$11:$BB$80,53,FALSE))/2,0),""))</f>
        <v>50</v>
      </c>
      <c r="BC21" s="656" t="str">
        <f t="shared" si="23"/>
        <v>TB Yếu</v>
      </c>
      <c r="BD21" s="548" t="str">
        <f t="shared" si="24"/>
        <v>TB Yếu</v>
      </c>
      <c r="BE21" s="202"/>
      <c r="BF21" s="186" t="str">
        <f t="shared" si="25"/>
        <v/>
      </c>
      <c r="BG21" s="657">
        <f t="shared" si="26"/>
        <v>35</v>
      </c>
      <c r="BH21" s="188">
        <f t="shared" si="27"/>
        <v>28</v>
      </c>
      <c r="BI21" s="188">
        <f t="shared" si="28"/>
        <v>7</v>
      </c>
      <c r="BJ21" s="188">
        <f t="shared" si="29"/>
        <v>30</v>
      </c>
      <c r="BK21" s="658">
        <f t="shared" si="30"/>
        <v>5</v>
      </c>
      <c r="BL21" s="659">
        <f t="shared" si="31"/>
        <v>5.68</v>
      </c>
      <c r="BM21" s="186" t="str">
        <f t="shared" si="32"/>
        <v>BT</v>
      </c>
      <c r="BN21" s="659">
        <f t="shared" si="33"/>
        <v>5.62</v>
      </c>
      <c r="BO21" s="186" t="str">
        <f t="shared" si="34"/>
        <v>BT</v>
      </c>
      <c r="BP21" s="660" t="str">
        <f t="shared" si="35"/>
        <v>SV năm 3</v>
      </c>
      <c r="BQ21" s="203"/>
      <c r="BR21" s="681">
        <f>IF($B21="","",IF(AND(ISNUMBER(VLOOKUP($B21,HKI!$B$11:$BP$73,67,FALSE))=TRUE,ISNUMBER(VLOOKUP($B21,HKII!$B$11:$BI$80,60,FALSE))=TRUE),VLOOKUP($B21,HKI!$B$11:$BP$73,67,FALSE)+VLOOKUP($B21,HKII!$B$11:$BI$80,60,FALSE),IF(OR(ISNUMBER(VLOOKUP($B21,HKI!$B$11:$BP$73,67,FALSE))=TRUE,ISNUMBER(VLOOKUP($B21,HKII!$B$11:$BI$80,60,FALSE))=TRUE),VLOOKUP($B21,HKII!$B$11:$BI$80,60,FALSE),"")))</f>
        <v>69</v>
      </c>
      <c r="BS21" s="681">
        <f>IF($B21="","",IF(ISNUMBER(VLOOKUP($B21,HKI!$B$11:$BQ$73,68,FALSE))=TRUE,VLOOKUP($B21,HKI!$B$11:$BQ$84,68,FALSE)+IF(ISNUMBER(VLOOKUP($B21,HKII!$B$11:$BJ$80,61,FALSE))=TRUE,VLOOKUP($B21,HKII!$B$11:$BJ$80,61,FALSE),VLOOKUP($B21,HKII!$B$11:$BJ$80,61,FALSE)),""))</f>
        <v>5</v>
      </c>
      <c r="BT21" s="197">
        <f t="shared" si="1"/>
        <v>4.5999999999999996</v>
      </c>
      <c r="BU21" s="198">
        <f t="shared" si="2"/>
        <v>6.2</v>
      </c>
      <c r="BV21" s="198">
        <f t="shared" si="3"/>
        <v>4.7</v>
      </c>
      <c r="BW21" s="198">
        <f t="shared" si="4"/>
        <v>3.8</v>
      </c>
      <c r="BX21" s="199">
        <f t="shared" si="5"/>
        <v>5.5</v>
      </c>
      <c r="BY21" s="199">
        <f t="shared" si="6"/>
        <v>2.4</v>
      </c>
      <c r="BZ21" s="198" t="str">
        <f t="shared" si="7"/>
        <v/>
      </c>
      <c r="CA21" s="198" t="str">
        <f t="shared" si="8"/>
        <v/>
      </c>
      <c r="CB21" s="199" t="str">
        <f t="shared" si="36"/>
        <v/>
      </c>
      <c r="CC21" s="199">
        <f t="shared" si="37"/>
        <v>5.5</v>
      </c>
      <c r="CD21" s="198">
        <f t="shared" si="9"/>
        <v>5.8</v>
      </c>
      <c r="CE21" s="198">
        <f t="shared" si="10"/>
        <v>3.9</v>
      </c>
      <c r="CF21" s="198">
        <f t="shared" si="11"/>
        <v>6.3</v>
      </c>
      <c r="CG21" s="198">
        <f t="shared" si="12"/>
        <v>8</v>
      </c>
      <c r="CH21" s="198">
        <f t="shared" si="13"/>
        <v>6.2</v>
      </c>
      <c r="CI21" s="198">
        <f t="shared" si="14"/>
        <v>6.7</v>
      </c>
      <c r="CJ21" s="198">
        <f t="shared" si="15"/>
        <v>4.0999999999999996</v>
      </c>
      <c r="CK21" s="198" t="str">
        <f t="shared" si="16"/>
        <v/>
      </c>
      <c r="CL21" s="198">
        <f t="shared" si="17"/>
        <v>2</v>
      </c>
      <c r="CM21" s="198">
        <f t="shared" si="18"/>
        <v>5.5</v>
      </c>
      <c r="CN21" s="198">
        <f t="shared" si="19"/>
        <v>5</v>
      </c>
      <c r="CO21" s="199" t="str">
        <f t="shared" si="20"/>
        <v/>
      </c>
      <c r="CP21" s="200">
        <f t="shared" si="38"/>
        <v>5.18</v>
      </c>
      <c r="CQ21" s="571">
        <f t="shared" si="39"/>
        <v>4.5999999999999996</v>
      </c>
      <c r="CR21" s="571">
        <f t="shared" si="40"/>
        <v>6.2</v>
      </c>
      <c r="CS21" s="571">
        <f t="shared" si="41"/>
        <v>4.7</v>
      </c>
      <c r="CT21" s="571" t="str">
        <f t="shared" si="42"/>
        <v/>
      </c>
      <c r="CU21" s="571">
        <f t="shared" si="43"/>
        <v>5.5</v>
      </c>
      <c r="CV21" s="571" t="str">
        <f t="shared" si="44"/>
        <v/>
      </c>
      <c r="CW21" s="571" t="str">
        <f t="shared" si="45"/>
        <v/>
      </c>
      <c r="CX21" s="571" t="str">
        <f t="shared" si="46"/>
        <v/>
      </c>
      <c r="CY21" s="571" t="str">
        <f t="shared" si="47"/>
        <v/>
      </c>
      <c r="CZ21" s="571">
        <f t="shared" si="48"/>
        <v>5.5</v>
      </c>
      <c r="DA21" s="571">
        <f t="shared" si="49"/>
        <v>5.8</v>
      </c>
      <c r="DB21" s="571" t="str">
        <f t="shared" si="50"/>
        <v/>
      </c>
      <c r="DC21" s="571">
        <f t="shared" si="51"/>
        <v>6.3</v>
      </c>
      <c r="DD21" s="571">
        <f t="shared" si="52"/>
        <v>8</v>
      </c>
      <c r="DE21" s="571">
        <f t="shared" si="53"/>
        <v>6.2</v>
      </c>
      <c r="DF21" s="571">
        <f t="shared" si="54"/>
        <v>6.7</v>
      </c>
      <c r="DG21" s="571">
        <f t="shared" si="55"/>
        <v>4.0999999999999996</v>
      </c>
      <c r="DH21" s="571" t="str">
        <f t="shared" si="56"/>
        <v/>
      </c>
      <c r="DI21" s="571" t="str">
        <f t="shared" si="57"/>
        <v/>
      </c>
      <c r="DJ21" s="571">
        <f t="shared" si="58"/>
        <v>5.5</v>
      </c>
      <c r="DK21" s="571">
        <f t="shared" si="59"/>
        <v>5</v>
      </c>
      <c r="DL21" s="571" t="str">
        <f t="shared" si="60"/>
        <v/>
      </c>
      <c r="DM21" s="574">
        <f t="shared" si="21"/>
        <v>5.68</v>
      </c>
      <c r="DN21" s="585">
        <f t="shared" si="61"/>
        <v>4.5999999999999996</v>
      </c>
      <c r="DO21" s="586">
        <f t="shared" si="62"/>
        <v>6.2</v>
      </c>
      <c r="DP21" s="586">
        <f t="shared" si="63"/>
        <v>4.7</v>
      </c>
      <c r="DQ21" s="586">
        <f t="shared" si="64"/>
        <v>4.8</v>
      </c>
      <c r="DR21" s="586">
        <f t="shared" si="65"/>
        <v>5.5</v>
      </c>
      <c r="DS21" s="586">
        <f t="shared" si="66"/>
        <v>3.9</v>
      </c>
      <c r="DT21" s="586" t="str">
        <f t="shared" si="67"/>
        <v/>
      </c>
      <c r="DU21" s="586" t="str">
        <f t="shared" si="68"/>
        <v/>
      </c>
      <c r="DV21" s="586" t="str">
        <f t="shared" si="69"/>
        <v/>
      </c>
      <c r="DW21" s="586">
        <f t="shared" si="70"/>
        <v>5.5</v>
      </c>
      <c r="DX21" s="586">
        <f t="shared" si="71"/>
        <v>5.8</v>
      </c>
      <c r="DY21" s="586">
        <f t="shared" si="72"/>
        <v>3.9</v>
      </c>
      <c r="DZ21" s="586">
        <f t="shared" si="73"/>
        <v>6.3</v>
      </c>
      <c r="EA21" s="586">
        <f t="shared" si="74"/>
        <v>8</v>
      </c>
      <c r="EB21" s="586">
        <f t="shared" si="75"/>
        <v>6.2</v>
      </c>
      <c r="EC21" s="586">
        <f t="shared" si="76"/>
        <v>6.7</v>
      </c>
      <c r="ED21" s="586">
        <f t="shared" si="77"/>
        <v>4.0999999999999996</v>
      </c>
      <c r="EE21" s="586" t="str">
        <f t="shared" si="78"/>
        <v/>
      </c>
      <c r="EF21" s="586">
        <f t="shared" si="79"/>
        <v>2</v>
      </c>
      <c r="EG21" s="586">
        <f t="shared" si="80"/>
        <v>5.5</v>
      </c>
      <c r="EH21" s="586">
        <f t="shared" si="81"/>
        <v>5</v>
      </c>
      <c r="EI21" s="586" t="str">
        <f t="shared" si="82"/>
        <v/>
      </c>
      <c r="EJ21" s="589">
        <f t="shared" si="83"/>
        <v>5.32</v>
      </c>
      <c r="EK21" s="617">
        <f>IF($B21="","",IF(ISNUMBER(VLOOKUP($B21,HKI!$B$11:$EU$73,150,FALSE)),VLOOKUP($B21,HKI!$B$11:$EU$73,150,FALSE),""))</f>
        <v>7.1</v>
      </c>
      <c r="EL21" s="602">
        <f>IF($B21="","",IF(ISNUMBER(VLOOKUP($B21,HKI!$B$11:$EV$73,151,FALSE)),VLOOKUP($B21,HKI!$B$11:$EV$73,151,FALSE),""))</f>
        <v>6.5</v>
      </c>
      <c r="EM21" s="602">
        <f>IF($B21="","",IF(ISNUMBER(VLOOKUP($B21,HKI!$B$11:$EW$73,152,FALSE)),VLOOKUP($B21,HKI!$B$11:$EW$73,152,FALSE),""))</f>
        <v>5.6</v>
      </c>
      <c r="EN21" s="602">
        <f>IF($B21="","",IF(ISNUMBER(VLOOKUP($B21,HKI!$B$11:$EX$73,153,FALSE)),VLOOKUP($B21,HKI!$B$11:$EX$73,153,FALSE),""))</f>
        <v>6.9</v>
      </c>
      <c r="EO21" s="602">
        <f>IF($B21="","",IF(ISNUMBER(VLOOKUP($B21,HKI!$B$11:$EY$73,154,FALSE)),VLOOKUP($B21,HKI!$B$11:$EY$73,154,FALSE),""))</f>
        <v>5.8</v>
      </c>
      <c r="EP21" s="602">
        <f>IF($B21="","",IF(ISNUMBER(VLOOKUP($B21,HKI!$B$11:$EZ$73,155,FALSE)),VLOOKUP($B21,HKI!$B$11:$EZ$73,155,FALSE),""))</f>
        <v>5.9</v>
      </c>
      <c r="EQ21" s="602">
        <f>IF($B21="","",IF(ISNUMBER(VLOOKUP($B21,HKI!$B$11:$FA$73,156,FALSE)),VLOOKUP($B21,HKI!$B$11:$FA$73,156,FALSE),""))</f>
        <v>5</v>
      </c>
      <c r="ER21" s="602" t="str">
        <f>IF($B21="","",IF(ISNUMBER(VLOOKUP($B21,HKI!$B$11:$FB$73,157,FALSE)),VLOOKUP($B21,HKI!$B$11:$FB$73,157,FALSE),""))</f>
        <v/>
      </c>
      <c r="ES21" s="602" t="str">
        <f>IF($B21="","",IF(ISNUMBER(VLOOKUP($B21,HKI!$B$11:$FC$84,158,FALSE)),VLOOKUP($B21,HKI!$B$11:$FC$73,158,FALSE),""))</f>
        <v/>
      </c>
      <c r="ET21" s="602">
        <f>IF($B21="","",IF(ISNUMBER(VLOOKUP($B21,HKI!$B$11:$FD$73,159,FALSE)),VLOOKUP($B21,HKI!$B$11:$FD$73,159,FALSE),""))</f>
        <v>7.1</v>
      </c>
      <c r="EU21" s="602">
        <f>IF($B21="","",IF(ISNUMBER(VLOOKUP($B21,HKI!$B$11:$FE$73,160,FALSE)),VLOOKUP($B21,HKI!$B$11:$FE$73,160,FALSE),""))</f>
        <v>5.7</v>
      </c>
      <c r="EV21" s="602" t="str">
        <f>IF($B21="","",IF(ISNUMBER(VLOOKUP($B21,HKI!$B$11:$FF$73,161,FALSE)),VLOOKUP($B21,HKI!$B$11:$FF$73,161,FALSE),""))</f>
        <v/>
      </c>
      <c r="EW21" s="602">
        <f>IF($B21="","",IF(ISNUMBER(VLOOKUP($B21,HKI!$B$11:$FG$73,162,FALSE)),VLOOKUP($B21,HKI!$B$11:$FG$73,162,FALSE),""))</f>
        <v>6.8</v>
      </c>
      <c r="EX21" s="602">
        <f>IF($B21="","",IF(ISNUMBER(VLOOKUP($B21,HKI!$B$11:$FH$73,163,FALSE)),VLOOKUP($B21,HKI!$B$11:$FH$73,163,FALSE),""))</f>
        <v>6.1</v>
      </c>
      <c r="EY21" s="602">
        <f>IF($B21="","",IF(ISNUMBER(VLOOKUP($B21,HKI!$B$11:$FI$73,164,FALSE)),VLOOKUP($B21,HKI!$B$11:$FI$73,164,FALSE),""))</f>
        <v>7</v>
      </c>
      <c r="EZ21" s="602">
        <f>IF($B21="","",IF(ISNUMBER(VLOOKUP($B21,HKI!$B$11:$FJ$73,165,FALSE)),VLOOKUP($B21,HKI!$B$11:$FJ$73,165,FALSE),""))</f>
        <v>7.4</v>
      </c>
      <c r="FA21" s="602">
        <f>IF($B21="","",IF(ISNUMBER(VLOOKUP($B21,HKI!$B$11:$FK$73,166,FALSE)),VLOOKUP($B21,HKI!$B$11:$FK$73,166,FALSE),""))</f>
        <v>5.3</v>
      </c>
      <c r="FB21" s="602">
        <f>IF($B21="","",IF(ISNUMBER(VLOOKUP($B21,HKI!$B$11:$FL$73,167,FALSE)),VLOOKUP($B21,HKI!$B$11:$FL$73,167,FALSE),""))</f>
        <v>7.3</v>
      </c>
      <c r="FC21" s="602" t="str">
        <f>IF($B21="","",IF(ISNUMBER(VLOOKUP($B21,HKI!$B$11:$FM$73,168,FALSE)),VLOOKUP($B21,HKI!$B$11:$FM$73,168,FALSE),""))</f>
        <v/>
      </c>
      <c r="FD21" s="602" t="str">
        <f>IF($B21="","",IF(ISNUMBER(VLOOKUP($B21,HKI!$B$11:$FN$73,169,FALSE)),VLOOKUP($B21,HKI!$B$11:$FN$73,169,FALSE),""))</f>
        <v/>
      </c>
      <c r="FE21" s="602" t="str">
        <f>IF($B21="","",IF(ISNUMBER(VLOOKUP($B21,HKI!$B$11:$FO$73,170,FALSE)),VLOOKUP($B21,HKI!$B$11:$FO$73,170,FALSE),""))</f>
        <v/>
      </c>
      <c r="FF21" s="602">
        <f>IF($B21="","",IF(ISNUMBER(VLOOKUP($B21,HKI!$B$11:$FP$73,171,FALSE)),VLOOKUP($B21,HKI!$B$11:$FP$73,171,FALSE),""))</f>
        <v>5.8</v>
      </c>
      <c r="FG21" s="618" t="str">
        <f>IF($B21="","",IF(ISNUMBER(VLOOKUP($B21,HKI!$B$11:$FQ$73,172,FALSE)),VLOOKUP($B21,HKI!$B$11:$FQ$73,172,FALSE),""))</f>
        <v/>
      </c>
      <c r="FH21" s="610">
        <f t="shared" si="84"/>
        <v>4.5999999999999996</v>
      </c>
      <c r="FI21" s="586">
        <f t="shared" si="85"/>
        <v>6.2</v>
      </c>
      <c r="FJ21" s="586">
        <f t="shared" si="86"/>
        <v>4.7</v>
      </c>
      <c r="FK21" s="586">
        <f t="shared" si="87"/>
        <v>4.8</v>
      </c>
      <c r="FL21" s="586">
        <f t="shared" si="88"/>
        <v>5.5</v>
      </c>
      <c r="FM21" s="586" t="str">
        <f t="shared" si="89"/>
        <v/>
      </c>
      <c r="FN21" s="586" t="str">
        <f t="shared" si="90"/>
        <v/>
      </c>
      <c r="FO21" s="586" t="str">
        <f t="shared" si="91"/>
        <v/>
      </c>
      <c r="FP21" s="586" t="str">
        <f t="shared" si="92"/>
        <v/>
      </c>
      <c r="FQ21" s="586">
        <f t="shared" si="93"/>
        <v>5.5</v>
      </c>
      <c r="FR21" s="586">
        <f t="shared" si="94"/>
        <v>5.8</v>
      </c>
      <c r="FS21" s="586" t="str">
        <f t="shared" si="95"/>
        <v/>
      </c>
      <c r="FT21" s="586">
        <f t="shared" si="96"/>
        <v>6.3</v>
      </c>
      <c r="FU21" s="586">
        <f t="shared" si="97"/>
        <v>8</v>
      </c>
      <c r="FV21" s="586">
        <f t="shared" si="98"/>
        <v>6.2</v>
      </c>
      <c r="FW21" s="586">
        <f t="shared" si="99"/>
        <v>6.7</v>
      </c>
      <c r="FX21" s="586">
        <f t="shared" si="100"/>
        <v>4.0999999999999996</v>
      </c>
      <c r="FY21" s="586" t="str">
        <f t="shared" si="101"/>
        <v/>
      </c>
      <c r="FZ21" s="586" t="str">
        <f t="shared" si="102"/>
        <v/>
      </c>
      <c r="GA21" s="586">
        <f t="shared" si="103"/>
        <v>5.5</v>
      </c>
      <c r="GB21" s="586">
        <f t="shared" si="104"/>
        <v>5</v>
      </c>
      <c r="GC21" s="586" t="str">
        <f t="shared" si="105"/>
        <v/>
      </c>
      <c r="GD21" s="596">
        <f t="shared" si="106"/>
        <v>5.62</v>
      </c>
      <c r="GE21" s="737">
        <f t="shared" si="107"/>
        <v>6</v>
      </c>
      <c r="GF21" s="207"/>
      <c r="GI21" s="738">
        <f t="shared" si="108"/>
        <v>414.09999999999997</v>
      </c>
      <c r="GJ21" s="738">
        <f t="shared" si="109"/>
        <v>69</v>
      </c>
      <c r="GK21" s="738">
        <f t="shared" si="110"/>
        <v>6</v>
      </c>
    </row>
    <row r="22" spans="1:193" s="206" customFormat="1" ht="21.95" customHeight="1">
      <c r="A22" s="686">
        <f>IF(B22="","",SUBTOTAL(3,$B$11:B22))</f>
        <v>12</v>
      </c>
      <c r="B22" s="490" t="str">
        <f>IF(HKII!$B22="","",HKII!$B22)</f>
        <v>13D301Đ024</v>
      </c>
      <c r="C22" s="648" t="str">
        <f>IF($B22="","",VLOOKUP($B22,'DS LOP HKII'!$B$2:$C$936,2,0))</f>
        <v xml:space="preserve">Trương Công </v>
      </c>
      <c r="D22" s="649" t="str">
        <f>IF($B22="","",VLOOKUP($B22,'DS LOP HKII'!$B$2:$D$936,3,0))</f>
        <v>Duẩn</v>
      </c>
      <c r="E22" s="201"/>
      <c r="F22" s="650" t="str">
        <f>IF($B22="","",IF(AND(ISBLANK(VLOOKUP($B22,HKI!$B$11:$G$73,5,FALSE)),ISBLANK(VLOOKUP($B22,HKII!$B$11:$G$80,5,FALSE)))=TRUE,"",VLOOKUP($B22,HKI!$B$11:$G$73,5,FALSE)+VLOOKUP($B22,HKII!$B$11:$G$80,5,FALSE)))</f>
        <v/>
      </c>
      <c r="G22" s="651">
        <f>IF($B22="","",IF(AND(ISBLANK(VLOOKUP($B22,HKI!$B$11:$G$73,6,FALSE)),ISBLANK(VLOOKUP($B22,HKII!$B$11:$G$80,6,FALSE)))=TRUE,"",VLOOKUP($B22,HKI!$B$11:$G$73,6,FALSE)+VLOOKUP($B22,HKII!$B$11:$G$80,6,FALSE)))</f>
        <v>6</v>
      </c>
      <c r="H22" s="652">
        <f>IF(OR(ISNUMBER(VLOOKUP($B22,HKI!$B$11:$I$73,8,FALSE))=FALSE,$H$6="",$B22=""),"",VLOOKUP($B22,HKI!$B$11:$I$73,8,FALSE))</f>
        <v>5.3</v>
      </c>
      <c r="I22" s="653" t="str">
        <f>IF(OR(ISNUMBER(VLOOKUP($B22,HKI!$B$11:$K$73,10,FALSE))=FALSE,,$H$6="",$B22=""),"",VLOOKUP($B22,HKI!$B$11:$K$73,10,FALSE))</f>
        <v/>
      </c>
      <c r="J22" s="652">
        <f>IF(OR(ISNUMBER(VLOOKUP($B22,HKI!$B$11:$M$73,12,FALSE))=FALSE,$J$6="",$B22=""),"",VLOOKUP($B22,HKI!$B$11:$M$73,12,FALSE))</f>
        <v>6.2</v>
      </c>
      <c r="K22" s="653" t="str">
        <f>IF(OR(ISNUMBER(VLOOKUP($B22,HKI!$B$11:$O$73,14,FALSE))=FALSE,$J$6="",$B22=""),"",VLOOKUP($B22,HKI!$B$11:$O$73,14,FALSE))</f>
        <v/>
      </c>
      <c r="L22" s="652">
        <f>IF(OR(ISNUMBER(VLOOKUP($B22,HKI!$B$11:$Q$73,16,FALSE))=FALSE,$L$6="",$B22=""),"",VLOOKUP($B22,HKI!$B$11:$Q$73,16,FALSE))</f>
        <v>4.9000000000000004</v>
      </c>
      <c r="M22" s="653" t="str">
        <f>IF(OR(ISNUMBER(VLOOKUP($B22,HKI!$B$11:$S$73,18,FALSE))=FALSE,$L$6="",$B22=""),"",VLOOKUP($B22,HKI!$B$11:$S$73,18,FALSE))</f>
        <v/>
      </c>
      <c r="N22" s="652">
        <f>IF(OR(ISNUMBER(VLOOKUP($B22,HKI!$B$11:$U$73,20,FALSE))=FALSE,$N$6="",$B22=""),"",VLOOKUP($B22,HKI!$B$11:$U$73,20,FALSE))</f>
        <v>3.9</v>
      </c>
      <c r="O22" s="653">
        <f>IF(OR(ISNUMBER(VLOOKUP($B22,HKI!$B$11:$W$73,22,FALSE))=FALSE,$N$6="",$B22=""),"",VLOOKUP($B22,HKI!$B$11:$W$73,22,FALSE))</f>
        <v>5.6</v>
      </c>
      <c r="P22" s="652">
        <f>IF(OR(ISNUMBER(VLOOKUP($B22,HKI!$B$11:$Y$73,24,FALSE))=FALSE,$P$6="",$B22=""),"",VLOOKUP($B22,HKI!$B$11:$Y$73,24,FALSE))</f>
        <v>4.5</v>
      </c>
      <c r="Q22" s="653" t="str">
        <f>IF(OR(ISNUMBER(VLOOKUP($B22,HKI!$B$11:$AA$73,26,FALSE))=FALSE,$P$6="",$B22=""),"",VLOOKUP($B22,HKI!$B$11:$AA$73,26,FALSE))</f>
        <v/>
      </c>
      <c r="R22" s="652">
        <f>IF(OR(ISNUMBER(VLOOKUP($B22,HKI!$B$11:$AC$73,28,FALSE))=FALSE,$R$6="",$B22=""),"",VLOOKUP($B22,HKI!$B$11:$AC$73,28,FALSE))</f>
        <v>4.8</v>
      </c>
      <c r="S22" s="653" t="str">
        <f>IF(OR(ISNUMBER(VLOOKUP($B22,HKI!$B$11:$AE$73,30,FALSE))=FALSE,$R$6="",$B22=""),"",VLOOKUP($B22,HKI!$B$11:$AE$73,30,FALSE))</f>
        <v/>
      </c>
      <c r="T22" s="652" t="str">
        <f>IF(OR(ISNUMBER(VLOOKUP($B22,HKI!$B$11:$AG$73,32,FALSE))=FALSE,$T$6="",$B22=""),"",VLOOKUP($B22,HKI!$B$11:$AG$73,32,FALSE))</f>
        <v/>
      </c>
      <c r="U22" s="653" t="str">
        <f>IF(OR(ISNUMBER(VLOOKUP($B22,HKI!$B$11:$AI$73,34,FALSE))=FALSE,$T$6="",$B22=""),"",VLOOKUP($B22,HKI!$B$11:$AI$73,34,FALSE))</f>
        <v/>
      </c>
      <c r="V22" s="652" t="str">
        <f>IF(OR(ISNUMBER(VLOOKUP($B22,HKI!$B$11:$AK$73,36,FALSE))=FALSE,$V$6="",$B22=""),"",VLOOKUP($B22,HKI!$B$11:$AK$73,36,FALSE))</f>
        <v/>
      </c>
      <c r="W22" s="653" t="str">
        <f>IF(OR(ISNUMBER(VLOOKUP($B22,HKI!$B$11:$AM$73,38,FALSE))=FALSE,$V$6="",$B22=""),"",VLOOKUP($B22,HKI!$B$11:$AM$73,38,FALSE))</f>
        <v/>
      </c>
      <c r="X22" s="652" t="str">
        <f>IF(OR(ISNUMBER(VLOOKUP($B22,HKI!$B$11:$AO$73,40,FALSE))=FALSE,$X$6="",$B22=""),"",VLOOKUP($B22,HKI!$B$11:$AO$73,40,FALSE))</f>
        <v/>
      </c>
      <c r="Y22" s="653" t="str">
        <f>IF(OR(ISNUMBER(VLOOKUP($B22,HKI!$B$11:$AQ$73,42,FALSE))=FALSE,$X$6="",$B22=""),"",VLOOKUP($B22,HKI!$B$11:$AQ$73,42,FALSE))</f>
        <v/>
      </c>
      <c r="Z22" s="652">
        <f>IF(OR(ISNUMBER(VLOOKUP($B22,HKI!$B$11:$AS$73,44,FALSE))=FALSE,$Z$6="",$B22=""),"",VLOOKUP($B22,HKI!$B$11:$AS$73,44,FALSE))</f>
        <v>5.8</v>
      </c>
      <c r="AA22" s="254"/>
      <c r="AB22" s="652">
        <f>IF(OR(ISNUMBER(VLOOKUP($B22,HKI!$B$11:$AW$73,48,FALSE))=FALSE,$AB$6="",$B22=""),"",VLOOKUP($B22,HKI!$B$11:$AW$73,48,FALSE))</f>
        <v>7.3</v>
      </c>
      <c r="AC22" s="254"/>
      <c r="AD22" s="652">
        <f>IF(OR(ISNUMBER(VLOOKUP($B22,HKII!$B$11:$I$80,8,FALSE))=FALSE,$AD$6="",$B22=""),"",VLOOKUP($B22,HKII!$B$11:$I$80,8,FALSE))</f>
        <v>5.4</v>
      </c>
      <c r="AE22" s="653" t="str">
        <f>IF(OR(ISNUMBER(VLOOKUP($B22,HKII!$B$11:$K$80,10,FALSE))=FALSE,$AD$6="",$B22=""),"",VLOOKUP($B22,HKII!$B$11:$K$80,10,FALSE))</f>
        <v/>
      </c>
      <c r="AF22" s="652">
        <f>IF(OR(ISNUMBER(VLOOKUP($B22,HKII!$B$11:$M$80,12,FALSE))=FALSE,$AF$6="",$B22=""),"",VLOOKUP($B22,HKII!$B$11:$M$80,12,FALSE))</f>
        <v>5</v>
      </c>
      <c r="AG22" s="653" t="str">
        <f>IF(OR(ISNUMBER(VLOOKUP($B22,HKII!$B$11:$O$80,14,FALSE))=FALSE,$AF$6="",$B22=""),"",VLOOKUP($B22,HKII!$B$11:$O$80,14,FALSE))</f>
        <v/>
      </c>
      <c r="AH22" s="652">
        <f>IF(OR(ISNUMBER(VLOOKUP($B22,HKII!$B$11:$Q$80,16,FALSE))=FALSE,$AH$6="",$B22=""),"",VLOOKUP($B22,HKII!$B$11:$Q$80,16,FALSE))</f>
        <v>7</v>
      </c>
      <c r="AI22" s="653" t="str">
        <f>IF(OR(ISNUMBER(VLOOKUP($B22,HKII!$B$11:$S$80,18,FALSE))=FALSE,$AH$6="",$B22=""),"",VLOOKUP($B22,HKII!$B$11:$S$75,18,FALSE))</f>
        <v/>
      </c>
      <c r="AJ22" s="652">
        <f>IF(OR(ISNUMBER(VLOOKUP($B22,HKII!$B$11:$U$80,20,FALSE))=FALSE,$AJ$6="",$B22=""),"",VLOOKUP($B22,HKII!$B$11:$U$80,20,FALSE))</f>
        <v>5.7</v>
      </c>
      <c r="AK22" s="653" t="str">
        <f>IF(OR(ISNUMBER(VLOOKUP($B22,HKII!$B$11:$W$91,22,FALSE))=FALSE,$AJ$6="",$B22=""),"",VLOOKUP($B22,HKII!$B$11:$W$91,22,FALSE))</f>
        <v/>
      </c>
      <c r="AL22" s="652">
        <f>IF(OR(ISNUMBER(VLOOKUP($B22,HKII!$B$11:$Y$80,24,FALSE))=FALSE,$AL$6="",$B22=""),"",VLOOKUP($B22,HKII!$B$11:$Y$80,24,FALSE))</f>
        <v>6.2</v>
      </c>
      <c r="AM22" s="653" t="str">
        <f>IF(OR(ISNUMBER(VLOOKUP($B22,HKII!$B$11:$AA$80,26,FALSE))=FALSE,$AL$6="",$B22=""),"",VLOOKUP($B22,HKII!$B$11:$AA$80,26,FALSE))</f>
        <v/>
      </c>
      <c r="AN22" s="652">
        <f>IF(OR(ISNUMBER(VLOOKUP($B22,HKII!$B$11:$AC$80,28,FALSE))=FALSE,$AN$6="",$B22=""),"",VLOOKUP($B22,HKII!$B$11:$AC$80,28,FALSE))</f>
        <v>6.2</v>
      </c>
      <c r="AO22" s="653" t="str">
        <f>IF(OR(ISNUMBER(VLOOKUP($B22,HKII!$B$11:$AE$80,30,FALSE))=FALSE,$AN$6="",$B22=""),"",VLOOKUP($B22,HKII!$B$11:$AE$80,30,FALSE))</f>
        <v/>
      </c>
      <c r="AP22" s="652" t="str">
        <f>IF(OR(ISNUMBER(VLOOKUP($B22,HKII!$B$11:$AG$80,32,FALSE))=FALSE,$AP$6="",$B22=""),"",VLOOKUP($B22,HKII!$B$11:$AG$80,32,FALSE))</f>
        <v/>
      </c>
      <c r="AQ22" s="654" t="str">
        <f>IF(OR(ISNUMBER(VLOOKUP($B22,HKII!$B$11:$AI$80,34,FALSE))=FALSE,$AP$6="",$B22=""),"",VLOOKUP($B22,HKII!$B$11:$AI$80,34,FALSE))</f>
        <v/>
      </c>
      <c r="AR22" s="652">
        <f>IF(OR(ISNUMBER(VLOOKUP($B22,HKII!$B$11:$AK$80,36,FALSE))=FALSE,$AR$6="",$B22=""),"",VLOOKUP($B22,HKII!$B$11:$AK$80,36,FALSE))</f>
        <v>6</v>
      </c>
      <c r="AS22" s="254"/>
      <c r="AT22" s="652">
        <f>IF(OR(ISNUMBER(VLOOKUP($B22,HKII!$B$11:$AO$80,40,FALSE))=FALSE,$AT$6="",$B22=""),"",VLOOKUP($B22,HKII!$B$11:$AO$80,40,FALSE))</f>
        <v>7</v>
      </c>
      <c r="AU22" s="735"/>
      <c r="AV22" s="652">
        <f>IF(OR(ISNUMBER(VLOOKUP($B22,HKII!$B$11:$AS$80,44,FALSE))=FALSE,$AV$6="",$B22=""),"",VLOOKUP($B22,HKII!$B$11:$AS$80,44,FALSE))</f>
        <v>5</v>
      </c>
      <c r="AW22" s="735"/>
      <c r="AX22" s="652" t="str">
        <f>IF(OR(ISNUMBER(VLOOKUP($B22,HKII!$B$11:$AW$80,48,FALSE))=FALSE,AX17="",$B22=""),"",VLOOKUP($B22,HKII!$B$11:$AW$80,48,FALSE))</f>
        <v/>
      </c>
      <c r="AY22" s="735"/>
      <c r="AZ22" s="655">
        <f t="shared" si="0"/>
        <v>5.64</v>
      </c>
      <c r="BA22" s="655">
        <f t="shared" si="22"/>
        <v>5.74</v>
      </c>
      <c r="BB22" s="548">
        <f>IF($B22="","",IF(OR(ISNUMBER(VLOOKUP($B22,HKI!$B$11:$BB$73,53,FALSE)),ISNUMBER(VLOOKUP($B22,HKII!$B$11:$BB$80,53,FALSE))),ROUND((VLOOKUP($B22,HKI!$B$11:$BB$73,53,FALSE)+VLOOKUP($B22,HKII!$B$11:$BB$80,53,FALSE))/2,0),""))</f>
        <v>65</v>
      </c>
      <c r="BC22" s="656" t="str">
        <f t="shared" si="23"/>
        <v>T.Bình</v>
      </c>
      <c r="BD22" s="548" t="str">
        <f t="shared" si="24"/>
        <v>T.Bình</v>
      </c>
      <c r="BE22" s="202"/>
      <c r="BF22" s="186" t="str">
        <f t="shared" si="25"/>
        <v/>
      </c>
      <c r="BG22" s="657">
        <f t="shared" si="26"/>
        <v>35</v>
      </c>
      <c r="BH22" s="188">
        <f t="shared" si="27"/>
        <v>33</v>
      </c>
      <c r="BI22" s="188">
        <f t="shared" si="28"/>
        <v>2</v>
      </c>
      <c r="BJ22" s="188">
        <f t="shared" si="29"/>
        <v>35</v>
      </c>
      <c r="BK22" s="658">
        <f t="shared" si="30"/>
        <v>0</v>
      </c>
      <c r="BL22" s="659">
        <f t="shared" si="31"/>
        <v>5.75</v>
      </c>
      <c r="BM22" s="186" t="str">
        <f t="shared" si="32"/>
        <v>BT</v>
      </c>
      <c r="BN22" s="659">
        <f t="shared" si="33"/>
        <v>5.74</v>
      </c>
      <c r="BO22" s="186" t="str">
        <f t="shared" si="34"/>
        <v>BT</v>
      </c>
      <c r="BP22" s="660" t="str">
        <f t="shared" si="35"/>
        <v>SV năm 3</v>
      </c>
      <c r="BQ22" s="203"/>
      <c r="BR22" s="681">
        <f>IF($B22="","",IF(AND(ISNUMBER(VLOOKUP($B22,HKI!$B$11:$BP$73,67,FALSE))=TRUE,ISNUMBER(VLOOKUP($B22,HKII!$B$11:$BI$80,60,FALSE))=TRUE),VLOOKUP($B22,HKI!$B$11:$BP$73,67,FALSE)+VLOOKUP($B22,HKII!$B$11:$BI$80,60,FALSE),IF(OR(ISNUMBER(VLOOKUP($B22,HKI!$B$11:$BP$73,67,FALSE))=TRUE,ISNUMBER(VLOOKUP($B22,HKII!$B$11:$BI$80,60,FALSE))=TRUE),VLOOKUP($B22,HKII!$B$11:$BI$80,60,FALSE),"")))</f>
        <v>72</v>
      </c>
      <c r="BS22" s="681">
        <f>IF($B22="","",IF(ISNUMBER(VLOOKUP($B22,HKI!$B$11:$BQ$73,68,FALSE))=TRUE,VLOOKUP($B22,HKI!$B$11:$BQ$84,68,FALSE)+IF(ISNUMBER(VLOOKUP($B22,HKII!$B$11:$BJ$80,61,FALSE))=TRUE,VLOOKUP($B22,HKII!$B$11:$BJ$80,61,FALSE),VLOOKUP($B22,HKII!$B$11:$BJ$80,61,FALSE)),""))</f>
        <v>2</v>
      </c>
      <c r="BT22" s="197">
        <f t="shared" si="1"/>
        <v>5.3</v>
      </c>
      <c r="BU22" s="198">
        <f t="shared" si="2"/>
        <v>6.2</v>
      </c>
      <c r="BV22" s="198">
        <f t="shared" si="3"/>
        <v>4.9000000000000004</v>
      </c>
      <c r="BW22" s="198">
        <f t="shared" si="4"/>
        <v>3.9</v>
      </c>
      <c r="BX22" s="199">
        <f t="shared" si="5"/>
        <v>4.5</v>
      </c>
      <c r="BY22" s="199">
        <f t="shared" si="6"/>
        <v>4.8</v>
      </c>
      <c r="BZ22" s="198" t="str">
        <f t="shared" si="7"/>
        <v/>
      </c>
      <c r="CA22" s="198" t="str">
        <f t="shared" si="8"/>
        <v/>
      </c>
      <c r="CB22" s="199" t="str">
        <f t="shared" si="36"/>
        <v/>
      </c>
      <c r="CC22" s="199">
        <f t="shared" si="37"/>
        <v>5.8</v>
      </c>
      <c r="CD22" s="198">
        <f t="shared" si="9"/>
        <v>7.3</v>
      </c>
      <c r="CE22" s="198">
        <f t="shared" si="10"/>
        <v>5.4</v>
      </c>
      <c r="CF22" s="198">
        <f t="shared" si="11"/>
        <v>5</v>
      </c>
      <c r="CG22" s="198">
        <f t="shared" si="12"/>
        <v>7</v>
      </c>
      <c r="CH22" s="198">
        <f t="shared" si="13"/>
        <v>5.7</v>
      </c>
      <c r="CI22" s="198">
        <f t="shared" si="14"/>
        <v>6.2</v>
      </c>
      <c r="CJ22" s="198">
        <f t="shared" si="15"/>
        <v>6.2</v>
      </c>
      <c r="CK22" s="198" t="str">
        <f t="shared" si="16"/>
        <v/>
      </c>
      <c r="CL22" s="198">
        <f t="shared" si="17"/>
        <v>6</v>
      </c>
      <c r="CM22" s="198">
        <f t="shared" si="18"/>
        <v>7</v>
      </c>
      <c r="CN22" s="198">
        <f t="shared" si="19"/>
        <v>5</v>
      </c>
      <c r="CO22" s="199" t="str">
        <f t="shared" si="20"/>
        <v/>
      </c>
      <c r="CP22" s="200">
        <f t="shared" si="38"/>
        <v>5.64</v>
      </c>
      <c r="CQ22" s="571">
        <f t="shared" si="39"/>
        <v>5.3</v>
      </c>
      <c r="CR22" s="571">
        <f t="shared" si="40"/>
        <v>6.2</v>
      </c>
      <c r="CS22" s="571">
        <f t="shared" si="41"/>
        <v>4.9000000000000004</v>
      </c>
      <c r="CT22" s="571" t="str">
        <f t="shared" si="42"/>
        <v/>
      </c>
      <c r="CU22" s="571">
        <f t="shared" si="43"/>
        <v>4.5</v>
      </c>
      <c r="CV22" s="571">
        <f t="shared" si="44"/>
        <v>4.8</v>
      </c>
      <c r="CW22" s="571" t="str">
        <f t="shared" si="45"/>
        <v/>
      </c>
      <c r="CX22" s="571" t="str">
        <f t="shared" si="46"/>
        <v/>
      </c>
      <c r="CY22" s="571" t="str">
        <f t="shared" si="47"/>
        <v/>
      </c>
      <c r="CZ22" s="571">
        <f t="shared" si="48"/>
        <v>5.8</v>
      </c>
      <c r="DA22" s="571">
        <f t="shared" si="49"/>
        <v>7.3</v>
      </c>
      <c r="DB22" s="571">
        <f t="shared" si="50"/>
        <v>5.4</v>
      </c>
      <c r="DC22" s="571">
        <f t="shared" si="51"/>
        <v>5</v>
      </c>
      <c r="DD22" s="571">
        <f t="shared" si="52"/>
        <v>7</v>
      </c>
      <c r="DE22" s="571">
        <f t="shared" si="53"/>
        <v>5.7</v>
      </c>
      <c r="DF22" s="571">
        <f t="shared" si="54"/>
        <v>6.2</v>
      </c>
      <c r="DG22" s="571">
        <f t="shared" si="55"/>
        <v>6.2</v>
      </c>
      <c r="DH22" s="571" t="str">
        <f t="shared" si="56"/>
        <v/>
      </c>
      <c r="DI22" s="571">
        <f t="shared" si="57"/>
        <v>6</v>
      </c>
      <c r="DJ22" s="571">
        <f t="shared" si="58"/>
        <v>7</v>
      </c>
      <c r="DK22" s="571">
        <f t="shared" si="59"/>
        <v>5</v>
      </c>
      <c r="DL22" s="571" t="str">
        <f t="shared" si="60"/>
        <v/>
      </c>
      <c r="DM22" s="574">
        <f t="shared" si="21"/>
        <v>5.75</v>
      </c>
      <c r="DN22" s="585">
        <f t="shared" si="61"/>
        <v>5.3</v>
      </c>
      <c r="DO22" s="586">
        <f t="shared" si="62"/>
        <v>6.2</v>
      </c>
      <c r="DP22" s="586">
        <f t="shared" si="63"/>
        <v>4.9000000000000004</v>
      </c>
      <c r="DQ22" s="586">
        <f t="shared" si="64"/>
        <v>5.6</v>
      </c>
      <c r="DR22" s="586">
        <f t="shared" si="65"/>
        <v>4.5</v>
      </c>
      <c r="DS22" s="586">
        <f t="shared" si="66"/>
        <v>4.8</v>
      </c>
      <c r="DT22" s="586" t="str">
        <f t="shared" si="67"/>
        <v/>
      </c>
      <c r="DU22" s="586" t="str">
        <f t="shared" si="68"/>
        <v/>
      </c>
      <c r="DV22" s="586" t="str">
        <f t="shared" si="69"/>
        <v/>
      </c>
      <c r="DW22" s="586">
        <f t="shared" si="70"/>
        <v>5.8</v>
      </c>
      <c r="DX22" s="586">
        <f t="shared" si="71"/>
        <v>7.3</v>
      </c>
      <c r="DY22" s="586">
        <f t="shared" si="72"/>
        <v>5.4</v>
      </c>
      <c r="DZ22" s="586">
        <f t="shared" si="73"/>
        <v>5</v>
      </c>
      <c r="EA22" s="586">
        <f t="shared" si="74"/>
        <v>7</v>
      </c>
      <c r="EB22" s="586">
        <f t="shared" si="75"/>
        <v>5.7</v>
      </c>
      <c r="EC22" s="586">
        <f t="shared" si="76"/>
        <v>6.2</v>
      </c>
      <c r="ED22" s="586">
        <f t="shared" si="77"/>
        <v>6.2</v>
      </c>
      <c r="EE22" s="586" t="str">
        <f t="shared" si="78"/>
        <v/>
      </c>
      <c r="EF22" s="586">
        <f t="shared" si="79"/>
        <v>6</v>
      </c>
      <c r="EG22" s="586">
        <f t="shared" si="80"/>
        <v>7</v>
      </c>
      <c r="EH22" s="586">
        <f t="shared" si="81"/>
        <v>5</v>
      </c>
      <c r="EI22" s="586" t="str">
        <f t="shared" si="82"/>
        <v/>
      </c>
      <c r="EJ22" s="589">
        <f t="shared" si="83"/>
        <v>5.74</v>
      </c>
      <c r="EK22" s="617">
        <f>IF($B22="","",IF(ISNUMBER(VLOOKUP($B22,HKI!$B$11:$EU$73,150,FALSE)),VLOOKUP($B22,HKI!$B$11:$EU$73,150,FALSE),""))</f>
        <v>5</v>
      </c>
      <c r="EL22" s="602">
        <f>IF($B22="","",IF(ISNUMBER(VLOOKUP($B22,HKI!$B$11:$EV$73,151,FALSE)),VLOOKUP($B22,HKI!$B$11:$EV$73,151,FALSE),""))</f>
        <v>5.3</v>
      </c>
      <c r="EM22" s="602">
        <f>IF($B22="","",IF(ISNUMBER(VLOOKUP($B22,HKI!$B$11:$EW$73,152,FALSE)),VLOOKUP($B22,HKI!$B$11:$EW$73,152,FALSE),""))</f>
        <v>5.9</v>
      </c>
      <c r="EN22" s="602">
        <f>IF($B22="","",IF(ISNUMBER(VLOOKUP($B22,HKI!$B$11:$EX$73,153,FALSE)),VLOOKUP($B22,HKI!$B$11:$EX$73,153,FALSE),""))</f>
        <v>5.0999999999999996</v>
      </c>
      <c r="EO22" s="602">
        <f>IF($B22="","",IF(ISNUMBER(VLOOKUP($B22,HKI!$B$11:$EY$73,154,FALSE)),VLOOKUP($B22,HKI!$B$11:$EY$73,154,FALSE),""))</f>
        <v>6.1</v>
      </c>
      <c r="EP22" s="602">
        <f>IF($B22="","",IF(ISNUMBER(VLOOKUP($B22,HKI!$B$11:$EZ$73,155,FALSE)),VLOOKUP($B22,HKI!$B$11:$EZ$73,155,FALSE),""))</f>
        <v>6.7</v>
      </c>
      <c r="EQ22" s="602">
        <f>IF($B22="","",IF(ISNUMBER(VLOOKUP($B22,HKI!$B$11:$FA$73,156,FALSE)),VLOOKUP($B22,HKI!$B$11:$FA$73,156,FALSE),""))</f>
        <v>6.5</v>
      </c>
      <c r="ER22" s="602" t="str">
        <f>IF($B22="","",IF(ISNUMBER(VLOOKUP($B22,HKI!$B$11:$FB$73,157,FALSE)),VLOOKUP($B22,HKI!$B$11:$FB$73,157,FALSE),""))</f>
        <v/>
      </c>
      <c r="ES22" s="602" t="str">
        <f>IF($B22="","",IF(ISNUMBER(VLOOKUP($B22,HKI!$B$11:$FC$84,158,FALSE)),VLOOKUP($B22,HKI!$B$11:$FC$73,158,FALSE),""))</f>
        <v/>
      </c>
      <c r="ET22" s="602">
        <f>IF($B22="","",IF(ISNUMBER(VLOOKUP($B22,HKI!$B$11:$FD$73,159,FALSE)),VLOOKUP($B22,HKI!$B$11:$FD$73,159,FALSE),""))</f>
        <v>5.5</v>
      </c>
      <c r="EU22" s="602">
        <f>IF($B22="","",IF(ISNUMBER(VLOOKUP($B22,HKI!$B$11:$FE$73,160,FALSE)),VLOOKUP($B22,HKI!$B$11:$FE$73,160,FALSE),""))</f>
        <v>5.5</v>
      </c>
      <c r="EV22" s="602">
        <f>IF($B22="","",IF(ISNUMBER(VLOOKUP($B22,HKI!$B$11:$FF$73,161,FALSE)),VLOOKUP($B22,HKI!$B$11:$FF$73,161,FALSE),""))</f>
        <v>5.2</v>
      </c>
      <c r="EW22" s="602">
        <f>IF($B22="","",IF(ISNUMBER(VLOOKUP($B22,HKI!$B$11:$FG$73,162,FALSE)),VLOOKUP($B22,HKI!$B$11:$FG$73,162,FALSE),""))</f>
        <v>5</v>
      </c>
      <c r="EX22" s="602" t="str">
        <f>IF($B22="","",IF(ISNUMBER(VLOOKUP($B22,HKI!$B$11:$FH$73,163,FALSE)),VLOOKUP($B22,HKI!$B$11:$FH$73,163,FALSE),""))</f>
        <v/>
      </c>
      <c r="EY22" s="602">
        <f>IF($B22="","",IF(ISNUMBER(VLOOKUP($B22,HKI!$B$11:$FI$73,164,FALSE)),VLOOKUP($B22,HKI!$B$11:$FI$73,164,FALSE),""))</f>
        <v>5.7</v>
      </c>
      <c r="EZ22" s="602">
        <f>IF($B22="","",IF(ISNUMBER(VLOOKUP($B22,HKI!$B$11:$FJ$73,165,FALSE)),VLOOKUP($B22,HKI!$B$11:$FJ$73,165,FALSE),""))</f>
        <v>5.7</v>
      </c>
      <c r="FA22" s="602" t="str">
        <f>IF($B22="","",IF(ISNUMBER(VLOOKUP($B22,HKI!$B$11:$FK$73,166,FALSE)),VLOOKUP($B22,HKI!$B$11:$FK$73,166,FALSE),""))</f>
        <v/>
      </c>
      <c r="FB22" s="602">
        <f>IF($B22="","",IF(ISNUMBER(VLOOKUP($B22,HKI!$B$11:$FL$73,167,FALSE)),VLOOKUP($B22,HKI!$B$11:$FL$73,167,FALSE),""))</f>
        <v>6.8</v>
      </c>
      <c r="FC22" s="602" t="str">
        <f>IF($B22="","",IF(ISNUMBER(VLOOKUP($B22,HKI!$B$11:$FM$73,168,FALSE)),VLOOKUP($B22,HKI!$B$11:$FM$73,168,FALSE),""))</f>
        <v/>
      </c>
      <c r="FD22" s="602" t="str">
        <f>IF($B22="","",IF(ISNUMBER(VLOOKUP($B22,HKI!$B$11:$FN$73,169,FALSE)),VLOOKUP($B22,HKI!$B$11:$FN$73,169,FALSE),""))</f>
        <v/>
      </c>
      <c r="FE22" s="602" t="str">
        <f>IF($B22="","",IF(ISNUMBER(VLOOKUP($B22,HKI!$B$11:$FO$73,170,FALSE)),VLOOKUP($B22,HKI!$B$11:$FO$73,170,FALSE),""))</f>
        <v/>
      </c>
      <c r="FF22" s="602">
        <f>IF($B22="","",IF(ISNUMBER(VLOOKUP($B22,HKI!$B$11:$FP$73,171,FALSE)),VLOOKUP($B22,HKI!$B$11:$FP$73,171,FALSE),""))</f>
        <v>6.8</v>
      </c>
      <c r="FG22" s="618" t="str">
        <f>IF($B22="","",IF(ISNUMBER(VLOOKUP($B22,HKI!$B$11:$FQ$73,172,FALSE)),VLOOKUP($B22,HKI!$B$11:$FQ$73,172,FALSE),""))</f>
        <v/>
      </c>
      <c r="FH22" s="610">
        <f t="shared" si="84"/>
        <v>5.3</v>
      </c>
      <c r="FI22" s="586">
        <f t="shared" si="85"/>
        <v>6.2</v>
      </c>
      <c r="FJ22" s="586">
        <f t="shared" si="86"/>
        <v>4.9000000000000004</v>
      </c>
      <c r="FK22" s="586">
        <f t="shared" si="87"/>
        <v>5.6</v>
      </c>
      <c r="FL22" s="586">
        <f t="shared" si="88"/>
        <v>4.5</v>
      </c>
      <c r="FM22" s="586">
        <f t="shared" si="89"/>
        <v>4.8</v>
      </c>
      <c r="FN22" s="586" t="str">
        <f t="shared" si="90"/>
        <v/>
      </c>
      <c r="FO22" s="586" t="str">
        <f t="shared" si="91"/>
        <v/>
      </c>
      <c r="FP22" s="586" t="str">
        <f t="shared" si="92"/>
        <v/>
      </c>
      <c r="FQ22" s="586">
        <f t="shared" si="93"/>
        <v>5.8</v>
      </c>
      <c r="FR22" s="586">
        <f t="shared" si="94"/>
        <v>7.3</v>
      </c>
      <c r="FS22" s="586">
        <f t="shared" si="95"/>
        <v>5.4</v>
      </c>
      <c r="FT22" s="586">
        <f t="shared" si="96"/>
        <v>5</v>
      </c>
      <c r="FU22" s="586">
        <f t="shared" si="97"/>
        <v>7</v>
      </c>
      <c r="FV22" s="586">
        <f t="shared" si="98"/>
        <v>5.7</v>
      </c>
      <c r="FW22" s="586">
        <f t="shared" si="99"/>
        <v>6.2</v>
      </c>
      <c r="FX22" s="586">
        <f t="shared" si="100"/>
        <v>6.2</v>
      </c>
      <c r="FY22" s="586" t="str">
        <f t="shared" si="101"/>
        <v/>
      </c>
      <c r="FZ22" s="586">
        <f t="shared" si="102"/>
        <v>6</v>
      </c>
      <c r="GA22" s="586">
        <f t="shared" si="103"/>
        <v>7</v>
      </c>
      <c r="GB22" s="586">
        <f t="shared" si="104"/>
        <v>5</v>
      </c>
      <c r="GC22" s="586" t="str">
        <f t="shared" si="105"/>
        <v/>
      </c>
      <c r="GD22" s="596">
        <f t="shared" si="106"/>
        <v>5.74</v>
      </c>
      <c r="GE22" s="737">
        <f t="shared" si="107"/>
        <v>5.78</v>
      </c>
      <c r="GF22" s="207"/>
      <c r="GI22" s="738">
        <f t="shared" si="108"/>
        <v>416.5</v>
      </c>
      <c r="GJ22" s="738">
        <f t="shared" si="109"/>
        <v>72</v>
      </c>
      <c r="GK22" s="738">
        <f t="shared" si="110"/>
        <v>5.78</v>
      </c>
    </row>
    <row r="23" spans="1:193" s="206" customFormat="1" ht="21.95" customHeight="1">
      <c r="A23" s="686">
        <f>IF(B23="","",SUBTOTAL(3,$B$11:B23))</f>
        <v>13</v>
      </c>
      <c r="B23" s="490" t="str">
        <f>IF(HKII!$B23="","",HKII!$B23)</f>
        <v>13D301Đ025</v>
      </c>
      <c r="C23" s="648" t="str">
        <f>IF($B23="","",VLOOKUP($B23,'DS LOP HKII'!$B$2:$C$936,2,0))</f>
        <v>Nguyễn Ngọc</v>
      </c>
      <c r="D23" s="649" t="str">
        <f>IF($B23="","",VLOOKUP($B23,'DS LOP HKII'!$B$2:$D$936,3,0))</f>
        <v>Dũng</v>
      </c>
      <c r="E23" s="201"/>
      <c r="F23" s="650" t="str">
        <f>IF($B23="","",IF(AND(ISBLANK(VLOOKUP($B23,HKI!$B$11:$G$73,5,FALSE)),ISBLANK(VLOOKUP($B23,HKII!$B$11:$G$80,5,FALSE)))=TRUE,"",VLOOKUP($B23,HKI!$B$11:$G$73,5,FALSE)+VLOOKUP($B23,HKII!$B$11:$G$80,5,FALSE)))</f>
        <v/>
      </c>
      <c r="G23" s="651">
        <f>IF($B23="","",IF(AND(ISBLANK(VLOOKUP($B23,HKI!$B$11:$G$73,6,FALSE)),ISBLANK(VLOOKUP($B23,HKII!$B$11:$G$80,6,FALSE)))=TRUE,"",VLOOKUP($B23,HKI!$B$11:$G$73,6,FALSE)+VLOOKUP($B23,HKII!$B$11:$G$80,6,FALSE)))</f>
        <v>7</v>
      </c>
      <c r="H23" s="652">
        <f>IF(OR(ISNUMBER(VLOOKUP($B23,HKI!$B$11:$I$73,8,FALSE))=FALSE,$H$6="",$B23=""),"",VLOOKUP($B23,HKI!$B$11:$I$73,8,FALSE))</f>
        <v>4.3</v>
      </c>
      <c r="I23" s="653" t="str">
        <f>IF(OR(ISNUMBER(VLOOKUP($B23,HKI!$B$11:$K$73,10,FALSE))=FALSE,,$H$6="",$B23=""),"",VLOOKUP($B23,HKI!$B$11:$K$73,10,FALSE))</f>
        <v/>
      </c>
      <c r="J23" s="652">
        <f>IF(OR(ISNUMBER(VLOOKUP($B23,HKI!$B$11:$M$73,12,FALSE))=FALSE,$J$6="",$B23=""),"",VLOOKUP($B23,HKI!$B$11:$M$73,12,FALSE))</f>
        <v>4.8</v>
      </c>
      <c r="K23" s="653" t="str">
        <f>IF(OR(ISNUMBER(VLOOKUP($B23,HKI!$B$11:$O$73,14,FALSE))=FALSE,$J$6="",$B23=""),"",VLOOKUP($B23,HKI!$B$11:$O$73,14,FALSE))</f>
        <v/>
      </c>
      <c r="L23" s="652">
        <f>IF(OR(ISNUMBER(VLOOKUP($B23,HKI!$B$11:$Q$73,16,FALSE))=FALSE,$L$6="",$B23=""),"",VLOOKUP($B23,HKI!$B$11:$Q$73,16,FALSE))</f>
        <v>4</v>
      </c>
      <c r="M23" s="653" t="str">
        <f>IF(OR(ISNUMBER(VLOOKUP($B23,HKI!$B$11:$S$73,18,FALSE))=FALSE,$L$6="",$B23=""),"",VLOOKUP($B23,HKI!$B$11:$S$73,18,FALSE))</f>
        <v/>
      </c>
      <c r="N23" s="652">
        <f>IF(OR(ISNUMBER(VLOOKUP($B23,HKI!$B$11:$U$73,20,FALSE))=FALSE,$N$6="",$B23=""),"",VLOOKUP($B23,HKI!$B$11:$U$73,20,FALSE))</f>
        <v>3.6</v>
      </c>
      <c r="O23" s="653">
        <f>IF(OR(ISNUMBER(VLOOKUP($B23,HKI!$B$11:$W$73,22,FALSE))=FALSE,$N$6="",$B23=""),"",VLOOKUP($B23,HKI!$B$11:$W$73,22,FALSE))</f>
        <v>3.7</v>
      </c>
      <c r="P23" s="652">
        <f>IF(OR(ISNUMBER(VLOOKUP($B23,HKI!$B$11:$Y$73,24,FALSE))=FALSE,$P$6="",$B23=""),"",VLOOKUP($B23,HKI!$B$11:$Y$73,24,FALSE))</f>
        <v>6.4</v>
      </c>
      <c r="Q23" s="653" t="str">
        <f>IF(OR(ISNUMBER(VLOOKUP($B23,HKI!$B$11:$AA$73,26,FALSE))=FALSE,$P$6="",$B23=""),"",VLOOKUP($B23,HKI!$B$11:$AA$73,26,FALSE))</f>
        <v/>
      </c>
      <c r="R23" s="652">
        <f>IF(OR(ISNUMBER(VLOOKUP($B23,HKI!$B$11:$AC$73,28,FALSE))=FALSE,$R$6="",$B23=""),"",VLOOKUP($B23,HKI!$B$11:$AC$73,28,FALSE))</f>
        <v>5.2</v>
      </c>
      <c r="S23" s="653" t="str">
        <f>IF(OR(ISNUMBER(VLOOKUP($B23,HKI!$B$11:$AE$73,30,FALSE))=FALSE,$R$6="",$B23=""),"",VLOOKUP($B23,HKI!$B$11:$AE$73,30,FALSE))</f>
        <v/>
      </c>
      <c r="T23" s="652" t="str">
        <f>IF(OR(ISNUMBER(VLOOKUP($B23,HKI!$B$11:$AG$73,32,FALSE))=FALSE,$T$6="",$B23=""),"",VLOOKUP($B23,HKI!$B$11:$AG$73,32,FALSE))</f>
        <v/>
      </c>
      <c r="U23" s="653" t="str">
        <f>IF(OR(ISNUMBER(VLOOKUP($B23,HKI!$B$11:$AI$73,34,FALSE))=FALSE,$T$6="",$B23=""),"",VLOOKUP($B23,HKI!$B$11:$AI$73,34,FALSE))</f>
        <v/>
      </c>
      <c r="V23" s="652" t="str">
        <f>IF(OR(ISNUMBER(VLOOKUP($B23,HKI!$B$11:$AK$73,36,FALSE))=FALSE,$V$6="",$B23=""),"",VLOOKUP($B23,HKI!$B$11:$AK$73,36,FALSE))</f>
        <v/>
      </c>
      <c r="W23" s="653" t="str">
        <f>IF(OR(ISNUMBER(VLOOKUP($B23,HKI!$B$11:$AM$73,38,FALSE))=FALSE,$V$6="",$B23=""),"",VLOOKUP($B23,HKI!$B$11:$AM$73,38,FALSE))</f>
        <v/>
      </c>
      <c r="X23" s="652" t="str">
        <f>IF(OR(ISNUMBER(VLOOKUP($B23,HKI!$B$11:$AO$73,40,FALSE))=FALSE,$X$6="",$B23=""),"",VLOOKUP($B23,HKI!$B$11:$AO$73,40,FALSE))</f>
        <v/>
      </c>
      <c r="Y23" s="653" t="str">
        <f>IF(OR(ISNUMBER(VLOOKUP($B23,HKI!$B$11:$AQ$73,42,FALSE))=FALSE,$X$6="",$B23=""),"",VLOOKUP($B23,HKI!$B$11:$AQ$73,42,FALSE))</f>
        <v/>
      </c>
      <c r="Z23" s="652">
        <f>IF(OR(ISNUMBER(VLOOKUP($B23,HKI!$B$11:$AS$73,44,FALSE))=FALSE,$Z$6="",$B23=""),"",VLOOKUP($B23,HKI!$B$11:$AS$73,44,FALSE))</f>
        <v>6.5</v>
      </c>
      <c r="AA23" s="254"/>
      <c r="AB23" s="652">
        <f>IF(OR(ISNUMBER(VLOOKUP($B23,HKI!$B$11:$AW$73,48,FALSE))=FALSE,$AB$6="",$B23=""),"",VLOOKUP($B23,HKI!$B$11:$AW$73,48,FALSE))</f>
        <v>6.3</v>
      </c>
      <c r="AC23" s="254"/>
      <c r="AD23" s="652">
        <f>IF(OR(ISNUMBER(VLOOKUP($B23,HKII!$B$11:$I$80,8,FALSE))=FALSE,$AD$6="",$B23=""),"",VLOOKUP($B23,HKII!$B$11:$I$80,8,FALSE))</f>
        <v>4</v>
      </c>
      <c r="AE23" s="653" t="str">
        <f>IF(OR(ISNUMBER(VLOOKUP($B23,HKII!$B$11:$K$80,10,FALSE))=FALSE,$AD$6="",$B23=""),"",VLOOKUP($B23,HKII!$B$11:$K$80,10,FALSE))</f>
        <v/>
      </c>
      <c r="AF23" s="652">
        <f>IF(OR(ISNUMBER(VLOOKUP($B23,HKII!$B$11:$M$80,12,FALSE))=FALSE,$AF$6="",$B23=""),"",VLOOKUP($B23,HKII!$B$11:$M$80,12,FALSE))</f>
        <v>5.3</v>
      </c>
      <c r="AG23" s="653" t="str">
        <f>IF(OR(ISNUMBER(VLOOKUP($B23,HKII!$B$11:$O$80,14,FALSE))=FALSE,$AF$6="",$B23=""),"",VLOOKUP($B23,HKII!$B$11:$O$80,14,FALSE))</f>
        <v/>
      </c>
      <c r="AH23" s="652">
        <f>IF(OR(ISNUMBER(VLOOKUP($B23,HKII!$B$11:$Q$80,16,FALSE))=FALSE,$AH$6="",$B23=""),"",VLOOKUP($B23,HKII!$B$11:$Q$80,16,FALSE))</f>
        <v>8.1</v>
      </c>
      <c r="AI23" s="653" t="str">
        <f>IF(OR(ISNUMBER(VLOOKUP($B23,HKII!$B$11:$S$80,18,FALSE))=FALSE,$AH$6="",$B23=""),"",VLOOKUP($B23,HKII!$B$11:$S$75,18,FALSE))</f>
        <v/>
      </c>
      <c r="AJ23" s="652">
        <f>IF(OR(ISNUMBER(VLOOKUP($B23,HKII!$B$11:$U$80,20,FALSE))=FALSE,$AJ$6="",$B23=""),"",VLOOKUP($B23,HKII!$B$11:$U$80,20,FALSE))</f>
        <v>5</v>
      </c>
      <c r="AK23" s="653" t="str">
        <f>IF(OR(ISNUMBER(VLOOKUP($B23,HKII!$B$11:$W$91,22,FALSE))=FALSE,$AJ$6="",$B23=""),"",VLOOKUP($B23,HKII!$B$11:$W$91,22,FALSE))</f>
        <v/>
      </c>
      <c r="AL23" s="652">
        <f>IF(OR(ISNUMBER(VLOOKUP($B23,HKII!$B$11:$Y$80,24,FALSE))=FALSE,$AL$6="",$B23=""),"",VLOOKUP($B23,HKII!$B$11:$Y$80,24,FALSE))</f>
        <v>7.4</v>
      </c>
      <c r="AM23" s="653" t="str">
        <f>IF(OR(ISNUMBER(VLOOKUP($B23,HKII!$B$11:$AA$80,26,FALSE))=FALSE,$AL$6="",$B23=""),"",VLOOKUP($B23,HKII!$B$11:$AA$80,26,FALSE))</f>
        <v/>
      </c>
      <c r="AN23" s="652">
        <f>IF(OR(ISNUMBER(VLOOKUP($B23,HKII!$B$11:$AC$80,28,FALSE))=FALSE,$AN$6="",$B23=""),"",VLOOKUP($B23,HKII!$B$11:$AC$80,28,FALSE))</f>
        <v>3.6</v>
      </c>
      <c r="AO23" s="653" t="str">
        <f>IF(OR(ISNUMBER(VLOOKUP($B23,HKII!$B$11:$AE$80,30,FALSE))=FALSE,$AN$6="",$B23=""),"",VLOOKUP($B23,HKII!$B$11:$AE$80,30,FALSE))</f>
        <v/>
      </c>
      <c r="AP23" s="652" t="str">
        <f>IF(OR(ISNUMBER(VLOOKUP($B23,HKII!$B$11:$AG$80,32,FALSE))=FALSE,$AP$6="",$B23=""),"",VLOOKUP($B23,HKII!$B$11:$AG$80,32,FALSE))</f>
        <v/>
      </c>
      <c r="AQ23" s="654" t="str">
        <f>IF(OR(ISNUMBER(VLOOKUP($B23,HKII!$B$11:$AI$80,34,FALSE))=FALSE,$AP$6="",$B23=""),"",VLOOKUP($B23,HKII!$B$11:$AI$80,34,FALSE))</f>
        <v/>
      </c>
      <c r="AR23" s="652">
        <f>IF(OR(ISNUMBER(VLOOKUP($B23,HKII!$B$11:$AK$80,36,FALSE))=FALSE,$AR$6="",$B23=""),"",VLOOKUP($B23,HKII!$B$11:$AK$80,36,FALSE))</f>
        <v>5</v>
      </c>
      <c r="AS23" s="254"/>
      <c r="AT23" s="652">
        <f>IF(OR(ISNUMBER(VLOOKUP($B23,HKII!$B$11:$AO$80,40,FALSE))=FALSE,$AT$6="",$B23=""),"",VLOOKUP($B23,HKII!$B$11:$AO$80,40,FALSE))</f>
        <v>6</v>
      </c>
      <c r="AU23" s="735"/>
      <c r="AV23" s="652">
        <f>IF(OR(ISNUMBER(VLOOKUP($B23,HKII!$B$11:$AS$80,44,FALSE))=FALSE,$AV$6="",$B23=""),"",VLOOKUP($B23,HKII!$B$11:$AS$80,44,FALSE))</f>
        <v>5.2</v>
      </c>
      <c r="AW23" s="735"/>
      <c r="AX23" s="652" t="str">
        <f>IF(OR(ISNUMBER(VLOOKUP($B23,HKII!$B$11:$AW$80,48,FALSE))=FALSE,AX18="",$B23=""),"",VLOOKUP($B23,HKII!$B$11:$AW$80,48,FALSE))</f>
        <v/>
      </c>
      <c r="AY23" s="735"/>
      <c r="AZ23" s="655">
        <f t="shared" si="0"/>
        <v>5.29</v>
      </c>
      <c r="BA23" s="655">
        <f t="shared" si="22"/>
        <v>5.3</v>
      </c>
      <c r="BB23" s="548">
        <f>IF($B23="","",IF(OR(ISNUMBER(VLOOKUP($B23,HKI!$B$11:$BB$73,53,FALSE)),ISNUMBER(VLOOKUP($B23,HKII!$B$11:$BB$80,53,FALSE))),ROUND((VLOOKUP($B23,HKI!$B$11:$BB$73,53,FALSE)+VLOOKUP($B23,HKII!$B$11:$BB$80,53,FALSE))/2,0),""))</f>
        <v>55</v>
      </c>
      <c r="BC23" s="656" t="str">
        <f t="shared" si="23"/>
        <v>TB Yếu</v>
      </c>
      <c r="BD23" s="548" t="str">
        <f t="shared" si="24"/>
        <v>TB Yếu</v>
      </c>
      <c r="BE23" s="202"/>
      <c r="BF23" s="186" t="str">
        <f t="shared" si="25"/>
        <v/>
      </c>
      <c r="BG23" s="657">
        <f t="shared" si="26"/>
        <v>35</v>
      </c>
      <c r="BH23" s="188">
        <f t="shared" si="27"/>
        <v>31</v>
      </c>
      <c r="BI23" s="188">
        <f t="shared" si="28"/>
        <v>4</v>
      </c>
      <c r="BJ23" s="188">
        <f t="shared" si="29"/>
        <v>31</v>
      </c>
      <c r="BK23" s="658">
        <f t="shared" si="30"/>
        <v>4</v>
      </c>
      <c r="BL23" s="659">
        <f t="shared" si="31"/>
        <v>5.8</v>
      </c>
      <c r="BM23" s="186" t="str">
        <f t="shared" si="32"/>
        <v>BT</v>
      </c>
      <c r="BN23" s="659">
        <f t="shared" si="33"/>
        <v>5.8</v>
      </c>
      <c r="BO23" s="186" t="str">
        <f t="shared" si="34"/>
        <v>BT</v>
      </c>
      <c r="BP23" s="660" t="str">
        <f t="shared" si="35"/>
        <v>SV năm 3</v>
      </c>
      <c r="BQ23" s="203"/>
      <c r="BR23" s="681">
        <f>IF($B23="","",IF(AND(ISNUMBER(VLOOKUP($B23,HKI!$B$11:$BP$73,67,FALSE))=TRUE,ISNUMBER(VLOOKUP($B23,HKII!$B$11:$BI$80,60,FALSE))=TRUE),VLOOKUP($B23,HKI!$B$11:$BP$73,67,FALSE)+VLOOKUP($B23,HKII!$B$11:$BI$80,60,FALSE),IF(OR(ISNUMBER(VLOOKUP($B23,HKI!$B$11:$BP$73,67,FALSE))=TRUE,ISNUMBER(VLOOKUP($B23,HKII!$B$11:$BI$80,60,FALSE))=TRUE),VLOOKUP($B23,HKII!$B$11:$BI$80,60,FALSE),"")))</f>
        <v>70</v>
      </c>
      <c r="BS23" s="681">
        <f>IF($B23="","",IF(ISNUMBER(VLOOKUP($B23,HKI!$B$11:$BQ$73,68,FALSE))=TRUE,VLOOKUP($B23,HKI!$B$11:$BQ$84,68,FALSE)+IF(ISNUMBER(VLOOKUP($B23,HKII!$B$11:$BJ$80,61,FALSE))=TRUE,VLOOKUP($B23,HKII!$B$11:$BJ$80,61,FALSE),VLOOKUP($B23,HKII!$B$11:$BJ$80,61,FALSE)),""))</f>
        <v>4</v>
      </c>
      <c r="BT23" s="197">
        <f t="shared" si="1"/>
        <v>4.3</v>
      </c>
      <c r="BU23" s="198">
        <f t="shared" si="2"/>
        <v>4.8</v>
      </c>
      <c r="BV23" s="198">
        <f t="shared" si="3"/>
        <v>4</v>
      </c>
      <c r="BW23" s="198">
        <f t="shared" si="4"/>
        <v>3.6</v>
      </c>
      <c r="BX23" s="199">
        <f t="shared" si="5"/>
        <v>6.4</v>
      </c>
      <c r="BY23" s="199">
        <f t="shared" si="6"/>
        <v>5.2</v>
      </c>
      <c r="BZ23" s="198" t="str">
        <f t="shared" si="7"/>
        <v/>
      </c>
      <c r="CA23" s="198" t="str">
        <f t="shared" si="8"/>
        <v/>
      </c>
      <c r="CB23" s="199" t="str">
        <f t="shared" si="36"/>
        <v/>
      </c>
      <c r="CC23" s="199">
        <f t="shared" si="37"/>
        <v>6.5</v>
      </c>
      <c r="CD23" s="198">
        <f t="shared" si="9"/>
        <v>6.3</v>
      </c>
      <c r="CE23" s="198">
        <f t="shared" si="10"/>
        <v>4</v>
      </c>
      <c r="CF23" s="198">
        <f t="shared" si="11"/>
        <v>5.3</v>
      </c>
      <c r="CG23" s="198">
        <f t="shared" si="12"/>
        <v>8.1</v>
      </c>
      <c r="CH23" s="198">
        <f t="shared" si="13"/>
        <v>5</v>
      </c>
      <c r="CI23" s="198">
        <f t="shared" si="14"/>
        <v>7.4</v>
      </c>
      <c r="CJ23" s="198">
        <f t="shared" si="15"/>
        <v>3.6</v>
      </c>
      <c r="CK23" s="198" t="str">
        <f t="shared" si="16"/>
        <v/>
      </c>
      <c r="CL23" s="198">
        <f t="shared" si="17"/>
        <v>5</v>
      </c>
      <c r="CM23" s="198">
        <f t="shared" si="18"/>
        <v>6</v>
      </c>
      <c r="CN23" s="198">
        <f t="shared" si="19"/>
        <v>5.2</v>
      </c>
      <c r="CO23" s="199" t="str">
        <f t="shared" si="20"/>
        <v/>
      </c>
      <c r="CP23" s="200">
        <f t="shared" si="38"/>
        <v>5.29</v>
      </c>
      <c r="CQ23" s="571">
        <f t="shared" si="39"/>
        <v>4.3</v>
      </c>
      <c r="CR23" s="571">
        <f t="shared" si="40"/>
        <v>4.8</v>
      </c>
      <c r="CS23" s="571" t="str">
        <f t="shared" si="41"/>
        <v/>
      </c>
      <c r="CT23" s="571" t="str">
        <f t="shared" si="42"/>
        <v/>
      </c>
      <c r="CU23" s="571">
        <f t="shared" si="43"/>
        <v>6.4</v>
      </c>
      <c r="CV23" s="571">
        <f t="shared" si="44"/>
        <v>5.2</v>
      </c>
      <c r="CW23" s="571" t="str">
        <f t="shared" si="45"/>
        <v/>
      </c>
      <c r="CX23" s="571" t="str">
        <f t="shared" si="46"/>
        <v/>
      </c>
      <c r="CY23" s="571" t="str">
        <f t="shared" si="47"/>
        <v/>
      </c>
      <c r="CZ23" s="571">
        <f t="shared" si="48"/>
        <v>6.5</v>
      </c>
      <c r="DA23" s="571">
        <f t="shared" si="49"/>
        <v>6.3</v>
      </c>
      <c r="DB23" s="571" t="str">
        <f t="shared" si="50"/>
        <v/>
      </c>
      <c r="DC23" s="571">
        <f t="shared" si="51"/>
        <v>5.3</v>
      </c>
      <c r="DD23" s="571">
        <f t="shared" si="52"/>
        <v>8.1</v>
      </c>
      <c r="DE23" s="571">
        <f t="shared" si="53"/>
        <v>5</v>
      </c>
      <c r="DF23" s="571">
        <f t="shared" si="54"/>
        <v>7.4</v>
      </c>
      <c r="DG23" s="571" t="str">
        <f t="shared" si="55"/>
        <v/>
      </c>
      <c r="DH23" s="571" t="str">
        <f t="shared" si="56"/>
        <v/>
      </c>
      <c r="DI23" s="571">
        <f t="shared" si="57"/>
        <v>5</v>
      </c>
      <c r="DJ23" s="571">
        <f t="shared" si="58"/>
        <v>6</v>
      </c>
      <c r="DK23" s="571">
        <f t="shared" si="59"/>
        <v>5.2</v>
      </c>
      <c r="DL23" s="571" t="str">
        <f t="shared" si="60"/>
        <v/>
      </c>
      <c r="DM23" s="574">
        <f t="shared" si="21"/>
        <v>5.8</v>
      </c>
      <c r="DN23" s="585">
        <f t="shared" si="61"/>
        <v>4.3</v>
      </c>
      <c r="DO23" s="586">
        <f t="shared" si="62"/>
        <v>4.8</v>
      </c>
      <c r="DP23" s="586">
        <f t="shared" si="63"/>
        <v>4</v>
      </c>
      <c r="DQ23" s="586">
        <f t="shared" si="64"/>
        <v>3.7</v>
      </c>
      <c r="DR23" s="586">
        <f t="shared" si="65"/>
        <v>6.4</v>
      </c>
      <c r="DS23" s="586">
        <f t="shared" si="66"/>
        <v>5.2</v>
      </c>
      <c r="DT23" s="586" t="str">
        <f t="shared" si="67"/>
        <v/>
      </c>
      <c r="DU23" s="586" t="str">
        <f t="shared" si="68"/>
        <v/>
      </c>
      <c r="DV23" s="586" t="str">
        <f t="shared" si="69"/>
        <v/>
      </c>
      <c r="DW23" s="586">
        <f t="shared" si="70"/>
        <v>6.5</v>
      </c>
      <c r="DX23" s="586">
        <f t="shared" si="71"/>
        <v>6.3</v>
      </c>
      <c r="DY23" s="586">
        <f t="shared" si="72"/>
        <v>4</v>
      </c>
      <c r="DZ23" s="586">
        <f t="shared" si="73"/>
        <v>5.3</v>
      </c>
      <c r="EA23" s="586">
        <f t="shared" si="74"/>
        <v>8.1</v>
      </c>
      <c r="EB23" s="586">
        <f t="shared" si="75"/>
        <v>5</v>
      </c>
      <c r="EC23" s="586">
        <f t="shared" si="76"/>
        <v>7.4</v>
      </c>
      <c r="ED23" s="586">
        <f t="shared" si="77"/>
        <v>3.6</v>
      </c>
      <c r="EE23" s="586" t="str">
        <f t="shared" si="78"/>
        <v/>
      </c>
      <c r="EF23" s="586">
        <f t="shared" si="79"/>
        <v>5</v>
      </c>
      <c r="EG23" s="586">
        <f t="shared" si="80"/>
        <v>6</v>
      </c>
      <c r="EH23" s="586">
        <f t="shared" si="81"/>
        <v>5.2</v>
      </c>
      <c r="EI23" s="586" t="str">
        <f t="shared" si="82"/>
        <v/>
      </c>
      <c r="EJ23" s="589">
        <f t="shared" si="83"/>
        <v>5.3</v>
      </c>
      <c r="EK23" s="617">
        <f>IF($B23="","",IF(ISNUMBER(VLOOKUP($B23,HKI!$B$11:$EU$73,150,FALSE)),VLOOKUP($B23,HKI!$B$11:$EU$73,150,FALSE),""))</f>
        <v>5.4</v>
      </c>
      <c r="EL23" s="602">
        <f>IF($B23="","",IF(ISNUMBER(VLOOKUP($B23,HKI!$B$11:$EV$73,151,FALSE)),VLOOKUP($B23,HKI!$B$11:$EV$73,151,FALSE),""))</f>
        <v>5.4</v>
      </c>
      <c r="EM23" s="602">
        <f>IF($B23="","",IF(ISNUMBER(VLOOKUP($B23,HKI!$B$11:$EW$73,152,FALSE)),VLOOKUP($B23,HKI!$B$11:$EW$73,152,FALSE),""))</f>
        <v>5.5</v>
      </c>
      <c r="EN23" s="602">
        <f>IF($B23="","",IF(ISNUMBER(VLOOKUP($B23,HKI!$B$11:$EX$73,153,FALSE)),VLOOKUP($B23,HKI!$B$11:$EX$73,153,FALSE),""))</f>
        <v>5.3</v>
      </c>
      <c r="EO23" s="602">
        <f>IF($B23="","",IF(ISNUMBER(VLOOKUP($B23,HKI!$B$11:$EY$73,154,FALSE)),VLOOKUP($B23,HKI!$B$11:$EY$73,154,FALSE),""))</f>
        <v>5.0999999999999996</v>
      </c>
      <c r="EP23" s="602">
        <f>IF($B23="","",IF(ISNUMBER(VLOOKUP($B23,HKI!$B$11:$EZ$73,155,FALSE)),VLOOKUP($B23,HKI!$B$11:$EZ$73,155,FALSE),""))</f>
        <v>4.9000000000000004</v>
      </c>
      <c r="EQ23" s="602">
        <f>IF($B23="","",IF(ISNUMBER(VLOOKUP($B23,HKI!$B$11:$FA$73,156,FALSE)),VLOOKUP($B23,HKI!$B$11:$FA$73,156,FALSE),""))</f>
        <v>5.0999999999999996</v>
      </c>
      <c r="ER23" s="602" t="str">
        <f>IF($B23="","",IF(ISNUMBER(VLOOKUP($B23,HKI!$B$11:$FB$73,157,FALSE)),VLOOKUP($B23,HKI!$B$11:$FB$73,157,FALSE),""))</f>
        <v/>
      </c>
      <c r="ES23" s="602" t="str">
        <f>IF($B23="","",IF(ISNUMBER(VLOOKUP($B23,HKI!$B$11:$FC$84,158,FALSE)),VLOOKUP($B23,HKI!$B$11:$FC$73,158,FALSE),""))</f>
        <v/>
      </c>
      <c r="ET23" s="602">
        <f>IF($B23="","",IF(ISNUMBER(VLOOKUP($B23,HKI!$B$11:$FD$73,159,FALSE)),VLOOKUP($B23,HKI!$B$11:$FD$73,159,FALSE),""))</f>
        <v>5.7</v>
      </c>
      <c r="EU23" s="602">
        <f>IF($B23="","",IF(ISNUMBER(VLOOKUP($B23,HKI!$B$11:$FE$73,160,FALSE)),VLOOKUP($B23,HKI!$B$11:$FE$73,160,FALSE),""))</f>
        <v>5.7</v>
      </c>
      <c r="EV23" s="602" t="str">
        <f>IF($B23="","",IF(ISNUMBER(VLOOKUP($B23,HKI!$B$11:$FF$73,161,FALSE)),VLOOKUP($B23,HKI!$B$11:$FF$73,161,FALSE),""))</f>
        <v/>
      </c>
      <c r="EW23" s="602">
        <f>IF($B23="","",IF(ISNUMBER(VLOOKUP($B23,HKI!$B$11:$FG$73,162,FALSE)),VLOOKUP($B23,HKI!$B$11:$FG$73,162,FALSE),""))</f>
        <v>5.5</v>
      </c>
      <c r="EX23" s="602">
        <f>IF($B23="","",IF(ISNUMBER(VLOOKUP($B23,HKI!$B$11:$FH$73,163,FALSE)),VLOOKUP($B23,HKI!$B$11:$FH$73,163,FALSE),""))</f>
        <v>4.9000000000000004</v>
      </c>
      <c r="EY23" s="602">
        <f>IF($B23="","",IF(ISNUMBER(VLOOKUP($B23,HKI!$B$11:$FI$73,164,FALSE)),VLOOKUP($B23,HKI!$B$11:$FI$73,164,FALSE),""))</f>
        <v>5.5</v>
      </c>
      <c r="EZ23" s="602">
        <f>IF($B23="","",IF(ISNUMBER(VLOOKUP($B23,HKI!$B$11:$FJ$73,165,FALSE)),VLOOKUP($B23,HKI!$B$11:$FJ$73,165,FALSE),""))</f>
        <v>5.9</v>
      </c>
      <c r="FA23" s="602">
        <f>IF($B23="","",IF(ISNUMBER(VLOOKUP($B23,HKI!$B$11:$FK$73,166,FALSE)),VLOOKUP($B23,HKI!$B$11:$FK$73,166,FALSE),""))</f>
        <v>4.2</v>
      </c>
      <c r="FB23" s="602">
        <f>IF($B23="","",IF(ISNUMBER(VLOOKUP($B23,HKI!$B$11:$FL$73,167,FALSE)),VLOOKUP($B23,HKI!$B$11:$FL$73,167,FALSE),""))</f>
        <v>7</v>
      </c>
      <c r="FC23" s="602" t="str">
        <f>IF($B23="","",IF(ISNUMBER(VLOOKUP($B23,HKI!$B$11:$FM$73,168,FALSE)),VLOOKUP($B23,HKI!$B$11:$FM$73,168,FALSE),""))</f>
        <v/>
      </c>
      <c r="FD23" s="602" t="str">
        <f>IF($B23="","",IF(ISNUMBER(VLOOKUP($B23,HKI!$B$11:$FN$73,169,FALSE)),VLOOKUP($B23,HKI!$B$11:$FN$73,169,FALSE),""))</f>
        <v/>
      </c>
      <c r="FE23" s="602" t="str">
        <f>IF($B23="","",IF(ISNUMBER(VLOOKUP($B23,HKI!$B$11:$FO$73,170,FALSE)),VLOOKUP($B23,HKI!$B$11:$FO$73,170,FALSE),""))</f>
        <v/>
      </c>
      <c r="FF23" s="602">
        <f>IF($B23="","",IF(ISNUMBER(VLOOKUP($B23,HKI!$B$11:$FP$73,171,FALSE)),VLOOKUP($B23,HKI!$B$11:$FP$73,171,FALSE),""))</f>
        <v>5.7</v>
      </c>
      <c r="FG23" s="618" t="str">
        <f>IF($B23="","",IF(ISNUMBER(VLOOKUP($B23,HKI!$B$11:$FQ$73,172,FALSE)),VLOOKUP($B23,HKI!$B$11:$FQ$73,172,FALSE),""))</f>
        <v/>
      </c>
      <c r="FH23" s="610">
        <f t="shared" si="84"/>
        <v>4.3</v>
      </c>
      <c r="FI23" s="586">
        <f t="shared" si="85"/>
        <v>4.8</v>
      </c>
      <c r="FJ23" s="586" t="str">
        <f t="shared" si="86"/>
        <v/>
      </c>
      <c r="FK23" s="586" t="str">
        <f t="shared" si="87"/>
        <v/>
      </c>
      <c r="FL23" s="586">
        <f t="shared" si="88"/>
        <v>6.4</v>
      </c>
      <c r="FM23" s="586">
        <f t="shared" si="89"/>
        <v>5.2</v>
      </c>
      <c r="FN23" s="586" t="str">
        <f t="shared" si="90"/>
        <v/>
      </c>
      <c r="FO23" s="586" t="str">
        <f t="shared" si="91"/>
        <v/>
      </c>
      <c r="FP23" s="586" t="str">
        <f t="shared" si="92"/>
        <v/>
      </c>
      <c r="FQ23" s="586">
        <f t="shared" si="93"/>
        <v>6.5</v>
      </c>
      <c r="FR23" s="586">
        <f t="shared" si="94"/>
        <v>6.3</v>
      </c>
      <c r="FS23" s="586" t="str">
        <f t="shared" si="95"/>
        <v/>
      </c>
      <c r="FT23" s="586">
        <f t="shared" si="96"/>
        <v>5.3</v>
      </c>
      <c r="FU23" s="586">
        <f t="shared" si="97"/>
        <v>8.1</v>
      </c>
      <c r="FV23" s="586">
        <f t="shared" si="98"/>
        <v>5</v>
      </c>
      <c r="FW23" s="586">
        <f t="shared" si="99"/>
        <v>7.4</v>
      </c>
      <c r="FX23" s="586" t="str">
        <f t="shared" si="100"/>
        <v/>
      </c>
      <c r="FY23" s="586" t="str">
        <f t="shared" si="101"/>
        <v/>
      </c>
      <c r="FZ23" s="586">
        <f t="shared" si="102"/>
        <v>5</v>
      </c>
      <c r="GA23" s="586">
        <f t="shared" si="103"/>
        <v>6</v>
      </c>
      <c r="GB23" s="586">
        <f t="shared" si="104"/>
        <v>5.2</v>
      </c>
      <c r="GC23" s="586" t="str">
        <f t="shared" si="105"/>
        <v/>
      </c>
      <c r="GD23" s="596">
        <f t="shared" si="106"/>
        <v>5.8</v>
      </c>
      <c r="GE23" s="737">
        <f t="shared" si="107"/>
        <v>5.55</v>
      </c>
      <c r="GF23" s="207"/>
      <c r="GI23" s="738">
        <f t="shared" si="108"/>
        <v>360.7000000000001</v>
      </c>
      <c r="GJ23" s="738">
        <f t="shared" si="109"/>
        <v>65</v>
      </c>
      <c r="GK23" s="738">
        <f t="shared" si="110"/>
        <v>5.55</v>
      </c>
    </row>
    <row r="24" spans="1:193" s="206" customFormat="1" ht="21.95" customHeight="1">
      <c r="A24" s="686">
        <f>IF(B24="","",SUBTOTAL(3,$B$11:B24))</f>
        <v>14</v>
      </c>
      <c r="B24" s="490" t="str">
        <f>IF(HKII!$B24="","",HKII!$B24)</f>
        <v>13D301Đ192</v>
      </c>
      <c r="C24" s="648" t="str">
        <f>IF($B24="","",VLOOKUP($B24,'DS LOP HKII'!$B$2:$C$936,2,0))</f>
        <v>Cao Trùng</v>
      </c>
      <c r="D24" s="649" t="str">
        <f>IF($B24="","",VLOOKUP($B24,'DS LOP HKII'!$B$2:$D$936,3,0))</f>
        <v>Dương</v>
      </c>
      <c r="E24" s="201"/>
      <c r="F24" s="650" t="str">
        <f>IF($B24="","",IF(AND(ISBLANK(VLOOKUP($B24,HKI!$B$11:$G$73,5,FALSE)),ISBLANK(VLOOKUP($B24,HKII!$B$11:$G$80,5,FALSE)))=TRUE,"",VLOOKUP($B24,HKI!$B$11:$G$73,5,FALSE)+VLOOKUP($B24,HKII!$B$11:$G$80,5,FALSE)))</f>
        <v/>
      </c>
      <c r="G24" s="651">
        <f>IF($B24="","",IF(AND(ISBLANK(VLOOKUP($B24,HKI!$B$11:$G$73,6,FALSE)),ISBLANK(VLOOKUP($B24,HKII!$B$11:$G$80,6,FALSE)))=TRUE,"",VLOOKUP($B24,HKI!$B$11:$G$73,6,FALSE)+VLOOKUP($B24,HKII!$B$11:$G$80,6,FALSE)))</f>
        <v>0</v>
      </c>
      <c r="H24" s="652">
        <f>IF(OR(ISNUMBER(VLOOKUP($B24,HKI!$B$11:$I$73,8,FALSE))=FALSE,$H$6="",$B24=""),"",VLOOKUP($B24,HKI!$B$11:$I$73,8,FALSE))</f>
        <v>5.6</v>
      </c>
      <c r="I24" s="653" t="str">
        <f>IF(OR(ISNUMBER(VLOOKUP($B24,HKI!$B$11:$K$73,10,FALSE))=FALSE,,$H$6="",$B24=""),"",VLOOKUP($B24,HKI!$B$11:$K$73,10,FALSE))</f>
        <v/>
      </c>
      <c r="J24" s="652">
        <f>IF(OR(ISNUMBER(VLOOKUP($B24,HKI!$B$11:$M$73,12,FALSE))=FALSE,$J$6="",$B24=""),"",VLOOKUP($B24,HKI!$B$11:$M$73,12,FALSE))</f>
        <v>6.5</v>
      </c>
      <c r="K24" s="653" t="str">
        <f>IF(OR(ISNUMBER(VLOOKUP($B24,HKI!$B$11:$O$73,14,FALSE))=FALSE,$J$6="",$B24=""),"",VLOOKUP($B24,HKI!$B$11:$O$73,14,FALSE))</f>
        <v/>
      </c>
      <c r="L24" s="652">
        <f>IF(OR(ISNUMBER(VLOOKUP($B24,HKI!$B$11:$Q$73,16,FALSE))=FALSE,$L$6="",$B24=""),"",VLOOKUP($B24,HKI!$B$11:$Q$73,16,FALSE))</f>
        <v>8.5</v>
      </c>
      <c r="M24" s="653" t="str">
        <f>IF(OR(ISNUMBER(VLOOKUP($B24,HKI!$B$11:$S$73,18,FALSE))=FALSE,$L$6="",$B24=""),"",VLOOKUP($B24,HKI!$B$11:$S$73,18,FALSE))</f>
        <v/>
      </c>
      <c r="N24" s="652">
        <f>IF(OR(ISNUMBER(VLOOKUP($B24,HKI!$B$11:$U$73,20,FALSE))=FALSE,$N$6="",$B24=""),"",VLOOKUP($B24,HKI!$B$11:$U$73,20,FALSE))</f>
        <v>8.1</v>
      </c>
      <c r="O24" s="653" t="str">
        <f>IF(OR(ISNUMBER(VLOOKUP($B24,HKI!$B$11:$W$73,22,FALSE))=FALSE,$N$6="",$B24=""),"",VLOOKUP($B24,HKI!$B$11:$W$73,22,FALSE))</f>
        <v/>
      </c>
      <c r="P24" s="652">
        <f>IF(OR(ISNUMBER(VLOOKUP($B24,HKI!$B$11:$Y$73,24,FALSE))=FALSE,$P$6="",$B24=""),"",VLOOKUP($B24,HKI!$B$11:$Y$73,24,FALSE))</f>
        <v>8.9</v>
      </c>
      <c r="Q24" s="653" t="str">
        <f>IF(OR(ISNUMBER(VLOOKUP($B24,HKI!$B$11:$AA$73,26,FALSE))=FALSE,$P$6="",$B24=""),"",VLOOKUP($B24,HKI!$B$11:$AA$73,26,FALSE))</f>
        <v/>
      </c>
      <c r="R24" s="652">
        <f>IF(OR(ISNUMBER(VLOOKUP($B24,HKI!$B$11:$AC$73,28,FALSE))=FALSE,$R$6="",$B24=""),"",VLOOKUP($B24,HKI!$B$11:$AC$73,28,FALSE))</f>
        <v>7.4</v>
      </c>
      <c r="S24" s="653" t="str">
        <f>IF(OR(ISNUMBER(VLOOKUP($B24,HKI!$B$11:$AE$73,30,FALSE))=FALSE,$R$6="",$B24=""),"",VLOOKUP($B24,HKI!$B$11:$AE$73,30,FALSE))</f>
        <v/>
      </c>
      <c r="T24" s="652" t="str">
        <f>IF(OR(ISNUMBER(VLOOKUP($B24,HKI!$B$11:$AG$73,32,FALSE))=FALSE,$T$6="",$B24=""),"",VLOOKUP($B24,HKI!$B$11:$AG$73,32,FALSE))</f>
        <v/>
      </c>
      <c r="U24" s="653" t="str">
        <f>IF(OR(ISNUMBER(VLOOKUP($B24,HKI!$B$11:$AI$73,34,FALSE))=FALSE,$T$6="",$B24=""),"",VLOOKUP($B24,HKI!$B$11:$AI$73,34,FALSE))</f>
        <v/>
      </c>
      <c r="V24" s="652" t="str">
        <f>IF(OR(ISNUMBER(VLOOKUP($B24,HKI!$B$11:$AK$73,36,FALSE))=FALSE,$V$6="",$B24=""),"",VLOOKUP($B24,HKI!$B$11:$AK$73,36,FALSE))</f>
        <v/>
      </c>
      <c r="W24" s="653" t="str">
        <f>IF(OR(ISNUMBER(VLOOKUP($B24,HKI!$B$11:$AM$73,38,FALSE))=FALSE,$V$6="",$B24=""),"",VLOOKUP($B24,HKI!$B$11:$AM$73,38,FALSE))</f>
        <v/>
      </c>
      <c r="X24" s="652" t="str">
        <f>IF(OR(ISNUMBER(VLOOKUP($B24,HKI!$B$11:$AO$73,40,FALSE))=FALSE,$X$6="",$B24=""),"",VLOOKUP($B24,HKI!$B$11:$AO$73,40,FALSE))</f>
        <v/>
      </c>
      <c r="Y24" s="653" t="str">
        <f>IF(OR(ISNUMBER(VLOOKUP($B24,HKI!$B$11:$AQ$73,42,FALSE))=FALSE,$X$6="",$B24=""),"",VLOOKUP($B24,HKI!$B$11:$AQ$73,42,FALSE))</f>
        <v/>
      </c>
      <c r="Z24" s="652">
        <f>IF(OR(ISNUMBER(VLOOKUP($B24,HKI!$B$11:$AS$73,44,FALSE))=FALSE,$Z$6="",$B24=""),"",VLOOKUP($B24,HKI!$B$11:$AS$73,44,FALSE))</f>
        <v>6.8</v>
      </c>
      <c r="AA24" s="254"/>
      <c r="AB24" s="652">
        <f>IF(OR(ISNUMBER(VLOOKUP($B24,HKI!$B$11:$AW$73,48,FALSE))=FALSE,$AB$6="",$B24=""),"",VLOOKUP($B24,HKI!$B$11:$AW$73,48,FALSE))</f>
        <v>9.3000000000000007</v>
      </c>
      <c r="AC24" s="254"/>
      <c r="AD24" s="652">
        <f>IF(OR(ISNUMBER(VLOOKUP($B24,HKII!$B$11:$I$80,8,FALSE))=FALSE,$AD$6="",$B24=""),"",VLOOKUP($B24,HKII!$B$11:$I$80,8,FALSE))</f>
        <v>6.7</v>
      </c>
      <c r="AE24" s="653" t="str">
        <f>IF(OR(ISNUMBER(VLOOKUP($B24,HKII!$B$11:$K$80,10,FALSE))=FALSE,$AD$6="",$B24=""),"",VLOOKUP($B24,HKII!$B$11:$K$80,10,FALSE))</f>
        <v/>
      </c>
      <c r="AF24" s="652">
        <f>IF(OR(ISNUMBER(VLOOKUP($B24,HKII!$B$11:$M$80,12,FALSE))=FALSE,$AF$6="",$B24=""),"",VLOOKUP($B24,HKII!$B$11:$M$80,12,FALSE))</f>
        <v>6.1</v>
      </c>
      <c r="AG24" s="653" t="str">
        <f>IF(OR(ISNUMBER(VLOOKUP($B24,HKII!$B$11:$O$80,14,FALSE))=FALSE,$AF$6="",$B24=""),"",VLOOKUP($B24,HKII!$B$11:$O$80,14,FALSE))</f>
        <v/>
      </c>
      <c r="AH24" s="652">
        <f>IF(OR(ISNUMBER(VLOOKUP($B24,HKII!$B$11:$Q$80,16,FALSE))=FALSE,$AH$6="",$B24=""),"",VLOOKUP($B24,HKII!$B$11:$Q$80,16,FALSE))</f>
        <v>7</v>
      </c>
      <c r="AI24" s="653" t="str">
        <f>IF(OR(ISNUMBER(VLOOKUP($B24,HKII!$B$11:$S$80,18,FALSE))=FALSE,$AH$6="",$B24=""),"",VLOOKUP($B24,HKII!$B$11:$S$75,18,FALSE))</f>
        <v/>
      </c>
      <c r="AJ24" s="652">
        <f>IF(OR(ISNUMBER(VLOOKUP($B24,HKII!$B$11:$U$80,20,FALSE))=FALSE,$AJ$6="",$B24=""),"",VLOOKUP($B24,HKII!$B$11:$U$80,20,FALSE))</f>
        <v>6.8</v>
      </c>
      <c r="AK24" s="653" t="str">
        <f>IF(OR(ISNUMBER(VLOOKUP($B24,HKII!$B$11:$W$91,22,FALSE))=FALSE,$AJ$6="",$B24=""),"",VLOOKUP($B24,HKII!$B$11:$W$91,22,FALSE))</f>
        <v/>
      </c>
      <c r="AL24" s="652">
        <f>IF(OR(ISNUMBER(VLOOKUP($B24,HKII!$B$11:$Y$80,24,FALSE))=FALSE,$AL$6="",$B24=""),"",VLOOKUP($B24,HKII!$B$11:$Y$80,24,FALSE))</f>
        <v>8.8000000000000007</v>
      </c>
      <c r="AM24" s="653" t="str">
        <f>IF(OR(ISNUMBER(VLOOKUP($B24,HKII!$B$11:$AA$80,26,FALSE))=FALSE,$AL$6="",$B24=""),"",VLOOKUP($B24,HKII!$B$11:$AA$80,26,FALSE))</f>
        <v/>
      </c>
      <c r="AN24" s="652">
        <f>IF(OR(ISNUMBER(VLOOKUP($B24,HKII!$B$11:$AC$80,28,FALSE))=FALSE,$AN$6="",$B24=""),"",VLOOKUP($B24,HKII!$B$11:$AC$80,28,FALSE))</f>
        <v>6.3</v>
      </c>
      <c r="AO24" s="653" t="str">
        <f>IF(OR(ISNUMBER(VLOOKUP($B24,HKII!$B$11:$AE$80,30,FALSE))=FALSE,$AN$6="",$B24=""),"",VLOOKUP($B24,HKII!$B$11:$AE$80,30,FALSE))</f>
        <v/>
      </c>
      <c r="AP24" s="652" t="str">
        <f>IF(OR(ISNUMBER(VLOOKUP($B24,HKII!$B$11:$AG$80,32,FALSE))=FALSE,$AP$6="",$B24=""),"",VLOOKUP($B24,HKII!$B$11:$AG$80,32,FALSE))</f>
        <v/>
      </c>
      <c r="AQ24" s="654" t="str">
        <f>IF(OR(ISNUMBER(VLOOKUP($B24,HKII!$B$11:$AI$80,34,FALSE))=FALSE,$AP$6="",$B24=""),"",VLOOKUP($B24,HKII!$B$11:$AI$80,34,FALSE))</f>
        <v/>
      </c>
      <c r="AR24" s="652">
        <f>IF(OR(ISNUMBER(VLOOKUP($B24,HKII!$B$11:$AK$80,36,FALSE))=FALSE,$AR$6="",$B24=""),"",VLOOKUP($B24,HKII!$B$11:$AK$80,36,FALSE))</f>
        <v>8</v>
      </c>
      <c r="AS24" s="254"/>
      <c r="AT24" s="652">
        <f>IF(OR(ISNUMBER(VLOOKUP($B24,HKII!$B$11:$AO$80,40,FALSE))=FALSE,$AT$6="",$B24=""),"",VLOOKUP($B24,HKII!$B$11:$AO$80,40,FALSE))</f>
        <v>6.8</v>
      </c>
      <c r="AU24" s="735"/>
      <c r="AV24" s="652">
        <f>IF(OR(ISNUMBER(VLOOKUP($B24,HKII!$B$11:$AS$80,44,FALSE))=FALSE,$AV$6="",$B24=""),"",VLOOKUP($B24,HKII!$B$11:$AS$80,44,FALSE))</f>
        <v>5.8</v>
      </c>
      <c r="AW24" s="735"/>
      <c r="AX24" s="652" t="str">
        <f>IF(OR(ISNUMBER(VLOOKUP($B24,HKII!$B$11:$AW$80,48,FALSE))=FALSE,AX19="",$B24=""),"",VLOOKUP($B24,HKII!$B$11:$AW$80,48,FALSE))</f>
        <v/>
      </c>
      <c r="AY24" s="735"/>
      <c r="AZ24" s="655">
        <f t="shared" si="0"/>
        <v>7.25</v>
      </c>
      <c r="BA24" s="655" t="str">
        <f t="shared" si="22"/>
        <v/>
      </c>
      <c r="BB24" s="548">
        <f>IF($B24="","",IF(OR(ISNUMBER(VLOOKUP($B24,HKI!$B$11:$BB$73,53,FALSE)),ISNUMBER(VLOOKUP($B24,HKII!$B$11:$BB$80,53,FALSE))),ROUND((VLOOKUP($B24,HKI!$B$11:$BB$73,53,FALSE)+VLOOKUP($B24,HKII!$B$11:$BB$80,53,FALSE))/2,0),""))</f>
        <v>73</v>
      </c>
      <c r="BC24" s="656" t="str">
        <f t="shared" si="23"/>
        <v>Khá</v>
      </c>
      <c r="BD24" s="548" t="str">
        <f t="shared" si="24"/>
        <v/>
      </c>
      <c r="BE24" s="202"/>
      <c r="BF24" s="186" t="str">
        <f t="shared" si="25"/>
        <v/>
      </c>
      <c r="BG24" s="657">
        <f t="shared" si="26"/>
        <v>35</v>
      </c>
      <c r="BH24" s="188">
        <f t="shared" si="27"/>
        <v>35</v>
      </c>
      <c r="BI24" s="188">
        <f t="shared" si="28"/>
        <v>0</v>
      </c>
      <c r="BJ24" s="188">
        <f t="shared" si="29"/>
        <v>35</v>
      </c>
      <c r="BK24" s="658">
        <f t="shared" si="30"/>
        <v>0</v>
      </c>
      <c r="BL24" s="659">
        <f t="shared" si="31"/>
        <v>7.25</v>
      </c>
      <c r="BM24" s="186" t="str">
        <f t="shared" si="32"/>
        <v>BT</v>
      </c>
      <c r="BN24" s="659">
        <f t="shared" si="33"/>
        <v>7.25</v>
      </c>
      <c r="BO24" s="186" t="str">
        <f t="shared" si="34"/>
        <v>BT</v>
      </c>
      <c r="BP24" s="660" t="str">
        <f t="shared" si="35"/>
        <v>SV năm 3</v>
      </c>
      <c r="BQ24" s="203"/>
      <c r="BR24" s="681">
        <f>IF($B24="","",IF(AND(ISNUMBER(VLOOKUP($B24,HKI!$B$11:$BP$73,67,FALSE))=TRUE,ISNUMBER(VLOOKUP($B24,HKII!$B$11:$BI$80,60,FALSE))=TRUE),VLOOKUP($B24,HKI!$B$11:$BP$73,67,FALSE)+VLOOKUP($B24,HKII!$B$11:$BI$80,60,FALSE),IF(OR(ISNUMBER(VLOOKUP($B24,HKI!$B$11:$BP$73,67,FALSE))=TRUE,ISNUMBER(VLOOKUP($B24,HKII!$B$11:$BI$80,60,FALSE))=TRUE),VLOOKUP($B24,HKII!$B$11:$BI$80,60,FALSE),"")))</f>
        <v>74</v>
      </c>
      <c r="BS24" s="681">
        <f>IF($B24="","",IF(ISNUMBER(VLOOKUP($B24,HKI!$B$11:$BQ$73,68,FALSE))=TRUE,VLOOKUP($B24,HKI!$B$11:$BQ$84,68,FALSE)+IF(ISNUMBER(VLOOKUP($B24,HKII!$B$11:$BJ$80,61,FALSE))=TRUE,VLOOKUP($B24,HKII!$B$11:$BJ$80,61,FALSE),VLOOKUP($B24,HKII!$B$11:$BJ$80,61,FALSE)),""))</f>
        <v>0</v>
      </c>
      <c r="BT24" s="197">
        <f t="shared" si="1"/>
        <v>5.6</v>
      </c>
      <c r="BU24" s="198">
        <f t="shared" si="2"/>
        <v>6.5</v>
      </c>
      <c r="BV24" s="198">
        <f t="shared" si="3"/>
        <v>8.5</v>
      </c>
      <c r="BW24" s="198">
        <f t="shared" si="4"/>
        <v>8.1</v>
      </c>
      <c r="BX24" s="199">
        <f t="shared" si="5"/>
        <v>8.9</v>
      </c>
      <c r="BY24" s="199">
        <f t="shared" si="6"/>
        <v>7.4</v>
      </c>
      <c r="BZ24" s="198" t="str">
        <f t="shared" si="7"/>
        <v/>
      </c>
      <c r="CA24" s="198" t="str">
        <f t="shared" si="8"/>
        <v/>
      </c>
      <c r="CB24" s="199" t="str">
        <f t="shared" si="36"/>
        <v/>
      </c>
      <c r="CC24" s="199">
        <f t="shared" si="37"/>
        <v>6.8</v>
      </c>
      <c r="CD24" s="198">
        <f t="shared" si="9"/>
        <v>9.3000000000000007</v>
      </c>
      <c r="CE24" s="198">
        <f t="shared" si="10"/>
        <v>6.7</v>
      </c>
      <c r="CF24" s="198">
        <f t="shared" si="11"/>
        <v>6.1</v>
      </c>
      <c r="CG24" s="198">
        <f t="shared" si="12"/>
        <v>7</v>
      </c>
      <c r="CH24" s="198">
        <f t="shared" si="13"/>
        <v>6.8</v>
      </c>
      <c r="CI24" s="198">
        <f t="shared" si="14"/>
        <v>8.8000000000000007</v>
      </c>
      <c r="CJ24" s="198">
        <f t="shared" si="15"/>
        <v>6.3</v>
      </c>
      <c r="CK24" s="198" t="str">
        <f t="shared" si="16"/>
        <v/>
      </c>
      <c r="CL24" s="198">
        <f t="shared" si="17"/>
        <v>8</v>
      </c>
      <c r="CM24" s="198">
        <f t="shared" si="18"/>
        <v>6.8</v>
      </c>
      <c r="CN24" s="198">
        <f t="shared" si="19"/>
        <v>5.8</v>
      </c>
      <c r="CO24" s="199" t="str">
        <f t="shared" si="20"/>
        <v/>
      </c>
      <c r="CP24" s="200">
        <f t="shared" si="38"/>
        <v>7.25</v>
      </c>
      <c r="CQ24" s="571">
        <f t="shared" si="39"/>
        <v>5.6</v>
      </c>
      <c r="CR24" s="571">
        <f t="shared" si="40"/>
        <v>6.5</v>
      </c>
      <c r="CS24" s="571">
        <f t="shared" si="41"/>
        <v>8.5</v>
      </c>
      <c r="CT24" s="571">
        <f t="shared" si="42"/>
        <v>8.1</v>
      </c>
      <c r="CU24" s="571">
        <f t="shared" si="43"/>
        <v>8.9</v>
      </c>
      <c r="CV24" s="571">
        <f t="shared" si="44"/>
        <v>7.4</v>
      </c>
      <c r="CW24" s="571" t="str">
        <f t="shared" si="45"/>
        <v/>
      </c>
      <c r="CX24" s="571" t="str">
        <f t="shared" si="46"/>
        <v/>
      </c>
      <c r="CY24" s="571" t="str">
        <f t="shared" si="47"/>
        <v/>
      </c>
      <c r="CZ24" s="571">
        <f t="shared" si="48"/>
        <v>6.8</v>
      </c>
      <c r="DA24" s="571">
        <f t="shared" si="49"/>
        <v>9.3000000000000007</v>
      </c>
      <c r="DB24" s="571">
        <f t="shared" si="50"/>
        <v>6.7</v>
      </c>
      <c r="DC24" s="571">
        <f t="shared" si="51"/>
        <v>6.1</v>
      </c>
      <c r="DD24" s="571">
        <f t="shared" si="52"/>
        <v>7</v>
      </c>
      <c r="DE24" s="571">
        <f t="shared" si="53"/>
        <v>6.8</v>
      </c>
      <c r="DF24" s="571">
        <f t="shared" si="54"/>
        <v>8.8000000000000007</v>
      </c>
      <c r="DG24" s="571">
        <f t="shared" si="55"/>
        <v>6.3</v>
      </c>
      <c r="DH24" s="571" t="str">
        <f t="shared" si="56"/>
        <v/>
      </c>
      <c r="DI24" s="571">
        <f t="shared" si="57"/>
        <v>8</v>
      </c>
      <c r="DJ24" s="571">
        <f t="shared" si="58"/>
        <v>6.8</v>
      </c>
      <c r="DK24" s="571">
        <f t="shared" si="59"/>
        <v>5.8</v>
      </c>
      <c r="DL24" s="571" t="str">
        <f t="shared" si="60"/>
        <v/>
      </c>
      <c r="DM24" s="574">
        <f t="shared" si="21"/>
        <v>7.25</v>
      </c>
      <c r="DN24" s="585">
        <f t="shared" si="61"/>
        <v>5.6</v>
      </c>
      <c r="DO24" s="586">
        <f t="shared" si="62"/>
        <v>6.5</v>
      </c>
      <c r="DP24" s="586">
        <f t="shared" si="63"/>
        <v>8.5</v>
      </c>
      <c r="DQ24" s="586">
        <f t="shared" si="64"/>
        <v>8.1</v>
      </c>
      <c r="DR24" s="586">
        <f t="shared" si="65"/>
        <v>8.9</v>
      </c>
      <c r="DS24" s="586">
        <f t="shared" si="66"/>
        <v>7.4</v>
      </c>
      <c r="DT24" s="586" t="str">
        <f t="shared" si="67"/>
        <v/>
      </c>
      <c r="DU24" s="586" t="str">
        <f t="shared" si="68"/>
        <v/>
      </c>
      <c r="DV24" s="586" t="str">
        <f t="shared" si="69"/>
        <v/>
      </c>
      <c r="DW24" s="586">
        <f t="shared" si="70"/>
        <v>6.8</v>
      </c>
      <c r="DX24" s="586">
        <f t="shared" si="71"/>
        <v>9.3000000000000007</v>
      </c>
      <c r="DY24" s="586">
        <f t="shared" si="72"/>
        <v>6.7</v>
      </c>
      <c r="DZ24" s="586">
        <f t="shared" si="73"/>
        <v>6.1</v>
      </c>
      <c r="EA24" s="586">
        <f t="shared" si="74"/>
        <v>7</v>
      </c>
      <c r="EB24" s="586">
        <f t="shared" si="75"/>
        <v>6.8</v>
      </c>
      <c r="EC24" s="586">
        <f t="shared" si="76"/>
        <v>8.8000000000000007</v>
      </c>
      <c r="ED24" s="586">
        <f t="shared" si="77"/>
        <v>6.3</v>
      </c>
      <c r="EE24" s="586" t="str">
        <f t="shared" si="78"/>
        <v/>
      </c>
      <c r="EF24" s="586">
        <f t="shared" si="79"/>
        <v>8</v>
      </c>
      <c r="EG24" s="586">
        <f t="shared" si="80"/>
        <v>6.8</v>
      </c>
      <c r="EH24" s="586">
        <f t="shared" si="81"/>
        <v>5.8</v>
      </c>
      <c r="EI24" s="586" t="str">
        <f t="shared" si="82"/>
        <v/>
      </c>
      <c r="EJ24" s="589">
        <f t="shared" si="83"/>
        <v>7.25</v>
      </c>
      <c r="EK24" s="617">
        <f>IF($B24="","",IF(ISNUMBER(VLOOKUP($B24,HKI!$B$11:$EU$73,150,FALSE)),VLOOKUP($B24,HKI!$B$11:$EU$73,150,FALSE),""))</f>
        <v>8.5</v>
      </c>
      <c r="EL24" s="602">
        <f>IF($B24="","",IF(ISNUMBER(VLOOKUP($B24,HKI!$B$11:$EV$73,151,FALSE)),VLOOKUP($B24,HKI!$B$11:$EV$73,151,FALSE),""))</f>
        <v>9</v>
      </c>
      <c r="EM24" s="602">
        <f>IF($B24="","",IF(ISNUMBER(VLOOKUP($B24,HKI!$B$11:$EW$73,152,FALSE)),VLOOKUP($B24,HKI!$B$11:$EW$73,152,FALSE),""))</f>
        <v>8.4</v>
      </c>
      <c r="EN24" s="602">
        <f>IF($B24="","",IF(ISNUMBER(VLOOKUP($B24,HKI!$B$11:$EX$73,153,FALSE)),VLOOKUP($B24,HKI!$B$11:$EX$73,153,FALSE),""))</f>
        <v>6.3</v>
      </c>
      <c r="EO24" s="602">
        <f>IF($B24="","",IF(ISNUMBER(VLOOKUP($B24,HKI!$B$11:$EY$73,154,FALSE)),VLOOKUP($B24,HKI!$B$11:$EY$73,154,FALSE),""))</f>
        <v>7</v>
      </c>
      <c r="EP24" s="602">
        <f>IF($B24="","",IF(ISNUMBER(VLOOKUP($B24,HKI!$B$11:$EZ$73,155,FALSE)),VLOOKUP($B24,HKI!$B$11:$EZ$73,155,FALSE),""))</f>
        <v>9.1999999999999993</v>
      </c>
      <c r="EQ24" s="602">
        <f>IF($B24="","",IF(ISNUMBER(VLOOKUP($B24,HKI!$B$11:$FA$73,156,FALSE)),VLOOKUP($B24,HKI!$B$11:$FA$73,156,FALSE),""))</f>
        <v>7.8</v>
      </c>
      <c r="ER24" s="602" t="str">
        <f>IF($B24="","",IF(ISNUMBER(VLOOKUP($B24,HKI!$B$11:$FB$73,157,FALSE)),VLOOKUP($B24,HKI!$B$11:$FB$73,157,FALSE),""))</f>
        <v/>
      </c>
      <c r="ES24" s="602" t="str">
        <f>IF($B24="","",IF(ISNUMBER(VLOOKUP($B24,HKI!$B$11:$FC$84,158,FALSE)),VLOOKUP($B24,HKI!$B$11:$FC$73,158,FALSE),""))</f>
        <v/>
      </c>
      <c r="ET24" s="602">
        <f>IF($B24="","",IF(ISNUMBER(VLOOKUP($B24,HKI!$B$11:$FD$73,159,FALSE)),VLOOKUP($B24,HKI!$B$11:$FD$73,159,FALSE),""))</f>
        <v>8.1</v>
      </c>
      <c r="EU24" s="602">
        <f>IF($B24="","",IF(ISNUMBER(VLOOKUP($B24,HKI!$B$11:$FE$73,160,FALSE)),VLOOKUP($B24,HKI!$B$11:$FE$73,160,FALSE),""))</f>
        <v>5.8</v>
      </c>
      <c r="EV24" s="602">
        <f>IF($B24="","",IF(ISNUMBER(VLOOKUP($B24,HKI!$B$11:$FF$73,161,FALSE)),VLOOKUP($B24,HKI!$B$11:$FF$73,161,FALSE),""))</f>
        <v>7.3</v>
      </c>
      <c r="EW24" s="602">
        <f>IF($B24="","",IF(ISNUMBER(VLOOKUP($B24,HKI!$B$11:$FG$73,162,FALSE)),VLOOKUP($B24,HKI!$B$11:$FG$73,162,FALSE),""))</f>
        <v>8.4</v>
      </c>
      <c r="EX24" s="602" t="str">
        <f>IF($B24="","",IF(ISNUMBER(VLOOKUP($B24,HKI!$B$11:$FH$73,163,FALSE)),VLOOKUP($B24,HKI!$B$11:$FH$73,163,FALSE),""))</f>
        <v/>
      </c>
      <c r="EY24" s="602">
        <f>IF($B24="","",IF(ISNUMBER(VLOOKUP($B24,HKI!$B$11:$FI$73,164,FALSE)),VLOOKUP($B24,HKI!$B$11:$FI$73,164,FALSE),""))</f>
        <v>7.6</v>
      </c>
      <c r="EZ24" s="602">
        <f>IF($B24="","",IF(ISNUMBER(VLOOKUP($B24,HKI!$B$11:$FJ$73,165,FALSE)),VLOOKUP($B24,HKI!$B$11:$FJ$73,165,FALSE),""))</f>
        <v>6.9</v>
      </c>
      <c r="FA24" s="602">
        <f>IF($B24="","",IF(ISNUMBER(VLOOKUP($B24,HKI!$B$11:$FK$73,166,FALSE)),VLOOKUP($B24,HKI!$B$11:$FK$73,166,FALSE),""))</f>
        <v>7.5</v>
      </c>
      <c r="FB24" s="602">
        <f>IF($B24="","",IF(ISNUMBER(VLOOKUP($B24,HKI!$B$11:$FL$73,167,FALSE)),VLOOKUP($B24,HKI!$B$11:$FL$73,167,FALSE),""))</f>
        <v>7.6</v>
      </c>
      <c r="FC24" s="602" t="str">
        <f>IF($B24="","",IF(ISNUMBER(VLOOKUP($B24,HKI!$B$11:$FM$73,168,FALSE)),VLOOKUP($B24,HKI!$B$11:$FM$73,168,FALSE),""))</f>
        <v/>
      </c>
      <c r="FD24" s="602" t="str">
        <f>IF($B24="","",IF(ISNUMBER(VLOOKUP($B24,HKI!$B$11:$FN$73,169,FALSE)),VLOOKUP($B24,HKI!$B$11:$FN$73,169,FALSE),""))</f>
        <v/>
      </c>
      <c r="FE24" s="602" t="str">
        <f>IF($B24="","",IF(ISNUMBER(VLOOKUP($B24,HKI!$B$11:$FO$73,170,FALSE)),VLOOKUP($B24,HKI!$B$11:$FO$73,170,FALSE),""))</f>
        <v/>
      </c>
      <c r="FF24" s="602">
        <f>IF($B24="","",IF(ISNUMBER(VLOOKUP($B24,HKI!$B$11:$FP$73,171,FALSE)),VLOOKUP($B24,HKI!$B$11:$FP$73,171,FALSE),""))</f>
        <v>6.2</v>
      </c>
      <c r="FG24" s="618" t="str">
        <f>IF($B24="","",IF(ISNUMBER(VLOOKUP($B24,HKI!$B$11:$FQ$73,172,FALSE)),VLOOKUP($B24,HKI!$B$11:$FQ$73,172,FALSE),""))</f>
        <v/>
      </c>
      <c r="FH24" s="610">
        <f t="shared" si="84"/>
        <v>5.6</v>
      </c>
      <c r="FI24" s="586">
        <f t="shared" si="85"/>
        <v>6.5</v>
      </c>
      <c r="FJ24" s="586">
        <f t="shared" si="86"/>
        <v>8.5</v>
      </c>
      <c r="FK24" s="586">
        <f t="shared" si="87"/>
        <v>8.1</v>
      </c>
      <c r="FL24" s="586">
        <f t="shared" si="88"/>
        <v>8.9</v>
      </c>
      <c r="FM24" s="586">
        <f t="shared" si="89"/>
        <v>7.4</v>
      </c>
      <c r="FN24" s="586" t="str">
        <f t="shared" si="90"/>
        <v/>
      </c>
      <c r="FO24" s="586" t="str">
        <f t="shared" si="91"/>
        <v/>
      </c>
      <c r="FP24" s="586" t="str">
        <f t="shared" si="92"/>
        <v/>
      </c>
      <c r="FQ24" s="586">
        <f t="shared" si="93"/>
        <v>6.8</v>
      </c>
      <c r="FR24" s="586">
        <f t="shared" si="94"/>
        <v>9.3000000000000007</v>
      </c>
      <c r="FS24" s="586">
        <f t="shared" si="95"/>
        <v>6.7</v>
      </c>
      <c r="FT24" s="586">
        <f t="shared" si="96"/>
        <v>6.1</v>
      </c>
      <c r="FU24" s="586">
        <f t="shared" si="97"/>
        <v>7</v>
      </c>
      <c r="FV24" s="586">
        <f t="shared" si="98"/>
        <v>6.8</v>
      </c>
      <c r="FW24" s="586">
        <f t="shared" si="99"/>
        <v>8.8000000000000007</v>
      </c>
      <c r="FX24" s="586">
        <f t="shared" si="100"/>
        <v>6.3</v>
      </c>
      <c r="FY24" s="586" t="str">
        <f t="shared" si="101"/>
        <v/>
      </c>
      <c r="FZ24" s="586">
        <f t="shared" si="102"/>
        <v>8</v>
      </c>
      <c r="GA24" s="586">
        <f t="shared" si="103"/>
        <v>6.8</v>
      </c>
      <c r="GB24" s="586">
        <f t="shared" si="104"/>
        <v>5.8</v>
      </c>
      <c r="GC24" s="586" t="str">
        <f t="shared" si="105"/>
        <v/>
      </c>
      <c r="GD24" s="596">
        <f t="shared" si="106"/>
        <v>7.25</v>
      </c>
      <c r="GE24" s="737">
        <f t="shared" si="107"/>
        <v>7.5</v>
      </c>
      <c r="GF24" s="207"/>
      <c r="GI24" s="738">
        <f t="shared" si="108"/>
        <v>554.9</v>
      </c>
      <c r="GJ24" s="738">
        <f t="shared" si="109"/>
        <v>74</v>
      </c>
      <c r="GK24" s="738">
        <f t="shared" si="110"/>
        <v>7.5</v>
      </c>
    </row>
    <row r="25" spans="1:193" s="206" customFormat="1" ht="21.95" customHeight="1">
      <c r="A25" s="686">
        <f>IF(B25="","",SUBTOTAL(3,$B$11:B25))</f>
        <v>15</v>
      </c>
      <c r="B25" s="490" t="str">
        <f>IF(HKII!$B25="","",HKII!$B25)</f>
        <v>13D301Đ028</v>
      </c>
      <c r="C25" s="648" t="str">
        <f>IF($B25="","",VLOOKUP($B25,'DS LOP HKII'!$B$2:$C$936,2,0))</f>
        <v>Hoàng Văn</v>
      </c>
      <c r="D25" s="649" t="str">
        <f>IF($B25="","",VLOOKUP($B25,'DS LOP HKII'!$B$2:$D$936,3,0))</f>
        <v>Duy</v>
      </c>
      <c r="E25" s="201"/>
      <c r="F25" s="650" t="str">
        <f>IF($B25="","",IF(AND(ISBLANK(VLOOKUP($B25,HKI!$B$11:$G$73,5,FALSE)),ISBLANK(VLOOKUP($B25,HKII!$B$11:$G$80,5,FALSE)))=TRUE,"",VLOOKUP($B25,HKI!$B$11:$G$73,5,FALSE)+VLOOKUP($B25,HKII!$B$11:$G$80,5,FALSE)))</f>
        <v/>
      </c>
      <c r="G25" s="651">
        <f>IF($B25="","",IF(AND(ISBLANK(VLOOKUP($B25,HKI!$B$11:$G$73,6,FALSE)),ISBLANK(VLOOKUP($B25,HKII!$B$11:$G$80,6,FALSE)))=TRUE,"",VLOOKUP($B25,HKI!$B$11:$G$73,6,FALSE)+VLOOKUP($B25,HKII!$B$11:$G$80,6,FALSE)))</f>
        <v>34</v>
      </c>
      <c r="H25" s="652">
        <f>IF(OR(ISNUMBER(VLOOKUP($B25,HKI!$B$11:$I$73,8,FALSE))=FALSE,$H$6="",$B25=""),"",VLOOKUP($B25,HKI!$B$11:$I$73,8,FALSE))</f>
        <v>3.9</v>
      </c>
      <c r="I25" s="653">
        <f>IF(OR(ISNUMBER(VLOOKUP($B25,HKI!$B$11:$K$73,10,FALSE))=FALSE,,$H$6="",$B25=""),"",VLOOKUP($B25,HKI!$B$11:$K$73,10,FALSE))</f>
        <v>4.3</v>
      </c>
      <c r="J25" s="652">
        <f>IF(OR(ISNUMBER(VLOOKUP($B25,HKI!$B$11:$M$73,12,FALSE))=FALSE,$J$6="",$B25=""),"",VLOOKUP($B25,HKI!$B$11:$M$73,12,FALSE))</f>
        <v>5.2</v>
      </c>
      <c r="K25" s="653" t="str">
        <f>IF(OR(ISNUMBER(VLOOKUP($B25,HKI!$B$11:$O$73,14,FALSE))=FALSE,$J$6="",$B25=""),"",VLOOKUP($B25,HKI!$B$11:$O$73,14,FALSE))</f>
        <v/>
      </c>
      <c r="L25" s="652">
        <f>IF(OR(ISNUMBER(VLOOKUP($B25,HKI!$B$11:$Q$73,16,FALSE))=FALSE,$L$6="",$B25=""),"",VLOOKUP($B25,HKI!$B$11:$Q$73,16,FALSE))</f>
        <v>3.5</v>
      </c>
      <c r="M25" s="653">
        <f>IF(OR(ISNUMBER(VLOOKUP($B25,HKI!$B$11:$S$73,18,FALSE))=FALSE,$L$6="",$B25=""),"",VLOOKUP($B25,HKI!$B$11:$S$73,18,FALSE))</f>
        <v>3.5</v>
      </c>
      <c r="N25" s="652">
        <f>IF(OR(ISNUMBER(VLOOKUP($B25,HKI!$B$11:$U$73,20,FALSE))=FALSE,$N$6="",$B25=""),"",VLOOKUP($B25,HKI!$B$11:$U$73,20,FALSE))</f>
        <v>3.3</v>
      </c>
      <c r="O25" s="653">
        <f>IF(OR(ISNUMBER(VLOOKUP($B25,HKI!$B$11:$W$73,22,FALSE))=FALSE,$N$6="",$B25=""),"",VLOOKUP($B25,HKI!$B$11:$W$73,22,FALSE))</f>
        <v>3.3</v>
      </c>
      <c r="P25" s="652">
        <f>IF(OR(ISNUMBER(VLOOKUP($B25,HKI!$B$11:$Y$73,24,FALSE))=FALSE,$P$6="",$B25=""),"",VLOOKUP($B25,HKI!$B$11:$Y$73,24,FALSE))</f>
        <v>4.4000000000000004</v>
      </c>
      <c r="Q25" s="653" t="str">
        <f>IF(OR(ISNUMBER(VLOOKUP($B25,HKI!$B$11:$AA$73,26,FALSE))=FALSE,$P$6="",$B25=""),"",VLOOKUP($B25,HKI!$B$11:$AA$73,26,FALSE))</f>
        <v/>
      </c>
      <c r="R25" s="652">
        <f>IF(OR(ISNUMBER(VLOOKUP($B25,HKI!$B$11:$AC$73,28,FALSE))=FALSE,$R$6="",$B25=""),"",VLOOKUP($B25,HKI!$B$11:$AC$73,28,FALSE))</f>
        <v>3.5</v>
      </c>
      <c r="S25" s="653" t="str">
        <f>IF(OR(ISNUMBER(VLOOKUP($B25,HKI!$B$11:$AE$73,30,FALSE))=FALSE,$R$6="",$B25=""),"",VLOOKUP($B25,HKI!$B$11:$AE$73,30,FALSE))</f>
        <v/>
      </c>
      <c r="T25" s="652" t="str">
        <f>IF(OR(ISNUMBER(VLOOKUP($B25,HKI!$B$11:$AG$73,32,FALSE))=FALSE,$T$6="",$B25=""),"",VLOOKUP($B25,HKI!$B$11:$AG$73,32,FALSE))</f>
        <v/>
      </c>
      <c r="U25" s="653" t="str">
        <f>IF(OR(ISNUMBER(VLOOKUP($B25,HKI!$B$11:$AI$73,34,FALSE))=FALSE,$T$6="",$B25=""),"",VLOOKUP($B25,HKI!$B$11:$AI$73,34,FALSE))</f>
        <v/>
      </c>
      <c r="V25" s="652" t="str">
        <f>IF(OR(ISNUMBER(VLOOKUP($B25,HKI!$B$11:$AK$73,36,FALSE))=FALSE,$V$6="",$B25=""),"",VLOOKUP($B25,HKI!$B$11:$AK$73,36,FALSE))</f>
        <v/>
      </c>
      <c r="W25" s="653" t="str">
        <f>IF(OR(ISNUMBER(VLOOKUP($B25,HKI!$B$11:$AM$73,38,FALSE))=FALSE,$V$6="",$B25=""),"",VLOOKUP($B25,HKI!$B$11:$AM$73,38,FALSE))</f>
        <v/>
      </c>
      <c r="X25" s="652" t="str">
        <f>IF(OR(ISNUMBER(VLOOKUP($B25,HKI!$B$11:$AO$73,40,FALSE))=FALSE,$X$6="",$B25=""),"",VLOOKUP($B25,HKI!$B$11:$AO$73,40,FALSE))</f>
        <v/>
      </c>
      <c r="Y25" s="653" t="str">
        <f>IF(OR(ISNUMBER(VLOOKUP($B25,HKI!$B$11:$AQ$73,42,FALSE))=FALSE,$X$6="",$B25=""),"",VLOOKUP($B25,HKI!$B$11:$AQ$73,42,FALSE))</f>
        <v/>
      </c>
      <c r="Z25" s="652">
        <f>IF(OR(ISNUMBER(VLOOKUP($B25,HKI!$B$11:$AS$73,44,FALSE))=FALSE,$Z$6="",$B25=""),"",VLOOKUP($B25,HKI!$B$11:$AS$73,44,FALSE))</f>
        <v>5.3</v>
      </c>
      <c r="AA25" s="254"/>
      <c r="AB25" s="652">
        <f>IF(OR(ISNUMBER(VLOOKUP($B25,HKI!$B$11:$AW$73,48,FALSE))=FALSE,$AB$6="",$B25=""),"",VLOOKUP($B25,HKI!$B$11:$AW$73,48,FALSE))</f>
        <v>4</v>
      </c>
      <c r="AC25" s="254"/>
      <c r="AD25" s="652">
        <f>IF(OR(ISNUMBER(VLOOKUP($B25,HKII!$B$11:$I$80,8,FALSE))=FALSE,$AD$6="",$B25=""),"",VLOOKUP($B25,HKII!$B$11:$I$80,8,FALSE))</f>
        <v>4.5999999999999996</v>
      </c>
      <c r="AE25" s="653" t="str">
        <f>IF(OR(ISNUMBER(VLOOKUP($B25,HKII!$B$11:$K$80,10,FALSE))=FALSE,$AD$6="",$B25=""),"",VLOOKUP($B25,HKII!$B$11:$K$80,10,FALSE))</f>
        <v/>
      </c>
      <c r="AF25" s="652">
        <f>IF(OR(ISNUMBER(VLOOKUP($B25,HKII!$B$11:$M$80,12,FALSE))=FALSE,$AF$6="",$B25=""),"",VLOOKUP($B25,HKII!$B$11:$M$80,12,FALSE))</f>
        <v>3</v>
      </c>
      <c r="AG25" s="653" t="str">
        <f>IF(OR(ISNUMBER(VLOOKUP($B25,HKII!$B$11:$O$80,14,FALSE))=FALSE,$AF$6="",$B25=""),"",VLOOKUP($B25,HKII!$B$11:$O$80,14,FALSE))</f>
        <v/>
      </c>
      <c r="AH25" s="652">
        <f>IF(OR(ISNUMBER(VLOOKUP($B25,HKII!$B$11:$Q$80,16,FALSE))=FALSE,$AH$6="",$B25=""),"",VLOOKUP($B25,HKII!$B$11:$Q$80,16,FALSE))</f>
        <v>6.8</v>
      </c>
      <c r="AI25" s="653" t="str">
        <f>IF(OR(ISNUMBER(VLOOKUP($B25,HKII!$B$11:$S$80,18,FALSE))=FALSE,$AH$6="",$B25=""),"",VLOOKUP($B25,HKII!$B$11:$S$75,18,FALSE))</f>
        <v/>
      </c>
      <c r="AJ25" s="652">
        <f>IF(OR(ISNUMBER(VLOOKUP($B25,HKII!$B$11:$U$80,20,FALSE))=FALSE,$AJ$6="",$B25=""),"",VLOOKUP($B25,HKII!$B$11:$U$80,20,FALSE))</f>
        <v>5.6</v>
      </c>
      <c r="AK25" s="653" t="str">
        <f>IF(OR(ISNUMBER(VLOOKUP($B25,HKII!$B$11:$W$91,22,FALSE))=FALSE,$AJ$6="",$B25=""),"",VLOOKUP($B25,HKII!$B$11:$W$91,22,FALSE))</f>
        <v/>
      </c>
      <c r="AL25" s="652">
        <f>IF(OR(ISNUMBER(VLOOKUP($B25,HKII!$B$11:$Y$80,24,FALSE))=FALSE,$AL$6="",$B25=""),"",VLOOKUP($B25,HKII!$B$11:$Y$80,24,FALSE))</f>
        <v>5.8</v>
      </c>
      <c r="AM25" s="653" t="str">
        <f>IF(OR(ISNUMBER(VLOOKUP($B25,HKII!$B$11:$AA$80,26,FALSE))=FALSE,$AL$6="",$B25=""),"",VLOOKUP($B25,HKII!$B$11:$AA$80,26,FALSE))</f>
        <v/>
      </c>
      <c r="AN25" s="652">
        <f>IF(OR(ISNUMBER(VLOOKUP($B25,HKII!$B$11:$AC$80,28,FALSE))=FALSE,$AN$6="",$B25=""),"",VLOOKUP($B25,HKII!$B$11:$AC$80,28,FALSE))</f>
        <v>4</v>
      </c>
      <c r="AO25" s="653" t="str">
        <f>IF(OR(ISNUMBER(VLOOKUP($B25,HKII!$B$11:$AE$80,30,FALSE))=FALSE,$AN$6="",$B25=""),"",VLOOKUP($B25,HKII!$B$11:$AE$80,30,FALSE))</f>
        <v/>
      </c>
      <c r="AP25" s="652" t="str">
        <f>IF(OR(ISNUMBER(VLOOKUP($B25,HKII!$B$11:$AG$80,32,FALSE))=FALSE,$AP$6="",$B25=""),"",VLOOKUP($B25,HKII!$B$11:$AG$80,32,FALSE))</f>
        <v/>
      </c>
      <c r="AQ25" s="654" t="str">
        <f>IF(OR(ISNUMBER(VLOOKUP($B25,HKII!$B$11:$AI$80,34,FALSE))=FALSE,$AP$6="",$B25=""),"",VLOOKUP($B25,HKII!$B$11:$AI$80,34,FALSE))</f>
        <v/>
      </c>
      <c r="AR25" s="652">
        <f>IF(OR(ISNUMBER(VLOOKUP($B25,HKII!$B$11:$AK$80,36,FALSE))=FALSE,$AR$6="",$B25=""),"",VLOOKUP($B25,HKII!$B$11:$AK$80,36,FALSE))</f>
        <v>0</v>
      </c>
      <c r="AS25" s="254"/>
      <c r="AT25" s="652">
        <f>IF(OR(ISNUMBER(VLOOKUP($B25,HKII!$B$11:$AO$80,40,FALSE))=FALSE,$AT$6="",$B25=""),"",VLOOKUP($B25,HKII!$B$11:$AO$80,40,FALSE))</f>
        <v>5</v>
      </c>
      <c r="AU25" s="735"/>
      <c r="AV25" s="652">
        <f>IF(OR(ISNUMBER(VLOOKUP($B25,HKII!$B$11:$AS$80,44,FALSE))=FALSE,$AV$6="",$B25=""),"",VLOOKUP($B25,HKII!$B$11:$AS$80,44,FALSE))</f>
        <v>5.2</v>
      </c>
      <c r="AW25" s="735"/>
      <c r="AX25" s="652" t="str">
        <f>IF(OR(ISNUMBER(VLOOKUP($B25,HKII!$B$11:$AW$80,48,FALSE))=FALSE,AX20="",$B25=""),"",VLOOKUP($B25,HKII!$B$11:$AW$80,48,FALSE))</f>
        <v/>
      </c>
      <c r="AY25" s="735"/>
      <c r="AZ25" s="655">
        <f t="shared" si="0"/>
        <v>4.43</v>
      </c>
      <c r="BA25" s="655">
        <f t="shared" si="22"/>
        <v>4.45</v>
      </c>
      <c r="BB25" s="548">
        <f>IF($B25="","",IF(OR(ISNUMBER(VLOOKUP($B25,HKI!$B$11:$BB$73,53,FALSE)),ISNUMBER(VLOOKUP($B25,HKII!$B$11:$BB$80,53,FALSE))),ROUND((VLOOKUP($B25,HKI!$B$11:$BB$73,53,FALSE)+VLOOKUP($B25,HKII!$B$11:$BB$80,53,FALSE))/2,0),""))</f>
        <v>26</v>
      </c>
      <c r="BC25" s="656" t="str">
        <f t="shared" si="23"/>
        <v>TB Yếu</v>
      </c>
      <c r="BD25" s="548" t="str">
        <f t="shared" si="24"/>
        <v>TB Yếu</v>
      </c>
      <c r="BE25" s="202"/>
      <c r="BF25" s="186" t="str">
        <f t="shared" si="25"/>
        <v/>
      </c>
      <c r="BG25" s="657">
        <f t="shared" si="26"/>
        <v>35</v>
      </c>
      <c r="BH25" s="188">
        <f t="shared" si="27"/>
        <v>23</v>
      </c>
      <c r="BI25" s="188">
        <f t="shared" si="28"/>
        <v>12</v>
      </c>
      <c r="BJ25" s="188">
        <f t="shared" si="29"/>
        <v>25</v>
      </c>
      <c r="BK25" s="658">
        <f t="shared" si="30"/>
        <v>10</v>
      </c>
      <c r="BL25" s="659">
        <f t="shared" si="31"/>
        <v>5.32</v>
      </c>
      <c r="BM25" s="186" t="str">
        <f t="shared" si="32"/>
        <v>Y</v>
      </c>
      <c r="BN25" s="659">
        <f t="shared" si="33"/>
        <v>5.22</v>
      </c>
      <c r="BO25" s="186" t="str">
        <f t="shared" si="34"/>
        <v>Y</v>
      </c>
      <c r="BP25" s="660" t="str">
        <f t="shared" si="35"/>
        <v>SV năm 2</v>
      </c>
      <c r="BQ25" s="203"/>
      <c r="BR25" s="681">
        <f>IF($B25="","",IF(AND(ISNUMBER(VLOOKUP($B25,HKI!$B$11:$BP$73,67,FALSE))=TRUE,ISNUMBER(VLOOKUP($B25,HKII!$B$11:$BI$80,60,FALSE))=TRUE),VLOOKUP($B25,HKI!$B$11:$BP$73,67,FALSE)+VLOOKUP($B25,HKII!$B$11:$BI$80,60,FALSE),IF(OR(ISNUMBER(VLOOKUP($B25,HKI!$B$11:$BP$73,67,FALSE))=TRUE,ISNUMBER(VLOOKUP($B25,HKII!$B$11:$BI$80,60,FALSE))=TRUE),VLOOKUP($B25,HKII!$B$11:$BI$80,60,FALSE),"")))</f>
        <v>62</v>
      </c>
      <c r="BS25" s="681">
        <f>IF($B25="","",IF(ISNUMBER(VLOOKUP($B25,HKI!$B$11:$BQ$73,68,FALSE))=TRUE,VLOOKUP($B25,HKI!$B$11:$BQ$84,68,FALSE)+IF(ISNUMBER(VLOOKUP($B25,HKII!$B$11:$BJ$80,61,FALSE))=TRUE,VLOOKUP($B25,HKII!$B$11:$BJ$80,61,FALSE),VLOOKUP($B25,HKII!$B$11:$BJ$80,61,FALSE)),""))</f>
        <v>12</v>
      </c>
      <c r="BT25" s="197">
        <f t="shared" si="1"/>
        <v>3.9</v>
      </c>
      <c r="BU25" s="198">
        <f t="shared" si="2"/>
        <v>5.2</v>
      </c>
      <c r="BV25" s="198">
        <f t="shared" si="3"/>
        <v>3.5</v>
      </c>
      <c r="BW25" s="198">
        <f t="shared" si="4"/>
        <v>3.3</v>
      </c>
      <c r="BX25" s="199">
        <f t="shared" si="5"/>
        <v>4.4000000000000004</v>
      </c>
      <c r="BY25" s="199">
        <f t="shared" si="6"/>
        <v>3.5</v>
      </c>
      <c r="BZ25" s="198" t="str">
        <f t="shared" si="7"/>
        <v/>
      </c>
      <c r="CA25" s="198" t="str">
        <f t="shared" si="8"/>
        <v/>
      </c>
      <c r="CB25" s="199" t="str">
        <f t="shared" si="36"/>
        <v/>
      </c>
      <c r="CC25" s="199">
        <f t="shared" si="37"/>
        <v>5.3</v>
      </c>
      <c r="CD25" s="198">
        <f t="shared" si="9"/>
        <v>4</v>
      </c>
      <c r="CE25" s="198">
        <f t="shared" si="10"/>
        <v>4.5999999999999996</v>
      </c>
      <c r="CF25" s="198">
        <f t="shared" si="11"/>
        <v>3</v>
      </c>
      <c r="CG25" s="198">
        <f t="shared" si="12"/>
        <v>6.8</v>
      </c>
      <c r="CH25" s="198">
        <f t="shared" si="13"/>
        <v>5.6</v>
      </c>
      <c r="CI25" s="198">
        <f t="shared" si="14"/>
        <v>5.8</v>
      </c>
      <c r="CJ25" s="198">
        <f t="shared" si="15"/>
        <v>4</v>
      </c>
      <c r="CK25" s="198" t="str">
        <f t="shared" si="16"/>
        <v/>
      </c>
      <c r="CL25" s="198">
        <f t="shared" si="17"/>
        <v>0</v>
      </c>
      <c r="CM25" s="198">
        <f t="shared" si="18"/>
        <v>5</v>
      </c>
      <c r="CN25" s="198">
        <f t="shared" si="19"/>
        <v>5.2</v>
      </c>
      <c r="CO25" s="199" t="str">
        <f t="shared" si="20"/>
        <v/>
      </c>
      <c r="CP25" s="200">
        <f t="shared" si="38"/>
        <v>4.43</v>
      </c>
      <c r="CQ25" s="571" t="str">
        <f t="shared" si="39"/>
        <v/>
      </c>
      <c r="CR25" s="571">
        <f t="shared" si="40"/>
        <v>5.2</v>
      </c>
      <c r="CS25" s="571" t="str">
        <f t="shared" si="41"/>
        <v/>
      </c>
      <c r="CT25" s="571" t="str">
        <f t="shared" si="42"/>
        <v/>
      </c>
      <c r="CU25" s="571">
        <f t="shared" si="43"/>
        <v>4.4000000000000004</v>
      </c>
      <c r="CV25" s="571" t="str">
        <f t="shared" si="44"/>
        <v/>
      </c>
      <c r="CW25" s="571" t="str">
        <f t="shared" si="45"/>
        <v/>
      </c>
      <c r="CX25" s="571" t="str">
        <f t="shared" si="46"/>
        <v/>
      </c>
      <c r="CY25" s="571" t="str">
        <f t="shared" si="47"/>
        <v/>
      </c>
      <c r="CZ25" s="571">
        <f t="shared" si="48"/>
        <v>5.3</v>
      </c>
      <c r="DA25" s="571" t="str">
        <f t="shared" si="49"/>
        <v/>
      </c>
      <c r="DB25" s="571">
        <f t="shared" si="50"/>
        <v>4.5999999999999996</v>
      </c>
      <c r="DC25" s="571" t="str">
        <f t="shared" si="51"/>
        <v/>
      </c>
      <c r="DD25" s="571">
        <f t="shared" si="52"/>
        <v>6.8</v>
      </c>
      <c r="DE25" s="571">
        <f t="shared" si="53"/>
        <v>5.6</v>
      </c>
      <c r="DF25" s="571">
        <f t="shared" si="54"/>
        <v>5.8</v>
      </c>
      <c r="DG25" s="571" t="str">
        <f t="shared" si="55"/>
        <v/>
      </c>
      <c r="DH25" s="571" t="str">
        <f t="shared" si="56"/>
        <v/>
      </c>
      <c r="DI25" s="571" t="str">
        <f t="shared" si="57"/>
        <v/>
      </c>
      <c r="DJ25" s="571">
        <f t="shared" si="58"/>
        <v>5</v>
      </c>
      <c r="DK25" s="571">
        <f t="shared" si="59"/>
        <v>5.2</v>
      </c>
      <c r="DL25" s="571" t="str">
        <f t="shared" si="60"/>
        <v/>
      </c>
      <c r="DM25" s="574">
        <f t="shared" si="21"/>
        <v>5.32</v>
      </c>
      <c r="DN25" s="585">
        <f t="shared" si="61"/>
        <v>4.3</v>
      </c>
      <c r="DO25" s="586">
        <f t="shared" si="62"/>
        <v>5.2</v>
      </c>
      <c r="DP25" s="586">
        <f t="shared" si="63"/>
        <v>3.5</v>
      </c>
      <c r="DQ25" s="586">
        <f t="shared" si="64"/>
        <v>3.3</v>
      </c>
      <c r="DR25" s="586">
        <f t="shared" si="65"/>
        <v>4.4000000000000004</v>
      </c>
      <c r="DS25" s="586">
        <f t="shared" si="66"/>
        <v>3.5</v>
      </c>
      <c r="DT25" s="586" t="str">
        <f t="shared" si="67"/>
        <v/>
      </c>
      <c r="DU25" s="586" t="str">
        <f t="shared" si="68"/>
        <v/>
      </c>
      <c r="DV25" s="586" t="str">
        <f t="shared" si="69"/>
        <v/>
      </c>
      <c r="DW25" s="586">
        <f t="shared" si="70"/>
        <v>5.3</v>
      </c>
      <c r="DX25" s="586">
        <f t="shared" si="71"/>
        <v>4</v>
      </c>
      <c r="DY25" s="586">
        <f t="shared" si="72"/>
        <v>4.5999999999999996</v>
      </c>
      <c r="DZ25" s="586">
        <f t="shared" si="73"/>
        <v>3</v>
      </c>
      <c r="EA25" s="586">
        <f t="shared" si="74"/>
        <v>6.8</v>
      </c>
      <c r="EB25" s="586">
        <f t="shared" si="75"/>
        <v>5.6</v>
      </c>
      <c r="EC25" s="586">
        <f t="shared" si="76"/>
        <v>5.8</v>
      </c>
      <c r="ED25" s="586">
        <f t="shared" si="77"/>
        <v>4</v>
      </c>
      <c r="EE25" s="586" t="str">
        <f t="shared" si="78"/>
        <v/>
      </c>
      <c r="EF25" s="586">
        <f t="shared" si="79"/>
        <v>0</v>
      </c>
      <c r="EG25" s="586">
        <f t="shared" si="80"/>
        <v>5</v>
      </c>
      <c r="EH25" s="586">
        <f t="shared" si="81"/>
        <v>5.2</v>
      </c>
      <c r="EI25" s="586" t="str">
        <f t="shared" si="82"/>
        <v/>
      </c>
      <c r="EJ25" s="589">
        <f t="shared" si="83"/>
        <v>4.45</v>
      </c>
      <c r="EK25" s="617">
        <f>IF($B25="","",IF(ISNUMBER(VLOOKUP($B25,HKI!$B$11:$EU$73,150,FALSE)),VLOOKUP($B25,HKI!$B$11:$EU$73,150,FALSE),""))</f>
        <v>4.5</v>
      </c>
      <c r="EL25" s="602">
        <f>IF($B25="","",IF(ISNUMBER(VLOOKUP($B25,HKI!$B$11:$EV$73,151,FALSE)),VLOOKUP($B25,HKI!$B$11:$EV$73,151,FALSE),""))</f>
        <v>5.0999999999999996</v>
      </c>
      <c r="EM25" s="602">
        <f>IF($B25="","",IF(ISNUMBER(VLOOKUP($B25,HKI!$B$11:$EW$73,152,FALSE)),VLOOKUP($B25,HKI!$B$11:$EW$73,152,FALSE),""))</f>
        <v>5.6</v>
      </c>
      <c r="EN25" s="602">
        <f>IF($B25="","",IF(ISNUMBER(VLOOKUP($B25,HKI!$B$11:$EX$73,153,FALSE)),VLOOKUP($B25,HKI!$B$11:$EX$73,153,FALSE),""))</f>
        <v>5.4</v>
      </c>
      <c r="EO25" s="602">
        <f>IF($B25="","",IF(ISNUMBER(VLOOKUP($B25,HKI!$B$11:$EY$73,154,FALSE)),VLOOKUP($B25,HKI!$B$11:$EY$73,154,FALSE),""))</f>
        <v>5</v>
      </c>
      <c r="EP25" s="602">
        <f>IF($B25="","",IF(ISNUMBER(VLOOKUP($B25,HKI!$B$11:$EZ$73,155,FALSE)),VLOOKUP($B25,HKI!$B$11:$EZ$73,155,FALSE),""))</f>
        <v>4.9000000000000004</v>
      </c>
      <c r="EQ25" s="602">
        <f>IF($B25="","",IF(ISNUMBER(VLOOKUP($B25,HKI!$B$11:$FA$73,156,FALSE)),VLOOKUP($B25,HKI!$B$11:$FA$73,156,FALSE),""))</f>
        <v>5.9</v>
      </c>
      <c r="ER25" s="602" t="str">
        <f>IF($B25="","",IF(ISNUMBER(VLOOKUP($B25,HKI!$B$11:$FB$73,157,FALSE)),VLOOKUP($B25,HKI!$B$11:$FB$73,157,FALSE),""))</f>
        <v/>
      </c>
      <c r="ES25" s="602" t="str">
        <f>IF($B25="","",IF(ISNUMBER(VLOOKUP($B25,HKI!$B$11:$FC$84,158,FALSE)),VLOOKUP($B25,HKI!$B$11:$FC$73,158,FALSE),""))</f>
        <v/>
      </c>
      <c r="ET25" s="602">
        <f>IF($B25="","",IF(ISNUMBER(VLOOKUP($B25,HKI!$B$11:$FD$73,159,FALSE)),VLOOKUP($B25,HKI!$B$11:$FD$73,159,FALSE),""))</f>
        <v>5.8</v>
      </c>
      <c r="EU25" s="602">
        <f>IF($B25="","",IF(ISNUMBER(VLOOKUP($B25,HKI!$B$11:$FE$73,160,FALSE)),VLOOKUP($B25,HKI!$B$11:$FE$73,160,FALSE),""))</f>
        <v>5.2</v>
      </c>
      <c r="EV25" s="602">
        <f>IF($B25="","",IF(ISNUMBER(VLOOKUP($B25,HKI!$B$11:$FF$73,161,FALSE)),VLOOKUP($B25,HKI!$B$11:$FF$73,161,FALSE),""))</f>
        <v>5.4</v>
      </c>
      <c r="EW25" s="602">
        <f>IF($B25="","",IF(ISNUMBER(VLOOKUP($B25,HKI!$B$11:$FG$73,162,FALSE)),VLOOKUP($B25,HKI!$B$11:$FG$73,162,FALSE),""))</f>
        <v>4.3</v>
      </c>
      <c r="EX25" s="602" t="str">
        <f>IF($B25="","",IF(ISNUMBER(VLOOKUP($B25,HKI!$B$11:$FH$73,163,FALSE)),VLOOKUP($B25,HKI!$B$11:$FH$73,163,FALSE),""))</f>
        <v/>
      </c>
      <c r="EY25" s="602">
        <f>IF($B25="","",IF(ISNUMBER(VLOOKUP($B25,HKI!$B$11:$FI$73,164,FALSE)),VLOOKUP($B25,HKI!$B$11:$FI$73,164,FALSE),""))</f>
        <v>6.5</v>
      </c>
      <c r="EZ25" s="602">
        <f>IF($B25="","",IF(ISNUMBER(VLOOKUP($B25,HKI!$B$11:$FJ$73,165,FALSE)),VLOOKUP($B25,HKI!$B$11:$FJ$73,165,FALSE),""))</f>
        <v>6.2</v>
      </c>
      <c r="FA25" s="602" t="str">
        <f>IF($B25="","",IF(ISNUMBER(VLOOKUP($B25,HKI!$B$11:$FK$73,166,FALSE)),VLOOKUP($B25,HKI!$B$11:$FK$73,166,FALSE),""))</f>
        <v/>
      </c>
      <c r="FB25" s="602">
        <f>IF($B25="","",IF(ISNUMBER(VLOOKUP($B25,HKI!$B$11:$FL$73,167,FALSE)),VLOOKUP($B25,HKI!$B$11:$FL$73,167,FALSE),""))</f>
        <v>6.9</v>
      </c>
      <c r="FC25" s="602" t="str">
        <f>IF($B25="","",IF(ISNUMBER(VLOOKUP($B25,HKI!$B$11:$FM$73,168,FALSE)),VLOOKUP($B25,HKI!$B$11:$FM$73,168,FALSE),""))</f>
        <v/>
      </c>
      <c r="FD25" s="602" t="str">
        <f>IF($B25="","",IF(ISNUMBER(VLOOKUP($B25,HKI!$B$11:$FN$73,169,FALSE)),VLOOKUP($B25,HKI!$B$11:$FN$73,169,FALSE),""))</f>
        <v/>
      </c>
      <c r="FE25" s="602" t="str">
        <f>IF($B25="","",IF(ISNUMBER(VLOOKUP($B25,HKI!$B$11:$FO$73,170,FALSE)),VLOOKUP($B25,HKI!$B$11:$FO$73,170,FALSE),""))</f>
        <v/>
      </c>
      <c r="FF25" s="602">
        <f>IF($B25="","",IF(ISNUMBER(VLOOKUP($B25,HKI!$B$11:$FP$73,171,FALSE)),VLOOKUP($B25,HKI!$B$11:$FP$73,171,FALSE),""))</f>
        <v>7.4</v>
      </c>
      <c r="FG25" s="618" t="str">
        <f>IF($B25="","",IF(ISNUMBER(VLOOKUP($B25,HKI!$B$11:$FQ$73,172,FALSE)),VLOOKUP($B25,HKI!$B$11:$FQ$73,172,FALSE),""))</f>
        <v/>
      </c>
      <c r="FH25" s="610">
        <f t="shared" si="84"/>
        <v>4.3</v>
      </c>
      <c r="FI25" s="586">
        <f t="shared" si="85"/>
        <v>5.2</v>
      </c>
      <c r="FJ25" s="586" t="str">
        <f t="shared" si="86"/>
        <v/>
      </c>
      <c r="FK25" s="586" t="str">
        <f t="shared" si="87"/>
        <v/>
      </c>
      <c r="FL25" s="586">
        <f t="shared" si="88"/>
        <v>4.4000000000000004</v>
      </c>
      <c r="FM25" s="586" t="str">
        <f t="shared" si="89"/>
        <v/>
      </c>
      <c r="FN25" s="586" t="str">
        <f t="shared" si="90"/>
        <v/>
      </c>
      <c r="FO25" s="586" t="str">
        <f t="shared" si="91"/>
        <v/>
      </c>
      <c r="FP25" s="586" t="str">
        <f t="shared" si="92"/>
        <v/>
      </c>
      <c r="FQ25" s="586">
        <f t="shared" si="93"/>
        <v>5.3</v>
      </c>
      <c r="FR25" s="586" t="str">
        <f t="shared" si="94"/>
        <v/>
      </c>
      <c r="FS25" s="586">
        <f t="shared" si="95"/>
        <v>4.5999999999999996</v>
      </c>
      <c r="FT25" s="586" t="str">
        <f t="shared" si="96"/>
        <v/>
      </c>
      <c r="FU25" s="586">
        <f t="shared" si="97"/>
        <v>6.8</v>
      </c>
      <c r="FV25" s="586">
        <f t="shared" si="98"/>
        <v>5.6</v>
      </c>
      <c r="FW25" s="586">
        <f t="shared" si="99"/>
        <v>5.8</v>
      </c>
      <c r="FX25" s="586" t="str">
        <f t="shared" si="100"/>
        <v/>
      </c>
      <c r="FY25" s="586" t="str">
        <f t="shared" si="101"/>
        <v/>
      </c>
      <c r="FZ25" s="586" t="str">
        <f t="shared" si="102"/>
        <v/>
      </c>
      <c r="GA25" s="586">
        <f t="shared" si="103"/>
        <v>5</v>
      </c>
      <c r="GB25" s="586">
        <f t="shared" si="104"/>
        <v>5.2</v>
      </c>
      <c r="GC25" s="586" t="str">
        <f t="shared" si="105"/>
        <v/>
      </c>
      <c r="GD25" s="596">
        <f t="shared" si="106"/>
        <v>5.22</v>
      </c>
      <c r="GE25" s="737">
        <f t="shared" si="107"/>
        <v>5.38</v>
      </c>
      <c r="GF25" s="207"/>
      <c r="GI25" s="738">
        <f t="shared" si="108"/>
        <v>312.3</v>
      </c>
      <c r="GJ25" s="738">
        <f t="shared" si="109"/>
        <v>58</v>
      </c>
      <c r="GK25" s="738">
        <f t="shared" si="110"/>
        <v>5.38</v>
      </c>
    </row>
    <row r="26" spans="1:193" s="206" customFormat="1" ht="21.95" customHeight="1">
      <c r="A26" s="686">
        <f>IF(B26="","",SUBTOTAL(3,$B$11:B26))</f>
        <v>16</v>
      </c>
      <c r="B26" s="490" t="str">
        <f>IF(HKII!$B26="","",HKII!$B26)</f>
        <v>13D301Đ181</v>
      </c>
      <c r="C26" s="648" t="str">
        <f>IF($B26="","",VLOOKUP($B26,'DS LOP HKII'!$B$2:$C$936,2,0))</f>
        <v>Lâm Văn</v>
      </c>
      <c r="D26" s="649" t="str">
        <f>IF($B26="","",VLOOKUP($B26,'DS LOP HKII'!$B$2:$D$936,3,0))</f>
        <v>Duy</v>
      </c>
      <c r="E26" s="201"/>
      <c r="F26" s="650" t="str">
        <f>IF($B26="","",IF(AND(ISBLANK(VLOOKUP($B26,HKI!$B$11:$G$73,5,FALSE)),ISBLANK(VLOOKUP($B26,HKII!$B$11:$G$80,5,FALSE)))=TRUE,"",VLOOKUP($B26,HKI!$B$11:$G$73,5,FALSE)+VLOOKUP($B26,HKII!$B$11:$G$80,5,FALSE)))</f>
        <v/>
      </c>
      <c r="G26" s="651">
        <f>IF($B26="","",IF(AND(ISBLANK(VLOOKUP($B26,HKI!$B$11:$G$73,6,FALSE)),ISBLANK(VLOOKUP($B26,HKII!$B$11:$G$80,6,FALSE)))=TRUE,"",VLOOKUP($B26,HKI!$B$11:$G$73,6,FALSE)+VLOOKUP($B26,HKII!$B$11:$G$80,6,FALSE)))</f>
        <v>20</v>
      </c>
      <c r="H26" s="652" t="str">
        <f>IF(OR(ISNUMBER(VLOOKUP($B26,HKI!$B$11:$I$73,8,FALSE))=FALSE,$H$6="",$B26=""),"",VLOOKUP($B26,HKI!$B$11:$I$73,8,FALSE))</f>
        <v/>
      </c>
      <c r="I26" s="653" t="str">
        <f>IF(OR(ISNUMBER(VLOOKUP($B26,HKI!$B$11:$K$73,10,FALSE))=FALSE,,$H$6="",$B26=""),"",VLOOKUP($B26,HKI!$B$11:$K$73,10,FALSE))</f>
        <v/>
      </c>
      <c r="J26" s="652" t="str">
        <f>IF(OR(ISNUMBER(VLOOKUP($B26,HKI!$B$11:$M$73,12,FALSE))=FALSE,$J$6="",$B26=""),"",VLOOKUP($B26,HKI!$B$11:$M$73,12,FALSE))</f>
        <v/>
      </c>
      <c r="K26" s="653" t="str">
        <f>IF(OR(ISNUMBER(VLOOKUP($B26,HKI!$B$11:$O$73,14,FALSE))=FALSE,$J$6="",$B26=""),"",VLOOKUP($B26,HKI!$B$11:$O$73,14,FALSE))</f>
        <v/>
      </c>
      <c r="L26" s="652">
        <f>IF(OR(ISNUMBER(VLOOKUP($B26,HKI!$B$11:$Q$73,16,FALSE))=FALSE,$L$6="",$B26=""),"",VLOOKUP($B26,HKI!$B$11:$Q$73,16,FALSE))</f>
        <v>4.0999999999999996</v>
      </c>
      <c r="M26" s="653" t="str">
        <f>IF(OR(ISNUMBER(VLOOKUP($B26,HKI!$B$11:$S$73,18,FALSE))=FALSE,$L$6="",$B26=""),"",VLOOKUP($B26,HKI!$B$11:$S$73,18,FALSE))</f>
        <v/>
      </c>
      <c r="N26" s="652">
        <f>IF(OR(ISNUMBER(VLOOKUP($B26,HKI!$B$11:$U$73,20,FALSE))=FALSE,$N$6="",$B26=""),"",VLOOKUP($B26,HKI!$B$11:$U$73,20,FALSE))</f>
        <v>3.9</v>
      </c>
      <c r="O26" s="653">
        <f>IF(OR(ISNUMBER(VLOOKUP($B26,HKI!$B$11:$W$73,22,FALSE))=FALSE,$N$6="",$B26=""),"",VLOOKUP($B26,HKI!$B$11:$W$73,22,FALSE))</f>
        <v>4.3</v>
      </c>
      <c r="P26" s="652">
        <f>IF(OR(ISNUMBER(VLOOKUP($B26,HKI!$B$11:$Y$73,24,FALSE))=FALSE,$P$6="",$B26=""),"",VLOOKUP($B26,HKI!$B$11:$Y$73,24,FALSE))</f>
        <v>4.9000000000000004</v>
      </c>
      <c r="Q26" s="653" t="str">
        <f>IF(OR(ISNUMBER(VLOOKUP($B26,HKI!$B$11:$AA$73,26,FALSE))=FALSE,$P$6="",$B26=""),"",VLOOKUP($B26,HKI!$B$11:$AA$73,26,FALSE))</f>
        <v/>
      </c>
      <c r="R26" s="652">
        <f>IF(OR(ISNUMBER(VLOOKUP($B26,HKI!$B$11:$AC$73,28,FALSE))=FALSE,$R$6="",$B26=""),"",VLOOKUP($B26,HKI!$B$11:$AC$73,28,FALSE))</f>
        <v>4.4000000000000004</v>
      </c>
      <c r="S26" s="653" t="str">
        <f>IF(OR(ISNUMBER(VLOOKUP($B26,HKI!$B$11:$AE$73,30,FALSE))=FALSE,$R$6="",$B26=""),"",VLOOKUP($B26,HKI!$B$11:$AE$73,30,FALSE))</f>
        <v/>
      </c>
      <c r="T26" s="652" t="str">
        <f>IF(OR(ISNUMBER(VLOOKUP($B26,HKI!$B$11:$AG$73,32,FALSE))=FALSE,$T$6="",$B26=""),"",VLOOKUP($B26,HKI!$B$11:$AG$73,32,FALSE))</f>
        <v/>
      </c>
      <c r="U26" s="653" t="str">
        <f>IF(OR(ISNUMBER(VLOOKUP($B26,HKI!$B$11:$AI$73,34,FALSE))=FALSE,$T$6="",$B26=""),"",VLOOKUP($B26,HKI!$B$11:$AI$73,34,FALSE))</f>
        <v/>
      </c>
      <c r="V26" s="652" t="str">
        <f>IF(OR(ISNUMBER(VLOOKUP($B26,HKI!$B$11:$AK$73,36,FALSE))=FALSE,$V$6="",$B26=""),"",VLOOKUP($B26,HKI!$B$11:$AK$73,36,FALSE))</f>
        <v/>
      </c>
      <c r="W26" s="653" t="str">
        <f>IF(OR(ISNUMBER(VLOOKUP($B26,HKI!$B$11:$AM$73,38,FALSE))=FALSE,$V$6="",$B26=""),"",VLOOKUP($B26,HKI!$B$11:$AM$73,38,FALSE))</f>
        <v/>
      </c>
      <c r="X26" s="652" t="str">
        <f>IF(OR(ISNUMBER(VLOOKUP($B26,HKI!$B$11:$AO$73,40,FALSE))=FALSE,$X$6="",$B26=""),"",VLOOKUP($B26,HKI!$B$11:$AO$73,40,FALSE))</f>
        <v/>
      </c>
      <c r="Y26" s="653" t="str">
        <f>IF(OR(ISNUMBER(VLOOKUP($B26,HKI!$B$11:$AQ$73,42,FALSE))=FALSE,$X$6="",$B26=""),"",VLOOKUP($B26,HKI!$B$11:$AQ$73,42,FALSE))</f>
        <v/>
      </c>
      <c r="Z26" s="652">
        <f>IF(OR(ISNUMBER(VLOOKUP($B26,HKI!$B$11:$AS$73,44,FALSE))=FALSE,$Z$6="",$B26=""),"",VLOOKUP($B26,HKI!$B$11:$AS$73,44,FALSE))</f>
        <v>6.3</v>
      </c>
      <c r="AA26" s="254"/>
      <c r="AB26" s="652">
        <f>IF(OR(ISNUMBER(VLOOKUP($B26,HKI!$B$11:$AW$73,48,FALSE))=FALSE,$AB$6="",$B26=""),"",VLOOKUP($B26,HKI!$B$11:$AW$73,48,FALSE))</f>
        <v>5.4</v>
      </c>
      <c r="AC26" s="254"/>
      <c r="AD26" s="652">
        <f>IF(OR(ISNUMBER(VLOOKUP($B26,HKII!$B$11:$I$80,8,FALSE))=FALSE,$AD$6="",$B26=""),"",VLOOKUP($B26,HKII!$B$11:$I$80,8,FALSE))</f>
        <v>5</v>
      </c>
      <c r="AE26" s="653" t="str">
        <f>IF(OR(ISNUMBER(VLOOKUP($B26,HKII!$B$11:$K$80,10,FALSE))=FALSE,$AD$6="",$B26=""),"",VLOOKUP($B26,HKII!$B$11:$K$80,10,FALSE))</f>
        <v/>
      </c>
      <c r="AF26" s="652">
        <f>IF(OR(ISNUMBER(VLOOKUP($B26,HKII!$B$11:$M$80,12,FALSE))=FALSE,$AF$6="",$B26=""),"",VLOOKUP($B26,HKII!$B$11:$M$80,12,FALSE))</f>
        <v>5.3</v>
      </c>
      <c r="AG26" s="653" t="str">
        <f>IF(OR(ISNUMBER(VLOOKUP($B26,HKII!$B$11:$O$80,14,FALSE))=FALSE,$AF$6="",$B26=""),"",VLOOKUP($B26,HKII!$B$11:$O$80,14,FALSE))</f>
        <v/>
      </c>
      <c r="AH26" s="652">
        <f>IF(OR(ISNUMBER(VLOOKUP($B26,HKII!$B$11:$Q$80,16,FALSE))=FALSE,$AH$6="",$B26=""),"",VLOOKUP($B26,HKII!$B$11:$Q$80,16,FALSE))</f>
        <v>6.8</v>
      </c>
      <c r="AI26" s="653" t="str">
        <f>IF(OR(ISNUMBER(VLOOKUP($B26,HKII!$B$11:$S$80,18,FALSE))=FALSE,$AH$6="",$B26=""),"",VLOOKUP($B26,HKII!$B$11:$S$75,18,FALSE))</f>
        <v/>
      </c>
      <c r="AJ26" s="652">
        <f>IF(OR(ISNUMBER(VLOOKUP($B26,HKII!$B$11:$U$80,20,FALSE))=FALSE,$AJ$6="",$B26=""),"",VLOOKUP($B26,HKII!$B$11:$U$80,20,FALSE))</f>
        <v>4.8</v>
      </c>
      <c r="AK26" s="653" t="str">
        <f>IF(OR(ISNUMBER(VLOOKUP($B26,HKII!$B$11:$W$91,22,FALSE))=FALSE,$AJ$6="",$B26=""),"",VLOOKUP($B26,HKII!$B$11:$W$91,22,FALSE))</f>
        <v/>
      </c>
      <c r="AL26" s="652">
        <f>IF(OR(ISNUMBER(VLOOKUP($B26,HKII!$B$11:$Y$80,24,FALSE))=FALSE,$AL$6="",$B26=""),"",VLOOKUP($B26,HKII!$B$11:$Y$80,24,FALSE))</f>
        <v>5.7</v>
      </c>
      <c r="AM26" s="653" t="str">
        <f>IF(OR(ISNUMBER(VLOOKUP($B26,HKII!$B$11:$AA$80,26,FALSE))=FALSE,$AL$6="",$B26=""),"",VLOOKUP($B26,HKII!$B$11:$AA$80,26,FALSE))</f>
        <v/>
      </c>
      <c r="AN26" s="652">
        <f>IF(OR(ISNUMBER(VLOOKUP($B26,HKII!$B$11:$AC$80,28,FALSE))=FALSE,$AN$6="",$B26=""),"",VLOOKUP($B26,HKII!$B$11:$AC$80,28,FALSE))</f>
        <v>3.8</v>
      </c>
      <c r="AO26" s="653" t="str">
        <f>IF(OR(ISNUMBER(VLOOKUP($B26,HKII!$B$11:$AE$80,30,FALSE))=FALSE,$AN$6="",$B26=""),"",VLOOKUP($B26,HKII!$B$11:$AE$80,30,FALSE))</f>
        <v/>
      </c>
      <c r="AP26" s="652" t="str">
        <f>IF(OR(ISNUMBER(VLOOKUP($B26,HKII!$B$11:$AG$80,32,FALSE))=FALSE,$AP$6="",$B26=""),"",VLOOKUP($B26,HKII!$B$11:$AG$80,32,FALSE))</f>
        <v/>
      </c>
      <c r="AQ26" s="654" t="str">
        <f>IF(OR(ISNUMBER(VLOOKUP($B26,HKII!$B$11:$AI$80,34,FALSE))=FALSE,$AP$6="",$B26=""),"",VLOOKUP($B26,HKII!$B$11:$AI$80,34,FALSE))</f>
        <v/>
      </c>
      <c r="AR26" s="652">
        <f>IF(OR(ISNUMBER(VLOOKUP($B26,HKII!$B$11:$AK$80,36,FALSE))=FALSE,$AR$6="",$B26=""),"",VLOOKUP($B26,HKII!$B$11:$AK$80,36,FALSE))</f>
        <v>2</v>
      </c>
      <c r="AS26" s="254"/>
      <c r="AT26" s="652">
        <f>IF(OR(ISNUMBER(VLOOKUP($B26,HKII!$B$11:$AO$80,40,FALSE))=FALSE,$AT$6="",$B26=""),"",VLOOKUP($B26,HKII!$B$11:$AO$80,40,FALSE))</f>
        <v>7</v>
      </c>
      <c r="AU26" s="735"/>
      <c r="AV26" s="652">
        <f>IF(OR(ISNUMBER(VLOOKUP($B26,HKII!$B$11:$AS$80,44,FALSE))=FALSE,$AV$6="",$B26=""),"",VLOOKUP($B26,HKII!$B$11:$AS$80,44,FALSE))</f>
        <v>5.4</v>
      </c>
      <c r="AW26" s="735"/>
      <c r="AX26" s="652" t="str">
        <f>IF(OR(ISNUMBER(VLOOKUP($B26,HKII!$B$11:$AW$80,48,FALSE))=FALSE,AX21="",$B26=""),"",VLOOKUP($B26,HKII!$B$11:$AW$80,48,FALSE))</f>
        <v/>
      </c>
      <c r="AY26" s="735"/>
      <c r="AZ26" s="655">
        <f t="shared" si="0"/>
        <v>5.0599999999999996</v>
      </c>
      <c r="BA26" s="655">
        <f t="shared" si="22"/>
        <v>5.08</v>
      </c>
      <c r="BB26" s="548">
        <f>IF($B26="","",IF(OR(ISNUMBER(VLOOKUP($B26,HKI!$B$11:$BB$73,53,FALSE)),ISNUMBER(VLOOKUP($B26,HKII!$B$11:$BB$80,53,FALSE))),ROUND((VLOOKUP($B26,HKI!$B$11:$BB$73,53,FALSE)+VLOOKUP($B26,HKII!$B$11:$BB$80,53,FALSE))/2,0),""))</f>
        <v>50</v>
      </c>
      <c r="BC26" s="656" t="str">
        <f t="shared" si="23"/>
        <v>TB Yếu</v>
      </c>
      <c r="BD26" s="548" t="str">
        <f t="shared" si="24"/>
        <v>TB Yếu</v>
      </c>
      <c r="BE26" s="202"/>
      <c r="BF26" s="186" t="str">
        <f t="shared" si="25"/>
        <v/>
      </c>
      <c r="BG26" s="657">
        <f t="shared" si="26"/>
        <v>30</v>
      </c>
      <c r="BH26" s="188">
        <f t="shared" si="27"/>
        <v>25</v>
      </c>
      <c r="BI26" s="188">
        <f t="shared" si="28"/>
        <v>5</v>
      </c>
      <c r="BJ26" s="188">
        <f t="shared" si="29"/>
        <v>27</v>
      </c>
      <c r="BK26" s="658">
        <f t="shared" si="30"/>
        <v>3</v>
      </c>
      <c r="BL26" s="659">
        <f t="shared" si="31"/>
        <v>5.37</v>
      </c>
      <c r="BM26" s="186" t="str">
        <f t="shared" si="32"/>
        <v>Y</v>
      </c>
      <c r="BN26" s="659">
        <f t="shared" si="33"/>
        <v>5.29</v>
      </c>
      <c r="BO26" s="186" t="str">
        <f t="shared" si="34"/>
        <v>Y</v>
      </c>
      <c r="BP26" s="660" t="str">
        <f t="shared" si="35"/>
        <v>SV năm 2</v>
      </c>
      <c r="BQ26" s="203"/>
      <c r="BR26" s="681">
        <f>IF($B26="","",IF(AND(ISNUMBER(VLOOKUP($B26,HKI!$B$11:$BP$73,67,FALSE))=TRUE,ISNUMBER(VLOOKUP($B26,HKII!$B$11:$BI$80,60,FALSE))=TRUE),VLOOKUP($B26,HKI!$B$11:$BP$73,67,FALSE)+VLOOKUP($B26,HKII!$B$11:$BI$80,60,FALSE),IF(OR(ISNUMBER(VLOOKUP($B26,HKI!$B$11:$BP$73,67,FALSE))=TRUE,ISNUMBER(VLOOKUP($B26,HKII!$B$11:$BI$80,60,FALSE))=TRUE),VLOOKUP($B26,HKII!$B$11:$BI$80,60,FALSE),"")))</f>
        <v>62</v>
      </c>
      <c r="BS26" s="681">
        <f>IF($B26="","",IF(ISNUMBER(VLOOKUP($B26,HKI!$B$11:$BQ$73,68,FALSE))=TRUE,VLOOKUP($B26,HKI!$B$11:$BQ$84,68,FALSE)+IF(ISNUMBER(VLOOKUP($B26,HKII!$B$11:$BJ$80,61,FALSE))=TRUE,VLOOKUP($B26,HKII!$B$11:$BJ$80,61,FALSE),VLOOKUP($B26,HKII!$B$11:$BJ$80,61,FALSE)),""))</f>
        <v>7</v>
      </c>
      <c r="BT26" s="197" t="str">
        <f t="shared" si="1"/>
        <v/>
      </c>
      <c r="BU26" s="198" t="str">
        <f t="shared" si="2"/>
        <v/>
      </c>
      <c r="BV26" s="198">
        <f t="shared" si="3"/>
        <v>4.0999999999999996</v>
      </c>
      <c r="BW26" s="198">
        <f t="shared" si="4"/>
        <v>3.9</v>
      </c>
      <c r="BX26" s="199">
        <f t="shared" si="5"/>
        <v>4.9000000000000004</v>
      </c>
      <c r="BY26" s="199">
        <f t="shared" si="6"/>
        <v>4.4000000000000004</v>
      </c>
      <c r="BZ26" s="198" t="str">
        <f t="shared" si="7"/>
        <v/>
      </c>
      <c r="CA26" s="198" t="str">
        <f t="shared" si="8"/>
        <v/>
      </c>
      <c r="CB26" s="199" t="str">
        <f t="shared" si="36"/>
        <v/>
      </c>
      <c r="CC26" s="199">
        <f t="shared" si="37"/>
        <v>6.3</v>
      </c>
      <c r="CD26" s="198">
        <f t="shared" si="9"/>
        <v>5.4</v>
      </c>
      <c r="CE26" s="198">
        <f t="shared" si="10"/>
        <v>5</v>
      </c>
      <c r="CF26" s="198">
        <f t="shared" si="11"/>
        <v>5.3</v>
      </c>
      <c r="CG26" s="198">
        <f t="shared" si="12"/>
        <v>6.8</v>
      </c>
      <c r="CH26" s="198">
        <f t="shared" si="13"/>
        <v>4.8</v>
      </c>
      <c r="CI26" s="198">
        <f t="shared" si="14"/>
        <v>5.7</v>
      </c>
      <c r="CJ26" s="198">
        <f t="shared" si="15"/>
        <v>3.8</v>
      </c>
      <c r="CK26" s="198" t="str">
        <f t="shared" si="16"/>
        <v/>
      </c>
      <c r="CL26" s="198">
        <f t="shared" si="17"/>
        <v>2</v>
      </c>
      <c r="CM26" s="198">
        <f t="shared" si="18"/>
        <v>7</v>
      </c>
      <c r="CN26" s="198">
        <f t="shared" si="19"/>
        <v>5.4</v>
      </c>
      <c r="CO26" s="199" t="str">
        <f t="shared" si="20"/>
        <v/>
      </c>
      <c r="CP26" s="200">
        <f t="shared" si="38"/>
        <v>5.0599999999999996</v>
      </c>
      <c r="CQ26" s="571" t="str">
        <f t="shared" si="39"/>
        <v/>
      </c>
      <c r="CR26" s="571" t="str">
        <f t="shared" si="40"/>
        <v/>
      </c>
      <c r="CS26" s="571">
        <f t="shared" si="41"/>
        <v>4.0999999999999996</v>
      </c>
      <c r="CT26" s="571" t="str">
        <f t="shared" si="42"/>
        <v/>
      </c>
      <c r="CU26" s="571">
        <f t="shared" si="43"/>
        <v>4.9000000000000004</v>
      </c>
      <c r="CV26" s="571">
        <f t="shared" si="44"/>
        <v>4.4000000000000004</v>
      </c>
      <c r="CW26" s="571" t="str">
        <f t="shared" si="45"/>
        <v/>
      </c>
      <c r="CX26" s="571" t="str">
        <f t="shared" si="46"/>
        <v/>
      </c>
      <c r="CY26" s="571" t="str">
        <f t="shared" si="47"/>
        <v/>
      </c>
      <c r="CZ26" s="571">
        <f t="shared" si="48"/>
        <v>6.3</v>
      </c>
      <c r="DA26" s="571">
        <f t="shared" si="49"/>
        <v>5.4</v>
      </c>
      <c r="DB26" s="571">
        <f t="shared" si="50"/>
        <v>5</v>
      </c>
      <c r="DC26" s="571">
        <f t="shared" si="51"/>
        <v>5.3</v>
      </c>
      <c r="DD26" s="571">
        <f t="shared" si="52"/>
        <v>6.8</v>
      </c>
      <c r="DE26" s="571">
        <f t="shared" si="53"/>
        <v>4.8</v>
      </c>
      <c r="DF26" s="571">
        <f t="shared" si="54"/>
        <v>5.7</v>
      </c>
      <c r="DG26" s="571" t="str">
        <f t="shared" si="55"/>
        <v/>
      </c>
      <c r="DH26" s="571" t="str">
        <f t="shared" si="56"/>
        <v/>
      </c>
      <c r="DI26" s="571" t="str">
        <f t="shared" si="57"/>
        <v/>
      </c>
      <c r="DJ26" s="571">
        <f t="shared" si="58"/>
        <v>7</v>
      </c>
      <c r="DK26" s="571">
        <f t="shared" si="59"/>
        <v>5.4</v>
      </c>
      <c r="DL26" s="571" t="str">
        <f t="shared" si="60"/>
        <v/>
      </c>
      <c r="DM26" s="574">
        <f t="shared" si="21"/>
        <v>5.37</v>
      </c>
      <c r="DN26" s="585" t="str">
        <f t="shared" si="61"/>
        <v/>
      </c>
      <c r="DO26" s="586" t="str">
        <f t="shared" si="62"/>
        <v/>
      </c>
      <c r="DP26" s="586">
        <f t="shared" si="63"/>
        <v>4.0999999999999996</v>
      </c>
      <c r="DQ26" s="586">
        <f t="shared" si="64"/>
        <v>4.3</v>
      </c>
      <c r="DR26" s="586">
        <f t="shared" si="65"/>
        <v>4.9000000000000004</v>
      </c>
      <c r="DS26" s="586">
        <f t="shared" si="66"/>
        <v>4.4000000000000004</v>
      </c>
      <c r="DT26" s="586" t="str">
        <f t="shared" si="67"/>
        <v/>
      </c>
      <c r="DU26" s="586" t="str">
        <f t="shared" si="68"/>
        <v/>
      </c>
      <c r="DV26" s="586" t="str">
        <f t="shared" si="69"/>
        <v/>
      </c>
      <c r="DW26" s="586">
        <f t="shared" si="70"/>
        <v>6.3</v>
      </c>
      <c r="DX26" s="586">
        <f t="shared" si="71"/>
        <v>5.4</v>
      </c>
      <c r="DY26" s="586">
        <f t="shared" si="72"/>
        <v>5</v>
      </c>
      <c r="DZ26" s="586">
        <f t="shared" si="73"/>
        <v>5.3</v>
      </c>
      <c r="EA26" s="586">
        <f t="shared" si="74"/>
        <v>6.8</v>
      </c>
      <c r="EB26" s="586">
        <f t="shared" si="75"/>
        <v>4.8</v>
      </c>
      <c r="EC26" s="586">
        <f t="shared" si="76"/>
        <v>5.7</v>
      </c>
      <c r="ED26" s="586">
        <f t="shared" si="77"/>
        <v>3.8</v>
      </c>
      <c r="EE26" s="586" t="str">
        <f t="shared" si="78"/>
        <v/>
      </c>
      <c r="EF26" s="586">
        <f t="shared" si="79"/>
        <v>2</v>
      </c>
      <c r="EG26" s="586">
        <f t="shared" si="80"/>
        <v>7</v>
      </c>
      <c r="EH26" s="586">
        <f t="shared" si="81"/>
        <v>5.4</v>
      </c>
      <c r="EI26" s="586" t="str">
        <f t="shared" si="82"/>
        <v/>
      </c>
      <c r="EJ26" s="589">
        <f t="shared" si="83"/>
        <v>5.08</v>
      </c>
      <c r="EK26" s="617">
        <f>IF($B26="","",IF(ISNUMBER(VLOOKUP($B26,HKI!$B$11:$EU$73,150,FALSE)),VLOOKUP($B26,HKI!$B$11:$EU$73,150,FALSE),""))</f>
        <v>5.3</v>
      </c>
      <c r="EL26" s="602">
        <f>IF($B26="","",IF(ISNUMBER(VLOOKUP($B26,HKI!$B$11:$EV$73,151,FALSE)),VLOOKUP($B26,HKI!$B$11:$EV$73,151,FALSE),""))</f>
        <v>5.7</v>
      </c>
      <c r="EM26" s="602">
        <f>IF($B26="","",IF(ISNUMBER(VLOOKUP($B26,HKI!$B$11:$EW$73,152,FALSE)),VLOOKUP($B26,HKI!$B$11:$EW$73,152,FALSE),""))</f>
        <v>5</v>
      </c>
      <c r="EN26" s="602">
        <f>IF($B26="","",IF(ISNUMBER(VLOOKUP($B26,HKI!$B$11:$EX$73,153,FALSE)),VLOOKUP($B26,HKI!$B$11:$EX$73,153,FALSE),""))</f>
        <v>5.6</v>
      </c>
      <c r="EO26" s="602">
        <f>IF($B26="","",IF(ISNUMBER(VLOOKUP($B26,HKI!$B$11:$EY$73,154,FALSE)),VLOOKUP($B26,HKI!$B$11:$EY$73,154,FALSE),""))</f>
        <v>5</v>
      </c>
      <c r="EP26" s="602">
        <f>IF($B26="","",IF(ISNUMBER(VLOOKUP($B26,HKI!$B$11:$EZ$73,155,FALSE)),VLOOKUP($B26,HKI!$B$11:$EZ$73,155,FALSE),""))</f>
        <v>5.0999999999999996</v>
      </c>
      <c r="EQ26" s="602">
        <f>IF($B26="","",IF(ISNUMBER(VLOOKUP($B26,HKI!$B$11:$FA$73,156,FALSE)),VLOOKUP($B26,HKI!$B$11:$FA$73,156,FALSE),""))</f>
        <v>5</v>
      </c>
      <c r="ER26" s="602" t="str">
        <f>IF($B26="","",IF(ISNUMBER(VLOOKUP($B26,HKI!$B$11:$FB$73,157,FALSE)),VLOOKUP($B26,HKI!$B$11:$FB$73,157,FALSE),""))</f>
        <v/>
      </c>
      <c r="ES26" s="602" t="str">
        <f>IF($B26="","",IF(ISNUMBER(VLOOKUP($B26,HKI!$B$11:$FC$84,158,FALSE)),VLOOKUP($B26,HKI!$B$11:$FC$73,158,FALSE),""))</f>
        <v/>
      </c>
      <c r="ET26" s="602">
        <f>IF($B26="","",IF(ISNUMBER(VLOOKUP($B26,HKI!$B$11:$FD$73,159,FALSE)),VLOOKUP($B26,HKI!$B$11:$FD$73,159,FALSE),""))</f>
        <v>6.3</v>
      </c>
      <c r="EU26" s="602">
        <f>IF($B26="","",IF(ISNUMBER(VLOOKUP($B26,HKI!$B$11:$FE$73,160,FALSE)),VLOOKUP($B26,HKI!$B$11:$FE$73,160,FALSE),""))</f>
        <v>5.2</v>
      </c>
      <c r="EV26" s="602" t="str">
        <f>IF($B26="","",IF(ISNUMBER(VLOOKUP($B26,HKI!$B$11:$FF$73,161,FALSE)),VLOOKUP($B26,HKI!$B$11:$FF$73,161,FALSE),""))</f>
        <v/>
      </c>
      <c r="EW26" s="602">
        <f>IF($B26="","",IF(ISNUMBER(VLOOKUP($B26,HKI!$B$11:$FG$73,162,FALSE)),VLOOKUP($B26,HKI!$B$11:$FG$73,162,FALSE),""))</f>
        <v>5.4</v>
      </c>
      <c r="EX26" s="602" t="str">
        <f>IF($B26="","",IF(ISNUMBER(VLOOKUP($B26,HKI!$B$11:$FH$73,163,FALSE)),VLOOKUP($B26,HKI!$B$11:$FH$73,163,FALSE),""))</f>
        <v/>
      </c>
      <c r="EY26" s="602">
        <f>IF($B26="","",IF(ISNUMBER(VLOOKUP($B26,HKI!$B$11:$FI$73,164,FALSE)),VLOOKUP($B26,HKI!$B$11:$FI$73,164,FALSE),""))</f>
        <v>5.2</v>
      </c>
      <c r="EZ26" s="602">
        <f>IF($B26="","",IF(ISNUMBER(VLOOKUP($B26,HKI!$B$11:$FJ$73,165,FALSE)),VLOOKUP($B26,HKI!$B$11:$FJ$73,165,FALSE),""))</f>
        <v>5.8</v>
      </c>
      <c r="FA26" s="602" t="str">
        <f>IF($B26="","",IF(ISNUMBER(VLOOKUP($B26,HKI!$B$11:$FK$73,166,FALSE)),VLOOKUP($B26,HKI!$B$11:$FK$73,166,FALSE),""))</f>
        <v/>
      </c>
      <c r="FB26" s="602">
        <f>IF($B26="","",IF(ISNUMBER(VLOOKUP($B26,HKI!$B$11:$FL$73,167,FALSE)),VLOOKUP($B26,HKI!$B$11:$FL$73,167,FALSE),""))</f>
        <v>5</v>
      </c>
      <c r="FC26" s="602" t="str">
        <f>IF($B26="","",IF(ISNUMBER(VLOOKUP($B26,HKI!$B$11:$FM$73,168,FALSE)),VLOOKUP($B26,HKI!$B$11:$FM$73,168,FALSE),""))</f>
        <v/>
      </c>
      <c r="FD26" s="602" t="str">
        <f>IF($B26="","",IF(ISNUMBER(VLOOKUP($B26,HKI!$B$11:$FN$73,169,FALSE)),VLOOKUP($B26,HKI!$B$11:$FN$73,169,FALSE),""))</f>
        <v/>
      </c>
      <c r="FE26" s="602" t="str">
        <f>IF($B26="","",IF(ISNUMBER(VLOOKUP($B26,HKI!$B$11:$FO$73,170,FALSE)),VLOOKUP($B26,HKI!$B$11:$FO$73,170,FALSE),""))</f>
        <v/>
      </c>
      <c r="FF26" s="602">
        <f>IF($B26="","",IF(ISNUMBER(VLOOKUP($B26,HKI!$B$11:$FP$73,171,FALSE)),VLOOKUP($B26,HKI!$B$11:$FP$73,171,FALSE),""))</f>
        <v>6.8</v>
      </c>
      <c r="FG26" s="618" t="str">
        <f>IF($B26="","",IF(ISNUMBER(VLOOKUP($B26,HKI!$B$11:$FQ$73,172,FALSE)),VLOOKUP($B26,HKI!$B$11:$FQ$73,172,FALSE),""))</f>
        <v/>
      </c>
      <c r="FH26" s="610" t="str">
        <f t="shared" si="84"/>
        <v/>
      </c>
      <c r="FI26" s="586" t="str">
        <f t="shared" si="85"/>
        <v/>
      </c>
      <c r="FJ26" s="586">
        <f t="shared" si="86"/>
        <v>4.0999999999999996</v>
      </c>
      <c r="FK26" s="586">
        <f t="shared" si="87"/>
        <v>4.3</v>
      </c>
      <c r="FL26" s="586">
        <f t="shared" si="88"/>
        <v>4.9000000000000004</v>
      </c>
      <c r="FM26" s="586">
        <f t="shared" si="89"/>
        <v>4.4000000000000004</v>
      </c>
      <c r="FN26" s="586" t="str">
        <f t="shared" si="90"/>
        <v/>
      </c>
      <c r="FO26" s="586" t="str">
        <f t="shared" si="91"/>
        <v/>
      </c>
      <c r="FP26" s="586" t="str">
        <f t="shared" si="92"/>
        <v/>
      </c>
      <c r="FQ26" s="586">
        <f t="shared" si="93"/>
        <v>6.3</v>
      </c>
      <c r="FR26" s="586">
        <f t="shared" si="94"/>
        <v>5.4</v>
      </c>
      <c r="FS26" s="586">
        <f t="shared" si="95"/>
        <v>5</v>
      </c>
      <c r="FT26" s="586">
        <f t="shared" si="96"/>
        <v>5.3</v>
      </c>
      <c r="FU26" s="586">
        <f t="shared" si="97"/>
        <v>6.8</v>
      </c>
      <c r="FV26" s="586">
        <f t="shared" si="98"/>
        <v>4.8</v>
      </c>
      <c r="FW26" s="586">
        <f t="shared" si="99"/>
        <v>5.7</v>
      </c>
      <c r="FX26" s="586" t="str">
        <f t="shared" si="100"/>
        <v/>
      </c>
      <c r="FY26" s="586" t="str">
        <f t="shared" si="101"/>
        <v/>
      </c>
      <c r="FZ26" s="586" t="str">
        <f t="shared" si="102"/>
        <v/>
      </c>
      <c r="GA26" s="586">
        <f t="shared" si="103"/>
        <v>7</v>
      </c>
      <c r="GB26" s="586">
        <f t="shared" si="104"/>
        <v>5.4</v>
      </c>
      <c r="GC26" s="586" t="str">
        <f t="shared" si="105"/>
        <v/>
      </c>
      <c r="GD26" s="596">
        <f t="shared" si="106"/>
        <v>5.29</v>
      </c>
      <c r="GE26" s="737">
        <f t="shared" si="107"/>
        <v>5.36</v>
      </c>
      <c r="GF26" s="207"/>
      <c r="GI26" s="738">
        <f t="shared" si="108"/>
        <v>332.2000000000001</v>
      </c>
      <c r="GJ26" s="738">
        <f t="shared" si="109"/>
        <v>62</v>
      </c>
      <c r="GK26" s="738">
        <f t="shared" si="110"/>
        <v>5.36</v>
      </c>
    </row>
    <row r="27" spans="1:193" s="206" customFormat="1" ht="21.95" customHeight="1">
      <c r="A27" s="686">
        <f>IF(B27="","",SUBTOTAL(3,$B$11:B27))</f>
        <v>17</v>
      </c>
      <c r="B27" s="490" t="str">
        <f>IF(HKII!$B27="","",HKII!$B27)</f>
        <v>13D301Đ033</v>
      </c>
      <c r="C27" s="648" t="str">
        <f>IF($B27="","",VLOOKUP($B27,'DS LOP HKII'!$B$2:$C$936,2,0))</f>
        <v xml:space="preserve">Trương Văn </v>
      </c>
      <c r="D27" s="649" t="str">
        <f>IF($B27="","",VLOOKUP($B27,'DS LOP HKII'!$B$2:$D$936,3,0))</f>
        <v>Đạt</v>
      </c>
      <c r="E27" s="201"/>
      <c r="F27" s="650" t="str">
        <f>IF($B27="","",IF(AND(ISBLANK(VLOOKUP($B27,HKI!$B$11:$G$73,5,FALSE)),ISBLANK(VLOOKUP($B27,HKII!$B$11:$G$80,5,FALSE)))=TRUE,"",VLOOKUP($B27,HKI!$B$11:$G$73,5,FALSE)+VLOOKUP($B27,HKII!$B$11:$G$80,5,FALSE)))</f>
        <v/>
      </c>
      <c r="G27" s="651">
        <f>IF($B27="","",IF(AND(ISBLANK(VLOOKUP($B27,HKI!$B$11:$G$73,6,FALSE)),ISBLANK(VLOOKUP($B27,HKII!$B$11:$G$80,6,FALSE)))=TRUE,"",VLOOKUP($B27,HKI!$B$11:$G$73,6,FALSE)+VLOOKUP($B27,HKII!$B$11:$G$80,6,FALSE)))</f>
        <v>10</v>
      </c>
      <c r="H27" s="652">
        <f>IF(OR(ISNUMBER(VLOOKUP($B27,HKI!$B$11:$I$73,8,FALSE))=FALSE,$H$6="",$B27=""),"",VLOOKUP($B27,HKI!$B$11:$I$73,8,FALSE))</f>
        <v>4.9000000000000004</v>
      </c>
      <c r="I27" s="653" t="str">
        <f>IF(OR(ISNUMBER(VLOOKUP($B27,HKI!$B$11:$K$73,10,FALSE))=FALSE,,$H$6="",$B27=""),"",VLOOKUP($B27,HKI!$B$11:$K$73,10,FALSE))</f>
        <v/>
      </c>
      <c r="J27" s="652">
        <f>IF(OR(ISNUMBER(VLOOKUP($B27,HKI!$B$11:$M$73,12,FALSE))=FALSE,$J$6="",$B27=""),"",VLOOKUP($B27,HKI!$B$11:$M$73,12,FALSE))</f>
        <v>7.4</v>
      </c>
      <c r="K27" s="653" t="str">
        <f>IF(OR(ISNUMBER(VLOOKUP($B27,HKI!$B$11:$O$73,14,FALSE))=FALSE,$J$6="",$B27=""),"",VLOOKUP($B27,HKI!$B$11:$O$73,14,FALSE))</f>
        <v/>
      </c>
      <c r="L27" s="652">
        <f>IF(OR(ISNUMBER(VLOOKUP($B27,HKI!$B$11:$Q$73,16,FALSE))=FALSE,$L$6="",$B27=""),"",VLOOKUP($B27,HKI!$B$11:$Q$73,16,FALSE))</f>
        <v>5.5</v>
      </c>
      <c r="M27" s="653" t="str">
        <f>IF(OR(ISNUMBER(VLOOKUP($B27,HKI!$B$11:$S$73,18,FALSE))=FALSE,$L$6="",$B27=""),"",VLOOKUP($B27,HKI!$B$11:$S$73,18,FALSE))</f>
        <v/>
      </c>
      <c r="N27" s="652">
        <f>IF(OR(ISNUMBER(VLOOKUP($B27,HKI!$B$11:$U$73,20,FALSE))=FALSE,$N$6="",$B27=""),"",VLOOKUP($B27,HKI!$B$11:$U$73,20,FALSE))</f>
        <v>5.6</v>
      </c>
      <c r="O27" s="653" t="str">
        <f>IF(OR(ISNUMBER(VLOOKUP($B27,HKI!$B$11:$W$73,22,FALSE))=FALSE,$N$6="",$B27=""),"",VLOOKUP($B27,HKI!$B$11:$W$73,22,FALSE))</f>
        <v/>
      </c>
      <c r="P27" s="652">
        <f>IF(OR(ISNUMBER(VLOOKUP($B27,HKI!$B$11:$Y$73,24,FALSE))=FALSE,$P$6="",$B27=""),"",VLOOKUP($B27,HKI!$B$11:$Y$73,24,FALSE))</f>
        <v>6.1</v>
      </c>
      <c r="Q27" s="653" t="str">
        <f>IF(OR(ISNUMBER(VLOOKUP($B27,HKI!$B$11:$AA$73,26,FALSE))=FALSE,$P$6="",$B27=""),"",VLOOKUP($B27,HKI!$B$11:$AA$73,26,FALSE))</f>
        <v/>
      </c>
      <c r="R27" s="652">
        <f>IF(OR(ISNUMBER(VLOOKUP($B27,HKI!$B$11:$AC$73,28,FALSE))=FALSE,$R$6="",$B27=""),"",VLOOKUP($B27,HKI!$B$11:$AC$73,28,FALSE))</f>
        <v>4.8</v>
      </c>
      <c r="S27" s="653" t="str">
        <f>IF(OR(ISNUMBER(VLOOKUP($B27,HKI!$B$11:$AE$73,30,FALSE))=FALSE,$R$6="",$B27=""),"",VLOOKUP($B27,HKI!$B$11:$AE$73,30,FALSE))</f>
        <v/>
      </c>
      <c r="T27" s="652" t="str">
        <f>IF(OR(ISNUMBER(VLOOKUP($B27,HKI!$B$11:$AG$73,32,FALSE))=FALSE,$T$6="",$B27=""),"",VLOOKUP($B27,HKI!$B$11:$AG$73,32,FALSE))</f>
        <v/>
      </c>
      <c r="U27" s="653" t="str">
        <f>IF(OR(ISNUMBER(VLOOKUP($B27,HKI!$B$11:$AI$73,34,FALSE))=FALSE,$T$6="",$B27=""),"",VLOOKUP($B27,HKI!$B$11:$AI$73,34,FALSE))</f>
        <v/>
      </c>
      <c r="V27" s="652" t="str">
        <f>IF(OR(ISNUMBER(VLOOKUP($B27,HKI!$B$11:$AK$73,36,FALSE))=FALSE,$V$6="",$B27=""),"",VLOOKUP($B27,HKI!$B$11:$AK$73,36,FALSE))</f>
        <v/>
      </c>
      <c r="W27" s="653" t="str">
        <f>IF(OR(ISNUMBER(VLOOKUP($B27,HKI!$B$11:$AM$73,38,FALSE))=FALSE,$V$6="",$B27=""),"",VLOOKUP($B27,HKI!$B$11:$AM$73,38,FALSE))</f>
        <v/>
      </c>
      <c r="X27" s="652" t="str">
        <f>IF(OR(ISNUMBER(VLOOKUP($B27,HKI!$B$11:$AO$73,40,FALSE))=FALSE,$X$6="",$B27=""),"",VLOOKUP($B27,HKI!$B$11:$AO$73,40,FALSE))</f>
        <v/>
      </c>
      <c r="Y27" s="653" t="str">
        <f>IF(OR(ISNUMBER(VLOOKUP($B27,HKI!$B$11:$AQ$73,42,FALSE))=FALSE,$X$6="",$B27=""),"",VLOOKUP($B27,HKI!$B$11:$AQ$73,42,FALSE))</f>
        <v/>
      </c>
      <c r="Z27" s="652">
        <f>IF(OR(ISNUMBER(VLOOKUP($B27,HKI!$B$11:$AS$73,44,FALSE))=FALSE,$Z$6="",$B27=""),"",VLOOKUP($B27,HKI!$B$11:$AS$73,44,FALSE))</f>
        <v>6</v>
      </c>
      <c r="AA27" s="254"/>
      <c r="AB27" s="652">
        <f>IF(OR(ISNUMBER(VLOOKUP($B27,HKI!$B$11:$AW$73,48,FALSE))=FALSE,$AB$6="",$B27=""),"",VLOOKUP($B27,HKI!$B$11:$AW$73,48,FALSE))</f>
        <v>6.3</v>
      </c>
      <c r="AC27" s="254"/>
      <c r="AD27" s="652">
        <f>IF(OR(ISNUMBER(VLOOKUP($B27,HKII!$B$11:$I$80,8,FALSE))=FALSE,$AD$6="",$B27=""),"",VLOOKUP($B27,HKII!$B$11:$I$80,8,FALSE))</f>
        <v>4.2</v>
      </c>
      <c r="AE27" s="653" t="str">
        <f>IF(OR(ISNUMBER(VLOOKUP($B27,HKII!$B$11:$K$80,10,FALSE))=FALSE,$AD$6="",$B27=""),"",VLOOKUP($B27,HKII!$B$11:$K$80,10,FALSE))</f>
        <v/>
      </c>
      <c r="AF27" s="652">
        <f>IF(OR(ISNUMBER(VLOOKUP($B27,HKII!$B$11:$M$80,12,FALSE))=FALSE,$AF$6="",$B27=""),"",VLOOKUP($B27,HKII!$B$11:$M$80,12,FALSE))</f>
        <v>6.4</v>
      </c>
      <c r="AG27" s="653" t="str">
        <f>IF(OR(ISNUMBER(VLOOKUP($B27,HKII!$B$11:$O$80,14,FALSE))=FALSE,$AF$6="",$B27=""),"",VLOOKUP($B27,HKII!$B$11:$O$80,14,FALSE))</f>
        <v/>
      </c>
      <c r="AH27" s="652">
        <f>IF(OR(ISNUMBER(VLOOKUP($B27,HKII!$B$11:$Q$80,16,FALSE))=FALSE,$AH$6="",$B27=""),"",VLOOKUP($B27,HKII!$B$11:$Q$80,16,FALSE))</f>
        <v>8.1999999999999993</v>
      </c>
      <c r="AI27" s="653" t="str">
        <f>IF(OR(ISNUMBER(VLOOKUP($B27,HKII!$B$11:$S$80,18,FALSE))=FALSE,$AH$6="",$B27=""),"",VLOOKUP($B27,HKII!$B$11:$S$75,18,FALSE))</f>
        <v/>
      </c>
      <c r="AJ27" s="652">
        <f>IF(OR(ISNUMBER(VLOOKUP($B27,HKII!$B$11:$U$80,20,FALSE))=FALSE,$AJ$6="",$B27=""),"",VLOOKUP($B27,HKII!$B$11:$U$80,20,FALSE))</f>
        <v>5.0999999999999996</v>
      </c>
      <c r="AK27" s="653" t="str">
        <f>IF(OR(ISNUMBER(VLOOKUP($B27,HKII!$B$11:$W$91,22,FALSE))=FALSE,$AJ$6="",$B27=""),"",VLOOKUP($B27,HKII!$B$11:$W$91,22,FALSE))</f>
        <v/>
      </c>
      <c r="AL27" s="652">
        <f>IF(OR(ISNUMBER(VLOOKUP($B27,HKII!$B$11:$Y$80,24,FALSE))=FALSE,$AL$6="",$B27=""),"",VLOOKUP($B27,HKII!$B$11:$Y$80,24,FALSE))</f>
        <v>6.4</v>
      </c>
      <c r="AM27" s="653" t="str">
        <f>IF(OR(ISNUMBER(VLOOKUP($B27,HKII!$B$11:$AA$80,26,FALSE))=FALSE,$AL$6="",$B27=""),"",VLOOKUP($B27,HKII!$B$11:$AA$80,26,FALSE))</f>
        <v/>
      </c>
      <c r="AN27" s="652">
        <f>IF(OR(ISNUMBER(VLOOKUP($B27,HKII!$B$11:$AC$80,28,FALSE))=FALSE,$AN$6="",$B27=""),"",VLOOKUP($B27,HKII!$B$11:$AC$80,28,FALSE))</f>
        <v>4.4000000000000004</v>
      </c>
      <c r="AO27" s="653" t="str">
        <f>IF(OR(ISNUMBER(VLOOKUP($B27,HKII!$B$11:$AE$80,30,FALSE))=FALSE,$AN$6="",$B27=""),"",VLOOKUP($B27,HKII!$B$11:$AE$80,30,FALSE))</f>
        <v/>
      </c>
      <c r="AP27" s="652" t="str">
        <f>IF(OR(ISNUMBER(VLOOKUP($B27,HKII!$B$11:$AG$80,32,FALSE))=FALSE,$AP$6="",$B27=""),"",VLOOKUP($B27,HKII!$B$11:$AG$80,32,FALSE))</f>
        <v/>
      </c>
      <c r="AQ27" s="654" t="str">
        <f>IF(OR(ISNUMBER(VLOOKUP($B27,HKII!$B$11:$AI$80,34,FALSE))=FALSE,$AP$6="",$B27=""),"",VLOOKUP($B27,HKII!$B$11:$AI$80,34,FALSE))</f>
        <v/>
      </c>
      <c r="AR27" s="652">
        <f>IF(OR(ISNUMBER(VLOOKUP($B27,HKII!$B$11:$AK$80,36,FALSE))=FALSE,$AR$6="",$B27=""),"",VLOOKUP($B27,HKII!$B$11:$AK$80,36,FALSE))</f>
        <v>7</v>
      </c>
      <c r="AS27" s="254"/>
      <c r="AT27" s="652">
        <f>IF(OR(ISNUMBER(VLOOKUP($B27,HKII!$B$11:$AO$80,40,FALSE))=FALSE,$AT$6="",$B27=""),"",VLOOKUP($B27,HKII!$B$11:$AO$80,40,FALSE))</f>
        <v>5.5</v>
      </c>
      <c r="AU27" s="735"/>
      <c r="AV27" s="652">
        <f>IF(OR(ISNUMBER(VLOOKUP($B27,HKII!$B$11:$AS$80,44,FALSE))=FALSE,$AV$6="",$B27=""),"",VLOOKUP($B27,HKII!$B$11:$AS$80,44,FALSE))</f>
        <v>5.6</v>
      </c>
      <c r="AW27" s="735"/>
      <c r="AX27" s="652" t="str">
        <f>IF(OR(ISNUMBER(VLOOKUP($B27,HKII!$B$11:$AW$80,48,FALSE))=FALSE,AX22="",$B27=""),"",VLOOKUP($B27,HKII!$B$11:$AW$80,48,FALSE))</f>
        <v/>
      </c>
      <c r="AY27" s="735"/>
      <c r="AZ27" s="655">
        <f t="shared" si="0"/>
        <v>5.85</v>
      </c>
      <c r="BA27" s="655" t="str">
        <f t="shared" si="22"/>
        <v/>
      </c>
      <c r="BB27" s="548">
        <f>IF($B27="","",IF(OR(ISNUMBER(VLOOKUP($B27,HKI!$B$11:$BB$73,53,FALSE)),ISNUMBER(VLOOKUP($B27,HKII!$B$11:$BB$80,53,FALSE))),ROUND((VLOOKUP($B27,HKI!$B$11:$BB$73,53,FALSE)+VLOOKUP($B27,HKII!$B$11:$BB$80,53,FALSE))/2,0),""))</f>
        <v>49</v>
      </c>
      <c r="BC27" s="656" t="str">
        <f t="shared" si="23"/>
        <v>T.Bình</v>
      </c>
      <c r="BD27" s="548" t="str">
        <f t="shared" si="24"/>
        <v/>
      </c>
      <c r="BE27" s="202"/>
      <c r="BF27" s="186" t="str">
        <f t="shared" si="25"/>
        <v/>
      </c>
      <c r="BG27" s="657">
        <f t="shared" si="26"/>
        <v>35</v>
      </c>
      <c r="BH27" s="188">
        <f t="shared" si="27"/>
        <v>35</v>
      </c>
      <c r="BI27" s="188">
        <f t="shared" si="28"/>
        <v>0</v>
      </c>
      <c r="BJ27" s="188">
        <f t="shared" si="29"/>
        <v>35</v>
      </c>
      <c r="BK27" s="658">
        <f t="shared" si="30"/>
        <v>0</v>
      </c>
      <c r="BL27" s="659">
        <f t="shared" si="31"/>
        <v>5.85</v>
      </c>
      <c r="BM27" s="186" t="str">
        <f t="shared" si="32"/>
        <v>BT</v>
      </c>
      <c r="BN27" s="659">
        <f t="shared" si="33"/>
        <v>5.85</v>
      </c>
      <c r="BO27" s="186" t="str">
        <f t="shared" si="34"/>
        <v>BT</v>
      </c>
      <c r="BP27" s="660" t="str">
        <f t="shared" si="35"/>
        <v>SV năm 3</v>
      </c>
      <c r="BQ27" s="203"/>
      <c r="BR27" s="681">
        <f>IF($B27="","",IF(AND(ISNUMBER(VLOOKUP($B27,HKI!$B$11:$BP$73,67,FALSE))=TRUE,ISNUMBER(VLOOKUP($B27,HKII!$B$11:$BI$80,60,FALSE))=TRUE),VLOOKUP($B27,HKI!$B$11:$BP$73,67,FALSE)+VLOOKUP($B27,HKII!$B$11:$BI$80,60,FALSE),IF(OR(ISNUMBER(VLOOKUP($B27,HKI!$B$11:$BP$73,67,FALSE))=TRUE,ISNUMBER(VLOOKUP($B27,HKII!$B$11:$BI$80,60,FALSE))=TRUE),VLOOKUP($B27,HKII!$B$11:$BI$80,60,FALSE),"")))</f>
        <v>74</v>
      </c>
      <c r="BS27" s="681">
        <f>IF($B27="","",IF(ISNUMBER(VLOOKUP($B27,HKI!$B$11:$BQ$73,68,FALSE))=TRUE,VLOOKUP($B27,HKI!$B$11:$BQ$84,68,FALSE)+IF(ISNUMBER(VLOOKUP($B27,HKII!$B$11:$BJ$80,61,FALSE))=TRUE,VLOOKUP($B27,HKII!$B$11:$BJ$80,61,FALSE),VLOOKUP($B27,HKII!$B$11:$BJ$80,61,FALSE)),""))</f>
        <v>0</v>
      </c>
      <c r="BT27" s="197">
        <f t="shared" si="1"/>
        <v>4.9000000000000004</v>
      </c>
      <c r="BU27" s="198">
        <f t="shared" si="2"/>
        <v>7.4</v>
      </c>
      <c r="BV27" s="198">
        <f t="shared" si="3"/>
        <v>5.5</v>
      </c>
      <c r="BW27" s="198">
        <f t="shared" si="4"/>
        <v>5.6</v>
      </c>
      <c r="BX27" s="199">
        <f t="shared" si="5"/>
        <v>6.1</v>
      </c>
      <c r="BY27" s="199">
        <f t="shared" si="6"/>
        <v>4.8</v>
      </c>
      <c r="BZ27" s="198" t="str">
        <f t="shared" si="7"/>
        <v/>
      </c>
      <c r="CA27" s="198" t="str">
        <f t="shared" si="8"/>
        <v/>
      </c>
      <c r="CB27" s="199" t="str">
        <f t="shared" si="36"/>
        <v/>
      </c>
      <c r="CC27" s="199">
        <f t="shared" si="37"/>
        <v>6</v>
      </c>
      <c r="CD27" s="198">
        <f t="shared" si="9"/>
        <v>6.3</v>
      </c>
      <c r="CE27" s="198">
        <f t="shared" si="10"/>
        <v>4.2</v>
      </c>
      <c r="CF27" s="198">
        <f t="shared" si="11"/>
        <v>6.4</v>
      </c>
      <c r="CG27" s="198">
        <f t="shared" si="12"/>
        <v>8.1999999999999993</v>
      </c>
      <c r="CH27" s="198">
        <f t="shared" si="13"/>
        <v>5.0999999999999996</v>
      </c>
      <c r="CI27" s="198">
        <f t="shared" si="14"/>
        <v>6.4</v>
      </c>
      <c r="CJ27" s="198">
        <f t="shared" si="15"/>
        <v>4.4000000000000004</v>
      </c>
      <c r="CK27" s="198" t="str">
        <f t="shared" si="16"/>
        <v/>
      </c>
      <c r="CL27" s="198">
        <f t="shared" si="17"/>
        <v>7</v>
      </c>
      <c r="CM27" s="198">
        <f t="shared" si="18"/>
        <v>5.5</v>
      </c>
      <c r="CN27" s="198">
        <f t="shared" si="19"/>
        <v>5.6</v>
      </c>
      <c r="CO27" s="199" t="str">
        <f t="shared" si="20"/>
        <v/>
      </c>
      <c r="CP27" s="200">
        <f t="shared" si="38"/>
        <v>5.85</v>
      </c>
      <c r="CQ27" s="571">
        <f t="shared" si="39"/>
        <v>4.9000000000000004</v>
      </c>
      <c r="CR27" s="571">
        <f t="shared" si="40"/>
        <v>7.4</v>
      </c>
      <c r="CS27" s="571">
        <f t="shared" si="41"/>
        <v>5.5</v>
      </c>
      <c r="CT27" s="571">
        <f t="shared" si="42"/>
        <v>5.6</v>
      </c>
      <c r="CU27" s="571">
        <f t="shared" si="43"/>
        <v>6.1</v>
      </c>
      <c r="CV27" s="571">
        <f t="shared" si="44"/>
        <v>4.8</v>
      </c>
      <c r="CW27" s="571" t="str">
        <f t="shared" si="45"/>
        <v/>
      </c>
      <c r="CX27" s="571" t="str">
        <f t="shared" si="46"/>
        <v/>
      </c>
      <c r="CY27" s="571" t="str">
        <f t="shared" si="47"/>
        <v/>
      </c>
      <c r="CZ27" s="571">
        <f t="shared" si="48"/>
        <v>6</v>
      </c>
      <c r="DA27" s="571">
        <f t="shared" si="49"/>
        <v>6.3</v>
      </c>
      <c r="DB27" s="571">
        <f t="shared" si="50"/>
        <v>4.2</v>
      </c>
      <c r="DC27" s="571">
        <f t="shared" si="51"/>
        <v>6.4</v>
      </c>
      <c r="DD27" s="571">
        <f t="shared" si="52"/>
        <v>8.1999999999999993</v>
      </c>
      <c r="DE27" s="571">
        <f t="shared" si="53"/>
        <v>5.0999999999999996</v>
      </c>
      <c r="DF27" s="571">
        <f t="shared" si="54"/>
        <v>6.4</v>
      </c>
      <c r="DG27" s="571">
        <f t="shared" si="55"/>
        <v>4.4000000000000004</v>
      </c>
      <c r="DH27" s="571" t="str">
        <f t="shared" si="56"/>
        <v/>
      </c>
      <c r="DI27" s="571">
        <f t="shared" si="57"/>
        <v>7</v>
      </c>
      <c r="DJ27" s="571">
        <f t="shared" si="58"/>
        <v>5.5</v>
      </c>
      <c r="DK27" s="571">
        <f t="shared" si="59"/>
        <v>5.6</v>
      </c>
      <c r="DL27" s="571" t="str">
        <f t="shared" si="60"/>
        <v/>
      </c>
      <c r="DM27" s="574">
        <f t="shared" si="21"/>
        <v>5.85</v>
      </c>
      <c r="DN27" s="585">
        <f t="shared" si="61"/>
        <v>4.9000000000000004</v>
      </c>
      <c r="DO27" s="586">
        <f t="shared" si="62"/>
        <v>7.4</v>
      </c>
      <c r="DP27" s="586">
        <f t="shared" si="63"/>
        <v>5.5</v>
      </c>
      <c r="DQ27" s="586">
        <f t="shared" si="64"/>
        <v>5.6</v>
      </c>
      <c r="DR27" s="586">
        <f t="shared" si="65"/>
        <v>6.1</v>
      </c>
      <c r="DS27" s="586">
        <f t="shared" si="66"/>
        <v>4.8</v>
      </c>
      <c r="DT27" s="586" t="str">
        <f t="shared" si="67"/>
        <v/>
      </c>
      <c r="DU27" s="586" t="str">
        <f t="shared" si="68"/>
        <v/>
      </c>
      <c r="DV27" s="586" t="str">
        <f t="shared" si="69"/>
        <v/>
      </c>
      <c r="DW27" s="586">
        <f t="shared" si="70"/>
        <v>6</v>
      </c>
      <c r="DX27" s="586">
        <f t="shared" si="71"/>
        <v>6.3</v>
      </c>
      <c r="DY27" s="586">
        <f t="shared" si="72"/>
        <v>4.2</v>
      </c>
      <c r="DZ27" s="586">
        <f t="shared" si="73"/>
        <v>6.4</v>
      </c>
      <c r="EA27" s="586">
        <f t="shared" si="74"/>
        <v>8.1999999999999993</v>
      </c>
      <c r="EB27" s="586">
        <f t="shared" si="75"/>
        <v>5.0999999999999996</v>
      </c>
      <c r="EC27" s="586">
        <f t="shared" si="76"/>
        <v>6.4</v>
      </c>
      <c r="ED27" s="586">
        <f t="shared" si="77"/>
        <v>4.4000000000000004</v>
      </c>
      <c r="EE27" s="586" t="str">
        <f t="shared" si="78"/>
        <v/>
      </c>
      <c r="EF27" s="586">
        <f t="shared" si="79"/>
        <v>7</v>
      </c>
      <c r="EG27" s="586">
        <f t="shared" si="80"/>
        <v>5.5</v>
      </c>
      <c r="EH27" s="586">
        <f t="shared" si="81"/>
        <v>5.6</v>
      </c>
      <c r="EI27" s="586" t="str">
        <f t="shared" si="82"/>
        <v/>
      </c>
      <c r="EJ27" s="589">
        <f t="shared" si="83"/>
        <v>5.85</v>
      </c>
      <c r="EK27" s="617">
        <f>IF($B27="","",IF(ISNUMBER(VLOOKUP($B27,HKI!$B$11:$EU$73,150,FALSE)),VLOOKUP($B27,HKI!$B$11:$EU$73,150,FALSE),""))</f>
        <v>5.4</v>
      </c>
      <c r="EL27" s="602">
        <f>IF($B27="","",IF(ISNUMBER(VLOOKUP($B27,HKI!$B$11:$EV$73,151,FALSE)),VLOOKUP($B27,HKI!$B$11:$EV$73,151,FALSE),""))</f>
        <v>8.1</v>
      </c>
      <c r="EM27" s="602">
        <f>IF($B27="","",IF(ISNUMBER(VLOOKUP($B27,HKI!$B$11:$EW$73,152,FALSE)),VLOOKUP($B27,HKI!$B$11:$EW$73,152,FALSE),""))</f>
        <v>5.4</v>
      </c>
      <c r="EN27" s="602">
        <f>IF($B27="","",IF(ISNUMBER(VLOOKUP($B27,HKI!$B$11:$EX$73,153,FALSE)),VLOOKUP($B27,HKI!$B$11:$EX$73,153,FALSE),""))</f>
        <v>6.1</v>
      </c>
      <c r="EO27" s="602">
        <f>IF($B27="","",IF(ISNUMBER(VLOOKUP($B27,HKI!$B$11:$EY$73,154,FALSE)),VLOOKUP($B27,HKI!$B$11:$EY$73,154,FALSE),""))</f>
        <v>5.9</v>
      </c>
      <c r="EP27" s="602">
        <f>IF($B27="","",IF(ISNUMBER(VLOOKUP($B27,HKI!$B$11:$EZ$73,155,FALSE)),VLOOKUP($B27,HKI!$B$11:$EZ$73,155,FALSE),""))</f>
        <v>5.3</v>
      </c>
      <c r="EQ27" s="602">
        <f>IF($B27="","",IF(ISNUMBER(VLOOKUP($B27,HKI!$B$11:$FA$73,156,FALSE)),VLOOKUP($B27,HKI!$B$11:$FA$73,156,FALSE),""))</f>
        <v>6.6</v>
      </c>
      <c r="ER27" s="602" t="str">
        <f>IF($B27="","",IF(ISNUMBER(VLOOKUP($B27,HKI!$B$11:$FB$73,157,FALSE)),VLOOKUP($B27,HKI!$B$11:$FB$73,157,FALSE),""))</f>
        <v/>
      </c>
      <c r="ES27" s="602" t="str">
        <f>IF($B27="","",IF(ISNUMBER(VLOOKUP($B27,HKI!$B$11:$FC$84,158,FALSE)),VLOOKUP($B27,HKI!$B$11:$FC$73,158,FALSE),""))</f>
        <v/>
      </c>
      <c r="ET27" s="602">
        <f>IF($B27="","",IF(ISNUMBER(VLOOKUP($B27,HKI!$B$11:$FD$73,159,FALSE)),VLOOKUP($B27,HKI!$B$11:$FD$73,159,FALSE),""))</f>
        <v>6.8</v>
      </c>
      <c r="EU27" s="602">
        <f>IF($B27="","",IF(ISNUMBER(VLOOKUP($B27,HKI!$B$11:$FE$73,160,FALSE)),VLOOKUP($B27,HKI!$B$11:$FE$73,160,FALSE),""))</f>
        <v>5.6</v>
      </c>
      <c r="EV27" s="602">
        <f>IF($B27="","",IF(ISNUMBER(VLOOKUP($B27,HKI!$B$11:$FF$73,161,FALSE)),VLOOKUP($B27,HKI!$B$11:$FF$73,161,FALSE),""))</f>
        <v>6.8</v>
      </c>
      <c r="EW27" s="602">
        <f>IF($B27="","",IF(ISNUMBER(VLOOKUP($B27,HKI!$B$11:$FG$73,162,FALSE)),VLOOKUP($B27,HKI!$B$11:$FG$73,162,FALSE),""))</f>
        <v>6.1</v>
      </c>
      <c r="EX27" s="602" t="str">
        <f>IF($B27="","",IF(ISNUMBER(VLOOKUP($B27,HKI!$B$11:$FH$73,163,FALSE)),VLOOKUP($B27,HKI!$B$11:$FH$73,163,FALSE),""))</f>
        <v/>
      </c>
      <c r="EY27" s="602">
        <f>IF($B27="","",IF(ISNUMBER(VLOOKUP($B27,HKI!$B$11:$FI$73,164,FALSE)),VLOOKUP($B27,HKI!$B$11:$FI$73,164,FALSE),""))</f>
        <v>6.8</v>
      </c>
      <c r="EZ27" s="602">
        <f>IF($B27="","",IF(ISNUMBER(VLOOKUP($B27,HKI!$B$11:$FJ$73,165,FALSE)),VLOOKUP($B27,HKI!$B$11:$FJ$73,165,FALSE),""))</f>
        <v>5.7</v>
      </c>
      <c r="FA27" s="602">
        <f>IF($B27="","",IF(ISNUMBER(VLOOKUP($B27,HKI!$B$11:$FK$73,166,FALSE)),VLOOKUP($B27,HKI!$B$11:$FK$73,166,FALSE),""))</f>
        <v>5.4</v>
      </c>
      <c r="FB27" s="602">
        <f>IF($B27="","",IF(ISNUMBER(VLOOKUP($B27,HKI!$B$11:$FL$73,167,FALSE)),VLOOKUP($B27,HKI!$B$11:$FL$73,167,FALSE),""))</f>
        <v>6.1</v>
      </c>
      <c r="FC27" s="602" t="str">
        <f>IF($B27="","",IF(ISNUMBER(VLOOKUP($B27,HKI!$B$11:$FM$73,168,FALSE)),VLOOKUP($B27,HKI!$B$11:$FM$73,168,FALSE),""))</f>
        <v/>
      </c>
      <c r="FD27" s="602" t="str">
        <f>IF($B27="","",IF(ISNUMBER(VLOOKUP($B27,HKI!$B$11:$FN$73,169,FALSE)),VLOOKUP($B27,HKI!$B$11:$FN$73,169,FALSE),""))</f>
        <v/>
      </c>
      <c r="FE27" s="602" t="str">
        <f>IF($B27="","",IF(ISNUMBER(VLOOKUP($B27,HKI!$B$11:$FO$73,170,FALSE)),VLOOKUP($B27,HKI!$B$11:$FO$73,170,FALSE),""))</f>
        <v/>
      </c>
      <c r="FF27" s="602">
        <f>IF($B27="","",IF(ISNUMBER(VLOOKUP($B27,HKI!$B$11:$FP$73,171,FALSE)),VLOOKUP($B27,HKI!$B$11:$FP$73,171,FALSE),""))</f>
        <v>6.6</v>
      </c>
      <c r="FG27" s="618" t="str">
        <f>IF($B27="","",IF(ISNUMBER(VLOOKUP($B27,HKI!$B$11:$FQ$73,172,FALSE)),VLOOKUP($B27,HKI!$B$11:$FQ$73,172,FALSE),""))</f>
        <v/>
      </c>
      <c r="FH27" s="610">
        <f t="shared" si="84"/>
        <v>4.9000000000000004</v>
      </c>
      <c r="FI27" s="586">
        <f t="shared" si="85"/>
        <v>7.4</v>
      </c>
      <c r="FJ27" s="586">
        <f t="shared" si="86"/>
        <v>5.5</v>
      </c>
      <c r="FK27" s="586">
        <f t="shared" si="87"/>
        <v>5.6</v>
      </c>
      <c r="FL27" s="586">
        <f t="shared" si="88"/>
        <v>6.1</v>
      </c>
      <c r="FM27" s="586">
        <f t="shared" si="89"/>
        <v>4.8</v>
      </c>
      <c r="FN27" s="586" t="str">
        <f t="shared" si="90"/>
        <v/>
      </c>
      <c r="FO27" s="586" t="str">
        <f t="shared" si="91"/>
        <v/>
      </c>
      <c r="FP27" s="586" t="str">
        <f t="shared" si="92"/>
        <v/>
      </c>
      <c r="FQ27" s="586">
        <f t="shared" si="93"/>
        <v>6</v>
      </c>
      <c r="FR27" s="586">
        <f t="shared" si="94"/>
        <v>6.3</v>
      </c>
      <c r="FS27" s="586">
        <f t="shared" si="95"/>
        <v>4.2</v>
      </c>
      <c r="FT27" s="586">
        <f t="shared" si="96"/>
        <v>6.4</v>
      </c>
      <c r="FU27" s="586">
        <f t="shared" si="97"/>
        <v>8.1999999999999993</v>
      </c>
      <c r="FV27" s="586">
        <f t="shared" si="98"/>
        <v>5.0999999999999996</v>
      </c>
      <c r="FW27" s="586">
        <f t="shared" si="99"/>
        <v>6.4</v>
      </c>
      <c r="FX27" s="586">
        <f t="shared" si="100"/>
        <v>4.4000000000000004</v>
      </c>
      <c r="FY27" s="586" t="str">
        <f t="shared" si="101"/>
        <v/>
      </c>
      <c r="FZ27" s="586">
        <f t="shared" si="102"/>
        <v>7</v>
      </c>
      <c r="GA27" s="586">
        <f t="shared" si="103"/>
        <v>5.5</v>
      </c>
      <c r="GB27" s="586">
        <f t="shared" si="104"/>
        <v>5.6</v>
      </c>
      <c r="GC27" s="586" t="str">
        <f t="shared" si="105"/>
        <v/>
      </c>
      <c r="GD27" s="596">
        <f t="shared" si="106"/>
        <v>5.85</v>
      </c>
      <c r="GE27" s="737">
        <f t="shared" si="107"/>
        <v>5.99</v>
      </c>
      <c r="GF27" s="207"/>
      <c r="GI27" s="738">
        <f t="shared" si="108"/>
        <v>443</v>
      </c>
      <c r="GJ27" s="738">
        <f t="shared" si="109"/>
        <v>74</v>
      </c>
      <c r="GK27" s="738">
        <f t="shared" si="110"/>
        <v>5.99</v>
      </c>
    </row>
    <row r="28" spans="1:193" s="206" customFormat="1" ht="21.95" customHeight="1">
      <c r="A28" s="686">
        <f>IF(B28="","",SUBTOTAL(3,$B$11:B28))</f>
        <v>18</v>
      </c>
      <c r="B28" s="490" t="str">
        <f>IF(HKII!$B28="","",HKII!$B28)</f>
        <v>13D301Đ037</v>
      </c>
      <c r="C28" s="648" t="str">
        <f>IF($B28="","",VLOOKUP($B28,'DS LOP HKII'!$B$2:$C$936,2,0))</f>
        <v>Nguyễn Thành</v>
      </c>
      <c r="D28" s="649" t="str">
        <f>IF($B28="","",VLOOKUP($B28,'DS LOP HKII'!$B$2:$D$936,3,0))</f>
        <v>Đông</v>
      </c>
      <c r="E28" s="201"/>
      <c r="F28" s="650" t="str">
        <f>IF($B28="","",IF(AND(ISBLANK(VLOOKUP($B28,HKI!$B$11:$G$73,5,FALSE)),ISBLANK(VLOOKUP($B28,HKII!$B$11:$G$80,5,FALSE)))=TRUE,"",VLOOKUP($B28,HKI!$B$11:$G$73,5,FALSE)+VLOOKUP($B28,HKII!$B$11:$G$80,5,FALSE)))</f>
        <v/>
      </c>
      <c r="G28" s="651">
        <f>IF($B28="","",IF(AND(ISBLANK(VLOOKUP($B28,HKI!$B$11:$G$73,6,FALSE)),ISBLANK(VLOOKUP($B28,HKII!$B$11:$G$80,6,FALSE)))=TRUE,"",VLOOKUP($B28,HKI!$B$11:$G$73,6,FALSE)+VLOOKUP($B28,HKII!$B$11:$G$80,6,FALSE)))</f>
        <v>1</v>
      </c>
      <c r="H28" s="652">
        <f>IF(OR(ISNUMBER(VLOOKUP($B28,HKI!$B$11:$I$73,8,FALSE))=FALSE,$H$6="",$B28=""),"",VLOOKUP($B28,HKI!$B$11:$I$73,8,FALSE))</f>
        <v>4.4000000000000004</v>
      </c>
      <c r="I28" s="653" t="str">
        <f>IF(OR(ISNUMBER(VLOOKUP($B28,HKI!$B$11:$K$73,10,FALSE))=FALSE,,$H$6="",$B28=""),"",VLOOKUP($B28,HKI!$B$11:$K$73,10,FALSE))</f>
        <v/>
      </c>
      <c r="J28" s="652">
        <f>IF(OR(ISNUMBER(VLOOKUP($B28,HKI!$B$11:$M$73,12,FALSE))=FALSE,$J$6="",$B28=""),"",VLOOKUP($B28,HKI!$B$11:$M$73,12,FALSE))</f>
        <v>6.4</v>
      </c>
      <c r="K28" s="653" t="str">
        <f>IF(OR(ISNUMBER(VLOOKUP($B28,HKI!$B$11:$O$73,14,FALSE))=FALSE,$J$6="",$B28=""),"",VLOOKUP($B28,HKI!$B$11:$O$73,14,FALSE))</f>
        <v/>
      </c>
      <c r="L28" s="652">
        <f>IF(OR(ISNUMBER(VLOOKUP($B28,HKI!$B$11:$Q$73,16,FALSE))=FALSE,$L$6="",$B28=""),"",VLOOKUP($B28,HKI!$B$11:$Q$73,16,FALSE))</f>
        <v>5.0999999999999996</v>
      </c>
      <c r="M28" s="653" t="str">
        <f>IF(OR(ISNUMBER(VLOOKUP($B28,HKI!$B$11:$S$73,18,FALSE))=FALSE,$L$6="",$B28=""),"",VLOOKUP($B28,HKI!$B$11:$S$73,18,FALSE))</f>
        <v/>
      </c>
      <c r="N28" s="652">
        <f>IF(OR(ISNUMBER(VLOOKUP($B28,HKI!$B$11:$U$73,20,FALSE))=FALSE,$N$6="",$B28=""),"",VLOOKUP($B28,HKI!$B$11:$U$73,20,FALSE))</f>
        <v>6.3</v>
      </c>
      <c r="O28" s="653" t="str">
        <f>IF(OR(ISNUMBER(VLOOKUP($B28,HKI!$B$11:$W$73,22,FALSE))=FALSE,$N$6="",$B28=""),"",VLOOKUP($B28,HKI!$B$11:$W$73,22,FALSE))</f>
        <v/>
      </c>
      <c r="P28" s="652">
        <f>IF(OR(ISNUMBER(VLOOKUP($B28,HKI!$B$11:$Y$73,24,FALSE))=FALSE,$P$6="",$B28=""),"",VLOOKUP($B28,HKI!$B$11:$Y$73,24,FALSE))</f>
        <v>5</v>
      </c>
      <c r="Q28" s="653" t="str">
        <f>IF(OR(ISNUMBER(VLOOKUP($B28,HKI!$B$11:$AA$73,26,FALSE))=FALSE,$P$6="",$B28=""),"",VLOOKUP($B28,HKI!$B$11:$AA$73,26,FALSE))</f>
        <v/>
      </c>
      <c r="R28" s="652">
        <f>IF(OR(ISNUMBER(VLOOKUP($B28,HKI!$B$11:$AC$73,28,FALSE))=FALSE,$R$6="",$B28=""),"",VLOOKUP($B28,HKI!$B$11:$AC$73,28,FALSE))</f>
        <v>5.2</v>
      </c>
      <c r="S28" s="653" t="str">
        <f>IF(OR(ISNUMBER(VLOOKUP($B28,HKI!$B$11:$AE$73,30,FALSE))=FALSE,$R$6="",$B28=""),"",VLOOKUP($B28,HKI!$B$11:$AE$73,30,FALSE))</f>
        <v/>
      </c>
      <c r="T28" s="652" t="str">
        <f>IF(OR(ISNUMBER(VLOOKUP($B28,HKI!$B$11:$AG$73,32,FALSE))=FALSE,$T$6="",$B28=""),"",VLOOKUP($B28,HKI!$B$11:$AG$73,32,FALSE))</f>
        <v/>
      </c>
      <c r="U28" s="653" t="str">
        <f>IF(OR(ISNUMBER(VLOOKUP($B28,HKI!$B$11:$AI$73,34,FALSE))=FALSE,$T$6="",$B28=""),"",VLOOKUP($B28,HKI!$B$11:$AI$73,34,FALSE))</f>
        <v/>
      </c>
      <c r="V28" s="652" t="str">
        <f>IF(OR(ISNUMBER(VLOOKUP($B28,HKI!$B$11:$AK$73,36,FALSE))=FALSE,$V$6="",$B28=""),"",VLOOKUP($B28,HKI!$B$11:$AK$73,36,FALSE))</f>
        <v/>
      </c>
      <c r="W28" s="653" t="str">
        <f>IF(OR(ISNUMBER(VLOOKUP($B28,HKI!$B$11:$AM$73,38,FALSE))=FALSE,$V$6="",$B28=""),"",VLOOKUP($B28,HKI!$B$11:$AM$73,38,FALSE))</f>
        <v/>
      </c>
      <c r="X28" s="652" t="str">
        <f>IF(OR(ISNUMBER(VLOOKUP($B28,HKI!$B$11:$AO$73,40,FALSE))=FALSE,$X$6="",$B28=""),"",VLOOKUP($B28,HKI!$B$11:$AO$73,40,FALSE))</f>
        <v/>
      </c>
      <c r="Y28" s="653" t="str">
        <f>IF(OR(ISNUMBER(VLOOKUP($B28,HKI!$B$11:$AQ$73,42,FALSE))=FALSE,$X$6="",$B28=""),"",VLOOKUP($B28,HKI!$B$11:$AQ$73,42,FALSE))</f>
        <v/>
      </c>
      <c r="Z28" s="652">
        <f>IF(OR(ISNUMBER(VLOOKUP($B28,HKI!$B$11:$AS$73,44,FALSE))=FALSE,$Z$6="",$B28=""),"",VLOOKUP($B28,HKI!$B$11:$AS$73,44,FALSE))</f>
        <v>6.5</v>
      </c>
      <c r="AA28" s="254"/>
      <c r="AB28" s="652">
        <f>IF(OR(ISNUMBER(VLOOKUP($B28,HKI!$B$11:$AW$73,48,FALSE))=FALSE,$AB$6="",$B28=""),"",VLOOKUP($B28,HKI!$B$11:$AW$73,48,FALSE))</f>
        <v>7</v>
      </c>
      <c r="AC28" s="254"/>
      <c r="AD28" s="652">
        <f>IF(OR(ISNUMBER(VLOOKUP($B28,HKII!$B$11:$I$80,8,FALSE))=FALSE,$AD$6="",$B28=""),"",VLOOKUP($B28,HKII!$B$11:$I$80,8,FALSE))</f>
        <v>5.4</v>
      </c>
      <c r="AE28" s="653" t="str">
        <f>IF(OR(ISNUMBER(VLOOKUP($B28,HKII!$B$11:$K$80,10,FALSE))=FALSE,$AD$6="",$B28=""),"",VLOOKUP($B28,HKII!$B$11:$K$80,10,FALSE))</f>
        <v/>
      </c>
      <c r="AF28" s="652">
        <f>IF(OR(ISNUMBER(VLOOKUP($B28,HKII!$B$11:$M$80,12,FALSE))=FALSE,$AF$6="",$B28=""),"",VLOOKUP($B28,HKII!$B$11:$M$80,12,FALSE))</f>
        <v>5.4</v>
      </c>
      <c r="AG28" s="653" t="str">
        <f>IF(OR(ISNUMBER(VLOOKUP($B28,HKII!$B$11:$O$80,14,FALSE))=FALSE,$AF$6="",$B28=""),"",VLOOKUP($B28,HKII!$B$11:$O$80,14,FALSE))</f>
        <v/>
      </c>
      <c r="AH28" s="652">
        <f>IF(OR(ISNUMBER(VLOOKUP($B28,HKII!$B$11:$Q$80,16,FALSE))=FALSE,$AH$6="",$B28=""),"",VLOOKUP($B28,HKII!$B$11:$Q$80,16,FALSE))</f>
        <v>6.7</v>
      </c>
      <c r="AI28" s="653" t="str">
        <f>IF(OR(ISNUMBER(VLOOKUP($B28,HKII!$B$11:$S$80,18,FALSE))=FALSE,$AH$6="",$B28=""),"",VLOOKUP($B28,HKII!$B$11:$S$75,18,FALSE))</f>
        <v/>
      </c>
      <c r="AJ28" s="652">
        <f>IF(OR(ISNUMBER(VLOOKUP($B28,HKII!$B$11:$U$80,20,FALSE))=FALSE,$AJ$6="",$B28=""),"",VLOOKUP($B28,HKII!$B$11:$U$80,20,FALSE))</f>
        <v>6.3</v>
      </c>
      <c r="AK28" s="653" t="str">
        <f>IF(OR(ISNUMBER(VLOOKUP($B28,HKII!$B$11:$W$91,22,FALSE))=FALSE,$AJ$6="",$B28=""),"",VLOOKUP($B28,HKII!$B$11:$W$91,22,FALSE))</f>
        <v/>
      </c>
      <c r="AL28" s="652">
        <f>IF(OR(ISNUMBER(VLOOKUP($B28,HKII!$B$11:$Y$80,24,FALSE))=FALSE,$AL$6="",$B28=""),"",VLOOKUP($B28,HKII!$B$11:$Y$80,24,FALSE))</f>
        <v>6.2</v>
      </c>
      <c r="AM28" s="653" t="str">
        <f>IF(OR(ISNUMBER(VLOOKUP($B28,HKII!$B$11:$AA$80,26,FALSE))=FALSE,$AL$6="",$B28=""),"",VLOOKUP($B28,HKII!$B$11:$AA$80,26,FALSE))</f>
        <v/>
      </c>
      <c r="AN28" s="652">
        <f>IF(OR(ISNUMBER(VLOOKUP($B28,HKII!$B$11:$AC$80,28,FALSE))=FALSE,$AN$6="",$B28=""),"",VLOOKUP($B28,HKII!$B$11:$AC$80,28,FALSE))</f>
        <v>4.3</v>
      </c>
      <c r="AO28" s="653" t="str">
        <f>IF(OR(ISNUMBER(VLOOKUP($B28,HKII!$B$11:$AE$80,30,FALSE))=FALSE,$AN$6="",$B28=""),"",VLOOKUP($B28,HKII!$B$11:$AE$80,30,FALSE))</f>
        <v/>
      </c>
      <c r="AP28" s="652" t="str">
        <f>IF(OR(ISNUMBER(VLOOKUP($B28,HKII!$B$11:$AG$80,32,FALSE))=FALSE,$AP$6="",$B28=""),"",VLOOKUP($B28,HKII!$B$11:$AG$80,32,FALSE))</f>
        <v/>
      </c>
      <c r="AQ28" s="654" t="str">
        <f>IF(OR(ISNUMBER(VLOOKUP($B28,HKII!$B$11:$AI$80,34,FALSE))=FALSE,$AP$6="",$B28=""),"",VLOOKUP($B28,HKII!$B$11:$AI$80,34,FALSE))</f>
        <v/>
      </c>
      <c r="AR28" s="652">
        <f>IF(OR(ISNUMBER(VLOOKUP($B28,HKII!$B$11:$AK$80,36,FALSE))=FALSE,$AR$6="",$B28=""),"",VLOOKUP($B28,HKII!$B$11:$AK$80,36,FALSE))</f>
        <v>4</v>
      </c>
      <c r="AS28" s="254"/>
      <c r="AT28" s="652">
        <f>IF(OR(ISNUMBER(VLOOKUP($B28,HKII!$B$11:$AO$80,40,FALSE))=FALSE,$AT$6="",$B28=""),"",VLOOKUP($B28,HKII!$B$11:$AO$80,40,FALSE))</f>
        <v>6.3</v>
      </c>
      <c r="AU28" s="735"/>
      <c r="AV28" s="652">
        <f>IF(OR(ISNUMBER(VLOOKUP($B28,HKII!$B$11:$AS$80,44,FALSE))=FALSE,$AV$6="",$B28=""),"",VLOOKUP($B28,HKII!$B$11:$AS$80,44,FALSE))</f>
        <v>5</v>
      </c>
      <c r="AW28" s="735"/>
      <c r="AX28" s="652" t="str">
        <f>IF(OR(ISNUMBER(VLOOKUP($B28,HKII!$B$11:$AW$80,48,FALSE))=FALSE,AX23="",$B28=""),"",VLOOKUP($B28,HKII!$B$11:$AW$80,48,FALSE))</f>
        <v/>
      </c>
      <c r="AY28" s="735"/>
      <c r="AZ28" s="655">
        <f t="shared" si="0"/>
        <v>5.67</v>
      </c>
      <c r="BA28" s="655" t="str">
        <f t="shared" si="22"/>
        <v/>
      </c>
      <c r="BB28" s="548">
        <f>IF($B28="","",IF(OR(ISNUMBER(VLOOKUP($B28,HKI!$B$11:$BB$73,53,FALSE)),ISNUMBER(VLOOKUP($B28,HKII!$B$11:$BB$80,53,FALSE))),ROUND((VLOOKUP($B28,HKI!$B$11:$BB$73,53,FALSE)+VLOOKUP($B28,HKII!$B$11:$BB$80,53,FALSE))/2,0),""))</f>
        <v>55</v>
      </c>
      <c r="BC28" s="656" t="str">
        <f t="shared" si="23"/>
        <v>T.Bình</v>
      </c>
      <c r="BD28" s="548" t="str">
        <f t="shared" si="24"/>
        <v/>
      </c>
      <c r="BE28" s="202"/>
      <c r="BF28" s="186" t="str">
        <f t="shared" si="25"/>
        <v/>
      </c>
      <c r="BG28" s="657">
        <f t="shared" si="26"/>
        <v>35</v>
      </c>
      <c r="BH28" s="188">
        <f t="shared" si="27"/>
        <v>35</v>
      </c>
      <c r="BI28" s="188">
        <f t="shared" si="28"/>
        <v>0</v>
      </c>
      <c r="BJ28" s="188">
        <f t="shared" si="29"/>
        <v>35</v>
      </c>
      <c r="BK28" s="658">
        <f t="shared" si="30"/>
        <v>0</v>
      </c>
      <c r="BL28" s="659">
        <f t="shared" si="31"/>
        <v>5.72</v>
      </c>
      <c r="BM28" s="186" t="str">
        <f t="shared" si="32"/>
        <v>BT</v>
      </c>
      <c r="BN28" s="659">
        <f t="shared" si="33"/>
        <v>5.72</v>
      </c>
      <c r="BO28" s="186" t="str">
        <f t="shared" si="34"/>
        <v>BT</v>
      </c>
      <c r="BP28" s="660" t="str">
        <f t="shared" si="35"/>
        <v>SV năm 3</v>
      </c>
      <c r="BQ28" s="203"/>
      <c r="BR28" s="681">
        <f>IF($B28="","",IF(AND(ISNUMBER(VLOOKUP($B28,HKI!$B$11:$BP$73,67,FALSE))=TRUE,ISNUMBER(VLOOKUP($B28,HKII!$B$11:$BI$80,60,FALSE))=TRUE),VLOOKUP($B28,HKI!$B$11:$BP$73,67,FALSE)+VLOOKUP($B28,HKII!$B$11:$BI$80,60,FALSE),IF(OR(ISNUMBER(VLOOKUP($B28,HKI!$B$11:$BP$73,67,FALSE))=TRUE,ISNUMBER(VLOOKUP($B28,HKII!$B$11:$BI$80,60,FALSE))=TRUE),VLOOKUP($B28,HKII!$B$11:$BI$80,60,FALSE),"")))</f>
        <v>74</v>
      </c>
      <c r="BS28" s="681">
        <f>IF($B28="","",IF(ISNUMBER(VLOOKUP($B28,HKI!$B$11:$BQ$73,68,FALSE))=TRUE,VLOOKUP($B28,HKI!$B$11:$BQ$84,68,FALSE)+IF(ISNUMBER(VLOOKUP($B28,HKII!$B$11:$BJ$80,61,FALSE))=TRUE,VLOOKUP($B28,HKII!$B$11:$BJ$80,61,FALSE),VLOOKUP($B28,HKII!$B$11:$BJ$80,61,FALSE)),""))</f>
        <v>0</v>
      </c>
      <c r="BT28" s="197">
        <f t="shared" si="1"/>
        <v>4.4000000000000004</v>
      </c>
      <c r="BU28" s="198">
        <f t="shared" si="2"/>
        <v>6.4</v>
      </c>
      <c r="BV28" s="198">
        <f t="shared" si="3"/>
        <v>5.0999999999999996</v>
      </c>
      <c r="BW28" s="198">
        <f t="shared" si="4"/>
        <v>6.3</v>
      </c>
      <c r="BX28" s="199">
        <f t="shared" si="5"/>
        <v>5</v>
      </c>
      <c r="BY28" s="199">
        <f t="shared" si="6"/>
        <v>5.2</v>
      </c>
      <c r="BZ28" s="198" t="str">
        <f t="shared" si="7"/>
        <v/>
      </c>
      <c r="CA28" s="198" t="str">
        <f t="shared" si="8"/>
        <v/>
      </c>
      <c r="CB28" s="199" t="str">
        <f t="shared" si="36"/>
        <v/>
      </c>
      <c r="CC28" s="199">
        <f t="shared" si="37"/>
        <v>6.5</v>
      </c>
      <c r="CD28" s="198">
        <f t="shared" si="9"/>
        <v>7</v>
      </c>
      <c r="CE28" s="198">
        <f t="shared" si="10"/>
        <v>5.4</v>
      </c>
      <c r="CF28" s="198">
        <f t="shared" si="11"/>
        <v>5.4</v>
      </c>
      <c r="CG28" s="198">
        <f t="shared" si="12"/>
        <v>6.7</v>
      </c>
      <c r="CH28" s="198">
        <f t="shared" si="13"/>
        <v>6.3</v>
      </c>
      <c r="CI28" s="198">
        <f t="shared" si="14"/>
        <v>6.2</v>
      </c>
      <c r="CJ28" s="198">
        <f t="shared" si="15"/>
        <v>4.3</v>
      </c>
      <c r="CK28" s="198" t="str">
        <f t="shared" si="16"/>
        <v/>
      </c>
      <c r="CL28" s="198">
        <f t="shared" si="17"/>
        <v>4</v>
      </c>
      <c r="CM28" s="198">
        <f t="shared" si="18"/>
        <v>6.3</v>
      </c>
      <c r="CN28" s="198">
        <f t="shared" si="19"/>
        <v>5</v>
      </c>
      <c r="CO28" s="199" t="str">
        <f t="shared" si="20"/>
        <v/>
      </c>
      <c r="CP28" s="200">
        <f t="shared" si="38"/>
        <v>5.67</v>
      </c>
      <c r="CQ28" s="571">
        <f t="shared" si="39"/>
        <v>4.4000000000000004</v>
      </c>
      <c r="CR28" s="571">
        <f t="shared" si="40"/>
        <v>6.4</v>
      </c>
      <c r="CS28" s="571">
        <f t="shared" si="41"/>
        <v>5.0999999999999996</v>
      </c>
      <c r="CT28" s="571">
        <f t="shared" si="42"/>
        <v>6.3</v>
      </c>
      <c r="CU28" s="571">
        <f t="shared" si="43"/>
        <v>5</v>
      </c>
      <c r="CV28" s="571">
        <f t="shared" si="44"/>
        <v>5.2</v>
      </c>
      <c r="CW28" s="571" t="str">
        <f t="shared" si="45"/>
        <v/>
      </c>
      <c r="CX28" s="571" t="str">
        <f t="shared" si="46"/>
        <v/>
      </c>
      <c r="CY28" s="571" t="str">
        <f t="shared" si="47"/>
        <v/>
      </c>
      <c r="CZ28" s="571">
        <f t="shared" si="48"/>
        <v>6.5</v>
      </c>
      <c r="DA28" s="571">
        <f t="shared" si="49"/>
        <v>7</v>
      </c>
      <c r="DB28" s="571">
        <f t="shared" si="50"/>
        <v>5.4</v>
      </c>
      <c r="DC28" s="571">
        <f t="shared" si="51"/>
        <v>5.4</v>
      </c>
      <c r="DD28" s="571">
        <f t="shared" si="52"/>
        <v>6.7</v>
      </c>
      <c r="DE28" s="571">
        <f t="shared" si="53"/>
        <v>6.3</v>
      </c>
      <c r="DF28" s="571">
        <f t="shared" si="54"/>
        <v>6.2</v>
      </c>
      <c r="DG28" s="571">
        <f t="shared" si="55"/>
        <v>4.3</v>
      </c>
      <c r="DH28" s="571" t="str">
        <f t="shared" si="56"/>
        <v/>
      </c>
      <c r="DI28" s="571" t="str">
        <f t="shared" si="57"/>
        <v/>
      </c>
      <c r="DJ28" s="571">
        <f t="shared" si="58"/>
        <v>6.3</v>
      </c>
      <c r="DK28" s="571">
        <f t="shared" si="59"/>
        <v>5</v>
      </c>
      <c r="DL28" s="571" t="str">
        <f t="shared" si="60"/>
        <v/>
      </c>
      <c r="DM28" s="574">
        <f t="shared" si="21"/>
        <v>5.72</v>
      </c>
      <c r="DN28" s="585">
        <f t="shared" si="61"/>
        <v>4.4000000000000004</v>
      </c>
      <c r="DO28" s="586">
        <f t="shared" si="62"/>
        <v>6.4</v>
      </c>
      <c r="DP28" s="586">
        <f t="shared" si="63"/>
        <v>5.0999999999999996</v>
      </c>
      <c r="DQ28" s="586">
        <f t="shared" si="64"/>
        <v>6.3</v>
      </c>
      <c r="DR28" s="586">
        <f t="shared" si="65"/>
        <v>5</v>
      </c>
      <c r="DS28" s="586">
        <f t="shared" si="66"/>
        <v>5.2</v>
      </c>
      <c r="DT28" s="586" t="str">
        <f t="shared" si="67"/>
        <v/>
      </c>
      <c r="DU28" s="586" t="str">
        <f t="shared" si="68"/>
        <v/>
      </c>
      <c r="DV28" s="586" t="str">
        <f t="shared" si="69"/>
        <v/>
      </c>
      <c r="DW28" s="586">
        <f t="shared" si="70"/>
        <v>6.5</v>
      </c>
      <c r="DX28" s="586">
        <f t="shared" si="71"/>
        <v>7</v>
      </c>
      <c r="DY28" s="586">
        <f t="shared" si="72"/>
        <v>5.4</v>
      </c>
      <c r="DZ28" s="586">
        <f t="shared" si="73"/>
        <v>5.4</v>
      </c>
      <c r="EA28" s="586">
        <f t="shared" si="74"/>
        <v>6.7</v>
      </c>
      <c r="EB28" s="586">
        <f t="shared" si="75"/>
        <v>6.3</v>
      </c>
      <c r="EC28" s="586">
        <f t="shared" si="76"/>
        <v>6.2</v>
      </c>
      <c r="ED28" s="586">
        <f t="shared" si="77"/>
        <v>4.3</v>
      </c>
      <c r="EE28" s="586" t="str">
        <f t="shared" si="78"/>
        <v/>
      </c>
      <c r="EF28" s="586">
        <f t="shared" si="79"/>
        <v>4</v>
      </c>
      <c r="EG28" s="586">
        <f t="shared" si="80"/>
        <v>6.3</v>
      </c>
      <c r="EH28" s="586">
        <f t="shared" si="81"/>
        <v>5</v>
      </c>
      <c r="EI28" s="586" t="str">
        <f t="shared" si="82"/>
        <v/>
      </c>
      <c r="EJ28" s="589">
        <f t="shared" si="83"/>
        <v>5.67</v>
      </c>
      <c r="EK28" s="617">
        <f>IF($B28="","",IF(ISNUMBER(VLOOKUP($B28,HKI!$B$11:$EU$73,150,FALSE)),VLOOKUP($B28,HKI!$B$11:$EU$73,150,FALSE),""))</f>
        <v>6</v>
      </c>
      <c r="EL28" s="602">
        <f>IF($B28="","",IF(ISNUMBER(VLOOKUP($B28,HKI!$B$11:$EV$73,151,FALSE)),VLOOKUP($B28,HKI!$B$11:$EV$73,151,FALSE),""))</f>
        <v>6.1</v>
      </c>
      <c r="EM28" s="602">
        <f>IF($B28="","",IF(ISNUMBER(VLOOKUP($B28,HKI!$B$11:$EW$73,152,FALSE)),VLOOKUP($B28,HKI!$B$11:$EW$73,152,FALSE),""))</f>
        <v>7.3</v>
      </c>
      <c r="EN28" s="602">
        <f>IF($B28="","",IF(ISNUMBER(VLOOKUP($B28,HKI!$B$11:$EX$73,153,FALSE)),VLOOKUP($B28,HKI!$B$11:$EX$73,153,FALSE),""))</f>
        <v>5.5</v>
      </c>
      <c r="EO28" s="602">
        <f>IF($B28="","",IF(ISNUMBER(VLOOKUP($B28,HKI!$B$11:$EY$73,154,FALSE)),VLOOKUP($B28,HKI!$B$11:$EY$73,154,FALSE),""))</f>
        <v>5.4</v>
      </c>
      <c r="EP28" s="602">
        <f>IF($B28="","",IF(ISNUMBER(VLOOKUP($B28,HKI!$B$11:$EZ$73,155,FALSE)),VLOOKUP($B28,HKI!$B$11:$EZ$73,155,FALSE),""))</f>
        <v>5</v>
      </c>
      <c r="EQ28" s="602">
        <f>IF($B28="","",IF(ISNUMBER(VLOOKUP($B28,HKI!$B$11:$FA$73,156,FALSE)),VLOOKUP($B28,HKI!$B$11:$FA$73,156,FALSE),""))</f>
        <v>6.2</v>
      </c>
      <c r="ER28" s="602" t="str">
        <f>IF($B28="","",IF(ISNUMBER(VLOOKUP($B28,HKI!$B$11:$FB$73,157,FALSE)),VLOOKUP($B28,HKI!$B$11:$FB$73,157,FALSE),""))</f>
        <v/>
      </c>
      <c r="ES28" s="602" t="str">
        <f>IF($B28="","",IF(ISNUMBER(VLOOKUP($B28,HKI!$B$11:$FC$84,158,FALSE)),VLOOKUP($B28,HKI!$B$11:$FC$73,158,FALSE),""))</f>
        <v/>
      </c>
      <c r="ET28" s="602">
        <f>IF($B28="","",IF(ISNUMBER(VLOOKUP($B28,HKI!$B$11:$FD$73,159,FALSE)),VLOOKUP($B28,HKI!$B$11:$FD$73,159,FALSE),""))</f>
        <v>6.1</v>
      </c>
      <c r="EU28" s="602">
        <f>IF($B28="","",IF(ISNUMBER(VLOOKUP($B28,HKI!$B$11:$FE$73,160,FALSE)),VLOOKUP($B28,HKI!$B$11:$FE$73,160,FALSE),""))</f>
        <v>6.2</v>
      </c>
      <c r="EV28" s="602">
        <f>IF($B28="","",IF(ISNUMBER(VLOOKUP($B28,HKI!$B$11:$FF$73,161,FALSE)),VLOOKUP($B28,HKI!$B$11:$FF$73,161,FALSE),""))</f>
        <v>5.9</v>
      </c>
      <c r="EW28" s="602" t="str">
        <f>IF($B28="","",IF(ISNUMBER(VLOOKUP($B28,HKI!$B$11:$FG$73,162,FALSE)),VLOOKUP($B28,HKI!$B$11:$FG$73,162,FALSE),""))</f>
        <v/>
      </c>
      <c r="EX28" s="602">
        <f>IF($B28="","",IF(ISNUMBER(VLOOKUP($B28,HKI!$B$11:$FH$73,163,FALSE)),VLOOKUP($B28,HKI!$B$11:$FH$73,163,FALSE),""))</f>
        <v>6.5</v>
      </c>
      <c r="EY28" s="602">
        <f>IF($B28="","",IF(ISNUMBER(VLOOKUP($B28,HKI!$B$11:$FI$73,164,FALSE)),VLOOKUP($B28,HKI!$B$11:$FI$73,164,FALSE),""))</f>
        <v>6.1</v>
      </c>
      <c r="EZ28" s="602">
        <f>IF($B28="","",IF(ISNUMBER(VLOOKUP($B28,HKI!$B$11:$FJ$73,165,FALSE)),VLOOKUP($B28,HKI!$B$11:$FJ$73,165,FALSE),""))</f>
        <v>6.2</v>
      </c>
      <c r="FA28" s="602">
        <f>IF($B28="","",IF(ISNUMBER(VLOOKUP($B28,HKI!$B$11:$FK$73,166,FALSE)),VLOOKUP($B28,HKI!$B$11:$FK$73,166,FALSE),""))</f>
        <v>4.2</v>
      </c>
      <c r="FB28" s="602">
        <f>IF($B28="","",IF(ISNUMBER(VLOOKUP($B28,HKI!$B$11:$FL$73,167,FALSE)),VLOOKUP($B28,HKI!$B$11:$FL$73,167,FALSE),""))</f>
        <v>5.2</v>
      </c>
      <c r="FC28" s="602" t="str">
        <f>IF($B28="","",IF(ISNUMBER(VLOOKUP($B28,HKI!$B$11:$FM$73,168,FALSE)),VLOOKUP($B28,HKI!$B$11:$FM$73,168,FALSE),""))</f>
        <v/>
      </c>
      <c r="FD28" s="602" t="str">
        <f>IF($B28="","",IF(ISNUMBER(VLOOKUP($B28,HKI!$B$11:$FN$73,169,FALSE)),VLOOKUP($B28,HKI!$B$11:$FN$73,169,FALSE),""))</f>
        <v/>
      </c>
      <c r="FE28" s="602" t="str">
        <f>IF($B28="","",IF(ISNUMBER(VLOOKUP($B28,HKI!$B$11:$FO$73,170,FALSE)),VLOOKUP($B28,HKI!$B$11:$FO$73,170,FALSE),""))</f>
        <v/>
      </c>
      <c r="FF28" s="602">
        <f>IF($B28="","",IF(ISNUMBER(VLOOKUP($B28,HKI!$B$11:$FP$73,171,FALSE)),VLOOKUP($B28,HKI!$B$11:$FP$73,171,FALSE),""))</f>
        <v>5.7</v>
      </c>
      <c r="FG28" s="618" t="str">
        <f>IF($B28="","",IF(ISNUMBER(VLOOKUP($B28,HKI!$B$11:$FQ$73,172,FALSE)),VLOOKUP($B28,HKI!$B$11:$FQ$73,172,FALSE),""))</f>
        <v/>
      </c>
      <c r="FH28" s="610">
        <f t="shared" si="84"/>
        <v>4.4000000000000004</v>
      </c>
      <c r="FI28" s="586">
        <f t="shared" si="85"/>
        <v>6.4</v>
      </c>
      <c r="FJ28" s="586">
        <f t="shared" si="86"/>
        <v>5.0999999999999996</v>
      </c>
      <c r="FK28" s="586">
        <f t="shared" si="87"/>
        <v>6.3</v>
      </c>
      <c r="FL28" s="586">
        <f t="shared" si="88"/>
        <v>5</v>
      </c>
      <c r="FM28" s="586">
        <f t="shared" si="89"/>
        <v>5.2</v>
      </c>
      <c r="FN28" s="586" t="str">
        <f t="shared" si="90"/>
        <v/>
      </c>
      <c r="FO28" s="586" t="str">
        <f t="shared" si="91"/>
        <v/>
      </c>
      <c r="FP28" s="586" t="str">
        <f t="shared" si="92"/>
        <v/>
      </c>
      <c r="FQ28" s="586">
        <f t="shared" si="93"/>
        <v>6.5</v>
      </c>
      <c r="FR28" s="586">
        <f t="shared" si="94"/>
        <v>7</v>
      </c>
      <c r="FS28" s="586">
        <f t="shared" si="95"/>
        <v>5.4</v>
      </c>
      <c r="FT28" s="586">
        <f t="shared" si="96"/>
        <v>5.4</v>
      </c>
      <c r="FU28" s="586">
        <f t="shared" si="97"/>
        <v>6.7</v>
      </c>
      <c r="FV28" s="586">
        <f t="shared" si="98"/>
        <v>6.3</v>
      </c>
      <c r="FW28" s="586">
        <f t="shared" si="99"/>
        <v>6.2</v>
      </c>
      <c r="FX28" s="586">
        <f t="shared" si="100"/>
        <v>4.3</v>
      </c>
      <c r="FY28" s="586" t="str">
        <f t="shared" si="101"/>
        <v/>
      </c>
      <c r="FZ28" s="586" t="str">
        <f t="shared" si="102"/>
        <v/>
      </c>
      <c r="GA28" s="586">
        <f t="shared" si="103"/>
        <v>6.3</v>
      </c>
      <c r="GB28" s="586">
        <f t="shared" si="104"/>
        <v>5</v>
      </c>
      <c r="GC28" s="586" t="str">
        <f t="shared" si="105"/>
        <v/>
      </c>
      <c r="GD28" s="596">
        <f t="shared" si="106"/>
        <v>5.72</v>
      </c>
      <c r="GE28" s="737">
        <f t="shared" si="107"/>
        <v>5.76</v>
      </c>
      <c r="GF28" s="207"/>
      <c r="GI28" s="738">
        <f t="shared" si="108"/>
        <v>420.40000000000009</v>
      </c>
      <c r="GJ28" s="738">
        <f t="shared" si="109"/>
        <v>73</v>
      </c>
      <c r="GK28" s="738">
        <f t="shared" si="110"/>
        <v>5.76</v>
      </c>
    </row>
    <row r="29" spans="1:193" s="206" customFormat="1" ht="21.95" customHeight="1">
      <c r="A29" s="686">
        <f>IF(B29="","",SUBTOTAL(3,$B$11:B29))</f>
        <v>19</v>
      </c>
      <c r="B29" s="490" t="str">
        <f>IF(HKII!$B29="","",HKII!$B29)</f>
        <v>13D301Đ191</v>
      </c>
      <c r="C29" s="648" t="str">
        <f>IF($B29="","",VLOOKUP($B29,'DS LOP HKII'!$B$2:$C$936,2,0))</f>
        <v>Nguyễn Hiền</v>
      </c>
      <c r="D29" s="649" t="str">
        <f>IF($B29="","",VLOOKUP($B29,'DS LOP HKII'!$B$2:$D$936,3,0))</f>
        <v>Đức</v>
      </c>
      <c r="E29" s="201"/>
      <c r="F29" s="650" t="str">
        <f>IF($B29="","",IF(AND(ISBLANK(VLOOKUP($B29,HKI!$B$11:$G$73,5,FALSE)),ISBLANK(VLOOKUP($B29,HKII!$B$11:$G$80,5,FALSE)))=TRUE,"",VLOOKUP($B29,HKI!$B$11:$G$73,5,FALSE)+VLOOKUP($B29,HKII!$B$11:$G$80,5,FALSE)))</f>
        <v/>
      </c>
      <c r="G29" s="651">
        <f>IF($B29="","",IF(AND(ISBLANK(VLOOKUP($B29,HKI!$B$11:$G$73,6,FALSE)),ISBLANK(VLOOKUP($B29,HKII!$B$11:$G$80,6,FALSE)))=TRUE,"",VLOOKUP($B29,HKI!$B$11:$G$73,6,FALSE)+VLOOKUP($B29,HKII!$B$11:$G$80,6,FALSE)))</f>
        <v>5</v>
      </c>
      <c r="H29" s="652">
        <f>IF(OR(ISNUMBER(VLOOKUP($B29,HKI!$B$11:$I$73,8,FALSE))=FALSE,$H$6="",$B29=""),"",VLOOKUP($B29,HKI!$B$11:$I$73,8,FALSE))</f>
        <v>5.2</v>
      </c>
      <c r="I29" s="653" t="str">
        <f>IF(OR(ISNUMBER(VLOOKUP($B29,HKI!$B$11:$K$73,10,FALSE))=FALSE,,$H$6="",$B29=""),"",VLOOKUP($B29,HKI!$B$11:$K$73,10,FALSE))</f>
        <v/>
      </c>
      <c r="J29" s="652">
        <f>IF(OR(ISNUMBER(VLOOKUP($B29,HKI!$B$11:$M$73,12,FALSE))=FALSE,$J$6="",$B29=""),"",VLOOKUP($B29,HKI!$B$11:$M$73,12,FALSE))</f>
        <v>6.4</v>
      </c>
      <c r="K29" s="653" t="str">
        <f>IF(OR(ISNUMBER(VLOOKUP($B29,HKI!$B$11:$O$73,14,FALSE))=FALSE,$J$6="",$B29=""),"",VLOOKUP($B29,HKI!$B$11:$O$73,14,FALSE))</f>
        <v/>
      </c>
      <c r="L29" s="652">
        <f>IF(OR(ISNUMBER(VLOOKUP($B29,HKI!$B$11:$Q$73,16,FALSE))=FALSE,$L$6="",$B29=""),"",VLOOKUP($B29,HKI!$B$11:$Q$73,16,FALSE))</f>
        <v>4.5</v>
      </c>
      <c r="M29" s="653" t="str">
        <f>IF(OR(ISNUMBER(VLOOKUP($B29,HKI!$B$11:$S$73,18,FALSE))=FALSE,$L$6="",$B29=""),"",VLOOKUP($B29,HKI!$B$11:$S$73,18,FALSE))</f>
        <v/>
      </c>
      <c r="N29" s="652">
        <f>IF(OR(ISNUMBER(VLOOKUP($B29,HKI!$B$11:$U$73,20,FALSE))=FALSE,$N$6="",$B29=""),"",VLOOKUP($B29,HKI!$B$11:$U$73,20,FALSE))</f>
        <v>4.0999999999999996</v>
      </c>
      <c r="O29" s="653" t="str">
        <f>IF(OR(ISNUMBER(VLOOKUP($B29,HKI!$B$11:$W$73,22,FALSE))=FALSE,$N$6="",$B29=""),"",VLOOKUP($B29,HKI!$B$11:$W$73,22,FALSE))</f>
        <v/>
      </c>
      <c r="P29" s="652">
        <f>IF(OR(ISNUMBER(VLOOKUP($B29,HKI!$B$11:$Y$73,24,FALSE))=FALSE,$P$6="",$B29=""),"",VLOOKUP($B29,HKI!$B$11:$Y$73,24,FALSE))</f>
        <v>4</v>
      </c>
      <c r="Q29" s="653" t="str">
        <f>IF(OR(ISNUMBER(VLOOKUP($B29,HKI!$B$11:$AA$73,26,FALSE))=FALSE,$P$6="",$B29=""),"",VLOOKUP($B29,HKI!$B$11:$AA$73,26,FALSE))</f>
        <v/>
      </c>
      <c r="R29" s="652">
        <f>IF(OR(ISNUMBER(VLOOKUP($B29,HKI!$B$11:$AC$73,28,FALSE))=FALSE,$R$6="",$B29=""),"",VLOOKUP($B29,HKI!$B$11:$AC$73,28,FALSE))</f>
        <v>3.7</v>
      </c>
      <c r="S29" s="653">
        <f>IF(OR(ISNUMBER(VLOOKUP($B29,HKI!$B$11:$AE$73,30,FALSE))=FALSE,$R$6="",$B29=""),"",VLOOKUP($B29,HKI!$B$11:$AE$73,30,FALSE))</f>
        <v>4.9000000000000004</v>
      </c>
      <c r="T29" s="652" t="str">
        <f>IF(OR(ISNUMBER(VLOOKUP($B29,HKI!$B$11:$AG$73,32,FALSE))=FALSE,$T$6="",$B29=""),"",VLOOKUP($B29,HKI!$B$11:$AG$73,32,FALSE))</f>
        <v/>
      </c>
      <c r="U29" s="653" t="str">
        <f>IF(OR(ISNUMBER(VLOOKUP($B29,HKI!$B$11:$AI$73,34,FALSE))=FALSE,$T$6="",$B29=""),"",VLOOKUP($B29,HKI!$B$11:$AI$73,34,FALSE))</f>
        <v/>
      </c>
      <c r="V29" s="652" t="str">
        <f>IF(OR(ISNUMBER(VLOOKUP($B29,HKI!$B$11:$AK$73,36,FALSE))=FALSE,$V$6="",$B29=""),"",VLOOKUP($B29,HKI!$B$11:$AK$73,36,FALSE))</f>
        <v/>
      </c>
      <c r="W29" s="653" t="str">
        <f>IF(OR(ISNUMBER(VLOOKUP($B29,HKI!$B$11:$AM$73,38,FALSE))=FALSE,$V$6="",$B29=""),"",VLOOKUP($B29,HKI!$B$11:$AM$73,38,FALSE))</f>
        <v/>
      </c>
      <c r="X29" s="652" t="str">
        <f>IF(OR(ISNUMBER(VLOOKUP($B29,HKI!$B$11:$AO$73,40,FALSE))=FALSE,$X$6="",$B29=""),"",VLOOKUP($B29,HKI!$B$11:$AO$73,40,FALSE))</f>
        <v/>
      </c>
      <c r="Y29" s="653" t="str">
        <f>IF(OR(ISNUMBER(VLOOKUP($B29,HKI!$B$11:$AQ$73,42,FALSE))=FALSE,$X$6="",$B29=""),"",VLOOKUP($B29,HKI!$B$11:$AQ$73,42,FALSE))</f>
        <v/>
      </c>
      <c r="Z29" s="652">
        <f>IF(OR(ISNUMBER(VLOOKUP($B29,HKI!$B$11:$AS$73,44,FALSE))=FALSE,$Z$6="",$B29=""),"",VLOOKUP($B29,HKI!$B$11:$AS$73,44,FALSE))</f>
        <v>6</v>
      </c>
      <c r="AA29" s="254"/>
      <c r="AB29" s="652">
        <f>IF(OR(ISNUMBER(VLOOKUP($B29,HKI!$B$11:$AW$73,48,FALSE))=FALSE,$AB$6="",$B29=""),"",VLOOKUP($B29,HKI!$B$11:$AW$73,48,FALSE))</f>
        <v>5.5</v>
      </c>
      <c r="AC29" s="254"/>
      <c r="AD29" s="652">
        <f>IF(OR(ISNUMBER(VLOOKUP($B29,HKII!$B$11:$I$80,8,FALSE))=FALSE,$AD$6="",$B29=""),"",VLOOKUP($B29,HKII!$B$11:$I$80,8,FALSE))</f>
        <v>5.4</v>
      </c>
      <c r="AE29" s="653" t="str">
        <f>IF(OR(ISNUMBER(VLOOKUP($B29,HKII!$B$11:$K$80,10,FALSE))=FALSE,$AD$6="",$B29=""),"",VLOOKUP($B29,HKII!$B$11:$K$80,10,FALSE))</f>
        <v/>
      </c>
      <c r="AF29" s="652">
        <f>IF(OR(ISNUMBER(VLOOKUP($B29,HKII!$B$11:$M$80,12,FALSE))=FALSE,$AF$6="",$B29=""),"",VLOOKUP($B29,HKII!$B$11:$M$80,12,FALSE))</f>
        <v>5.7</v>
      </c>
      <c r="AG29" s="653" t="str">
        <f>IF(OR(ISNUMBER(VLOOKUP($B29,HKII!$B$11:$O$80,14,FALSE))=FALSE,$AF$6="",$B29=""),"",VLOOKUP($B29,HKII!$B$11:$O$80,14,FALSE))</f>
        <v/>
      </c>
      <c r="AH29" s="652">
        <f>IF(OR(ISNUMBER(VLOOKUP($B29,HKII!$B$11:$Q$80,16,FALSE))=FALSE,$AH$6="",$B29=""),"",VLOOKUP($B29,HKII!$B$11:$Q$80,16,FALSE))</f>
        <v>6.6</v>
      </c>
      <c r="AI29" s="653" t="str">
        <f>IF(OR(ISNUMBER(VLOOKUP($B29,HKII!$B$11:$S$80,18,FALSE))=FALSE,$AH$6="",$B29=""),"",VLOOKUP($B29,HKII!$B$11:$S$75,18,FALSE))</f>
        <v/>
      </c>
      <c r="AJ29" s="652">
        <f>IF(OR(ISNUMBER(VLOOKUP($B29,HKII!$B$11:$U$80,20,FALSE))=FALSE,$AJ$6="",$B29=""),"",VLOOKUP($B29,HKII!$B$11:$U$80,20,FALSE))</f>
        <v>4.5999999999999996</v>
      </c>
      <c r="AK29" s="653" t="str">
        <f>IF(OR(ISNUMBER(VLOOKUP($B29,HKII!$B$11:$W$91,22,FALSE))=FALSE,$AJ$6="",$B29=""),"",VLOOKUP($B29,HKII!$B$11:$W$91,22,FALSE))</f>
        <v/>
      </c>
      <c r="AL29" s="652">
        <f>IF(OR(ISNUMBER(VLOOKUP($B29,HKII!$B$11:$Y$80,24,FALSE))=FALSE,$AL$6="",$B29=""),"",VLOOKUP($B29,HKII!$B$11:$Y$80,24,FALSE))</f>
        <v>6.6</v>
      </c>
      <c r="AM29" s="653" t="str">
        <f>IF(OR(ISNUMBER(VLOOKUP($B29,HKII!$B$11:$AA$80,26,FALSE))=FALSE,$AL$6="",$B29=""),"",VLOOKUP($B29,HKII!$B$11:$AA$80,26,FALSE))</f>
        <v/>
      </c>
      <c r="AN29" s="652">
        <f>IF(OR(ISNUMBER(VLOOKUP($B29,HKII!$B$11:$AC$80,28,FALSE))=FALSE,$AN$6="",$B29=""),"",VLOOKUP($B29,HKII!$B$11:$AC$80,28,FALSE))</f>
        <v>4.9000000000000004</v>
      </c>
      <c r="AO29" s="653" t="str">
        <f>IF(OR(ISNUMBER(VLOOKUP($B29,HKII!$B$11:$AE$80,30,FALSE))=FALSE,$AN$6="",$B29=""),"",VLOOKUP($B29,HKII!$B$11:$AE$80,30,FALSE))</f>
        <v/>
      </c>
      <c r="AP29" s="652" t="str">
        <f>IF(OR(ISNUMBER(VLOOKUP($B29,HKII!$B$11:$AG$80,32,FALSE))=FALSE,$AP$6="",$B29=""),"",VLOOKUP($B29,HKII!$B$11:$AG$80,32,FALSE))</f>
        <v/>
      </c>
      <c r="AQ29" s="654" t="str">
        <f>IF(OR(ISNUMBER(VLOOKUP($B29,HKII!$B$11:$AI$80,34,FALSE))=FALSE,$AP$6="",$B29=""),"",VLOOKUP($B29,HKII!$B$11:$AI$80,34,FALSE))</f>
        <v/>
      </c>
      <c r="AR29" s="652">
        <f>IF(OR(ISNUMBER(VLOOKUP($B29,HKII!$B$11:$AK$80,36,FALSE))=FALSE,$AR$6="",$B29=""),"",VLOOKUP($B29,HKII!$B$11:$AK$80,36,FALSE))</f>
        <v>0</v>
      </c>
      <c r="AS29" s="254"/>
      <c r="AT29" s="652">
        <f>IF(OR(ISNUMBER(VLOOKUP($B29,HKII!$B$11:$AO$80,40,FALSE))=FALSE,$AT$6="",$B29=""),"",VLOOKUP($B29,HKII!$B$11:$AO$80,40,FALSE))</f>
        <v>6.3</v>
      </c>
      <c r="AU29" s="735"/>
      <c r="AV29" s="652">
        <f>IF(OR(ISNUMBER(VLOOKUP($B29,HKII!$B$11:$AS$80,44,FALSE))=FALSE,$AV$6="",$B29=""),"",VLOOKUP($B29,HKII!$B$11:$AS$80,44,FALSE))</f>
        <v>5.8</v>
      </c>
      <c r="AW29" s="735"/>
      <c r="AX29" s="652" t="str">
        <f>IF(OR(ISNUMBER(VLOOKUP($B29,HKII!$B$11:$AW$80,48,FALSE))=FALSE,AX24="",$B29=""),"",VLOOKUP($B29,HKII!$B$11:$AW$80,48,FALSE))</f>
        <v/>
      </c>
      <c r="AY29" s="735"/>
      <c r="AZ29" s="655">
        <f t="shared" si="0"/>
        <v>5.19</v>
      </c>
      <c r="BA29" s="655">
        <f t="shared" si="22"/>
        <v>5.25</v>
      </c>
      <c r="BB29" s="548">
        <f>IF($B29="","",IF(OR(ISNUMBER(VLOOKUP($B29,HKI!$B$11:$BB$73,53,FALSE)),ISNUMBER(VLOOKUP($B29,HKII!$B$11:$BB$80,53,FALSE))),ROUND((VLOOKUP($B29,HKI!$B$11:$BB$73,53,FALSE)+VLOOKUP($B29,HKII!$B$11:$BB$80,53,FALSE))/2,0),""))</f>
        <v>47</v>
      </c>
      <c r="BC29" s="656" t="str">
        <f t="shared" si="23"/>
        <v>TB Yếu</v>
      </c>
      <c r="BD29" s="548" t="str">
        <f t="shared" si="24"/>
        <v>TB Yếu</v>
      </c>
      <c r="BE29" s="202"/>
      <c r="BF29" s="186" t="str">
        <f t="shared" si="25"/>
        <v/>
      </c>
      <c r="BG29" s="657">
        <f t="shared" si="26"/>
        <v>35</v>
      </c>
      <c r="BH29" s="188">
        <f t="shared" si="27"/>
        <v>32</v>
      </c>
      <c r="BI29" s="188">
        <f t="shared" si="28"/>
        <v>3</v>
      </c>
      <c r="BJ29" s="188">
        <f t="shared" si="29"/>
        <v>34</v>
      </c>
      <c r="BK29" s="658">
        <f t="shared" si="30"/>
        <v>1</v>
      </c>
      <c r="BL29" s="659">
        <f t="shared" si="31"/>
        <v>5.54</v>
      </c>
      <c r="BM29" s="186" t="str">
        <f t="shared" si="32"/>
        <v>BT</v>
      </c>
      <c r="BN29" s="659">
        <f t="shared" si="33"/>
        <v>5.5</v>
      </c>
      <c r="BO29" s="186" t="str">
        <f t="shared" si="34"/>
        <v>BT</v>
      </c>
      <c r="BP29" s="660" t="str">
        <f t="shared" si="35"/>
        <v>SV năm 3</v>
      </c>
      <c r="BQ29" s="203"/>
      <c r="BR29" s="681">
        <f>IF($B29="","",IF(AND(ISNUMBER(VLOOKUP($B29,HKI!$B$11:$BP$73,67,FALSE))=TRUE,ISNUMBER(VLOOKUP($B29,HKII!$B$11:$BI$80,60,FALSE))=TRUE),VLOOKUP($B29,HKI!$B$11:$BP$73,67,FALSE)+VLOOKUP($B29,HKII!$B$11:$BI$80,60,FALSE),IF(OR(ISNUMBER(VLOOKUP($B29,HKI!$B$11:$BP$73,67,FALSE))=TRUE,ISNUMBER(VLOOKUP($B29,HKII!$B$11:$BI$80,60,FALSE))=TRUE),VLOOKUP($B29,HKII!$B$11:$BI$80,60,FALSE),"")))</f>
        <v>71</v>
      </c>
      <c r="BS29" s="681">
        <f>IF($B29="","",IF(ISNUMBER(VLOOKUP($B29,HKI!$B$11:$BQ$73,68,FALSE))=TRUE,VLOOKUP($B29,HKI!$B$11:$BQ$84,68,FALSE)+IF(ISNUMBER(VLOOKUP($B29,HKII!$B$11:$BJ$80,61,FALSE))=TRUE,VLOOKUP($B29,HKII!$B$11:$BJ$80,61,FALSE),VLOOKUP($B29,HKII!$B$11:$BJ$80,61,FALSE)),""))</f>
        <v>3</v>
      </c>
      <c r="BT29" s="197">
        <f t="shared" si="1"/>
        <v>5.2</v>
      </c>
      <c r="BU29" s="198">
        <f t="shared" si="2"/>
        <v>6.4</v>
      </c>
      <c r="BV29" s="198">
        <f t="shared" si="3"/>
        <v>4.5</v>
      </c>
      <c r="BW29" s="198">
        <f t="shared" si="4"/>
        <v>4.0999999999999996</v>
      </c>
      <c r="BX29" s="199">
        <f t="shared" si="5"/>
        <v>4</v>
      </c>
      <c r="BY29" s="199">
        <f t="shared" si="6"/>
        <v>3.7</v>
      </c>
      <c r="BZ29" s="198" t="str">
        <f t="shared" si="7"/>
        <v/>
      </c>
      <c r="CA29" s="198" t="str">
        <f t="shared" si="8"/>
        <v/>
      </c>
      <c r="CB29" s="199" t="str">
        <f t="shared" si="36"/>
        <v/>
      </c>
      <c r="CC29" s="199">
        <f t="shared" si="37"/>
        <v>6</v>
      </c>
      <c r="CD29" s="198">
        <f t="shared" si="9"/>
        <v>5.5</v>
      </c>
      <c r="CE29" s="198">
        <f t="shared" si="10"/>
        <v>5.4</v>
      </c>
      <c r="CF29" s="198">
        <f t="shared" si="11"/>
        <v>5.7</v>
      </c>
      <c r="CG29" s="198">
        <f t="shared" si="12"/>
        <v>6.6</v>
      </c>
      <c r="CH29" s="198">
        <f t="shared" si="13"/>
        <v>4.5999999999999996</v>
      </c>
      <c r="CI29" s="198">
        <f t="shared" si="14"/>
        <v>6.6</v>
      </c>
      <c r="CJ29" s="198">
        <f t="shared" si="15"/>
        <v>4.9000000000000004</v>
      </c>
      <c r="CK29" s="198" t="str">
        <f t="shared" si="16"/>
        <v/>
      </c>
      <c r="CL29" s="198">
        <f t="shared" si="17"/>
        <v>0</v>
      </c>
      <c r="CM29" s="198">
        <f t="shared" si="18"/>
        <v>6.3</v>
      </c>
      <c r="CN29" s="198">
        <f t="shared" si="19"/>
        <v>5.8</v>
      </c>
      <c r="CO29" s="199" t="str">
        <f t="shared" si="20"/>
        <v/>
      </c>
      <c r="CP29" s="200">
        <f t="shared" si="38"/>
        <v>5.19</v>
      </c>
      <c r="CQ29" s="571">
        <f t="shared" si="39"/>
        <v>5.2</v>
      </c>
      <c r="CR29" s="571">
        <f t="shared" si="40"/>
        <v>6.4</v>
      </c>
      <c r="CS29" s="571">
        <f t="shared" si="41"/>
        <v>4.5</v>
      </c>
      <c r="CT29" s="571">
        <f t="shared" si="42"/>
        <v>4.0999999999999996</v>
      </c>
      <c r="CU29" s="571" t="str">
        <f t="shared" si="43"/>
        <v/>
      </c>
      <c r="CV29" s="571" t="str">
        <f t="shared" si="44"/>
        <v/>
      </c>
      <c r="CW29" s="571" t="str">
        <f t="shared" si="45"/>
        <v/>
      </c>
      <c r="CX29" s="571" t="str">
        <f t="shared" si="46"/>
        <v/>
      </c>
      <c r="CY29" s="571" t="str">
        <f t="shared" si="47"/>
        <v/>
      </c>
      <c r="CZ29" s="571">
        <f t="shared" si="48"/>
        <v>6</v>
      </c>
      <c r="DA29" s="571">
        <f t="shared" si="49"/>
        <v>5.5</v>
      </c>
      <c r="DB29" s="571">
        <f t="shared" si="50"/>
        <v>5.4</v>
      </c>
      <c r="DC29" s="571">
        <f t="shared" si="51"/>
        <v>5.7</v>
      </c>
      <c r="DD29" s="571">
        <f t="shared" si="52"/>
        <v>6.6</v>
      </c>
      <c r="DE29" s="571">
        <f t="shared" si="53"/>
        <v>4.5999999999999996</v>
      </c>
      <c r="DF29" s="571">
        <f t="shared" si="54"/>
        <v>6.6</v>
      </c>
      <c r="DG29" s="571">
        <f t="shared" si="55"/>
        <v>4.9000000000000004</v>
      </c>
      <c r="DH29" s="571" t="str">
        <f t="shared" si="56"/>
        <v/>
      </c>
      <c r="DI29" s="571" t="str">
        <f t="shared" si="57"/>
        <v/>
      </c>
      <c r="DJ29" s="571">
        <f t="shared" si="58"/>
        <v>6.3</v>
      </c>
      <c r="DK29" s="571">
        <f t="shared" si="59"/>
        <v>5.8</v>
      </c>
      <c r="DL29" s="571" t="str">
        <f t="shared" si="60"/>
        <v/>
      </c>
      <c r="DM29" s="574">
        <f t="shared" si="21"/>
        <v>5.54</v>
      </c>
      <c r="DN29" s="585">
        <f t="shared" si="61"/>
        <v>5.2</v>
      </c>
      <c r="DO29" s="586">
        <f t="shared" si="62"/>
        <v>6.4</v>
      </c>
      <c r="DP29" s="586">
        <f t="shared" si="63"/>
        <v>4.5</v>
      </c>
      <c r="DQ29" s="586">
        <f t="shared" si="64"/>
        <v>4.0999999999999996</v>
      </c>
      <c r="DR29" s="586">
        <f t="shared" si="65"/>
        <v>4</v>
      </c>
      <c r="DS29" s="586">
        <f t="shared" si="66"/>
        <v>4.9000000000000004</v>
      </c>
      <c r="DT29" s="586" t="str">
        <f t="shared" si="67"/>
        <v/>
      </c>
      <c r="DU29" s="586" t="str">
        <f t="shared" si="68"/>
        <v/>
      </c>
      <c r="DV29" s="586" t="str">
        <f t="shared" si="69"/>
        <v/>
      </c>
      <c r="DW29" s="586">
        <f t="shared" si="70"/>
        <v>6</v>
      </c>
      <c r="DX29" s="586">
        <f t="shared" si="71"/>
        <v>5.5</v>
      </c>
      <c r="DY29" s="586">
        <f t="shared" si="72"/>
        <v>5.4</v>
      </c>
      <c r="DZ29" s="586">
        <f t="shared" si="73"/>
        <v>5.7</v>
      </c>
      <c r="EA29" s="586">
        <f t="shared" si="74"/>
        <v>6.6</v>
      </c>
      <c r="EB29" s="586">
        <f t="shared" si="75"/>
        <v>4.5999999999999996</v>
      </c>
      <c r="EC29" s="586">
        <f t="shared" si="76"/>
        <v>6.6</v>
      </c>
      <c r="ED29" s="586">
        <f t="shared" si="77"/>
        <v>4.9000000000000004</v>
      </c>
      <c r="EE29" s="586" t="str">
        <f t="shared" si="78"/>
        <v/>
      </c>
      <c r="EF29" s="586">
        <f t="shared" si="79"/>
        <v>0</v>
      </c>
      <c r="EG29" s="586">
        <f t="shared" si="80"/>
        <v>6.3</v>
      </c>
      <c r="EH29" s="586">
        <f t="shared" si="81"/>
        <v>5.8</v>
      </c>
      <c r="EI29" s="586" t="str">
        <f t="shared" si="82"/>
        <v/>
      </c>
      <c r="EJ29" s="589">
        <f t="shared" si="83"/>
        <v>5.25</v>
      </c>
      <c r="EK29" s="617">
        <f>IF($B29="","",IF(ISNUMBER(VLOOKUP($B29,HKI!$B$11:$EU$73,150,FALSE)),VLOOKUP($B29,HKI!$B$11:$EU$73,150,FALSE),""))</f>
        <v>6.4</v>
      </c>
      <c r="EL29" s="602">
        <f>IF($B29="","",IF(ISNUMBER(VLOOKUP($B29,HKI!$B$11:$EV$73,151,FALSE)),VLOOKUP($B29,HKI!$B$11:$EV$73,151,FALSE),""))</f>
        <v>6.8</v>
      </c>
      <c r="EM29" s="602">
        <f>IF($B29="","",IF(ISNUMBER(VLOOKUP($B29,HKI!$B$11:$EW$73,152,FALSE)),VLOOKUP($B29,HKI!$B$11:$EW$73,152,FALSE),""))</f>
        <v>6.1</v>
      </c>
      <c r="EN29" s="602">
        <f>IF($B29="","",IF(ISNUMBER(VLOOKUP($B29,HKI!$B$11:$EX$73,153,FALSE)),VLOOKUP($B29,HKI!$B$11:$EX$73,153,FALSE),""))</f>
        <v>5.4</v>
      </c>
      <c r="EO29" s="602">
        <f>IF($B29="","",IF(ISNUMBER(VLOOKUP($B29,HKI!$B$11:$EY$73,154,FALSE)),VLOOKUP($B29,HKI!$B$11:$EY$73,154,FALSE),""))</f>
        <v>5.7</v>
      </c>
      <c r="EP29" s="602">
        <f>IF($B29="","",IF(ISNUMBER(VLOOKUP($B29,HKI!$B$11:$EZ$73,155,FALSE)),VLOOKUP($B29,HKI!$B$11:$EZ$73,155,FALSE),""))</f>
        <v>6.2</v>
      </c>
      <c r="EQ29" s="602">
        <f>IF($B29="","",IF(ISNUMBER(VLOOKUP($B29,HKI!$B$11:$FA$73,156,FALSE)),VLOOKUP($B29,HKI!$B$11:$FA$73,156,FALSE),""))</f>
        <v>5.4</v>
      </c>
      <c r="ER29" s="602" t="str">
        <f>IF($B29="","",IF(ISNUMBER(VLOOKUP($B29,HKI!$B$11:$FB$73,157,FALSE)),VLOOKUP($B29,HKI!$B$11:$FB$73,157,FALSE),""))</f>
        <v/>
      </c>
      <c r="ES29" s="602" t="str">
        <f>IF($B29="","",IF(ISNUMBER(VLOOKUP($B29,HKI!$B$11:$FC$84,158,FALSE)),VLOOKUP($B29,HKI!$B$11:$FC$73,158,FALSE),""))</f>
        <v/>
      </c>
      <c r="ET29" s="602">
        <f>IF($B29="","",IF(ISNUMBER(VLOOKUP($B29,HKI!$B$11:$FD$73,159,FALSE)),VLOOKUP($B29,HKI!$B$11:$FD$73,159,FALSE),""))</f>
        <v>6.7</v>
      </c>
      <c r="EU29" s="602">
        <f>IF($B29="","",IF(ISNUMBER(VLOOKUP($B29,HKI!$B$11:$FE$73,160,FALSE)),VLOOKUP($B29,HKI!$B$11:$FE$73,160,FALSE),""))</f>
        <v>6.1</v>
      </c>
      <c r="EV29" s="602">
        <f>IF($B29="","",IF(ISNUMBER(VLOOKUP($B29,HKI!$B$11:$FF$73,161,FALSE)),VLOOKUP($B29,HKI!$B$11:$FF$73,161,FALSE),""))</f>
        <v>6.8</v>
      </c>
      <c r="EW29" s="602">
        <f>IF($B29="","",IF(ISNUMBER(VLOOKUP($B29,HKI!$B$11:$FG$73,162,FALSE)),VLOOKUP($B29,HKI!$B$11:$FG$73,162,FALSE),""))</f>
        <v>7.5</v>
      </c>
      <c r="EX29" s="602" t="str">
        <f>IF($B29="","",IF(ISNUMBER(VLOOKUP($B29,HKI!$B$11:$FH$73,163,FALSE)),VLOOKUP($B29,HKI!$B$11:$FH$73,163,FALSE),""))</f>
        <v/>
      </c>
      <c r="EY29" s="602">
        <f>IF($B29="","",IF(ISNUMBER(VLOOKUP($B29,HKI!$B$11:$FI$73,164,FALSE)),VLOOKUP($B29,HKI!$B$11:$FI$73,164,FALSE),""))</f>
        <v>6.1</v>
      </c>
      <c r="EZ29" s="602">
        <f>IF($B29="","",IF(ISNUMBER(VLOOKUP($B29,HKI!$B$11:$FJ$73,165,FALSE)),VLOOKUP($B29,HKI!$B$11:$FJ$73,165,FALSE),""))</f>
        <v>6.5</v>
      </c>
      <c r="FA29" s="602" t="str">
        <f>IF($B29="","",IF(ISNUMBER(VLOOKUP($B29,HKI!$B$11:$FK$73,166,FALSE)),VLOOKUP($B29,HKI!$B$11:$FK$73,166,FALSE),""))</f>
        <v/>
      </c>
      <c r="FB29" s="602">
        <f>IF($B29="","",IF(ISNUMBER(VLOOKUP($B29,HKI!$B$11:$FL$73,167,FALSE)),VLOOKUP($B29,HKI!$B$11:$FL$73,167,FALSE),""))</f>
        <v>5.9</v>
      </c>
      <c r="FC29" s="602" t="str">
        <f>IF($B29="","",IF(ISNUMBER(VLOOKUP($B29,HKI!$B$11:$FM$73,168,FALSE)),VLOOKUP($B29,HKI!$B$11:$FM$73,168,FALSE),""))</f>
        <v/>
      </c>
      <c r="FD29" s="602" t="str">
        <f>IF($B29="","",IF(ISNUMBER(VLOOKUP($B29,HKI!$B$11:$FN$73,169,FALSE)),VLOOKUP($B29,HKI!$B$11:$FN$73,169,FALSE),""))</f>
        <v/>
      </c>
      <c r="FE29" s="602" t="str">
        <f>IF($B29="","",IF(ISNUMBER(VLOOKUP($B29,HKI!$B$11:$FO$73,170,FALSE)),VLOOKUP($B29,HKI!$B$11:$FO$73,170,FALSE),""))</f>
        <v/>
      </c>
      <c r="FF29" s="602">
        <f>IF($B29="","",IF(ISNUMBER(VLOOKUP($B29,HKI!$B$11:$FP$73,171,FALSE)),VLOOKUP($B29,HKI!$B$11:$FP$73,171,FALSE),""))</f>
        <v>7</v>
      </c>
      <c r="FG29" s="618" t="str">
        <f>IF($B29="","",IF(ISNUMBER(VLOOKUP($B29,HKI!$B$11:$FQ$73,172,FALSE)),VLOOKUP($B29,HKI!$B$11:$FQ$73,172,FALSE),""))</f>
        <v/>
      </c>
      <c r="FH29" s="610">
        <f t="shared" si="84"/>
        <v>5.2</v>
      </c>
      <c r="FI29" s="586">
        <f t="shared" si="85"/>
        <v>6.4</v>
      </c>
      <c r="FJ29" s="586">
        <f t="shared" si="86"/>
        <v>4.5</v>
      </c>
      <c r="FK29" s="586">
        <f t="shared" si="87"/>
        <v>4.0999999999999996</v>
      </c>
      <c r="FL29" s="586" t="str">
        <f t="shared" si="88"/>
        <v/>
      </c>
      <c r="FM29" s="586">
        <f t="shared" si="89"/>
        <v>4.9000000000000004</v>
      </c>
      <c r="FN29" s="586" t="str">
        <f t="shared" si="90"/>
        <v/>
      </c>
      <c r="FO29" s="586" t="str">
        <f t="shared" si="91"/>
        <v/>
      </c>
      <c r="FP29" s="586" t="str">
        <f t="shared" si="92"/>
        <v/>
      </c>
      <c r="FQ29" s="586">
        <f t="shared" si="93"/>
        <v>6</v>
      </c>
      <c r="FR29" s="586">
        <f t="shared" si="94"/>
        <v>5.5</v>
      </c>
      <c r="FS29" s="586">
        <f t="shared" si="95"/>
        <v>5.4</v>
      </c>
      <c r="FT29" s="586">
        <f t="shared" si="96"/>
        <v>5.7</v>
      </c>
      <c r="FU29" s="586">
        <f t="shared" si="97"/>
        <v>6.6</v>
      </c>
      <c r="FV29" s="586">
        <f t="shared" si="98"/>
        <v>4.5999999999999996</v>
      </c>
      <c r="FW29" s="586">
        <f t="shared" si="99"/>
        <v>6.6</v>
      </c>
      <c r="FX29" s="586">
        <f t="shared" si="100"/>
        <v>4.9000000000000004</v>
      </c>
      <c r="FY29" s="586" t="str">
        <f t="shared" si="101"/>
        <v/>
      </c>
      <c r="FZ29" s="586" t="str">
        <f t="shared" si="102"/>
        <v/>
      </c>
      <c r="GA29" s="586">
        <f t="shared" si="103"/>
        <v>6.3</v>
      </c>
      <c r="GB29" s="586">
        <f t="shared" si="104"/>
        <v>5.8</v>
      </c>
      <c r="GC29" s="586" t="str">
        <f t="shared" si="105"/>
        <v/>
      </c>
      <c r="GD29" s="596">
        <f t="shared" si="106"/>
        <v>5.5</v>
      </c>
      <c r="GE29" s="737">
        <f t="shared" si="107"/>
        <v>5.92</v>
      </c>
      <c r="GF29" s="207"/>
      <c r="GI29" s="738">
        <f t="shared" si="108"/>
        <v>408.7</v>
      </c>
      <c r="GJ29" s="738">
        <f t="shared" si="109"/>
        <v>69</v>
      </c>
      <c r="GK29" s="738">
        <f t="shared" si="110"/>
        <v>5.92</v>
      </c>
    </row>
    <row r="30" spans="1:193" s="206" customFormat="1" ht="21.95" customHeight="1">
      <c r="A30" s="686">
        <f>IF(B30="","",SUBTOTAL(3,$B$11:B30))</f>
        <v>20</v>
      </c>
      <c r="B30" s="490" t="str">
        <f>IF(HKII!$B30="","",HKII!$B30)</f>
        <v>13D301Đ040</v>
      </c>
      <c r="C30" s="648" t="str">
        <f>IF($B30="","",VLOOKUP($B30,'DS LOP HKII'!$B$2:$C$936,2,0))</f>
        <v>Nguyễn Văn</v>
      </c>
      <c r="D30" s="649" t="str">
        <f>IF($B30="","",VLOOKUP($B30,'DS LOP HKII'!$B$2:$D$936,3,0))</f>
        <v>Đức</v>
      </c>
      <c r="E30" s="201"/>
      <c r="F30" s="650" t="str">
        <f>IF($B30="","",IF(AND(ISBLANK(VLOOKUP($B30,HKI!$B$11:$G$73,5,FALSE)),ISBLANK(VLOOKUP($B30,HKII!$B$11:$G$80,5,FALSE)))=TRUE,"",VLOOKUP($B30,HKI!$B$11:$G$73,5,FALSE)+VLOOKUP($B30,HKII!$B$11:$G$80,5,FALSE)))</f>
        <v/>
      </c>
      <c r="G30" s="651">
        <f>IF($B30="","",IF(AND(ISBLANK(VLOOKUP($B30,HKI!$B$11:$G$73,6,FALSE)),ISBLANK(VLOOKUP($B30,HKII!$B$11:$G$80,6,FALSE)))=TRUE,"",VLOOKUP($B30,HKI!$B$11:$G$73,6,FALSE)+VLOOKUP($B30,HKII!$B$11:$G$80,6,FALSE)))</f>
        <v>2</v>
      </c>
      <c r="H30" s="652">
        <f>IF(OR(ISNUMBER(VLOOKUP($B30,HKI!$B$11:$I$73,8,FALSE))=FALSE,$H$6="",$B30=""),"",VLOOKUP($B30,HKI!$B$11:$I$73,8,FALSE))</f>
        <v>4.7</v>
      </c>
      <c r="I30" s="653" t="str">
        <f>IF(OR(ISNUMBER(VLOOKUP($B30,HKI!$B$11:$K$73,10,FALSE))=FALSE,,$H$6="",$B30=""),"",VLOOKUP($B30,HKI!$B$11:$K$73,10,FALSE))</f>
        <v/>
      </c>
      <c r="J30" s="652">
        <f>IF(OR(ISNUMBER(VLOOKUP($B30,HKI!$B$11:$M$73,12,FALSE))=FALSE,$J$6="",$B30=""),"",VLOOKUP($B30,HKI!$B$11:$M$73,12,FALSE))</f>
        <v>6.6</v>
      </c>
      <c r="K30" s="653" t="str">
        <f>IF(OR(ISNUMBER(VLOOKUP($B30,HKI!$B$11:$O$73,14,FALSE))=FALSE,$J$6="",$B30=""),"",VLOOKUP($B30,HKI!$B$11:$O$73,14,FALSE))</f>
        <v/>
      </c>
      <c r="L30" s="652">
        <f>IF(OR(ISNUMBER(VLOOKUP($B30,HKI!$B$11:$Q$73,16,FALSE))=FALSE,$L$6="",$B30=""),"",VLOOKUP($B30,HKI!$B$11:$Q$73,16,FALSE))</f>
        <v>5</v>
      </c>
      <c r="M30" s="653" t="str">
        <f>IF(OR(ISNUMBER(VLOOKUP($B30,HKI!$B$11:$S$73,18,FALSE))=FALSE,$L$6="",$B30=""),"",VLOOKUP($B30,HKI!$B$11:$S$73,18,FALSE))</f>
        <v/>
      </c>
      <c r="N30" s="652">
        <f>IF(OR(ISNUMBER(VLOOKUP($B30,HKI!$B$11:$U$73,20,FALSE))=FALSE,$N$6="",$B30=""),"",VLOOKUP($B30,HKI!$B$11:$U$73,20,FALSE))</f>
        <v>6.2</v>
      </c>
      <c r="O30" s="653" t="str">
        <f>IF(OR(ISNUMBER(VLOOKUP($B30,HKI!$B$11:$W$73,22,FALSE))=FALSE,$N$6="",$B30=""),"",VLOOKUP($B30,HKI!$B$11:$W$73,22,FALSE))</f>
        <v/>
      </c>
      <c r="P30" s="652">
        <f>IF(OR(ISNUMBER(VLOOKUP($B30,HKI!$B$11:$Y$73,24,FALSE))=FALSE,$P$6="",$B30=""),"",VLOOKUP($B30,HKI!$B$11:$Y$73,24,FALSE))</f>
        <v>7.3</v>
      </c>
      <c r="Q30" s="653" t="str">
        <f>IF(OR(ISNUMBER(VLOOKUP($B30,HKI!$B$11:$AA$73,26,FALSE))=FALSE,$P$6="",$B30=""),"",VLOOKUP($B30,HKI!$B$11:$AA$73,26,FALSE))</f>
        <v/>
      </c>
      <c r="R30" s="652">
        <f>IF(OR(ISNUMBER(VLOOKUP($B30,HKI!$B$11:$AC$73,28,FALSE))=FALSE,$R$6="",$B30=""),"",VLOOKUP($B30,HKI!$B$11:$AC$73,28,FALSE))</f>
        <v>6.1</v>
      </c>
      <c r="S30" s="653" t="str">
        <f>IF(OR(ISNUMBER(VLOOKUP($B30,HKI!$B$11:$AE$73,30,FALSE))=FALSE,$R$6="",$B30=""),"",VLOOKUP($B30,HKI!$B$11:$AE$73,30,FALSE))</f>
        <v/>
      </c>
      <c r="T30" s="652" t="str">
        <f>IF(OR(ISNUMBER(VLOOKUP($B30,HKI!$B$11:$AG$73,32,FALSE))=FALSE,$T$6="",$B30=""),"",VLOOKUP($B30,HKI!$B$11:$AG$73,32,FALSE))</f>
        <v/>
      </c>
      <c r="U30" s="653" t="str">
        <f>IF(OR(ISNUMBER(VLOOKUP($B30,HKI!$B$11:$AI$73,34,FALSE))=FALSE,$T$6="",$B30=""),"",VLOOKUP($B30,HKI!$B$11:$AI$73,34,FALSE))</f>
        <v/>
      </c>
      <c r="V30" s="652" t="str">
        <f>IF(OR(ISNUMBER(VLOOKUP($B30,HKI!$B$11:$AK$73,36,FALSE))=FALSE,$V$6="",$B30=""),"",VLOOKUP($B30,HKI!$B$11:$AK$73,36,FALSE))</f>
        <v/>
      </c>
      <c r="W30" s="653" t="str">
        <f>IF(OR(ISNUMBER(VLOOKUP($B30,HKI!$B$11:$AM$73,38,FALSE))=FALSE,$V$6="",$B30=""),"",VLOOKUP($B30,HKI!$B$11:$AM$73,38,FALSE))</f>
        <v/>
      </c>
      <c r="X30" s="652" t="str">
        <f>IF(OR(ISNUMBER(VLOOKUP($B30,HKI!$B$11:$AO$73,40,FALSE))=FALSE,$X$6="",$B30=""),"",VLOOKUP($B30,HKI!$B$11:$AO$73,40,FALSE))</f>
        <v/>
      </c>
      <c r="Y30" s="653" t="str">
        <f>IF(OR(ISNUMBER(VLOOKUP($B30,HKI!$B$11:$AQ$73,42,FALSE))=FALSE,$X$6="",$B30=""),"",VLOOKUP($B30,HKI!$B$11:$AQ$73,42,FALSE))</f>
        <v/>
      </c>
      <c r="Z30" s="652">
        <f>IF(OR(ISNUMBER(VLOOKUP($B30,HKI!$B$11:$AS$73,44,FALSE))=FALSE,$Z$6="",$B30=""),"",VLOOKUP($B30,HKI!$B$11:$AS$73,44,FALSE))</f>
        <v>6</v>
      </c>
      <c r="AA30" s="254"/>
      <c r="AB30" s="652">
        <f>IF(OR(ISNUMBER(VLOOKUP($B30,HKI!$B$11:$AW$73,48,FALSE))=FALSE,$AB$6="",$B30=""),"",VLOOKUP($B30,HKI!$B$11:$AW$73,48,FALSE))</f>
        <v>8</v>
      </c>
      <c r="AC30" s="254"/>
      <c r="AD30" s="652">
        <f>IF(OR(ISNUMBER(VLOOKUP($B30,HKII!$B$11:$I$80,8,FALSE))=FALSE,$AD$6="",$B30=""),"",VLOOKUP($B30,HKII!$B$11:$I$80,8,FALSE))</f>
        <v>5.6</v>
      </c>
      <c r="AE30" s="653" t="str">
        <f>IF(OR(ISNUMBER(VLOOKUP($B30,HKII!$B$11:$K$80,10,FALSE))=FALSE,$AD$6="",$B30=""),"",VLOOKUP($B30,HKII!$B$11:$K$80,10,FALSE))</f>
        <v/>
      </c>
      <c r="AF30" s="652">
        <f>IF(OR(ISNUMBER(VLOOKUP($B30,HKII!$B$11:$M$80,12,FALSE))=FALSE,$AF$6="",$B30=""),"",VLOOKUP($B30,HKII!$B$11:$M$80,12,FALSE))</f>
        <v>5.2</v>
      </c>
      <c r="AG30" s="653" t="str">
        <f>IF(OR(ISNUMBER(VLOOKUP($B30,HKII!$B$11:$O$80,14,FALSE))=FALSE,$AF$6="",$B30=""),"",VLOOKUP($B30,HKII!$B$11:$O$80,14,FALSE))</f>
        <v/>
      </c>
      <c r="AH30" s="652">
        <f>IF(OR(ISNUMBER(VLOOKUP($B30,HKII!$B$11:$Q$80,16,FALSE))=FALSE,$AH$6="",$B30=""),"",VLOOKUP($B30,HKII!$B$11:$Q$80,16,FALSE))</f>
        <v>6.6</v>
      </c>
      <c r="AI30" s="653" t="str">
        <f>IF(OR(ISNUMBER(VLOOKUP($B30,HKII!$B$11:$S$80,18,FALSE))=FALSE,$AH$6="",$B30=""),"",VLOOKUP($B30,HKII!$B$11:$S$75,18,FALSE))</f>
        <v/>
      </c>
      <c r="AJ30" s="652">
        <f>IF(OR(ISNUMBER(VLOOKUP($B30,HKII!$B$11:$U$80,20,FALSE))=FALSE,$AJ$6="",$B30=""),"",VLOOKUP($B30,HKII!$B$11:$U$80,20,FALSE))</f>
        <v>5.2</v>
      </c>
      <c r="AK30" s="653" t="str">
        <f>IF(OR(ISNUMBER(VLOOKUP($B30,HKII!$B$11:$W$91,22,FALSE))=FALSE,$AJ$6="",$B30=""),"",VLOOKUP($B30,HKII!$B$11:$W$91,22,FALSE))</f>
        <v/>
      </c>
      <c r="AL30" s="652">
        <f>IF(OR(ISNUMBER(VLOOKUP($B30,HKII!$B$11:$Y$80,24,FALSE))=FALSE,$AL$6="",$B30=""),"",VLOOKUP($B30,HKII!$B$11:$Y$80,24,FALSE))</f>
        <v>6.4</v>
      </c>
      <c r="AM30" s="653" t="str">
        <f>IF(OR(ISNUMBER(VLOOKUP($B30,HKII!$B$11:$AA$80,26,FALSE))=FALSE,$AL$6="",$B30=""),"",VLOOKUP($B30,HKII!$B$11:$AA$80,26,FALSE))</f>
        <v/>
      </c>
      <c r="AN30" s="652">
        <f>IF(OR(ISNUMBER(VLOOKUP($B30,HKII!$B$11:$AC$80,28,FALSE))=FALSE,$AN$6="",$B30=""),"",VLOOKUP($B30,HKII!$B$11:$AC$80,28,FALSE))</f>
        <v>4.7</v>
      </c>
      <c r="AO30" s="653" t="str">
        <f>IF(OR(ISNUMBER(VLOOKUP($B30,HKII!$B$11:$AE$80,30,FALSE))=FALSE,$AN$6="",$B30=""),"",VLOOKUP($B30,HKII!$B$11:$AE$80,30,FALSE))</f>
        <v/>
      </c>
      <c r="AP30" s="652" t="str">
        <f>IF(OR(ISNUMBER(VLOOKUP($B30,HKII!$B$11:$AG$80,32,FALSE))=FALSE,$AP$6="",$B30=""),"",VLOOKUP($B30,HKII!$B$11:$AG$80,32,FALSE))</f>
        <v/>
      </c>
      <c r="AQ30" s="654" t="str">
        <f>IF(OR(ISNUMBER(VLOOKUP($B30,HKII!$B$11:$AI$80,34,FALSE))=FALSE,$AP$6="",$B30=""),"",VLOOKUP($B30,HKII!$B$11:$AI$80,34,FALSE))</f>
        <v/>
      </c>
      <c r="AR30" s="652">
        <f>IF(OR(ISNUMBER(VLOOKUP($B30,HKII!$B$11:$AK$80,36,FALSE))=FALSE,$AR$6="",$B30=""),"",VLOOKUP($B30,HKII!$B$11:$AK$80,36,FALSE))</f>
        <v>5</v>
      </c>
      <c r="AS30" s="254"/>
      <c r="AT30" s="652">
        <f>IF(OR(ISNUMBER(VLOOKUP($B30,HKII!$B$11:$AO$80,40,FALSE))=FALSE,$AT$6="",$B30=""),"",VLOOKUP($B30,HKII!$B$11:$AO$80,40,FALSE))</f>
        <v>5.8</v>
      </c>
      <c r="AU30" s="735"/>
      <c r="AV30" s="652">
        <f>IF(OR(ISNUMBER(VLOOKUP($B30,HKII!$B$11:$AS$80,44,FALSE))=FALSE,$AV$6="",$B30=""),"",VLOOKUP($B30,HKII!$B$11:$AS$80,44,FALSE))</f>
        <v>7</v>
      </c>
      <c r="AW30" s="735"/>
      <c r="AX30" s="652" t="str">
        <f>IF(OR(ISNUMBER(VLOOKUP($B30,HKII!$B$11:$AW$80,48,FALSE))=FALSE,AX25="",$B30=""),"",VLOOKUP($B30,HKII!$B$11:$AW$80,48,FALSE))</f>
        <v/>
      </c>
      <c r="AY30" s="735"/>
      <c r="AZ30" s="655">
        <f t="shared" si="0"/>
        <v>5.98</v>
      </c>
      <c r="BA30" s="655" t="str">
        <f t="shared" si="22"/>
        <v/>
      </c>
      <c r="BB30" s="548">
        <f>IF($B30="","",IF(OR(ISNUMBER(VLOOKUP($B30,HKI!$B$11:$BB$73,53,FALSE)),ISNUMBER(VLOOKUP($B30,HKII!$B$11:$BB$80,53,FALSE))),ROUND((VLOOKUP($B30,HKI!$B$11:$BB$73,53,FALSE)+VLOOKUP($B30,HKII!$B$11:$BB$80,53,FALSE))/2,0),""))</f>
        <v>55</v>
      </c>
      <c r="BC30" s="656" t="str">
        <f t="shared" si="23"/>
        <v>T.Bình</v>
      </c>
      <c r="BD30" s="548" t="str">
        <f t="shared" si="24"/>
        <v/>
      </c>
      <c r="BE30" s="202"/>
      <c r="BF30" s="186" t="str">
        <f t="shared" si="25"/>
        <v/>
      </c>
      <c r="BG30" s="657">
        <f t="shared" si="26"/>
        <v>35</v>
      </c>
      <c r="BH30" s="188">
        <f t="shared" si="27"/>
        <v>35</v>
      </c>
      <c r="BI30" s="188">
        <f t="shared" si="28"/>
        <v>0</v>
      </c>
      <c r="BJ30" s="188">
        <f t="shared" si="29"/>
        <v>35</v>
      </c>
      <c r="BK30" s="658">
        <f t="shared" si="30"/>
        <v>0</v>
      </c>
      <c r="BL30" s="659">
        <f t="shared" si="31"/>
        <v>5.98</v>
      </c>
      <c r="BM30" s="186" t="str">
        <f t="shared" si="32"/>
        <v>BT</v>
      </c>
      <c r="BN30" s="659">
        <f t="shared" si="33"/>
        <v>5.98</v>
      </c>
      <c r="BO30" s="186" t="str">
        <f t="shared" si="34"/>
        <v>BT</v>
      </c>
      <c r="BP30" s="660" t="str">
        <f t="shared" si="35"/>
        <v>SV năm 3</v>
      </c>
      <c r="BQ30" s="203"/>
      <c r="BR30" s="681">
        <f>IF($B30="","",IF(AND(ISNUMBER(VLOOKUP($B30,HKI!$B$11:$BP$73,67,FALSE))=TRUE,ISNUMBER(VLOOKUP($B30,HKII!$B$11:$BI$80,60,FALSE))=TRUE),VLOOKUP($B30,HKI!$B$11:$BP$73,67,FALSE)+VLOOKUP($B30,HKII!$B$11:$BI$80,60,FALSE),IF(OR(ISNUMBER(VLOOKUP($B30,HKI!$B$11:$BP$73,67,FALSE))=TRUE,ISNUMBER(VLOOKUP($B30,HKII!$B$11:$BI$80,60,FALSE))=TRUE),VLOOKUP($B30,HKII!$B$11:$BI$80,60,FALSE),"")))</f>
        <v>74</v>
      </c>
      <c r="BS30" s="681">
        <f>IF($B30="","",IF(ISNUMBER(VLOOKUP($B30,HKI!$B$11:$BQ$73,68,FALSE))=TRUE,VLOOKUP($B30,HKI!$B$11:$BQ$84,68,FALSE)+IF(ISNUMBER(VLOOKUP($B30,HKII!$B$11:$BJ$80,61,FALSE))=TRUE,VLOOKUP($B30,HKII!$B$11:$BJ$80,61,FALSE),VLOOKUP($B30,HKII!$B$11:$BJ$80,61,FALSE)),""))</f>
        <v>0</v>
      </c>
      <c r="BT30" s="197">
        <f t="shared" si="1"/>
        <v>4.7</v>
      </c>
      <c r="BU30" s="198">
        <f t="shared" si="2"/>
        <v>6.6</v>
      </c>
      <c r="BV30" s="198">
        <f t="shared" si="3"/>
        <v>5</v>
      </c>
      <c r="BW30" s="198">
        <f t="shared" si="4"/>
        <v>6.2</v>
      </c>
      <c r="BX30" s="199">
        <f t="shared" si="5"/>
        <v>7.3</v>
      </c>
      <c r="BY30" s="199">
        <f t="shared" si="6"/>
        <v>6.1</v>
      </c>
      <c r="BZ30" s="198" t="str">
        <f t="shared" si="7"/>
        <v/>
      </c>
      <c r="CA30" s="198" t="str">
        <f t="shared" si="8"/>
        <v/>
      </c>
      <c r="CB30" s="199" t="str">
        <f t="shared" si="36"/>
        <v/>
      </c>
      <c r="CC30" s="199">
        <f t="shared" si="37"/>
        <v>6</v>
      </c>
      <c r="CD30" s="198">
        <f t="shared" si="9"/>
        <v>8</v>
      </c>
      <c r="CE30" s="198">
        <f t="shared" si="10"/>
        <v>5.6</v>
      </c>
      <c r="CF30" s="198">
        <f t="shared" si="11"/>
        <v>5.2</v>
      </c>
      <c r="CG30" s="198">
        <f t="shared" si="12"/>
        <v>6.6</v>
      </c>
      <c r="CH30" s="198">
        <f t="shared" si="13"/>
        <v>5.2</v>
      </c>
      <c r="CI30" s="198">
        <f t="shared" si="14"/>
        <v>6.4</v>
      </c>
      <c r="CJ30" s="198">
        <f t="shared" si="15"/>
        <v>4.7</v>
      </c>
      <c r="CK30" s="198" t="str">
        <f t="shared" si="16"/>
        <v/>
      </c>
      <c r="CL30" s="198">
        <f t="shared" si="17"/>
        <v>5</v>
      </c>
      <c r="CM30" s="198">
        <f t="shared" si="18"/>
        <v>5.8</v>
      </c>
      <c r="CN30" s="198">
        <f t="shared" si="19"/>
        <v>7</v>
      </c>
      <c r="CO30" s="199" t="str">
        <f t="shared" si="20"/>
        <v/>
      </c>
      <c r="CP30" s="200">
        <f t="shared" si="38"/>
        <v>5.98</v>
      </c>
      <c r="CQ30" s="571">
        <f t="shared" si="39"/>
        <v>4.7</v>
      </c>
      <c r="CR30" s="571">
        <f t="shared" si="40"/>
        <v>6.6</v>
      </c>
      <c r="CS30" s="571">
        <f t="shared" si="41"/>
        <v>5</v>
      </c>
      <c r="CT30" s="571">
        <f t="shared" si="42"/>
        <v>6.2</v>
      </c>
      <c r="CU30" s="571">
        <f t="shared" si="43"/>
        <v>7.3</v>
      </c>
      <c r="CV30" s="571">
        <f t="shared" si="44"/>
        <v>6.1</v>
      </c>
      <c r="CW30" s="571" t="str">
        <f t="shared" si="45"/>
        <v/>
      </c>
      <c r="CX30" s="571" t="str">
        <f t="shared" si="46"/>
        <v/>
      </c>
      <c r="CY30" s="571" t="str">
        <f t="shared" si="47"/>
        <v/>
      </c>
      <c r="CZ30" s="571">
        <f t="shared" si="48"/>
        <v>6</v>
      </c>
      <c r="DA30" s="571">
        <f t="shared" si="49"/>
        <v>8</v>
      </c>
      <c r="DB30" s="571">
        <f t="shared" si="50"/>
        <v>5.6</v>
      </c>
      <c r="DC30" s="571">
        <f t="shared" si="51"/>
        <v>5.2</v>
      </c>
      <c r="DD30" s="571">
        <f t="shared" si="52"/>
        <v>6.6</v>
      </c>
      <c r="DE30" s="571">
        <f t="shared" si="53"/>
        <v>5.2</v>
      </c>
      <c r="DF30" s="571">
        <f t="shared" si="54"/>
        <v>6.4</v>
      </c>
      <c r="DG30" s="571">
        <f t="shared" si="55"/>
        <v>4.7</v>
      </c>
      <c r="DH30" s="571" t="str">
        <f t="shared" si="56"/>
        <v/>
      </c>
      <c r="DI30" s="571">
        <f t="shared" si="57"/>
        <v>5</v>
      </c>
      <c r="DJ30" s="571">
        <f t="shared" si="58"/>
        <v>5.8</v>
      </c>
      <c r="DK30" s="571">
        <f t="shared" si="59"/>
        <v>7</v>
      </c>
      <c r="DL30" s="571" t="str">
        <f t="shared" si="60"/>
        <v/>
      </c>
      <c r="DM30" s="574">
        <f t="shared" si="21"/>
        <v>5.98</v>
      </c>
      <c r="DN30" s="585">
        <f t="shared" si="61"/>
        <v>4.7</v>
      </c>
      <c r="DO30" s="586">
        <f t="shared" si="62"/>
        <v>6.6</v>
      </c>
      <c r="DP30" s="586">
        <f t="shared" si="63"/>
        <v>5</v>
      </c>
      <c r="DQ30" s="586">
        <f t="shared" si="64"/>
        <v>6.2</v>
      </c>
      <c r="DR30" s="586">
        <f t="shared" si="65"/>
        <v>7.3</v>
      </c>
      <c r="DS30" s="586">
        <f t="shared" si="66"/>
        <v>6.1</v>
      </c>
      <c r="DT30" s="586" t="str">
        <f t="shared" si="67"/>
        <v/>
      </c>
      <c r="DU30" s="586" t="str">
        <f t="shared" si="68"/>
        <v/>
      </c>
      <c r="DV30" s="586" t="str">
        <f t="shared" si="69"/>
        <v/>
      </c>
      <c r="DW30" s="586">
        <f t="shared" si="70"/>
        <v>6</v>
      </c>
      <c r="DX30" s="586">
        <f t="shared" si="71"/>
        <v>8</v>
      </c>
      <c r="DY30" s="586">
        <f t="shared" si="72"/>
        <v>5.6</v>
      </c>
      <c r="DZ30" s="586">
        <f t="shared" si="73"/>
        <v>5.2</v>
      </c>
      <c r="EA30" s="586">
        <f t="shared" si="74"/>
        <v>6.6</v>
      </c>
      <c r="EB30" s="586">
        <f t="shared" si="75"/>
        <v>5.2</v>
      </c>
      <c r="EC30" s="586">
        <f t="shared" si="76"/>
        <v>6.4</v>
      </c>
      <c r="ED30" s="586">
        <f t="shared" si="77"/>
        <v>4.7</v>
      </c>
      <c r="EE30" s="586" t="str">
        <f t="shared" si="78"/>
        <v/>
      </c>
      <c r="EF30" s="586">
        <f t="shared" si="79"/>
        <v>5</v>
      </c>
      <c r="EG30" s="586">
        <f t="shared" si="80"/>
        <v>5.8</v>
      </c>
      <c r="EH30" s="586">
        <f t="shared" si="81"/>
        <v>7</v>
      </c>
      <c r="EI30" s="586" t="str">
        <f t="shared" si="82"/>
        <v/>
      </c>
      <c r="EJ30" s="589">
        <f t="shared" si="83"/>
        <v>5.98</v>
      </c>
      <c r="EK30" s="617">
        <f>IF($B30="","",IF(ISNUMBER(VLOOKUP($B30,HKI!$B$11:$EU$73,150,FALSE)),VLOOKUP($B30,HKI!$B$11:$EU$73,150,FALSE),""))</f>
        <v>5.4</v>
      </c>
      <c r="EL30" s="602">
        <f>IF($B30="","",IF(ISNUMBER(VLOOKUP($B30,HKI!$B$11:$EV$73,151,FALSE)),VLOOKUP($B30,HKI!$B$11:$EV$73,151,FALSE),""))</f>
        <v>5.8</v>
      </c>
      <c r="EM30" s="602">
        <f>IF($B30="","",IF(ISNUMBER(VLOOKUP($B30,HKI!$B$11:$EW$73,152,FALSE)),VLOOKUP($B30,HKI!$B$11:$EW$73,152,FALSE),""))</f>
        <v>6.3</v>
      </c>
      <c r="EN30" s="602">
        <f>IF($B30="","",IF(ISNUMBER(VLOOKUP($B30,HKI!$B$11:$EX$73,153,FALSE)),VLOOKUP($B30,HKI!$B$11:$EX$73,153,FALSE),""))</f>
        <v>5</v>
      </c>
      <c r="EO30" s="602">
        <f>IF($B30="","",IF(ISNUMBER(VLOOKUP($B30,HKI!$B$11:$EY$73,154,FALSE)),VLOOKUP($B30,HKI!$B$11:$EY$73,154,FALSE),""))</f>
        <v>5.5</v>
      </c>
      <c r="EP30" s="602">
        <f>IF($B30="","",IF(ISNUMBER(VLOOKUP($B30,HKI!$B$11:$EZ$73,155,FALSE)),VLOOKUP($B30,HKI!$B$11:$EZ$73,155,FALSE),""))</f>
        <v>6.4</v>
      </c>
      <c r="EQ30" s="602">
        <f>IF($B30="","",IF(ISNUMBER(VLOOKUP($B30,HKI!$B$11:$FA$73,156,FALSE)),VLOOKUP($B30,HKI!$B$11:$FA$73,156,FALSE),""))</f>
        <v>5.3</v>
      </c>
      <c r="ER30" s="602" t="str">
        <f>IF($B30="","",IF(ISNUMBER(VLOOKUP($B30,HKI!$B$11:$FB$73,157,FALSE)),VLOOKUP($B30,HKI!$B$11:$FB$73,157,FALSE),""))</f>
        <v/>
      </c>
      <c r="ES30" s="602" t="str">
        <f>IF($B30="","",IF(ISNUMBER(VLOOKUP($B30,HKI!$B$11:$FC$84,158,FALSE)),VLOOKUP($B30,HKI!$B$11:$FC$73,158,FALSE),""))</f>
        <v/>
      </c>
      <c r="ET30" s="602">
        <f>IF($B30="","",IF(ISNUMBER(VLOOKUP($B30,HKI!$B$11:$FD$73,159,FALSE)),VLOOKUP($B30,HKI!$B$11:$FD$73,159,FALSE),""))</f>
        <v>7.3</v>
      </c>
      <c r="EU30" s="602">
        <f>IF($B30="","",IF(ISNUMBER(VLOOKUP($B30,HKI!$B$11:$FE$73,160,FALSE)),VLOOKUP($B30,HKI!$B$11:$FE$73,160,FALSE),""))</f>
        <v>5.3</v>
      </c>
      <c r="EV30" s="602">
        <f>IF($B30="","",IF(ISNUMBER(VLOOKUP($B30,HKI!$B$11:$FF$73,161,FALSE)),VLOOKUP($B30,HKI!$B$11:$FF$73,161,FALSE),""))</f>
        <v>5.7</v>
      </c>
      <c r="EW30" s="602">
        <f>IF($B30="","",IF(ISNUMBER(VLOOKUP($B30,HKI!$B$11:$FG$73,162,FALSE)),VLOOKUP($B30,HKI!$B$11:$FG$73,162,FALSE),""))</f>
        <v>5</v>
      </c>
      <c r="EX30" s="602" t="str">
        <f>IF($B30="","",IF(ISNUMBER(VLOOKUP($B30,HKI!$B$11:$FH$73,163,FALSE)),VLOOKUP($B30,HKI!$B$11:$FH$73,163,FALSE),""))</f>
        <v/>
      </c>
      <c r="EY30" s="602">
        <f>IF($B30="","",IF(ISNUMBER(VLOOKUP($B30,HKI!$B$11:$FI$73,164,FALSE)),VLOOKUP($B30,HKI!$B$11:$FI$73,164,FALSE),""))</f>
        <v>8.1999999999999993</v>
      </c>
      <c r="EZ30" s="602">
        <f>IF($B30="","",IF(ISNUMBER(VLOOKUP($B30,HKI!$B$11:$FJ$73,165,FALSE)),VLOOKUP($B30,HKI!$B$11:$FJ$73,165,FALSE),""))</f>
        <v>7</v>
      </c>
      <c r="FA30" s="602">
        <f>IF($B30="","",IF(ISNUMBER(VLOOKUP($B30,HKI!$B$11:$FK$73,166,FALSE)),VLOOKUP($B30,HKI!$B$11:$FK$73,166,FALSE),""))</f>
        <v>5</v>
      </c>
      <c r="FB30" s="602">
        <f>IF($B30="","",IF(ISNUMBER(VLOOKUP($B30,HKI!$B$11:$FL$73,167,FALSE)),VLOOKUP($B30,HKI!$B$11:$FL$73,167,FALSE),""))</f>
        <v>6.9</v>
      </c>
      <c r="FC30" s="602" t="str">
        <f>IF($B30="","",IF(ISNUMBER(VLOOKUP($B30,HKI!$B$11:$FM$73,168,FALSE)),VLOOKUP($B30,HKI!$B$11:$FM$73,168,FALSE),""))</f>
        <v/>
      </c>
      <c r="FD30" s="602" t="str">
        <f>IF($B30="","",IF(ISNUMBER(VLOOKUP($B30,HKI!$B$11:$FN$73,169,FALSE)),VLOOKUP($B30,HKI!$B$11:$FN$73,169,FALSE),""))</f>
        <v/>
      </c>
      <c r="FE30" s="602" t="str">
        <f>IF($B30="","",IF(ISNUMBER(VLOOKUP($B30,HKI!$B$11:$FO$73,170,FALSE)),VLOOKUP($B30,HKI!$B$11:$FO$73,170,FALSE),""))</f>
        <v/>
      </c>
      <c r="FF30" s="602">
        <f>IF($B30="","",IF(ISNUMBER(VLOOKUP($B30,HKI!$B$11:$FP$73,171,FALSE)),VLOOKUP($B30,HKI!$B$11:$FP$73,171,FALSE),""))</f>
        <v>8</v>
      </c>
      <c r="FG30" s="618" t="str">
        <f>IF($B30="","",IF(ISNUMBER(VLOOKUP($B30,HKI!$B$11:$FQ$73,172,FALSE)),VLOOKUP($B30,HKI!$B$11:$FQ$73,172,FALSE),""))</f>
        <v/>
      </c>
      <c r="FH30" s="610">
        <f t="shared" si="84"/>
        <v>4.7</v>
      </c>
      <c r="FI30" s="586">
        <f t="shared" si="85"/>
        <v>6.6</v>
      </c>
      <c r="FJ30" s="586">
        <f t="shared" si="86"/>
        <v>5</v>
      </c>
      <c r="FK30" s="586">
        <f t="shared" si="87"/>
        <v>6.2</v>
      </c>
      <c r="FL30" s="586">
        <f t="shared" si="88"/>
        <v>7.3</v>
      </c>
      <c r="FM30" s="586">
        <f t="shared" si="89"/>
        <v>6.1</v>
      </c>
      <c r="FN30" s="586" t="str">
        <f t="shared" si="90"/>
        <v/>
      </c>
      <c r="FO30" s="586" t="str">
        <f t="shared" si="91"/>
        <v/>
      </c>
      <c r="FP30" s="586" t="str">
        <f t="shared" si="92"/>
        <v/>
      </c>
      <c r="FQ30" s="586">
        <f t="shared" si="93"/>
        <v>6</v>
      </c>
      <c r="FR30" s="586">
        <f t="shared" si="94"/>
        <v>8</v>
      </c>
      <c r="FS30" s="586">
        <f t="shared" si="95"/>
        <v>5.6</v>
      </c>
      <c r="FT30" s="586">
        <f t="shared" si="96"/>
        <v>5.2</v>
      </c>
      <c r="FU30" s="586">
        <f t="shared" si="97"/>
        <v>6.6</v>
      </c>
      <c r="FV30" s="586">
        <f t="shared" si="98"/>
        <v>5.2</v>
      </c>
      <c r="FW30" s="586">
        <f t="shared" si="99"/>
        <v>6.4</v>
      </c>
      <c r="FX30" s="586">
        <f t="shared" si="100"/>
        <v>4.7</v>
      </c>
      <c r="FY30" s="586" t="str">
        <f t="shared" si="101"/>
        <v/>
      </c>
      <c r="FZ30" s="586">
        <f t="shared" si="102"/>
        <v>5</v>
      </c>
      <c r="GA30" s="586">
        <f t="shared" si="103"/>
        <v>5.8</v>
      </c>
      <c r="GB30" s="586">
        <f t="shared" si="104"/>
        <v>7</v>
      </c>
      <c r="GC30" s="586" t="str">
        <f t="shared" si="105"/>
        <v/>
      </c>
      <c r="GD30" s="596">
        <f t="shared" si="106"/>
        <v>5.98</v>
      </c>
      <c r="GE30" s="737">
        <f t="shared" si="107"/>
        <v>6.04</v>
      </c>
      <c r="GF30" s="207"/>
      <c r="GI30" s="738">
        <f t="shared" si="108"/>
        <v>446.79999999999995</v>
      </c>
      <c r="GJ30" s="738">
        <f t="shared" si="109"/>
        <v>74</v>
      </c>
      <c r="GK30" s="738">
        <f t="shared" si="110"/>
        <v>6.04</v>
      </c>
    </row>
    <row r="31" spans="1:193" s="206" customFormat="1" ht="21.95" customHeight="1">
      <c r="A31" s="686">
        <f>IF(B31="","",SUBTOTAL(3,$B$11:B31))</f>
        <v>21</v>
      </c>
      <c r="B31" s="490" t="str">
        <f>IF(HKII!$B31="","",HKII!$B31)</f>
        <v>13D301Đ041</v>
      </c>
      <c r="C31" s="648" t="str">
        <f>IF($B31="","",VLOOKUP($B31,'DS LOP HKII'!$B$2:$C$936,2,0))</f>
        <v>Lê Hoàng</v>
      </c>
      <c r="D31" s="649" t="str">
        <f>IF($B31="","",VLOOKUP($B31,'DS LOP HKII'!$B$2:$D$936,3,0))</f>
        <v>Giang</v>
      </c>
      <c r="E31" s="201"/>
      <c r="F31" s="650" t="str">
        <f>IF($B31="","",IF(AND(ISBLANK(VLOOKUP($B31,HKI!$B$11:$G$73,5,FALSE)),ISBLANK(VLOOKUP($B31,HKII!$B$11:$G$80,5,FALSE)))=TRUE,"",VLOOKUP($B31,HKI!$B$11:$G$73,5,FALSE)+VLOOKUP($B31,HKII!$B$11:$G$80,5,FALSE)))</f>
        <v/>
      </c>
      <c r="G31" s="651">
        <f>IF($B31="","",IF(AND(ISBLANK(VLOOKUP($B31,HKI!$B$11:$G$73,6,FALSE)),ISBLANK(VLOOKUP($B31,HKII!$B$11:$G$80,6,FALSE)))=TRUE,"",VLOOKUP($B31,HKI!$B$11:$G$73,6,FALSE)+VLOOKUP($B31,HKII!$B$11:$G$80,6,FALSE)))</f>
        <v>5</v>
      </c>
      <c r="H31" s="652">
        <f>IF(OR(ISNUMBER(VLOOKUP($B31,HKI!$B$11:$I$73,8,FALSE))=FALSE,$H$6="",$B31=""),"",VLOOKUP($B31,HKI!$B$11:$I$73,8,FALSE))</f>
        <v>4.8</v>
      </c>
      <c r="I31" s="653" t="str">
        <f>IF(OR(ISNUMBER(VLOOKUP($B31,HKI!$B$11:$K$73,10,FALSE))=FALSE,,$H$6="",$B31=""),"",VLOOKUP($B31,HKI!$B$11:$K$73,10,FALSE))</f>
        <v/>
      </c>
      <c r="J31" s="652">
        <f>IF(OR(ISNUMBER(VLOOKUP($B31,HKI!$B$11:$M$73,12,FALSE))=FALSE,$J$6="",$B31=""),"",VLOOKUP($B31,HKI!$B$11:$M$73,12,FALSE))</f>
        <v>5.7</v>
      </c>
      <c r="K31" s="653" t="str">
        <f>IF(OR(ISNUMBER(VLOOKUP($B31,HKI!$B$11:$O$73,14,FALSE))=FALSE,$J$6="",$B31=""),"",VLOOKUP($B31,HKI!$B$11:$O$73,14,FALSE))</f>
        <v/>
      </c>
      <c r="L31" s="652">
        <f>IF(OR(ISNUMBER(VLOOKUP($B31,HKI!$B$11:$Q$73,16,FALSE))=FALSE,$L$6="",$B31=""),"",VLOOKUP($B31,HKI!$B$11:$Q$73,16,FALSE))</f>
        <v>4.2</v>
      </c>
      <c r="M31" s="653" t="str">
        <f>IF(OR(ISNUMBER(VLOOKUP($B31,HKI!$B$11:$S$73,18,FALSE))=FALSE,$L$6="",$B31=""),"",VLOOKUP($B31,HKI!$B$11:$S$73,18,FALSE))</f>
        <v/>
      </c>
      <c r="N31" s="652">
        <f>IF(OR(ISNUMBER(VLOOKUP($B31,HKI!$B$11:$U$73,20,FALSE))=FALSE,$N$6="",$B31=""),"",VLOOKUP($B31,HKI!$B$11:$U$73,20,FALSE))</f>
        <v>4.0999999999999996</v>
      </c>
      <c r="O31" s="653" t="str">
        <f>IF(OR(ISNUMBER(VLOOKUP($B31,HKI!$B$11:$W$73,22,FALSE))=FALSE,$N$6="",$B31=""),"",VLOOKUP($B31,HKI!$B$11:$W$73,22,FALSE))</f>
        <v/>
      </c>
      <c r="P31" s="652">
        <f>IF(OR(ISNUMBER(VLOOKUP($B31,HKI!$B$11:$Y$73,24,FALSE))=FALSE,$P$6="",$B31=""),"",VLOOKUP($B31,HKI!$B$11:$Y$73,24,FALSE))</f>
        <v>4.0999999999999996</v>
      </c>
      <c r="Q31" s="653" t="str">
        <f>IF(OR(ISNUMBER(VLOOKUP($B31,HKI!$B$11:$AA$73,26,FALSE))=FALSE,$P$6="",$B31=""),"",VLOOKUP($B31,HKI!$B$11:$AA$73,26,FALSE))</f>
        <v/>
      </c>
      <c r="R31" s="652">
        <f>IF(OR(ISNUMBER(VLOOKUP($B31,HKI!$B$11:$AC$73,28,FALSE))=FALSE,$R$6="",$B31=""),"",VLOOKUP($B31,HKI!$B$11:$AC$73,28,FALSE))</f>
        <v>2.6</v>
      </c>
      <c r="S31" s="653">
        <f>IF(OR(ISNUMBER(VLOOKUP($B31,HKI!$B$11:$AE$73,30,FALSE))=FALSE,$R$6="",$B31=""),"",VLOOKUP($B31,HKI!$B$11:$AE$73,30,FALSE))</f>
        <v>3.7</v>
      </c>
      <c r="T31" s="652" t="str">
        <f>IF(OR(ISNUMBER(VLOOKUP($B31,HKI!$B$11:$AG$73,32,FALSE))=FALSE,$T$6="",$B31=""),"",VLOOKUP($B31,HKI!$B$11:$AG$73,32,FALSE))</f>
        <v/>
      </c>
      <c r="U31" s="653" t="str">
        <f>IF(OR(ISNUMBER(VLOOKUP($B31,HKI!$B$11:$AI$73,34,FALSE))=FALSE,$T$6="",$B31=""),"",VLOOKUP($B31,HKI!$B$11:$AI$73,34,FALSE))</f>
        <v/>
      </c>
      <c r="V31" s="652" t="str">
        <f>IF(OR(ISNUMBER(VLOOKUP($B31,HKI!$B$11:$AK$73,36,FALSE))=FALSE,$V$6="",$B31=""),"",VLOOKUP($B31,HKI!$B$11:$AK$73,36,FALSE))</f>
        <v/>
      </c>
      <c r="W31" s="653" t="str">
        <f>IF(OR(ISNUMBER(VLOOKUP($B31,HKI!$B$11:$AM$73,38,FALSE))=FALSE,$V$6="",$B31=""),"",VLOOKUP($B31,HKI!$B$11:$AM$73,38,FALSE))</f>
        <v/>
      </c>
      <c r="X31" s="652" t="str">
        <f>IF(OR(ISNUMBER(VLOOKUP($B31,HKI!$B$11:$AO$73,40,FALSE))=FALSE,$X$6="",$B31=""),"",VLOOKUP($B31,HKI!$B$11:$AO$73,40,FALSE))</f>
        <v/>
      </c>
      <c r="Y31" s="653" t="str">
        <f>IF(OR(ISNUMBER(VLOOKUP($B31,HKI!$B$11:$AQ$73,42,FALSE))=FALSE,$X$6="",$B31=""),"",VLOOKUP($B31,HKI!$B$11:$AQ$73,42,FALSE))</f>
        <v/>
      </c>
      <c r="Z31" s="652">
        <f>IF(OR(ISNUMBER(VLOOKUP($B31,HKI!$B$11:$AS$73,44,FALSE))=FALSE,$Z$6="",$B31=""),"",VLOOKUP($B31,HKI!$B$11:$AS$73,44,FALSE))</f>
        <v>4.5</v>
      </c>
      <c r="AA31" s="254"/>
      <c r="AB31" s="652">
        <f>IF(OR(ISNUMBER(VLOOKUP($B31,HKI!$B$11:$AW$73,48,FALSE))=FALSE,$AB$6="",$B31=""),"",VLOOKUP($B31,HKI!$B$11:$AW$73,48,FALSE))</f>
        <v>6.8</v>
      </c>
      <c r="AC31" s="254"/>
      <c r="AD31" s="652">
        <f>IF(OR(ISNUMBER(VLOOKUP($B31,HKII!$B$11:$I$80,8,FALSE))=FALSE,$AD$6="",$B31=""),"",VLOOKUP($B31,HKII!$B$11:$I$80,8,FALSE))</f>
        <v>3.8</v>
      </c>
      <c r="AE31" s="653" t="str">
        <f>IF(OR(ISNUMBER(VLOOKUP($B31,HKII!$B$11:$K$80,10,FALSE))=FALSE,$AD$6="",$B31=""),"",VLOOKUP($B31,HKII!$B$11:$K$80,10,FALSE))</f>
        <v/>
      </c>
      <c r="AF31" s="652">
        <f>IF(OR(ISNUMBER(VLOOKUP($B31,HKII!$B$11:$M$80,12,FALSE))=FALSE,$AF$6="",$B31=""),"",VLOOKUP($B31,HKII!$B$11:$M$80,12,FALSE))</f>
        <v>5.0999999999999996</v>
      </c>
      <c r="AG31" s="653" t="str">
        <f>IF(OR(ISNUMBER(VLOOKUP($B31,HKII!$B$11:$O$80,14,FALSE))=FALSE,$AF$6="",$B31=""),"",VLOOKUP($B31,HKII!$B$11:$O$80,14,FALSE))</f>
        <v/>
      </c>
      <c r="AH31" s="652">
        <f>IF(OR(ISNUMBER(VLOOKUP($B31,HKII!$B$11:$Q$80,16,FALSE))=FALSE,$AH$6="",$B31=""),"",VLOOKUP($B31,HKII!$B$11:$Q$80,16,FALSE))</f>
        <v>8</v>
      </c>
      <c r="AI31" s="653" t="str">
        <f>IF(OR(ISNUMBER(VLOOKUP($B31,HKII!$B$11:$S$80,18,FALSE))=FALSE,$AH$6="",$B31=""),"",VLOOKUP($B31,HKII!$B$11:$S$75,18,FALSE))</f>
        <v/>
      </c>
      <c r="AJ31" s="652">
        <f>IF(OR(ISNUMBER(VLOOKUP($B31,HKII!$B$11:$U$80,20,FALSE))=FALSE,$AJ$6="",$B31=""),"",VLOOKUP($B31,HKII!$B$11:$U$80,20,FALSE))</f>
        <v>5</v>
      </c>
      <c r="AK31" s="653" t="str">
        <f>IF(OR(ISNUMBER(VLOOKUP($B31,HKII!$B$11:$W$91,22,FALSE))=FALSE,$AJ$6="",$B31=""),"",VLOOKUP($B31,HKII!$B$11:$W$91,22,FALSE))</f>
        <v/>
      </c>
      <c r="AL31" s="652">
        <f>IF(OR(ISNUMBER(VLOOKUP($B31,HKII!$B$11:$Y$80,24,FALSE))=FALSE,$AL$6="",$B31=""),"",VLOOKUP($B31,HKII!$B$11:$Y$80,24,FALSE))</f>
        <v>7.2</v>
      </c>
      <c r="AM31" s="653" t="str">
        <f>IF(OR(ISNUMBER(VLOOKUP($B31,HKII!$B$11:$AA$80,26,FALSE))=FALSE,$AL$6="",$B31=""),"",VLOOKUP($B31,HKII!$B$11:$AA$80,26,FALSE))</f>
        <v/>
      </c>
      <c r="AN31" s="652">
        <f>IF(OR(ISNUMBER(VLOOKUP($B31,HKII!$B$11:$AC$80,28,FALSE))=FALSE,$AN$6="",$B31=""),"",VLOOKUP($B31,HKII!$B$11:$AC$80,28,FALSE))</f>
        <v>3.4</v>
      </c>
      <c r="AO31" s="653" t="str">
        <f>IF(OR(ISNUMBER(VLOOKUP($B31,HKII!$B$11:$AE$80,30,FALSE))=FALSE,$AN$6="",$B31=""),"",VLOOKUP($B31,HKII!$B$11:$AE$80,30,FALSE))</f>
        <v/>
      </c>
      <c r="AP31" s="652" t="str">
        <f>IF(OR(ISNUMBER(VLOOKUP($B31,HKII!$B$11:$AG$80,32,FALSE))=FALSE,$AP$6="",$B31=""),"",VLOOKUP($B31,HKII!$B$11:$AG$80,32,FALSE))</f>
        <v/>
      </c>
      <c r="AQ31" s="654" t="str">
        <f>IF(OR(ISNUMBER(VLOOKUP($B31,HKII!$B$11:$AI$80,34,FALSE))=FALSE,$AP$6="",$B31=""),"",VLOOKUP($B31,HKII!$B$11:$AI$80,34,FALSE))</f>
        <v/>
      </c>
      <c r="AR31" s="652">
        <f>IF(OR(ISNUMBER(VLOOKUP($B31,HKII!$B$11:$AK$80,36,FALSE))=FALSE,$AR$6="",$B31=""),"",VLOOKUP($B31,HKII!$B$11:$AK$80,36,FALSE))</f>
        <v>4</v>
      </c>
      <c r="AS31" s="254"/>
      <c r="AT31" s="652">
        <f>IF(OR(ISNUMBER(VLOOKUP($B31,HKII!$B$11:$AO$80,40,FALSE))=FALSE,$AT$6="",$B31=""),"",VLOOKUP($B31,HKII!$B$11:$AO$80,40,FALSE))</f>
        <v>5.8</v>
      </c>
      <c r="AU31" s="735"/>
      <c r="AV31" s="652">
        <f>IF(OR(ISNUMBER(VLOOKUP($B31,HKII!$B$11:$AS$80,44,FALSE))=FALSE,$AV$6="",$B31=""),"",VLOOKUP($B31,HKII!$B$11:$AS$80,44,FALSE))</f>
        <v>5.4</v>
      </c>
      <c r="AW31" s="735"/>
      <c r="AX31" s="652" t="str">
        <f>IF(OR(ISNUMBER(VLOOKUP($B31,HKII!$B$11:$AW$80,48,FALSE))=FALSE,AX26="",$B31=""),"",VLOOKUP($B31,HKII!$B$11:$AW$80,48,FALSE))</f>
        <v/>
      </c>
      <c r="AY31" s="735"/>
      <c r="AZ31" s="655">
        <f t="shared" si="0"/>
        <v>5</v>
      </c>
      <c r="BA31" s="655">
        <f t="shared" si="22"/>
        <v>5.0599999999999996</v>
      </c>
      <c r="BB31" s="548">
        <f>IF($B31="","",IF(OR(ISNUMBER(VLOOKUP($B31,HKI!$B$11:$BB$73,53,FALSE)),ISNUMBER(VLOOKUP($B31,HKII!$B$11:$BB$80,53,FALSE))),ROUND((VLOOKUP($B31,HKI!$B$11:$BB$73,53,FALSE)+VLOOKUP($B31,HKII!$B$11:$BB$80,53,FALSE))/2,0),""))</f>
        <v>53</v>
      </c>
      <c r="BC31" s="656" t="str">
        <f t="shared" si="23"/>
        <v>TB Yếu</v>
      </c>
      <c r="BD31" s="548" t="str">
        <f t="shared" si="24"/>
        <v>TB Yếu</v>
      </c>
      <c r="BE31" s="202"/>
      <c r="BF31" s="186" t="str">
        <f t="shared" si="25"/>
        <v/>
      </c>
      <c r="BG31" s="657">
        <f t="shared" si="26"/>
        <v>35</v>
      </c>
      <c r="BH31" s="188">
        <f t="shared" si="27"/>
        <v>29</v>
      </c>
      <c r="BI31" s="188">
        <f t="shared" si="28"/>
        <v>6</v>
      </c>
      <c r="BJ31" s="188">
        <f t="shared" si="29"/>
        <v>29</v>
      </c>
      <c r="BK31" s="658">
        <f t="shared" si="30"/>
        <v>6</v>
      </c>
      <c r="BL31" s="659">
        <f t="shared" si="31"/>
        <v>5.4</v>
      </c>
      <c r="BM31" s="186" t="str">
        <f t="shared" si="32"/>
        <v>Y</v>
      </c>
      <c r="BN31" s="659">
        <f t="shared" si="33"/>
        <v>5.4</v>
      </c>
      <c r="BO31" s="186" t="str">
        <f t="shared" si="34"/>
        <v>Y</v>
      </c>
      <c r="BP31" s="660" t="str">
        <f t="shared" si="35"/>
        <v>SV năm 2</v>
      </c>
      <c r="BQ31" s="203"/>
      <c r="BR31" s="681">
        <f>IF($B31="","",IF(AND(ISNUMBER(VLOOKUP($B31,HKI!$B$11:$BP$73,67,FALSE))=TRUE,ISNUMBER(VLOOKUP($B31,HKII!$B$11:$BI$80,60,FALSE))=TRUE),VLOOKUP($B31,HKI!$B$11:$BP$73,67,FALSE)+VLOOKUP($B31,HKII!$B$11:$BI$80,60,FALSE),IF(OR(ISNUMBER(VLOOKUP($B31,HKI!$B$11:$BP$73,67,FALSE))=TRUE,ISNUMBER(VLOOKUP($B31,HKII!$B$11:$BI$80,60,FALSE))=TRUE),VLOOKUP($B31,HKII!$B$11:$BI$80,60,FALSE),"")))</f>
        <v>64</v>
      </c>
      <c r="BS31" s="681">
        <f>IF($B31="","",IF(ISNUMBER(VLOOKUP($B31,HKI!$B$11:$BQ$73,68,FALSE))=TRUE,VLOOKUP($B31,HKI!$B$11:$BQ$84,68,FALSE)+IF(ISNUMBER(VLOOKUP($B31,HKII!$B$11:$BJ$80,61,FALSE))=TRUE,VLOOKUP($B31,HKII!$B$11:$BJ$80,61,FALSE),VLOOKUP($B31,HKII!$B$11:$BJ$80,61,FALSE)),""))</f>
        <v>10</v>
      </c>
      <c r="BT31" s="197">
        <f t="shared" si="1"/>
        <v>4.8</v>
      </c>
      <c r="BU31" s="198">
        <f t="shared" si="2"/>
        <v>5.7</v>
      </c>
      <c r="BV31" s="198">
        <f t="shared" si="3"/>
        <v>4.2</v>
      </c>
      <c r="BW31" s="198">
        <f t="shared" si="4"/>
        <v>4.0999999999999996</v>
      </c>
      <c r="BX31" s="199">
        <f t="shared" si="5"/>
        <v>4.0999999999999996</v>
      </c>
      <c r="BY31" s="199">
        <f t="shared" si="6"/>
        <v>2.6</v>
      </c>
      <c r="BZ31" s="198" t="str">
        <f t="shared" si="7"/>
        <v/>
      </c>
      <c r="CA31" s="198" t="str">
        <f t="shared" si="8"/>
        <v/>
      </c>
      <c r="CB31" s="199" t="str">
        <f t="shared" si="36"/>
        <v/>
      </c>
      <c r="CC31" s="199">
        <f t="shared" si="37"/>
        <v>4.5</v>
      </c>
      <c r="CD31" s="198">
        <f t="shared" si="9"/>
        <v>6.8</v>
      </c>
      <c r="CE31" s="198">
        <f t="shared" si="10"/>
        <v>3.8</v>
      </c>
      <c r="CF31" s="198">
        <f t="shared" si="11"/>
        <v>5.0999999999999996</v>
      </c>
      <c r="CG31" s="198">
        <f t="shared" si="12"/>
        <v>8</v>
      </c>
      <c r="CH31" s="198">
        <f t="shared" si="13"/>
        <v>5</v>
      </c>
      <c r="CI31" s="198">
        <f t="shared" si="14"/>
        <v>7.2</v>
      </c>
      <c r="CJ31" s="198">
        <f t="shared" si="15"/>
        <v>3.4</v>
      </c>
      <c r="CK31" s="198" t="str">
        <f t="shared" si="16"/>
        <v/>
      </c>
      <c r="CL31" s="198">
        <f t="shared" si="17"/>
        <v>4</v>
      </c>
      <c r="CM31" s="198">
        <f t="shared" si="18"/>
        <v>5.8</v>
      </c>
      <c r="CN31" s="198">
        <f t="shared" si="19"/>
        <v>5.4</v>
      </c>
      <c r="CO31" s="199" t="str">
        <f t="shared" si="20"/>
        <v/>
      </c>
      <c r="CP31" s="200">
        <f t="shared" si="38"/>
        <v>5</v>
      </c>
      <c r="CQ31" s="571">
        <f t="shared" si="39"/>
        <v>4.8</v>
      </c>
      <c r="CR31" s="571">
        <f t="shared" si="40"/>
        <v>5.7</v>
      </c>
      <c r="CS31" s="571">
        <f t="shared" si="41"/>
        <v>4.2</v>
      </c>
      <c r="CT31" s="571">
        <f t="shared" si="42"/>
        <v>4.0999999999999996</v>
      </c>
      <c r="CU31" s="571">
        <f t="shared" si="43"/>
        <v>4.0999999999999996</v>
      </c>
      <c r="CV31" s="571" t="str">
        <f t="shared" si="44"/>
        <v/>
      </c>
      <c r="CW31" s="571" t="str">
        <f t="shared" si="45"/>
        <v/>
      </c>
      <c r="CX31" s="571" t="str">
        <f t="shared" si="46"/>
        <v/>
      </c>
      <c r="CY31" s="571" t="str">
        <f t="shared" si="47"/>
        <v/>
      </c>
      <c r="CZ31" s="571">
        <f t="shared" si="48"/>
        <v>4.5</v>
      </c>
      <c r="DA31" s="571">
        <f t="shared" si="49"/>
        <v>6.8</v>
      </c>
      <c r="DB31" s="571" t="str">
        <f t="shared" si="50"/>
        <v/>
      </c>
      <c r="DC31" s="571">
        <f t="shared" si="51"/>
        <v>5.0999999999999996</v>
      </c>
      <c r="DD31" s="571">
        <f t="shared" si="52"/>
        <v>8</v>
      </c>
      <c r="DE31" s="571">
        <f t="shared" si="53"/>
        <v>5</v>
      </c>
      <c r="DF31" s="571">
        <f t="shared" si="54"/>
        <v>7.2</v>
      </c>
      <c r="DG31" s="571" t="str">
        <f t="shared" si="55"/>
        <v/>
      </c>
      <c r="DH31" s="571" t="str">
        <f t="shared" si="56"/>
        <v/>
      </c>
      <c r="DI31" s="571" t="str">
        <f t="shared" si="57"/>
        <v/>
      </c>
      <c r="DJ31" s="571">
        <f t="shared" si="58"/>
        <v>5.8</v>
      </c>
      <c r="DK31" s="571">
        <f t="shared" si="59"/>
        <v>5.4</v>
      </c>
      <c r="DL31" s="571" t="str">
        <f t="shared" si="60"/>
        <v/>
      </c>
      <c r="DM31" s="574">
        <f t="shared" si="21"/>
        <v>5.4</v>
      </c>
      <c r="DN31" s="585">
        <f t="shared" si="61"/>
        <v>4.8</v>
      </c>
      <c r="DO31" s="586">
        <f t="shared" si="62"/>
        <v>5.7</v>
      </c>
      <c r="DP31" s="586">
        <f t="shared" si="63"/>
        <v>4.2</v>
      </c>
      <c r="DQ31" s="586">
        <f t="shared" si="64"/>
        <v>4.0999999999999996</v>
      </c>
      <c r="DR31" s="586">
        <f t="shared" si="65"/>
        <v>4.0999999999999996</v>
      </c>
      <c r="DS31" s="586">
        <f t="shared" si="66"/>
        <v>3.7</v>
      </c>
      <c r="DT31" s="586" t="str">
        <f t="shared" si="67"/>
        <v/>
      </c>
      <c r="DU31" s="586" t="str">
        <f t="shared" si="68"/>
        <v/>
      </c>
      <c r="DV31" s="586" t="str">
        <f t="shared" si="69"/>
        <v/>
      </c>
      <c r="DW31" s="586">
        <f t="shared" si="70"/>
        <v>4.5</v>
      </c>
      <c r="DX31" s="586">
        <f t="shared" si="71"/>
        <v>6.8</v>
      </c>
      <c r="DY31" s="586">
        <f t="shared" si="72"/>
        <v>3.8</v>
      </c>
      <c r="DZ31" s="586">
        <f t="shared" si="73"/>
        <v>5.0999999999999996</v>
      </c>
      <c r="EA31" s="586">
        <f t="shared" si="74"/>
        <v>8</v>
      </c>
      <c r="EB31" s="586">
        <f t="shared" si="75"/>
        <v>5</v>
      </c>
      <c r="EC31" s="586">
        <f t="shared" si="76"/>
        <v>7.2</v>
      </c>
      <c r="ED31" s="586">
        <f t="shared" si="77"/>
        <v>3.4</v>
      </c>
      <c r="EE31" s="586" t="str">
        <f t="shared" si="78"/>
        <v/>
      </c>
      <c r="EF31" s="586">
        <f t="shared" si="79"/>
        <v>4</v>
      </c>
      <c r="EG31" s="586">
        <f t="shared" si="80"/>
        <v>5.8</v>
      </c>
      <c r="EH31" s="586">
        <f t="shared" si="81"/>
        <v>5.4</v>
      </c>
      <c r="EI31" s="586" t="str">
        <f t="shared" si="82"/>
        <v/>
      </c>
      <c r="EJ31" s="589">
        <f t="shared" si="83"/>
        <v>5.0599999999999996</v>
      </c>
      <c r="EK31" s="617">
        <f>IF($B31="","",IF(ISNUMBER(VLOOKUP($B31,HKI!$B$11:$EU$73,150,FALSE)),VLOOKUP($B31,HKI!$B$11:$EU$73,150,FALSE),""))</f>
        <v>5.9</v>
      </c>
      <c r="EL31" s="602">
        <f>IF($B31="","",IF(ISNUMBER(VLOOKUP($B31,HKI!$B$11:$EV$73,151,FALSE)),VLOOKUP($B31,HKI!$B$11:$EV$73,151,FALSE),""))</f>
        <v>5.8</v>
      </c>
      <c r="EM31" s="602">
        <f>IF($B31="","",IF(ISNUMBER(VLOOKUP($B31,HKI!$B$11:$EW$73,152,FALSE)),VLOOKUP($B31,HKI!$B$11:$EW$73,152,FALSE),""))</f>
        <v>5</v>
      </c>
      <c r="EN31" s="602">
        <f>IF($B31="","",IF(ISNUMBER(VLOOKUP($B31,HKI!$B$11:$EX$73,153,FALSE)),VLOOKUP($B31,HKI!$B$11:$EX$73,153,FALSE),""))</f>
        <v>5.5</v>
      </c>
      <c r="EO31" s="602">
        <f>IF($B31="","",IF(ISNUMBER(VLOOKUP($B31,HKI!$B$11:$EY$73,154,FALSE)),VLOOKUP($B31,HKI!$B$11:$EY$73,154,FALSE),""))</f>
        <v>5.2</v>
      </c>
      <c r="EP31" s="602">
        <f>IF($B31="","",IF(ISNUMBER(VLOOKUP($B31,HKI!$B$11:$EZ$73,155,FALSE)),VLOOKUP($B31,HKI!$B$11:$EZ$73,155,FALSE),""))</f>
        <v>6.7</v>
      </c>
      <c r="EQ31" s="602">
        <f>IF($B31="","",IF(ISNUMBER(VLOOKUP($B31,HKI!$B$11:$FA$73,156,FALSE)),VLOOKUP($B31,HKI!$B$11:$FA$73,156,FALSE),""))</f>
        <v>6.6</v>
      </c>
      <c r="ER31" s="602" t="str">
        <f>IF($B31="","",IF(ISNUMBER(VLOOKUP($B31,HKI!$B$11:$FB$73,157,FALSE)),VLOOKUP($B31,HKI!$B$11:$FB$73,157,FALSE),""))</f>
        <v/>
      </c>
      <c r="ES31" s="602" t="str">
        <f>IF($B31="","",IF(ISNUMBER(VLOOKUP($B31,HKI!$B$11:$FC$84,158,FALSE)),VLOOKUP($B31,HKI!$B$11:$FC$73,158,FALSE),""))</f>
        <v/>
      </c>
      <c r="ET31" s="602" t="str">
        <f>IF($B31="","",IF(ISNUMBER(VLOOKUP($B31,HKI!$B$11:$FD$73,159,FALSE)),VLOOKUP($B31,HKI!$B$11:$FD$73,159,FALSE),""))</f>
        <v/>
      </c>
      <c r="EU31" s="602">
        <f>IF($B31="","",IF(ISNUMBER(VLOOKUP($B31,HKI!$B$11:$FE$73,160,FALSE)),VLOOKUP($B31,HKI!$B$11:$FE$73,160,FALSE),""))</f>
        <v>4.7</v>
      </c>
      <c r="EV31" s="602" t="str">
        <f>IF($B31="","",IF(ISNUMBER(VLOOKUP($B31,HKI!$B$11:$FF$73,161,FALSE)),VLOOKUP($B31,HKI!$B$11:$FF$73,161,FALSE),""))</f>
        <v/>
      </c>
      <c r="EW31" s="602">
        <f>IF($B31="","",IF(ISNUMBER(VLOOKUP($B31,HKI!$B$11:$FG$73,162,FALSE)),VLOOKUP($B31,HKI!$B$11:$FG$73,162,FALSE),""))</f>
        <v>5.8</v>
      </c>
      <c r="EX31" s="602">
        <f>IF($B31="","",IF(ISNUMBER(VLOOKUP($B31,HKI!$B$11:$FH$73,163,FALSE)),VLOOKUP($B31,HKI!$B$11:$FH$73,163,FALSE),""))</f>
        <v>4.5</v>
      </c>
      <c r="EY31" s="602">
        <f>IF($B31="","",IF(ISNUMBER(VLOOKUP($B31,HKI!$B$11:$FI$73,164,FALSE)),VLOOKUP($B31,HKI!$B$11:$FI$73,164,FALSE),""))</f>
        <v>5.8</v>
      </c>
      <c r="EZ31" s="602">
        <f>IF($B31="","",IF(ISNUMBER(VLOOKUP($B31,HKI!$B$11:$FJ$73,165,FALSE)),VLOOKUP($B31,HKI!$B$11:$FJ$73,165,FALSE),""))</f>
        <v>5.6</v>
      </c>
      <c r="FA31" s="602" t="str">
        <f>IF($B31="","",IF(ISNUMBER(VLOOKUP($B31,HKI!$B$11:$FK$73,166,FALSE)),VLOOKUP($B31,HKI!$B$11:$FK$73,166,FALSE),""))</f>
        <v/>
      </c>
      <c r="FB31" s="602">
        <f>IF($B31="","",IF(ISNUMBER(VLOOKUP($B31,HKI!$B$11:$FL$73,167,FALSE)),VLOOKUP($B31,HKI!$B$11:$FL$73,167,FALSE),""))</f>
        <v>5.9</v>
      </c>
      <c r="FC31" s="602" t="str">
        <f>IF($B31="","",IF(ISNUMBER(VLOOKUP($B31,HKI!$B$11:$FM$73,168,FALSE)),VLOOKUP($B31,HKI!$B$11:$FM$73,168,FALSE),""))</f>
        <v/>
      </c>
      <c r="FD31" s="602" t="str">
        <f>IF($B31="","",IF(ISNUMBER(VLOOKUP($B31,HKI!$B$11:$FN$73,169,FALSE)),VLOOKUP($B31,HKI!$B$11:$FN$73,169,FALSE),""))</f>
        <v/>
      </c>
      <c r="FE31" s="602" t="str">
        <f>IF($B31="","",IF(ISNUMBER(VLOOKUP($B31,HKI!$B$11:$FO$73,170,FALSE)),VLOOKUP($B31,HKI!$B$11:$FO$73,170,FALSE),""))</f>
        <v/>
      </c>
      <c r="FF31" s="602">
        <f>IF($B31="","",IF(ISNUMBER(VLOOKUP($B31,HKI!$B$11:$FP$73,171,FALSE)),VLOOKUP($B31,HKI!$B$11:$FP$73,171,FALSE),""))</f>
        <v>6.3</v>
      </c>
      <c r="FG31" s="618" t="str">
        <f>IF($B31="","",IF(ISNUMBER(VLOOKUP($B31,HKI!$B$11:$FQ$73,172,FALSE)),VLOOKUP($B31,HKI!$B$11:$FQ$73,172,FALSE),""))</f>
        <v/>
      </c>
      <c r="FH31" s="610">
        <f t="shared" si="84"/>
        <v>4.8</v>
      </c>
      <c r="FI31" s="586">
        <f t="shared" si="85"/>
        <v>5.7</v>
      </c>
      <c r="FJ31" s="586">
        <f t="shared" si="86"/>
        <v>4.2</v>
      </c>
      <c r="FK31" s="586">
        <f t="shared" si="87"/>
        <v>4.0999999999999996</v>
      </c>
      <c r="FL31" s="586">
        <f t="shared" si="88"/>
        <v>4.0999999999999996</v>
      </c>
      <c r="FM31" s="586" t="str">
        <f t="shared" si="89"/>
        <v/>
      </c>
      <c r="FN31" s="586" t="str">
        <f t="shared" si="90"/>
        <v/>
      </c>
      <c r="FO31" s="586" t="str">
        <f t="shared" si="91"/>
        <v/>
      </c>
      <c r="FP31" s="586" t="str">
        <f t="shared" si="92"/>
        <v/>
      </c>
      <c r="FQ31" s="586">
        <f t="shared" si="93"/>
        <v>4.5</v>
      </c>
      <c r="FR31" s="586">
        <f t="shared" si="94"/>
        <v>6.8</v>
      </c>
      <c r="FS31" s="586" t="str">
        <f t="shared" si="95"/>
        <v/>
      </c>
      <c r="FT31" s="586">
        <f t="shared" si="96"/>
        <v>5.0999999999999996</v>
      </c>
      <c r="FU31" s="586">
        <f t="shared" si="97"/>
        <v>8</v>
      </c>
      <c r="FV31" s="586">
        <f t="shared" si="98"/>
        <v>5</v>
      </c>
      <c r="FW31" s="586">
        <f t="shared" si="99"/>
        <v>7.2</v>
      </c>
      <c r="FX31" s="586" t="str">
        <f t="shared" si="100"/>
        <v/>
      </c>
      <c r="FY31" s="586" t="str">
        <f t="shared" si="101"/>
        <v/>
      </c>
      <c r="FZ31" s="586" t="str">
        <f t="shared" si="102"/>
        <v/>
      </c>
      <c r="GA31" s="586">
        <f t="shared" si="103"/>
        <v>5.8</v>
      </c>
      <c r="GB31" s="586">
        <f t="shared" si="104"/>
        <v>5.4</v>
      </c>
      <c r="GC31" s="586" t="str">
        <f t="shared" si="105"/>
        <v/>
      </c>
      <c r="GD31" s="596">
        <f t="shared" si="106"/>
        <v>5.4</v>
      </c>
      <c r="GE31" s="737">
        <f t="shared" si="107"/>
        <v>5.58</v>
      </c>
      <c r="GF31" s="207"/>
      <c r="GI31" s="738">
        <f t="shared" si="108"/>
        <v>351.59999999999997</v>
      </c>
      <c r="GJ31" s="738">
        <f t="shared" si="109"/>
        <v>63</v>
      </c>
      <c r="GK31" s="738">
        <f t="shared" si="110"/>
        <v>5.58</v>
      </c>
    </row>
    <row r="32" spans="1:193" s="206" customFormat="1" ht="21.95" customHeight="1">
      <c r="A32" s="686">
        <f>IF(B32="","",SUBTOTAL(3,$B$11:B32))</f>
        <v>22</v>
      </c>
      <c r="B32" s="490" t="str">
        <f>IF(HKII!$B32="","",HKII!$B32)</f>
        <v>13D301Đ045</v>
      </c>
      <c r="C32" s="648" t="str">
        <f>IF($B32="","",VLOOKUP($B32,'DS LOP HKII'!$B$2:$C$936,2,0))</f>
        <v>Lê Công</v>
      </c>
      <c r="D32" s="649" t="str">
        <f>IF($B32="","",VLOOKUP($B32,'DS LOP HKII'!$B$2:$D$936,3,0))</f>
        <v>Hậu</v>
      </c>
      <c r="E32" s="201"/>
      <c r="F32" s="650" t="str">
        <f>IF($B32="","",IF(AND(ISBLANK(VLOOKUP($B32,HKI!$B$11:$G$73,5,FALSE)),ISBLANK(VLOOKUP($B32,HKII!$B$11:$G$80,5,FALSE)))=TRUE,"",VLOOKUP($B32,HKI!$B$11:$G$73,5,FALSE)+VLOOKUP($B32,HKII!$B$11:$G$80,5,FALSE)))</f>
        <v/>
      </c>
      <c r="G32" s="651">
        <f>IF($B32="","",IF(AND(ISBLANK(VLOOKUP($B32,HKI!$B$11:$G$73,6,FALSE)),ISBLANK(VLOOKUP($B32,HKII!$B$11:$G$80,6,FALSE)))=TRUE,"",VLOOKUP($B32,HKI!$B$11:$G$73,6,FALSE)+VLOOKUP($B32,HKII!$B$11:$G$80,6,FALSE)))</f>
        <v>6</v>
      </c>
      <c r="H32" s="652">
        <f>IF(OR(ISNUMBER(VLOOKUP($B32,HKI!$B$11:$I$73,8,FALSE))=FALSE,$H$6="",$B32=""),"",VLOOKUP($B32,HKI!$B$11:$I$73,8,FALSE))</f>
        <v>4.3</v>
      </c>
      <c r="I32" s="653" t="str">
        <f>IF(OR(ISNUMBER(VLOOKUP($B32,HKI!$B$11:$K$73,10,FALSE))=FALSE,,$H$6="",$B32=""),"",VLOOKUP($B32,HKI!$B$11:$K$73,10,FALSE))</f>
        <v/>
      </c>
      <c r="J32" s="652">
        <f>IF(OR(ISNUMBER(VLOOKUP($B32,HKI!$B$11:$M$73,12,FALSE))=FALSE,$J$6="",$B32=""),"",VLOOKUP($B32,HKI!$B$11:$M$73,12,FALSE))</f>
        <v>6</v>
      </c>
      <c r="K32" s="653" t="str">
        <f>IF(OR(ISNUMBER(VLOOKUP($B32,HKI!$B$11:$O$73,14,FALSE))=FALSE,$J$6="",$B32=""),"",VLOOKUP($B32,HKI!$B$11:$O$73,14,FALSE))</f>
        <v/>
      </c>
      <c r="L32" s="652">
        <f>IF(OR(ISNUMBER(VLOOKUP($B32,HKI!$B$11:$Q$73,16,FALSE))=FALSE,$L$6="",$B32=""),"",VLOOKUP($B32,HKI!$B$11:$Q$73,16,FALSE))</f>
        <v>3.1</v>
      </c>
      <c r="M32" s="653">
        <f>IF(OR(ISNUMBER(VLOOKUP($B32,HKI!$B$11:$S$73,18,FALSE))=FALSE,$L$6="",$B32=""),"",VLOOKUP($B32,HKI!$B$11:$S$73,18,FALSE))</f>
        <v>4.4000000000000004</v>
      </c>
      <c r="N32" s="652">
        <f>IF(OR(ISNUMBER(VLOOKUP($B32,HKI!$B$11:$U$73,20,FALSE))=FALSE,$N$6="",$B32=""),"",VLOOKUP($B32,HKI!$B$11:$U$73,20,FALSE))</f>
        <v>4.5</v>
      </c>
      <c r="O32" s="653" t="str">
        <f>IF(OR(ISNUMBER(VLOOKUP($B32,HKI!$B$11:$W$73,22,FALSE))=FALSE,$N$6="",$B32=""),"",VLOOKUP($B32,HKI!$B$11:$W$73,22,FALSE))</f>
        <v/>
      </c>
      <c r="P32" s="652">
        <f>IF(OR(ISNUMBER(VLOOKUP($B32,HKI!$B$11:$Y$73,24,FALSE))=FALSE,$P$6="",$B32=""),"",VLOOKUP($B32,HKI!$B$11:$Y$73,24,FALSE))</f>
        <v>7</v>
      </c>
      <c r="Q32" s="653" t="str">
        <f>IF(OR(ISNUMBER(VLOOKUP($B32,HKI!$B$11:$AA$73,26,FALSE))=FALSE,$P$6="",$B32=""),"",VLOOKUP($B32,HKI!$B$11:$AA$73,26,FALSE))</f>
        <v/>
      </c>
      <c r="R32" s="652">
        <f>IF(OR(ISNUMBER(VLOOKUP($B32,HKI!$B$11:$AC$73,28,FALSE))=FALSE,$R$6="",$B32=""),"",VLOOKUP($B32,HKI!$B$11:$AC$73,28,FALSE))</f>
        <v>3.7</v>
      </c>
      <c r="S32" s="653">
        <f>IF(OR(ISNUMBER(VLOOKUP($B32,HKI!$B$11:$AE$73,30,FALSE))=FALSE,$R$6="",$B32=""),"",VLOOKUP($B32,HKI!$B$11:$AE$73,30,FALSE))</f>
        <v>3.7</v>
      </c>
      <c r="T32" s="652" t="str">
        <f>IF(OR(ISNUMBER(VLOOKUP($B32,HKI!$B$11:$AG$73,32,FALSE))=FALSE,$T$6="",$B32=""),"",VLOOKUP($B32,HKI!$B$11:$AG$73,32,FALSE))</f>
        <v/>
      </c>
      <c r="U32" s="653" t="str">
        <f>IF(OR(ISNUMBER(VLOOKUP($B32,HKI!$B$11:$AI$73,34,FALSE))=FALSE,$T$6="",$B32=""),"",VLOOKUP($B32,HKI!$B$11:$AI$73,34,FALSE))</f>
        <v/>
      </c>
      <c r="V32" s="652" t="str">
        <f>IF(OR(ISNUMBER(VLOOKUP($B32,HKI!$B$11:$AK$73,36,FALSE))=FALSE,$V$6="",$B32=""),"",VLOOKUP($B32,HKI!$B$11:$AK$73,36,FALSE))</f>
        <v/>
      </c>
      <c r="W32" s="653" t="str">
        <f>IF(OR(ISNUMBER(VLOOKUP($B32,HKI!$B$11:$AM$73,38,FALSE))=FALSE,$V$6="",$B32=""),"",VLOOKUP($B32,HKI!$B$11:$AM$73,38,FALSE))</f>
        <v/>
      </c>
      <c r="X32" s="652" t="str">
        <f>IF(OR(ISNUMBER(VLOOKUP($B32,HKI!$B$11:$AO$73,40,FALSE))=FALSE,$X$6="",$B32=""),"",VLOOKUP($B32,HKI!$B$11:$AO$73,40,FALSE))</f>
        <v/>
      </c>
      <c r="Y32" s="653" t="str">
        <f>IF(OR(ISNUMBER(VLOOKUP($B32,HKI!$B$11:$AQ$73,42,FALSE))=FALSE,$X$6="",$B32=""),"",VLOOKUP($B32,HKI!$B$11:$AQ$73,42,FALSE))</f>
        <v/>
      </c>
      <c r="Z32" s="652">
        <f>IF(OR(ISNUMBER(VLOOKUP($B32,HKI!$B$11:$AS$73,44,FALSE))=FALSE,$Z$6="",$B32=""),"",VLOOKUP($B32,HKI!$B$11:$AS$73,44,FALSE))</f>
        <v>6.8</v>
      </c>
      <c r="AA32" s="254"/>
      <c r="AB32" s="652">
        <f>IF(OR(ISNUMBER(VLOOKUP($B32,HKI!$B$11:$AW$73,48,FALSE))=FALSE,$AB$6="",$B32=""),"",VLOOKUP($B32,HKI!$B$11:$AW$73,48,FALSE))</f>
        <v>8</v>
      </c>
      <c r="AC32" s="254"/>
      <c r="AD32" s="652">
        <f>IF(OR(ISNUMBER(VLOOKUP($B32,HKII!$B$11:$I$80,8,FALSE))=FALSE,$AD$6="",$B32=""),"",VLOOKUP($B32,HKII!$B$11:$I$80,8,FALSE))</f>
        <v>4.7</v>
      </c>
      <c r="AE32" s="653" t="str">
        <f>IF(OR(ISNUMBER(VLOOKUP($B32,HKII!$B$11:$K$80,10,FALSE))=FALSE,$AD$6="",$B32=""),"",VLOOKUP($B32,HKII!$B$11:$K$80,10,FALSE))</f>
        <v/>
      </c>
      <c r="AF32" s="652">
        <f>IF(OR(ISNUMBER(VLOOKUP($B32,HKII!$B$11:$M$80,12,FALSE))=FALSE,$AF$6="",$B32=""),"",VLOOKUP($B32,HKII!$B$11:$M$80,12,FALSE))</f>
        <v>5.5</v>
      </c>
      <c r="AG32" s="653" t="str">
        <f>IF(OR(ISNUMBER(VLOOKUP($B32,HKII!$B$11:$O$80,14,FALSE))=FALSE,$AF$6="",$B32=""),"",VLOOKUP($B32,HKII!$B$11:$O$80,14,FALSE))</f>
        <v/>
      </c>
      <c r="AH32" s="652">
        <f>IF(OR(ISNUMBER(VLOOKUP($B32,HKII!$B$11:$Q$80,16,FALSE))=FALSE,$AH$6="",$B32=""),"",VLOOKUP($B32,HKII!$B$11:$Q$80,16,FALSE))</f>
        <v>8</v>
      </c>
      <c r="AI32" s="653" t="str">
        <f>IF(OR(ISNUMBER(VLOOKUP($B32,HKII!$B$11:$S$80,18,FALSE))=FALSE,$AH$6="",$B32=""),"",VLOOKUP($B32,HKII!$B$11:$S$75,18,FALSE))</f>
        <v/>
      </c>
      <c r="AJ32" s="652">
        <f>IF(OR(ISNUMBER(VLOOKUP($B32,HKII!$B$11:$U$80,20,FALSE))=FALSE,$AJ$6="",$B32=""),"",VLOOKUP($B32,HKII!$B$11:$U$80,20,FALSE))</f>
        <v>4.4000000000000004</v>
      </c>
      <c r="AK32" s="653" t="str">
        <f>IF(OR(ISNUMBER(VLOOKUP($B32,HKII!$B$11:$W$91,22,FALSE))=FALSE,$AJ$6="",$B32=""),"",VLOOKUP($B32,HKII!$B$11:$W$91,22,FALSE))</f>
        <v/>
      </c>
      <c r="AL32" s="652">
        <f>IF(OR(ISNUMBER(VLOOKUP($B32,HKII!$B$11:$Y$80,24,FALSE))=FALSE,$AL$6="",$B32=""),"",VLOOKUP($B32,HKII!$B$11:$Y$80,24,FALSE))</f>
        <v>7.1</v>
      </c>
      <c r="AM32" s="653" t="str">
        <f>IF(OR(ISNUMBER(VLOOKUP($B32,HKII!$B$11:$AA$80,26,FALSE))=FALSE,$AL$6="",$B32=""),"",VLOOKUP($B32,HKII!$B$11:$AA$80,26,FALSE))</f>
        <v/>
      </c>
      <c r="AN32" s="652">
        <f>IF(OR(ISNUMBER(VLOOKUP($B32,HKII!$B$11:$AC$80,28,FALSE))=FALSE,$AN$6="",$B32=""),"",VLOOKUP($B32,HKII!$B$11:$AC$80,28,FALSE))</f>
        <v>3.6</v>
      </c>
      <c r="AO32" s="653" t="str">
        <f>IF(OR(ISNUMBER(VLOOKUP($B32,HKII!$B$11:$AE$80,30,FALSE))=FALSE,$AN$6="",$B32=""),"",VLOOKUP($B32,HKII!$B$11:$AE$80,30,FALSE))</f>
        <v/>
      </c>
      <c r="AP32" s="652" t="str">
        <f>IF(OR(ISNUMBER(VLOOKUP($B32,HKII!$B$11:$AG$80,32,FALSE))=FALSE,$AP$6="",$B32=""),"",VLOOKUP($B32,HKII!$B$11:$AG$80,32,FALSE))</f>
        <v/>
      </c>
      <c r="AQ32" s="654" t="str">
        <f>IF(OR(ISNUMBER(VLOOKUP($B32,HKII!$B$11:$AI$80,34,FALSE))=FALSE,$AP$6="",$B32=""),"",VLOOKUP($B32,HKII!$B$11:$AI$80,34,FALSE))</f>
        <v/>
      </c>
      <c r="AR32" s="652">
        <f>IF(OR(ISNUMBER(VLOOKUP($B32,HKII!$B$11:$AK$80,36,FALSE))=FALSE,$AR$6="",$B32=""),"",VLOOKUP($B32,HKII!$B$11:$AK$80,36,FALSE))</f>
        <v>2</v>
      </c>
      <c r="AS32" s="254"/>
      <c r="AT32" s="652">
        <f>IF(OR(ISNUMBER(VLOOKUP($B32,HKII!$B$11:$AO$80,40,FALSE))=FALSE,$AT$6="",$B32=""),"",VLOOKUP($B32,HKII!$B$11:$AO$80,40,FALSE))</f>
        <v>5</v>
      </c>
      <c r="AU32" s="735"/>
      <c r="AV32" s="652">
        <f>IF(OR(ISNUMBER(VLOOKUP($B32,HKII!$B$11:$AS$80,44,FALSE))=FALSE,$AV$6="",$B32=""),"",VLOOKUP($B32,HKII!$B$11:$AS$80,44,FALSE))</f>
        <v>5</v>
      </c>
      <c r="AW32" s="735"/>
      <c r="AX32" s="652" t="str">
        <f>IF(OR(ISNUMBER(VLOOKUP($B32,HKII!$B$11:$AW$80,48,FALSE))=FALSE,AX27="",$B32=""),"",VLOOKUP($B32,HKII!$B$11:$AW$80,48,FALSE))</f>
        <v/>
      </c>
      <c r="AY32" s="735"/>
      <c r="AZ32" s="655">
        <f t="shared" si="0"/>
        <v>5.27</v>
      </c>
      <c r="BA32" s="655">
        <f t="shared" si="22"/>
        <v>5.38</v>
      </c>
      <c r="BB32" s="548">
        <f>IF($B32="","",IF(OR(ISNUMBER(VLOOKUP($B32,HKI!$B$11:$BB$73,53,FALSE)),ISNUMBER(VLOOKUP($B32,HKII!$B$11:$BB$80,53,FALSE))),ROUND((VLOOKUP($B32,HKI!$B$11:$BB$73,53,FALSE)+VLOOKUP($B32,HKII!$B$11:$BB$80,53,FALSE))/2,0),""))</f>
        <v>53</v>
      </c>
      <c r="BC32" s="656" t="str">
        <f t="shared" si="23"/>
        <v>TB Yếu</v>
      </c>
      <c r="BD32" s="548" t="str">
        <f t="shared" si="24"/>
        <v>TB Yếu</v>
      </c>
      <c r="BE32" s="202"/>
      <c r="BF32" s="186" t="str">
        <f t="shared" si="25"/>
        <v/>
      </c>
      <c r="BG32" s="657">
        <f t="shared" si="26"/>
        <v>35</v>
      </c>
      <c r="BH32" s="188">
        <f t="shared" si="27"/>
        <v>27</v>
      </c>
      <c r="BI32" s="188">
        <f t="shared" si="28"/>
        <v>8</v>
      </c>
      <c r="BJ32" s="188">
        <f t="shared" si="29"/>
        <v>30</v>
      </c>
      <c r="BK32" s="658">
        <f t="shared" si="30"/>
        <v>5</v>
      </c>
      <c r="BL32" s="659">
        <f t="shared" si="31"/>
        <v>5.87</v>
      </c>
      <c r="BM32" s="186" t="str">
        <f t="shared" si="32"/>
        <v>BT</v>
      </c>
      <c r="BN32" s="659">
        <f t="shared" si="33"/>
        <v>5.73</v>
      </c>
      <c r="BO32" s="186" t="str">
        <f t="shared" si="34"/>
        <v>BT</v>
      </c>
      <c r="BP32" s="660" t="str">
        <f t="shared" si="35"/>
        <v>SV năm 2</v>
      </c>
      <c r="BQ32" s="203"/>
      <c r="BR32" s="681">
        <f>IF($B32="","",IF(AND(ISNUMBER(VLOOKUP($B32,HKI!$B$11:$BP$73,67,FALSE))=TRUE,ISNUMBER(VLOOKUP($B32,HKII!$B$11:$BI$80,60,FALSE))=TRUE),VLOOKUP($B32,HKI!$B$11:$BP$73,67,FALSE)+VLOOKUP($B32,HKII!$B$11:$BI$80,60,FALSE),IF(OR(ISNUMBER(VLOOKUP($B32,HKI!$B$11:$BP$73,67,FALSE))=TRUE,ISNUMBER(VLOOKUP($B32,HKII!$B$11:$BI$80,60,FALSE))=TRUE),VLOOKUP($B32,HKII!$B$11:$BI$80,60,FALSE),"")))</f>
        <v>67</v>
      </c>
      <c r="BS32" s="681">
        <f>IF($B32="","",IF(ISNUMBER(VLOOKUP($B32,HKI!$B$11:$BQ$73,68,FALSE))=TRUE,VLOOKUP($B32,HKI!$B$11:$BQ$84,68,FALSE)+IF(ISNUMBER(VLOOKUP($B32,HKII!$B$11:$BJ$80,61,FALSE))=TRUE,VLOOKUP($B32,HKII!$B$11:$BJ$80,61,FALSE),VLOOKUP($B32,HKII!$B$11:$BJ$80,61,FALSE)),""))</f>
        <v>7</v>
      </c>
      <c r="BT32" s="197">
        <f t="shared" si="1"/>
        <v>4.3</v>
      </c>
      <c r="BU32" s="198">
        <f t="shared" si="2"/>
        <v>6</v>
      </c>
      <c r="BV32" s="198">
        <f t="shared" si="3"/>
        <v>3.1</v>
      </c>
      <c r="BW32" s="198">
        <f t="shared" si="4"/>
        <v>4.5</v>
      </c>
      <c r="BX32" s="199">
        <f t="shared" si="5"/>
        <v>7</v>
      </c>
      <c r="BY32" s="199">
        <f t="shared" si="6"/>
        <v>3.7</v>
      </c>
      <c r="BZ32" s="198" t="str">
        <f t="shared" si="7"/>
        <v/>
      </c>
      <c r="CA32" s="198" t="str">
        <f t="shared" si="8"/>
        <v/>
      </c>
      <c r="CB32" s="199" t="str">
        <f t="shared" si="36"/>
        <v/>
      </c>
      <c r="CC32" s="199">
        <f t="shared" si="37"/>
        <v>6.8</v>
      </c>
      <c r="CD32" s="198">
        <f t="shared" si="9"/>
        <v>8</v>
      </c>
      <c r="CE32" s="198">
        <f t="shared" si="10"/>
        <v>4.7</v>
      </c>
      <c r="CF32" s="198">
        <f t="shared" si="11"/>
        <v>5.5</v>
      </c>
      <c r="CG32" s="198">
        <f t="shared" si="12"/>
        <v>8</v>
      </c>
      <c r="CH32" s="198">
        <f t="shared" si="13"/>
        <v>4.4000000000000004</v>
      </c>
      <c r="CI32" s="198">
        <f t="shared" si="14"/>
        <v>7.1</v>
      </c>
      <c r="CJ32" s="198">
        <f t="shared" si="15"/>
        <v>3.6</v>
      </c>
      <c r="CK32" s="198" t="str">
        <f t="shared" si="16"/>
        <v/>
      </c>
      <c r="CL32" s="198">
        <f t="shared" si="17"/>
        <v>2</v>
      </c>
      <c r="CM32" s="198">
        <f t="shared" si="18"/>
        <v>5</v>
      </c>
      <c r="CN32" s="198">
        <f t="shared" si="19"/>
        <v>5</v>
      </c>
      <c r="CO32" s="199" t="str">
        <f t="shared" si="20"/>
        <v/>
      </c>
      <c r="CP32" s="200">
        <f t="shared" si="38"/>
        <v>5.27</v>
      </c>
      <c r="CQ32" s="571">
        <f t="shared" si="39"/>
        <v>4.3</v>
      </c>
      <c r="CR32" s="571">
        <f t="shared" si="40"/>
        <v>6</v>
      </c>
      <c r="CS32" s="571" t="str">
        <f t="shared" si="41"/>
        <v/>
      </c>
      <c r="CT32" s="571">
        <f t="shared" si="42"/>
        <v>4.5</v>
      </c>
      <c r="CU32" s="571">
        <f t="shared" si="43"/>
        <v>7</v>
      </c>
      <c r="CV32" s="571" t="str">
        <f t="shared" si="44"/>
        <v/>
      </c>
      <c r="CW32" s="571" t="str">
        <f t="shared" si="45"/>
        <v/>
      </c>
      <c r="CX32" s="571" t="str">
        <f t="shared" si="46"/>
        <v/>
      </c>
      <c r="CY32" s="571" t="str">
        <f t="shared" si="47"/>
        <v/>
      </c>
      <c r="CZ32" s="571">
        <f t="shared" si="48"/>
        <v>6.8</v>
      </c>
      <c r="DA32" s="571">
        <f t="shared" si="49"/>
        <v>8</v>
      </c>
      <c r="DB32" s="571">
        <f t="shared" si="50"/>
        <v>4.7</v>
      </c>
      <c r="DC32" s="571">
        <f t="shared" si="51"/>
        <v>5.5</v>
      </c>
      <c r="DD32" s="571">
        <f t="shared" si="52"/>
        <v>8</v>
      </c>
      <c r="DE32" s="571">
        <f t="shared" si="53"/>
        <v>4.4000000000000004</v>
      </c>
      <c r="DF32" s="571">
        <f t="shared" si="54"/>
        <v>7.1</v>
      </c>
      <c r="DG32" s="571" t="str">
        <f t="shared" si="55"/>
        <v/>
      </c>
      <c r="DH32" s="571" t="str">
        <f t="shared" si="56"/>
        <v/>
      </c>
      <c r="DI32" s="571" t="str">
        <f t="shared" si="57"/>
        <v/>
      </c>
      <c r="DJ32" s="571">
        <f t="shared" si="58"/>
        <v>5</v>
      </c>
      <c r="DK32" s="571">
        <f t="shared" si="59"/>
        <v>5</v>
      </c>
      <c r="DL32" s="571" t="str">
        <f t="shared" si="60"/>
        <v/>
      </c>
      <c r="DM32" s="574">
        <f t="shared" si="21"/>
        <v>5.87</v>
      </c>
      <c r="DN32" s="585">
        <f t="shared" si="61"/>
        <v>4.3</v>
      </c>
      <c r="DO32" s="586">
        <f t="shared" si="62"/>
        <v>6</v>
      </c>
      <c r="DP32" s="586">
        <f t="shared" si="63"/>
        <v>4.4000000000000004</v>
      </c>
      <c r="DQ32" s="586">
        <f t="shared" si="64"/>
        <v>4.5</v>
      </c>
      <c r="DR32" s="586">
        <f t="shared" si="65"/>
        <v>7</v>
      </c>
      <c r="DS32" s="586">
        <f t="shared" si="66"/>
        <v>3.7</v>
      </c>
      <c r="DT32" s="586" t="str">
        <f t="shared" si="67"/>
        <v/>
      </c>
      <c r="DU32" s="586" t="str">
        <f t="shared" si="68"/>
        <v/>
      </c>
      <c r="DV32" s="586" t="str">
        <f t="shared" si="69"/>
        <v/>
      </c>
      <c r="DW32" s="586">
        <f t="shared" si="70"/>
        <v>6.8</v>
      </c>
      <c r="DX32" s="586">
        <f t="shared" si="71"/>
        <v>8</v>
      </c>
      <c r="DY32" s="586">
        <f t="shared" si="72"/>
        <v>4.7</v>
      </c>
      <c r="DZ32" s="586">
        <f t="shared" si="73"/>
        <v>5.5</v>
      </c>
      <c r="EA32" s="586">
        <f t="shared" si="74"/>
        <v>8</v>
      </c>
      <c r="EB32" s="586">
        <f t="shared" si="75"/>
        <v>4.4000000000000004</v>
      </c>
      <c r="EC32" s="586">
        <f t="shared" si="76"/>
        <v>7.1</v>
      </c>
      <c r="ED32" s="586">
        <f t="shared" si="77"/>
        <v>3.6</v>
      </c>
      <c r="EE32" s="586" t="str">
        <f t="shared" si="78"/>
        <v/>
      </c>
      <c r="EF32" s="586">
        <f t="shared" si="79"/>
        <v>2</v>
      </c>
      <c r="EG32" s="586">
        <f t="shared" si="80"/>
        <v>5</v>
      </c>
      <c r="EH32" s="586">
        <f t="shared" si="81"/>
        <v>5</v>
      </c>
      <c r="EI32" s="586" t="str">
        <f t="shared" si="82"/>
        <v/>
      </c>
      <c r="EJ32" s="589">
        <f t="shared" si="83"/>
        <v>5.38</v>
      </c>
      <c r="EK32" s="617">
        <f>IF($B32="","",IF(ISNUMBER(VLOOKUP($B32,HKI!$B$11:$EU$73,150,FALSE)),VLOOKUP($B32,HKI!$B$11:$EU$73,150,FALSE),""))</f>
        <v>5</v>
      </c>
      <c r="EL32" s="602">
        <f>IF($B32="","",IF(ISNUMBER(VLOOKUP($B32,HKI!$B$11:$EV$73,151,FALSE)),VLOOKUP($B32,HKI!$B$11:$EV$73,151,FALSE),""))</f>
        <v>5.5</v>
      </c>
      <c r="EM32" s="602">
        <f>IF($B32="","",IF(ISNUMBER(VLOOKUP($B32,HKI!$B$11:$EW$73,152,FALSE)),VLOOKUP($B32,HKI!$B$11:$EW$73,152,FALSE),""))</f>
        <v>5</v>
      </c>
      <c r="EN32" s="602">
        <f>IF($B32="","",IF(ISNUMBER(VLOOKUP($B32,HKI!$B$11:$EX$73,153,FALSE)),VLOOKUP($B32,HKI!$B$11:$EX$73,153,FALSE),""))</f>
        <v>5.2</v>
      </c>
      <c r="EO32" s="602">
        <f>IF($B32="","",IF(ISNUMBER(VLOOKUP($B32,HKI!$B$11:$EY$73,154,FALSE)),VLOOKUP($B32,HKI!$B$11:$EY$73,154,FALSE),""))</f>
        <v>5.9</v>
      </c>
      <c r="EP32" s="602">
        <f>IF($B32="","",IF(ISNUMBER(VLOOKUP($B32,HKI!$B$11:$EZ$73,155,FALSE)),VLOOKUP($B32,HKI!$B$11:$EZ$73,155,FALSE),""))</f>
        <v>6.8</v>
      </c>
      <c r="EQ32" s="602">
        <f>IF($B32="","",IF(ISNUMBER(VLOOKUP($B32,HKI!$B$11:$FA$73,156,FALSE)),VLOOKUP($B32,HKI!$B$11:$FA$73,156,FALSE),""))</f>
        <v>6.4</v>
      </c>
      <c r="ER32" s="602" t="str">
        <f>IF($B32="","",IF(ISNUMBER(VLOOKUP($B32,HKI!$B$11:$FB$73,157,FALSE)),VLOOKUP($B32,HKI!$B$11:$FB$73,157,FALSE),""))</f>
        <v/>
      </c>
      <c r="ES32" s="602" t="str">
        <f>IF($B32="","",IF(ISNUMBER(VLOOKUP($B32,HKI!$B$11:$FC$84,158,FALSE)),VLOOKUP($B32,HKI!$B$11:$FC$73,158,FALSE),""))</f>
        <v/>
      </c>
      <c r="ET32" s="602">
        <f>IF($B32="","",IF(ISNUMBER(VLOOKUP($B32,HKI!$B$11:$FD$73,159,FALSE)),VLOOKUP($B32,HKI!$B$11:$FD$73,159,FALSE),""))</f>
        <v>5.5</v>
      </c>
      <c r="EU32" s="602">
        <f>IF($B32="","",IF(ISNUMBER(VLOOKUP($B32,HKI!$B$11:$FE$73,160,FALSE)),VLOOKUP($B32,HKI!$B$11:$FE$73,160,FALSE),""))</f>
        <v>5.4</v>
      </c>
      <c r="EV32" s="602" t="str">
        <f>IF($B32="","",IF(ISNUMBER(VLOOKUP($B32,HKI!$B$11:$FF$73,161,FALSE)),VLOOKUP($B32,HKI!$B$11:$FF$73,161,FALSE),""))</f>
        <v/>
      </c>
      <c r="EW32" s="602">
        <f>IF($B32="","",IF(ISNUMBER(VLOOKUP($B32,HKI!$B$11:$FG$73,162,FALSE)),VLOOKUP($B32,HKI!$B$11:$FG$73,162,FALSE),""))</f>
        <v>6.1</v>
      </c>
      <c r="EX32" s="602">
        <f>IF($B32="","",IF(ISNUMBER(VLOOKUP($B32,HKI!$B$11:$FH$73,163,FALSE)),VLOOKUP($B32,HKI!$B$11:$FH$73,163,FALSE),""))</f>
        <v>5.7</v>
      </c>
      <c r="EY32" s="602">
        <f>IF($B32="","",IF(ISNUMBER(VLOOKUP($B32,HKI!$B$11:$FI$73,164,FALSE)),VLOOKUP($B32,HKI!$B$11:$FI$73,164,FALSE),""))</f>
        <v>7.1</v>
      </c>
      <c r="EZ32" s="602">
        <f>IF($B32="","",IF(ISNUMBER(VLOOKUP($B32,HKI!$B$11:$FJ$73,165,FALSE)),VLOOKUP($B32,HKI!$B$11:$FJ$73,165,FALSE),""))</f>
        <v>6</v>
      </c>
      <c r="FA32" s="602" t="str">
        <f>IF($B32="","",IF(ISNUMBER(VLOOKUP($B32,HKI!$B$11:$FK$73,166,FALSE)),VLOOKUP($B32,HKI!$B$11:$FK$73,166,FALSE),""))</f>
        <v/>
      </c>
      <c r="FB32" s="602">
        <f>IF($B32="","",IF(ISNUMBER(VLOOKUP($B32,HKI!$B$11:$FL$73,167,FALSE)),VLOOKUP($B32,HKI!$B$11:$FL$73,167,FALSE),""))</f>
        <v>6.4</v>
      </c>
      <c r="FC32" s="602" t="str">
        <f>IF($B32="","",IF(ISNUMBER(VLOOKUP($B32,HKI!$B$11:$FM$73,168,FALSE)),VLOOKUP($B32,HKI!$B$11:$FM$73,168,FALSE),""))</f>
        <v/>
      </c>
      <c r="FD32" s="602" t="str">
        <f>IF($B32="","",IF(ISNUMBER(VLOOKUP($B32,HKI!$B$11:$FN$73,169,FALSE)),VLOOKUP($B32,HKI!$B$11:$FN$73,169,FALSE),""))</f>
        <v/>
      </c>
      <c r="FE32" s="602" t="str">
        <f>IF($B32="","",IF(ISNUMBER(VLOOKUP($B32,HKI!$B$11:$FO$73,170,FALSE)),VLOOKUP($B32,HKI!$B$11:$FO$73,170,FALSE),""))</f>
        <v/>
      </c>
      <c r="FF32" s="602">
        <f>IF($B32="","",IF(ISNUMBER(VLOOKUP($B32,HKI!$B$11:$FP$73,171,FALSE)),VLOOKUP($B32,HKI!$B$11:$FP$73,171,FALSE),""))</f>
        <v>6.8</v>
      </c>
      <c r="FG32" s="618" t="str">
        <f>IF($B32="","",IF(ISNUMBER(VLOOKUP($B32,HKI!$B$11:$FQ$73,172,FALSE)),VLOOKUP($B32,HKI!$B$11:$FQ$73,172,FALSE),""))</f>
        <v/>
      </c>
      <c r="FH32" s="610">
        <f t="shared" si="84"/>
        <v>4.3</v>
      </c>
      <c r="FI32" s="586">
        <f t="shared" si="85"/>
        <v>6</v>
      </c>
      <c r="FJ32" s="586">
        <f t="shared" si="86"/>
        <v>4.4000000000000004</v>
      </c>
      <c r="FK32" s="586">
        <f t="shared" si="87"/>
        <v>4.5</v>
      </c>
      <c r="FL32" s="586">
        <f t="shared" si="88"/>
        <v>7</v>
      </c>
      <c r="FM32" s="586" t="str">
        <f t="shared" si="89"/>
        <v/>
      </c>
      <c r="FN32" s="586" t="str">
        <f t="shared" si="90"/>
        <v/>
      </c>
      <c r="FO32" s="586" t="str">
        <f t="shared" si="91"/>
        <v/>
      </c>
      <c r="FP32" s="586" t="str">
        <f t="shared" si="92"/>
        <v/>
      </c>
      <c r="FQ32" s="586">
        <f t="shared" si="93"/>
        <v>6.8</v>
      </c>
      <c r="FR32" s="586">
        <f t="shared" si="94"/>
        <v>8</v>
      </c>
      <c r="FS32" s="586">
        <f t="shared" si="95"/>
        <v>4.7</v>
      </c>
      <c r="FT32" s="586">
        <f t="shared" si="96"/>
        <v>5.5</v>
      </c>
      <c r="FU32" s="586">
        <f t="shared" si="97"/>
        <v>8</v>
      </c>
      <c r="FV32" s="586">
        <f t="shared" si="98"/>
        <v>4.4000000000000004</v>
      </c>
      <c r="FW32" s="586">
        <f t="shared" si="99"/>
        <v>7.1</v>
      </c>
      <c r="FX32" s="586" t="str">
        <f t="shared" si="100"/>
        <v/>
      </c>
      <c r="FY32" s="586" t="str">
        <f t="shared" si="101"/>
        <v/>
      </c>
      <c r="FZ32" s="586" t="str">
        <f t="shared" si="102"/>
        <v/>
      </c>
      <c r="GA32" s="586">
        <f t="shared" si="103"/>
        <v>5</v>
      </c>
      <c r="GB32" s="586">
        <f t="shared" si="104"/>
        <v>5</v>
      </c>
      <c r="GC32" s="586" t="str">
        <f t="shared" si="105"/>
        <v/>
      </c>
      <c r="GD32" s="596">
        <f t="shared" si="106"/>
        <v>5.73</v>
      </c>
      <c r="GE32" s="737">
        <f t="shared" si="107"/>
        <v>5.84</v>
      </c>
      <c r="GF32" s="207"/>
      <c r="GI32" s="738">
        <f t="shared" si="108"/>
        <v>391.59999999999997</v>
      </c>
      <c r="GJ32" s="738">
        <f t="shared" si="109"/>
        <v>67</v>
      </c>
      <c r="GK32" s="738">
        <f t="shared" si="110"/>
        <v>5.84</v>
      </c>
    </row>
    <row r="33" spans="1:193" s="206" customFormat="1" ht="21.95" customHeight="1">
      <c r="A33" s="686">
        <f>IF(B33="","",SUBTOTAL(3,$B$11:B33))</f>
        <v>23</v>
      </c>
      <c r="B33" s="490" t="str">
        <f>IF(HKII!$B33="","",HKII!$B33)</f>
        <v>13D301Đ048</v>
      </c>
      <c r="C33" s="648" t="str">
        <f>IF($B33="","",VLOOKUP($B33,'DS LOP HKII'!$B$2:$C$936,2,0))</f>
        <v>Hồ Văn</v>
      </c>
      <c r="D33" s="649" t="str">
        <f>IF($B33="","",VLOOKUP($B33,'DS LOP HKII'!$B$2:$D$936,3,0))</f>
        <v>Hiệp</v>
      </c>
      <c r="E33" s="201"/>
      <c r="F33" s="650" t="str">
        <f>IF($B33="","",IF(AND(ISBLANK(VLOOKUP($B33,HKI!$B$11:$G$73,5,FALSE)),ISBLANK(VLOOKUP($B33,HKII!$B$11:$G$80,5,FALSE)))=TRUE,"",VLOOKUP($B33,HKI!$B$11:$G$73,5,FALSE)+VLOOKUP($B33,HKII!$B$11:$G$80,5,FALSE)))</f>
        <v/>
      </c>
      <c r="G33" s="651">
        <f>IF($B33="","",IF(AND(ISBLANK(VLOOKUP($B33,HKI!$B$11:$G$73,6,FALSE)),ISBLANK(VLOOKUP($B33,HKII!$B$11:$G$80,6,FALSE)))=TRUE,"",VLOOKUP($B33,HKI!$B$11:$G$73,6,FALSE)+VLOOKUP($B33,HKII!$B$11:$G$80,6,FALSE)))</f>
        <v>5</v>
      </c>
      <c r="H33" s="652">
        <f>IF(OR(ISNUMBER(VLOOKUP($B33,HKI!$B$11:$I$73,8,FALSE))=FALSE,$H$6="",$B33=""),"",VLOOKUP($B33,HKI!$B$11:$I$73,8,FALSE))</f>
        <v>5.2</v>
      </c>
      <c r="I33" s="653" t="str">
        <f>IF(OR(ISNUMBER(VLOOKUP($B33,HKI!$B$11:$K$73,10,FALSE))=FALSE,,$H$6="",$B33=""),"",VLOOKUP($B33,HKI!$B$11:$K$73,10,FALSE))</f>
        <v/>
      </c>
      <c r="J33" s="652">
        <f>IF(OR(ISNUMBER(VLOOKUP($B33,HKI!$B$11:$M$73,12,FALSE))=FALSE,$J$6="",$B33=""),"",VLOOKUP($B33,HKI!$B$11:$M$73,12,FALSE))</f>
        <v>7.4</v>
      </c>
      <c r="K33" s="653" t="str">
        <f>IF(OR(ISNUMBER(VLOOKUP($B33,HKI!$B$11:$O$73,14,FALSE))=FALSE,$J$6="",$B33=""),"",VLOOKUP($B33,HKI!$B$11:$O$73,14,FALSE))</f>
        <v/>
      </c>
      <c r="L33" s="652">
        <f>IF(OR(ISNUMBER(VLOOKUP($B33,HKI!$B$11:$Q$73,16,FALSE))=FALSE,$L$6="",$B33=""),"",VLOOKUP($B33,HKI!$B$11:$Q$73,16,FALSE))</f>
        <v>6.6</v>
      </c>
      <c r="M33" s="653" t="str">
        <f>IF(OR(ISNUMBER(VLOOKUP($B33,HKI!$B$11:$S$73,18,FALSE))=FALSE,$L$6="",$B33=""),"",VLOOKUP($B33,HKI!$B$11:$S$73,18,FALSE))</f>
        <v/>
      </c>
      <c r="N33" s="652">
        <f>IF(OR(ISNUMBER(VLOOKUP($B33,HKI!$B$11:$U$73,20,FALSE))=FALSE,$N$6="",$B33=""),"",VLOOKUP($B33,HKI!$B$11:$U$73,20,FALSE))</f>
        <v>4.7</v>
      </c>
      <c r="O33" s="653" t="str">
        <f>IF(OR(ISNUMBER(VLOOKUP($B33,HKI!$B$11:$W$73,22,FALSE))=FALSE,$N$6="",$B33=""),"",VLOOKUP($B33,HKI!$B$11:$W$73,22,FALSE))</f>
        <v/>
      </c>
      <c r="P33" s="652">
        <f>IF(OR(ISNUMBER(VLOOKUP($B33,HKI!$B$11:$Y$73,24,FALSE))=FALSE,$P$6="",$B33=""),"",VLOOKUP($B33,HKI!$B$11:$Y$73,24,FALSE))</f>
        <v>7.7</v>
      </c>
      <c r="Q33" s="653" t="str">
        <f>IF(OR(ISNUMBER(VLOOKUP($B33,HKI!$B$11:$AA$73,26,FALSE))=FALSE,$P$6="",$B33=""),"",VLOOKUP($B33,HKI!$B$11:$AA$73,26,FALSE))</f>
        <v/>
      </c>
      <c r="R33" s="652">
        <f>IF(OR(ISNUMBER(VLOOKUP($B33,HKI!$B$11:$AC$73,28,FALSE))=FALSE,$R$6="",$B33=""),"",VLOOKUP($B33,HKI!$B$11:$AC$73,28,FALSE))</f>
        <v>7.1</v>
      </c>
      <c r="S33" s="653" t="str">
        <f>IF(OR(ISNUMBER(VLOOKUP($B33,HKI!$B$11:$AE$73,30,FALSE))=FALSE,$R$6="",$B33=""),"",VLOOKUP($B33,HKI!$B$11:$AE$73,30,FALSE))</f>
        <v/>
      </c>
      <c r="T33" s="652" t="str">
        <f>IF(OR(ISNUMBER(VLOOKUP($B33,HKI!$B$11:$AG$73,32,FALSE))=FALSE,$T$6="",$B33=""),"",VLOOKUP($B33,HKI!$B$11:$AG$73,32,FALSE))</f>
        <v/>
      </c>
      <c r="U33" s="653" t="str">
        <f>IF(OR(ISNUMBER(VLOOKUP($B33,HKI!$B$11:$AI$73,34,FALSE))=FALSE,$T$6="",$B33=""),"",VLOOKUP($B33,HKI!$B$11:$AI$73,34,FALSE))</f>
        <v/>
      </c>
      <c r="V33" s="652" t="str">
        <f>IF(OR(ISNUMBER(VLOOKUP($B33,HKI!$B$11:$AK$73,36,FALSE))=FALSE,$V$6="",$B33=""),"",VLOOKUP($B33,HKI!$B$11:$AK$73,36,FALSE))</f>
        <v/>
      </c>
      <c r="W33" s="653" t="str">
        <f>IF(OR(ISNUMBER(VLOOKUP($B33,HKI!$B$11:$AM$73,38,FALSE))=FALSE,$V$6="",$B33=""),"",VLOOKUP($B33,HKI!$B$11:$AM$73,38,FALSE))</f>
        <v/>
      </c>
      <c r="X33" s="652" t="str">
        <f>IF(OR(ISNUMBER(VLOOKUP($B33,HKI!$B$11:$AO$73,40,FALSE))=FALSE,$X$6="",$B33=""),"",VLOOKUP($B33,HKI!$B$11:$AO$73,40,FALSE))</f>
        <v/>
      </c>
      <c r="Y33" s="653" t="str">
        <f>IF(OR(ISNUMBER(VLOOKUP($B33,HKI!$B$11:$AQ$73,42,FALSE))=FALSE,$X$6="",$B33=""),"",VLOOKUP($B33,HKI!$B$11:$AQ$73,42,FALSE))</f>
        <v/>
      </c>
      <c r="Z33" s="652">
        <f>IF(OR(ISNUMBER(VLOOKUP($B33,HKI!$B$11:$AS$73,44,FALSE))=FALSE,$Z$6="",$B33=""),"",VLOOKUP($B33,HKI!$B$11:$AS$73,44,FALSE))</f>
        <v>6.5</v>
      </c>
      <c r="AA33" s="254"/>
      <c r="AB33" s="652">
        <f>IF(OR(ISNUMBER(VLOOKUP($B33,HKI!$B$11:$AW$73,48,FALSE))=FALSE,$AB$6="",$B33=""),"",VLOOKUP($B33,HKI!$B$11:$AW$73,48,FALSE))</f>
        <v>8.1</v>
      </c>
      <c r="AC33" s="254"/>
      <c r="AD33" s="652">
        <f>IF(OR(ISNUMBER(VLOOKUP($B33,HKII!$B$11:$I$80,8,FALSE))=FALSE,$AD$6="",$B33=""),"",VLOOKUP($B33,HKII!$B$11:$I$80,8,FALSE))</f>
        <v>5</v>
      </c>
      <c r="AE33" s="653" t="str">
        <f>IF(OR(ISNUMBER(VLOOKUP($B33,HKII!$B$11:$K$80,10,FALSE))=FALSE,$AD$6="",$B33=""),"",VLOOKUP($B33,HKII!$B$11:$K$80,10,FALSE))</f>
        <v/>
      </c>
      <c r="AF33" s="652">
        <f>IF(OR(ISNUMBER(VLOOKUP($B33,HKII!$B$11:$M$80,12,FALSE))=FALSE,$AF$6="",$B33=""),"",VLOOKUP($B33,HKII!$B$11:$M$80,12,FALSE))</f>
        <v>5.7</v>
      </c>
      <c r="AG33" s="653" t="str">
        <f>IF(OR(ISNUMBER(VLOOKUP($B33,HKII!$B$11:$O$80,14,FALSE))=FALSE,$AF$6="",$B33=""),"",VLOOKUP($B33,HKII!$B$11:$O$80,14,FALSE))</f>
        <v/>
      </c>
      <c r="AH33" s="652">
        <f>IF(OR(ISNUMBER(VLOOKUP($B33,HKII!$B$11:$Q$80,16,FALSE))=FALSE,$AH$6="",$B33=""),"",VLOOKUP($B33,HKII!$B$11:$Q$80,16,FALSE))</f>
        <v>6.8</v>
      </c>
      <c r="AI33" s="653" t="str">
        <f>IF(OR(ISNUMBER(VLOOKUP($B33,HKII!$B$11:$S$80,18,FALSE))=FALSE,$AH$6="",$B33=""),"",VLOOKUP($B33,HKII!$B$11:$S$75,18,FALSE))</f>
        <v/>
      </c>
      <c r="AJ33" s="652">
        <f>IF(OR(ISNUMBER(VLOOKUP($B33,HKII!$B$11:$U$80,20,FALSE))=FALSE,$AJ$6="",$B33=""),"",VLOOKUP($B33,HKII!$B$11:$U$80,20,FALSE))</f>
        <v>5.9</v>
      </c>
      <c r="AK33" s="653" t="str">
        <f>IF(OR(ISNUMBER(VLOOKUP($B33,HKII!$B$11:$W$91,22,FALSE))=FALSE,$AJ$6="",$B33=""),"",VLOOKUP($B33,HKII!$B$11:$W$91,22,FALSE))</f>
        <v/>
      </c>
      <c r="AL33" s="652">
        <f>IF(OR(ISNUMBER(VLOOKUP($B33,HKII!$B$11:$Y$80,24,FALSE))=FALSE,$AL$6="",$B33=""),"",VLOOKUP($B33,HKII!$B$11:$Y$80,24,FALSE))</f>
        <v>5.8</v>
      </c>
      <c r="AM33" s="653" t="str">
        <f>IF(OR(ISNUMBER(VLOOKUP($B33,HKII!$B$11:$AA$80,26,FALSE))=FALSE,$AL$6="",$B33=""),"",VLOOKUP($B33,HKII!$B$11:$AA$80,26,FALSE))</f>
        <v/>
      </c>
      <c r="AN33" s="652">
        <f>IF(OR(ISNUMBER(VLOOKUP($B33,HKII!$B$11:$AC$80,28,FALSE))=FALSE,$AN$6="",$B33=""),"",VLOOKUP($B33,HKII!$B$11:$AC$80,28,FALSE))</f>
        <v>6.2</v>
      </c>
      <c r="AO33" s="653" t="str">
        <f>IF(OR(ISNUMBER(VLOOKUP($B33,HKII!$B$11:$AE$80,30,FALSE))=FALSE,$AN$6="",$B33=""),"",VLOOKUP($B33,HKII!$B$11:$AE$80,30,FALSE))</f>
        <v/>
      </c>
      <c r="AP33" s="652" t="str">
        <f>IF(OR(ISNUMBER(VLOOKUP($B33,HKII!$B$11:$AG$80,32,FALSE))=FALSE,$AP$6="",$B33=""),"",VLOOKUP($B33,HKII!$B$11:$AG$80,32,FALSE))</f>
        <v/>
      </c>
      <c r="AQ33" s="654" t="str">
        <f>IF(OR(ISNUMBER(VLOOKUP($B33,HKII!$B$11:$AI$80,34,FALSE))=FALSE,$AP$6="",$B33=""),"",VLOOKUP($B33,HKII!$B$11:$AI$80,34,FALSE))</f>
        <v/>
      </c>
      <c r="AR33" s="652">
        <f>IF(OR(ISNUMBER(VLOOKUP($B33,HKII!$B$11:$AK$80,36,FALSE))=FALSE,$AR$6="",$B33=""),"",VLOOKUP($B33,HKII!$B$11:$AK$80,36,FALSE))</f>
        <v>8</v>
      </c>
      <c r="AS33" s="254"/>
      <c r="AT33" s="652">
        <f>IF(OR(ISNUMBER(VLOOKUP($B33,HKII!$B$11:$AO$80,40,FALSE))=FALSE,$AT$6="",$B33=""),"",VLOOKUP($B33,HKII!$B$11:$AO$80,40,FALSE))</f>
        <v>6.5</v>
      </c>
      <c r="AU33" s="735"/>
      <c r="AV33" s="652">
        <f>IF(OR(ISNUMBER(VLOOKUP($B33,HKII!$B$11:$AS$80,44,FALSE))=FALSE,$AV$6="",$B33=""),"",VLOOKUP($B33,HKII!$B$11:$AS$80,44,FALSE))</f>
        <v>6</v>
      </c>
      <c r="AW33" s="735"/>
      <c r="AX33" s="652" t="str">
        <f>IF(OR(ISNUMBER(VLOOKUP($B33,HKII!$B$11:$AW$80,48,FALSE))=FALSE,AX28="",$B33=""),"",VLOOKUP($B33,HKII!$B$11:$AW$80,48,FALSE))</f>
        <v/>
      </c>
      <c r="AY33" s="735"/>
      <c r="AZ33" s="655">
        <f t="shared" si="0"/>
        <v>6.41</v>
      </c>
      <c r="BA33" s="655" t="str">
        <f t="shared" si="22"/>
        <v/>
      </c>
      <c r="BB33" s="548">
        <f>IF($B33="","",IF(OR(ISNUMBER(VLOOKUP($B33,HKI!$B$11:$BB$73,53,FALSE)),ISNUMBER(VLOOKUP($B33,HKII!$B$11:$BB$80,53,FALSE))),ROUND((VLOOKUP($B33,HKI!$B$11:$BB$73,53,FALSE)+VLOOKUP($B33,HKII!$B$11:$BB$80,53,FALSE))/2,0),""))</f>
        <v>57</v>
      </c>
      <c r="BC33" s="656" t="str">
        <f t="shared" si="23"/>
        <v>T.Bình</v>
      </c>
      <c r="BD33" s="548" t="str">
        <f t="shared" si="24"/>
        <v/>
      </c>
      <c r="BE33" s="202"/>
      <c r="BF33" s="186" t="str">
        <f t="shared" si="25"/>
        <v/>
      </c>
      <c r="BG33" s="657">
        <f t="shared" si="26"/>
        <v>35</v>
      </c>
      <c r="BH33" s="188">
        <f t="shared" si="27"/>
        <v>35</v>
      </c>
      <c r="BI33" s="188">
        <f t="shared" si="28"/>
        <v>0</v>
      </c>
      <c r="BJ33" s="188">
        <f t="shared" si="29"/>
        <v>35</v>
      </c>
      <c r="BK33" s="658">
        <f t="shared" si="30"/>
        <v>0</v>
      </c>
      <c r="BL33" s="659">
        <f t="shared" si="31"/>
        <v>6.41</v>
      </c>
      <c r="BM33" s="186" t="str">
        <f t="shared" si="32"/>
        <v>BT</v>
      </c>
      <c r="BN33" s="659">
        <f t="shared" si="33"/>
        <v>6.41</v>
      </c>
      <c r="BO33" s="186" t="str">
        <f t="shared" si="34"/>
        <v>BT</v>
      </c>
      <c r="BP33" s="660" t="str">
        <f t="shared" si="35"/>
        <v>SV năm 3</v>
      </c>
      <c r="BQ33" s="203"/>
      <c r="BR33" s="681">
        <f>IF($B33="","",IF(AND(ISNUMBER(VLOOKUP($B33,HKI!$B$11:$BP$73,67,FALSE))=TRUE,ISNUMBER(VLOOKUP($B33,HKII!$B$11:$BI$80,60,FALSE))=TRUE),VLOOKUP($B33,HKI!$B$11:$BP$73,67,FALSE)+VLOOKUP($B33,HKII!$B$11:$BI$80,60,FALSE),IF(OR(ISNUMBER(VLOOKUP($B33,HKI!$B$11:$BP$73,67,FALSE))=TRUE,ISNUMBER(VLOOKUP($B33,HKII!$B$11:$BI$80,60,FALSE))=TRUE),VLOOKUP($B33,HKII!$B$11:$BI$80,60,FALSE),"")))</f>
        <v>74</v>
      </c>
      <c r="BS33" s="681">
        <f>IF($B33="","",IF(ISNUMBER(VLOOKUP($B33,HKI!$B$11:$BQ$73,68,FALSE))=TRUE,VLOOKUP($B33,HKI!$B$11:$BQ$84,68,FALSE)+IF(ISNUMBER(VLOOKUP($B33,HKII!$B$11:$BJ$80,61,FALSE))=TRUE,VLOOKUP($B33,HKII!$B$11:$BJ$80,61,FALSE),VLOOKUP($B33,HKII!$B$11:$BJ$80,61,FALSE)),""))</f>
        <v>0</v>
      </c>
      <c r="BT33" s="197">
        <f t="shared" si="1"/>
        <v>5.2</v>
      </c>
      <c r="BU33" s="198">
        <f t="shared" si="2"/>
        <v>7.4</v>
      </c>
      <c r="BV33" s="198">
        <f t="shared" si="3"/>
        <v>6.6</v>
      </c>
      <c r="BW33" s="198">
        <f t="shared" si="4"/>
        <v>4.7</v>
      </c>
      <c r="BX33" s="199">
        <f t="shared" si="5"/>
        <v>7.7</v>
      </c>
      <c r="BY33" s="199">
        <f t="shared" si="6"/>
        <v>7.1</v>
      </c>
      <c r="BZ33" s="198" t="str">
        <f t="shared" si="7"/>
        <v/>
      </c>
      <c r="CA33" s="198" t="str">
        <f t="shared" si="8"/>
        <v/>
      </c>
      <c r="CB33" s="199" t="str">
        <f t="shared" si="36"/>
        <v/>
      </c>
      <c r="CC33" s="199">
        <f t="shared" si="37"/>
        <v>6.5</v>
      </c>
      <c r="CD33" s="198">
        <f t="shared" si="9"/>
        <v>8.1</v>
      </c>
      <c r="CE33" s="198">
        <f t="shared" si="10"/>
        <v>5</v>
      </c>
      <c r="CF33" s="198">
        <f t="shared" si="11"/>
        <v>5.7</v>
      </c>
      <c r="CG33" s="198">
        <f t="shared" si="12"/>
        <v>6.8</v>
      </c>
      <c r="CH33" s="198">
        <f t="shared" si="13"/>
        <v>5.9</v>
      </c>
      <c r="CI33" s="198">
        <f t="shared" si="14"/>
        <v>5.8</v>
      </c>
      <c r="CJ33" s="198">
        <f t="shared" si="15"/>
        <v>6.2</v>
      </c>
      <c r="CK33" s="198" t="str">
        <f t="shared" si="16"/>
        <v/>
      </c>
      <c r="CL33" s="198">
        <f t="shared" si="17"/>
        <v>8</v>
      </c>
      <c r="CM33" s="198">
        <f t="shared" si="18"/>
        <v>6.5</v>
      </c>
      <c r="CN33" s="198">
        <f t="shared" si="19"/>
        <v>6</v>
      </c>
      <c r="CO33" s="199" t="str">
        <f t="shared" si="20"/>
        <v/>
      </c>
      <c r="CP33" s="200">
        <f t="shared" si="38"/>
        <v>6.41</v>
      </c>
      <c r="CQ33" s="571">
        <f t="shared" si="39"/>
        <v>5.2</v>
      </c>
      <c r="CR33" s="571">
        <f t="shared" si="40"/>
        <v>7.4</v>
      </c>
      <c r="CS33" s="571">
        <f t="shared" si="41"/>
        <v>6.6</v>
      </c>
      <c r="CT33" s="571">
        <f t="shared" si="42"/>
        <v>4.7</v>
      </c>
      <c r="CU33" s="571">
        <f t="shared" si="43"/>
        <v>7.7</v>
      </c>
      <c r="CV33" s="571">
        <f t="shared" si="44"/>
        <v>7.1</v>
      </c>
      <c r="CW33" s="571" t="str">
        <f t="shared" si="45"/>
        <v/>
      </c>
      <c r="CX33" s="571" t="str">
        <f t="shared" si="46"/>
        <v/>
      </c>
      <c r="CY33" s="571" t="str">
        <f t="shared" si="47"/>
        <v/>
      </c>
      <c r="CZ33" s="571">
        <f t="shared" si="48"/>
        <v>6.5</v>
      </c>
      <c r="DA33" s="571">
        <f t="shared" si="49"/>
        <v>8.1</v>
      </c>
      <c r="DB33" s="571">
        <f t="shared" si="50"/>
        <v>5</v>
      </c>
      <c r="DC33" s="571">
        <f t="shared" si="51"/>
        <v>5.7</v>
      </c>
      <c r="DD33" s="571">
        <f t="shared" si="52"/>
        <v>6.8</v>
      </c>
      <c r="DE33" s="571">
        <f t="shared" si="53"/>
        <v>5.9</v>
      </c>
      <c r="DF33" s="571">
        <f t="shared" si="54"/>
        <v>5.8</v>
      </c>
      <c r="DG33" s="571">
        <f t="shared" si="55"/>
        <v>6.2</v>
      </c>
      <c r="DH33" s="571" t="str">
        <f t="shared" si="56"/>
        <v/>
      </c>
      <c r="DI33" s="571">
        <f t="shared" si="57"/>
        <v>8</v>
      </c>
      <c r="DJ33" s="571">
        <f t="shared" si="58"/>
        <v>6.5</v>
      </c>
      <c r="DK33" s="571">
        <f t="shared" si="59"/>
        <v>6</v>
      </c>
      <c r="DL33" s="571" t="str">
        <f t="shared" si="60"/>
        <v/>
      </c>
      <c r="DM33" s="574">
        <f t="shared" si="21"/>
        <v>6.41</v>
      </c>
      <c r="DN33" s="585">
        <f t="shared" si="61"/>
        <v>5.2</v>
      </c>
      <c r="DO33" s="586">
        <f t="shared" si="62"/>
        <v>7.4</v>
      </c>
      <c r="DP33" s="586">
        <f t="shared" si="63"/>
        <v>6.6</v>
      </c>
      <c r="DQ33" s="586">
        <f t="shared" si="64"/>
        <v>4.7</v>
      </c>
      <c r="DR33" s="586">
        <f t="shared" si="65"/>
        <v>7.7</v>
      </c>
      <c r="DS33" s="586">
        <f t="shared" si="66"/>
        <v>7.1</v>
      </c>
      <c r="DT33" s="586" t="str">
        <f t="shared" si="67"/>
        <v/>
      </c>
      <c r="DU33" s="586" t="str">
        <f t="shared" si="68"/>
        <v/>
      </c>
      <c r="DV33" s="586" t="str">
        <f t="shared" si="69"/>
        <v/>
      </c>
      <c r="DW33" s="586">
        <f t="shared" si="70"/>
        <v>6.5</v>
      </c>
      <c r="DX33" s="586">
        <f t="shared" si="71"/>
        <v>8.1</v>
      </c>
      <c r="DY33" s="586">
        <f t="shared" si="72"/>
        <v>5</v>
      </c>
      <c r="DZ33" s="586">
        <f t="shared" si="73"/>
        <v>5.7</v>
      </c>
      <c r="EA33" s="586">
        <f t="shared" si="74"/>
        <v>6.8</v>
      </c>
      <c r="EB33" s="586">
        <f t="shared" si="75"/>
        <v>5.9</v>
      </c>
      <c r="EC33" s="586">
        <f t="shared" si="76"/>
        <v>5.8</v>
      </c>
      <c r="ED33" s="586">
        <f t="shared" si="77"/>
        <v>6.2</v>
      </c>
      <c r="EE33" s="586" t="str">
        <f t="shared" si="78"/>
        <v/>
      </c>
      <c r="EF33" s="586">
        <f t="shared" si="79"/>
        <v>8</v>
      </c>
      <c r="EG33" s="586">
        <f t="shared" si="80"/>
        <v>6.5</v>
      </c>
      <c r="EH33" s="586">
        <f t="shared" si="81"/>
        <v>6</v>
      </c>
      <c r="EI33" s="586" t="str">
        <f t="shared" si="82"/>
        <v/>
      </c>
      <c r="EJ33" s="589">
        <f t="shared" si="83"/>
        <v>6.41</v>
      </c>
      <c r="EK33" s="617">
        <f>IF($B33="","",IF(ISNUMBER(VLOOKUP($B33,HKI!$B$11:$EU$73,150,FALSE)),VLOOKUP($B33,HKI!$B$11:$EU$73,150,FALSE),""))</f>
        <v>7.8</v>
      </c>
      <c r="EL33" s="602">
        <f>IF($B33="","",IF(ISNUMBER(VLOOKUP($B33,HKI!$B$11:$EV$73,151,FALSE)),VLOOKUP($B33,HKI!$B$11:$EV$73,151,FALSE),""))</f>
        <v>6.8</v>
      </c>
      <c r="EM33" s="602">
        <f>IF($B33="","",IF(ISNUMBER(VLOOKUP($B33,HKI!$B$11:$EW$73,152,FALSE)),VLOOKUP($B33,HKI!$B$11:$EW$73,152,FALSE),""))</f>
        <v>6.7</v>
      </c>
      <c r="EN33" s="602">
        <f>IF($B33="","",IF(ISNUMBER(VLOOKUP($B33,HKI!$B$11:$EX$73,153,FALSE)),VLOOKUP($B33,HKI!$B$11:$EX$73,153,FALSE),""))</f>
        <v>5.0999999999999996</v>
      </c>
      <c r="EO33" s="602">
        <f>IF($B33="","",IF(ISNUMBER(VLOOKUP($B33,HKI!$B$11:$EY$73,154,FALSE)),VLOOKUP($B33,HKI!$B$11:$EY$73,154,FALSE),""))</f>
        <v>5.5</v>
      </c>
      <c r="EP33" s="602">
        <f>IF($B33="","",IF(ISNUMBER(VLOOKUP($B33,HKI!$B$11:$EZ$73,155,FALSE)),VLOOKUP($B33,HKI!$B$11:$EZ$73,155,FALSE),""))</f>
        <v>6.3</v>
      </c>
      <c r="EQ33" s="602">
        <f>IF($B33="","",IF(ISNUMBER(VLOOKUP($B33,HKI!$B$11:$FA$73,156,FALSE)),VLOOKUP($B33,HKI!$B$11:$FA$73,156,FALSE),""))</f>
        <v>6.5</v>
      </c>
      <c r="ER33" s="602" t="str">
        <f>IF($B33="","",IF(ISNUMBER(VLOOKUP($B33,HKI!$B$11:$FB$73,157,FALSE)),VLOOKUP($B33,HKI!$B$11:$FB$73,157,FALSE),""))</f>
        <v/>
      </c>
      <c r="ES33" s="602" t="str">
        <f>IF($B33="","",IF(ISNUMBER(VLOOKUP($B33,HKI!$B$11:$FC$84,158,FALSE)),VLOOKUP($B33,HKI!$B$11:$FC$73,158,FALSE),""))</f>
        <v/>
      </c>
      <c r="ET33" s="602">
        <f>IF($B33="","",IF(ISNUMBER(VLOOKUP($B33,HKI!$B$11:$FD$73,159,FALSE)),VLOOKUP($B33,HKI!$B$11:$FD$73,159,FALSE),""))</f>
        <v>8.3000000000000007</v>
      </c>
      <c r="EU33" s="602">
        <f>IF($B33="","",IF(ISNUMBER(VLOOKUP($B33,HKI!$B$11:$FE$73,160,FALSE)),VLOOKUP($B33,HKI!$B$11:$FE$73,160,FALSE),""))</f>
        <v>5.4</v>
      </c>
      <c r="EV33" s="602">
        <f>IF($B33="","",IF(ISNUMBER(VLOOKUP($B33,HKI!$B$11:$FF$73,161,FALSE)),VLOOKUP($B33,HKI!$B$11:$FF$73,161,FALSE),""))</f>
        <v>6.7</v>
      </c>
      <c r="EW33" s="602">
        <f>IF($B33="","",IF(ISNUMBER(VLOOKUP($B33,HKI!$B$11:$FG$73,162,FALSE)),VLOOKUP($B33,HKI!$B$11:$FG$73,162,FALSE),""))</f>
        <v>7.4</v>
      </c>
      <c r="EX33" s="602" t="str">
        <f>IF($B33="","",IF(ISNUMBER(VLOOKUP($B33,HKI!$B$11:$FH$73,163,FALSE)),VLOOKUP($B33,HKI!$B$11:$FH$73,163,FALSE),""))</f>
        <v/>
      </c>
      <c r="EY33" s="602">
        <f>IF($B33="","",IF(ISNUMBER(VLOOKUP($B33,HKI!$B$11:$FI$73,164,FALSE)),VLOOKUP($B33,HKI!$B$11:$FI$73,164,FALSE),""))</f>
        <v>6.9</v>
      </c>
      <c r="EZ33" s="602">
        <f>IF($B33="","",IF(ISNUMBER(VLOOKUP($B33,HKI!$B$11:$FJ$73,165,FALSE)),VLOOKUP($B33,HKI!$B$11:$FJ$73,165,FALSE),""))</f>
        <v>6.9</v>
      </c>
      <c r="FA33" s="602">
        <f>IF($B33="","",IF(ISNUMBER(VLOOKUP($B33,HKI!$B$11:$FK$73,166,FALSE)),VLOOKUP($B33,HKI!$B$11:$FK$73,166,FALSE),""))</f>
        <v>4.4000000000000004</v>
      </c>
      <c r="FB33" s="602">
        <f>IF($B33="","",IF(ISNUMBER(VLOOKUP($B33,HKI!$B$11:$FL$73,167,FALSE)),VLOOKUP($B33,HKI!$B$11:$FL$73,167,FALSE),""))</f>
        <v>6.5</v>
      </c>
      <c r="FC33" s="602" t="str">
        <f>IF($B33="","",IF(ISNUMBER(VLOOKUP($B33,HKI!$B$11:$FM$73,168,FALSE)),VLOOKUP($B33,HKI!$B$11:$FM$73,168,FALSE),""))</f>
        <v/>
      </c>
      <c r="FD33" s="602" t="str">
        <f>IF($B33="","",IF(ISNUMBER(VLOOKUP($B33,HKI!$B$11:$FN$73,169,FALSE)),VLOOKUP($B33,HKI!$B$11:$FN$73,169,FALSE),""))</f>
        <v/>
      </c>
      <c r="FE33" s="602" t="str">
        <f>IF($B33="","",IF(ISNUMBER(VLOOKUP($B33,HKI!$B$11:$FO$73,170,FALSE)),VLOOKUP($B33,HKI!$B$11:$FO$73,170,FALSE),""))</f>
        <v/>
      </c>
      <c r="FF33" s="602">
        <f>IF($B33="","",IF(ISNUMBER(VLOOKUP($B33,HKI!$B$11:$FP$73,171,FALSE)),VLOOKUP($B33,HKI!$B$11:$FP$73,171,FALSE),""))</f>
        <v>7</v>
      </c>
      <c r="FG33" s="618" t="str">
        <f>IF($B33="","",IF(ISNUMBER(VLOOKUP($B33,HKI!$B$11:$FQ$73,172,FALSE)),VLOOKUP($B33,HKI!$B$11:$FQ$73,172,FALSE),""))</f>
        <v/>
      </c>
      <c r="FH33" s="610">
        <f t="shared" si="84"/>
        <v>5.2</v>
      </c>
      <c r="FI33" s="586">
        <f t="shared" si="85"/>
        <v>7.4</v>
      </c>
      <c r="FJ33" s="586">
        <f t="shared" si="86"/>
        <v>6.6</v>
      </c>
      <c r="FK33" s="586">
        <f t="shared" si="87"/>
        <v>4.7</v>
      </c>
      <c r="FL33" s="586">
        <f t="shared" si="88"/>
        <v>7.7</v>
      </c>
      <c r="FM33" s="586">
        <f t="shared" si="89"/>
        <v>7.1</v>
      </c>
      <c r="FN33" s="586" t="str">
        <f t="shared" si="90"/>
        <v/>
      </c>
      <c r="FO33" s="586" t="str">
        <f t="shared" si="91"/>
        <v/>
      </c>
      <c r="FP33" s="586" t="str">
        <f t="shared" si="92"/>
        <v/>
      </c>
      <c r="FQ33" s="586">
        <f t="shared" si="93"/>
        <v>6.5</v>
      </c>
      <c r="FR33" s="586">
        <f t="shared" si="94"/>
        <v>8.1</v>
      </c>
      <c r="FS33" s="586">
        <f t="shared" si="95"/>
        <v>5</v>
      </c>
      <c r="FT33" s="586">
        <f t="shared" si="96"/>
        <v>5.7</v>
      </c>
      <c r="FU33" s="586">
        <f t="shared" si="97"/>
        <v>6.8</v>
      </c>
      <c r="FV33" s="586">
        <f t="shared" si="98"/>
        <v>5.9</v>
      </c>
      <c r="FW33" s="586">
        <f t="shared" si="99"/>
        <v>5.8</v>
      </c>
      <c r="FX33" s="586">
        <f t="shared" si="100"/>
        <v>6.2</v>
      </c>
      <c r="FY33" s="586" t="str">
        <f t="shared" si="101"/>
        <v/>
      </c>
      <c r="FZ33" s="586">
        <f t="shared" si="102"/>
        <v>8</v>
      </c>
      <c r="GA33" s="586">
        <f t="shared" si="103"/>
        <v>6.5</v>
      </c>
      <c r="GB33" s="586">
        <f t="shared" si="104"/>
        <v>6</v>
      </c>
      <c r="GC33" s="586" t="str">
        <f t="shared" si="105"/>
        <v/>
      </c>
      <c r="GD33" s="596">
        <f t="shared" si="106"/>
        <v>6.41</v>
      </c>
      <c r="GE33" s="737">
        <f t="shared" si="107"/>
        <v>6.45</v>
      </c>
      <c r="GF33" s="207"/>
      <c r="GI33" s="738">
        <f t="shared" si="108"/>
        <v>477.2</v>
      </c>
      <c r="GJ33" s="738">
        <f t="shared" si="109"/>
        <v>74</v>
      </c>
      <c r="GK33" s="738">
        <f t="shared" si="110"/>
        <v>6.45</v>
      </c>
    </row>
    <row r="34" spans="1:193" s="206" customFormat="1" ht="21.95" customHeight="1">
      <c r="A34" s="686">
        <f>IF(B34="","",SUBTOTAL(3,$B$11:B34))</f>
        <v>24</v>
      </c>
      <c r="B34" s="490" t="str">
        <f>IF(HKII!$B34="","",HKII!$B34)</f>
        <v>13D301Đ049</v>
      </c>
      <c r="C34" s="648" t="str">
        <f>IF($B34="","",VLOOKUP($B34,'DS LOP HKII'!$B$2:$C$936,2,0))</f>
        <v>Lê Minh</v>
      </c>
      <c r="D34" s="649" t="str">
        <f>IF($B34="","",VLOOKUP($B34,'DS LOP HKII'!$B$2:$D$936,3,0))</f>
        <v>Hiếu</v>
      </c>
      <c r="E34" s="201"/>
      <c r="F34" s="650" t="str">
        <f>IF($B34="","",IF(AND(ISBLANK(VLOOKUP($B34,HKI!$B$11:$G$73,5,FALSE)),ISBLANK(VLOOKUP($B34,HKII!$B$11:$G$80,5,FALSE)))=TRUE,"",VLOOKUP($B34,HKI!$B$11:$G$73,5,FALSE)+VLOOKUP($B34,HKII!$B$11:$G$80,5,FALSE)))</f>
        <v/>
      </c>
      <c r="G34" s="651">
        <f>IF($B34="","",IF(AND(ISBLANK(VLOOKUP($B34,HKI!$B$11:$G$73,6,FALSE)),ISBLANK(VLOOKUP($B34,HKII!$B$11:$G$80,6,FALSE)))=TRUE,"",VLOOKUP($B34,HKI!$B$11:$G$73,6,FALSE)+VLOOKUP($B34,HKII!$B$11:$G$80,6,FALSE)))</f>
        <v>4</v>
      </c>
      <c r="H34" s="652">
        <f>IF(OR(ISNUMBER(VLOOKUP($B34,HKI!$B$11:$I$73,8,FALSE))=FALSE,$H$6="",$B34=""),"",VLOOKUP($B34,HKI!$B$11:$I$73,8,FALSE))</f>
        <v>4.3</v>
      </c>
      <c r="I34" s="653" t="str">
        <f>IF(OR(ISNUMBER(VLOOKUP($B34,HKI!$B$11:$K$73,10,FALSE))=FALSE,,$H$6="",$B34=""),"",VLOOKUP($B34,HKI!$B$11:$K$73,10,FALSE))</f>
        <v/>
      </c>
      <c r="J34" s="652">
        <f>IF(OR(ISNUMBER(VLOOKUP($B34,HKI!$B$11:$M$73,12,FALSE))=FALSE,$J$6="",$B34=""),"",VLOOKUP($B34,HKI!$B$11:$M$73,12,FALSE))</f>
        <v>6.2</v>
      </c>
      <c r="K34" s="653" t="str">
        <f>IF(OR(ISNUMBER(VLOOKUP($B34,HKI!$B$11:$O$73,14,FALSE))=FALSE,$J$6="",$B34=""),"",VLOOKUP($B34,HKI!$B$11:$O$73,14,FALSE))</f>
        <v/>
      </c>
      <c r="L34" s="652">
        <f>IF(OR(ISNUMBER(VLOOKUP($B34,HKI!$B$11:$Q$73,16,FALSE))=FALSE,$L$6="",$B34=""),"",VLOOKUP($B34,HKI!$B$11:$Q$73,16,FALSE))</f>
        <v>5.0999999999999996</v>
      </c>
      <c r="M34" s="653" t="str">
        <f>IF(OR(ISNUMBER(VLOOKUP($B34,HKI!$B$11:$S$73,18,FALSE))=FALSE,$L$6="",$B34=""),"",VLOOKUP($B34,HKI!$B$11:$S$73,18,FALSE))</f>
        <v/>
      </c>
      <c r="N34" s="652">
        <f>IF(OR(ISNUMBER(VLOOKUP($B34,HKI!$B$11:$U$73,20,FALSE))=FALSE,$N$6="",$B34=""),"",VLOOKUP($B34,HKI!$B$11:$U$73,20,FALSE))</f>
        <v>4.3</v>
      </c>
      <c r="O34" s="653" t="str">
        <f>IF(OR(ISNUMBER(VLOOKUP($B34,HKI!$B$11:$W$73,22,FALSE))=FALSE,$N$6="",$B34=""),"",VLOOKUP($B34,HKI!$B$11:$W$73,22,FALSE))</f>
        <v/>
      </c>
      <c r="P34" s="652">
        <f>IF(OR(ISNUMBER(VLOOKUP($B34,HKI!$B$11:$Y$73,24,FALSE))=FALSE,$P$6="",$B34=""),"",VLOOKUP($B34,HKI!$B$11:$Y$73,24,FALSE))</f>
        <v>5.7</v>
      </c>
      <c r="Q34" s="653" t="str">
        <f>IF(OR(ISNUMBER(VLOOKUP($B34,HKI!$B$11:$AA$73,26,FALSE))=FALSE,$P$6="",$B34=""),"",VLOOKUP($B34,HKI!$B$11:$AA$73,26,FALSE))</f>
        <v/>
      </c>
      <c r="R34" s="652">
        <f>IF(OR(ISNUMBER(VLOOKUP($B34,HKI!$B$11:$AC$73,28,FALSE))=FALSE,$R$6="",$B34=""),"",VLOOKUP($B34,HKI!$B$11:$AC$73,28,FALSE))</f>
        <v>4.9000000000000004</v>
      </c>
      <c r="S34" s="653" t="str">
        <f>IF(OR(ISNUMBER(VLOOKUP($B34,HKI!$B$11:$AE$73,30,FALSE))=FALSE,$R$6="",$B34=""),"",VLOOKUP($B34,HKI!$B$11:$AE$73,30,FALSE))</f>
        <v/>
      </c>
      <c r="T34" s="652" t="str">
        <f>IF(OR(ISNUMBER(VLOOKUP($B34,HKI!$B$11:$AG$73,32,FALSE))=FALSE,$T$6="",$B34=""),"",VLOOKUP($B34,HKI!$B$11:$AG$73,32,FALSE))</f>
        <v/>
      </c>
      <c r="U34" s="653" t="str">
        <f>IF(OR(ISNUMBER(VLOOKUP($B34,HKI!$B$11:$AI$73,34,FALSE))=FALSE,$T$6="",$B34=""),"",VLOOKUP($B34,HKI!$B$11:$AI$73,34,FALSE))</f>
        <v/>
      </c>
      <c r="V34" s="652" t="str">
        <f>IF(OR(ISNUMBER(VLOOKUP($B34,HKI!$B$11:$AK$73,36,FALSE))=FALSE,$V$6="",$B34=""),"",VLOOKUP($B34,HKI!$B$11:$AK$73,36,FALSE))</f>
        <v/>
      </c>
      <c r="W34" s="653" t="str">
        <f>IF(OR(ISNUMBER(VLOOKUP($B34,HKI!$B$11:$AM$73,38,FALSE))=FALSE,$V$6="",$B34=""),"",VLOOKUP($B34,HKI!$B$11:$AM$73,38,FALSE))</f>
        <v/>
      </c>
      <c r="X34" s="652" t="str">
        <f>IF(OR(ISNUMBER(VLOOKUP($B34,HKI!$B$11:$AO$73,40,FALSE))=FALSE,$X$6="",$B34=""),"",VLOOKUP($B34,HKI!$B$11:$AO$73,40,FALSE))</f>
        <v/>
      </c>
      <c r="Y34" s="653" t="str">
        <f>IF(OR(ISNUMBER(VLOOKUP($B34,HKI!$B$11:$AQ$73,42,FALSE))=FALSE,$X$6="",$B34=""),"",VLOOKUP($B34,HKI!$B$11:$AQ$73,42,FALSE))</f>
        <v/>
      </c>
      <c r="Z34" s="652">
        <f>IF(OR(ISNUMBER(VLOOKUP($B34,HKI!$B$11:$AS$73,44,FALSE))=FALSE,$Z$6="",$B34=""),"",VLOOKUP($B34,HKI!$B$11:$AS$73,44,FALSE))</f>
        <v>5</v>
      </c>
      <c r="AA34" s="254"/>
      <c r="AB34" s="652">
        <f>IF(OR(ISNUMBER(VLOOKUP($B34,HKI!$B$11:$AW$73,48,FALSE))=FALSE,$AB$6="",$B34=""),"",VLOOKUP($B34,HKI!$B$11:$AW$73,48,FALSE))</f>
        <v>6</v>
      </c>
      <c r="AC34" s="254"/>
      <c r="AD34" s="652">
        <f>IF(OR(ISNUMBER(VLOOKUP($B34,HKII!$B$11:$I$80,8,FALSE))=FALSE,$AD$6="",$B34=""),"",VLOOKUP($B34,HKII!$B$11:$I$80,8,FALSE))</f>
        <v>4.8</v>
      </c>
      <c r="AE34" s="653" t="str">
        <f>IF(OR(ISNUMBER(VLOOKUP($B34,HKII!$B$11:$K$80,10,FALSE))=FALSE,$AD$6="",$B34=""),"",VLOOKUP($B34,HKII!$B$11:$K$80,10,FALSE))</f>
        <v/>
      </c>
      <c r="AF34" s="652">
        <f>IF(OR(ISNUMBER(VLOOKUP($B34,HKII!$B$11:$M$80,12,FALSE))=FALSE,$AF$6="",$B34=""),"",VLOOKUP($B34,HKII!$B$11:$M$80,12,FALSE))</f>
        <v>6.9</v>
      </c>
      <c r="AG34" s="653" t="str">
        <f>IF(OR(ISNUMBER(VLOOKUP($B34,HKII!$B$11:$O$80,14,FALSE))=FALSE,$AF$6="",$B34=""),"",VLOOKUP($B34,HKII!$B$11:$O$80,14,FALSE))</f>
        <v/>
      </c>
      <c r="AH34" s="652">
        <f>IF(OR(ISNUMBER(VLOOKUP($B34,HKII!$B$11:$Q$80,16,FALSE))=FALSE,$AH$6="",$B34=""),"",VLOOKUP($B34,HKII!$B$11:$Q$80,16,FALSE))</f>
        <v>5.4</v>
      </c>
      <c r="AI34" s="653" t="str">
        <f>IF(OR(ISNUMBER(VLOOKUP($B34,HKII!$B$11:$S$80,18,FALSE))=FALSE,$AH$6="",$B34=""),"",VLOOKUP($B34,HKII!$B$11:$S$75,18,FALSE))</f>
        <v/>
      </c>
      <c r="AJ34" s="652">
        <f>IF(OR(ISNUMBER(VLOOKUP($B34,HKII!$B$11:$U$80,20,FALSE))=FALSE,$AJ$6="",$B34=""),"",VLOOKUP($B34,HKII!$B$11:$U$80,20,FALSE))</f>
        <v>5.5</v>
      </c>
      <c r="AK34" s="653" t="str">
        <f>IF(OR(ISNUMBER(VLOOKUP($B34,HKII!$B$11:$W$91,22,FALSE))=FALSE,$AJ$6="",$B34=""),"",VLOOKUP($B34,HKII!$B$11:$W$91,22,FALSE))</f>
        <v/>
      </c>
      <c r="AL34" s="652">
        <f>IF(OR(ISNUMBER(VLOOKUP($B34,HKII!$B$11:$Y$80,24,FALSE))=FALSE,$AL$6="",$B34=""),"",VLOOKUP($B34,HKII!$B$11:$Y$80,24,FALSE))</f>
        <v>6.2</v>
      </c>
      <c r="AM34" s="653" t="str">
        <f>IF(OR(ISNUMBER(VLOOKUP($B34,HKII!$B$11:$AA$80,26,FALSE))=FALSE,$AL$6="",$B34=""),"",VLOOKUP($B34,HKII!$B$11:$AA$80,26,FALSE))</f>
        <v/>
      </c>
      <c r="AN34" s="652">
        <f>IF(OR(ISNUMBER(VLOOKUP($B34,HKII!$B$11:$AC$80,28,FALSE))=FALSE,$AN$6="",$B34=""),"",VLOOKUP($B34,HKII!$B$11:$AC$80,28,FALSE))</f>
        <v>5.0999999999999996</v>
      </c>
      <c r="AO34" s="653" t="str">
        <f>IF(OR(ISNUMBER(VLOOKUP($B34,HKII!$B$11:$AE$80,30,FALSE))=FALSE,$AN$6="",$B34=""),"",VLOOKUP($B34,HKII!$B$11:$AE$80,30,FALSE))</f>
        <v/>
      </c>
      <c r="AP34" s="652" t="str">
        <f>IF(OR(ISNUMBER(VLOOKUP($B34,HKII!$B$11:$AG$80,32,FALSE))=FALSE,$AP$6="",$B34=""),"",VLOOKUP($B34,HKII!$B$11:$AG$80,32,FALSE))</f>
        <v/>
      </c>
      <c r="AQ34" s="654" t="str">
        <f>IF(OR(ISNUMBER(VLOOKUP($B34,HKII!$B$11:$AI$80,34,FALSE))=FALSE,$AP$6="",$B34=""),"",VLOOKUP($B34,HKII!$B$11:$AI$80,34,FALSE))</f>
        <v/>
      </c>
      <c r="AR34" s="652">
        <f>IF(OR(ISNUMBER(VLOOKUP($B34,HKII!$B$11:$AK$80,36,FALSE))=FALSE,$AR$6="",$B34=""),"",VLOOKUP($B34,HKII!$B$11:$AK$80,36,FALSE))</f>
        <v>2</v>
      </c>
      <c r="AS34" s="254"/>
      <c r="AT34" s="652">
        <f>IF(OR(ISNUMBER(VLOOKUP($B34,HKII!$B$11:$AO$80,40,FALSE))=FALSE,$AT$6="",$B34=""),"",VLOOKUP($B34,HKII!$B$11:$AO$80,40,FALSE))</f>
        <v>5</v>
      </c>
      <c r="AU34" s="735"/>
      <c r="AV34" s="652">
        <f>IF(OR(ISNUMBER(VLOOKUP($B34,HKII!$B$11:$AS$80,44,FALSE))=FALSE,$AV$6="",$B34=""),"",VLOOKUP($B34,HKII!$B$11:$AS$80,44,FALSE))</f>
        <v>5.2</v>
      </c>
      <c r="AW34" s="735"/>
      <c r="AX34" s="652" t="str">
        <f>IF(OR(ISNUMBER(VLOOKUP($B34,HKII!$B$11:$AW$80,48,FALSE))=FALSE,AX29="",$B34=""),"",VLOOKUP($B34,HKII!$B$11:$AW$80,48,FALSE))</f>
        <v/>
      </c>
      <c r="AY34" s="735"/>
      <c r="AZ34" s="655">
        <f t="shared" si="0"/>
        <v>5.27</v>
      </c>
      <c r="BA34" s="655" t="str">
        <f t="shared" si="22"/>
        <v/>
      </c>
      <c r="BB34" s="548">
        <f>IF($B34="","",IF(OR(ISNUMBER(VLOOKUP($B34,HKI!$B$11:$BB$73,53,FALSE)),ISNUMBER(VLOOKUP($B34,HKII!$B$11:$BB$80,53,FALSE))),ROUND((VLOOKUP($B34,HKI!$B$11:$BB$73,53,FALSE)+VLOOKUP($B34,HKII!$B$11:$BB$80,53,FALSE))/2,0),""))</f>
        <v>56</v>
      </c>
      <c r="BC34" s="656" t="str">
        <f t="shared" si="23"/>
        <v>TB Yếu</v>
      </c>
      <c r="BD34" s="548" t="str">
        <f t="shared" si="24"/>
        <v/>
      </c>
      <c r="BE34" s="202"/>
      <c r="BF34" s="186" t="str">
        <f t="shared" si="25"/>
        <v/>
      </c>
      <c r="BG34" s="657">
        <f t="shared" si="26"/>
        <v>35</v>
      </c>
      <c r="BH34" s="188">
        <f t="shared" si="27"/>
        <v>34</v>
      </c>
      <c r="BI34" s="188">
        <f t="shared" si="28"/>
        <v>1</v>
      </c>
      <c r="BJ34" s="188">
        <f t="shared" si="29"/>
        <v>34</v>
      </c>
      <c r="BK34" s="658">
        <f t="shared" si="30"/>
        <v>1</v>
      </c>
      <c r="BL34" s="659">
        <f t="shared" si="31"/>
        <v>5.37</v>
      </c>
      <c r="BM34" s="186" t="str">
        <f t="shared" si="32"/>
        <v>Y</v>
      </c>
      <c r="BN34" s="659">
        <f t="shared" si="33"/>
        <v>5.37</v>
      </c>
      <c r="BO34" s="186" t="str">
        <f t="shared" si="34"/>
        <v>Y</v>
      </c>
      <c r="BP34" s="660" t="str">
        <f t="shared" si="35"/>
        <v>SV năm 3</v>
      </c>
      <c r="BQ34" s="203"/>
      <c r="BR34" s="681">
        <f>IF($B34="","",IF(AND(ISNUMBER(VLOOKUP($B34,HKI!$B$11:$BP$73,67,FALSE))=TRUE,ISNUMBER(VLOOKUP($B34,HKII!$B$11:$BI$80,60,FALSE))=TRUE),VLOOKUP($B34,HKI!$B$11:$BP$73,67,FALSE)+VLOOKUP($B34,HKII!$B$11:$BI$80,60,FALSE),IF(OR(ISNUMBER(VLOOKUP($B34,HKI!$B$11:$BP$73,67,FALSE))=TRUE,ISNUMBER(VLOOKUP($B34,HKII!$B$11:$BI$80,60,FALSE))=TRUE),VLOOKUP($B34,HKII!$B$11:$BI$80,60,FALSE),"")))</f>
        <v>71</v>
      </c>
      <c r="BS34" s="681">
        <f>IF($B34="","",IF(ISNUMBER(VLOOKUP($B34,HKI!$B$11:$BQ$73,68,FALSE))=TRUE,VLOOKUP($B34,HKI!$B$11:$BQ$84,68,FALSE)+IF(ISNUMBER(VLOOKUP($B34,HKII!$B$11:$BJ$80,61,FALSE))=TRUE,VLOOKUP($B34,HKII!$B$11:$BJ$80,61,FALSE),VLOOKUP($B34,HKII!$B$11:$BJ$80,61,FALSE)),""))</f>
        <v>3</v>
      </c>
      <c r="BT34" s="197">
        <f t="shared" si="1"/>
        <v>4.3</v>
      </c>
      <c r="BU34" s="198">
        <f t="shared" si="2"/>
        <v>6.2</v>
      </c>
      <c r="BV34" s="198">
        <f t="shared" si="3"/>
        <v>5.0999999999999996</v>
      </c>
      <c r="BW34" s="198">
        <f t="shared" si="4"/>
        <v>4.3</v>
      </c>
      <c r="BX34" s="199">
        <f t="shared" si="5"/>
        <v>5.7</v>
      </c>
      <c r="BY34" s="199">
        <f t="shared" si="6"/>
        <v>4.9000000000000004</v>
      </c>
      <c r="BZ34" s="198" t="str">
        <f t="shared" si="7"/>
        <v/>
      </c>
      <c r="CA34" s="198" t="str">
        <f t="shared" si="8"/>
        <v/>
      </c>
      <c r="CB34" s="199" t="str">
        <f t="shared" si="36"/>
        <v/>
      </c>
      <c r="CC34" s="199">
        <f t="shared" si="37"/>
        <v>5</v>
      </c>
      <c r="CD34" s="198">
        <f t="shared" si="9"/>
        <v>6</v>
      </c>
      <c r="CE34" s="198">
        <f t="shared" si="10"/>
        <v>4.8</v>
      </c>
      <c r="CF34" s="198">
        <f t="shared" si="11"/>
        <v>6.9</v>
      </c>
      <c r="CG34" s="198">
        <f t="shared" si="12"/>
        <v>5.4</v>
      </c>
      <c r="CH34" s="198">
        <f t="shared" si="13"/>
        <v>5.5</v>
      </c>
      <c r="CI34" s="198">
        <f t="shared" si="14"/>
        <v>6.2</v>
      </c>
      <c r="CJ34" s="198">
        <f t="shared" si="15"/>
        <v>5.0999999999999996</v>
      </c>
      <c r="CK34" s="198" t="str">
        <f t="shared" si="16"/>
        <v/>
      </c>
      <c r="CL34" s="198">
        <f t="shared" si="17"/>
        <v>2</v>
      </c>
      <c r="CM34" s="198">
        <f t="shared" si="18"/>
        <v>5</v>
      </c>
      <c r="CN34" s="198">
        <f t="shared" si="19"/>
        <v>5.2</v>
      </c>
      <c r="CO34" s="199" t="str">
        <f t="shared" si="20"/>
        <v/>
      </c>
      <c r="CP34" s="200">
        <f t="shared" si="38"/>
        <v>5.27</v>
      </c>
      <c r="CQ34" s="571">
        <f t="shared" si="39"/>
        <v>4.3</v>
      </c>
      <c r="CR34" s="571">
        <f t="shared" si="40"/>
        <v>6.2</v>
      </c>
      <c r="CS34" s="571">
        <f t="shared" si="41"/>
        <v>5.0999999999999996</v>
      </c>
      <c r="CT34" s="571">
        <f t="shared" si="42"/>
        <v>4.3</v>
      </c>
      <c r="CU34" s="571">
        <f t="shared" si="43"/>
        <v>5.7</v>
      </c>
      <c r="CV34" s="571">
        <f t="shared" si="44"/>
        <v>4.9000000000000004</v>
      </c>
      <c r="CW34" s="571" t="str">
        <f t="shared" si="45"/>
        <v/>
      </c>
      <c r="CX34" s="571" t="str">
        <f t="shared" si="46"/>
        <v/>
      </c>
      <c r="CY34" s="571" t="str">
        <f t="shared" si="47"/>
        <v/>
      </c>
      <c r="CZ34" s="571">
        <f t="shared" si="48"/>
        <v>5</v>
      </c>
      <c r="DA34" s="571">
        <f t="shared" si="49"/>
        <v>6</v>
      </c>
      <c r="DB34" s="571">
        <f t="shared" si="50"/>
        <v>4.8</v>
      </c>
      <c r="DC34" s="571">
        <f t="shared" si="51"/>
        <v>6.9</v>
      </c>
      <c r="DD34" s="571">
        <f t="shared" si="52"/>
        <v>5.4</v>
      </c>
      <c r="DE34" s="571">
        <f t="shared" si="53"/>
        <v>5.5</v>
      </c>
      <c r="DF34" s="571">
        <f t="shared" si="54"/>
        <v>6.2</v>
      </c>
      <c r="DG34" s="571">
        <f t="shared" si="55"/>
        <v>5.0999999999999996</v>
      </c>
      <c r="DH34" s="571" t="str">
        <f t="shared" si="56"/>
        <v/>
      </c>
      <c r="DI34" s="571" t="str">
        <f t="shared" si="57"/>
        <v/>
      </c>
      <c r="DJ34" s="571">
        <f t="shared" si="58"/>
        <v>5</v>
      </c>
      <c r="DK34" s="571">
        <f t="shared" si="59"/>
        <v>5.2</v>
      </c>
      <c r="DL34" s="571" t="str">
        <f t="shared" si="60"/>
        <v/>
      </c>
      <c r="DM34" s="574">
        <f t="shared" si="21"/>
        <v>5.37</v>
      </c>
      <c r="DN34" s="585">
        <f t="shared" si="61"/>
        <v>4.3</v>
      </c>
      <c r="DO34" s="586">
        <f t="shared" si="62"/>
        <v>6.2</v>
      </c>
      <c r="DP34" s="586">
        <f t="shared" si="63"/>
        <v>5.0999999999999996</v>
      </c>
      <c r="DQ34" s="586">
        <f t="shared" si="64"/>
        <v>4.3</v>
      </c>
      <c r="DR34" s="586">
        <f t="shared" si="65"/>
        <v>5.7</v>
      </c>
      <c r="DS34" s="586">
        <f t="shared" si="66"/>
        <v>4.9000000000000004</v>
      </c>
      <c r="DT34" s="586" t="str">
        <f t="shared" si="67"/>
        <v/>
      </c>
      <c r="DU34" s="586" t="str">
        <f t="shared" si="68"/>
        <v/>
      </c>
      <c r="DV34" s="586" t="str">
        <f t="shared" si="69"/>
        <v/>
      </c>
      <c r="DW34" s="586">
        <f t="shared" si="70"/>
        <v>5</v>
      </c>
      <c r="DX34" s="586">
        <f t="shared" si="71"/>
        <v>6</v>
      </c>
      <c r="DY34" s="586">
        <f t="shared" si="72"/>
        <v>4.8</v>
      </c>
      <c r="DZ34" s="586">
        <f t="shared" si="73"/>
        <v>6.9</v>
      </c>
      <c r="EA34" s="586">
        <f t="shared" si="74"/>
        <v>5.4</v>
      </c>
      <c r="EB34" s="586">
        <f t="shared" si="75"/>
        <v>5.5</v>
      </c>
      <c r="EC34" s="586">
        <f t="shared" si="76"/>
        <v>6.2</v>
      </c>
      <c r="ED34" s="586">
        <f t="shared" si="77"/>
        <v>5.0999999999999996</v>
      </c>
      <c r="EE34" s="586" t="str">
        <f t="shared" si="78"/>
        <v/>
      </c>
      <c r="EF34" s="586">
        <f t="shared" si="79"/>
        <v>2</v>
      </c>
      <c r="EG34" s="586">
        <f t="shared" si="80"/>
        <v>5</v>
      </c>
      <c r="EH34" s="586">
        <f t="shared" si="81"/>
        <v>5.2</v>
      </c>
      <c r="EI34" s="586" t="str">
        <f t="shared" si="82"/>
        <v/>
      </c>
      <c r="EJ34" s="589">
        <f t="shared" si="83"/>
        <v>5.27</v>
      </c>
      <c r="EK34" s="617">
        <f>IF($B34="","",IF(ISNUMBER(VLOOKUP($B34,HKI!$B$11:$EU$73,150,FALSE)),VLOOKUP($B34,HKI!$B$11:$EU$73,150,FALSE),""))</f>
        <v>5.2</v>
      </c>
      <c r="EL34" s="602">
        <f>IF($B34="","",IF(ISNUMBER(VLOOKUP($B34,HKI!$B$11:$EV$73,151,FALSE)),VLOOKUP($B34,HKI!$B$11:$EV$73,151,FALSE),""))</f>
        <v>6.8</v>
      </c>
      <c r="EM34" s="602">
        <f>IF($B34="","",IF(ISNUMBER(VLOOKUP($B34,HKI!$B$11:$EW$73,152,FALSE)),VLOOKUP($B34,HKI!$B$11:$EW$73,152,FALSE),""))</f>
        <v>6.1</v>
      </c>
      <c r="EN34" s="602">
        <f>IF($B34="","",IF(ISNUMBER(VLOOKUP($B34,HKI!$B$11:$EX$73,153,FALSE)),VLOOKUP($B34,HKI!$B$11:$EX$73,153,FALSE),""))</f>
        <v>5.9</v>
      </c>
      <c r="EO34" s="602">
        <f>IF($B34="","",IF(ISNUMBER(VLOOKUP($B34,HKI!$B$11:$EY$73,154,FALSE)),VLOOKUP($B34,HKI!$B$11:$EY$73,154,FALSE),""))</f>
        <v>5</v>
      </c>
      <c r="EP34" s="602">
        <f>IF($B34="","",IF(ISNUMBER(VLOOKUP($B34,HKI!$B$11:$EZ$73,155,FALSE)),VLOOKUP($B34,HKI!$B$11:$EZ$73,155,FALSE),""))</f>
        <v>5.5</v>
      </c>
      <c r="EQ34" s="602" t="str">
        <f>IF($B34="","",IF(ISNUMBER(VLOOKUP($B34,HKI!$B$11:$FA$73,156,FALSE)),VLOOKUP($B34,HKI!$B$11:$FA$73,156,FALSE),""))</f>
        <v/>
      </c>
      <c r="ER34" s="602" t="str">
        <f>IF($B34="","",IF(ISNUMBER(VLOOKUP($B34,HKI!$B$11:$FB$73,157,FALSE)),VLOOKUP($B34,HKI!$B$11:$FB$73,157,FALSE),""))</f>
        <v/>
      </c>
      <c r="ES34" s="602" t="str">
        <f>IF($B34="","",IF(ISNUMBER(VLOOKUP($B34,HKI!$B$11:$FC$84,158,FALSE)),VLOOKUP($B34,HKI!$B$11:$FC$73,158,FALSE),""))</f>
        <v/>
      </c>
      <c r="ET34" s="602">
        <f>IF($B34="","",IF(ISNUMBER(VLOOKUP($B34,HKI!$B$11:$FD$73,159,FALSE)),VLOOKUP($B34,HKI!$B$11:$FD$73,159,FALSE),""))</f>
        <v>5.5</v>
      </c>
      <c r="EU34" s="602">
        <f>IF($B34="","",IF(ISNUMBER(VLOOKUP($B34,HKI!$B$11:$FE$73,160,FALSE)),VLOOKUP($B34,HKI!$B$11:$FE$73,160,FALSE),""))</f>
        <v>4.8</v>
      </c>
      <c r="EV34" s="602" t="str">
        <f>IF($B34="","",IF(ISNUMBER(VLOOKUP($B34,HKI!$B$11:$FF$73,161,FALSE)),VLOOKUP($B34,HKI!$B$11:$FF$73,161,FALSE),""))</f>
        <v/>
      </c>
      <c r="EW34" s="602">
        <f>IF($B34="","",IF(ISNUMBER(VLOOKUP($B34,HKI!$B$11:$FG$73,162,FALSE)),VLOOKUP($B34,HKI!$B$11:$FG$73,162,FALSE),""))</f>
        <v>8.6999999999999993</v>
      </c>
      <c r="EX34" s="602">
        <f>IF($B34="","",IF(ISNUMBER(VLOOKUP($B34,HKI!$B$11:$FH$73,163,FALSE)),VLOOKUP($B34,HKI!$B$11:$FH$73,163,FALSE),""))</f>
        <v>5.4</v>
      </c>
      <c r="EY34" s="602">
        <f>IF($B34="","",IF(ISNUMBER(VLOOKUP($B34,HKI!$B$11:$FI$73,164,FALSE)),VLOOKUP($B34,HKI!$B$11:$FI$73,164,FALSE),""))</f>
        <v>6</v>
      </c>
      <c r="EZ34" s="602">
        <f>IF($B34="","",IF(ISNUMBER(VLOOKUP($B34,HKI!$B$11:$FJ$73,165,FALSE)),VLOOKUP($B34,HKI!$B$11:$FJ$73,165,FALSE),""))</f>
        <v>6.3</v>
      </c>
      <c r="FA34" s="602">
        <f>IF($B34="","",IF(ISNUMBER(VLOOKUP($B34,HKI!$B$11:$FK$73,166,FALSE)),VLOOKUP($B34,HKI!$B$11:$FK$73,166,FALSE),""))</f>
        <v>4.5</v>
      </c>
      <c r="FB34" s="602">
        <f>IF($B34="","",IF(ISNUMBER(VLOOKUP($B34,HKI!$B$11:$FL$73,167,FALSE)),VLOOKUP($B34,HKI!$B$11:$FL$73,167,FALSE),""))</f>
        <v>6.2</v>
      </c>
      <c r="FC34" s="602" t="str">
        <f>IF($B34="","",IF(ISNUMBER(VLOOKUP($B34,HKI!$B$11:$FM$73,168,FALSE)),VLOOKUP($B34,HKI!$B$11:$FM$73,168,FALSE),""))</f>
        <v/>
      </c>
      <c r="FD34" s="602" t="str">
        <f>IF($B34="","",IF(ISNUMBER(VLOOKUP($B34,HKI!$B$11:$FN$73,169,FALSE)),VLOOKUP($B34,HKI!$B$11:$FN$73,169,FALSE),""))</f>
        <v/>
      </c>
      <c r="FE34" s="602" t="str">
        <f>IF($B34="","",IF(ISNUMBER(VLOOKUP($B34,HKI!$B$11:$FO$73,170,FALSE)),VLOOKUP($B34,HKI!$B$11:$FO$73,170,FALSE),""))</f>
        <v/>
      </c>
      <c r="FF34" s="602">
        <f>IF($B34="","",IF(ISNUMBER(VLOOKUP($B34,HKI!$B$11:$FP$73,171,FALSE)),VLOOKUP($B34,HKI!$B$11:$FP$73,171,FALSE),""))</f>
        <v>5</v>
      </c>
      <c r="FG34" s="618" t="str">
        <f>IF($B34="","",IF(ISNUMBER(VLOOKUP($B34,HKI!$B$11:$FQ$73,172,FALSE)),VLOOKUP($B34,HKI!$B$11:$FQ$73,172,FALSE),""))</f>
        <v/>
      </c>
      <c r="FH34" s="610">
        <f t="shared" si="84"/>
        <v>4.3</v>
      </c>
      <c r="FI34" s="586">
        <f t="shared" si="85"/>
        <v>6.2</v>
      </c>
      <c r="FJ34" s="586">
        <f t="shared" si="86"/>
        <v>5.0999999999999996</v>
      </c>
      <c r="FK34" s="586">
        <f t="shared" si="87"/>
        <v>4.3</v>
      </c>
      <c r="FL34" s="586">
        <f t="shared" si="88"/>
        <v>5.7</v>
      </c>
      <c r="FM34" s="586">
        <f t="shared" si="89"/>
        <v>4.9000000000000004</v>
      </c>
      <c r="FN34" s="586" t="str">
        <f t="shared" si="90"/>
        <v/>
      </c>
      <c r="FO34" s="586" t="str">
        <f t="shared" si="91"/>
        <v/>
      </c>
      <c r="FP34" s="586" t="str">
        <f t="shared" si="92"/>
        <v/>
      </c>
      <c r="FQ34" s="586">
        <f t="shared" si="93"/>
        <v>5</v>
      </c>
      <c r="FR34" s="586">
        <f t="shared" si="94"/>
        <v>6</v>
      </c>
      <c r="FS34" s="586">
        <f t="shared" si="95"/>
        <v>4.8</v>
      </c>
      <c r="FT34" s="586">
        <f t="shared" si="96"/>
        <v>6.9</v>
      </c>
      <c r="FU34" s="586">
        <f t="shared" si="97"/>
        <v>5.4</v>
      </c>
      <c r="FV34" s="586">
        <f t="shared" si="98"/>
        <v>5.5</v>
      </c>
      <c r="FW34" s="586">
        <f t="shared" si="99"/>
        <v>6.2</v>
      </c>
      <c r="FX34" s="586">
        <f t="shared" si="100"/>
        <v>5.0999999999999996</v>
      </c>
      <c r="FY34" s="586" t="str">
        <f t="shared" si="101"/>
        <v/>
      </c>
      <c r="FZ34" s="586" t="str">
        <f t="shared" si="102"/>
        <v/>
      </c>
      <c r="GA34" s="586">
        <f t="shared" si="103"/>
        <v>5</v>
      </c>
      <c r="GB34" s="586">
        <f t="shared" si="104"/>
        <v>5.2</v>
      </c>
      <c r="GC34" s="586" t="str">
        <f t="shared" si="105"/>
        <v/>
      </c>
      <c r="GD34" s="596">
        <f t="shared" si="106"/>
        <v>5.37</v>
      </c>
      <c r="GE34" s="737">
        <f t="shared" si="107"/>
        <v>5.56</v>
      </c>
      <c r="GF34" s="207"/>
      <c r="GI34" s="738">
        <f t="shared" si="108"/>
        <v>394.6</v>
      </c>
      <c r="GJ34" s="738">
        <f t="shared" si="109"/>
        <v>71</v>
      </c>
      <c r="GK34" s="738">
        <f t="shared" si="110"/>
        <v>5.56</v>
      </c>
    </row>
    <row r="35" spans="1:193" s="206" customFormat="1" ht="21.95" customHeight="1">
      <c r="A35" s="686">
        <f>IF(B35="","",SUBTOTAL(3,$B$11:B35))</f>
        <v>25</v>
      </c>
      <c r="B35" s="490" t="str">
        <f>IF(HKII!$B35="","",HKII!$B35)</f>
        <v>13D301Đ053</v>
      </c>
      <c r="C35" s="648" t="str">
        <f>IF($B35="","",VLOOKUP($B35,'DS LOP HKII'!$B$2:$C$936,2,0))</f>
        <v>Nguyễn Ngọc</v>
      </c>
      <c r="D35" s="649" t="str">
        <f>IF($B35="","",VLOOKUP($B35,'DS LOP HKII'!$B$2:$D$936,3,0))</f>
        <v>Hoài</v>
      </c>
      <c r="E35" s="201"/>
      <c r="F35" s="650" t="str">
        <f>IF($B35="","",IF(AND(ISBLANK(VLOOKUP($B35,HKI!$B$11:$G$73,5,FALSE)),ISBLANK(VLOOKUP($B35,HKII!$B$11:$G$80,5,FALSE)))=TRUE,"",VLOOKUP($B35,HKI!$B$11:$G$73,5,FALSE)+VLOOKUP($B35,HKII!$B$11:$G$80,5,FALSE)))</f>
        <v/>
      </c>
      <c r="G35" s="651">
        <f>IF($B35="","",IF(AND(ISBLANK(VLOOKUP($B35,HKI!$B$11:$G$73,6,FALSE)),ISBLANK(VLOOKUP($B35,HKII!$B$11:$G$80,6,FALSE)))=TRUE,"",VLOOKUP($B35,HKI!$B$11:$G$73,6,FALSE)+VLOOKUP($B35,HKII!$B$11:$G$80,6,FALSE)))</f>
        <v>2</v>
      </c>
      <c r="H35" s="652">
        <f>IF(OR(ISNUMBER(VLOOKUP($B35,HKI!$B$11:$I$73,8,FALSE))=FALSE,$H$6="",$B35=""),"",VLOOKUP($B35,HKI!$B$11:$I$73,8,FALSE))</f>
        <v>5</v>
      </c>
      <c r="I35" s="653" t="str">
        <f>IF(OR(ISNUMBER(VLOOKUP($B35,HKI!$B$11:$K$73,10,FALSE))=FALSE,,$H$6="",$B35=""),"",VLOOKUP($B35,HKI!$B$11:$K$73,10,FALSE))</f>
        <v/>
      </c>
      <c r="J35" s="652">
        <f>IF(OR(ISNUMBER(VLOOKUP($B35,HKI!$B$11:$M$73,12,FALSE))=FALSE,$J$6="",$B35=""),"",VLOOKUP($B35,HKI!$B$11:$M$73,12,FALSE))</f>
        <v>6.4</v>
      </c>
      <c r="K35" s="653" t="str">
        <f>IF(OR(ISNUMBER(VLOOKUP($B35,HKI!$B$11:$O$73,14,FALSE))=FALSE,$J$6="",$B35=""),"",VLOOKUP($B35,HKI!$B$11:$O$73,14,FALSE))</f>
        <v/>
      </c>
      <c r="L35" s="652">
        <f>IF(OR(ISNUMBER(VLOOKUP($B35,HKI!$B$11:$Q$73,16,FALSE))=FALSE,$L$6="",$B35=""),"",VLOOKUP($B35,HKI!$B$11:$Q$73,16,FALSE))</f>
        <v>5.5</v>
      </c>
      <c r="M35" s="653" t="str">
        <f>IF(OR(ISNUMBER(VLOOKUP($B35,HKI!$B$11:$S$73,18,FALSE))=FALSE,$L$6="",$B35=""),"",VLOOKUP($B35,HKI!$B$11:$S$73,18,FALSE))</f>
        <v/>
      </c>
      <c r="N35" s="652">
        <f>IF(OR(ISNUMBER(VLOOKUP($B35,HKI!$B$11:$U$73,20,FALSE))=FALSE,$N$6="",$B35=""),"",VLOOKUP($B35,HKI!$B$11:$U$73,20,FALSE))</f>
        <v>5.4</v>
      </c>
      <c r="O35" s="653" t="str">
        <f>IF(OR(ISNUMBER(VLOOKUP($B35,HKI!$B$11:$W$73,22,FALSE))=FALSE,$N$6="",$B35=""),"",VLOOKUP($B35,HKI!$B$11:$W$73,22,FALSE))</f>
        <v/>
      </c>
      <c r="P35" s="652">
        <f>IF(OR(ISNUMBER(VLOOKUP($B35,HKI!$B$11:$Y$73,24,FALSE))=FALSE,$P$6="",$B35=""),"",VLOOKUP($B35,HKI!$B$11:$Y$73,24,FALSE))</f>
        <v>6.3</v>
      </c>
      <c r="Q35" s="653" t="str">
        <f>IF(OR(ISNUMBER(VLOOKUP($B35,HKI!$B$11:$AA$73,26,FALSE))=FALSE,$P$6="",$B35=""),"",VLOOKUP($B35,HKI!$B$11:$AA$73,26,FALSE))</f>
        <v/>
      </c>
      <c r="R35" s="652">
        <f>IF(OR(ISNUMBER(VLOOKUP($B35,HKI!$B$11:$AC$73,28,FALSE))=FALSE,$R$6="",$B35=""),"",VLOOKUP($B35,HKI!$B$11:$AC$73,28,FALSE))</f>
        <v>4.7</v>
      </c>
      <c r="S35" s="653" t="str">
        <f>IF(OR(ISNUMBER(VLOOKUP($B35,HKI!$B$11:$AE$73,30,FALSE))=FALSE,$R$6="",$B35=""),"",VLOOKUP($B35,HKI!$B$11:$AE$73,30,FALSE))</f>
        <v/>
      </c>
      <c r="T35" s="652" t="str">
        <f>IF(OR(ISNUMBER(VLOOKUP($B35,HKI!$B$11:$AG$73,32,FALSE))=FALSE,$T$6="",$B35=""),"",VLOOKUP($B35,HKI!$B$11:$AG$73,32,FALSE))</f>
        <v/>
      </c>
      <c r="U35" s="653" t="str">
        <f>IF(OR(ISNUMBER(VLOOKUP($B35,HKI!$B$11:$AI$73,34,FALSE))=FALSE,$T$6="",$B35=""),"",VLOOKUP($B35,HKI!$B$11:$AI$73,34,FALSE))</f>
        <v/>
      </c>
      <c r="V35" s="652" t="str">
        <f>IF(OR(ISNUMBER(VLOOKUP($B35,HKI!$B$11:$AK$73,36,FALSE))=FALSE,$V$6="",$B35=""),"",VLOOKUP($B35,HKI!$B$11:$AK$73,36,FALSE))</f>
        <v/>
      </c>
      <c r="W35" s="653" t="str">
        <f>IF(OR(ISNUMBER(VLOOKUP($B35,HKI!$B$11:$AM$73,38,FALSE))=FALSE,$V$6="",$B35=""),"",VLOOKUP($B35,HKI!$B$11:$AM$73,38,FALSE))</f>
        <v/>
      </c>
      <c r="X35" s="652" t="str">
        <f>IF(OR(ISNUMBER(VLOOKUP($B35,HKI!$B$11:$AO$73,40,FALSE))=FALSE,$X$6="",$B35=""),"",VLOOKUP($B35,HKI!$B$11:$AO$73,40,FALSE))</f>
        <v/>
      </c>
      <c r="Y35" s="653" t="str">
        <f>IF(OR(ISNUMBER(VLOOKUP($B35,HKI!$B$11:$AQ$73,42,FALSE))=FALSE,$X$6="",$B35=""),"",VLOOKUP($B35,HKI!$B$11:$AQ$73,42,FALSE))</f>
        <v/>
      </c>
      <c r="Z35" s="652">
        <f>IF(OR(ISNUMBER(VLOOKUP($B35,HKI!$B$11:$AS$73,44,FALSE))=FALSE,$Z$6="",$B35=""),"",VLOOKUP($B35,HKI!$B$11:$AS$73,44,FALSE))</f>
        <v>7</v>
      </c>
      <c r="AA35" s="254"/>
      <c r="AB35" s="652">
        <f>IF(OR(ISNUMBER(VLOOKUP($B35,HKI!$B$11:$AW$73,48,FALSE))=FALSE,$AB$6="",$B35=""),"",VLOOKUP($B35,HKI!$B$11:$AW$73,48,FALSE))</f>
        <v>8.3000000000000007</v>
      </c>
      <c r="AC35" s="254"/>
      <c r="AD35" s="652">
        <f>IF(OR(ISNUMBER(VLOOKUP($B35,HKII!$B$11:$I$80,8,FALSE))=FALSE,$AD$6="",$B35=""),"",VLOOKUP($B35,HKII!$B$11:$I$80,8,FALSE))</f>
        <v>5.2</v>
      </c>
      <c r="AE35" s="653" t="str">
        <f>IF(OR(ISNUMBER(VLOOKUP($B35,HKII!$B$11:$K$80,10,FALSE))=FALSE,$AD$6="",$B35=""),"",VLOOKUP($B35,HKII!$B$11:$K$80,10,FALSE))</f>
        <v/>
      </c>
      <c r="AF35" s="652">
        <f>IF(OR(ISNUMBER(VLOOKUP($B35,HKII!$B$11:$M$80,12,FALSE))=FALSE,$AF$6="",$B35=""),"",VLOOKUP($B35,HKII!$B$11:$M$80,12,FALSE))</f>
        <v>5.6</v>
      </c>
      <c r="AG35" s="653" t="str">
        <f>IF(OR(ISNUMBER(VLOOKUP($B35,HKII!$B$11:$O$80,14,FALSE))=FALSE,$AF$6="",$B35=""),"",VLOOKUP($B35,HKII!$B$11:$O$80,14,FALSE))</f>
        <v/>
      </c>
      <c r="AH35" s="652">
        <f>IF(OR(ISNUMBER(VLOOKUP($B35,HKII!$B$11:$Q$80,16,FALSE))=FALSE,$AH$6="",$B35=""),"",VLOOKUP($B35,HKII!$B$11:$Q$80,16,FALSE))</f>
        <v>6.8</v>
      </c>
      <c r="AI35" s="653" t="str">
        <f>IF(OR(ISNUMBER(VLOOKUP($B35,HKII!$B$11:$S$80,18,FALSE))=FALSE,$AH$6="",$B35=""),"",VLOOKUP($B35,HKII!$B$11:$S$75,18,FALSE))</f>
        <v/>
      </c>
      <c r="AJ35" s="652">
        <f>IF(OR(ISNUMBER(VLOOKUP($B35,HKII!$B$11:$U$80,20,FALSE))=FALSE,$AJ$6="",$B35=""),"",VLOOKUP($B35,HKII!$B$11:$U$80,20,FALSE))</f>
        <v>6.4</v>
      </c>
      <c r="AK35" s="653" t="str">
        <f>IF(OR(ISNUMBER(VLOOKUP($B35,HKII!$B$11:$W$91,22,FALSE))=FALSE,$AJ$6="",$B35=""),"",VLOOKUP($B35,HKII!$B$11:$W$91,22,FALSE))</f>
        <v/>
      </c>
      <c r="AL35" s="652">
        <f>IF(OR(ISNUMBER(VLOOKUP($B35,HKII!$B$11:$Y$80,24,FALSE))=FALSE,$AL$6="",$B35=""),"",VLOOKUP($B35,HKII!$B$11:$Y$80,24,FALSE))</f>
        <v>7.1</v>
      </c>
      <c r="AM35" s="653" t="str">
        <f>IF(OR(ISNUMBER(VLOOKUP($B35,HKII!$B$11:$AA$80,26,FALSE))=FALSE,$AL$6="",$B35=""),"",VLOOKUP($B35,HKII!$B$11:$AA$80,26,FALSE))</f>
        <v/>
      </c>
      <c r="AN35" s="652">
        <f>IF(OR(ISNUMBER(VLOOKUP($B35,HKII!$B$11:$AC$80,28,FALSE))=FALSE,$AN$6="",$B35=""),"",VLOOKUP($B35,HKII!$B$11:$AC$80,28,FALSE))</f>
        <v>5.2</v>
      </c>
      <c r="AO35" s="653" t="str">
        <f>IF(OR(ISNUMBER(VLOOKUP($B35,HKII!$B$11:$AE$80,30,FALSE))=FALSE,$AN$6="",$B35=""),"",VLOOKUP($B35,HKII!$B$11:$AE$80,30,FALSE))</f>
        <v/>
      </c>
      <c r="AP35" s="652" t="str">
        <f>IF(OR(ISNUMBER(VLOOKUP($B35,HKII!$B$11:$AG$80,32,FALSE))=FALSE,$AP$6="",$B35=""),"",VLOOKUP($B35,HKII!$B$11:$AG$80,32,FALSE))</f>
        <v/>
      </c>
      <c r="AQ35" s="654" t="str">
        <f>IF(OR(ISNUMBER(VLOOKUP($B35,HKII!$B$11:$AI$80,34,FALSE))=FALSE,$AP$6="",$B35=""),"",VLOOKUP($B35,HKII!$B$11:$AI$80,34,FALSE))</f>
        <v/>
      </c>
      <c r="AR35" s="652">
        <f>IF(OR(ISNUMBER(VLOOKUP($B35,HKII!$B$11:$AK$80,36,FALSE))=FALSE,$AR$6="",$B35=""),"",VLOOKUP($B35,HKII!$B$11:$AK$80,36,FALSE))</f>
        <v>6</v>
      </c>
      <c r="AS35" s="254"/>
      <c r="AT35" s="652">
        <f>IF(OR(ISNUMBER(VLOOKUP($B35,HKII!$B$11:$AO$80,40,FALSE))=FALSE,$AT$6="",$B35=""),"",VLOOKUP($B35,HKII!$B$11:$AO$80,40,FALSE))</f>
        <v>6.3</v>
      </c>
      <c r="AU35" s="735"/>
      <c r="AV35" s="652">
        <f>IF(OR(ISNUMBER(VLOOKUP($B35,HKII!$B$11:$AS$80,44,FALSE))=FALSE,$AV$6="",$B35=""),"",VLOOKUP($B35,HKII!$B$11:$AS$80,44,FALSE))</f>
        <v>7</v>
      </c>
      <c r="AW35" s="735"/>
      <c r="AX35" s="652" t="str">
        <f>IF(OR(ISNUMBER(VLOOKUP($B35,HKII!$B$11:$AW$80,48,FALSE))=FALSE,AX30="",$B35=""),"",VLOOKUP($B35,HKII!$B$11:$AW$80,48,FALSE))</f>
        <v/>
      </c>
      <c r="AY35" s="735"/>
      <c r="AZ35" s="655">
        <f t="shared" si="0"/>
        <v>6.12</v>
      </c>
      <c r="BA35" s="655" t="str">
        <f t="shared" si="22"/>
        <v/>
      </c>
      <c r="BB35" s="548">
        <f>IF($B35="","",IF(OR(ISNUMBER(VLOOKUP($B35,HKI!$B$11:$BB$73,53,FALSE)),ISNUMBER(VLOOKUP($B35,HKII!$B$11:$BB$80,53,FALSE))),ROUND((VLOOKUP($B35,HKI!$B$11:$BB$73,53,FALSE)+VLOOKUP($B35,HKII!$B$11:$BB$80,53,FALSE))/2,0),""))</f>
        <v>67</v>
      </c>
      <c r="BC35" s="656" t="str">
        <f t="shared" si="23"/>
        <v>T.Bình</v>
      </c>
      <c r="BD35" s="548" t="str">
        <f t="shared" si="24"/>
        <v/>
      </c>
      <c r="BE35" s="202"/>
      <c r="BF35" s="186" t="str">
        <f t="shared" si="25"/>
        <v/>
      </c>
      <c r="BG35" s="657">
        <f t="shared" si="26"/>
        <v>35</v>
      </c>
      <c r="BH35" s="188">
        <f t="shared" si="27"/>
        <v>35</v>
      </c>
      <c r="BI35" s="188">
        <f t="shared" si="28"/>
        <v>0</v>
      </c>
      <c r="BJ35" s="188">
        <f t="shared" si="29"/>
        <v>35</v>
      </c>
      <c r="BK35" s="658">
        <f t="shared" si="30"/>
        <v>0</v>
      </c>
      <c r="BL35" s="659">
        <f t="shared" si="31"/>
        <v>6.12</v>
      </c>
      <c r="BM35" s="186" t="str">
        <f t="shared" si="32"/>
        <v>BT</v>
      </c>
      <c r="BN35" s="659">
        <f t="shared" si="33"/>
        <v>6.12</v>
      </c>
      <c r="BO35" s="186" t="str">
        <f t="shared" si="34"/>
        <v>BT</v>
      </c>
      <c r="BP35" s="660" t="str">
        <f t="shared" si="35"/>
        <v>SV năm 3</v>
      </c>
      <c r="BQ35" s="203"/>
      <c r="BR35" s="681">
        <f>IF($B35="","",IF(AND(ISNUMBER(VLOOKUP($B35,HKI!$B$11:$BP$73,67,FALSE))=TRUE,ISNUMBER(VLOOKUP($B35,HKII!$B$11:$BI$80,60,FALSE))=TRUE),VLOOKUP($B35,HKI!$B$11:$BP$73,67,FALSE)+VLOOKUP($B35,HKII!$B$11:$BI$80,60,FALSE),IF(OR(ISNUMBER(VLOOKUP($B35,HKI!$B$11:$BP$73,67,FALSE))=TRUE,ISNUMBER(VLOOKUP($B35,HKII!$B$11:$BI$80,60,FALSE))=TRUE),VLOOKUP($B35,HKII!$B$11:$BI$80,60,FALSE),"")))</f>
        <v>74</v>
      </c>
      <c r="BS35" s="681">
        <f>IF($B35="","",IF(ISNUMBER(VLOOKUP($B35,HKI!$B$11:$BQ$73,68,FALSE))=TRUE,VLOOKUP($B35,HKI!$B$11:$BQ$84,68,FALSE)+IF(ISNUMBER(VLOOKUP($B35,HKII!$B$11:$BJ$80,61,FALSE))=TRUE,VLOOKUP($B35,HKII!$B$11:$BJ$80,61,FALSE),VLOOKUP($B35,HKII!$B$11:$BJ$80,61,FALSE)),""))</f>
        <v>0</v>
      </c>
      <c r="BT35" s="197">
        <f t="shared" si="1"/>
        <v>5</v>
      </c>
      <c r="BU35" s="198">
        <f t="shared" si="2"/>
        <v>6.4</v>
      </c>
      <c r="BV35" s="198">
        <f t="shared" si="3"/>
        <v>5.5</v>
      </c>
      <c r="BW35" s="198">
        <f t="shared" si="4"/>
        <v>5.4</v>
      </c>
      <c r="BX35" s="199">
        <f t="shared" si="5"/>
        <v>6.3</v>
      </c>
      <c r="BY35" s="199">
        <f t="shared" si="6"/>
        <v>4.7</v>
      </c>
      <c r="BZ35" s="198" t="str">
        <f t="shared" si="7"/>
        <v/>
      </c>
      <c r="CA35" s="198" t="str">
        <f t="shared" si="8"/>
        <v/>
      </c>
      <c r="CB35" s="199" t="str">
        <f t="shared" si="36"/>
        <v/>
      </c>
      <c r="CC35" s="199">
        <f t="shared" si="37"/>
        <v>7</v>
      </c>
      <c r="CD35" s="198">
        <f t="shared" si="9"/>
        <v>8.3000000000000007</v>
      </c>
      <c r="CE35" s="198">
        <f t="shared" si="10"/>
        <v>5.2</v>
      </c>
      <c r="CF35" s="198">
        <f t="shared" si="11"/>
        <v>5.6</v>
      </c>
      <c r="CG35" s="198">
        <f t="shared" si="12"/>
        <v>6.8</v>
      </c>
      <c r="CH35" s="198">
        <f t="shared" si="13"/>
        <v>6.4</v>
      </c>
      <c r="CI35" s="198">
        <f t="shared" si="14"/>
        <v>7.1</v>
      </c>
      <c r="CJ35" s="198">
        <f t="shared" si="15"/>
        <v>5.2</v>
      </c>
      <c r="CK35" s="198" t="str">
        <f t="shared" si="16"/>
        <v/>
      </c>
      <c r="CL35" s="198">
        <f t="shared" si="17"/>
        <v>6</v>
      </c>
      <c r="CM35" s="198">
        <f t="shared" si="18"/>
        <v>6.3</v>
      </c>
      <c r="CN35" s="198">
        <f t="shared" si="19"/>
        <v>7</v>
      </c>
      <c r="CO35" s="199" t="str">
        <f t="shared" si="20"/>
        <v/>
      </c>
      <c r="CP35" s="200">
        <f t="shared" si="38"/>
        <v>6.12</v>
      </c>
      <c r="CQ35" s="571">
        <f t="shared" si="39"/>
        <v>5</v>
      </c>
      <c r="CR35" s="571">
        <f t="shared" si="40"/>
        <v>6.4</v>
      </c>
      <c r="CS35" s="571">
        <f t="shared" si="41"/>
        <v>5.5</v>
      </c>
      <c r="CT35" s="571">
        <f t="shared" si="42"/>
        <v>5.4</v>
      </c>
      <c r="CU35" s="571">
        <f t="shared" si="43"/>
        <v>6.3</v>
      </c>
      <c r="CV35" s="571">
        <f t="shared" si="44"/>
        <v>4.7</v>
      </c>
      <c r="CW35" s="571" t="str">
        <f t="shared" si="45"/>
        <v/>
      </c>
      <c r="CX35" s="571" t="str">
        <f t="shared" si="46"/>
        <v/>
      </c>
      <c r="CY35" s="571" t="str">
        <f t="shared" si="47"/>
        <v/>
      </c>
      <c r="CZ35" s="571">
        <f t="shared" si="48"/>
        <v>7</v>
      </c>
      <c r="DA35" s="571">
        <f t="shared" si="49"/>
        <v>8.3000000000000007</v>
      </c>
      <c r="DB35" s="571">
        <f t="shared" si="50"/>
        <v>5.2</v>
      </c>
      <c r="DC35" s="571">
        <f t="shared" si="51"/>
        <v>5.6</v>
      </c>
      <c r="DD35" s="571">
        <f t="shared" si="52"/>
        <v>6.8</v>
      </c>
      <c r="DE35" s="571">
        <f t="shared" si="53"/>
        <v>6.4</v>
      </c>
      <c r="DF35" s="571">
        <f t="shared" si="54"/>
        <v>7.1</v>
      </c>
      <c r="DG35" s="571">
        <f t="shared" si="55"/>
        <v>5.2</v>
      </c>
      <c r="DH35" s="571" t="str">
        <f t="shared" si="56"/>
        <v/>
      </c>
      <c r="DI35" s="571">
        <f t="shared" si="57"/>
        <v>6</v>
      </c>
      <c r="DJ35" s="571">
        <f t="shared" si="58"/>
        <v>6.3</v>
      </c>
      <c r="DK35" s="571">
        <f t="shared" si="59"/>
        <v>7</v>
      </c>
      <c r="DL35" s="571" t="str">
        <f t="shared" si="60"/>
        <v/>
      </c>
      <c r="DM35" s="574">
        <f t="shared" si="21"/>
        <v>6.12</v>
      </c>
      <c r="DN35" s="585">
        <f t="shared" si="61"/>
        <v>5</v>
      </c>
      <c r="DO35" s="586">
        <f t="shared" si="62"/>
        <v>6.4</v>
      </c>
      <c r="DP35" s="586">
        <f t="shared" si="63"/>
        <v>5.5</v>
      </c>
      <c r="DQ35" s="586">
        <f t="shared" si="64"/>
        <v>5.4</v>
      </c>
      <c r="DR35" s="586">
        <f t="shared" si="65"/>
        <v>6.3</v>
      </c>
      <c r="DS35" s="586">
        <f t="shared" si="66"/>
        <v>4.7</v>
      </c>
      <c r="DT35" s="586" t="str">
        <f t="shared" si="67"/>
        <v/>
      </c>
      <c r="DU35" s="586" t="str">
        <f t="shared" si="68"/>
        <v/>
      </c>
      <c r="DV35" s="586" t="str">
        <f t="shared" si="69"/>
        <v/>
      </c>
      <c r="DW35" s="586">
        <f t="shared" si="70"/>
        <v>7</v>
      </c>
      <c r="DX35" s="586">
        <f t="shared" si="71"/>
        <v>8.3000000000000007</v>
      </c>
      <c r="DY35" s="586">
        <f t="shared" si="72"/>
        <v>5.2</v>
      </c>
      <c r="DZ35" s="586">
        <f t="shared" si="73"/>
        <v>5.6</v>
      </c>
      <c r="EA35" s="586">
        <f t="shared" si="74"/>
        <v>6.8</v>
      </c>
      <c r="EB35" s="586">
        <f t="shared" si="75"/>
        <v>6.4</v>
      </c>
      <c r="EC35" s="586">
        <f t="shared" si="76"/>
        <v>7.1</v>
      </c>
      <c r="ED35" s="586">
        <f t="shared" si="77"/>
        <v>5.2</v>
      </c>
      <c r="EE35" s="586" t="str">
        <f t="shared" si="78"/>
        <v/>
      </c>
      <c r="EF35" s="586">
        <f t="shared" si="79"/>
        <v>6</v>
      </c>
      <c r="EG35" s="586">
        <f t="shared" si="80"/>
        <v>6.3</v>
      </c>
      <c r="EH35" s="586">
        <f t="shared" si="81"/>
        <v>7</v>
      </c>
      <c r="EI35" s="586" t="str">
        <f t="shared" si="82"/>
        <v/>
      </c>
      <c r="EJ35" s="589">
        <f t="shared" si="83"/>
        <v>6.12</v>
      </c>
      <c r="EK35" s="617">
        <f>IF($B35="","",IF(ISNUMBER(VLOOKUP($B35,HKI!$B$11:$EU$73,150,FALSE)),VLOOKUP($B35,HKI!$B$11:$EU$73,150,FALSE),""))</f>
        <v>6.3</v>
      </c>
      <c r="EL35" s="602">
        <f>IF($B35="","",IF(ISNUMBER(VLOOKUP($B35,HKI!$B$11:$EV$73,151,FALSE)),VLOOKUP($B35,HKI!$B$11:$EV$73,151,FALSE),""))</f>
        <v>6.2</v>
      </c>
      <c r="EM35" s="602">
        <f>IF($B35="","",IF(ISNUMBER(VLOOKUP($B35,HKI!$B$11:$EW$73,152,FALSE)),VLOOKUP($B35,HKI!$B$11:$EW$73,152,FALSE),""))</f>
        <v>5.7</v>
      </c>
      <c r="EN35" s="602">
        <f>IF($B35="","",IF(ISNUMBER(VLOOKUP($B35,HKI!$B$11:$EX$73,153,FALSE)),VLOOKUP($B35,HKI!$B$11:$EX$73,153,FALSE),""))</f>
        <v>6</v>
      </c>
      <c r="EO35" s="602">
        <f>IF($B35="","",IF(ISNUMBER(VLOOKUP($B35,HKI!$B$11:$EY$73,154,FALSE)),VLOOKUP($B35,HKI!$B$11:$EY$73,154,FALSE),""))</f>
        <v>5.9</v>
      </c>
      <c r="EP35" s="602">
        <f>IF($B35="","",IF(ISNUMBER(VLOOKUP($B35,HKI!$B$11:$EZ$73,155,FALSE)),VLOOKUP($B35,HKI!$B$11:$EZ$73,155,FALSE),""))</f>
        <v>6.7</v>
      </c>
      <c r="EQ35" s="602">
        <f>IF($B35="","",IF(ISNUMBER(VLOOKUP($B35,HKI!$B$11:$FA$73,156,FALSE)),VLOOKUP($B35,HKI!$B$11:$FA$73,156,FALSE),""))</f>
        <v>6.8</v>
      </c>
      <c r="ER35" s="602" t="str">
        <f>IF($B35="","",IF(ISNUMBER(VLOOKUP($B35,HKI!$B$11:$FB$73,157,FALSE)),VLOOKUP($B35,HKI!$B$11:$FB$73,157,FALSE),""))</f>
        <v/>
      </c>
      <c r="ES35" s="602" t="str">
        <f>IF($B35="","",IF(ISNUMBER(VLOOKUP($B35,HKI!$B$11:$FC$84,158,FALSE)),VLOOKUP($B35,HKI!$B$11:$FC$73,158,FALSE),""))</f>
        <v/>
      </c>
      <c r="ET35" s="602">
        <f>IF($B35="","",IF(ISNUMBER(VLOOKUP($B35,HKI!$B$11:$FD$73,159,FALSE)),VLOOKUP($B35,HKI!$B$11:$FD$73,159,FALSE),""))</f>
        <v>6.9</v>
      </c>
      <c r="EU35" s="602">
        <f>IF($B35="","",IF(ISNUMBER(VLOOKUP($B35,HKI!$B$11:$FE$73,160,FALSE)),VLOOKUP($B35,HKI!$B$11:$FE$73,160,FALSE),""))</f>
        <v>5.2</v>
      </c>
      <c r="EV35" s="602">
        <f>IF($B35="","",IF(ISNUMBER(VLOOKUP($B35,HKI!$B$11:$FF$73,161,FALSE)),VLOOKUP($B35,HKI!$B$11:$FF$73,161,FALSE),""))</f>
        <v>7.9</v>
      </c>
      <c r="EW35" s="602" t="str">
        <f>IF($B35="","",IF(ISNUMBER(VLOOKUP($B35,HKI!$B$11:$FG$73,162,FALSE)),VLOOKUP($B35,HKI!$B$11:$FG$73,162,FALSE),""))</f>
        <v/>
      </c>
      <c r="EX35" s="602">
        <f>IF($B35="","",IF(ISNUMBER(VLOOKUP($B35,HKI!$B$11:$FH$73,163,FALSE)),VLOOKUP($B35,HKI!$B$11:$FH$73,163,FALSE),""))</f>
        <v>6.4</v>
      </c>
      <c r="EY35" s="602">
        <f>IF($B35="","",IF(ISNUMBER(VLOOKUP($B35,HKI!$B$11:$FI$73,164,FALSE)),VLOOKUP($B35,HKI!$B$11:$FI$73,164,FALSE),""))</f>
        <v>7.2</v>
      </c>
      <c r="EZ35" s="602">
        <f>IF($B35="","",IF(ISNUMBER(VLOOKUP($B35,HKI!$B$11:$FJ$73,165,FALSE)),VLOOKUP($B35,HKI!$B$11:$FJ$73,165,FALSE),""))</f>
        <v>6.5</v>
      </c>
      <c r="FA35" s="602">
        <f>IF($B35="","",IF(ISNUMBER(VLOOKUP($B35,HKI!$B$11:$FK$73,166,FALSE)),VLOOKUP($B35,HKI!$B$11:$FK$73,166,FALSE),""))</f>
        <v>7.2</v>
      </c>
      <c r="FB35" s="602">
        <f>IF($B35="","",IF(ISNUMBER(VLOOKUP($B35,HKI!$B$11:$FL$73,167,FALSE)),VLOOKUP($B35,HKI!$B$11:$FL$73,167,FALSE),""))</f>
        <v>6.9</v>
      </c>
      <c r="FC35" s="602" t="str">
        <f>IF($B35="","",IF(ISNUMBER(VLOOKUP($B35,HKI!$B$11:$FM$73,168,FALSE)),VLOOKUP($B35,HKI!$B$11:$FM$73,168,FALSE),""))</f>
        <v/>
      </c>
      <c r="FD35" s="602" t="str">
        <f>IF($B35="","",IF(ISNUMBER(VLOOKUP($B35,HKI!$B$11:$FN$73,169,FALSE)),VLOOKUP($B35,HKI!$B$11:$FN$73,169,FALSE),""))</f>
        <v/>
      </c>
      <c r="FE35" s="602" t="str">
        <f>IF($B35="","",IF(ISNUMBER(VLOOKUP($B35,HKI!$B$11:$FO$73,170,FALSE)),VLOOKUP($B35,HKI!$B$11:$FO$73,170,FALSE),""))</f>
        <v/>
      </c>
      <c r="FF35" s="602">
        <f>IF($B35="","",IF(ISNUMBER(VLOOKUP($B35,HKI!$B$11:$FP$73,171,FALSE)),VLOOKUP($B35,HKI!$B$11:$FP$73,171,FALSE),""))</f>
        <v>8.6</v>
      </c>
      <c r="FG35" s="618" t="str">
        <f>IF($B35="","",IF(ISNUMBER(VLOOKUP($B35,HKI!$B$11:$FQ$73,172,FALSE)),VLOOKUP($B35,HKI!$B$11:$FQ$73,172,FALSE),""))</f>
        <v/>
      </c>
      <c r="FH35" s="610">
        <f t="shared" si="84"/>
        <v>5</v>
      </c>
      <c r="FI35" s="586">
        <f t="shared" si="85"/>
        <v>6.4</v>
      </c>
      <c r="FJ35" s="586">
        <f t="shared" si="86"/>
        <v>5.5</v>
      </c>
      <c r="FK35" s="586">
        <f t="shared" si="87"/>
        <v>5.4</v>
      </c>
      <c r="FL35" s="586">
        <f t="shared" si="88"/>
        <v>6.3</v>
      </c>
      <c r="FM35" s="586">
        <f t="shared" si="89"/>
        <v>4.7</v>
      </c>
      <c r="FN35" s="586" t="str">
        <f t="shared" si="90"/>
        <v/>
      </c>
      <c r="FO35" s="586" t="str">
        <f t="shared" si="91"/>
        <v/>
      </c>
      <c r="FP35" s="586" t="str">
        <f t="shared" si="92"/>
        <v/>
      </c>
      <c r="FQ35" s="586">
        <f t="shared" si="93"/>
        <v>7</v>
      </c>
      <c r="FR35" s="586">
        <f t="shared" si="94"/>
        <v>8.3000000000000007</v>
      </c>
      <c r="FS35" s="586">
        <f t="shared" si="95"/>
        <v>5.2</v>
      </c>
      <c r="FT35" s="586">
        <f t="shared" si="96"/>
        <v>5.6</v>
      </c>
      <c r="FU35" s="586">
        <f t="shared" si="97"/>
        <v>6.8</v>
      </c>
      <c r="FV35" s="586">
        <f t="shared" si="98"/>
        <v>6.4</v>
      </c>
      <c r="FW35" s="586">
        <f t="shared" si="99"/>
        <v>7.1</v>
      </c>
      <c r="FX35" s="586">
        <f t="shared" si="100"/>
        <v>5.2</v>
      </c>
      <c r="FY35" s="586" t="str">
        <f t="shared" si="101"/>
        <v/>
      </c>
      <c r="FZ35" s="586">
        <f t="shared" si="102"/>
        <v>6</v>
      </c>
      <c r="GA35" s="586">
        <f t="shared" si="103"/>
        <v>6.3</v>
      </c>
      <c r="GB35" s="586">
        <f t="shared" si="104"/>
        <v>7</v>
      </c>
      <c r="GC35" s="586" t="str">
        <f t="shared" si="105"/>
        <v/>
      </c>
      <c r="GD35" s="596">
        <f t="shared" si="106"/>
        <v>6.12</v>
      </c>
      <c r="GE35" s="737">
        <f t="shared" si="107"/>
        <v>6.36</v>
      </c>
      <c r="GF35" s="207"/>
      <c r="GI35" s="738">
        <f t="shared" si="108"/>
        <v>470.80000000000007</v>
      </c>
      <c r="GJ35" s="738">
        <f t="shared" si="109"/>
        <v>74</v>
      </c>
      <c r="GK35" s="738">
        <f t="shared" si="110"/>
        <v>6.36</v>
      </c>
    </row>
    <row r="36" spans="1:193" s="206" customFormat="1" ht="21.95" customHeight="1">
      <c r="A36" s="686">
        <f>IF(B36="","",SUBTOTAL(3,$B$11:B36))</f>
        <v>26</v>
      </c>
      <c r="B36" s="490" t="str">
        <f>IF(HKII!$B36="","",HKII!$B36)</f>
        <v>13D301Đ056</v>
      </c>
      <c r="C36" s="648" t="str">
        <f>IF($B36="","",VLOOKUP($B36,'DS LOP HKII'!$B$2:$C$936,2,0))</f>
        <v>Trần Huy</v>
      </c>
      <c r="D36" s="649" t="str">
        <f>IF($B36="","",VLOOKUP($B36,'DS LOP HKII'!$B$2:$D$936,3,0))</f>
        <v>Hoàng</v>
      </c>
      <c r="E36" s="201"/>
      <c r="F36" s="650" t="str">
        <f>IF($B36="","",IF(AND(ISBLANK(VLOOKUP($B36,HKI!$B$11:$G$73,5,FALSE)),ISBLANK(VLOOKUP($B36,HKII!$B$11:$G$80,5,FALSE)))=TRUE,"",VLOOKUP($B36,HKI!$B$11:$G$73,5,FALSE)+VLOOKUP($B36,HKII!$B$11:$G$80,5,FALSE)))</f>
        <v/>
      </c>
      <c r="G36" s="651">
        <f>IF($B36="","",IF(AND(ISBLANK(VLOOKUP($B36,HKI!$B$11:$G$73,6,FALSE)),ISBLANK(VLOOKUP($B36,HKII!$B$11:$G$80,6,FALSE)))=TRUE,"",VLOOKUP($B36,HKI!$B$11:$G$73,6,FALSE)+VLOOKUP($B36,HKII!$B$11:$G$80,6,FALSE)))</f>
        <v>11</v>
      </c>
      <c r="H36" s="652">
        <f>IF(OR(ISNUMBER(VLOOKUP($B36,HKI!$B$11:$I$73,8,FALSE))=FALSE,$H$6="",$B36=""),"",VLOOKUP($B36,HKI!$B$11:$I$73,8,FALSE))</f>
        <v>5.3</v>
      </c>
      <c r="I36" s="653" t="str">
        <f>IF(OR(ISNUMBER(VLOOKUP($B36,HKI!$B$11:$K$73,10,FALSE))=FALSE,,$H$6="",$B36=""),"",VLOOKUP($B36,HKI!$B$11:$K$73,10,FALSE))</f>
        <v/>
      </c>
      <c r="J36" s="652">
        <f>IF(OR(ISNUMBER(VLOOKUP($B36,HKI!$B$11:$M$73,12,FALSE))=FALSE,$J$6="",$B36=""),"",VLOOKUP($B36,HKI!$B$11:$M$73,12,FALSE))</f>
        <v>6.5</v>
      </c>
      <c r="K36" s="653" t="str">
        <f>IF(OR(ISNUMBER(VLOOKUP($B36,HKI!$B$11:$O$73,14,FALSE))=FALSE,$J$6="",$B36=""),"",VLOOKUP($B36,HKI!$B$11:$O$73,14,FALSE))</f>
        <v/>
      </c>
      <c r="L36" s="652">
        <f>IF(OR(ISNUMBER(VLOOKUP($B36,HKI!$B$11:$Q$73,16,FALSE))=FALSE,$L$6="",$B36=""),"",VLOOKUP($B36,HKI!$B$11:$Q$73,16,FALSE))</f>
        <v>5.4</v>
      </c>
      <c r="M36" s="653" t="str">
        <f>IF(OR(ISNUMBER(VLOOKUP($B36,HKI!$B$11:$S$73,18,FALSE))=FALSE,$L$6="",$B36=""),"",VLOOKUP($B36,HKI!$B$11:$S$73,18,FALSE))</f>
        <v/>
      </c>
      <c r="N36" s="652">
        <f>IF(OR(ISNUMBER(VLOOKUP($B36,HKI!$B$11:$U$73,20,FALSE))=FALSE,$N$6="",$B36=""),"",VLOOKUP($B36,HKI!$B$11:$U$73,20,FALSE))</f>
        <v>3.4</v>
      </c>
      <c r="O36" s="653" t="str">
        <f>IF(OR(ISNUMBER(VLOOKUP($B36,HKI!$B$11:$W$73,22,FALSE))=FALSE,$N$6="",$B36=""),"",VLOOKUP($B36,HKI!$B$11:$W$73,22,FALSE))</f>
        <v/>
      </c>
      <c r="P36" s="652">
        <f>IF(OR(ISNUMBER(VLOOKUP($B36,HKI!$B$11:$Y$73,24,FALSE))=FALSE,$P$6="",$B36=""),"",VLOOKUP($B36,HKI!$B$11:$Y$73,24,FALSE))</f>
        <v>5.8</v>
      </c>
      <c r="Q36" s="653" t="str">
        <f>IF(OR(ISNUMBER(VLOOKUP($B36,HKI!$B$11:$AA$73,26,FALSE))=FALSE,$P$6="",$B36=""),"",VLOOKUP($B36,HKI!$B$11:$AA$73,26,FALSE))</f>
        <v/>
      </c>
      <c r="R36" s="652">
        <f>IF(OR(ISNUMBER(VLOOKUP($B36,HKI!$B$11:$AC$73,28,FALSE))=FALSE,$R$6="",$B36=""),"",VLOOKUP($B36,HKI!$B$11:$AC$73,28,FALSE))</f>
        <v>4.9000000000000004</v>
      </c>
      <c r="S36" s="653" t="str">
        <f>IF(OR(ISNUMBER(VLOOKUP($B36,HKI!$B$11:$AE$73,30,FALSE))=FALSE,$R$6="",$B36=""),"",VLOOKUP($B36,HKI!$B$11:$AE$73,30,FALSE))</f>
        <v/>
      </c>
      <c r="T36" s="652" t="str">
        <f>IF(OR(ISNUMBER(VLOOKUP($B36,HKI!$B$11:$AG$73,32,FALSE))=FALSE,$T$6="",$B36=""),"",VLOOKUP($B36,HKI!$B$11:$AG$73,32,FALSE))</f>
        <v/>
      </c>
      <c r="U36" s="653" t="str">
        <f>IF(OR(ISNUMBER(VLOOKUP($B36,HKI!$B$11:$AI$73,34,FALSE))=FALSE,$T$6="",$B36=""),"",VLOOKUP($B36,HKI!$B$11:$AI$73,34,FALSE))</f>
        <v/>
      </c>
      <c r="V36" s="652" t="str">
        <f>IF(OR(ISNUMBER(VLOOKUP($B36,HKI!$B$11:$AK$73,36,FALSE))=FALSE,$V$6="",$B36=""),"",VLOOKUP($B36,HKI!$B$11:$AK$73,36,FALSE))</f>
        <v/>
      </c>
      <c r="W36" s="653" t="str">
        <f>IF(OR(ISNUMBER(VLOOKUP($B36,HKI!$B$11:$AM$73,38,FALSE))=FALSE,$V$6="",$B36=""),"",VLOOKUP($B36,HKI!$B$11:$AM$73,38,FALSE))</f>
        <v/>
      </c>
      <c r="X36" s="652" t="str">
        <f>IF(OR(ISNUMBER(VLOOKUP($B36,HKI!$B$11:$AO$73,40,FALSE))=FALSE,$X$6="",$B36=""),"",VLOOKUP($B36,HKI!$B$11:$AO$73,40,FALSE))</f>
        <v/>
      </c>
      <c r="Y36" s="653" t="str">
        <f>IF(OR(ISNUMBER(VLOOKUP($B36,HKI!$B$11:$AQ$73,42,FALSE))=FALSE,$X$6="",$B36=""),"",VLOOKUP($B36,HKI!$B$11:$AQ$73,42,FALSE))</f>
        <v/>
      </c>
      <c r="Z36" s="652">
        <f>IF(OR(ISNUMBER(VLOOKUP($B36,HKI!$B$11:$AS$73,44,FALSE))=FALSE,$Z$6="",$B36=""),"",VLOOKUP($B36,HKI!$B$11:$AS$73,44,FALSE))</f>
        <v>6.5</v>
      </c>
      <c r="AA36" s="254"/>
      <c r="AB36" s="652">
        <f>IF(OR(ISNUMBER(VLOOKUP($B36,HKI!$B$11:$AW$73,48,FALSE))=FALSE,$AB$6="",$B36=""),"",VLOOKUP($B36,HKI!$B$11:$AW$73,48,FALSE))</f>
        <v>6.5</v>
      </c>
      <c r="AC36" s="254"/>
      <c r="AD36" s="652">
        <f>IF(OR(ISNUMBER(VLOOKUP($B36,HKII!$B$11:$I$80,8,FALSE))=FALSE,$AD$6="",$B36=""),"",VLOOKUP($B36,HKII!$B$11:$I$80,8,FALSE))</f>
        <v>5.3</v>
      </c>
      <c r="AE36" s="653" t="str">
        <f>IF(OR(ISNUMBER(VLOOKUP($B36,HKII!$B$11:$K$80,10,FALSE))=FALSE,$AD$6="",$B36=""),"",VLOOKUP($B36,HKII!$B$11:$K$80,10,FALSE))</f>
        <v/>
      </c>
      <c r="AF36" s="652">
        <f>IF(OR(ISNUMBER(VLOOKUP($B36,HKII!$B$11:$M$80,12,FALSE))=FALSE,$AF$6="",$B36=""),"",VLOOKUP($B36,HKII!$B$11:$M$80,12,FALSE))</f>
        <v>5.2</v>
      </c>
      <c r="AG36" s="653" t="str">
        <f>IF(OR(ISNUMBER(VLOOKUP($B36,HKII!$B$11:$O$80,14,FALSE))=FALSE,$AF$6="",$B36=""),"",VLOOKUP($B36,HKII!$B$11:$O$80,14,FALSE))</f>
        <v/>
      </c>
      <c r="AH36" s="652">
        <f>IF(OR(ISNUMBER(VLOOKUP($B36,HKII!$B$11:$Q$80,16,FALSE))=FALSE,$AH$6="",$B36=""),"",VLOOKUP($B36,HKII!$B$11:$Q$80,16,FALSE))</f>
        <v>6.8</v>
      </c>
      <c r="AI36" s="653" t="str">
        <f>IF(OR(ISNUMBER(VLOOKUP($B36,HKII!$B$11:$S$80,18,FALSE))=FALSE,$AH$6="",$B36=""),"",VLOOKUP($B36,HKII!$B$11:$S$75,18,FALSE))</f>
        <v/>
      </c>
      <c r="AJ36" s="652">
        <f>IF(OR(ISNUMBER(VLOOKUP($B36,HKII!$B$11:$U$80,20,FALSE))=FALSE,$AJ$6="",$B36=""),"",VLOOKUP($B36,HKII!$B$11:$U$80,20,FALSE))</f>
        <v>5.8</v>
      </c>
      <c r="AK36" s="653" t="str">
        <f>IF(OR(ISNUMBER(VLOOKUP($B36,HKII!$B$11:$W$91,22,FALSE))=FALSE,$AJ$6="",$B36=""),"",VLOOKUP($B36,HKII!$B$11:$W$91,22,FALSE))</f>
        <v/>
      </c>
      <c r="AL36" s="652">
        <f>IF(OR(ISNUMBER(VLOOKUP($B36,HKII!$B$11:$Y$80,24,FALSE))=FALSE,$AL$6="",$B36=""),"",VLOOKUP($B36,HKII!$B$11:$Y$80,24,FALSE))</f>
        <v>6.5</v>
      </c>
      <c r="AM36" s="653" t="str">
        <f>IF(OR(ISNUMBER(VLOOKUP($B36,HKII!$B$11:$AA$80,26,FALSE))=FALSE,$AL$6="",$B36=""),"",VLOOKUP($B36,HKII!$B$11:$AA$80,26,FALSE))</f>
        <v/>
      </c>
      <c r="AN36" s="652">
        <f>IF(OR(ISNUMBER(VLOOKUP($B36,HKII!$B$11:$AC$80,28,FALSE))=FALSE,$AN$6="",$B36=""),"",VLOOKUP($B36,HKII!$B$11:$AC$80,28,FALSE))</f>
        <v>6</v>
      </c>
      <c r="AO36" s="653" t="str">
        <f>IF(OR(ISNUMBER(VLOOKUP($B36,HKII!$B$11:$AE$80,30,FALSE))=FALSE,$AN$6="",$B36=""),"",VLOOKUP($B36,HKII!$B$11:$AE$80,30,FALSE))</f>
        <v/>
      </c>
      <c r="AP36" s="652" t="str">
        <f>IF(OR(ISNUMBER(VLOOKUP($B36,HKII!$B$11:$AG$80,32,FALSE))=FALSE,$AP$6="",$B36=""),"",VLOOKUP($B36,HKII!$B$11:$AG$80,32,FALSE))</f>
        <v/>
      </c>
      <c r="AQ36" s="654" t="str">
        <f>IF(OR(ISNUMBER(VLOOKUP($B36,HKII!$B$11:$AI$80,34,FALSE))=FALSE,$AP$6="",$B36=""),"",VLOOKUP($B36,HKII!$B$11:$AI$80,34,FALSE))</f>
        <v/>
      </c>
      <c r="AR36" s="652">
        <f>IF(OR(ISNUMBER(VLOOKUP($B36,HKII!$B$11:$AK$80,36,FALSE))=FALSE,$AR$6="",$B36=""),"",VLOOKUP($B36,HKII!$B$11:$AK$80,36,FALSE))</f>
        <v>6</v>
      </c>
      <c r="AS36" s="254"/>
      <c r="AT36" s="652">
        <f>IF(OR(ISNUMBER(VLOOKUP($B36,HKII!$B$11:$AO$80,40,FALSE))=FALSE,$AT$6="",$B36=""),"",VLOOKUP($B36,HKII!$B$11:$AO$80,40,FALSE))</f>
        <v>7</v>
      </c>
      <c r="AU36" s="735"/>
      <c r="AV36" s="652">
        <f>IF(OR(ISNUMBER(VLOOKUP($B36,HKII!$B$11:$AS$80,44,FALSE))=FALSE,$AV$6="",$B36=""),"",VLOOKUP($B36,HKII!$B$11:$AS$80,44,FALSE))</f>
        <v>5.8</v>
      </c>
      <c r="AW36" s="735"/>
      <c r="AX36" s="652" t="str">
        <f>IF(OR(ISNUMBER(VLOOKUP($B36,HKII!$B$11:$AW$80,48,FALSE))=FALSE,AX31="",$B36=""),"",VLOOKUP($B36,HKII!$B$11:$AW$80,48,FALSE))</f>
        <v/>
      </c>
      <c r="AY36" s="735"/>
      <c r="AZ36" s="655">
        <f t="shared" si="0"/>
        <v>5.81</v>
      </c>
      <c r="BA36" s="655" t="str">
        <f t="shared" si="22"/>
        <v/>
      </c>
      <c r="BB36" s="548">
        <f>IF($B36="","",IF(OR(ISNUMBER(VLOOKUP($B36,HKI!$B$11:$BB$73,53,FALSE)),ISNUMBER(VLOOKUP($B36,HKII!$B$11:$BB$80,53,FALSE))),ROUND((VLOOKUP($B36,HKI!$B$11:$BB$73,53,FALSE)+VLOOKUP($B36,HKII!$B$11:$BB$80,53,FALSE))/2,0),""))</f>
        <v>49</v>
      </c>
      <c r="BC36" s="656" t="str">
        <f t="shared" si="23"/>
        <v>T.Bình</v>
      </c>
      <c r="BD36" s="548" t="str">
        <f t="shared" si="24"/>
        <v/>
      </c>
      <c r="BE36" s="202"/>
      <c r="BF36" s="186" t="str">
        <f t="shared" si="25"/>
        <v/>
      </c>
      <c r="BG36" s="657">
        <f t="shared" si="26"/>
        <v>35</v>
      </c>
      <c r="BH36" s="188">
        <f t="shared" si="27"/>
        <v>33</v>
      </c>
      <c r="BI36" s="188">
        <f t="shared" si="28"/>
        <v>2</v>
      </c>
      <c r="BJ36" s="188">
        <f t="shared" si="29"/>
        <v>33</v>
      </c>
      <c r="BK36" s="658">
        <f t="shared" si="30"/>
        <v>2</v>
      </c>
      <c r="BL36" s="659">
        <f t="shared" si="31"/>
        <v>5.95</v>
      </c>
      <c r="BM36" s="186" t="str">
        <f t="shared" si="32"/>
        <v>BT</v>
      </c>
      <c r="BN36" s="659">
        <f t="shared" si="33"/>
        <v>5.95</v>
      </c>
      <c r="BO36" s="186" t="str">
        <f t="shared" si="34"/>
        <v>BT</v>
      </c>
      <c r="BP36" s="660" t="str">
        <f t="shared" si="35"/>
        <v>SV năm 3</v>
      </c>
      <c r="BQ36" s="203"/>
      <c r="BR36" s="681">
        <f>IF($B36="","",IF(AND(ISNUMBER(VLOOKUP($B36,HKI!$B$11:$BP$73,67,FALSE))=TRUE,ISNUMBER(VLOOKUP($B36,HKII!$B$11:$BI$80,60,FALSE))=TRUE),VLOOKUP($B36,HKI!$B$11:$BP$73,67,FALSE)+VLOOKUP($B36,HKII!$B$11:$BI$80,60,FALSE),IF(OR(ISNUMBER(VLOOKUP($B36,HKI!$B$11:$BP$73,67,FALSE))=TRUE,ISNUMBER(VLOOKUP($B36,HKII!$B$11:$BI$80,60,FALSE))=TRUE),VLOOKUP($B36,HKII!$B$11:$BI$80,60,FALSE),"")))</f>
        <v>70</v>
      </c>
      <c r="BS36" s="681">
        <f>IF($B36="","",IF(ISNUMBER(VLOOKUP($B36,HKI!$B$11:$BQ$73,68,FALSE))=TRUE,VLOOKUP($B36,HKI!$B$11:$BQ$84,68,FALSE)+IF(ISNUMBER(VLOOKUP($B36,HKII!$B$11:$BJ$80,61,FALSE))=TRUE,VLOOKUP($B36,HKII!$B$11:$BJ$80,61,FALSE),VLOOKUP($B36,HKII!$B$11:$BJ$80,61,FALSE)),""))</f>
        <v>4</v>
      </c>
      <c r="BT36" s="197">
        <f t="shared" si="1"/>
        <v>5.3</v>
      </c>
      <c r="BU36" s="198">
        <f t="shared" si="2"/>
        <v>6.5</v>
      </c>
      <c r="BV36" s="198">
        <f t="shared" si="3"/>
        <v>5.4</v>
      </c>
      <c r="BW36" s="198">
        <f t="shared" si="4"/>
        <v>3.4</v>
      </c>
      <c r="BX36" s="199">
        <f t="shared" si="5"/>
        <v>5.8</v>
      </c>
      <c r="BY36" s="199">
        <f t="shared" si="6"/>
        <v>4.9000000000000004</v>
      </c>
      <c r="BZ36" s="198" t="str">
        <f t="shared" si="7"/>
        <v/>
      </c>
      <c r="CA36" s="198" t="str">
        <f t="shared" si="8"/>
        <v/>
      </c>
      <c r="CB36" s="199" t="str">
        <f t="shared" si="36"/>
        <v/>
      </c>
      <c r="CC36" s="199">
        <f t="shared" si="37"/>
        <v>6.5</v>
      </c>
      <c r="CD36" s="198">
        <f t="shared" si="9"/>
        <v>6.5</v>
      </c>
      <c r="CE36" s="198">
        <f t="shared" si="10"/>
        <v>5.3</v>
      </c>
      <c r="CF36" s="198">
        <f t="shared" si="11"/>
        <v>5.2</v>
      </c>
      <c r="CG36" s="198">
        <f t="shared" si="12"/>
        <v>6.8</v>
      </c>
      <c r="CH36" s="198">
        <f t="shared" si="13"/>
        <v>5.8</v>
      </c>
      <c r="CI36" s="198">
        <f t="shared" si="14"/>
        <v>6.5</v>
      </c>
      <c r="CJ36" s="198">
        <f t="shared" si="15"/>
        <v>6</v>
      </c>
      <c r="CK36" s="198" t="str">
        <f t="shared" si="16"/>
        <v/>
      </c>
      <c r="CL36" s="198">
        <f t="shared" si="17"/>
        <v>6</v>
      </c>
      <c r="CM36" s="198">
        <f t="shared" si="18"/>
        <v>7</v>
      </c>
      <c r="CN36" s="198">
        <f t="shared" si="19"/>
        <v>5.8</v>
      </c>
      <c r="CO36" s="199" t="str">
        <f t="shared" si="20"/>
        <v/>
      </c>
      <c r="CP36" s="200">
        <f t="shared" si="38"/>
        <v>5.81</v>
      </c>
      <c r="CQ36" s="571">
        <f t="shared" si="39"/>
        <v>5.3</v>
      </c>
      <c r="CR36" s="571">
        <f t="shared" si="40"/>
        <v>6.5</v>
      </c>
      <c r="CS36" s="571">
        <f t="shared" si="41"/>
        <v>5.4</v>
      </c>
      <c r="CT36" s="571" t="str">
        <f t="shared" si="42"/>
        <v/>
      </c>
      <c r="CU36" s="571">
        <f t="shared" si="43"/>
        <v>5.8</v>
      </c>
      <c r="CV36" s="571">
        <f t="shared" si="44"/>
        <v>4.9000000000000004</v>
      </c>
      <c r="CW36" s="571" t="str">
        <f t="shared" si="45"/>
        <v/>
      </c>
      <c r="CX36" s="571" t="str">
        <f t="shared" si="46"/>
        <v/>
      </c>
      <c r="CY36" s="571" t="str">
        <f t="shared" si="47"/>
        <v/>
      </c>
      <c r="CZ36" s="571">
        <f t="shared" si="48"/>
        <v>6.5</v>
      </c>
      <c r="DA36" s="571">
        <f t="shared" si="49"/>
        <v>6.5</v>
      </c>
      <c r="DB36" s="571">
        <f t="shared" si="50"/>
        <v>5.3</v>
      </c>
      <c r="DC36" s="571">
        <f t="shared" si="51"/>
        <v>5.2</v>
      </c>
      <c r="DD36" s="571">
        <f t="shared" si="52"/>
        <v>6.8</v>
      </c>
      <c r="DE36" s="571">
        <f t="shared" si="53"/>
        <v>5.8</v>
      </c>
      <c r="DF36" s="571">
        <f t="shared" si="54"/>
        <v>6.5</v>
      </c>
      <c r="DG36" s="571">
        <f t="shared" si="55"/>
        <v>6</v>
      </c>
      <c r="DH36" s="571" t="str">
        <f t="shared" si="56"/>
        <v/>
      </c>
      <c r="DI36" s="571">
        <f t="shared" si="57"/>
        <v>6</v>
      </c>
      <c r="DJ36" s="571">
        <f t="shared" si="58"/>
        <v>7</v>
      </c>
      <c r="DK36" s="571">
        <f t="shared" si="59"/>
        <v>5.8</v>
      </c>
      <c r="DL36" s="571" t="str">
        <f t="shared" si="60"/>
        <v/>
      </c>
      <c r="DM36" s="574">
        <f t="shared" si="21"/>
        <v>5.95</v>
      </c>
      <c r="DN36" s="585">
        <f t="shared" si="61"/>
        <v>5.3</v>
      </c>
      <c r="DO36" s="586">
        <f t="shared" si="62"/>
        <v>6.5</v>
      </c>
      <c r="DP36" s="586">
        <f t="shared" si="63"/>
        <v>5.4</v>
      </c>
      <c r="DQ36" s="586">
        <f t="shared" si="64"/>
        <v>3.4</v>
      </c>
      <c r="DR36" s="586">
        <f t="shared" si="65"/>
        <v>5.8</v>
      </c>
      <c r="DS36" s="586">
        <f t="shared" si="66"/>
        <v>4.9000000000000004</v>
      </c>
      <c r="DT36" s="586" t="str">
        <f t="shared" si="67"/>
        <v/>
      </c>
      <c r="DU36" s="586" t="str">
        <f t="shared" si="68"/>
        <v/>
      </c>
      <c r="DV36" s="586" t="str">
        <f t="shared" si="69"/>
        <v/>
      </c>
      <c r="DW36" s="586">
        <f t="shared" si="70"/>
        <v>6.5</v>
      </c>
      <c r="DX36" s="586">
        <f t="shared" si="71"/>
        <v>6.5</v>
      </c>
      <c r="DY36" s="586">
        <f t="shared" si="72"/>
        <v>5.3</v>
      </c>
      <c r="DZ36" s="586">
        <f t="shared" si="73"/>
        <v>5.2</v>
      </c>
      <c r="EA36" s="586">
        <f t="shared" si="74"/>
        <v>6.8</v>
      </c>
      <c r="EB36" s="586">
        <f t="shared" si="75"/>
        <v>5.8</v>
      </c>
      <c r="EC36" s="586">
        <f t="shared" si="76"/>
        <v>6.5</v>
      </c>
      <c r="ED36" s="586">
        <f t="shared" si="77"/>
        <v>6</v>
      </c>
      <c r="EE36" s="586" t="str">
        <f t="shared" si="78"/>
        <v/>
      </c>
      <c r="EF36" s="586">
        <f t="shared" si="79"/>
        <v>6</v>
      </c>
      <c r="EG36" s="586">
        <f t="shared" si="80"/>
        <v>7</v>
      </c>
      <c r="EH36" s="586">
        <f t="shared" si="81"/>
        <v>5.8</v>
      </c>
      <c r="EI36" s="586" t="str">
        <f t="shared" si="82"/>
        <v/>
      </c>
      <c r="EJ36" s="589">
        <f t="shared" si="83"/>
        <v>5.81</v>
      </c>
      <c r="EK36" s="617">
        <f>IF($B36="","",IF(ISNUMBER(VLOOKUP($B36,HKI!$B$11:$EU$73,150,FALSE)),VLOOKUP($B36,HKI!$B$11:$EU$73,150,FALSE),""))</f>
        <v>6.9</v>
      </c>
      <c r="EL36" s="602">
        <f>IF($B36="","",IF(ISNUMBER(VLOOKUP($B36,HKI!$B$11:$EV$73,151,FALSE)),VLOOKUP($B36,HKI!$B$11:$EV$73,151,FALSE),""))</f>
        <v>7.8</v>
      </c>
      <c r="EM36" s="602">
        <f>IF($B36="","",IF(ISNUMBER(VLOOKUP($B36,HKI!$B$11:$EW$73,152,FALSE)),VLOOKUP($B36,HKI!$B$11:$EW$73,152,FALSE),""))</f>
        <v>5.3</v>
      </c>
      <c r="EN36" s="602">
        <f>IF($B36="","",IF(ISNUMBER(VLOOKUP($B36,HKI!$B$11:$EX$73,153,FALSE)),VLOOKUP($B36,HKI!$B$11:$EX$73,153,FALSE),""))</f>
        <v>5.4</v>
      </c>
      <c r="EO36" s="602">
        <f>IF($B36="","",IF(ISNUMBER(VLOOKUP($B36,HKI!$B$11:$EY$73,154,FALSE)),VLOOKUP($B36,HKI!$B$11:$EY$73,154,FALSE),""))</f>
        <v>5.2</v>
      </c>
      <c r="EP36" s="602">
        <f>IF($B36="","",IF(ISNUMBER(VLOOKUP($B36,HKI!$B$11:$EZ$73,155,FALSE)),VLOOKUP($B36,HKI!$B$11:$EZ$73,155,FALSE),""))</f>
        <v>6.1</v>
      </c>
      <c r="EQ36" s="602">
        <f>IF($B36="","",IF(ISNUMBER(VLOOKUP($B36,HKI!$B$11:$FA$73,156,FALSE)),VLOOKUP($B36,HKI!$B$11:$FA$73,156,FALSE),""))</f>
        <v>6.7</v>
      </c>
      <c r="ER36" s="602" t="str">
        <f>IF($B36="","",IF(ISNUMBER(VLOOKUP($B36,HKI!$B$11:$FB$73,157,FALSE)),VLOOKUP($B36,HKI!$B$11:$FB$73,157,FALSE),""))</f>
        <v/>
      </c>
      <c r="ES36" s="602" t="str">
        <f>IF($B36="","",IF(ISNUMBER(VLOOKUP($B36,HKI!$B$11:$FC$84,158,FALSE)),VLOOKUP($B36,HKI!$B$11:$FC$73,158,FALSE),""))</f>
        <v/>
      </c>
      <c r="ET36" s="602">
        <f>IF($B36="","",IF(ISNUMBER(VLOOKUP($B36,HKI!$B$11:$FD$73,159,FALSE)),VLOOKUP($B36,HKI!$B$11:$FD$73,159,FALSE),""))</f>
        <v>5.6</v>
      </c>
      <c r="EU36" s="602">
        <f>IF($B36="","",IF(ISNUMBER(VLOOKUP($B36,HKI!$B$11:$FE$73,160,FALSE)),VLOOKUP($B36,HKI!$B$11:$FE$73,160,FALSE),""))</f>
        <v>5.4</v>
      </c>
      <c r="EV36" s="602">
        <f>IF($B36="","",IF(ISNUMBER(VLOOKUP($B36,HKI!$B$11:$FF$73,161,FALSE)),VLOOKUP($B36,HKI!$B$11:$FF$73,161,FALSE),""))</f>
        <v>5.5</v>
      </c>
      <c r="EW36" s="602">
        <f>IF($B36="","",IF(ISNUMBER(VLOOKUP($B36,HKI!$B$11:$FG$73,162,FALSE)),VLOOKUP($B36,HKI!$B$11:$FG$73,162,FALSE),""))</f>
        <v>5.9</v>
      </c>
      <c r="EX36" s="602" t="str">
        <f>IF($B36="","",IF(ISNUMBER(VLOOKUP($B36,HKI!$B$11:$FH$73,163,FALSE)),VLOOKUP($B36,HKI!$B$11:$FH$73,163,FALSE),""))</f>
        <v/>
      </c>
      <c r="EY36" s="602">
        <f>IF($B36="","",IF(ISNUMBER(VLOOKUP($B36,HKI!$B$11:$FI$73,164,FALSE)),VLOOKUP($B36,HKI!$B$11:$FI$73,164,FALSE),""))</f>
        <v>6.7</v>
      </c>
      <c r="EZ36" s="602">
        <f>IF($B36="","",IF(ISNUMBER(VLOOKUP($B36,HKI!$B$11:$FJ$73,165,FALSE)),VLOOKUP($B36,HKI!$B$11:$FJ$73,165,FALSE),""))</f>
        <v>6.4</v>
      </c>
      <c r="FA36" s="602" t="str">
        <f>IF($B36="","",IF(ISNUMBER(VLOOKUP($B36,HKI!$B$11:$FK$73,166,FALSE)),VLOOKUP($B36,HKI!$B$11:$FK$73,166,FALSE),""))</f>
        <v/>
      </c>
      <c r="FB36" s="602">
        <f>IF($B36="","",IF(ISNUMBER(VLOOKUP($B36,HKI!$B$11:$FL$73,167,FALSE)),VLOOKUP($B36,HKI!$B$11:$FL$73,167,FALSE),""))</f>
        <v>7.4</v>
      </c>
      <c r="FC36" s="602" t="str">
        <f>IF($B36="","",IF(ISNUMBER(VLOOKUP($B36,HKI!$B$11:$FM$73,168,FALSE)),VLOOKUP($B36,HKI!$B$11:$FM$73,168,FALSE),""))</f>
        <v/>
      </c>
      <c r="FD36" s="602" t="str">
        <f>IF($B36="","",IF(ISNUMBER(VLOOKUP($B36,HKI!$B$11:$FN$73,169,FALSE)),VLOOKUP($B36,HKI!$B$11:$FN$73,169,FALSE),""))</f>
        <v/>
      </c>
      <c r="FE36" s="602" t="str">
        <f>IF($B36="","",IF(ISNUMBER(VLOOKUP($B36,HKI!$B$11:$FO$73,170,FALSE)),VLOOKUP($B36,HKI!$B$11:$FO$73,170,FALSE),""))</f>
        <v/>
      </c>
      <c r="FF36" s="602">
        <f>IF($B36="","",IF(ISNUMBER(VLOOKUP($B36,HKI!$B$11:$FP$73,171,FALSE)),VLOOKUP($B36,HKI!$B$11:$FP$73,171,FALSE),""))</f>
        <v>6.6</v>
      </c>
      <c r="FG36" s="618" t="str">
        <f>IF($B36="","",IF(ISNUMBER(VLOOKUP($B36,HKI!$B$11:$FQ$73,172,FALSE)),VLOOKUP($B36,HKI!$B$11:$FQ$73,172,FALSE),""))</f>
        <v/>
      </c>
      <c r="FH36" s="610">
        <f t="shared" si="84"/>
        <v>5.3</v>
      </c>
      <c r="FI36" s="586">
        <f t="shared" si="85"/>
        <v>6.5</v>
      </c>
      <c r="FJ36" s="586">
        <f t="shared" si="86"/>
        <v>5.4</v>
      </c>
      <c r="FK36" s="586" t="str">
        <f t="shared" si="87"/>
        <v/>
      </c>
      <c r="FL36" s="586">
        <f t="shared" si="88"/>
        <v>5.8</v>
      </c>
      <c r="FM36" s="586">
        <f t="shared" si="89"/>
        <v>4.9000000000000004</v>
      </c>
      <c r="FN36" s="586" t="str">
        <f t="shared" si="90"/>
        <v/>
      </c>
      <c r="FO36" s="586" t="str">
        <f t="shared" si="91"/>
        <v/>
      </c>
      <c r="FP36" s="586" t="str">
        <f t="shared" si="92"/>
        <v/>
      </c>
      <c r="FQ36" s="586">
        <f t="shared" si="93"/>
        <v>6.5</v>
      </c>
      <c r="FR36" s="586">
        <f t="shared" si="94"/>
        <v>6.5</v>
      </c>
      <c r="FS36" s="586">
        <f t="shared" si="95"/>
        <v>5.3</v>
      </c>
      <c r="FT36" s="586">
        <f t="shared" si="96"/>
        <v>5.2</v>
      </c>
      <c r="FU36" s="586">
        <f t="shared" si="97"/>
        <v>6.8</v>
      </c>
      <c r="FV36" s="586">
        <f t="shared" si="98"/>
        <v>5.8</v>
      </c>
      <c r="FW36" s="586">
        <f t="shared" si="99"/>
        <v>6.5</v>
      </c>
      <c r="FX36" s="586">
        <f t="shared" si="100"/>
        <v>6</v>
      </c>
      <c r="FY36" s="586" t="str">
        <f t="shared" si="101"/>
        <v/>
      </c>
      <c r="FZ36" s="586">
        <f t="shared" si="102"/>
        <v>6</v>
      </c>
      <c r="GA36" s="586">
        <f t="shared" si="103"/>
        <v>7</v>
      </c>
      <c r="GB36" s="586">
        <f t="shared" si="104"/>
        <v>5.8</v>
      </c>
      <c r="GC36" s="586" t="str">
        <f t="shared" si="105"/>
        <v/>
      </c>
      <c r="GD36" s="596">
        <f t="shared" si="106"/>
        <v>5.95</v>
      </c>
      <c r="GE36" s="737">
        <f t="shared" si="107"/>
        <v>6.08</v>
      </c>
      <c r="GF36" s="207"/>
      <c r="GI36" s="738">
        <f t="shared" si="108"/>
        <v>425.90000000000009</v>
      </c>
      <c r="GJ36" s="738">
        <f t="shared" si="109"/>
        <v>70</v>
      </c>
      <c r="GK36" s="738">
        <f t="shared" si="110"/>
        <v>6.08</v>
      </c>
    </row>
    <row r="37" spans="1:193" s="206" customFormat="1" ht="21.95" customHeight="1">
      <c r="A37" s="686">
        <f>IF(B37="","",SUBTOTAL(3,$B$11:B37))</f>
        <v>27</v>
      </c>
      <c r="B37" s="490" t="str">
        <f>IF(HKII!$B37="","",HKII!$B37)</f>
        <v>13D301Đ057</v>
      </c>
      <c r="C37" s="648" t="str">
        <f>IF($B37="","",VLOOKUP($B37,'DS LOP HKII'!$B$2:$C$936,2,0))</f>
        <v>Trịnh Thanh</v>
      </c>
      <c r="D37" s="649" t="str">
        <f>IF($B37="","",VLOOKUP($B37,'DS LOP HKII'!$B$2:$D$936,3,0))</f>
        <v>Hoàng</v>
      </c>
      <c r="E37" s="201"/>
      <c r="F37" s="650" t="str">
        <f>IF($B37="","",IF(AND(ISBLANK(VLOOKUP($B37,HKI!$B$11:$G$73,5,FALSE)),ISBLANK(VLOOKUP($B37,HKII!$B$11:$G$80,5,FALSE)))=TRUE,"",VLOOKUP($B37,HKI!$B$11:$G$73,5,FALSE)+VLOOKUP($B37,HKII!$B$11:$G$80,5,FALSE)))</f>
        <v/>
      </c>
      <c r="G37" s="651">
        <f>IF($B37="","",IF(AND(ISBLANK(VLOOKUP($B37,HKI!$B$11:$G$73,6,FALSE)),ISBLANK(VLOOKUP($B37,HKII!$B$11:$G$80,6,FALSE)))=TRUE,"",VLOOKUP($B37,HKI!$B$11:$G$73,6,FALSE)+VLOOKUP($B37,HKII!$B$11:$G$80,6,FALSE)))</f>
        <v>1</v>
      </c>
      <c r="H37" s="652">
        <f>IF(OR(ISNUMBER(VLOOKUP($B37,HKI!$B$11:$I$73,8,FALSE))=FALSE,$H$6="",$B37=""),"",VLOOKUP($B37,HKI!$B$11:$I$73,8,FALSE))</f>
        <v>4.5</v>
      </c>
      <c r="I37" s="653" t="str">
        <f>IF(OR(ISNUMBER(VLOOKUP($B37,HKI!$B$11:$K$73,10,FALSE))=FALSE,,$H$6="",$B37=""),"",VLOOKUP($B37,HKI!$B$11:$K$73,10,FALSE))</f>
        <v/>
      </c>
      <c r="J37" s="652">
        <f>IF(OR(ISNUMBER(VLOOKUP($B37,HKI!$B$11:$M$73,12,FALSE))=FALSE,$J$6="",$B37=""),"",VLOOKUP($B37,HKI!$B$11:$M$73,12,FALSE))</f>
        <v>6.9</v>
      </c>
      <c r="K37" s="653" t="str">
        <f>IF(OR(ISNUMBER(VLOOKUP($B37,HKI!$B$11:$O$73,14,FALSE))=FALSE,$J$6="",$B37=""),"",VLOOKUP($B37,HKI!$B$11:$O$73,14,FALSE))</f>
        <v/>
      </c>
      <c r="L37" s="652">
        <f>IF(OR(ISNUMBER(VLOOKUP($B37,HKI!$B$11:$Q$73,16,FALSE))=FALSE,$L$6="",$B37=""),"",VLOOKUP($B37,HKI!$B$11:$Q$73,16,FALSE))</f>
        <v>6.4</v>
      </c>
      <c r="M37" s="653" t="str">
        <f>IF(OR(ISNUMBER(VLOOKUP($B37,HKI!$B$11:$S$73,18,FALSE))=FALSE,$L$6="",$B37=""),"",VLOOKUP($B37,HKI!$B$11:$S$73,18,FALSE))</f>
        <v/>
      </c>
      <c r="N37" s="652">
        <f>IF(OR(ISNUMBER(VLOOKUP($B37,HKI!$B$11:$U$73,20,FALSE))=FALSE,$N$6="",$B37=""),"",VLOOKUP($B37,HKI!$B$11:$U$73,20,FALSE))</f>
        <v>6</v>
      </c>
      <c r="O37" s="653" t="str">
        <f>IF(OR(ISNUMBER(VLOOKUP($B37,HKI!$B$11:$W$73,22,FALSE))=FALSE,$N$6="",$B37=""),"",VLOOKUP($B37,HKI!$B$11:$W$73,22,FALSE))</f>
        <v/>
      </c>
      <c r="P37" s="652">
        <f>IF(OR(ISNUMBER(VLOOKUP($B37,HKI!$B$11:$Y$73,24,FALSE))=FALSE,$P$6="",$B37=""),"",VLOOKUP($B37,HKI!$B$11:$Y$73,24,FALSE))</f>
        <v>6.4</v>
      </c>
      <c r="Q37" s="653" t="str">
        <f>IF(OR(ISNUMBER(VLOOKUP($B37,HKI!$B$11:$AA$73,26,FALSE))=FALSE,$P$6="",$B37=""),"",VLOOKUP($B37,HKI!$B$11:$AA$73,26,FALSE))</f>
        <v/>
      </c>
      <c r="R37" s="652">
        <f>IF(OR(ISNUMBER(VLOOKUP($B37,HKI!$B$11:$AC$73,28,FALSE))=FALSE,$R$6="",$B37=""),"",VLOOKUP($B37,HKI!$B$11:$AC$73,28,FALSE))</f>
        <v>6.4</v>
      </c>
      <c r="S37" s="653" t="str">
        <f>IF(OR(ISNUMBER(VLOOKUP($B37,HKI!$B$11:$AE$73,30,FALSE))=FALSE,$R$6="",$B37=""),"",VLOOKUP($B37,HKI!$B$11:$AE$73,30,FALSE))</f>
        <v/>
      </c>
      <c r="T37" s="652" t="str">
        <f>IF(OR(ISNUMBER(VLOOKUP($B37,HKI!$B$11:$AG$73,32,FALSE))=FALSE,$T$6="",$B37=""),"",VLOOKUP($B37,HKI!$B$11:$AG$73,32,FALSE))</f>
        <v/>
      </c>
      <c r="U37" s="653" t="str">
        <f>IF(OR(ISNUMBER(VLOOKUP($B37,HKI!$B$11:$AI$73,34,FALSE))=FALSE,$T$6="",$B37=""),"",VLOOKUP($B37,HKI!$B$11:$AI$73,34,FALSE))</f>
        <v/>
      </c>
      <c r="V37" s="652" t="str">
        <f>IF(OR(ISNUMBER(VLOOKUP($B37,HKI!$B$11:$AK$73,36,FALSE))=FALSE,$V$6="",$B37=""),"",VLOOKUP($B37,HKI!$B$11:$AK$73,36,FALSE))</f>
        <v/>
      </c>
      <c r="W37" s="653" t="str">
        <f>IF(OR(ISNUMBER(VLOOKUP($B37,HKI!$B$11:$AM$73,38,FALSE))=FALSE,$V$6="",$B37=""),"",VLOOKUP($B37,HKI!$B$11:$AM$73,38,FALSE))</f>
        <v/>
      </c>
      <c r="X37" s="652" t="str">
        <f>IF(OR(ISNUMBER(VLOOKUP($B37,HKI!$B$11:$AO$73,40,FALSE))=FALSE,$X$6="",$B37=""),"",VLOOKUP($B37,HKI!$B$11:$AO$73,40,FALSE))</f>
        <v/>
      </c>
      <c r="Y37" s="653" t="str">
        <f>IF(OR(ISNUMBER(VLOOKUP($B37,HKI!$B$11:$AQ$73,42,FALSE))=FALSE,$X$6="",$B37=""),"",VLOOKUP($B37,HKI!$B$11:$AQ$73,42,FALSE))</f>
        <v/>
      </c>
      <c r="Z37" s="652">
        <f>IF(OR(ISNUMBER(VLOOKUP($B37,HKI!$B$11:$AS$73,44,FALSE))=FALSE,$Z$6="",$B37=""),"",VLOOKUP($B37,HKI!$B$11:$AS$73,44,FALSE))</f>
        <v>5.8</v>
      </c>
      <c r="AA37" s="254"/>
      <c r="AB37" s="652">
        <f>IF(OR(ISNUMBER(VLOOKUP($B37,HKI!$B$11:$AW$73,48,FALSE))=FALSE,$AB$6="",$B37=""),"",VLOOKUP($B37,HKI!$B$11:$AW$73,48,FALSE))</f>
        <v>7.5</v>
      </c>
      <c r="AC37" s="254"/>
      <c r="AD37" s="652">
        <f>IF(OR(ISNUMBER(VLOOKUP($B37,HKII!$B$11:$I$80,8,FALSE))=FALSE,$AD$6="",$B37=""),"",VLOOKUP($B37,HKII!$B$11:$I$80,8,FALSE))</f>
        <v>5.6</v>
      </c>
      <c r="AE37" s="653" t="str">
        <f>IF(OR(ISNUMBER(VLOOKUP($B37,HKII!$B$11:$K$80,10,FALSE))=FALSE,$AD$6="",$B37=""),"",VLOOKUP($B37,HKII!$B$11:$K$80,10,FALSE))</f>
        <v/>
      </c>
      <c r="AF37" s="652">
        <f>IF(OR(ISNUMBER(VLOOKUP($B37,HKII!$B$11:$M$80,12,FALSE))=FALSE,$AF$6="",$B37=""),"",VLOOKUP($B37,HKII!$B$11:$M$80,12,FALSE))</f>
        <v>6.1</v>
      </c>
      <c r="AG37" s="653" t="str">
        <f>IF(OR(ISNUMBER(VLOOKUP($B37,HKII!$B$11:$O$80,14,FALSE))=FALSE,$AF$6="",$B37=""),"",VLOOKUP($B37,HKII!$B$11:$O$80,14,FALSE))</f>
        <v/>
      </c>
      <c r="AH37" s="652">
        <f>IF(OR(ISNUMBER(VLOOKUP($B37,HKII!$B$11:$Q$80,16,FALSE))=FALSE,$AH$6="",$B37=""),"",VLOOKUP($B37,HKII!$B$11:$Q$80,16,FALSE))</f>
        <v>5.9</v>
      </c>
      <c r="AI37" s="653" t="str">
        <f>IF(OR(ISNUMBER(VLOOKUP($B37,HKII!$B$11:$S$80,18,FALSE))=FALSE,$AH$6="",$B37=""),"",VLOOKUP($B37,HKII!$B$11:$S$75,18,FALSE))</f>
        <v/>
      </c>
      <c r="AJ37" s="652">
        <f>IF(OR(ISNUMBER(VLOOKUP($B37,HKII!$B$11:$U$80,20,FALSE))=FALSE,$AJ$6="",$B37=""),"",VLOOKUP($B37,HKII!$B$11:$U$80,20,FALSE))</f>
        <v>7.2</v>
      </c>
      <c r="AK37" s="653" t="str">
        <f>IF(OR(ISNUMBER(VLOOKUP($B37,HKII!$B$11:$W$91,22,FALSE))=FALSE,$AJ$6="",$B37=""),"",VLOOKUP($B37,HKII!$B$11:$W$91,22,FALSE))</f>
        <v/>
      </c>
      <c r="AL37" s="652">
        <f>IF(OR(ISNUMBER(VLOOKUP($B37,HKII!$B$11:$Y$80,24,FALSE))=FALSE,$AL$6="",$B37=""),"",VLOOKUP($B37,HKII!$B$11:$Y$80,24,FALSE))</f>
        <v>8.9</v>
      </c>
      <c r="AM37" s="653" t="str">
        <f>IF(OR(ISNUMBER(VLOOKUP($B37,HKII!$B$11:$AA$80,26,FALSE))=FALSE,$AL$6="",$B37=""),"",VLOOKUP($B37,HKII!$B$11:$AA$80,26,FALSE))</f>
        <v/>
      </c>
      <c r="AN37" s="652">
        <f>IF(OR(ISNUMBER(VLOOKUP($B37,HKII!$B$11:$AC$80,28,FALSE))=FALSE,$AN$6="",$B37=""),"",VLOOKUP($B37,HKII!$B$11:$AC$80,28,FALSE))</f>
        <v>5.5</v>
      </c>
      <c r="AO37" s="653" t="str">
        <f>IF(OR(ISNUMBER(VLOOKUP($B37,HKII!$B$11:$AE$80,30,FALSE))=FALSE,$AN$6="",$B37=""),"",VLOOKUP($B37,HKII!$B$11:$AE$80,30,FALSE))</f>
        <v/>
      </c>
      <c r="AP37" s="652" t="str">
        <f>IF(OR(ISNUMBER(VLOOKUP($B37,HKII!$B$11:$AG$80,32,FALSE))=FALSE,$AP$6="",$B37=""),"",VLOOKUP($B37,HKII!$B$11:$AG$80,32,FALSE))</f>
        <v/>
      </c>
      <c r="AQ37" s="654" t="str">
        <f>IF(OR(ISNUMBER(VLOOKUP($B37,HKII!$B$11:$AI$80,34,FALSE))=FALSE,$AP$6="",$B37=""),"",VLOOKUP($B37,HKII!$B$11:$AI$80,34,FALSE))</f>
        <v/>
      </c>
      <c r="AR37" s="652">
        <f>IF(OR(ISNUMBER(VLOOKUP($B37,HKII!$B$11:$AK$80,36,FALSE))=FALSE,$AR$6="",$B37=""),"",VLOOKUP($B37,HKII!$B$11:$AK$80,36,FALSE))</f>
        <v>7</v>
      </c>
      <c r="AS37" s="254"/>
      <c r="AT37" s="652">
        <f>IF(OR(ISNUMBER(VLOOKUP($B37,HKII!$B$11:$AO$80,40,FALSE))=FALSE,$AT$6="",$B37=""),"",VLOOKUP($B37,HKII!$B$11:$AO$80,40,FALSE))</f>
        <v>7</v>
      </c>
      <c r="AU37" s="735"/>
      <c r="AV37" s="652">
        <f>IF(OR(ISNUMBER(VLOOKUP($B37,HKII!$B$11:$AS$80,44,FALSE))=FALSE,$AV$6="",$B37=""),"",VLOOKUP($B37,HKII!$B$11:$AS$80,44,FALSE))</f>
        <v>5</v>
      </c>
      <c r="AW37" s="735"/>
      <c r="AX37" s="652" t="str">
        <f>IF(OR(ISNUMBER(VLOOKUP($B37,HKII!$B$11:$AW$80,48,FALSE))=FALSE,AX32="",$B37=""),"",VLOOKUP($B37,HKII!$B$11:$AW$80,48,FALSE))</f>
        <v/>
      </c>
      <c r="AY37" s="735"/>
      <c r="AZ37" s="655">
        <f t="shared" si="0"/>
        <v>6.36</v>
      </c>
      <c r="BA37" s="655" t="str">
        <f t="shared" si="22"/>
        <v/>
      </c>
      <c r="BB37" s="548">
        <f>IF($B37="","",IF(OR(ISNUMBER(VLOOKUP($B37,HKI!$B$11:$BB$73,53,FALSE)),ISNUMBER(VLOOKUP($B37,HKII!$B$11:$BB$80,53,FALSE))),ROUND((VLOOKUP($B37,HKI!$B$11:$BB$73,53,FALSE)+VLOOKUP($B37,HKII!$B$11:$BB$80,53,FALSE))/2,0),""))</f>
        <v>65</v>
      </c>
      <c r="BC37" s="656" t="str">
        <f t="shared" si="23"/>
        <v>T.Bình</v>
      </c>
      <c r="BD37" s="548" t="str">
        <f t="shared" si="24"/>
        <v/>
      </c>
      <c r="BE37" s="202"/>
      <c r="BF37" s="186" t="str">
        <f t="shared" si="25"/>
        <v/>
      </c>
      <c r="BG37" s="657">
        <f t="shared" si="26"/>
        <v>35</v>
      </c>
      <c r="BH37" s="188">
        <f t="shared" si="27"/>
        <v>35</v>
      </c>
      <c r="BI37" s="188">
        <f t="shared" si="28"/>
        <v>0</v>
      </c>
      <c r="BJ37" s="188">
        <f t="shared" si="29"/>
        <v>35</v>
      </c>
      <c r="BK37" s="658">
        <f t="shared" si="30"/>
        <v>0</v>
      </c>
      <c r="BL37" s="659">
        <f t="shared" si="31"/>
        <v>6.36</v>
      </c>
      <c r="BM37" s="186" t="str">
        <f t="shared" si="32"/>
        <v>BT</v>
      </c>
      <c r="BN37" s="659">
        <f t="shared" si="33"/>
        <v>6.36</v>
      </c>
      <c r="BO37" s="186" t="str">
        <f t="shared" si="34"/>
        <v>BT</v>
      </c>
      <c r="BP37" s="660" t="str">
        <f t="shared" si="35"/>
        <v>SV năm 3</v>
      </c>
      <c r="BQ37" s="203"/>
      <c r="BR37" s="681">
        <f>IF($B37="","",IF(AND(ISNUMBER(VLOOKUP($B37,HKI!$B$11:$BP$73,67,FALSE))=TRUE,ISNUMBER(VLOOKUP($B37,HKII!$B$11:$BI$80,60,FALSE))=TRUE),VLOOKUP($B37,HKI!$B$11:$BP$73,67,FALSE)+VLOOKUP($B37,HKII!$B$11:$BI$80,60,FALSE),IF(OR(ISNUMBER(VLOOKUP($B37,HKI!$B$11:$BP$73,67,FALSE))=TRUE,ISNUMBER(VLOOKUP($B37,HKII!$B$11:$BI$80,60,FALSE))=TRUE),VLOOKUP($B37,HKII!$B$11:$BI$80,60,FALSE),"")))</f>
        <v>74</v>
      </c>
      <c r="BS37" s="681">
        <f>IF($B37="","",IF(ISNUMBER(VLOOKUP($B37,HKI!$B$11:$BQ$73,68,FALSE))=TRUE,VLOOKUP($B37,HKI!$B$11:$BQ$84,68,FALSE)+IF(ISNUMBER(VLOOKUP($B37,HKII!$B$11:$BJ$80,61,FALSE))=TRUE,VLOOKUP($B37,HKII!$B$11:$BJ$80,61,FALSE),VLOOKUP($B37,HKII!$B$11:$BJ$80,61,FALSE)),""))</f>
        <v>0</v>
      </c>
      <c r="BT37" s="197">
        <f t="shared" si="1"/>
        <v>4.5</v>
      </c>
      <c r="BU37" s="198">
        <f t="shared" si="2"/>
        <v>6.9</v>
      </c>
      <c r="BV37" s="198">
        <f t="shared" si="3"/>
        <v>6.4</v>
      </c>
      <c r="BW37" s="198">
        <f t="shared" si="4"/>
        <v>6</v>
      </c>
      <c r="BX37" s="199">
        <f t="shared" si="5"/>
        <v>6.4</v>
      </c>
      <c r="BY37" s="199">
        <f t="shared" si="6"/>
        <v>6.4</v>
      </c>
      <c r="BZ37" s="198" t="str">
        <f t="shared" si="7"/>
        <v/>
      </c>
      <c r="CA37" s="198" t="str">
        <f t="shared" si="8"/>
        <v/>
      </c>
      <c r="CB37" s="199" t="str">
        <f t="shared" si="36"/>
        <v/>
      </c>
      <c r="CC37" s="199">
        <f t="shared" si="37"/>
        <v>5.8</v>
      </c>
      <c r="CD37" s="198">
        <f t="shared" si="9"/>
        <v>7.5</v>
      </c>
      <c r="CE37" s="198">
        <f t="shared" si="10"/>
        <v>5.6</v>
      </c>
      <c r="CF37" s="198">
        <f t="shared" si="11"/>
        <v>6.1</v>
      </c>
      <c r="CG37" s="198">
        <f t="shared" si="12"/>
        <v>5.9</v>
      </c>
      <c r="CH37" s="198">
        <f t="shared" si="13"/>
        <v>7.2</v>
      </c>
      <c r="CI37" s="198">
        <f t="shared" si="14"/>
        <v>8.9</v>
      </c>
      <c r="CJ37" s="198">
        <f t="shared" si="15"/>
        <v>5.5</v>
      </c>
      <c r="CK37" s="198" t="str">
        <f t="shared" si="16"/>
        <v/>
      </c>
      <c r="CL37" s="198">
        <f t="shared" si="17"/>
        <v>7</v>
      </c>
      <c r="CM37" s="198">
        <f t="shared" si="18"/>
        <v>7</v>
      </c>
      <c r="CN37" s="198">
        <f t="shared" si="19"/>
        <v>5</v>
      </c>
      <c r="CO37" s="199" t="str">
        <f t="shared" si="20"/>
        <v/>
      </c>
      <c r="CP37" s="200">
        <f t="shared" si="38"/>
        <v>6.36</v>
      </c>
      <c r="CQ37" s="571">
        <f t="shared" si="39"/>
        <v>4.5</v>
      </c>
      <c r="CR37" s="571">
        <f t="shared" si="40"/>
        <v>6.9</v>
      </c>
      <c r="CS37" s="571">
        <f t="shared" si="41"/>
        <v>6.4</v>
      </c>
      <c r="CT37" s="571">
        <f t="shared" si="42"/>
        <v>6</v>
      </c>
      <c r="CU37" s="571">
        <f t="shared" si="43"/>
        <v>6.4</v>
      </c>
      <c r="CV37" s="571">
        <f t="shared" si="44"/>
        <v>6.4</v>
      </c>
      <c r="CW37" s="571" t="str">
        <f t="shared" si="45"/>
        <v/>
      </c>
      <c r="CX37" s="571" t="str">
        <f t="shared" si="46"/>
        <v/>
      </c>
      <c r="CY37" s="571" t="str">
        <f t="shared" si="47"/>
        <v/>
      </c>
      <c r="CZ37" s="571">
        <f t="shared" si="48"/>
        <v>5.8</v>
      </c>
      <c r="DA37" s="571">
        <f t="shared" si="49"/>
        <v>7.5</v>
      </c>
      <c r="DB37" s="571">
        <f t="shared" si="50"/>
        <v>5.6</v>
      </c>
      <c r="DC37" s="571">
        <f t="shared" si="51"/>
        <v>6.1</v>
      </c>
      <c r="DD37" s="571">
        <f t="shared" si="52"/>
        <v>5.9</v>
      </c>
      <c r="DE37" s="571">
        <f t="shared" si="53"/>
        <v>7.2</v>
      </c>
      <c r="DF37" s="571">
        <f t="shared" si="54"/>
        <v>8.9</v>
      </c>
      <c r="DG37" s="571">
        <f t="shared" si="55"/>
        <v>5.5</v>
      </c>
      <c r="DH37" s="571" t="str">
        <f t="shared" si="56"/>
        <v/>
      </c>
      <c r="DI37" s="571">
        <f t="shared" si="57"/>
        <v>7</v>
      </c>
      <c r="DJ37" s="571">
        <f t="shared" si="58"/>
        <v>7</v>
      </c>
      <c r="DK37" s="571">
        <f t="shared" si="59"/>
        <v>5</v>
      </c>
      <c r="DL37" s="571" t="str">
        <f t="shared" si="60"/>
        <v/>
      </c>
      <c r="DM37" s="574">
        <f t="shared" si="21"/>
        <v>6.36</v>
      </c>
      <c r="DN37" s="585">
        <f t="shared" si="61"/>
        <v>4.5</v>
      </c>
      <c r="DO37" s="586">
        <f t="shared" si="62"/>
        <v>6.9</v>
      </c>
      <c r="DP37" s="586">
        <f t="shared" si="63"/>
        <v>6.4</v>
      </c>
      <c r="DQ37" s="586">
        <f t="shared" si="64"/>
        <v>6</v>
      </c>
      <c r="DR37" s="586">
        <f t="shared" si="65"/>
        <v>6.4</v>
      </c>
      <c r="DS37" s="586">
        <f t="shared" si="66"/>
        <v>6.4</v>
      </c>
      <c r="DT37" s="586" t="str">
        <f t="shared" si="67"/>
        <v/>
      </c>
      <c r="DU37" s="586" t="str">
        <f t="shared" si="68"/>
        <v/>
      </c>
      <c r="DV37" s="586" t="str">
        <f t="shared" si="69"/>
        <v/>
      </c>
      <c r="DW37" s="586">
        <f t="shared" si="70"/>
        <v>5.8</v>
      </c>
      <c r="DX37" s="586">
        <f t="shared" si="71"/>
        <v>7.5</v>
      </c>
      <c r="DY37" s="586">
        <f t="shared" si="72"/>
        <v>5.6</v>
      </c>
      <c r="DZ37" s="586">
        <f t="shared" si="73"/>
        <v>6.1</v>
      </c>
      <c r="EA37" s="586">
        <f t="shared" si="74"/>
        <v>5.9</v>
      </c>
      <c r="EB37" s="586">
        <f t="shared" si="75"/>
        <v>7.2</v>
      </c>
      <c r="EC37" s="586">
        <f t="shared" si="76"/>
        <v>8.9</v>
      </c>
      <c r="ED37" s="586">
        <f t="shared" si="77"/>
        <v>5.5</v>
      </c>
      <c r="EE37" s="586" t="str">
        <f t="shared" si="78"/>
        <v/>
      </c>
      <c r="EF37" s="586">
        <f t="shared" si="79"/>
        <v>7</v>
      </c>
      <c r="EG37" s="586">
        <f t="shared" si="80"/>
        <v>7</v>
      </c>
      <c r="EH37" s="586">
        <f t="shared" si="81"/>
        <v>5</v>
      </c>
      <c r="EI37" s="586" t="str">
        <f t="shared" si="82"/>
        <v/>
      </c>
      <c r="EJ37" s="589">
        <f t="shared" si="83"/>
        <v>6.36</v>
      </c>
      <c r="EK37" s="617">
        <f>IF($B37="","",IF(ISNUMBER(VLOOKUP($B37,HKI!$B$11:$EU$73,150,FALSE)),VLOOKUP($B37,HKI!$B$11:$EU$73,150,FALSE),""))</f>
        <v>6.2</v>
      </c>
      <c r="EL37" s="602">
        <f>IF($B37="","",IF(ISNUMBER(VLOOKUP($B37,HKI!$B$11:$EV$73,151,FALSE)),VLOOKUP($B37,HKI!$B$11:$EV$73,151,FALSE),""))</f>
        <v>8.4</v>
      </c>
      <c r="EM37" s="602">
        <f>IF($B37="","",IF(ISNUMBER(VLOOKUP($B37,HKI!$B$11:$EW$73,152,FALSE)),VLOOKUP($B37,HKI!$B$11:$EW$73,152,FALSE),""))</f>
        <v>7.7</v>
      </c>
      <c r="EN37" s="602">
        <f>IF($B37="","",IF(ISNUMBER(VLOOKUP($B37,HKI!$B$11:$EX$73,153,FALSE)),VLOOKUP($B37,HKI!$B$11:$EX$73,153,FALSE),""))</f>
        <v>6.9</v>
      </c>
      <c r="EO37" s="602">
        <f>IF($B37="","",IF(ISNUMBER(VLOOKUP($B37,HKI!$B$11:$EY$73,154,FALSE)),VLOOKUP($B37,HKI!$B$11:$EY$73,154,FALSE),""))</f>
        <v>6.2</v>
      </c>
      <c r="EP37" s="602">
        <f>IF($B37="","",IF(ISNUMBER(VLOOKUP($B37,HKI!$B$11:$EZ$73,155,FALSE)),VLOOKUP($B37,HKI!$B$11:$EZ$73,155,FALSE),""))</f>
        <v>7</v>
      </c>
      <c r="EQ37" s="602">
        <f>IF($B37="","",IF(ISNUMBER(VLOOKUP($B37,HKI!$B$11:$FA$73,156,FALSE)),VLOOKUP($B37,HKI!$B$11:$FA$73,156,FALSE),""))</f>
        <v>8.1</v>
      </c>
      <c r="ER37" s="602" t="str">
        <f>IF($B37="","",IF(ISNUMBER(VLOOKUP($B37,HKI!$B$11:$FB$73,157,FALSE)),VLOOKUP($B37,HKI!$B$11:$FB$73,157,FALSE),""))</f>
        <v/>
      </c>
      <c r="ES37" s="602" t="str">
        <f>IF($B37="","",IF(ISNUMBER(VLOOKUP($B37,HKI!$B$11:$FC$84,158,FALSE)),VLOOKUP($B37,HKI!$B$11:$FC$73,158,FALSE),""))</f>
        <v/>
      </c>
      <c r="ET37" s="602">
        <f>IF($B37="","",IF(ISNUMBER(VLOOKUP($B37,HKI!$B$11:$FD$73,159,FALSE)),VLOOKUP($B37,HKI!$B$11:$FD$73,159,FALSE),""))</f>
        <v>6.5</v>
      </c>
      <c r="EU37" s="602">
        <f>IF($B37="","",IF(ISNUMBER(VLOOKUP($B37,HKI!$B$11:$FE$73,160,FALSE)),VLOOKUP($B37,HKI!$B$11:$FE$73,160,FALSE),""))</f>
        <v>5.7</v>
      </c>
      <c r="EV37" s="602" t="str">
        <f>IF($B37="","",IF(ISNUMBER(VLOOKUP($B37,HKI!$B$11:$FF$73,161,FALSE)),VLOOKUP($B37,HKI!$B$11:$FF$73,161,FALSE),""))</f>
        <v/>
      </c>
      <c r="EW37" s="602">
        <f>IF($B37="","",IF(ISNUMBER(VLOOKUP($B37,HKI!$B$11:$FG$73,162,FALSE)),VLOOKUP($B37,HKI!$B$11:$FG$73,162,FALSE),""))</f>
        <v>8.4</v>
      </c>
      <c r="EX37" s="602">
        <f>IF($B37="","",IF(ISNUMBER(VLOOKUP($B37,HKI!$B$11:$FH$73,163,FALSE)),VLOOKUP($B37,HKI!$B$11:$FH$73,163,FALSE),""))</f>
        <v>8.1999999999999993</v>
      </c>
      <c r="EY37" s="602">
        <f>IF($B37="","",IF(ISNUMBER(VLOOKUP($B37,HKI!$B$11:$FI$73,164,FALSE)),VLOOKUP($B37,HKI!$B$11:$FI$73,164,FALSE),""))</f>
        <v>7.9</v>
      </c>
      <c r="EZ37" s="602">
        <f>IF($B37="","",IF(ISNUMBER(VLOOKUP($B37,HKI!$B$11:$FJ$73,165,FALSE)),VLOOKUP($B37,HKI!$B$11:$FJ$73,165,FALSE),""))</f>
        <v>7.3</v>
      </c>
      <c r="FA37" s="602">
        <f>IF($B37="","",IF(ISNUMBER(VLOOKUP($B37,HKI!$B$11:$FK$73,166,FALSE)),VLOOKUP($B37,HKI!$B$11:$FK$73,166,FALSE),""))</f>
        <v>5.4</v>
      </c>
      <c r="FB37" s="602">
        <f>IF($B37="","",IF(ISNUMBER(VLOOKUP($B37,HKI!$B$11:$FL$73,167,FALSE)),VLOOKUP($B37,HKI!$B$11:$FL$73,167,FALSE),""))</f>
        <v>6.8</v>
      </c>
      <c r="FC37" s="602" t="str">
        <f>IF($B37="","",IF(ISNUMBER(VLOOKUP($B37,HKI!$B$11:$FM$73,168,FALSE)),VLOOKUP($B37,HKI!$B$11:$FM$73,168,FALSE),""))</f>
        <v/>
      </c>
      <c r="FD37" s="602" t="str">
        <f>IF($B37="","",IF(ISNUMBER(VLOOKUP($B37,HKI!$B$11:$FN$73,169,FALSE)),VLOOKUP($B37,HKI!$B$11:$FN$73,169,FALSE),""))</f>
        <v/>
      </c>
      <c r="FE37" s="602" t="str">
        <f>IF($B37="","",IF(ISNUMBER(VLOOKUP($B37,HKI!$B$11:$FO$73,170,FALSE)),VLOOKUP($B37,HKI!$B$11:$FO$73,170,FALSE),""))</f>
        <v/>
      </c>
      <c r="FF37" s="602">
        <f>IF($B37="","",IF(ISNUMBER(VLOOKUP($B37,HKI!$B$11:$FP$73,171,FALSE)),VLOOKUP($B37,HKI!$B$11:$FP$73,171,FALSE),""))</f>
        <v>6.2</v>
      </c>
      <c r="FG37" s="618" t="str">
        <f>IF($B37="","",IF(ISNUMBER(VLOOKUP($B37,HKI!$B$11:$FQ$73,172,FALSE)),VLOOKUP($B37,HKI!$B$11:$FQ$73,172,FALSE),""))</f>
        <v/>
      </c>
      <c r="FH37" s="610">
        <f t="shared" si="84"/>
        <v>4.5</v>
      </c>
      <c r="FI37" s="586">
        <f t="shared" si="85"/>
        <v>6.9</v>
      </c>
      <c r="FJ37" s="586">
        <f t="shared" si="86"/>
        <v>6.4</v>
      </c>
      <c r="FK37" s="586">
        <f t="shared" si="87"/>
        <v>6</v>
      </c>
      <c r="FL37" s="586">
        <f t="shared" si="88"/>
        <v>6.4</v>
      </c>
      <c r="FM37" s="586">
        <f t="shared" si="89"/>
        <v>6.4</v>
      </c>
      <c r="FN37" s="586" t="str">
        <f t="shared" si="90"/>
        <v/>
      </c>
      <c r="FO37" s="586" t="str">
        <f t="shared" si="91"/>
        <v/>
      </c>
      <c r="FP37" s="586" t="str">
        <f t="shared" si="92"/>
        <v/>
      </c>
      <c r="FQ37" s="586">
        <f t="shared" si="93"/>
        <v>5.8</v>
      </c>
      <c r="FR37" s="586">
        <f t="shared" si="94"/>
        <v>7.5</v>
      </c>
      <c r="FS37" s="586">
        <f t="shared" si="95"/>
        <v>5.6</v>
      </c>
      <c r="FT37" s="586">
        <f t="shared" si="96"/>
        <v>6.1</v>
      </c>
      <c r="FU37" s="586">
        <f t="shared" si="97"/>
        <v>5.9</v>
      </c>
      <c r="FV37" s="586">
        <f t="shared" si="98"/>
        <v>7.2</v>
      </c>
      <c r="FW37" s="586">
        <f t="shared" si="99"/>
        <v>8.9</v>
      </c>
      <c r="FX37" s="586">
        <f t="shared" si="100"/>
        <v>5.5</v>
      </c>
      <c r="FY37" s="586" t="str">
        <f t="shared" si="101"/>
        <v/>
      </c>
      <c r="FZ37" s="586">
        <f t="shared" si="102"/>
        <v>7</v>
      </c>
      <c r="GA37" s="586">
        <f t="shared" si="103"/>
        <v>7</v>
      </c>
      <c r="GB37" s="586">
        <f t="shared" si="104"/>
        <v>5</v>
      </c>
      <c r="GC37" s="586" t="str">
        <f t="shared" si="105"/>
        <v/>
      </c>
      <c r="GD37" s="596">
        <f t="shared" si="106"/>
        <v>6.36</v>
      </c>
      <c r="GE37" s="737">
        <f t="shared" si="107"/>
        <v>6.7</v>
      </c>
      <c r="GF37" s="207"/>
      <c r="GI37" s="738">
        <f t="shared" si="108"/>
        <v>495.8</v>
      </c>
      <c r="GJ37" s="738">
        <f t="shared" si="109"/>
        <v>74</v>
      </c>
      <c r="GK37" s="738">
        <f t="shared" si="110"/>
        <v>6.7</v>
      </c>
    </row>
    <row r="38" spans="1:193" s="206" customFormat="1" ht="21.95" customHeight="1">
      <c r="A38" s="686">
        <f>IF(B38="","",SUBTOTAL(3,$B$11:B38))</f>
        <v>28</v>
      </c>
      <c r="B38" s="490" t="str">
        <f>IF(HKII!$B38="","",HKII!$B38)</f>
        <v>13D301Đ201</v>
      </c>
      <c r="C38" s="648" t="str">
        <f>IF($B38="","",VLOOKUP($B38,'DS LOP HKII'!$B$2:$C$936,2,0))</f>
        <v>Nguyễn Quang</v>
      </c>
      <c r="D38" s="649" t="str">
        <f>IF($B38="","",VLOOKUP($B38,'DS LOP HKII'!$B$2:$D$936,3,0))</f>
        <v>Huân</v>
      </c>
      <c r="E38" s="201"/>
      <c r="F38" s="650" t="str">
        <f>IF($B38="","",IF(AND(ISBLANK(VLOOKUP($B38,HKI!$B$11:$G$73,5,FALSE)),ISBLANK(VLOOKUP($B38,HKII!$B$11:$G$80,5,FALSE)))=TRUE,"",VLOOKUP($B38,HKI!$B$11:$G$73,5,FALSE)+VLOOKUP($B38,HKII!$B$11:$G$80,5,FALSE)))</f>
        <v/>
      </c>
      <c r="G38" s="651">
        <f>IF($B38="","",IF(AND(ISBLANK(VLOOKUP($B38,HKI!$B$11:$G$73,6,FALSE)),ISBLANK(VLOOKUP($B38,HKII!$B$11:$G$80,6,FALSE)))=TRUE,"",VLOOKUP($B38,HKI!$B$11:$G$73,6,FALSE)+VLOOKUP($B38,HKII!$B$11:$G$80,6,FALSE)))</f>
        <v>45</v>
      </c>
      <c r="H38" s="652">
        <f>IF(OR(ISNUMBER(VLOOKUP($B38,HKI!$B$11:$I$73,8,FALSE))=FALSE,$H$6="",$B38=""),"",VLOOKUP($B38,HKI!$B$11:$I$73,8,FALSE))</f>
        <v>5.3</v>
      </c>
      <c r="I38" s="653" t="str">
        <f>IF(OR(ISNUMBER(VLOOKUP($B38,HKI!$B$11:$K$73,10,FALSE))=FALSE,,$H$6="",$B38=""),"",VLOOKUP($B38,HKI!$B$11:$K$73,10,FALSE))</f>
        <v/>
      </c>
      <c r="J38" s="652">
        <f>IF(OR(ISNUMBER(VLOOKUP($B38,HKI!$B$11:$M$73,12,FALSE))=FALSE,$J$6="",$B38=""),"",VLOOKUP($B38,HKI!$B$11:$M$73,12,FALSE))</f>
        <v>5.4</v>
      </c>
      <c r="K38" s="653" t="str">
        <f>IF(OR(ISNUMBER(VLOOKUP($B38,HKI!$B$11:$O$73,14,FALSE))=FALSE,$J$6="",$B38=""),"",VLOOKUP($B38,HKI!$B$11:$O$73,14,FALSE))</f>
        <v/>
      </c>
      <c r="L38" s="652">
        <f>IF(OR(ISNUMBER(VLOOKUP($B38,HKI!$B$11:$Q$73,16,FALSE))=FALSE,$L$6="",$B38=""),"",VLOOKUP($B38,HKI!$B$11:$Q$73,16,FALSE))</f>
        <v>3.8</v>
      </c>
      <c r="M38" s="653">
        <f>IF(OR(ISNUMBER(VLOOKUP($B38,HKI!$B$11:$S$73,18,FALSE))=FALSE,$L$6="",$B38=""),"",VLOOKUP($B38,HKI!$B$11:$S$73,18,FALSE))</f>
        <v>4.0999999999999996</v>
      </c>
      <c r="N38" s="652">
        <f>IF(OR(ISNUMBER(VLOOKUP($B38,HKI!$B$11:$U$73,20,FALSE))=FALSE,$N$6="",$B38=""),"",VLOOKUP($B38,HKI!$B$11:$U$73,20,FALSE))</f>
        <v>3.8</v>
      </c>
      <c r="O38" s="653">
        <f>IF(OR(ISNUMBER(VLOOKUP($B38,HKI!$B$11:$W$73,22,FALSE))=FALSE,$N$6="",$B38=""),"",VLOOKUP($B38,HKI!$B$11:$W$73,22,FALSE))</f>
        <v>3.8</v>
      </c>
      <c r="P38" s="652">
        <f>IF(OR(ISNUMBER(VLOOKUP($B38,HKI!$B$11:$Y$73,24,FALSE))=FALSE,$P$6="",$B38=""),"",VLOOKUP($B38,HKI!$B$11:$Y$73,24,FALSE))</f>
        <v>4.3</v>
      </c>
      <c r="Q38" s="653" t="str">
        <f>IF(OR(ISNUMBER(VLOOKUP($B38,HKI!$B$11:$AA$73,26,FALSE))=FALSE,$P$6="",$B38=""),"",VLOOKUP($B38,HKI!$B$11:$AA$73,26,FALSE))</f>
        <v/>
      </c>
      <c r="R38" s="652">
        <f>IF(OR(ISNUMBER(VLOOKUP($B38,HKI!$B$11:$AC$73,28,FALSE))=FALSE,$R$6="",$B38=""),"",VLOOKUP($B38,HKI!$B$11:$AC$73,28,FALSE))</f>
        <v>3.8</v>
      </c>
      <c r="S38" s="653">
        <f>IF(OR(ISNUMBER(VLOOKUP($B38,HKI!$B$11:$AE$73,30,FALSE))=FALSE,$R$6="",$B38=""),"",VLOOKUP($B38,HKI!$B$11:$AE$73,30,FALSE))</f>
        <v>3.8</v>
      </c>
      <c r="T38" s="652" t="str">
        <f>IF(OR(ISNUMBER(VLOOKUP($B38,HKI!$B$11:$AG$73,32,FALSE))=FALSE,$T$6="",$B38=""),"",VLOOKUP($B38,HKI!$B$11:$AG$73,32,FALSE))</f>
        <v/>
      </c>
      <c r="U38" s="653" t="str">
        <f>IF(OR(ISNUMBER(VLOOKUP($B38,HKI!$B$11:$AI$73,34,FALSE))=FALSE,$T$6="",$B38=""),"",VLOOKUP($B38,HKI!$B$11:$AI$73,34,FALSE))</f>
        <v/>
      </c>
      <c r="V38" s="652" t="str">
        <f>IF(OR(ISNUMBER(VLOOKUP($B38,HKI!$B$11:$AK$73,36,FALSE))=FALSE,$V$6="",$B38=""),"",VLOOKUP($B38,HKI!$B$11:$AK$73,36,FALSE))</f>
        <v/>
      </c>
      <c r="W38" s="653" t="str">
        <f>IF(OR(ISNUMBER(VLOOKUP($B38,HKI!$B$11:$AM$73,38,FALSE))=FALSE,$V$6="",$B38=""),"",VLOOKUP($B38,HKI!$B$11:$AM$73,38,FALSE))</f>
        <v/>
      </c>
      <c r="X38" s="652" t="str">
        <f>IF(OR(ISNUMBER(VLOOKUP($B38,HKI!$B$11:$AO$73,40,FALSE))=FALSE,$X$6="",$B38=""),"",VLOOKUP($B38,HKI!$B$11:$AO$73,40,FALSE))</f>
        <v/>
      </c>
      <c r="Y38" s="653" t="str">
        <f>IF(OR(ISNUMBER(VLOOKUP($B38,HKI!$B$11:$AQ$73,42,FALSE))=FALSE,$X$6="",$B38=""),"",VLOOKUP($B38,HKI!$B$11:$AQ$73,42,FALSE))</f>
        <v/>
      </c>
      <c r="Z38" s="652">
        <f>IF(OR(ISNUMBER(VLOOKUP($B38,HKI!$B$11:$AS$73,44,FALSE))=FALSE,$Z$6="",$B38=""),"",VLOOKUP($B38,HKI!$B$11:$AS$73,44,FALSE))</f>
        <v>6.3</v>
      </c>
      <c r="AA38" s="254"/>
      <c r="AB38" s="652">
        <f>IF(OR(ISNUMBER(VLOOKUP($B38,HKI!$B$11:$AW$73,48,FALSE))=FALSE,$AB$6="",$B38=""),"",VLOOKUP($B38,HKI!$B$11:$AW$73,48,FALSE))</f>
        <v>5.9</v>
      </c>
      <c r="AC38" s="254"/>
      <c r="AD38" s="652">
        <f>IF(OR(ISNUMBER(VLOOKUP($B38,HKII!$B$11:$I$80,8,FALSE))=FALSE,$AD$6="",$B38=""),"",VLOOKUP($B38,HKII!$B$11:$I$80,8,FALSE))</f>
        <v>1.7</v>
      </c>
      <c r="AE38" s="653" t="str">
        <f>IF(OR(ISNUMBER(VLOOKUP($B38,HKII!$B$11:$K$80,10,FALSE))=FALSE,$AD$6="",$B38=""),"",VLOOKUP($B38,HKII!$B$11:$K$80,10,FALSE))</f>
        <v/>
      </c>
      <c r="AF38" s="652">
        <f>IF(OR(ISNUMBER(VLOOKUP($B38,HKII!$B$11:$M$80,12,FALSE))=FALSE,$AF$6="",$B38=""),"",VLOOKUP($B38,HKII!$B$11:$M$80,12,FALSE))</f>
        <v>0</v>
      </c>
      <c r="AG38" s="653" t="str">
        <f>IF(OR(ISNUMBER(VLOOKUP($B38,HKII!$B$11:$O$80,14,FALSE))=FALSE,$AF$6="",$B38=""),"",VLOOKUP($B38,HKII!$B$11:$O$80,14,FALSE))</f>
        <v/>
      </c>
      <c r="AH38" s="652">
        <f>IF(OR(ISNUMBER(VLOOKUP($B38,HKII!$B$11:$Q$80,16,FALSE))=FALSE,$AH$6="",$B38=""),"",VLOOKUP($B38,HKII!$B$11:$Q$80,16,FALSE))</f>
        <v>0</v>
      </c>
      <c r="AI38" s="653" t="str">
        <f>IF(OR(ISNUMBER(VLOOKUP($B38,HKII!$B$11:$S$80,18,FALSE))=FALSE,$AH$6="",$B38=""),"",VLOOKUP($B38,HKII!$B$11:$S$75,18,FALSE))</f>
        <v/>
      </c>
      <c r="AJ38" s="652">
        <f>IF(OR(ISNUMBER(VLOOKUP($B38,HKII!$B$11:$U$80,20,FALSE))=FALSE,$AJ$6="",$B38=""),"",VLOOKUP($B38,HKII!$B$11:$U$80,20,FALSE))</f>
        <v>2.2999999999999998</v>
      </c>
      <c r="AK38" s="653" t="str">
        <f>IF(OR(ISNUMBER(VLOOKUP($B38,HKII!$B$11:$W$91,22,FALSE))=FALSE,$AJ$6="",$B38=""),"",VLOOKUP($B38,HKII!$B$11:$W$91,22,FALSE))</f>
        <v/>
      </c>
      <c r="AL38" s="652">
        <f>IF(OR(ISNUMBER(VLOOKUP($B38,HKII!$B$11:$Y$80,24,FALSE))=FALSE,$AL$6="",$B38=""),"",VLOOKUP($B38,HKII!$B$11:$Y$80,24,FALSE))</f>
        <v>2.8</v>
      </c>
      <c r="AM38" s="653" t="str">
        <f>IF(OR(ISNUMBER(VLOOKUP($B38,HKII!$B$11:$AA$80,26,FALSE))=FALSE,$AL$6="",$B38=""),"",VLOOKUP($B38,HKII!$B$11:$AA$80,26,FALSE))</f>
        <v/>
      </c>
      <c r="AN38" s="652">
        <f>IF(OR(ISNUMBER(VLOOKUP($B38,HKII!$B$11:$AC$80,28,FALSE))=FALSE,$AN$6="",$B38=""),"",VLOOKUP($B38,HKII!$B$11:$AC$80,28,FALSE))</f>
        <v>0.6</v>
      </c>
      <c r="AO38" s="653" t="str">
        <f>IF(OR(ISNUMBER(VLOOKUP($B38,HKII!$B$11:$AE$80,30,FALSE))=FALSE,$AN$6="",$B38=""),"",VLOOKUP($B38,HKII!$B$11:$AE$80,30,FALSE))</f>
        <v/>
      </c>
      <c r="AP38" s="652" t="str">
        <f>IF(OR(ISNUMBER(VLOOKUP($B38,HKII!$B$11:$AG$80,32,FALSE))=FALSE,$AP$6="",$B38=""),"",VLOOKUP($B38,HKII!$B$11:$AG$80,32,FALSE))</f>
        <v/>
      </c>
      <c r="AQ38" s="654" t="str">
        <f>IF(OR(ISNUMBER(VLOOKUP($B38,HKII!$B$11:$AI$80,34,FALSE))=FALSE,$AP$6="",$B38=""),"",VLOOKUP($B38,HKII!$B$11:$AI$80,34,FALSE))</f>
        <v/>
      </c>
      <c r="AR38" s="652">
        <f>IF(OR(ISNUMBER(VLOOKUP($B38,HKII!$B$11:$AK$80,36,FALSE))=FALSE,$AR$6="",$B38=""),"",VLOOKUP($B38,HKII!$B$11:$AK$80,36,FALSE))</f>
        <v>0</v>
      </c>
      <c r="AS38" s="254"/>
      <c r="AT38" s="652">
        <f>IF(OR(ISNUMBER(VLOOKUP($B38,HKII!$B$11:$AO$80,40,FALSE))=FALSE,$AT$6="",$B38=""),"",VLOOKUP($B38,HKII!$B$11:$AO$80,40,FALSE))</f>
        <v>2.2999999999999998</v>
      </c>
      <c r="AU38" s="735"/>
      <c r="AV38" s="652">
        <f>IF(OR(ISNUMBER(VLOOKUP($B38,HKII!$B$11:$AS$80,44,FALSE))=FALSE,$AV$6="",$B38=""),"",VLOOKUP($B38,HKII!$B$11:$AS$80,44,FALSE))</f>
        <v>0</v>
      </c>
      <c r="AW38" s="735"/>
      <c r="AX38" s="652" t="str">
        <f>IF(OR(ISNUMBER(VLOOKUP($B38,HKII!$B$11:$AW$80,48,FALSE))=FALSE,AX33="",$B38=""),"",VLOOKUP($B38,HKII!$B$11:$AW$80,48,FALSE))</f>
        <v/>
      </c>
      <c r="AY38" s="735"/>
      <c r="AZ38" s="655">
        <f t="shared" si="0"/>
        <v>3.02</v>
      </c>
      <c r="BA38" s="655">
        <f t="shared" si="22"/>
        <v>3.05</v>
      </c>
      <c r="BB38" s="548">
        <f>IF($B38="","",IF(OR(ISNUMBER(VLOOKUP($B38,HKI!$B$11:$BB$73,53,FALSE)),ISNUMBER(VLOOKUP($B38,HKII!$B$11:$BB$80,53,FALSE))),ROUND((VLOOKUP($B38,HKI!$B$11:$BB$73,53,FALSE)+VLOOKUP($B38,HKII!$B$11:$BB$80,53,FALSE))/2,0),""))</f>
        <v>28</v>
      </c>
      <c r="BC38" s="656" t="str">
        <f t="shared" si="23"/>
        <v>Kém</v>
      </c>
      <c r="BD38" s="548" t="str">
        <f t="shared" si="24"/>
        <v>Kém</v>
      </c>
      <c r="BE38" s="202"/>
      <c r="BF38" s="186" t="str">
        <f t="shared" si="25"/>
        <v/>
      </c>
      <c r="BG38" s="657">
        <f t="shared" si="26"/>
        <v>35</v>
      </c>
      <c r="BH38" s="188">
        <f t="shared" si="27"/>
        <v>11</v>
      </c>
      <c r="BI38" s="188">
        <f t="shared" si="28"/>
        <v>24</v>
      </c>
      <c r="BJ38" s="188">
        <f t="shared" si="29"/>
        <v>14</v>
      </c>
      <c r="BK38" s="658">
        <f t="shared" si="30"/>
        <v>21</v>
      </c>
      <c r="BL38" s="659">
        <f t="shared" si="31"/>
        <v>5.44</v>
      </c>
      <c r="BM38" s="186" t="str">
        <f t="shared" si="32"/>
        <v>Y</v>
      </c>
      <c r="BN38" s="659">
        <f t="shared" si="33"/>
        <v>5.15</v>
      </c>
      <c r="BO38" s="186" t="str">
        <f t="shared" si="34"/>
        <v>Y</v>
      </c>
      <c r="BP38" s="660" t="str">
        <f t="shared" si="35"/>
        <v>SV năm 2</v>
      </c>
      <c r="BQ38" s="203"/>
      <c r="BR38" s="681">
        <f>IF($B38="","",IF(AND(ISNUMBER(VLOOKUP($B38,HKI!$B$11:$BP$73,67,FALSE))=TRUE,ISNUMBER(VLOOKUP($B38,HKII!$B$11:$BI$80,60,FALSE))=TRUE),VLOOKUP($B38,HKI!$B$11:$BP$73,67,FALSE)+VLOOKUP($B38,HKII!$B$11:$BI$80,60,FALSE),IF(OR(ISNUMBER(VLOOKUP($B38,HKI!$B$11:$BP$73,67,FALSE))=TRUE,ISNUMBER(VLOOKUP($B38,HKII!$B$11:$BI$80,60,FALSE))=TRUE),VLOOKUP($B38,HKII!$B$11:$BI$80,60,FALSE),"")))</f>
        <v>51</v>
      </c>
      <c r="BS38" s="681">
        <f>IF($B38="","",IF(ISNUMBER(VLOOKUP($B38,HKI!$B$11:$BQ$73,68,FALSE))=TRUE,VLOOKUP($B38,HKI!$B$11:$BQ$84,68,FALSE)+IF(ISNUMBER(VLOOKUP($B38,HKII!$B$11:$BJ$80,61,FALSE))=TRUE,VLOOKUP($B38,HKII!$B$11:$BJ$80,61,FALSE),VLOOKUP($B38,HKII!$B$11:$BJ$80,61,FALSE)),""))</f>
        <v>23</v>
      </c>
      <c r="BT38" s="197">
        <f t="shared" si="1"/>
        <v>5.3</v>
      </c>
      <c r="BU38" s="198">
        <f t="shared" si="2"/>
        <v>5.4</v>
      </c>
      <c r="BV38" s="198">
        <f t="shared" si="3"/>
        <v>3.8</v>
      </c>
      <c r="BW38" s="198">
        <f t="shared" si="4"/>
        <v>3.8</v>
      </c>
      <c r="BX38" s="199">
        <f t="shared" si="5"/>
        <v>4.3</v>
      </c>
      <c r="BY38" s="199">
        <f t="shared" si="6"/>
        <v>3.8</v>
      </c>
      <c r="BZ38" s="198" t="str">
        <f t="shared" si="7"/>
        <v/>
      </c>
      <c r="CA38" s="198" t="str">
        <f t="shared" si="8"/>
        <v/>
      </c>
      <c r="CB38" s="199" t="str">
        <f t="shared" si="36"/>
        <v/>
      </c>
      <c r="CC38" s="199">
        <f t="shared" si="37"/>
        <v>6.3</v>
      </c>
      <c r="CD38" s="198">
        <f t="shared" si="9"/>
        <v>5.9</v>
      </c>
      <c r="CE38" s="198">
        <f t="shared" si="10"/>
        <v>1.7</v>
      </c>
      <c r="CF38" s="198">
        <f t="shared" si="11"/>
        <v>0</v>
      </c>
      <c r="CG38" s="198">
        <f t="shared" si="12"/>
        <v>0</v>
      </c>
      <c r="CH38" s="198">
        <f t="shared" si="13"/>
        <v>2.2999999999999998</v>
      </c>
      <c r="CI38" s="198">
        <f t="shared" si="14"/>
        <v>2.8</v>
      </c>
      <c r="CJ38" s="198">
        <f t="shared" si="15"/>
        <v>0.6</v>
      </c>
      <c r="CK38" s="198" t="str">
        <f t="shared" si="16"/>
        <v/>
      </c>
      <c r="CL38" s="198">
        <f t="shared" si="17"/>
        <v>0</v>
      </c>
      <c r="CM38" s="198">
        <f t="shared" si="18"/>
        <v>2.2999999999999998</v>
      </c>
      <c r="CN38" s="198">
        <f t="shared" si="19"/>
        <v>0</v>
      </c>
      <c r="CO38" s="199" t="str">
        <f t="shared" si="20"/>
        <v/>
      </c>
      <c r="CP38" s="200">
        <f t="shared" si="38"/>
        <v>3.02</v>
      </c>
      <c r="CQ38" s="571">
        <f t="shared" si="39"/>
        <v>5.3</v>
      </c>
      <c r="CR38" s="571">
        <f t="shared" si="40"/>
        <v>5.4</v>
      </c>
      <c r="CS38" s="571" t="str">
        <f t="shared" si="41"/>
        <v/>
      </c>
      <c r="CT38" s="571" t="str">
        <f t="shared" si="42"/>
        <v/>
      </c>
      <c r="CU38" s="571">
        <f t="shared" si="43"/>
        <v>4.3</v>
      </c>
      <c r="CV38" s="571" t="str">
        <f t="shared" si="44"/>
        <v/>
      </c>
      <c r="CW38" s="571" t="str">
        <f t="shared" si="45"/>
        <v/>
      </c>
      <c r="CX38" s="571" t="str">
        <f t="shared" si="46"/>
        <v/>
      </c>
      <c r="CY38" s="571" t="str">
        <f t="shared" si="47"/>
        <v/>
      </c>
      <c r="CZ38" s="571">
        <f t="shared" si="48"/>
        <v>6.3</v>
      </c>
      <c r="DA38" s="571">
        <f t="shared" si="49"/>
        <v>5.9</v>
      </c>
      <c r="DB38" s="571" t="str">
        <f t="shared" si="50"/>
        <v/>
      </c>
      <c r="DC38" s="571" t="str">
        <f t="shared" si="51"/>
        <v/>
      </c>
      <c r="DD38" s="571" t="str">
        <f t="shared" si="52"/>
        <v/>
      </c>
      <c r="DE38" s="571" t="str">
        <f t="shared" si="53"/>
        <v/>
      </c>
      <c r="DF38" s="571" t="str">
        <f t="shared" si="54"/>
        <v/>
      </c>
      <c r="DG38" s="571" t="str">
        <f t="shared" si="55"/>
        <v/>
      </c>
      <c r="DH38" s="571" t="str">
        <f t="shared" si="56"/>
        <v/>
      </c>
      <c r="DI38" s="571" t="str">
        <f t="shared" si="57"/>
        <v/>
      </c>
      <c r="DJ38" s="571" t="str">
        <f t="shared" si="58"/>
        <v/>
      </c>
      <c r="DK38" s="571" t="str">
        <f t="shared" si="59"/>
        <v/>
      </c>
      <c r="DL38" s="571" t="str">
        <f t="shared" si="60"/>
        <v/>
      </c>
      <c r="DM38" s="574">
        <f t="shared" si="21"/>
        <v>5.44</v>
      </c>
      <c r="DN38" s="585">
        <f t="shared" si="61"/>
        <v>5.3</v>
      </c>
      <c r="DO38" s="586">
        <f t="shared" si="62"/>
        <v>5.4</v>
      </c>
      <c r="DP38" s="586">
        <f t="shared" si="63"/>
        <v>4.0999999999999996</v>
      </c>
      <c r="DQ38" s="586">
        <f t="shared" si="64"/>
        <v>3.8</v>
      </c>
      <c r="DR38" s="586">
        <f t="shared" si="65"/>
        <v>4.3</v>
      </c>
      <c r="DS38" s="586">
        <f t="shared" si="66"/>
        <v>3.8</v>
      </c>
      <c r="DT38" s="586" t="str">
        <f t="shared" si="67"/>
        <v/>
      </c>
      <c r="DU38" s="586" t="str">
        <f t="shared" si="68"/>
        <v/>
      </c>
      <c r="DV38" s="586" t="str">
        <f t="shared" si="69"/>
        <v/>
      </c>
      <c r="DW38" s="586">
        <f t="shared" si="70"/>
        <v>6.3</v>
      </c>
      <c r="DX38" s="586">
        <f t="shared" si="71"/>
        <v>5.9</v>
      </c>
      <c r="DY38" s="586">
        <f t="shared" si="72"/>
        <v>1.7</v>
      </c>
      <c r="DZ38" s="586">
        <f t="shared" si="73"/>
        <v>0</v>
      </c>
      <c r="EA38" s="586">
        <f t="shared" si="74"/>
        <v>0</v>
      </c>
      <c r="EB38" s="586">
        <f t="shared" si="75"/>
        <v>2.2999999999999998</v>
      </c>
      <c r="EC38" s="586">
        <f t="shared" si="76"/>
        <v>2.8</v>
      </c>
      <c r="ED38" s="586">
        <f t="shared" si="77"/>
        <v>0.6</v>
      </c>
      <c r="EE38" s="586" t="str">
        <f t="shared" si="78"/>
        <v/>
      </c>
      <c r="EF38" s="586">
        <f t="shared" si="79"/>
        <v>0</v>
      </c>
      <c r="EG38" s="586">
        <f t="shared" si="80"/>
        <v>2.2999999999999998</v>
      </c>
      <c r="EH38" s="586">
        <f t="shared" si="81"/>
        <v>0</v>
      </c>
      <c r="EI38" s="586" t="str">
        <f t="shared" si="82"/>
        <v/>
      </c>
      <c r="EJ38" s="589">
        <f t="shared" si="83"/>
        <v>3.05</v>
      </c>
      <c r="EK38" s="617">
        <f>IF($B38="","",IF(ISNUMBER(VLOOKUP($B38,HKI!$B$11:$EU$73,150,FALSE)),VLOOKUP($B38,HKI!$B$11:$EU$73,150,FALSE),""))</f>
        <v>5.2</v>
      </c>
      <c r="EL38" s="602">
        <f>IF($B38="","",IF(ISNUMBER(VLOOKUP($B38,HKI!$B$11:$EV$73,151,FALSE)),VLOOKUP($B38,HKI!$B$11:$EV$73,151,FALSE),""))</f>
        <v>5.9</v>
      </c>
      <c r="EM38" s="602">
        <f>IF($B38="","",IF(ISNUMBER(VLOOKUP($B38,HKI!$B$11:$EW$73,152,FALSE)),VLOOKUP($B38,HKI!$B$11:$EW$73,152,FALSE),""))</f>
        <v>5.5</v>
      </c>
      <c r="EN38" s="602">
        <f>IF($B38="","",IF(ISNUMBER(VLOOKUP($B38,HKI!$B$11:$EX$73,153,FALSE)),VLOOKUP($B38,HKI!$B$11:$EX$73,153,FALSE),""))</f>
        <v>5.7</v>
      </c>
      <c r="EO38" s="602">
        <f>IF($B38="","",IF(ISNUMBER(VLOOKUP($B38,HKI!$B$11:$EY$73,154,FALSE)),VLOOKUP($B38,HKI!$B$11:$EY$73,154,FALSE),""))</f>
        <v>5</v>
      </c>
      <c r="EP38" s="602">
        <f>IF($B38="","",IF(ISNUMBER(VLOOKUP($B38,HKI!$B$11:$EZ$73,155,FALSE)),VLOOKUP($B38,HKI!$B$11:$EZ$73,155,FALSE),""))</f>
        <v>5.8</v>
      </c>
      <c r="EQ38" s="602">
        <f>IF($B38="","",IF(ISNUMBER(VLOOKUP($B38,HKI!$B$11:$FA$73,156,FALSE)),VLOOKUP($B38,HKI!$B$11:$FA$73,156,FALSE),""))</f>
        <v>5</v>
      </c>
      <c r="ER38" s="602" t="str">
        <f>IF($B38="","",IF(ISNUMBER(VLOOKUP($B38,HKI!$B$11:$FB$73,157,FALSE)),VLOOKUP($B38,HKI!$B$11:$FB$73,157,FALSE),""))</f>
        <v/>
      </c>
      <c r="ES38" s="602" t="str">
        <f>IF($B38="","",IF(ISNUMBER(VLOOKUP($B38,HKI!$B$11:$FC$84,158,FALSE)),VLOOKUP($B38,HKI!$B$11:$FC$73,158,FALSE),""))</f>
        <v/>
      </c>
      <c r="ET38" s="602">
        <f>IF($B38="","",IF(ISNUMBER(VLOOKUP($B38,HKI!$B$11:$FD$73,159,FALSE)),VLOOKUP($B38,HKI!$B$11:$FD$73,159,FALSE),""))</f>
        <v>5.6</v>
      </c>
      <c r="EU38" s="602">
        <f>IF($B38="","",IF(ISNUMBER(VLOOKUP($B38,HKI!$B$11:$FE$73,160,FALSE)),VLOOKUP($B38,HKI!$B$11:$FE$73,160,FALSE),""))</f>
        <v>5.5</v>
      </c>
      <c r="EV38" s="602">
        <f>IF($B38="","",IF(ISNUMBER(VLOOKUP($B38,HKI!$B$11:$FF$73,161,FALSE)),VLOOKUP($B38,HKI!$B$11:$FF$73,161,FALSE),""))</f>
        <v>4.5</v>
      </c>
      <c r="EW38" s="602">
        <f>IF($B38="","",IF(ISNUMBER(VLOOKUP($B38,HKI!$B$11:$FG$73,162,FALSE)),VLOOKUP($B38,HKI!$B$11:$FG$73,162,FALSE),""))</f>
        <v>5.3</v>
      </c>
      <c r="EX38" s="602" t="str">
        <f>IF($B38="","",IF(ISNUMBER(VLOOKUP($B38,HKI!$B$11:$FH$73,163,FALSE)),VLOOKUP($B38,HKI!$B$11:$FH$73,163,FALSE),""))</f>
        <v/>
      </c>
      <c r="EY38" s="602">
        <f>IF($B38="","",IF(ISNUMBER(VLOOKUP($B38,HKI!$B$11:$FI$73,164,FALSE)),VLOOKUP($B38,HKI!$B$11:$FI$73,164,FALSE),""))</f>
        <v>6.2</v>
      </c>
      <c r="EZ38" s="602">
        <f>IF($B38="","",IF(ISNUMBER(VLOOKUP($B38,HKI!$B$11:$FJ$73,165,FALSE)),VLOOKUP($B38,HKI!$B$11:$FJ$73,165,FALSE),""))</f>
        <v>6</v>
      </c>
      <c r="FA38" s="602" t="str">
        <f>IF($B38="","",IF(ISNUMBER(VLOOKUP($B38,HKI!$B$11:$FK$73,166,FALSE)),VLOOKUP($B38,HKI!$B$11:$FK$73,166,FALSE),""))</f>
        <v/>
      </c>
      <c r="FB38" s="602">
        <f>IF($B38="","",IF(ISNUMBER(VLOOKUP($B38,HKI!$B$11:$FL$73,167,FALSE)),VLOOKUP($B38,HKI!$B$11:$FL$73,167,FALSE),""))</f>
        <v>5.5</v>
      </c>
      <c r="FC38" s="602" t="str">
        <f>IF($B38="","",IF(ISNUMBER(VLOOKUP($B38,HKI!$B$11:$FM$73,168,FALSE)),VLOOKUP($B38,HKI!$B$11:$FM$73,168,FALSE),""))</f>
        <v/>
      </c>
      <c r="FD38" s="602" t="str">
        <f>IF($B38="","",IF(ISNUMBER(VLOOKUP($B38,HKI!$B$11:$FN$73,169,FALSE)),VLOOKUP($B38,HKI!$B$11:$FN$73,169,FALSE),""))</f>
        <v/>
      </c>
      <c r="FE38" s="602" t="str">
        <f>IF($B38="","",IF(ISNUMBER(VLOOKUP($B38,HKI!$B$11:$FO$73,170,FALSE)),VLOOKUP($B38,HKI!$B$11:$FO$73,170,FALSE),""))</f>
        <v/>
      </c>
      <c r="FF38" s="602">
        <f>IF($B38="","",IF(ISNUMBER(VLOOKUP($B38,HKI!$B$11:$FP$73,171,FALSE)),VLOOKUP($B38,HKI!$B$11:$FP$73,171,FALSE),""))</f>
        <v>8</v>
      </c>
      <c r="FG38" s="618" t="str">
        <f>IF($B38="","",IF(ISNUMBER(VLOOKUP($B38,HKI!$B$11:$FQ$73,172,FALSE)),VLOOKUP($B38,HKI!$B$11:$FQ$73,172,FALSE),""))</f>
        <v/>
      </c>
      <c r="FH38" s="610">
        <f t="shared" si="84"/>
        <v>5.3</v>
      </c>
      <c r="FI38" s="586">
        <f t="shared" si="85"/>
        <v>5.4</v>
      </c>
      <c r="FJ38" s="586">
        <f t="shared" si="86"/>
        <v>4.0999999999999996</v>
      </c>
      <c r="FK38" s="586" t="str">
        <f t="shared" si="87"/>
        <v/>
      </c>
      <c r="FL38" s="586">
        <f t="shared" si="88"/>
        <v>4.3</v>
      </c>
      <c r="FM38" s="586" t="str">
        <f t="shared" si="89"/>
        <v/>
      </c>
      <c r="FN38" s="586" t="str">
        <f t="shared" si="90"/>
        <v/>
      </c>
      <c r="FO38" s="586" t="str">
        <f t="shared" si="91"/>
        <v/>
      </c>
      <c r="FP38" s="586" t="str">
        <f t="shared" si="92"/>
        <v/>
      </c>
      <c r="FQ38" s="586">
        <f t="shared" si="93"/>
        <v>6.3</v>
      </c>
      <c r="FR38" s="586">
        <f t="shared" si="94"/>
        <v>5.9</v>
      </c>
      <c r="FS38" s="586" t="str">
        <f t="shared" si="95"/>
        <v/>
      </c>
      <c r="FT38" s="586" t="str">
        <f t="shared" si="96"/>
        <v/>
      </c>
      <c r="FU38" s="586" t="str">
        <f t="shared" si="97"/>
        <v/>
      </c>
      <c r="FV38" s="586" t="str">
        <f t="shared" si="98"/>
        <v/>
      </c>
      <c r="FW38" s="586" t="str">
        <f t="shared" si="99"/>
        <v/>
      </c>
      <c r="FX38" s="586" t="str">
        <f t="shared" si="100"/>
        <v/>
      </c>
      <c r="FY38" s="586" t="str">
        <f t="shared" si="101"/>
        <v/>
      </c>
      <c r="FZ38" s="586" t="str">
        <f t="shared" si="102"/>
        <v/>
      </c>
      <c r="GA38" s="586" t="str">
        <f t="shared" si="103"/>
        <v/>
      </c>
      <c r="GB38" s="586" t="str">
        <f t="shared" si="104"/>
        <v/>
      </c>
      <c r="GC38" s="586" t="str">
        <f t="shared" si="105"/>
        <v/>
      </c>
      <c r="GD38" s="596">
        <f t="shared" si="106"/>
        <v>5.15</v>
      </c>
      <c r="GE38" s="737">
        <f t="shared" si="107"/>
        <v>5.5</v>
      </c>
      <c r="GF38" s="207"/>
      <c r="GI38" s="738">
        <f t="shared" si="108"/>
        <v>280.50000000000006</v>
      </c>
      <c r="GJ38" s="738">
        <f t="shared" si="109"/>
        <v>51</v>
      </c>
      <c r="GK38" s="738">
        <f t="shared" si="110"/>
        <v>5.5</v>
      </c>
    </row>
    <row r="39" spans="1:193" s="206" customFormat="1" ht="21.95" customHeight="1">
      <c r="A39" s="686">
        <f>IF(B39="","",SUBTOTAL(3,$B$11:B39))</f>
        <v>29</v>
      </c>
      <c r="B39" s="490" t="str">
        <f>IF(HKII!$B39="","",HKII!$B39)</f>
        <v>13D301Đ061</v>
      </c>
      <c r="C39" s="648" t="str">
        <f>IF($B39="","",VLOOKUP($B39,'DS LOP HKII'!$B$2:$C$936,2,0))</f>
        <v>Huỳnh Thanh</v>
      </c>
      <c r="D39" s="649" t="str">
        <f>IF($B39="","",VLOOKUP($B39,'DS LOP HKII'!$B$2:$D$936,3,0))</f>
        <v>Hùng</v>
      </c>
      <c r="E39" s="201"/>
      <c r="F39" s="650" t="str">
        <f>IF($B39="","",IF(AND(ISBLANK(VLOOKUP($B39,HKI!$B$11:$G$73,5,FALSE)),ISBLANK(VLOOKUP($B39,HKII!$B$11:$G$80,5,FALSE)))=TRUE,"",VLOOKUP($B39,HKI!$B$11:$G$73,5,FALSE)+VLOOKUP($B39,HKII!$B$11:$G$80,5,FALSE)))</f>
        <v/>
      </c>
      <c r="G39" s="651">
        <f>IF($B39="","",IF(AND(ISBLANK(VLOOKUP($B39,HKI!$B$11:$G$73,6,FALSE)),ISBLANK(VLOOKUP($B39,HKII!$B$11:$G$80,6,FALSE)))=TRUE,"",VLOOKUP($B39,HKI!$B$11:$G$73,6,FALSE)+VLOOKUP($B39,HKII!$B$11:$G$80,6,FALSE)))</f>
        <v>21</v>
      </c>
      <c r="H39" s="652" t="str">
        <f>IF(OR(ISNUMBER(VLOOKUP($B39,HKI!$B$11:$I$73,8,FALSE))=FALSE,$H$6="",$B39=""),"",VLOOKUP($B39,HKI!$B$11:$I$73,8,FALSE))</f>
        <v/>
      </c>
      <c r="I39" s="653" t="str">
        <f>IF(OR(ISNUMBER(VLOOKUP($B39,HKI!$B$11:$K$73,10,FALSE))=FALSE,,$H$6="",$B39=""),"",VLOOKUP($B39,HKI!$B$11:$K$73,10,FALSE))</f>
        <v/>
      </c>
      <c r="J39" s="652" t="str">
        <f>IF(OR(ISNUMBER(VLOOKUP($B39,HKI!$B$11:$M$73,12,FALSE))=FALSE,$J$6="",$B39=""),"",VLOOKUP($B39,HKI!$B$11:$M$73,12,FALSE))</f>
        <v/>
      </c>
      <c r="K39" s="653" t="str">
        <f>IF(OR(ISNUMBER(VLOOKUP($B39,HKI!$B$11:$O$73,14,FALSE))=FALSE,$J$6="",$B39=""),"",VLOOKUP($B39,HKI!$B$11:$O$73,14,FALSE))</f>
        <v/>
      </c>
      <c r="L39" s="652">
        <f>IF(OR(ISNUMBER(VLOOKUP($B39,HKI!$B$11:$Q$73,16,FALSE))=FALSE,$L$6="",$B39=""),"",VLOOKUP($B39,HKI!$B$11:$Q$73,16,FALSE))</f>
        <v>4.9000000000000004</v>
      </c>
      <c r="M39" s="653" t="str">
        <f>IF(OR(ISNUMBER(VLOOKUP($B39,HKI!$B$11:$S$73,18,FALSE))=FALSE,$L$6="",$B39=""),"",VLOOKUP($B39,HKI!$B$11:$S$73,18,FALSE))</f>
        <v/>
      </c>
      <c r="N39" s="652">
        <f>IF(OR(ISNUMBER(VLOOKUP($B39,HKI!$B$11:$U$73,20,FALSE))=FALSE,$N$6="",$B39=""),"",VLOOKUP($B39,HKI!$B$11:$U$73,20,FALSE))</f>
        <v>5.0999999999999996</v>
      </c>
      <c r="O39" s="653" t="str">
        <f>IF(OR(ISNUMBER(VLOOKUP($B39,HKI!$B$11:$W$73,22,FALSE))=FALSE,$N$6="",$B39=""),"",VLOOKUP($B39,HKI!$B$11:$W$73,22,FALSE))</f>
        <v/>
      </c>
      <c r="P39" s="652">
        <f>IF(OR(ISNUMBER(VLOOKUP($B39,HKI!$B$11:$Y$73,24,FALSE))=FALSE,$P$6="",$B39=""),"",VLOOKUP($B39,HKI!$B$11:$Y$73,24,FALSE))</f>
        <v>5.8</v>
      </c>
      <c r="Q39" s="653" t="str">
        <f>IF(OR(ISNUMBER(VLOOKUP($B39,HKI!$B$11:$AA$73,26,FALSE))=FALSE,$P$6="",$B39=""),"",VLOOKUP($B39,HKI!$B$11:$AA$73,26,FALSE))</f>
        <v/>
      </c>
      <c r="R39" s="652">
        <f>IF(OR(ISNUMBER(VLOOKUP($B39,HKI!$B$11:$AC$73,28,FALSE))=FALSE,$R$6="",$B39=""),"",VLOOKUP($B39,HKI!$B$11:$AC$73,28,FALSE))</f>
        <v>3.9</v>
      </c>
      <c r="S39" s="653">
        <f>IF(OR(ISNUMBER(VLOOKUP($B39,HKI!$B$11:$AE$73,30,FALSE))=FALSE,$R$6="",$B39=""),"",VLOOKUP($B39,HKI!$B$11:$AE$73,30,FALSE))</f>
        <v>4.5999999999999996</v>
      </c>
      <c r="T39" s="652" t="str">
        <f>IF(OR(ISNUMBER(VLOOKUP($B39,HKI!$B$11:$AG$73,32,FALSE))=FALSE,$T$6="",$B39=""),"",VLOOKUP($B39,HKI!$B$11:$AG$73,32,FALSE))</f>
        <v/>
      </c>
      <c r="U39" s="653" t="str">
        <f>IF(OR(ISNUMBER(VLOOKUP($B39,HKI!$B$11:$AI$73,34,FALSE))=FALSE,$T$6="",$B39=""),"",VLOOKUP($B39,HKI!$B$11:$AI$73,34,FALSE))</f>
        <v/>
      </c>
      <c r="V39" s="652" t="str">
        <f>IF(OR(ISNUMBER(VLOOKUP($B39,HKI!$B$11:$AK$73,36,FALSE))=FALSE,$V$6="",$B39=""),"",VLOOKUP($B39,HKI!$B$11:$AK$73,36,FALSE))</f>
        <v/>
      </c>
      <c r="W39" s="653" t="str">
        <f>IF(OR(ISNUMBER(VLOOKUP($B39,HKI!$B$11:$AM$73,38,FALSE))=FALSE,$V$6="",$B39=""),"",VLOOKUP($B39,HKI!$B$11:$AM$73,38,FALSE))</f>
        <v/>
      </c>
      <c r="X39" s="652" t="str">
        <f>IF(OR(ISNUMBER(VLOOKUP($B39,HKI!$B$11:$AO$73,40,FALSE))=FALSE,$X$6="",$B39=""),"",VLOOKUP($B39,HKI!$B$11:$AO$73,40,FALSE))</f>
        <v/>
      </c>
      <c r="Y39" s="653" t="str">
        <f>IF(OR(ISNUMBER(VLOOKUP($B39,HKI!$B$11:$AQ$73,42,FALSE))=FALSE,$X$6="",$B39=""),"",VLOOKUP($B39,HKI!$B$11:$AQ$73,42,FALSE))</f>
        <v/>
      </c>
      <c r="Z39" s="652">
        <f>IF(OR(ISNUMBER(VLOOKUP($B39,HKI!$B$11:$AS$73,44,FALSE))=FALSE,$Z$6="",$B39=""),"",VLOOKUP($B39,HKI!$B$11:$AS$73,44,FALSE))</f>
        <v>5.3</v>
      </c>
      <c r="AA39" s="254"/>
      <c r="AB39" s="652">
        <f>IF(OR(ISNUMBER(VLOOKUP($B39,HKI!$B$11:$AW$73,48,FALSE))=FALSE,$AB$6="",$B39=""),"",VLOOKUP($B39,HKI!$B$11:$AW$73,48,FALSE))</f>
        <v>6</v>
      </c>
      <c r="AC39" s="254"/>
      <c r="AD39" s="652">
        <f>IF(OR(ISNUMBER(VLOOKUP($B39,HKII!$B$11:$I$80,8,FALSE))=FALSE,$AD$6="",$B39=""),"",VLOOKUP($B39,HKII!$B$11:$I$80,8,FALSE))</f>
        <v>3.9</v>
      </c>
      <c r="AE39" s="653" t="str">
        <f>IF(OR(ISNUMBER(VLOOKUP($B39,HKII!$B$11:$K$80,10,FALSE))=FALSE,$AD$6="",$B39=""),"",VLOOKUP($B39,HKII!$B$11:$K$80,10,FALSE))</f>
        <v/>
      </c>
      <c r="AF39" s="652">
        <f>IF(OR(ISNUMBER(VLOOKUP($B39,HKII!$B$11:$M$80,12,FALSE))=FALSE,$AF$6="",$B39=""),"",VLOOKUP($B39,HKII!$B$11:$M$80,12,FALSE))</f>
        <v>6.6</v>
      </c>
      <c r="AG39" s="653" t="str">
        <f>IF(OR(ISNUMBER(VLOOKUP($B39,HKII!$B$11:$O$80,14,FALSE))=FALSE,$AF$6="",$B39=""),"",VLOOKUP($B39,HKII!$B$11:$O$80,14,FALSE))</f>
        <v/>
      </c>
      <c r="AH39" s="652">
        <f>IF(OR(ISNUMBER(VLOOKUP($B39,HKII!$B$11:$Q$80,16,FALSE))=FALSE,$AH$6="",$B39=""),"",VLOOKUP($B39,HKII!$B$11:$Q$80,16,FALSE))</f>
        <v>5.0999999999999996</v>
      </c>
      <c r="AI39" s="653" t="str">
        <f>IF(OR(ISNUMBER(VLOOKUP($B39,HKII!$B$11:$S$80,18,FALSE))=FALSE,$AH$6="",$B39=""),"",VLOOKUP($B39,HKII!$B$11:$S$75,18,FALSE))</f>
        <v/>
      </c>
      <c r="AJ39" s="652">
        <f>IF(OR(ISNUMBER(VLOOKUP($B39,HKII!$B$11:$U$80,20,FALSE))=FALSE,$AJ$6="",$B39=""),"",VLOOKUP($B39,HKII!$B$11:$U$80,20,FALSE))</f>
        <v>4.7</v>
      </c>
      <c r="AK39" s="653" t="str">
        <f>IF(OR(ISNUMBER(VLOOKUP($B39,HKII!$B$11:$W$91,22,FALSE))=FALSE,$AJ$6="",$B39=""),"",VLOOKUP($B39,HKII!$B$11:$W$91,22,FALSE))</f>
        <v/>
      </c>
      <c r="AL39" s="652">
        <f>IF(OR(ISNUMBER(VLOOKUP($B39,HKII!$B$11:$Y$80,24,FALSE))=FALSE,$AL$6="",$B39=""),"",VLOOKUP($B39,HKII!$B$11:$Y$80,24,FALSE))</f>
        <v>5.2</v>
      </c>
      <c r="AM39" s="653" t="str">
        <f>IF(OR(ISNUMBER(VLOOKUP($B39,HKII!$B$11:$AA$80,26,FALSE))=FALSE,$AL$6="",$B39=""),"",VLOOKUP($B39,HKII!$B$11:$AA$80,26,FALSE))</f>
        <v/>
      </c>
      <c r="AN39" s="652">
        <f>IF(OR(ISNUMBER(VLOOKUP($B39,HKII!$B$11:$AC$80,28,FALSE))=FALSE,$AN$6="",$B39=""),"",VLOOKUP($B39,HKII!$B$11:$AC$80,28,FALSE))</f>
        <v>2.7</v>
      </c>
      <c r="AO39" s="653" t="str">
        <f>IF(OR(ISNUMBER(VLOOKUP($B39,HKII!$B$11:$AE$80,30,FALSE))=FALSE,$AN$6="",$B39=""),"",VLOOKUP($B39,HKII!$B$11:$AE$80,30,FALSE))</f>
        <v/>
      </c>
      <c r="AP39" s="652" t="str">
        <f>IF(OR(ISNUMBER(VLOOKUP($B39,HKII!$B$11:$AG$80,32,FALSE))=FALSE,$AP$6="",$B39=""),"",VLOOKUP($B39,HKII!$B$11:$AG$80,32,FALSE))</f>
        <v/>
      </c>
      <c r="AQ39" s="654" t="str">
        <f>IF(OR(ISNUMBER(VLOOKUP($B39,HKII!$B$11:$AI$80,34,FALSE))=FALSE,$AP$6="",$B39=""),"",VLOOKUP($B39,HKII!$B$11:$AI$80,34,FALSE))</f>
        <v/>
      </c>
      <c r="AR39" s="652">
        <f>IF(OR(ISNUMBER(VLOOKUP($B39,HKII!$B$11:$AK$80,36,FALSE))=FALSE,$AR$6="",$B39=""),"",VLOOKUP($B39,HKII!$B$11:$AK$80,36,FALSE))</f>
        <v>2</v>
      </c>
      <c r="AS39" s="254"/>
      <c r="AT39" s="652">
        <f>IF(OR(ISNUMBER(VLOOKUP($B39,HKII!$B$11:$AO$80,40,FALSE))=FALSE,$AT$6="",$B39=""),"",VLOOKUP($B39,HKII!$B$11:$AO$80,40,FALSE))</f>
        <v>5.8</v>
      </c>
      <c r="AU39" s="735"/>
      <c r="AV39" s="652">
        <f>IF(OR(ISNUMBER(VLOOKUP($B39,HKII!$B$11:$AS$80,44,FALSE))=FALSE,$AV$6="",$B39=""),"",VLOOKUP($B39,HKII!$B$11:$AS$80,44,FALSE))</f>
        <v>6.2</v>
      </c>
      <c r="AW39" s="735"/>
      <c r="AX39" s="652" t="str">
        <f>IF(OR(ISNUMBER(VLOOKUP($B39,HKII!$B$11:$AW$80,48,FALSE))=FALSE,AX34="",$B39=""),"",VLOOKUP($B39,HKII!$B$11:$AW$80,48,FALSE))</f>
        <v/>
      </c>
      <c r="AY39" s="735"/>
      <c r="AZ39" s="655">
        <f t="shared" si="0"/>
        <v>4.9800000000000004</v>
      </c>
      <c r="BA39" s="655">
        <f t="shared" si="22"/>
        <v>5.0199999999999996</v>
      </c>
      <c r="BB39" s="548">
        <f>IF($B39="","",IF(OR(ISNUMBER(VLOOKUP($B39,HKI!$B$11:$BB$73,53,FALSE)),ISNUMBER(VLOOKUP($B39,HKII!$B$11:$BB$80,53,FALSE))),ROUND((VLOOKUP($B39,HKI!$B$11:$BB$73,53,FALSE)+VLOOKUP($B39,HKII!$B$11:$BB$80,53,FALSE))/2,0),""))</f>
        <v>42</v>
      </c>
      <c r="BC39" s="656" t="str">
        <f t="shared" si="23"/>
        <v>TB Yếu</v>
      </c>
      <c r="BD39" s="548" t="str">
        <f t="shared" si="24"/>
        <v>TB Yếu</v>
      </c>
      <c r="BE39" s="202"/>
      <c r="BF39" s="186" t="str">
        <f t="shared" si="25"/>
        <v/>
      </c>
      <c r="BG39" s="657">
        <f t="shared" si="26"/>
        <v>30</v>
      </c>
      <c r="BH39" s="188">
        <f t="shared" si="27"/>
        <v>23</v>
      </c>
      <c r="BI39" s="188">
        <f t="shared" si="28"/>
        <v>7</v>
      </c>
      <c r="BJ39" s="188">
        <f t="shared" si="29"/>
        <v>25</v>
      </c>
      <c r="BK39" s="658">
        <f t="shared" si="30"/>
        <v>5</v>
      </c>
      <c r="BL39" s="659">
        <f t="shared" si="31"/>
        <v>5.49</v>
      </c>
      <c r="BM39" s="186" t="str">
        <f t="shared" si="32"/>
        <v>Y</v>
      </c>
      <c r="BN39" s="659">
        <f t="shared" si="33"/>
        <v>5.42</v>
      </c>
      <c r="BO39" s="186" t="str">
        <f t="shared" si="34"/>
        <v>Y</v>
      </c>
      <c r="BP39" s="660" t="str">
        <f t="shared" si="35"/>
        <v>SV năm 2</v>
      </c>
      <c r="BQ39" s="203"/>
      <c r="BR39" s="681">
        <f>IF($B39="","",IF(AND(ISNUMBER(VLOOKUP($B39,HKI!$B$11:$BP$73,67,FALSE))=TRUE,ISNUMBER(VLOOKUP($B39,HKII!$B$11:$BI$80,60,FALSE))=TRUE),VLOOKUP($B39,HKI!$B$11:$BP$73,67,FALSE)+VLOOKUP($B39,HKII!$B$11:$BI$80,60,FALSE),IF(OR(ISNUMBER(VLOOKUP($B39,HKI!$B$11:$BP$73,67,FALSE))=TRUE,ISNUMBER(VLOOKUP($B39,HKII!$B$11:$BI$80,60,FALSE))=TRUE),VLOOKUP($B39,HKII!$B$11:$BI$80,60,FALSE),"")))</f>
        <v>62</v>
      </c>
      <c r="BS39" s="681">
        <f>IF($B39="","",IF(ISNUMBER(VLOOKUP($B39,HKI!$B$11:$BQ$73,68,FALSE))=TRUE,VLOOKUP($B39,HKI!$B$11:$BQ$84,68,FALSE)+IF(ISNUMBER(VLOOKUP($B39,HKII!$B$11:$BJ$80,61,FALSE))=TRUE,VLOOKUP($B39,HKII!$B$11:$BJ$80,61,FALSE),VLOOKUP($B39,HKII!$B$11:$BJ$80,61,FALSE)),""))</f>
        <v>7</v>
      </c>
      <c r="BT39" s="197" t="str">
        <f t="shared" si="1"/>
        <v/>
      </c>
      <c r="BU39" s="198" t="str">
        <f t="shared" si="2"/>
        <v/>
      </c>
      <c r="BV39" s="198">
        <f t="shared" si="3"/>
        <v>4.9000000000000004</v>
      </c>
      <c r="BW39" s="198">
        <f t="shared" si="4"/>
        <v>5.0999999999999996</v>
      </c>
      <c r="BX39" s="199">
        <f t="shared" si="5"/>
        <v>5.8</v>
      </c>
      <c r="BY39" s="199">
        <f t="shared" si="6"/>
        <v>3.9</v>
      </c>
      <c r="BZ39" s="198" t="str">
        <f t="shared" si="7"/>
        <v/>
      </c>
      <c r="CA39" s="198" t="str">
        <f t="shared" si="8"/>
        <v/>
      </c>
      <c r="CB39" s="199" t="str">
        <f t="shared" si="36"/>
        <v/>
      </c>
      <c r="CC39" s="199">
        <f t="shared" si="37"/>
        <v>5.3</v>
      </c>
      <c r="CD39" s="198">
        <f t="shared" si="9"/>
        <v>6</v>
      </c>
      <c r="CE39" s="198">
        <f t="shared" si="10"/>
        <v>3.9</v>
      </c>
      <c r="CF39" s="198">
        <f t="shared" si="11"/>
        <v>6.6</v>
      </c>
      <c r="CG39" s="198">
        <f t="shared" si="12"/>
        <v>5.0999999999999996</v>
      </c>
      <c r="CH39" s="198">
        <f t="shared" si="13"/>
        <v>4.7</v>
      </c>
      <c r="CI39" s="198">
        <f t="shared" si="14"/>
        <v>5.2</v>
      </c>
      <c r="CJ39" s="198">
        <f t="shared" si="15"/>
        <v>2.7</v>
      </c>
      <c r="CK39" s="198" t="str">
        <f t="shared" si="16"/>
        <v/>
      </c>
      <c r="CL39" s="198">
        <f t="shared" si="17"/>
        <v>2</v>
      </c>
      <c r="CM39" s="198">
        <f t="shared" si="18"/>
        <v>5.8</v>
      </c>
      <c r="CN39" s="198">
        <f t="shared" si="19"/>
        <v>6.2</v>
      </c>
      <c r="CO39" s="199" t="str">
        <f t="shared" si="20"/>
        <v/>
      </c>
      <c r="CP39" s="200">
        <f t="shared" si="38"/>
        <v>4.9800000000000004</v>
      </c>
      <c r="CQ39" s="571" t="str">
        <f t="shared" si="39"/>
        <v/>
      </c>
      <c r="CR39" s="571" t="str">
        <f t="shared" si="40"/>
        <v/>
      </c>
      <c r="CS39" s="571">
        <f t="shared" si="41"/>
        <v>4.9000000000000004</v>
      </c>
      <c r="CT39" s="571">
        <f t="shared" si="42"/>
        <v>5.0999999999999996</v>
      </c>
      <c r="CU39" s="571">
        <f t="shared" si="43"/>
        <v>5.8</v>
      </c>
      <c r="CV39" s="571" t="str">
        <f t="shared" si="44"/>
        <v/>
      </c>
      <c r="CW39" s="571" t="str">
        <f t="shared" si="45"/>
        <v/>
      </c>
      <c r="CX39" s="571" t="str">
        <f t="shared" si="46"/>
        <v/>
      </c>
      <c r="CY39" s="571" t="str">
        <f t="shared" si="47"/>
        <v/>
      </c>
      <c r="CZ39" s="571">
        <f t="shared" si="48"/>
        <v>5.3</v>
      </c>
      <c r="DA39" s="571">
        <f t="shared" si="49"/>
        <v>6</v>
      </c>
      <c r="DB39" s="571" t="str">
        <f t="shared" si="50"/>
        <v/>
      </c>
      <c r="DC39" s="571">
        <f t="shared" si="51"/>
        <v>6.6</v>
      </c>
      <c r="DD39" s="571">
        <f t="shared" si="52"/>
        <v>5.0999999999999996</v>
      </c>
      <c r="DE39" s="571">
        <f t="shared" si="53"/>
        <v>4.7</v>
      </c>
      <c r="DF39" s="571">
        <f t="shared" si="54"/>
        <v>5.2</v>
      </c>
      <c r="DG39" s="571" t="str">
        <f t="shared" si="55"/>
        <v/>
      </c>
      <c r="DH39" s="571" t="str">
        <f t="shared" si="56"/>
        <v/>
      </c>
      <c r="DI39" s="571" t="str">
        <f t="shared" si="57"/>
        <v/>
      </c>
      <c r="DJ39" s="571">
        <f t="shared" si="58"/>
        <v>5.8</v>
      </c>
      <c r="DK39" s="571">
        <f t="shared" si="59"/>
        <v>6.2</v>
      </c>
      <c r="DL39" s="571" t="str">
        <f t="shared" si="60"/>
        <v/>
      </c>
      <c r="DM39" s="574">
        <f t="shared" si="21"/>
        <v>5.49</v>
      </c>
      <c r="DN39" s="585" t="str">
        <f t="shared" si="61"/>
        <v/>
      </c>
      <c r="DO39" s="586" t="str">
        <f t="shared" si="62"/>
        <v/>
      </c>
      <c r="DP39" s="586">
        <f t="shared" si="63"/>
        <v>4.9000000000000004</v>
      </c>
      <c r="DQ39" s="586">
        <f t="shared" si="64"/>
        <v>5.0999999999999996</v>
      </c>
      <c r="DR39" s="586">
        <f t="shared" si="65"/>
        <v>5.8</v>
      </c>
      <c r="DS39" s="586">
        <f t="shared" si="66"/>
        <v>4.5999999999999996</v>
      </c>
      <c r="DT39" s="586" t="str">
        <f t="shared" si="67"/>
        <v/>
      </c>
      <c r="DU39" s="586" t="str">
        <f t="shared" si="68"/>
        <v/>
      </c>
      <c r="DV39" s="586" t="str">
        <f t="shared" si="69"/>
        <v/>
      </c>
      <c r="DW39" s="586">
        <f t="shared" si="70"/>
        <v>5.3</v>
      </c>
      <c r="DX39" s="586">
        <f t="shared" si="71"/>
        <v>6</v>
      </c>
      <c r="DY39" s="586">
        <f t="shared" si="72"/>
        <v>3.9</v>
      </c>
      <c r="DZ39" s="586">
        <f t="shared" si="73"/>
        <v>6.6</v>
      </c>
      <c r="EA39" s="586">
        <f t="shared" si="74"/>
        <v>5.0999999999999996</v>
      </c>
      <c r="EB39" s="586">
        <f t="shared" si="75"/>
        <v>4.7</v>
      </c>
      <c r="EC39" s="586">
        <f t="shared" si="76"/>
        <v>5.2</v>
      </c>
      <c r="ED39" s="586">
        <f t="shared" si="77"/>
        <v>2.7</v>
      </c>
      <c r="EE39" s="586" t="str">
        <f t="shared" si="78"/>
        <v/>
      </c>
      <c r="EF39" s="586">
        <f t="shared" si="79"/>
        <v>2</v>
      </c>
      <c r="EG39" s="586">
        <f t="shared" si="80"/>
        <v>5.8</v>
      </c>
      <c r="EH39" s="586">
        <f t="shared" si="81"/>
        <v>6.2</v>
      </c>
      <c r="EI39" s="586" t="str">
        <f t="shared" si="82"/>
        <v/>
      </c>
      <c r="EJ39" s="589">
        <f t="shared" si="83"/>
        <v>5.0199999999999996</v>
      </c>
      <c r="EK39" s="617">
        <f>IF($B39="","",IF(ISNUMBER(VLOOKUP($B39,HKI!$B$11:$EU$73,150,FALSE)),VLOOKUP($B39,HKI!$B$11:$EU$73,150,FALSE),""))</f>
        <v>4.8</v>
      </c>
      <c r="EL39" s="602">
        <f>IF($B39="","",IF(ISNUMBER(VLOOKUP($B39,HKI!$B$11:$EV$73,151,FALSE)),VLOOKUP($B39,HKI!$B$11:$EV$73,151,FALSE),""))</f>
        <v>5.4</v>
      </c>
      <c r="EM39" s="602">
        <f>IF($B39="","",IF(ISNUMBER(VLOOKUP($B39,HKI!$B$11:$EW$73,152,FALSE)),VLOOKUP($B39,HKI!$B$11:$EW$73,152,FALSE),""))</f>
        <v>5.0999999999999996</v>
      </c>
      <c r="EN39" s="602">
        <f>IF($B39="","",IF(ISNUMBER(VLOOKUP($B39,HKI!$B$11:$EX$73,153,FALSE)),VLOOKUP($B39,HKI!$B$11:$EX$73,153,FALSE),""))</f>
        <v>4.5999999999999996</v>
      </c>
      <c r="EO39" s="602">
        <f>IF($B39="","",IF(ISNUMBER(VLOOKUP($B39,HKI!$B$11:$EY$73,154,FALSE)),VLOOKUP($B39,HKI!$B$11:$EY$73,154,FALSE),""))</f>
        <v>4.5</v>
      </c>
      <c r="EP39" s="602">
        <f>IF($B39="","",IF(ISNUMBER(VLOOKUP($B39,HKI!$B$11:$EZ$73,155,FALSE)),VLOOKUP($B39,HKI!$B$11:$EZ$73,155,FALSE),""))</f>
        <v>5</v>
      </c>
      <c r="EQ39" s="602">
        <f>IF($B39="","",IF(ISNUMBER(VLOOKUP($B39,HKI!$B$11:$FA$73,156,FALSE)),VLOOKUP($B39,HKI!$B$11:$FA$73,156,FALSE),""))</f>
        <v>5.8</v>
      </c>
      <c r="ER39" s="602" t="str">
        <f>IF($B39="","",IF(ISNUMBER(VLOOKUP($B39,HKI!$B$11:$FB$73,157,FALSE)),VLOOKUP($B39,HKI!$B$11:$FB$73,157,FALSE),""))</f>
        <v/>
      </c>
      <c r="ES39" s="602" t="str">
        <f>IF($B39="","",IF(ISNUMBER(VLOOKUP($B39,HKI!$B$11:$FC$84,158,FALSE)),VLOOKUP($B39,HKI!$B$11:$FC$73,158,FALSE),""))</f>
        <v/>
      </c>
      <c r="ET39" s="602">
        <f>IF($B39="","",IF(ISNUMBER(VLOOKUP($B39,HKI!$B$11:$FD$73,159,FALSE)),VLOOKUP($B39,HKI!$B$11:$FD$73,159,FALSE),""))</f>
        <v>4.7</v>
      </c>
      <c r="EU39" s="602">
        <f>IF($B39="","",IF(ISNUMBER(VLOOKUP($B39,HKI!$B$11:$FE$73,160,FALSE)),VLOOKUP($B39,HKI!$B$11:$FE$73,160,FALSE),""))</f>
        <v>4.9000000000000004</v>
      </c>
      <c r="EV39" s="602" t="str">
        <f>IF($B39="","",IF(ISNUMBER(VLOOKUP($B39,HKI!$B$11:$FF$73,161,FALSE)),VLOOKUP($B39,HKI!$B$11:$FF$73,161,FALSE),""))</f>
        <v/>
      </c>
      <c r="EW39" s="602">
        <f>IF($B39="","",IF(ISNUMBER(VLOOKUP($B39,HKI!$B$11:$FG$73,162,FALSE)),VLOOKUP($B39,HKI!$B$11:$FG$73,162,FALSE),""))</f>
        <v>5.5</v>
      </c>
      <c r="EX39" s="602" t="str">
        <f>IF($B39="","",IF(ISNUMBER(VLOOKUP($B39,HKI!$B$11:$FH$73,163,FALSE)),VLOOKUP($B39,HKI!$B$11:$FH$73,163,FALSE),""))</f>
        <v/>
      </c>
      <c r="EY39" s="602">
        <f>IF($B39="","",IF(ISNUMBER(VLOOKUP($B39,HKI!$B$11:$FI$73,164,FALSE)),VLOOKUP($B39,HKI!$B$11:$FI$73,164,FALSE),""))</f>
        <v>5.9</v>
      </c>
      <c r="EZ39" s="602">
        <f>IF($B39="","",IF(ISNUMBER(VLOOKUP($B39,HKI!$B$11:$FJ$73,165,FALSE)),VLOOKUP($B39,HKI!$B$11:$FJ$73,165,FALSE),""))</f>
        <v>6</v>
      </c>
      <c r="FA39" s="602">
        <f>IF($B39="","",IF(ISNUMBER(VLOOKUP($B39,HKI!$B$11:$FK$73,166,FALSE)),VLOOKUP($B39,HKI!$B$11:$FK$73,166,FALSE),""))</f>
        <v>4.3</v>
      </c>
      <c r="FB39" s="602">
        <f>IF($B39="","",IF(ISNUMBER(VLOOKUP($B39,HKI!$B$11:$FL$73,167,FALSE)),VLOOKUP($B39,HKI!$B$11:$FL$73,167,FALSE),""))</f>
        <v>5.9</v>
      </c>
      <c r="FC39" s="602" t="str">
        <f>IF($B39="","",IF(ISNUMBER(VLOOKUP($B39,HKI!$B$11:$FM$73,168,FALSE)),VLOOKUP($B39,HKI!$B$11:$FM$73,168,FALSE),""))</f>
        <v/>
      </c>
      <c r="FD39" s="602" t="str">
        <f>IF($B39="","",IF(ISNUMBER(VLOOKUP($B39,HKI!$B$11:$FN$73,169,FALSE)),VLOOKUP($B39,HKI!$B$11:$FN$73,169,FALSE),""))</f>
        <v/>
      </c>
      <c r="FE39" s="602" t="str">
        <f>IF($B39="","",IF(ISNUMBER(VLOOKUP($B39,HKI!$B$11:$FO$73,170,FALSE)),VLOOKUP($B39,HKI!$B$11:$FO$73,170,FALSE),""))</f>
        <v/>
      </c>
      <c r="FF39" s="602">
        <f>IF($B39="","",IF(ISNUMBER(VLOOKUP($B39,HKI!$B$11:$FP$73,171,FALSE)),VLOOKUP($B39,HKI!$B$11:$FP$73,171,FALSE),""))</f>
        <v>5.6</v>
      </c>
      <c r="FG39" s="618" t="str">
        <f>IF($B39="","",IF(ISNUMBER(VLOOKUP($B39,HKI!$B$11:$FQ$73,172,FALSE)),VLOOKUP($B39,HKI!$B$11:$FQ$73,172,FALSE),""))</f>
        <v/>
      </c>
      <c r="FH39" s="610" t="str">
        <f t="shared" si="84"/>
        <v/>
      </c>
      <c r="FI39" s="586" t="str">
        <f t="shared" si="85"/>
        <v/>
      </c>
      <c r="FJ39" s="586">
        <f t="shared" si="86"/>
        <v>4.9000000000000004</v>
      </c>
      <c r="FK39" s="586">
        <f t="shared" si="87"/>
        <v>5.0999999999999996</v>
      </c>
      <c r="FL39" s="586">
        <f t="shared" si="88"/>
        <v>5.8</v>
      </c>
      <c r="FM39" s="586">
        <f t="shared" si="89"/>
        <v>4.5999999999999996</v>
      </c>
      <c r="FN39" s="586" t="str">
        <f t="shared" si="90"/>
        <v/>
      </c>
      <c r="FO39" s="586" t="str">
        <f t="shared" si="91"/>
        <v/>
      </c>
      <c r="FP39" s="586" t="str">
        <f t="shared" si="92"/>
        <v/>
      </c>
      <c r="FQ39" s="586">
        <f t="shared" si="93"/>
        <v>5.3</v>
      </c>
      <c r="FR39" s="586">
        <f t="shared" si="94"/>
        <v>6</v>
      </c>
      <c r="FS39" s="586" t="str">
        <f t="shared" si="95"/>
        <v/>
      </c>
      <c r="FT39" s="586">
        <f t="shared" si="96"/>
        <v>6.6</v>
      </c>
      <c r="FU39" s="586">
        <f t="shared" si="97"/>
        <v>5.0999999999999996</v>
      </c>
      <c r="FV39" s="586">
        <f t="shared" si="98"/>
        <v>4.7</v>
      </c>
      <c r="FW39" s="586">
        <f t="shared" si="99"/>
        <v>5.2</v>
      </c>
      <c r="FX39" s="586" t="str">
        <f t="shared" si="100"/>
        <v/>
      </c>
      <c r="FY39" s="586" t="str">
        <f t="shared" si="101"/>
        <v/>
      </c>
      <c r="FZ39" s="586" t="str">
        <f t="shared" si="102"/>
        <v/>
      </c>
      <c r="GA39" s="586">
        <f t="shared" si="103"/>
        <v>5.8</v>
      </c>
      <c r="GB39" s="586">
        <f t="shared" si="104"/>
        <v>6.2</v>
      </c>
      <c r="GC39" s="586" t="str">
        <f t="shared" si="105"/>
        <v/>
      </c>
      <c r="GD39" s="596">
        <f t="shared" si="106"/>
        <v>5.42</v>
      </c>
      <c r="GE39" s="737">
        <f t="shared" si="107"/>
        <v>5.26</v>
      </c>
      <c r="GF39" s="207"/>
      <c r="GI39" s="738">
        <f t="shared" si="108"/>
        <v>326.09999999999991</v>
      </c>
      <c r="GJ39" s="738">
        <f t="shared" si="109"/>
        <v>62</v>
      </c>
      <c r="GK39" s="738">
        <f t="shared" si="110"/>
        <v>5.26</v>
      </c>
    </row>
    <row r="40" spans="1:193" s="206" customFormat="1" ht="21.95" customHeight="1">
      <c r="A40" s="686">
        <f>IF(B40="","",SUBTOTAL(3,$B$11:B40))</f>
        <v>30</v>
      </c>
      <c r="B40" s="490" t="str">
        <f>IF(HKII!$B40="","",HKII!$B40)</f>
        <v>13D301Đ065</v>
      </c>
      <c r="C40" s="648" t="str">
        <f>IF($B40="","",VLOOKUP($B40,'DS LOP HKII'!$B$2:$C$936,2,0))</f>
        <v>Đoàn Lê Xuân</v>
      </c>
      <c r="D40" s="649" t="str">
        <f>IF($B40="","",VLOOKUP($B40,'DS LOP HKII'!$B$2:$D$936,3,0))</f>
        <v>Huy</v>
      </c>
      <c r="E40" s="201"/>
      <c r="F40" s="650" t="str">
        <f>IF($B40="","",IF(AND(ISBLANK(VLOOKUP($B40,HKI!$B$11:$G$73,5,FALSE)),ISBLANK(VLOOKUP($B40,HKII!$B$11:$G$80,5,FALSE)))=TRUE,"",VLOOKUP($B40,HKI!$B$11:$G$73,5,FALSE)+VLOOKUP($B40,HKII!$B$11:$G$80,5,FALSE)))</f>
        <v/>
      </c>
      <c r="G40" s="651">
        <f>IF($B40="","",IF(AND(ISBLANK(VLOOKUP($B40,HKI!$B$11:$G$73,6,FALSE)),ISBLANK(VLOOKUP($B40,HKII!$B$11:$G$80,6,FALSE)))=TRUE,"",VLOOKUP($B40,HKI!$B$11:$G$73,6,FALSE)+VLOOKUP($B40,HKII!$B$11:$G$80,6,FALSE)))</f>
        <v>9</v>
      </c>
      <c r="H40" s="652">
        <f>IF(OR(ISNUMBER(VLOOKUP($B40,HKI!$B$11:$I$73,8,FALSE))=FALSE,$H$6="",$B40=""),"",VLOOKUP($B40,HKI!$B$11:$I$73,8,FALSE))</f>
        <v>5.0999999999999996</v>
      </c>
      <c r="I40" s="653" t="str">
        <f>IF(OR(ISNUMBER(VLOOKUP($B40,HKI!$B$11:$K$73,10,FALSE))=FALSE,,$H$6="",$B40=""),"",VLOOKUP($B40,HKI!$B$11:$K$73,10,FALSE))</f>
        <v/>
      </c>
      <c r="J40" s="652">
        <f>IF(OR(ISNUMBER(VLOOKUP($B40,HKI!$B$11:$M$73,12,FALSE))=FALSE,$J$6="",$B40=""),"",VLOOKUP($B40,HKI!$B$11:$M$73,12,FALSE))</f>
        <v>7.4</v>
      </c>
      <c r="K40" s="653" t="str">
        <f>IF(OR(ISNUMBER(VLOOKUP($B40,HKI!$B$11:$O$73,14,FALSE))=FALSE,$J$6="",$B40=""),"",VLOOKUP($B40,HKI!$B$11:$O$73,14,FALSE))</f>
        <v/>
      </c>
      <c r="L40" s="652">
        <f>IF(OR(ISNUMBER(VLOOKUP($B40,HKI!$B$11:$Q$73,16,FALSE))=FALSE,$L$6="",$B40=""),"",VLOOKUP($B40,HKI!$B$11:$Q$73,16,FALSE))</f>
        <v>6.2</v>
      </c>
      <c r="M40" s="653" t="str">
        <f>IF(OR(ISNUMBER(VLOOKUP($B40,HKI!$B$11:$S$73,18,FALSE))=FALSE,$L$6="",$B40=""),"",VLOOKUP($B40,HKI!$B$11:$S$73,18,FALSE))</f>
        <v/>
      </c>
      <c r="N40" s="652">
        <f>IF(OR(ISNUMBER(VLOOKUP($B40,HKI!$B$11:$U$73,20,FALSE))=FALSE,$N$6="",$B40=""),"",VLOOKUP($B40,HKI!$B$11:$U$73,20,FALSE))</f>
        <v>4.8</v>
      </c>
      <c r="O40" s="653" t="str">
        <f>IF(OR(ISNUMBER(VLOOKUP($B40,HKI!$B$11:$W$73,22,FALSE))=FALSE,$N$6="",$B40=""),"",VLOOKUP($B40,HKI!$B$11:$W$73,22,FALSE))</f>
        <v/>
      </c>
      <c r="P40" s="652">
        <f>IF(OR(ISNUMBER(VLOOKUP($B40,HKI!$B$11:$Y$73,24,FALSE))=FALSE,$P$6="",$B40=""),"",VLOOKUP($B40,HKI!$B$11:$Y$73,24,FALSE))</f>
        <v>5.7</v>
      </c>
      <c r="Q40" s="653" t="str">
        <f>IF(OR(ISNUMBER(VLOOKUP($B40,HKI!$B$11:$AA$73,26,FALSE))=FALSE,$P$6="",$B40=""),"",VLOOKUP($B40,HKI!$B$11:$AA$73,26,FALSE))</f>
        <v/>
      </c>
      <c r="R40" s="652">
        <f>IF(OR(ISNUMBER(VLOOKUP($B40,HKI!$B$11:$AC$73,28,FALSE))=FALSE,$R$6="",$B40=""),"",VLOOKUP($B40,HKI!$B$11:$AC$73,28,FALSE))</f>
        <v>4.8</v>
      </c>
      <c r="S40" s="653" t="str">
        <f>IF(OR(ISNUMBER(VLOOKUP($B40,HKI!$B$11:$AE$73,30,FALSE))=FALSE,$R$6="",$B40=""),"",VLOOKUP($B40,HKI!$B$11:$AE$73,30,FALSE))</f>
        <v/>
      </c>
      <c r="T40" s="652" t="str">
        <f>IF(OR(ISNUMBER(VLOOKUP($B40,HKI!$B$11:$AG$73,32,FALSE))=FALSE,$T$6="",$B40=""),"",VLOOKUP($B40,HKI!$B$11:$AG$73,32,FALSE))</f>
        <v/>
      </c>
      <c r="U40" s="653" t="str">
        <f>IF(OR(ISNUMBER(VLOOKUP($B40,HKI!$B$11:$AI$73,34,FALSE))=FALSE,$T$6="",$B40=""),"",VLOOKUP($B40,HKI!$B$11:$AI$73,34,FALSE))</f>
        <v/>
      </c>
      <c r="V40" s="652" t="str">
        <f>IF(OR(ISNUMBER(VLOOKUP($B40,HKI!$B$11:$AK$73,36,FALSE))=FALSE,$V$6="",$B40=""),"",VLOOKUP($B40,HKI!$B$11:$AK$73,36,FALSE))</f>
        <v/>
      </c>
      <c r="W40" s="653" t="str">
        <f>IF(OR(ISNUMBER(VLOOKUP($B40,HKI!$B$11:$AM$73,38,FALSE))=FALSE,$V$6="",$B40=""),"",VLOOKUP($B40,HKI!$B$11:$AM$73,38,FALSE))</f>
        <v/>
      </c>
      <c r="X40" s="652" t="str">
        <f>IF(OR(ISNUMBER(VLOOKUP($B40,HKI!$B$11:$AO$73,40,FALSE))=FALSE,$X$6="",$B40=""),"",VLOOKUP($B40,HKI!$B$11:$AO$73,40,FALSE))</f>
        <v/>
      </c>
      <c r="Y40" s="653" t="str">
        <f>IF(OR(ISNUMBER(VLOOKUP($B40,HKI!$B$11:$AQ$73,42,FALSE))=FALSE,$X$6="",$B40=""),"",VLOOKUP($B40,HKI!$B$11:$AQ$73,42,FALSE))</f>
        <v/>
      </c>
      <c r="Z40" s="652">
        <f>IF(OR(ISNUMBER(VLOOKUP($B40,HKI!$B$11:$AS$73,44,FALSE))=FALSE,$Z$6="",$B40=""),"",VLOOKUP($B40,HKI!$B$11:$AS$73,44,FALSE))</f>
        <v>6</v>
      </c>
      <c r="AA40" s="254"/>
      <c r="AB40" s="652">
        <f>IF(OR(ISNUMBER(VLOOKUP($B40,HKI!$B$11:$AW$73,48,FALSE))=FALSE,$AB$6="",$B40=""),"",VLOOKUP($B40,HKI!$B$11:$AW$73,48,FALSE))</f>
        <v>7</v>
      </c>
      <c r="AC40" s="254"/>
      <c r="AD40" s="652">
        <f>IF(OR(ISNUMBER(VLOOKUP($B40,HKII!$B$11:$I$80,8,FALSE))=FALSE,$AD$6="",$B40=""),"",VLOOKUP($B40,HKII!$B$11:$I$80,8,FALSE))</f>
        <v>4.5999999999999996</v>
      </c>
      <c r="AE40" s="653" t="str">
        <f>IF(OR(ISNUMBER(VLOOKUP($B40,HKII!$B$11:$K$80,10,FALSE))=FALSE,$AD$6="",$B40=""),"",VLOOKUP($B40,HKII!$B$11:$K$80,10,FALSE))</f>
        <v/>
      </c>
      <c r="AF40" s="652">
        <f>IF(OR(ISNUMBER(VLOOKUP($B40,HKII!$B$11:$M$80,12,FALSE))=FALSE,$AF$6="",$B40=""),"",VLOOKUP($B40,HKII!$B$11:$M$80,12,FALSE))</f>
        <v>6</v>
      </c>
      <c r="AG40" s="653" t="str">
        <f>IF(OR(ISNUMBER(VLOOKUP($B40,HKII!$B$11:$O$80,14,FALSE))=FALSE,$AF$6="",$B40=""),"",VLOOKUP($B40,HKII!$B$11:$O$80,14,FALSE))</f>
        <v/>
      </c>
      <c r="AH40" s="652">
        <f>IF(OR(ISNUMBER(VLOOKUP($B40,HKII!$B$11:$Q$80,16,FALSE))=FALSE,$AH$6="",$B40=""),"",VLOOKUP($B40,HKII!$B$11:$Q$80,16,FALSE))</f>
        <v>6.1</v>
      </c>
      <c r="AI40" s="653" t="str">
        <f>IF(OR(ISNUMBER(VLOOKUP($B40,HKII!$B$11:$S$80,18,FALSE))=FALSE,$AH$6="",$B40=""),"",VLOOKUP($B40,HKII!$B$11:$S$75,18,FALSE))</f>
        <v/>
      </c>
      <c r="AJ40" s="652">
        <f>IF(OR(ISNUMBER(VLOOKUP($B40,HKII!$B$11:$U$80,20,FALSE))=FALSE,$AJ$6="",$B40=""),"",VLOOKUP($B40,HKII!$B$11:$U$80,20,FALSE))</f>
        <v>5.0999999999999996</v>
      </c>
      <c r="AK40" s="653" t="str">
        <f>IF(OR(ISNUMBER(VLOOKUP($B40,HKII!$B$11:$W$91,22,FALSE))=FALSE,$AJ$6="",$B40=""),"",VLOOKUP($B40,HKII!$B$11:$W$91,22,FALSE))</f>
        <v/>
      </c>
      <c r="AL40" s="652">
        <f>IF(OR(ISNUMBER(VLOOKUP($B40,HKII!$B$11:$Y$80,24,FALSE))=FALSE,$AL$6="",$B40=""),"",VLOOKUP($B40,HKII!$B$11:$Y$80,24,FALSE))</f>
        <v>7.6</v>
      </c>
      <c r="AM40" s="653" t="str">
        <f>IF(OR(ISNUMBER(VLOOKUP($B40,HKII!$B$11:$AA$80,26,FALSE))=FALSE,$AL$6="",$B40=""),"",VLOOKUP($B40,HKII!$B$11:$AA$80,26,FALSE))</f>
        <v/>
      </c>
      <c r="AN40" s="652">
        <f>IF(OR(ISNUMBER(VLOOKUP($B40,HKII!$B$11:$AC$80,28,FALSE))=FALSE,$AN$6="",$B40=""),"",VLOOKUP($B40,HKII!$B$11:$AC$80,28,FALSE))</f>
        <v>4.0999999999999996</v>
      </c>
      <c r="AO40" s="653" t="str">
        <f>IF(OR(ISNUMBER(VLOOKUP($B40,HKII!$B$11:$AE$80,30,FALSE))=FALSE,$AN$6="",$B40=""),"",VLOOKUP($B40,HKII!$B$11:$AE$80,30,FALSE))</f>
        <v/>
      </c>
      <c r="AP40" s="652" t="str">
        <f>IF(OR(ISNUMBER(VLOOKUP($B40,HKII!$B$11:$AG$80,32,FALSE))=FALSE,$AP$6="",$B40=""),"",VLOOKUP($B40,HKII!$B$11:$AG$80,32,FALSE))</f>
        <v/>
      </c>
      <c r="AQ40" s="654" t="str">
        <f>IF(OR(ISNUMBER(VLOOKUP($B40,HKII!$B$11:$AI$80,34,FALSE))=FALSE,$AP$6="",$B40=""),"",VLOOKUP($B40,HKII!$B$11:$AI$80,34,FALSE))</f>
        <v/>
      </c>
      <c r="AR40" s="652">
        <f>IF(OR(ISNUMBER(VLOOKUP($B40,HKII!$B$11:$AK$80,36,FALSE))=FALSE,$AR$6="",$B40=""),"",VLOOKUP($B40,HKII!$B$11:$AK$80,36,FALSE))</f>
        <v>7</v>
      </c>
      <c r="AS40" s="254"/>
      <c r="AT40" s="652">
        <f>IF(OR(ISNUMBER(VLOOKUP($B40,HKII!$B$11:$AO$80,40,FALSE))=FALSE,$AT$6="",$B40=""),"",VLOOKUP($B40,HKII!$B$11:$AO$80,40,FALSE))</f>
        <v>6</v>
      </c>
      <c r="AU40" s="735"/>
      <c r="AV40" s="652">
        <f>IF(OR(ISNUMBER(VLOOKUP($B40,HKII!$B$11:$AS$80,44,FALSE))=FALSE,$AV$6="",$B40=""),"",VLOOKUP($B40,HKII!$B$11:$AS$80,44,FALSE))</f>
        <v>5.8</v>
      </c>
      <c r="AW40" s="735"/>
      <c r="AX40" s="652" t="str">
        <f>IF(OR(ISNUMBER(VLOOKUP($B40,HKII!$B$11:$AW$80,48,FALSE))=FALSE,AX35="",$B40=""),"",VLOOKUP($B40,HKII!$B$11:$AW$80,48,FALSE))</f>
        <v/>
      </c>
      <c r="AY40" s="735"/>
      <c r="AZ40" s="655">
        <f t="shared" si="0"/>
        <v>5.86</v>
      </c>
      <c r="BA40" s="655" t="str">
        <f t="shared" si="22"/>
        <v/>
      </c>
      <c r="BB40" s="548">
        <f>IF($B40="","",IF(OR(ISNUMBER(VLOOKUP($B40,HKI!$B$11:$BB$73,53,FALSE)),ISNUMBER(VLOOKUP($B40,HKII!$B$11:$BB$80,53,FALSE))),ROUND((VLOOKUP($B40,HKI!$B$11:$BB$73,53,FALSE)+VLOOKUP($B40,HKII!$B$11:$BB$80,53,FALSE))/2,0),""))</f>
        <v>47</v>
      </c>
      <c r="BC40" s="656" t="str">
        <f t="shared" si="23"/>
        <v>T.Bình</v>
      </c>
      <c r="BD40" s="548" t="str">
        <f t="shared" si="24"/>
        <v/>
      </c>
      <c r="BE40" s="202"/>
      <c r="BF40" s="186" t="str">
        <f t="shared" si="25"/>
        <v/>
      </c>
      <c r="BG40" s="657">
        <f t="shared" si="26"/>
        <v>35</v>
      </c>
      <c r="BH40" s="188">
        <f t="shared" si="27"/>
        <v>35</v>
      </c>
      <c r="BI40" s="188">
        <f t="shared" si="28"/>
        <v>0</v>
      </c>
      <c r="BJ40" s="188">
        <f t="shared" si="29"/>
        <v>35</v>
      </c>
      <c r="BK40" s="658">
        <f t="shared" si="30"/>
        <v>0</v>
      </c>
      <c r="BL40" s="659">
        <f t="shared" si="31"/>
        <v>5.86</v>
      </c>
      <c r="BM40" s="186" t="str">
        <f t="shared" si="32"/>
        <v>BT</v>
      </c>
      <c r="BN40" s="659">
        <f t="shared" si="33"/>
        <v>5.86</v>
      </c>
      <c r="BO40" s="186" t="str">
        <f t="shared" si="34"/>
        <v>BT</v>
      </c>
      <c r="BP40" s="660" t="str">
        <f t="shared" si="35"/>
        <v>SV năm 3</v>
      </c>
      <c r="BQ40" s="203"/>
      <c r="BR40" s="681">
        <f>IF($B40="","",IF(AND(ISNUMBER(VLOOKUP($B40,HKI!$B$11:$BP$73,67,FALSE))=TRUE,ISNUMBER(VLOOKUP($B40,HKII!$B$11:$BI$80,60,FALSE))=TRUE),VLOOKUP($B40,HKI!$B$11:$BP$73,67,FALSE)+VLOOKUP($B40,HKII!$B$11:$BI$80,60,FALSE),IF(OR(ISNUMBER(VLOOKUP($B40,HKI!$B$11:$BP$73,67,FALSE))=TRUE,ISNUMBER(VLOOKUP($B40,HKII!$B$11:$BI$80,60,FALSE))=TRUE),VLOOKUP($B40,HKII!$B$11:$BI$80,60,FALSE),"")))</f>
        <v>70</v>
      </c>
      <c r="BS40" s="681">
        <f>IF($B40="","",IF(ISNUMBER(VLOOKUP($B40,HKI!$B$11:$BQ$73,68,FALSE))=TRUE,VLOOKUP($B40,HKI!$B$11:$BQ$84,68,FALSE)+IF(ISNUMBER(VLOOKUP($B40,HKII!$B$11:$BJ$80,61,FALSE))=TRUE,VLOOKUP($B40,HKII!$B$11:$BJ$80,61,FALSE),VLOOKUP($B40,HKII!$B$11:$BJ$80,61,FALSE)),""))</f>
        <v>4</v>
      </c>
      <c r="BT40" s="197">
        <f t="shared" si="1"/>
        <v>5.0999999999999996</v>
      </c>
      <c r="BU40" s="198">
        <f t="shared" si="2"/>
        <v>7.4</v>
      </c>
      <c r="BV40" s="198">
        <f t="shared" si="3"/>
        <v>6.2</v>
      </c>
      <c r="BW40" s="198">
        <f t="shared" si="4"/>
        <v>4.8</v>
      </c>
      <c r="BX40" s="199">
        <f t="shared" si="5"/>
        <v>5.7</v>
      </c>
      <c r="BY40" s="199">
        <f t="shared" si="6"/>
        <v>4.8</v>
      </c>
      <c r="BZ40" s="198" t="str">
        <f t="shared" si="7"/>
        <v/>
      </c>
      <c r="CA40" s="198" t="str">
        <f t="shared" si="8"/>
        <v/>
      </c>
      <c r="CB40" s="199" t="str">
        <f t="shared" si="36"/>
        <v/>
      </c>
      <c r="CC40" s="199">
        <f t="shared" si="37"/>
        <v>6</v>
      </c>
      <c r="CD40" s="198">
        <f t="shared" si="9"/>
        <v>7</v>
      </c>
      <c r="CE40" s="198">
        <f t="shared" si="10"/>
        <v>4.5999999999999996</v>
      </c>
      <c r="CF40" s="198">
        <f t="shared" si="11"/>
        <v>6</v>
      </c>
      <c r="CG40" s="198">
        <f t="shared" si="12"/>
        <v>6.1</v>
      </c>
      <c r="CH40" s="198">
        <f t="shared" si="13"/>
        <v>5.0999999999999996</v>
      </c>
      <c r="CI40" s="198">
        <f t="shared" si="14"/>
        <v>7.6</v>
      </c>
      <c r="CJ40" s="198">
        <f t="shared" si="15"/>
        <v>4.0999999999999996</v>
      </c>
      <c r="CK40" s="198" t="str">
        <f t="shared" si="16"/>
        <v/>
      </c>
      <c r="CL40" s="198">
        <f t="shared" si="17"/>
        <v>7</v>
      </c>
      <c r="CM40" s="198">
        <f t="shared" si="18"/>
        <v>6</v>
      </c>
      <c r="CN40" s="198">
        <f t="shared" si="19"/>
        <v>5.8</v>
      </c>
      <c r="CO40" s="199" t="str">
        <f t="shared" si="20"/>
        <v/>
      </c>
      <c r="CP40" s="200">
        <f t="shared" si="38"/>
        <v>5.86</v>
      </c>
      <c r="CQ40" s="571">
        <f t="shared" si="39"/>
        <v>5.0999999999999996</v>
      </c>
      <c r="CR40" s="571">
        <f t="shared" si="40"/>
        <v>7.4</v>
      </c>
      <c r="CS40" s="571">
        <f t="shared" si="41"/>
        <v>6.2</v>
      </c>
      <c r="CT40" s="571">
        <f t="shared" si="42"/>
        <v>4.8</v>
      </c>
      <c r="CU40" s="571">
        <f t="shared" si="43"/>
        <v>5.7</v>
      </c>
      <c r="CV40" s="571">
        <f t="shared" si="44"/>
        <v>4.8</v>
      </c>
      <c r="CW40" s="571" t="str">
        <f t="shared" si="45"/>
        <v/>
      </c>
      <c r="CX40" s="571" t="str">
        <f t="shared" si="46"/>
        <v/>
      </c>
      <c r="CY40" s="571" t="str">
        <f t="shared" si="47"/>
        <v/>
      </c>
      <c r="CZ40" s="571">
        <f t="shared" si="48"/>
        <v>6</v>
      </c>
      <c r="DA40" s="571">
        <f t="shared" si="49"/>
        <v>7</v>
      </c>
      <c r="DB40" s="571">
        <f t="shared" si="50"/>
        <v>4.5999999999999996</v>
      </c>
      <c r="DC40" s="571">
        <f t="shared" si="51"/>
        <v>6</v>
      </c>
      <c r="DD40" s="571">
        <f t="shared" si="52"/>
        <v>6.1</v>
      </c>
      <c r="DE40" s="571">
        <f t="shared" si="53"/>
        <v>5.0999999999999996</v>
      </c>
      <c r="DF40" s="571">
        <f t="shared" si="54"/>
        <v>7.6</v>
      </c>
      <c r="DG40" s="571">
        <f t="shared" si="55"/>
        <v>4.0999999999999996</v>
      </c>
      <c r="DH40" s="571" t="str">
        <f t="shared" si="56"/>
        <v/>
      </c>
      <c r="DI40" s="571">
        <f t="shared" si="57"/>
        <v>7</v>
      </c>
      <c r="DJ40" s="571">
        <f t="shared" si="58"/>
        <v>6</v>
      </c>
      <c r="DK40" s="571">
        <f t="shared" si="59"/>
        <v>5.8</v>
      </c>
      <c r="DL40" s="571" t="str">
        <f t="shared" si="60"/>
        <v/>
      </c>
      <c r="DM40" s="574">
        <f t="shared" si="21"/>
        <v>5.86</v>
      </c>
      <c r="DN40" s="585">
        <f t="shared" si="61"/>
        <v>5.0999999999999996</v>
      </c>
      <c r="DO40" s="586">
        <f t="shared" si="62"/>
        <v>7.4</v>
      </c>
      <c r="DP40" s="586">
        <f t="shared" si="63"/>
        <v>6.2</v>
      </c>
      <c r="DQ40" s="586">
        <f t="shared" si="64"/>
        <v>4.8</v>
      </c>
      <c r="DR40" s="586">
        <f t="shared" si="65"/>
        <v>5.7</v>
      </c>
      <c r="DS40" s="586">
        <f t="shared" si="66"/>
        <v>4.8</v>
      </c>
      <c r="DT40" s="586" t="str">
        <f t="shared" si="67"/>
        <v/>
      </c>
      <c r="DU40" s="586" t="str">
        <f t="shared" si="68"/>
        <v/>
      </c>
      <c r="DV40" s="586" t="str">
        <f t="shared" si="69"/>
        <v/>
      </c>
      <c r="DW40" s="586">
        <f t="shared" si="70"/>
        <v>6</v>
      </c>
      <c r="DX40" s="586">
        <f t="shared" si="71"/>
        <v>7</v>
      </c>
      <c r="DY40" s="586">
        <f t="shared" si="72"/>
        <v>4.5999999999999996</v>
      </c>
      <c r="DZ40" s="586">
        <f t="shared" si="73"/>
        <v>6</v>
      </c>
      <c r="EA40" s="586">
        <f t="shared" si="74"/>
        <v>6.1</v>
      </c>
      <c r="EB40" s="586">
        <f t="shared" si="75"/>
        <v>5.0999999999999996</v>
      </c>
      <c r="EC40" s="586">
        <f t="shared" si="76"/>
        <v>7.6</v>
      </c>
      <c r="ED40" s="586">
        <f t="shared" si="77"/>
        <v>4.0999999999999996</v>
      </c>
      <c r="EE40" s="586" t="str">
        <f t="shared" si="78"/>
        <v/>
      </c>
      <c r="EF40" s="586">
        <f t="shared" si="79"/>
        <v>7</v>
      </c>
      <c r="EG40" s="586">
        <f t="shared" si="80"/>
        <v>6</v>
      </c>
      <c r="EH40" s="586">
        <f t="shared" si="81"/>
        <v>5.8</v>
      </c>
      <c r="EI40" s="586" t="str">
        <f t="shared" si="82"/>
        <v/>
      </c>
      <c r="EJ40" s="589">
        <f t="shared" si="83"/>
        <v>5.86</v>
      </c>
      <c r="EK40" s="617">
        <f>IF($B40="","",IF(ISNUMBER(VLOOKUP($B40,HKI!$B$11:$EU$73,150,FALSE)),VLOOKUP($B40,HKI!$B$11:$EU$73,150,FALSE),""))</f>
        <v>5.2</v>
      </c>
      <c r="EL40" s="602">
        <f>IF($B40="","",IF(ISNUMBER(VLOOKUP($B40,HKI!$B$11:$EV$73,151,FALSE)),VLOOKUP($B40,HKI!$B$11:$EV$73,151,FALSE),""))</f>
        <v>6.1</v>
      </c>
      <c r="EM40" s="602">
        <f>IF($B40="","",IF(ISNUMBER(VLOOKUP($B40,HKI!$B$11:$EW$73,152,FALSE)),VLOOKUP($B40,HKI!$B$11:$EW$73,152,FALSE),""))</f>
        <v>5</v>
      </c>
      <c r="EN40" s="602">
        <f>IF($B40="","",IF(ISNUMBER(VLOOKUP($B40,HKI!$B$11:$EX$73,153,FALSE)),VLOOKUP($B40,HKI!$B$11:$EX$73,153,FALSE),""))</f>
        <v>5.7</v>
      </c>
      <c r="EO40" s="602">
        <f>IF($B40="","",IF(ISNUMBER(VLOOKUP($B40,HKI!$B$11:$EY$73,154,FALSE)),VLOOKUP($B40,HKI!$B$11:$EY$73,154,FALSE),""))</f>
        <v>5.8</v>
      </c>
      <c r="EP40" s="602">
        <f>IF($B40="","",IF(ISNUMBER(VLOOKUP($B40,HKI!$B$11:$EZ$73,155,FALSE)),VLOOKUP($B40,HKI!$B$11:$EZ$73,155,FALSE),""))</f>
        <v>4.5</v>
      </c>
      <c r="EQ40" s="602">
        <f>IF($B40="","",IF(ISNUMBER(VLOOKUP($B40,HKI!$B$11:$FA$73,156,FALSE)),VLOOKUP($B40,HKI!$B$11:$FA$73,156,FALSE),""))</f>
        <v>5.4</v>
      </c>
      <c r="ER40" s="602" t="str">
        <f>IF($B40="","",IF(ISNUMBER(VLOOKUP($B40,HKI!$B$11:$FB$73,157,FALSE)),VLOOKUP($B40,HKI!$B$11:$FB$73,157,FALSE),""))</f>
        <v/>
      </c>
      <c r="ES40" s="602" t="str">
        <f>IF($B40="","",IF(ISNUMBER(VLOOKUP($B40,HKI!$B$11:$FC$84,158,FALSE)),VLOOKUP($B40,HKI!$B$11:$FC$73,158,FALSE),""))</f>
        <v/>
      </c>
      <c r="ET40" s="602">
        <f>IF($B40="","",IF(ISNUMBER(VLOOKUP($B40,HKI!$B$11:$FD$73,159,FALSE)),VLOOKUP($B40,HKI!$B$11:$FD$73,159,FALSE),""))</f>
        <v>4.0999999999999996</v>
      </c>
      <c r="EU40" s="602">
        <f>IF($B40="","",IF(ISNUMBER(VLOOKUP($B40,HKI!$B$11:$FE$73,160,FALSE)),VLOOKUP($B40,HKI!$B$11:$FE$73,160,FALSE),""))</f>
        <v>4.2</v>
      </c>
      <c r="EV40" s="602" t="str">
        <f>IF($B40="","",IF(ISNUMBER(VLOOKUP($B40,HKI!$B$11:$FF$73,161,FALSE)),VLOOKUP($B40,HKI!$B$11:$FF$73,161,FALSE),""))</f>
        <v/>
      </c>
      <c r="EW40" s="602">
        <f>IF($B40="","",IF(ISNUMBER(VLOOKUP($B40,HKI!$B$11:$FG$73,162,FALSE)),VLOOKUP($B40,HKI!$B$11:$FG$73,162,FALSE),""))</f>
        <v>7.3</v>
      </c>
      <c r="EX40" s="602" t="str">
        <f>IF($B40="","",IF(ISNUMBER(VLOOKUP($B40,HKI!$B$11:$FH$73,163,FALSE)),VLOOKUP($B40,HKI!$B$11:$FH$73,163,FALSE),""))</f>
        <v/>
      </c>
      <c r="EY40" s="602">
        <f>IF($B40="","",IF(ISNUMBER(VLOOKUP($B40,HKI!$B$11:$FI$73,164,FALSE)),VLOOKUP($B40,HKI!$B$11:$FI$73,164,FALSE),""))</f>
        <v>6.7</v>
      </c>
      <c r="EZ40" s="602">
        <f>IF($B40="","",IF(ISNUMBER(VLOOKUP($B40,HKI!$B$11:$FJ$73,165,FALSE)),VLOOKUP($B40,HKI!$B$11:$FJ$73,165,FALSE),""))</f>
        <v>5.8</v>
      </c>
      <c r="FA40" s="602" t="str">
        <f>IF($B40="","",IF(ISNUMBER(VLOOKUP($B40,HKI!$B$11:$FK$73,166,FALSE)),VLOOKUP($B40,HKI!$B$11:$FK$73,166,FALSE),""))</f>
        <v/>
      </c>
      <c r="FB40" s="602">
        <f>IF($B40="","",IF(ISNUMBER(VLOOKUP($B40,HKI!$B$11:$FL$73,167,FALSE)),VLOOKUP($B40,HKI!$B$11:$FL$73,167,FALSE),""))</f>
        <v>6.3</v>
      </c>
      <c r="FC40" s="602" t="str">
        <f>IF($B40="","",IF(ISNUMBER(VLOOKUP($B40,HKI!$B$11:$FM$73,168,FALSE)),VLOOKUP($B40,HKI!$B$11:$FM$73,168,FALSE),""))</f>
        <v/>
      </c>
      <c r="FD40" s="602" t="str">
        <f>IF($B40="","",IF(ISNUMBER(VLOOKUP($B40,HKI!$B$11:$FN$73,169,FALSE)),VLOOKUP($B40,HKI!$B$11:$FN$73,169,FALSE),""))</f>
        <v/>
      </c>
      <c r="FE40" s="602" t="str">
        <f>IF($B40="","",IF(ISNUMBER(VLOOKUP($B40,HKI!$B$11:$FO$73,170,FALSE)),VLOOKUP($B40,HKI!$B$11:$FO$73,170,FALSE),""))</f>
        <v/>
      </c>
      <c r="FF40" s="602">
        <f>IF($B40="","",IF(ISNUMBER(VLOOKUP($B40,HKI!$B$11:$FP$73,171,FALSE)),VLOOKUP($B40,HKI!$B$11:$FP$73,171,FALSE),""))</f>
        <v>6.3</v>
      </c>
      <c r="FG40" s="618" t="str">
        <f>IF($B40="","",IF(ISNUMBER(VLOOKUP($B40,HKI!$B$11:$FQ$73,172,FALSE)),VLOOKUP($B40,HKI!$B$11:$FQ$73,172,FALSE),""))</f>
        <v/>
      </c>
      <c r="FH40" s="610">
        <f t="shared" si="84"/>
        <v>5.0999999999999996</v>
      </c>
      <c r="FI40" s="586">
        <f t="shared" si="85"/>
        <v>7.4</v>
      </c>
      <c r="FJ40" s="586">
        <f t="shared" si="86"/>
        <v>6.2</v>
      </c>
      <c r="FK40" s="586">
        <f t="shared" si="87"/>
        <v>4.8</v>
      </c>
      <c r="FL40" s="586">
        <f t="shared" si="88"/>
        <v>5.7</v>
      </c>
      <c r="FM40" s="586">
        <f t="shared" si="89"/>
        <v>4.8</v>
      </c>
      <c r="FN40" s="586" t="str">
        <f t="shared" si="90"/>
        <v/>
      </c>
      <c r="FO40" s="586" t="str">
        <f t="shared" si="91"/>
        <v/>
      </c>
      <c r="FP40" s="586" t="str">
        <f t="shared" si="92"/>
        <v/>
      </c>
      <c r="FQ40" s="586">
        <f t="shared" si="93"/>
        <v>6</v>
      </c>
      <c r="FR40" s="586">
        <f t="shared" si="94"/>
        <v>7</v>
      </c>
      <c r="FS40" s="586">
        <f t="shared" si="95"/>
        <v>4.5999999999999996</v>
      </c>
      <c r="FT40" s="586">
        <f t="shared" si="96"/>
        <v>6</v>
      </c>
      <c r="FU40" s="586">
        <f t="shared" si="97"/>
        <v>6.1</v>
      </c>
      <c r="FV40" s="586">
        <f t="shared" si="98"/>
        <v>5.0999999999999996</v>
      </c>
      <c r="FW40" s="586">
        <f t="shared" si="99"/>
        <v>7.6</v>
      </c>
      <c r="FX40" s="586">
        <f t="shared" si="100"/>
        <v>4.0999999999999996</v>
      </c>
      <c r="FY40" s="586" t="str">
        <f t="shared" si="101"/>
        <v/>
      </c>
      <c r="FZ40" s="586">
        <f t="shared" si="102"/>
        <v>7</v>
      </c>
      <c r="GA40" s="586">
        <f t="shared" si="103"/>
        <v>6</v>
      </c>
      <c r="GB40" s="586">
        <f t="shared" si="104"/>
        <v>5.8</v>
      </c>
      <c r="GC40" s="586" t="str">
        <f t="shared" si="105"/>
        <v/>
      </c>
      <c r="GD40" s="596">
        <f t="shared" si="106"/>
        <v>5.86</v>
      </c>
      <c r="GE40" s="737">
        <f t="shared" si="107"/>
        <v>5.67</v>
      </c>
      <c r="GF40" s="207"/>
      <c r="GI40" s="738">
        <f t="shared" si="108"/>
        <v>396.7999999999999</v>
      </c>
      <c r="GJ40" s="738">
        <f t="shared" si="109"/>
        <v>70</v>
      </c>
      <c r="GK40" s="738">
        <f t="shared" si="110"/>
        <v>5.67</v>
      </c>
    </row>
    <row r="41" spans="1:193" s="206" customFormat="1" ht="21.95" customHeight="1">
      <c r="A41" s="686">
        <f>IF(B41="","",SUBTOTAL(3,$B$11:B41))</f>
        <v>31</v>
      </c>
      <c r="B41" s="490" t="str">
        <f>IF(HKII!$B41="","",HKII!$B41)</f>
        <v>13D301Đ073</v>
      </c>
      <c r="C41" s="648" t="str">
        <f>IF($B41="","",VLOOKUP($B41,'DS LOP HKII'!$B$2:$C$936,2,0))</f>
        <v>Trịnh Đại</v>
      </c>
      <c r="D41" s="649" t="str">
        <f>IF($B41="","",VLOOKUP($B41,'DS LOP HKII'!$B$2:$D$936,3,0))</f>
        <v>Lăng</v>
      </c>
      <c r="E41" s="201"/>
      <c r="F41" s="650" t="str">
        <f>IF($B41="","",IF(AND(ISBLANK(VLOOKUP($B41,HKI!$B$11:$G$73,5,FALSE)),ISBLANK(VLOOKUP($B41,HKII!$B$11:$G$80,5,FALSE)))=TRUE,"",VLOOKUP($B41,HKI!$B$11:$G$73,5,FALSE)+VLOOKUP($B41,HKII!$B$11:$G$80,5,FALSE)))</f>
        <v/>
      </c>
      <c r="G41" s="651">
        <f>IF($B41="","",IF(AND(ISBLANK(VLOOKUP($B41,HKI!$B$11:$G$73,6,FALSE)),ISBLANK(VLOOKUP($B41,HKII!$B$11:$G$80,6,FALSE)))=TRUE,"",VLOOKUP($B41,HKI!$B$11:$G$73,6,FALSE)+VLOOKUP($B41,HKII!$B$11:$G$80,6,FALSE)))</f>
        <v>3</v>
      </c>
      <c r="H41" s="652">
        <f>IF(OR(ISNUMBER(VLOOKUP($B41,HKI!$B$11:$I$73,8,FALSE))=FALSE,$H$6="",$B41=""),"",VLOOKUP($B41,HKI!$B$11:$I$73,8,FALSE))</f>
        <v>4.7</v>
      </c>
      <c r="I41" s="653" t="str">
        <f>IF(OR(ISNUMBER(VLOOKUP($B41,HKI!$B$11:$K$73,10,FALSE))=FALSE,,$H$6="",$B41=""),"",VLOOKUP($B41,HKI!$B$11:$K$73,10,FALSE))</f>
        <v/>
      </c>
      <c r="J41" s="652">
        <f>IF(OR(ISNUMBER(VLOOKUP($B41,HKI!$B$11:$M$73,12,FALSE))=FALSE,$J$6="",$B41=""),"",VLOOKUP($B41,HKI!$B$11:$M$73,12,FALSE))</f>
        <v>5.0999999999999996</v>
      </c>
      <c r="K41" s="653" t="str">
        <f>IF(OR(ISNUMBER(VLOOKUP($B41,HKI!$B$11:$O$73,14,FALSE))=FALSE,$J$6="",$B41=""),"",VLOOKUP($B41,HKI!$B$11:$O$73,14,FALSE))</f>
        <v/>
      </c>
      <c r="L41" s="652">
        <f>IF(OR(ISNUMBER(VLOOKUP($B41,HKI!$B$11:$Q$73,16,FALSE))=FALSE,$L$6="",$B41=""),"",VLOOKUP($B41,HKI!$B$11:$Q$73,16,FALSE))</f>
        <v>5.3</v>
      </c>
      <c r="M41" s="653" t="str">
        <f>IF(OR(ISNUMBER(VLOOKUP($B41,HKI!$B$11:$S$73,18,FALSE))=FALSE,$L$6="",$B41=""),"",VLOOKUP($B41,HKI!$B$11:$S$73,18,FALSE))</f>
        <v/>
      </c>
      <c r="N41" s="652">
        <f>IF(OR(ISNUMBER(VLOOKUP($B41,HKI!$B$11:$U$73,20,FALSE))=FALSE,$N$6="",$B41=""),"",VLOOKUP($B41,HKI!$B$11:$U$73,20,FALSE))</f>
        <v>2.8</v>
      </c>
      <c r="O41" s="653">
        <f>IF(OR(ISNUMBER(VLOOKUP($B41,HKI!$B$11:$W$73,22,FALSE))=FALSE,$N$6="",$B41=""),"",VLOOKUP($B41,HKI!$B$11:$W$73,22,FALSE))</f>
        <v>4.7</v>
      </c>
      <c r="P41" s="652">
        <f>IF(OR(ISNUMBER(VLOOKUP($B41,HKI!$B$11:$Y$73,24,FALSE))=FALSE,$P$6="",$B41=""),"",VLOOKUP($B41,HKI!$B$11:$Y$73,24,FALSE))</f>
        <v>4.3</v>
      </c>
      <c r="Q41" s="653" t="str">
        <f>IF(OR(ISNUMBER(VLOOKUP($B41,HKI!$B$11:$AA$73,26,FALSE))=FALSE,$P$6="",$B41=""),"",VLOOKUP($B41,HKI!$B$11:$AA$73,26,FALSE))</f>
        <v/>
      </c>
      <c r="R41" s="652">
        <f>IF(OR(ISNUMBER(VLOOKUP($B41,HKI!$B$11:$AC$73,28,FALSE))=FALSE,$R$6="",$B41=""),"",VLOOKUP($B41,HKI!$B$11:$AC$73,28,FALSE))</f>
        <v>4.9000000000000004</v>
      </c>
      <c r="S41" s="653" t="str">
        <f>IF(OR(ISNUMBER(VLOOKUP($B41,HKI!$B$11:$AE$73,30,FALSE))=FALSE,$R$6="",$B41=""),"",VLOOKUP($B41,HKI!$B$11:$AE$73,30,FALSE))</f>
        <v/>
      </c>
      <c r="T41" s="652" t="str">
        <f>IF(OR(ISNUMBER(VLOOKUP($B41,HKI!$B$11:$AG$73,32,FALSE))=FALSE,$T$6="",$B41=""),"",VLOOKUP($B41,HKI!$B$11:$AG$73,32,FALSE))</f>
        <v/>
      </c>
      <c r="U41" s="653" t="str">
        <f>IF(OR(ISNUMBER(VLOOKUP($B41,HKI!$B$11:$AI$73,34,FALSE))=FALSE,$T$6="",$B41=""),"",VLOOKUP($B41,HKI!$B$11:$AI$73,34,FALSE))</f>
        <v/>
      </c>
      <c r="V41" s="652" t="str">
        <f>IF(OR(ISNUMBER(VLOOKUP($B41,HKI!$B$11:$AK$73,36,FALSE))=FALSE,$V$6="",$B41=""),"",VLOOKUP($B41,HKI!$B$11:$AK$73,36,FALSE))</f>
        <v/>
      </c>
      <c r="W41" s="653" t="str">
        <f>IF(OR(ISNUMBER(VLOOKUP($B41,HKI!$B$11:$AM$73,38,FALSE))=FALSE,$V$6="",$B41=""),"",VLOOKUP($B41,HKI!$B$11:$AM$73,38,FALSE))</f>
        <v/>
      </c>
      <c r="X41" s="652" t="str">
        <f>IF(OR(ISNUMBER(VLOOKUP($B41,HKI!$B$11:$AO$73,40,FALSE))=FALSE,$X$6="",$B41=""),"",VLOOKUP($B41,HKI!$B$11:$AO$73,40,FALSE))</f>
        <v/>
      </c>
      <c r="Y41" s="653" t="str">
        <f>IF(OR(ISNUMBER(VLOOKUP($B41,HKI!$B$11:$AQ$73,42,FALSE))=FALSE,$X$6="",$B41=""),"",VLOOKUP($B41,HKI!$B$11:$AQ$73,42,FALSE))</f>
        <v/>
      </c>
      <c r="Z41" s="652">
        <f>IF(OR(ISNUMBER(VLOOKUP($B41,HKI!$B$11:$AS$73,44,FALSE))=FALSE,$Z$6="",$B41=""),"",VLOOKUP($B41,HKI!$B$11:$AS$73,44,FALSE))</f>
        <v>4.5</v>
      </c>
      <c r="AA41" s="254"/>
      <c r="AB41" s="652">
        <f>IF(OR(ISNUMBER(VLOOKUP($B41,HKI!$B$11:$AW$73,48,FALSE))=FALSE,$AB$6="",$B41=""),"",VLOOKUP($B41,HKI!$B$11:$AW$73,48,FALSE))</f>
        <v>7.3</v>
      </c>
      <c r="AC41" s="254"/>
      <c r="AD41" s="652">
        <f>IF(OR(ISNUMBER(VLOOKUP($B41,HKII!$B$11:$I$80,8,FALSE))=FALSE,$AD$6="",$B41=""),"",VLOOKUP($B41,HKII!$B$11:$I$80,8,FALSE))</f>
        <v>5.7</v>
      </c>
      <c r="AE41" s="653" t="str">
        <f>IF(OR(ISNUMBER(VLOOKUP($B41,HKII!$B$11:$K$80,10,FALSE))=FALSE,$AD$6="",$B41=""),"",VLOOKUP($B41,HKII!$B$11:$K$80,10,FALSE))</f>
        <v/>
      </c>
      <c r="AF41" s="652">
        <f>IF(OR(ISNUMBER(VLOOKUP($B41,HKII!$B$11:$M$80,12,FALSE))=FALSE,$AF$6="",$B41=""),"",VLOOKUP($B41,HKII!$B$11:$M$80,12,FALSE))</f>
        <v>5.4</v>
      </c>
      <c r="AG41" s="653" t="str">
        <f>IF(OR(ISNUMBER(VLOOKUP($B41,HKII!$B$11:$O$80,14,FALSE))=FALSE,$AF$6="",$B41=""),"",VLOOKUP($B41,HKII!$B$11:$O$80,14,FALSE))</f>
        <v/>
      </c>
      <c r="AH41" s="652">
        <f>IF(OR(ISNUMBER(VLOOKUP($B41,HKII!$B$11:$Q$80,16,FALSE))=FALSE,$AH$6="",$B41=""),"",VLOOKUP($B41,HKII!$B$11:$Q$80,16,FALSE))</f>
        <v>5</v>
      </c>
      <c r="AI41" s="653" t="str">
        <f>IF(OR(ISNUMBER(VLOOKUP($B41,HKII!$B$11:$S$80,18,FALSE))=FALSE,$AH$6="",$B41=""),"",VLOOKUP($B41,HKII!$B$11:$S$75,18,FALSE))</f>
        <v/>
      </c>
      <c r="AJ41" s="652">
        <f>IF(OR(ISNUMBER(VLOOKUP($B41,HKII!$B$11:$U$80,20,FALSE))=FALSE,$AJ$6="",$B41=""),"",VLOOKUP($B41,HKII!$B$11:$U$80,20,FALSE))</f>
        <v>4</v>
      </c>
      <c r="AK41" s="653" t="str">
        <f>IF(OR(ISNUMBER(VLOOKUP($B41,HKII!$B$11:$W$91,22,FALSE))=FALSE,$AJ$6="",$B41=""),"",VLOOKUP($B41,HKII!$B$11:$W$91,22,FALSE))</f>
        <v/>
      </c>
      <c r="AL41" s="652">
        <f>IF(OR(ISNUMBER(VLOOKUP($B41,HKII!$B$11:$Y$80,24,FALSE))=FALSE,$AL$6="",$B41=""),"",VLOOKUP($B41,HKII!$B$11:$Y$80,24,FALSE))</f>
        <v>5.4</v>
      </c>
      <c r="AM41" s="653" t="str">
        <f>IF(OR(ISNUMBER(VLOOKUP($B41,HKII!$B$11:$AA$80,26,FALSE))=FALSE,$AL$6="",$B41=""),"",VLOOKUP($B41,HKII!$B$11:$AA$80,26,FALSE))</f>
        <v/>
      </c>
      <c r="AN41" s="652">
        <f>IF(OR(ISNUMBER(VLOOKUP($B41,HKII!$B$11:$AC$80,28,FALSE))=FALSE,$AN$6="",$B41=""),"",VLOOKUP($B41,HKII!$B$11:$AC$80,28,FALSE))</f>
        <v>5.5</v>
      </c>
      <c r="AO41" s="653" t="str">
        <f>IF(OR(ISNUMBER(VLOOKUP($B41,HKII!$B$11:$AE$80,30,FALSE))=FALSE,$AN$6="",$B41=""),"",VLOOKUP($B41,HKII!$B$11:$AE$80,30,FALSE))</f>
        <v/>
      </c>
      <c r="AP41" s="652" t="str">
        <f>IF(OR(ISNUMBER(VLOOKUP($B41,HKII!$B$11:$AG$80,32,FALSE))=FALSE,$AP$6="",$B41=""),"",VLOOKUP($B41,HKII!$B$11:$AG$80,32,FALSE))</f>
        <v/>
      </c>
      <c r="AQ41" s="654" t="str">
        <f>IF(OR(ISNUMBER(VLOOKUP($B41,HKII!$B$11:$AI$80,34,FALSE))=FALSE,$AP$6="",$B41=""),"",VLOOKUP($B41,HKII!$B$11:$AI$80,34,FALSE))</f>
        <v/>
      </c>
      <c r="AR41" s="652">
        <f>IF(OR(ISNUMBER(VLOOKUP($B41,HKII!$B$11:$AK$80,36,FALSE))=FALSE,$AR$6="",$B41=""),"",VLOOKUP($B41,HKII!$B$11:$AK$80,36,FALSE))</f>
        <v>5</v>
      </c>
      <c r="AS41" s="254"/>
      <c r="AT41" s="652">
        <f>IF(OR(ISNUMBER(VLOOKUP($B41,HKII!$B$11:$AO$80,40,FALSE))=FALSE,$AT$6="",$B41=""),"",VLOOKUP($B41,HKII!$B$11:$AO$80,40,FALSE))</f>
        <v>4</v>
      </c>
      <c r="AU41" s="735"/>
      <c r="AV41" s="652">
        <f>IF(OR(ISNUMBER(VLOOKUP($B41,HKII!$B$11:$AS$80,44,FALSE))=FALSE,$AV$6="",$B41=""),"",VLOOKUP($B41,HKII!$B$11:$AS$80,44,FALSE))</f>
        <v>5</v>
      </c>
      <c r="AW41" s="735"/>
      <c r="AX41" s="652" t="str">
        <f>IF(OR(ISNUMBER(VLOOKUP($B41,HKII!$B$11:$AW$80,48,FALSE))=FALSE,AX36="",$B41=""),"",VLOOKUP($B41,HKII!$B$11:$AW$80,48,FALSE))</f>
        <v/>
      </c>
      <c r="AY41" s="735"/>
      <c r="AZ41" s="655">
        <f t="shared" si="0"/>
        <v>4.95</v>
      </c>
      <c r="BA41" s="655">
        <f t="shared" si="22"/>
        <v>5.0599999999999996</v>
      </c>
      <c r="BB41" s="548">
        <f>IF($B41="","",IF(OR(ISNUMBER(VLOOKUP($B41,HKI!$B$11:$BB$73,53,FALSE)),ISNUMBER(VLOOKUP($B41,HKII!$B$11:$BB$80,53,FALSE))),ROUND((VLOOKUP($B41,HKI!$B$11:$BB$73,53,FALSE)+VLOOKUP($B41,HKII!$B$11:$BB$80,53,FALSE))/2,0),""))</f>
        <v>54</v>
      </c>
      <c r="BC41" s="656" t="str">
        <f t="shared" si="23"/>
        <v>TB Yếu</v>
      </c>
      <c r="BD41" s="548" t="str">
        <f t="shared" si="24"/>
        <v>TB Yếu</v>
      </c>
      <c r="BE41" s="202"/>
      <c r="BF41" s="186" t="str">
        <f t="shared" si="25"/>
        <v/>
      </c>
      <c r="BG41" s="657">
        <f t="shared" si="26"/>
        <v>35</v>
      </c>
      <c r="BH41" s="188">
        <f t="shared" si="27"/>
        <v>33</v>
      </c>
      <c r="BI41" s="188">
        <f t="shared" si="28"/>
        <v>2</v>
      </c>
      <c r="BJ41" s="188">
        <f t="shared" si="29"/>
        <v>35</v>
      </c>
      <c r="BK41" s="658">
        <f t="shared" si="30"/>
        <v>0</v>
      </c>
      <c r="BL41" s="659">
        <f t="shared" si="31"/>
        <v>5.23</v>
      </c>
      <c r="BM41" s="186" t="str">
        <f t="shared" si="32"/>
        <v>Y</v>
      </c>
      <c r="BN41" s="659">
        <f t="shared" si="33"/>
        <v>5.19</v>
      </c>
      <c r="BO41" s="186" t="str">
        <f t="shared" si="34"/>
        <v>Y</v>
      </c>
      <c r="BP41" s="660" t="str">
        <f t="shared" si="35"/>
        <v>SV năm 3</v>
      </c>
      <c r="BQ41" s="203"/>
      <c r="BR41" s="681">
        <f>IF($B41="","",IF(AND(ISNUMBER(VLOOKUP($B41,HKI!$B$11:$BP$73,67,FALSE))=TRUE,ISNUMBER(VLOOKUP($B41,HKII!$B$11:$BI$80,60,FALSE))=TRUE),VLOOKUP($B41,HKI!$B$11:$BP$73,67,FALSE)+VLOOKUP($B41,HKII!$B$11:$BI$80,60,FALSE),IF(OR(ISNUMBER(VLOOKUP($B41,HKI!$B$11:$BP$73,67,FALSE))=TRUE,ISNUMBER(VLOOKUP($B41,HKII!$B$11:$BI$80,60,FALSE))=TRUE),VLOOKUP($B41,HKII!$B$11:$BI$80,60,FALSE),"")))</f>
        <v>74</v>
      </c>
      <c r="BS41" s="681">
        <f>IF($B41="","",IF(ISNUMBER(VLOOKUP($B41,HKI!$B$11:$BQ$73,68,FALSE))=TRUE,VLOOKUP($B41,HKI!$B$11:$BQ$84,68,FALSE)+IF(ISNUMBER(VLOOKUP($B41,HKII!$B$11:$BJ$80,61,FALSE))=TRUE,VLOOKUP($B41,HKII!$B$11:$BJ$80,61,FALSE),VLOOKUP($B41,HKII!$B$11:$BJ$80,61,FALSE)),""))</f>
        <v>0</v>
      </c>
      <c r="BT41" s="197">
        <f t="shared" si="1"/>
        <v>4.7</v>
      </c>
      <c r="BU41" s="198">
        <f t="shared" si="2"/>
        <v>5.0999999999999996</v>
      </c>
      <c r="BV41" s="198">
        <f t="shared" si="3"/>
        <v>5.3</v>
      </c>
      <c r="BW41" s="198">
        <f t="shared" si="4"/>
        <v>2.8</v>
      </c>
      <c r="BX41" s="199">
        <f t="shared" si="5"/>
        <v>4.3</v>
      </c>
      <c r="BY41" s="199">
        <f t="shared" si="6"/>
        <v>4.9000000000000004</v>
      </c>
      <c r="BZ41" s="198" t="str">
        <f t="shared" si="7"/>
        <v/>
      </c>
      <c r="CA41" s="198" t="str">
        <f t="shared" si="8"/>
        <v/>
      </c>
      <c r="CB41" s="199" t="str">
        <f t="shared" si="36"/>
        <v/>
      </c>
      <c r="CC41" s="199">
        <f t="shared" si="37"/>
        <v>4.5</v>
      </c>
      <c r="CD41" s="198">
        <f t="shared" si="9"/>
        <v>7.3</v>
      </c>
      <c r="CE41" s="198">
        <f t="shared" si="10"/>
        <v>5.7</v>
      </c>
      <c r="CF41" s="198">
        <f t="shared" si="11"/>
        <v>5.4</v>
      </c>
      <c r="CG41" s="198">
        <f t="shared" si="12"/>
        <v>5</v>
      </c>
      <c r="CH41" s="198">
        <f t="shared" si="13"/>
        <v>4</v>
      </c>
      <c r="CI41" s="198">
        <f t="shared" si="14"/>
        <v>5.4</v>
      </c>
      <c r="CJ41" s="198">
        <f t="shared" si="15"/>
        <v>5.5</v>
      </c>
      <c r="CK41" s="198" t="str">
        <f t="shared" si="16"/>
        <v/>
      </c>
      <c r="CL41" s="198">
        <f t="shared" si="17"/>
        <v>5</v>
      </c>
      <c r="CM41" s="198">
        <f t="shared" si="18"/>
        <v>4</v>
      </c>
      <c r="CN41" s="198">
        <f t="shared" si="19"/>
        <v>5</v>
      </c>
      <c r="CO41" s="199" t="str">
        <f t="shared" si="20"/>
        <v/>
      </c>
      <c r="CP41" s="200">
        <f t="shared" si="38"/>
        <v>4.95</v>
      </c>
      <c r="CQ41" s="571">
        <f t="shared" si="39"/>
        <v>4.7</v>
      </c>
      <c r="CR41" s="571">
        <f t="shared" si="40"/>
        <v>5.0999999999999996</v>
      </c>
      <c r="CS41" s="571">
        <f t="shared" si="41"/>
        <v>5.3</v>
      </c>
      <c r="CT41" s="571" t="str">
        <f t="shared" si="42"/>
        <v/>
      </c>
      <c r="CU41" s="571">
        <f t="shared" si="43"/>
        <v>4.3</v>
      </c>
      <c r="CV41" s="571">
        <f t="shared" si="44"/>
        <v>4.9000000000000004</v>
      </c>
      <c r="CW41" s="571" t="str">
        <f t="shared" si="45"/>
        <v/>
      </c>
      <c r="CX41" s="571" t="str">
        <f t="shared" si="46"/>
        <v/>
      </c>
      <c r="CY41" s="571" t="str">
        <f t="shared" si="47"/>
        <v/>
      </c>
      <c r="CZ41" s="571">
        <f t="shared" si="48"/>
        <v>4.5</v>
      </c>
      <c r="DA41" s="571">
        <f t="shared" si="49"/>
        <v>7.3</v>
      </c>
      <c r="DB41" s="571">
        <f t="shared" si="50"/>
        <v>5.7</v>
      </c>
      <c r="DC41" s="571">
        <f t="shared" si="51"/>
        <v>5.4</v>
      </c>
      <c r="DD41" s="571">
        <f t="shared" si="52"/>
        <v>5</v>
      </c>
      <c r="DE41" s="571" t="str">
        <f t="shared" si="53"/>
        <v/>
      </c>
      <c r="DF41" s="571">
        <f t="shared" si="54"/>
        <v>5.4</v>
      </c>
      <c r="DG41" s="571">
        <f t="shared" si="55"/>
        <v>5.5</v>
      </c>
      <c r="DH41" s="571" t="str">
        <f t="shared" si="56"/>
        <v/>
      </c>
      <c r="DI41" s="571">
        <f t="shared" si="57"/>
        <v>5</v>
      </c>
      <c r="DJ41" s="571" t="str">
        <f t="shared" si="58"/>
        <v/>
      </c>
      <c r="DK41" s="571">
        <f t="shared" si="59"/>
        <v>5</v>
      </c>
      <c r="DL41" s="571" t="str">
        <f t="shared" si="60"/>
        <v/>
      </c>
      <c r="DM41" s="574">
        <f t="shared" si="21"/>
        <v>5.23</v>
      </c>
      <c r="DN41" s="585">
        <f t="shared" si="61"/>
        <v>4.7</v>
      </c>
      <c r="DO41" s="586">
        <f t="shared" si="62"/>
        <v>5.0999999999999996</v>
      </c>
      <c r="DP41" s="586">
        <f t="shared" si="63"/>
        <v>5.3</v>
      </c>
      <c r="DQ41" s="586">
        <f t="shared" si="64"/>
        <v>4.7</v>
      </c>
      <c r="DR41" s="586">
        <f t="shared" si="65"/>
        <v>4.3</v>
      </c>
      <c r="DS41" s="586">
        <f t="shared" si="66"/>
        <v>4.9000000000000004</v>
      </c>
      <c r="DT41" s="586" t="str">
        <f t="shared" si="67"/>
        <v/>
      </c>
      <c r="DU41" s="586" t="str">
        <f t="shared" si="68"/>
        <v/>
      </c>
      <c r="DV41" s="586" t="str">
        <f t="shared" si="69"/>
        <v/>
      </c>
      <c r="DW41" s="586">
        <f t="shared" si="70"/>
        <v>4.5</v>
      </c>
      <c r="DX41" s="586">
        <f t="shared" si="71"/>
        <v>7.3</v>
      </c>
      <c r="DY41" s="586">
        <f t="shared" si="72"/>
        <v>5.7</v>
      </c>
      <c r="DZ41" s="586">
        <f t="shared" si="73"/>
        <v>5.4</v>
      </c>
      <c r="EA41" s="586">
        <f t="shared" si="74"/>
        <v>5</v>
      </c>
      <c r="EB41" s="586">
        <f t="shared" si="75"/>
        <v>4</v>
      </c>
      <c r="EC41" s="586">
        <f t="shared" si="76"/>
        <v>5.4</v>
      </c>
      <c r="ED41" s="586">
        <f t="shared" si="77"/>
        <v>5.5</v>
      </c>
      <c r="EE41" s="586" t="str">
        <f t="shared" si="78"/>
        <v/>
      </c>
      <c r="EF41" s="586">
        <f t="shared" si="79"/>
        <v>5</v>
      </c>
      <c r="EG41" s="586">
        <f t="shared" si="80"/>
        <v>4</v>
      </c>
      <c r="EH41" s="586">
        <f t="shared" si="81"/>
        <v>5</v>
      </c>
      <c r="EI41" s="586" t="str">
        <f t="shared" si="82"/>
        <v/>
      </c>
      <c r="EJ41" s="589">
        <f t="shared" si="83"/>
        <v>5.0599999999999996</v>
      </c>
      <c r="EK41" s="617">
        <f>IF($B41="","",IF(ISNUMBER(VLOOKUP($B41,HKI!$B$11:$EU$73,150,FALSE)),VLOOKUP($B41,HKI!$B$11:$EU$73,150,FALSE),""))</f>
        <v>5.2</v>
      </c>
      <c r="EL41" s="602">
        <f>IF($B41="","",IF(ISNUMBER(VLOOKUP($B41,HKI!$B$11:$EV$73,151,FALSE)),VLOOKUP($B41,HKI!$B$11:$EV$73,151,FALSE),""))</f>
        <v>6</v>
      </c>
      <c r="EM41" s="602">
        <f>IF($B41="","",IF(ISNUMBER(VLOOKUP($B41,HKI!$B$11:$EW$73,152,FALSE)),VLOOKUP($B41,HKI!$B$11:$EW$73,152,FALSE),""))</f>
        <v>6.3</v>
      </c>
      <c r="EN41" s="602">
        <f>IF($B41="","",IF(ISNUMBER(VLOOKUP($B41,HKI!$B$11:$EX$73,153,FALSE)),VLOOKUP($B41,HKI!$B$11:$EX$73,153,FALSE),""))</f>
        <v>5.2</v>
      </c>
      <c r="EO41" s="602">
        <f>IF($B41="","",IF(ISNUMBER(VLOOKUP($B41,HKI!$B$11:$EY$73,154,FALSE)),VLOOKUP($B41,HKI!$B$11:$EY$73,154,FALSE),""))</f>
        <v>6.2</v>
      </c>
      <c r="EP41" s="602">
        <f>IF($B41="","",IF(ISNUMBER(VLOOKUP($B41,HKI!$B$11:$EZ$73,155,FALSE)),VLOOKUP($B41,HKI!$B$11:$EZ$73,155,FALSE),""))</f>
        <v>4.5999999999999996</v>
      </c>
      <c r="EQ41" s="602">
        <f>IF($B41="","",IF(ISNUMBER(VLOOKUP($B41,HKI!$B$11:$FA$73,156,FALSE)),VLOOKUP($B41,HKI!$B$11:$FA$73,156,FALSE),""))</f>
        <v>6.6</v>
      </c>
      <c r="ER41" s="602" t="str">
        <f>IF($B41="","",IF(ISNUMBER(VLOOKUP($B41,HKI!$B$11:$FB$73,157,FALSE)),VLOOKUP($B41,HKI!$B$11:$FB$73,157,FALSE),""))</f>
        <v/>
      </c>
      <c r="ES41" s="602" t="str">
        <f>IF($B41="","",IF(ISNUMBER(VLOOKUP($B41,HKI!$B$11:$FC$84,158,FALSE)),VLOOKUP($B41,HKI!$B$11:$FC$73,158,FALSE),""))</f>
        <v/>
      </c>
      <c r="ET41" s="602">
        <f>IF($B41="","",IF(ISNUMBER(VLOOKUP($B41,HKI!$B$11:$FD$73,159,FALSE)),VLOOKUP($B41,HKI!$B$11:$FD$73,159,FALSE),""))</f>
        <v>6.4</v>
      </c>
      <c r="EU41" s="602">
        <f>IF($B41="","",IF(ISNUMBER(VLOOKUP($B41,HKI!$B$11:$FE$73,160,FALSE)),VLOOKUP($B41,HKI!$B$11:$FE$73,160,FALSE),""))</f>
        <v>5.7</v>
      </c>
      <c r="EV41" s="602" t="str">
        <f>IF($B41="","",IF(ISNUMBER(VLOOKUP($B41,HKI!$B$11:$FF$73,161,FALSE)),VLOOKUP($B41,HKI!$B$11:$FF$73,161,FALSE),""))</f>
        <v/>
      </c>
      <c r="EW41" s="602">
        <f>IF($B41="","",IF(ISNUMBER(VLOOKUP($B41,HKI!$B$11:$FG$73,162,FALSE)),VLOOKUP($B41,HKI!$B$11:$FG$73,162,FALSE),""))</f>
        <v>7.8</v>
      </c>
      <c r="EX41" s="602">
        <f>IF($B41="","",IF(ISNUMBER(VLOOKUP($B41,HKI!$B$11:$FH$73,163,FALSE)),VLOOKUP($B41,HKI!$B$11:$FH$73,163,FALSE),""))</f>
        <v>5.4</v>
      </c>
      <c r="EY41" s="602">
        <f>IF($B41="","",IF(ISNUMBER(VLOOKUP($B41,HKI!$B$11:$FI$73,164,FALSE)),VLOOKUP($B41,HKI!$B$11:$FI$73,164,FALSE),""))</f>
        <v>7.2</v>
      </c>
      <c r="EZ41" s="602">
        <f>IF($B41="","",IF(ISNUMBER(VLOOKUP($B41,HKI!$B$11:$FJ$73,165,FALSE)),VLOOKUP($B41,HKI!$B$11:$FJ$73,165,FALSE),""))</f>
        <v>6</v>
      </c>
      <c r="FA41" s="602">
        <f>IF($B41="","",IF(ISNUMBER(VLOOKUP($B41,HKI!$B$11:$FK$73,166,FALSE)),VLOOKUP($B41,HKI!$B$11:$FK$73,166,FALSE),""))</f>
        <v>4.7</v>
      </c>
      <c r="FB41" s="602">
        <f>IF($B41="","",IF(ISNUMBER(VLOOKUP($B41,HKI!$B$11:$FL$73,167,FALSE)),VLOOKUP($B41,HKI!$B$11:$FL$73,167,FALSE),""))</f>
        <v>7</v>
      </c>
      <c r="FC41" s="602" t="str">
        <f>IF($B41="","",IF(ISNUMBER(VLOOKUP($B41,HKI!$B$11:$FM$73,168,FALSE)),VLOOKUP($B41,HKI!$B$11:$FM$73,168,FALSE),""))</f>
        <v/>
      </c>
      <c r="FD41" s="602" t="str">
        <f>IF($B41="","",IF(ISNUMBER(VLOOKUP($B41,HKI!$B$11:$FN$73,169,FALSE)),VLOOKUP($B41,HKI!$B$11:$FN$73,169,FALSE),""))</f>
        <v/>
      </c>
      <c r="FE41" s="602" t="str">
        <f>IF($B41="","",IF(ISNUMBER(VLOOKUP($B41,HKI!$B$11:$FO$73,170,FALSE)),VLOOKUP($B41,HKI!$B$11:$FO$73,170,FALSE),""))</f>
        <v/>
      </c>
      <c r="FF41" s="602">
        <f>IF($B41="","",IF(ISNUMBER(VLOOKUP($B41,HKI!$B$11:$FP$73,171,FALSE)),VLOOKUP($B41,HKI!$B$11:$FP$73,171,FALSE),""))</f>
        <v>5.0999999999999996</v>
      </c>
      <c r="FG41" s="618" t="str">
        <f>IF($B41="","",IF(ISNUMBER(VLOOKUP($B41,HKI!$B$11:$FQ$73,172,FALSE)),VLOOKUP($B41,HKI!$B$11:$FQ$73,172,FALSE),""))</f>
        <v/>
      </c>
      <c r="FH41" s="610">
        <f t="shared" si="84"/>
        <v>4.7</v>
      </c>
      <c r="FI41" s="586">
        <f t="shared" si="85"/>
        <v>5.0999999999999996</v>
      </c>
      <c r="FJ41" s="586">
        <f t="shared" si="86"/>
        <v>5.3</v>
      </c>
      <c r="FK41" s="586">
        <f t="shared" si="87"/>
        <v>4.7</v>
      </c>
      <c r="FL41" s="586">
        <f t="shared" si="88"/>
        <v>4.3</v>
      </c>
      <c r="FM41" s="586">
        <f t="shared" si="89"/>
        <v>4.9000000000000004</v>
      </c>
      <c r="FN41" s="586" t="str">
        <f t="shared" si="90"/>
        <v/>
      </c>
      <c r="FO41" s="586" t="str">
        <f t="shared" si="91"/>
        <v/>
      </c>
      <c r="FP41" s="586" t="str">
        <f t="shared" si="92"/>
        <v/>
      </c>
      <c r="FQ41" s="586">
        <f t="shared" si="93"/>
        <v>4.5</v>
      </c>
      <c r="FR41" s="586">
        <f t="shared" si="94"/>
        <v>7.3</v>
      </c>
      <c r="FS41" s="586">
        <f t="shared" si="95"/>
        <v>5.7</v>
      </c>
      <c r="FT41" s="586">
        <f t="shared" si="96"/>
        <v>5.4</v>
      </c>
      <c r="FU41" s="586">
        <f t="shared" si="97"/>
        <v>5</v>
      </c>
      <c r="FV41" s="586" t="str">
        <f t="shared" si="98"/>
        <v/>
      </c>
      <c r="FW41" s="586">
        <f t="shared" si="99"/>
        <v>5.4</v>
      </c>
      <c r="FX41" s="586">
        <f t="shared" si="100"/>
        <v>5.5</v>
      </c>
      <c r="FY41" s="586" t="str">
        <f t="shared" si="101"/>
        <v/>
      </c>
      <c r="FZ41" s="586">
        <f t="shared" si="102"/>
        <v>5</v>
      </c>
      <c r="GA41" s="586" t="str">
        <f t="shared" si="103"/>
        <v/>
      </c>
      <c r="GB41" s="586">
        <f t="shared" si="104"/>
        <v>5</v>
      </c>
      <c r="GC41" s="586" t="str">
        <f t="shared" si="105"/>
        <v/>
      </c>
      <c r="GD41" s="596">
        <f t="shared" si="106"/>
        <v>5.19</v>
      </c>
      <c r="GE41" s="737">
        <f t="shared" si="107"/>
        <v>5.55</v>
      </c>
      <c r="GF41" s="207"/>
      <c r="GI41" s="738">
        <f t="shared" si="108"/>
        <v>388.70000000000005</v>
      </c>
      <c r="GJ41" s="738">
        <f t="shared" si="109"/>
        <v>70</v>
      </c>
      <c r="GK41" s="738">
        <f t="shared" si="110"/>
        <v>5.55</v>
      </c>
    </row>
    <row r="42" spans="1:193" s="206" customFormat="1" ht="21.95" customHeight="1">
      <c r="A42" s="686">
        <f>IF(B42="","",SUBTOTAL(3,$B$11:B42))</f>
        <v>32</v>
      </c>
      <c r="B42" s="490" t="str">
        <f>IF(HKII!$B42="","",HKII!$B42)</f>
        <v>13D301Đ204</v>
      </c>
      <c r="C42" s="648" t="str">
        <f>IF($B42="","",VLOOKUP($B42,'DS LOP HKII'!$B$2:$C$936,2,0))</f>
        <v>Nguyễn Khánh</v>
      </c>
      <c r="D42" s="649" t="str">
        <f>IF($B42="","",VLOOKUP($B42,'DS LOP HKII'!$B$2:$D$936,3,0))</f>
        <v>Linh</v>
      </c>
      <c r="E42" s="201"/>
      <c r="F42" s="650" t="str">
        <f>IF($B42="","",IF(AND(ISBLANK(VLOOKUP($B42,HKI!$B$11:$G$73,5,FALSE)),ISBLANK(VLOOKUP($B42,HKII!$B$11:$G$80,5,FALSE)))=TRUE,"",VLOOKUP($B42,HKI!$B$11:$G$73,5,FALSE)+VLOOKUP($B42,HKII!$B$11:$G$80,5,FALSE)))</f>
        <v/>
      </c>
      <c r="G42" s="651">
        <f>IF($B42="","",IF(AND(ISBLANK(VLOOKUP($B42,HKI!$B$11:$G$73,6,FALSE)),ISBLANK(VLOOKUP($B42,HKII!$B$11:$G$80,6,FALSE)))=TRUE,"",VLOOKUP($B42,HKI!$B$11:$G$73,6,FALSE)+VLOOKUP($B42,HKII!$B$11:$G$80,6,FALSE)))</f>
        <v>2</v>
      </c>
      <c r="H42" s="652">
        <f>IF(OR(ISNUMBER(VLOOKUP($B42,HKI!$B$11:$I$73,8,FALSE))=FALSE,$H$6="",$B42=""),"",VLOOKUP($B42,HKI!$B$11:$I$73,8,FALSE))</f>
        <v>5.3</v>
      </c>
      <c r="I42" s="653" t="str">
        <f>IF(OR(ISNUMBER(VLOOKUP($B42,HKI!$B$11:$K$73,10,FALSE))=FALSE,,$H$6="",$B42=""),"",VLOOKUP($B42,HKI!$B$11:$K$73,10,FALSE))</f>
        <v/>
      </c>
      <c r="J42" s="652">
        <f>IF(OR(ISNUMBER(VLOOKUP($B42,HKI!$B$11:$M$73,12,FALSE))=FALSE,$J$6="",$B42=""),"",VLOOKUP($B42,HKI!$B$11:$M$73,12,FALSE))</f>
        <v>6.3</v>
      </c>
      <c r="K42" s="653" t="str">
        <f>IF(OR(ISNUMBER(VLOOKUP($B42,HKI!$B$11:$O$73,14,FALSE))=FALSE,$J$6="",$B42=""),"",VLOOKUP($B42,HKI!$B$11:$O$73,14,FALSE))</f>
        <v/>
      </c>
      <c r="L42" s="652">
        <f>IF(OR(ISNUMBER(VLOOKUP($B42,HKI!$B$11:$Q$73,16,FALSE))=FALSE,$L$6="",$B42=""),"",VLOOKUP($B42,HKI!$B$11:$Q$73,16,FALSE))</f>
        <v>6.7</v>
      </c>
      <c r="M42" s="653" t="str">
        <f>IF(OR(ISNUMBER(VLOOKUP($B42,HKI!$B$11:$S$73,18,FALSE))=FALSE,$L$6="",$B42=""),"",VLOOKUP($B42,HKI!$B$11:$S$73,18,FALSE))</f>
        <v/>
      </c>
      <c r="N42" s="652">
        <f>IF(OR(ISNUMBER(VLOOKUP($B42,HKI!$B$11:$U$73,20,FALSE))=FALSE,$N$6="",$B42=""),"",VLOOKUP($B42,HKI!$B$11:$U$73,20,FALSE))</f>
        <v>5.8</v>
      </c>
      <c r="O42" s="653" t="str">
        <f>IF(OR(ISNUMBER(VLOOKUP($B42,HKI!$B$11:$W$73,22,FALSE))=FALSE,$N$6="",$B42=""),"",VLOOKUP($B42,HKI!$B$11:$W$73,22,FALSE))</f>
        <v/>
      </c>
      <c r="P42" s="652">
        <f>IF(OR(ISNUMBER(VLOOKUP($B42,HKI!$B$11:$Y$73,24,FALSE))=FALSE,$P$6="",$B42=""),"",VLOOKUP($B42,HKI!$B$11:$Y$73,24,FALSE))</f>
        <v>5.9</v>
      </c>
      <c r="Q42" s="653" t="str">
        <f>IF(OR(ISNUMBER(VLOOKUP($B42,HKI!$B$11:$AA$73,26,FALSE))=FALSE,$P$6="",$B42=""),"",VLOOKUP($B42,HKI!$B$11:$AA$73,26,FALSE))</f>
        <v/>
      </c>
      <c r="R42" s="652">
        <f>IF(OR(ISNUMBER(VLOOKUP($B42,HKI!$B$11:$AC$73,28,FALSE))=FALSE,$R$6="",$B42=""),"",VLOOKUP($B42,HKI!$B$11:$AC$73,28,FALSE))</f>
        <v>4.0999999999999996</v>
      </c>
      <c r="S42" s="653" t="str">
        <f>IF(OR(ISNUMBER(VLOOKUP($B42,HKI!$B$11:$AE$73,30,FALSE))=FALSE,$R$6="",$B42=""),"",VLOOKUP($B42,HKI!$B$11:$AE$73,30,FALSE))</f>
        <v/>
      </c>
      <c r="T42" s="652" t="str">
        <f>IF(OR(ISNUMBER(VLOOKUP($B42,HKI!$B$11:$AG$73,32,FALSE))=FALSE,$T$6="",$B42=""),"",VLOOKUP($B42,HKI!$B$11:$AG$73,32,FALSE))</f>
        <v/>
      </c>
      <c r="U42" s="653" t="str">
        <f>IF(OR(ISNUMBER(VLOOKUP($B42,HKI!$B$11:$AI$73,34,FALSE))=FALSE,$T$6="",$B42=""),"",VLOOKUP($B42,HKI!$B$11:$AI$73,34,FALSE))</f>
        <v/>
      </c>
      <c r="V42" s="652" t="str">
        <f>IF(OR(ISNUMBER(VLOOKUP($B42,HKI!$B$11:$AK$73,36,FALSE))=FALSE,$V$6="",$B42=""),"",VLOOKUP($B42,HKI!$B$11:$AK$73,36,FALSE))</f>
        <v/>
      </c>
      <c r="W42" s="653" t="str">
        <f>IF(OR(ISNUMBER(VLOOKUP($B42,HKI!$B$11:$AM$73,38,FALSE))=FALSE,$V$6="",$B42=""),"",VLOOKUP($B42,HKI!$B$11:$AM$73,38,FALSE))</f>
        <v/>
      </c>
      <c r="X42" s="652" t="str">
        <f>IF(OR(ISNUMBER(VLOOKUP($B42,HKI!$B$11:$AO$73,40,FALSE))=FALSE,$X$6="",$B42=""),"",VLOOKUP($B42,HKI!$B$11:$AO$73,40,FALSE))</f>
        <v/>
      </c>
      <c r="Y42" s="653" t="str">
        <f>IF(OR(ISNUMBER(VLOOKUP($B42,HKI!$B$11:$AQ$73,42,FALSE))=FALSE,$X$6="",$B42=""),"",VLOOKUP($B42,HKI!$B$11:$AQ$73,42,FALSE))</f>
        <v/>
      </c>
      <c r="Z42" s="652">
        <f>IF(OR(ISNUMBER(VLOOKUP($B42,HKI!$B$11:$AS$73,44,FALSE))=FALSE,$Z$6="",$B42=""),"",VLOOKUP($B42,HKI!$B$11:$AS$73,44,FALSE))</f>
        <v>6.8</v>
      </c>
      <c r="AA42" s="254"/>
      <c r="AB42" s="652">
        <f>IF(OR(ISNUMBER(VLOOKUP($B42,HKI!$B$11:$AW$73,48,FALSE))=FALSE,$AB$6="",$B42=""),"",VLOOKUP($B42,HKI!$B$11:$AW$73,48,FALSE))</f>
        <v>9</v>
      </c>
      <c r="AC42" s="254"/>
      <c r="AD42" s="652">
        <f>IF(OR(ISNUMBER(VLOOKUP($B42,HKII!$B$11:$I$80,8,FALSE))=FALSE,$AD$6="",$B42=""),"",VLOOKUP($B42,HKII!$B$11:$I$80,8,FALSE))</f>
        <v>5.6</v>
      </c>
      <c r="AE42" s="653" t="str">
        <f>IF(OR(ISNUMBER(VLOOKUP($B42,HKII!$B$11:$K$80,10,FALSE))=FALSE,$AD$6="",$B42=""),"",VLOOKUP($B42,HKII!$B$11:$K$80,10,FALSE))</f>
        <v/>
      </c>
      <c r="AF42" s="652">
        <f>IF(OR(ISNUMBER(VLOOKUP($B42,HKII!$B$11:$M$80,12,FALSE))=FALSE,$AF$6="",$B42=""),"",VLOOKUP($B42,HKII!$B$11:$M$80,12,FALSE))</f>
        <v>5.9</v>
      </c>
      <c r="AG42" s="653" t="str">
        <f>IF(OR(ISNUMBER(VLOOKUP($B42,HKII!$B$11:$O$80,14,FALSE))=FALSE,$AF$6="",$B42=""),"",VLOOKUP($B42,HKII!$B$11:$O$80,14,FALSE))</f>
        <v/>
      </c>
      <c r="AH42" s="652">
        <f>IF(OR(ISNUMBER(VLOOKUP($B42,HKII!$B$11:$Q$80,16,FALSE))=FALSE,$AH$6="",$B42=""),"",VLOOKUP($B42,HKII!$B$11:$Q$80,16,FALSE))</f>
        <v>5.5</v>
      </c>
      <c r="AI42" s="653" t="str">
        <f>IF(OR(ISNUMBER(VLOOKUP($B42,HKII!$B$11:$S$80,18,FALSE))=FALSE,$AH$6="",$B42=""),"",VLOOKUP($B42,HKII!$B$11:$S$75,18,FALSE))</f>
        <v/>
      </c>
      <c r="AJ42" s="652">
        <f>IF(OR(ISNUMBER(VLOOKUP($B42,HKII!$B$11:$U$80,20,FALSE))=FALSE,$AJ$6="",$B42=""),"",VLOOKUP($B42,HKII!$B$11:$U$80,20,FALSE))</f>
        <v>5.7</v>
      </c>
      <c r="AK42" s="653" t="str">
        <f>IF(OR(ISNUMBER(VLOOKUP($B42,HKII!$B$11:$W$91,22,FALSE))=FALSE,$AJ$6="",$B42=""),"",VLOOKUP($B42,HKII!$B$11:$W$91,22,FALSE))</f>
        <v/>
      </c>
      <c r="AL42" s="652">
        <f>IF(OR(ISNUMBER(VLOOKUP($B42,HKII!$B$11:$Y$80,24,FALSE))=FALSE,$AL$6="",$B42=""),"",VLOOKUP($B42,HKII!$B$11:$Y$80,24,FALSE))</f>
        <v>7.8</v>
      </c>
      <c r="AM42" s="653" t="str">
        <f>IF(OR(ISNUMBER(VLOOKUP($B42,HKII!$B$11:$AA$80,26,FALSE))=FALSE,$AL$6="",$B42=""),"",VLOOKUP($B42,HKII!$B$11:$AA$80,26,FALSE))</f>
        <v/>
      </c>
      <c r="AN42" s="652">
        <f>IF(OR(ISNUMBER(VLOOKUP($B42,HKII!$B$11:$AC$80,28,FALSE))=FALSE,$AN$6="",$B42=""),"",VLOOKUP($B42,HKII!$B$11:$AC$80,28,FALSE))</f>
        <v>5.7</v>
      </c>
      <c r="AO42" s="653" t="str">
        <f>IF(OR(ISNUMBER(VLOOKUP($B42,HKII!$B$11:$AE$80,30,FALSE))=FALSE,$AN$6="",$B42=""),"",VLOOKUP($B42,HKII!$B$11:$AE$80,30,FALSE))</f>
        <v/>
      </c>
      <c r="AP42" s="652" t="str">
        <f>IF(OR(ISNUMBER(VLOOKUP($B42,HKII!$B$11:$AG$80,32,FALSE))=FALSE,$AP$6="",$B42=""),"",VLOOKUP($B42,HKII!$B$11:$AG$80,32,FALSE))</f>
        <v/>
      </c>
      <c r="AQ42" s="654" t="str">
        <f>IF(OR(ISNUMBER(VLOOKUP($B42,HKII!$B$11:$AI$80,34,FALSE))=FALSE,$AP$6="",$B42=""),"",VLOOKUP($B42,HKII!$B$11:$AI$80,34,FALSE))</f>
        <v/>
      </c>
      <c r="AR42" s="652">
        <f>IF(OR(ISNUMBER(VLOOKUP($B42,HKII!$B$11:$AK$80,36,FALSE))=FALSE,$AR$6="",$B42=""),"",VLOOKUP($B42,HKII!$B$11:$AK$80,36,FALSE))</f>
        <v>5.5</v>
      </c>
      <c r="AS42" s="254"/>
      <c r="AT42" s="652">
        <f>IF(OR(ISNUMBER(VLOOKUP($B42,HKII!$B$11:$AO$80,40,FALSE))=FALSE,$AT$6="",$B42=""),"",VLOOKUP($B42,HKII!$B$11:$AO$80,40,FALSE))</f>
        <v>6.5</v>
      </c>
      <c r="AU42" s="735"/>
      <c r="AV42" s="652">
        <f>IF(OR(ISNUMBER(VLOOKUP($B42,HKII!$B$11:$AS$80,44,FALSE))=FALSE,$AV$6="",$B42=""),"",VLOOKUP($B42,HKII!$B$11:$AS$80,44,FALSE))</f>
        <v>6.2</v>
      </c>
      <c r="AW42" s="735"/>
      <c r="AX42" s="652" t="str">
        <f>IF(OR(ISNUMBER(VLOOKUP($B42,HKII!$B$11:$AW$80,48,FALSE))=FALSE,AX37="",$B42=""),"",VLOOKUP($B42,HKII!$B$11:$AW$80,48,FALSE))</f>
        <v/>
      </c>
      <c r="AY42" s="735"/>
      <c r="AZ42" s="655">
        <f t="shared" si="0"/>
        <v>6.17</v>
      </c>
      <c r="BA42" s="655" t="str">
        <f t="shared" si="22"/>
        <v/>
      </c>
      <c r="BB42" s="548">
        <f>IF($B42="","",IF(OR(ISNUMBER(VLOOKUP($B42,HKI!$B$11:$BB$73,53,FALSE)),ISNUMBER(VLOOKUP($B42,HKII!$B$11:$BB$80,53,FALSE))),ROUND((VLOOKUP($B42,HKI!$B$11:$BB$73,53,FALSE)+VLOOKUP($B42,HKII!$B$11:$BB$80,53,FALSE))/2,0),""))</f>
        <v>56</v>
      </c>
      <c r="BC42" s="656" t="str">
        <f t="shared" si="23"/>
        <v>T.Bình</v>
      </c>
      <c r="BD42" s="548" t="str">
        <f t="shared" si="24"/>
        <v/>
      </c>
      <c r="BE42" s="202"/>
      <c r="BF42" s="186" t="str">
        <f t="shared" si="25"/>
        <v/>
      </c>
      <c r="BG42" s="657">
        <f t="shared" si="26"/>
        <v>35</v>
      </c>
      <c r="BH42" s="188">
        <f t="shared" si="27"/>
        <v>35</v>
      </c>
      <c r="BI42" s="188">
        <f t="shared" si="28"/>
        <v>0</v>
      </c>
      <c r="BJ42" s="188">
        <f t="shared" si="29"/>
        <v>35</v>
      </c>
      <c r="BK42" s="658">
        <f t="shared" si="30"/>
        <v>0</v>
      </c>
      <c r="BL42" s="659">
        <f t="shared" si="31"/>
        <v>6.17</v>
      </c>
      <c r="BM42" s="186" t="str">
        <f t="shared" si="32"/>
        <v>BT</v>
      </c>
      <c r="BN42" s="659">
        <f t="shared" si="33"/>
        <v>6.17</v>
      </c>
      <c r="BO42" s="186" t="str">
        <f t="shared" si="34"/>
        <v>BT</v>
      </c>
      <c r="BP42" s="660" t="str">
        <f t="shared" si="35"/>
        <v>SV năm 3</v>
      </c>
      <c r="BQ42" s="203"/>
      <c r="BR42" s="681">
        <f>IF($B42="","",IF(AND(ISNUMBER(VLOOKUP($B42,HKI!$B$11:$BP$73,67,FALSE))=TRUE,ISNUMBER(VLOOKUP($B42,HKII!$B$11:$BI$80,60,FALSE))=TRUE),VLOOKUP($B42,HKI!$B$11:$BP$73,67,FALSE)+VLOOKUP($B42,HKII!$B$11:$BI$80,60,FALSE),IF(OR(ISNUMBER(VLOOKUP($B42,HKI!$B$11:$BP$73,67,FALSE))=TRUE,ISNUMBER(VLOOKUP($B42,HKII!$B$11:$BI$80,60,FALSE))=TRUE),VLOOKUP($B42,HKII!$B$11:$BI$80,60,FALSE),"")))</f>
        <v>74</v>
      </c>
      <c r="BS42" s="681">
        <f>IF($B42="","",IF(ISNUMBER(VLOOKUP($B42,HKI!$B$11:$BQ$73,68,FALSE))=TRUE,VLOOKUP($B42,HKI!$B$11:$BQ$84,68,FALSE)+IF(ISNUMBER(VLOOKUP($B42,HKII!$B$11:$BJ$80,61,FALSE))=TRUE,VLOOKUP($B42,HKII!$B$11:$BJ$80,61,FALSE),VLOOKUP($B42,HKII!$B$11:$BJ$80,61,FALSE)),""))</f>
        <v>0</v>
      </c>
      <c r="BT42" s="197">
        <f t="shared" si="1"/>
        <v>5.3</v>
      </c>
      <c r="BU42" s="198">
        <f t="shared" si="2"/>
        <v>6.3</v>
      </c>
      <c r="BV42" s="198">
        <f t="shared" si="3"/>
        <v>6.7</v>
      </c>
      <c r="BW42" s="198">
        <f t="shared" si="4"/>
        <v>5.8</v>
      </c>
      <c r="BX42" s="199">
        <f t="shared" si="5"/>
        <v>5.9</v>
      </c>
      <c r="BY42" s="199">
        <f t="shared" si="6"/>
        <v>4.0999999999999996</v>
      </c>
      <c r="BZ42" s="198" t="str">
        <f t="shared" si="7"/>
        <v/>
      </c>
      <c r="CA42" s="198" t="str">
        <f t="shared" si="8"/>
        <v/>
      </c>
      <c r="CB42" s="199" t="str">
        <f t="shared" si="36"/>
        <v/>
      </c>
      <c r="CC42" s="199">
        <f t="shared" si="37"/>
        <v>6.8</v>
      </c>
      <c r="CD42" s="198">
        <f t="shared" si="9"/>
        <v>9</v>
      </c>
      <c r="CE42" s="198">
        <f t="shared" si="10"/>
        <v>5.6</v>
      </c>
      <c r="CF42" s="198">
        <f t="shared" si="11"/>
        <v>5.9</v>
      </c>
      <c r="CG42" s="198">
        <f t="shared" si="12"/>
        <v>5.5</v>
      </c>
      <c r="CH42" s="198">
        <f t="shared" si="13"/>
        <v>5.7</v>
      </c>
      <c r="CI42" s="198">
        <f t="shared" si="14"/>
        <v>7.8</v>
      </c>
      <c r="CJ42" s="198">
        <f t="shared" si="15"/>
        <v>5.7</v>
      </c>
      <c r="CK42" s="198" t="str">
        <f t="shared" si="16"/>
        <v/>
      </c>
      <c r="CL42" s="198">
        <f t="shared" si="17"/>
        <v>5.5</v>
      </c>
      <c r="CM42" s="198">
        <f t="shared" si="18"/>
        <v>6.5</v>
      </c>
      <c r="CN42" s="198">
        <f t="shared" si="19"/>
        <v>6.2</v>
      </c>
      <c r="CO42" s="199" t="str">
        <f t="shared" si="20"/>
        <v/>
      </c>
      <c r="CP42" s="200">
        <f t="shared" si="38"/>
        <v>6.17</v>
      </c>
      <c r="CQ42" s="571">
        <f t="shared" si="39"/>
        <v>5.3</v>
      </c>
      <c r="CR42" s="571">
        <f t="shared" si="40"/>
        <v>6.3</v>
      </c>
      <c r="CS42" s="571">
        <f t="shared" si="41"/>
        <v>6.7</v>
      </c>
      <c r="CT42" s="571">
        <f t="shared" si="42"/>
        <v>5.8</v>
      </c>
      <c r="CU42" s="571">
        <f t="shared" si="43"/>
        <v>5.9</v>
      </c>
      <c r="CV42" s="571">
        <f t="shared" si="44"/>
        <v>4.0999999999999996</v>
      </c>
      <c r="CW42" s="571" t="str">
        <f t="shared" si="45"/>
        <v/>
      </c>
      <c r="CX42" s="571" t="str">
        <f t="shared" si="46"/>
        <v/>
      </c>
      <c r="CY42" s="571" t="str">
        <f t="shared" si="47"/>
        <v/>
      </c>
      <c r="CZ42" s="571">
        <f t="shared" si="48"/>
        <v>6.8</v>
      </c>
      <c r="DA42" s="571">
        <f t="shared" si="49"/>
        <v>9</v>
      </c>
      <c r="DB42" s="571">
        <f t="shared" si="50"/>
        <v>5.6</v>
      </c>
      <c r="DC42" s="571">
        <f t="shared" si="51"/>
        <v>5.9</v>
      </c>
      <c r="DD42" s="571">
        <f t="shared" si="52"/>
        <v>5.5</v>
      </c>
      <c r="DE42" s="571">
        <f t="shared" si="53"/>
        <v>5.7</v>
      </c>
      <c r="DF42" s="571">
        <f t="shared" si="54"/>
        <v>7.8</v>
      </c>
      <c r="DG42" s="571">
        <f t="shared" si="55"/>
        <v>5.7</v>
      </c>
      <c r="DH42" s="571" t="str">
        <f t="shared" si="56"/>
        <v/>
      </c>
      <c r="DI42" s="571">
        <f t="shared" si="57"/>
        <v>5.5</v>
      </c>
      <c r="DJ42" s="571">
        <f t="shared" si="58"/>
        <v>6.5</v>
      </c>
      <c r="DK42" s="571">
        <f t="shared" si="59"/>
        <v>6.2</v>
      </c>
      <c r="DL42" s="571" t="str">
        <f t="shared" si="60"/>
        <v/>
      </c>
      <c r="DM42" s="574">
        <f t="shared" si="21"/>
        <v>6.17</v>
      </c>
      <c r="DN42" s="585">
        <f t="shared" si="61"/>
        <v>5.3</v>
      </c>
      <c r="DO42" s="586">
        <f t="shared" si="62"/>
        <v>6.3</v>
      </c>
      <c r="DP42" s="586">
        <f t="shared" si="63"/>
        <v>6.7</v>
      </c>
      <c r="DQ42" s="586">
        <f t="shared" si="64"/>
        <v>5.8</v>
      </c>
      <c r="DR42" s="586">
        <f t="shared" si="65"/>
        <v>5.9</v>
      </c>
      <c r="DS42" s="586">
        <f t="shared" si="66"/>
        <v>4.0999999999999996</v>
      </c>
      <c r="DT42" s="586" t="str">
        <f t="shared" si="67"/>
        <v/>
      </c>
      <c r="DU42" s="586" t="str">
        <f t="shared" si="68"/>
        <v/>
      </c>
      <c r="DV42" s="586" t="str">
        <f t="shared" si="69"/>
        <v/>
      </c>
      <c r="DW42" s="586">
        <f t="shared" si="70"/>
        <v>6.8</v>
      </c>
      <c r="DX42" s="586">
        <f t="shared" si="71"/>
        <v>9</v>
      </c>
      <c r="DY42" s="586">
        <f t="shared" si="72"/>
        <v>5.6</v>
      </c>
      <c r="DZ42" s="586">
        <f t="shared" si="73"/>
        <v>5.9</v>
      </c>
      <c r="EA42" s="586">
        <f t="shared" si="74"/>
        <v>5.5</v>
      </c>
      <c r="EB42" s="586">
        <f t="shared" si="75"/>
        <v>5.7</v>
      </c>
      <c r="EC42" s="586">
        <f t="shared" si="76"/>
        <v>7.8</v>
      </c>
      <c r="ED42" s="586">
        <f t="shared" si="77"/>
        <v>5.7</v>
      </c>
      <c r="EE42" s="586" t="str">
        <f t="shared" si="78"/>
        <v/>
      </c>
      <c r="EF42" s="586">
        <f t="shared" si="79"/>
        <v>5.5</v>
      </c>
      <c r="EG42" s="586">
        <f t="shared" si="80"/>
        <v>6.5</v>
      </c>
      <c r="EH42" s="586">
        <f t="shared" si="81"/>
        <v>6.2</v>
      </c>
      <c r="EI42" s="586" t="str">
        <f t="shared" si="82"/>
        <v/>
      </c>
      <c r="EJ42" s="589">
        <f t="shared" si="83"/>
        <v>6.17</v>
      </c>
      <c r="EK42" s="617">
        <f>IF($B42="","",IF(ISNUMBER(VLOOKUP($B42,HKI!$B$11:$EU$73,150,FALSE)),VLOOKUP($B42,HKI!$B$11:$EU$73,150,FALSE),""))</f>
        <v>7.3</v>
      </c>
      <c r="EL42" s="602">
        <f>IF($B42="","",IF(ISNUMBER(VLOOKUP($B42,HKI!$B$11:$EV$73,151,FALSE)),VLOOKUP($B42,HKI!$B$11:$EV$73,151,FALSE),""))</f>
        <v>8.1</v>
      </c>
      <c r="EM42" s="602">
        <f>IF($B42="","",IF(ISNUMBER(VLOOKUP($B42,HKI!$B$11:$EW$73,152,FALSE)),VLOOKUP($B42,HKI!$B$11:$EW$73,152,FALSE),""))</f>
        <v>6.5</v>
      </c>
      <c r="EN42" s="602">
        <f>IF($B42="","",IF(ISNUMBER(VLOOKUP($B42,HKI!$B$11:$EX$73,153,FALSE)),VLOOKUP($B42,HKI!$B$11:$EX$73,153,FALSE),""))</f>
        <v>6</v>
      </c>
      <c r="EO42" s="602">
        <f>IF($B42="","",IF(ISNUMBER(VLOOKUP($B42,HKI!$B$11:$EY$73,154,FALSE)),VLOOKUP($B42,HKI!$B$11:$EY$73,154,FALSE),""))</f>
        <v>5.7</v>
      </c>
      <c r="EP42" s="602">
        <f>IF($B42="","",IF(ISNUMBER(VLOOKUP($B42,HKI!$B$11:$EZ$73,155,FALSE)),VLOOKUP($B42,HKI!$B$11:$EZ$73,155,FALSE),""))</f>
        <v>6.9</v>
      </c>
      <c r="EQ42" s="602">
        <f>IF($B42="","",IF(ISNUMBER(VLOOKUP($B42,HKI!$B$11:$FA$73,156,FALSE)),VLOOKUP($B42,HKI!$B$11:$FA$73,156,FALSE),""))</f>
        <v>7.6</v>
      </c>
      <c r="ER42" s="602" t="str">
        <f>IF($B42="","",IF(ISNUMBER(VLOOKUP($B42,HKI!$B$11:$FB$73,157,FALSE)),VLOOKUP($B42,HKI!$B$11:$FB$73,157,FALSE),""))</f>
        <v/>
      </c>
      <c r="ES42" s="602" t="str">
        <f>IF($B42="","",IF(ISNUMBER(VLOOKUP($B42,HKI!$B$11:$FC$84,158,FALSE)),VLOOKUP($B42,HKI!$B$11:$FC$73,158,FALSE),""))</f>
        <v/>
      </c>
      <c r="ET42" s="602">
        <f>IF($B42="","",IF(ISNUMBER(VLOOKUP($B42,HKI!$B$11:$FD$73,159,FALSE)),VLOOKUP($B42,HKI!$B$11:$FD$73,159,FALSE),""))</f>
        <v>7</v>
      </c>
      <c r="EU42" s="602">
        <f>IF($B42="","",IF(ISNUMBER(VLOOKUP($B42,HKI!$B$11:$FE$73,160,FALSE)),VLOOKUP($B42,HKI!$B$11:$FE$73,160,FALSE),""))</f>
        <v>5.9</v>
      </c>
      <c r="EV42" s="602">
        <f>IF($B42="","",IF(ISNUMBER(VLOOKUP($B42,HKI!$B$11:$FF$73,161,FALSE)),VLOOKUP($B42,HKI!$B$11:$FF$73,161,FALSE),""))</f>
        <v>6.2</v>
      </c>
      <c r="EW42" s="602">
        <f>IF($B42="","",IF(ISNUMBER(VLOOKUP($B42,HKI!$B$11:$FG$73,162,FALSE)),VLOOKUP($B42,HKI!$B$11:$FG$73,162,FALSE),""))</f>
        <v>8.5</v>
      </c>
      <c r="EX42" s="602" t="str">
        <f>IF($B42="","",IF(ISNUMBER(VLOOKUP($B42,HKI!$B$11:$FH$73,163,FALSE)),VLOOKUP($B42,HKI!$B$11:$FH$73,163,FALSE),""))</f>
        <v/>
      </c>
      <c r="EY42" s="602">
        <f>IF($B42="","",IF(ISNUMBER(VLOOKUP($B42,HKI!$B$11:$FI$73,164,FALSE)),VLOOKUP($B42,HKI!$B$11:$FI$73,164,FALSE),""))</f>
        <v>7.4</v>
      </c>
      <c r="EZ42" s="602">
        <f>IF($B42="","",IF(ISNUMBER(VLOOKUP($B42,HKI!$B$11:$FJ$73,165,FALSE)),VLOOKUP($B42,HKI!$B$11:$FJ$73,165,FALSE),""))</f>
        <v>7.7</v>
      </c>
      <c r="FA42" s="602">
        <f>IF($B42="","",IF(ISNUMBER(VLOOKUP($B42,HKI!$B$11:$FK$73,166,FALSE)),VLOOKUP($B42,HKI!$B$11:$FK$73,166,FALSE),""))</f>
        <v>6.7</v>
      </c>
      <c r="FB42" s="602">
        <f>IF($B42="","",IF(ISNUMBER(VLOOKUP($B42,HKI!$B$11:$FL$73,167,FALSE)),VLOOKUP($B42,HKI!$B$11:$FL$73,167,FALSE),""))</f>
        <v>6.2</v>
      </c>
      <c r="FC42" s="602" t="str">
        <f>IF($B42="","",IF(ISNUMBER(VLOOKUP($B42,HKI!$B$11:$FM$73,168,FALSE)),VLOOKUP($B42,HKI!$B$11:$FM$73,168,FALSE),""))</f>
        <v/>
      </c>
      <c r="FD42" s="602" t="str">
        <f>IF($B42="","",IF(ISNUMBER(VLOOKUP($B42,HKI!$B$11:$FN$73,169,FALSE)),VLOOKUP($B42,HKI!$B$11:$FN$73,169,FALSE),""))</f>
        <v/>
      </c>
      <c r="FE42" s="602" t="str">
        <f>IF($B42="","",IF(ISNUMBER(VLOOKUP($B42,HKI!$B$11:$FO$73,170,FALSE)),VLOOKUP($B42,HKI!$B$11:$FO$73,170,FALSE),""))</f>
        <v/>
      </c>
      <c r="FF42" s="602">
        <f>IF($B42="","",IF(ISNUMBER(VLOOKUP($B42,HKI!$B$11:$FP$73,171,FALSE)),VLOOKUP($B42,HKI!$B$11:$FP$73,171,FALSE),""))</f>
        <v>7</v>
      </c>
      <c r="FG42" s="618" t="str">
        <f>IF($B42="","",IF(ISNUMBER(VLOOKUP($B42,HKI!$B$11:$FQ$73,172,FALSE)),VLOOKUP($B42,HKI!$B$11:$FQ$73,172,FALSE),""))</f>
        <v/>
      </c>
      <c r="FH42" s="610">
        <f t="shared" si="84"/>
        <v>5.3</v>
      </c>
      <c r="FI42" s="586">
        <f t="shared" si="85"/>
        <v>6.3</v>
      </c>
      <c r="FJ42" s="586">
        <f t="shared" si="86"/>
        <v>6.7</v>
      </c>
      <c r="FK42" s="586">
        <f t="shared" si="87"/>
        <v>5.8</v>
      </c>
      <c r="FL42" s="586">
        <f t="shared" si="88"/>
        <v>5.9</v>
      </c>
      <c r="FM42" s="586">
        <f t="shared" si="89"/>
        <v>4.0999999999999996</v>
      </c>
      <c r="FN42" s="586" t="str">
        <f t="shared" si="90"/>
        <v/>
      </c>
      <c r="FO42" s="586" t="str">
        <f t="shared" si="91"/>
        <v/>
      </c>
      <c r="FP42" s="586" t="str">
        <f t="shared" si="92"/>
        <v/>
      </c>
      <c r="FQ42" s="586">
        <f t="shared" si="93"/>
        <v>6.8</v>
      </c>
      <c r="FR42" s="586">
        <f t="shared" si="94"/>
        <v>9</v>
      </c>
      <c r="FS42" s="586">
        <f t="shared" si="95"/>
        <v>5.6</v>
      </c>
      <c r="FT42" s="586">
        <f t="shared" si="96"/>
        <v>5.9</v>
      </c>
      <c r="FU42" s="586">
        <f t="shared" si="97"/>
        <v>5.5</v>
      </c>
      <c r="FV42" s="586">
        <f t="shared" si="98"/>
        <v>5.7</v>
      </c>
      <c r="FW42" s="586">
        <f t="shared" si="99"/>
        <v>7.8</v>
      </c>
      <c r="FX42" s="586">
        <f t="shared" si="100"/>
        <v>5.7</v>
      </c>
      <c r="FY42" s="586" t="str">
        <f t="shared" si="101"/>
        <v/>
      </c>
      <c r="FZ42" s="586">
        <f t="shared" si="102"/>
        <v>5.5</v>
      </c>
      <c r="GA42" s="586">
        <f t="shared" si="103"/>
        <v>6.5</v>
      </c>
      <c r="GB42" s="586">
        <f t="shared" si="104"/>
        <v>6.2</v>
      </c>
      <c r="GC42" s="586" t="str">
        <f t="shared" si="105"/>
        <v/>
      </c>
      <c r="GD42" s="596">
        <f t="shared" si="106"/>
        <v>6.17</v>
      </c>
      <c r="GE42" s="737">
        <f t="shared" si="107"/>
        <v>6.56</v>
      </c>
      <c r="GF42" s="207"/>
      <c r="GI42" s="738">
        <f t="shared" si="108"/>
        <v>485.20000000000005</v>
      </c>
      <c r="GJ42" s="738">
        <f t="shared" si="109"/>
        <v>74</v>
      </c>
      <c r="GK42" s="738">
        <f t="shared" si="110"/>
        <v>6.56</v>
      </c>
    </row>
    <row r="43" spans="1:193" s="206" customFormat="1" ht="21.95" customHeight="1">
      <c r="A43" s="686">
        <f>IF(B43="","",SUBTOTAL(3,$B$11:B43))</f>
        <v>33</v>
      </c>
      <c r="B43" s="490" t="str">
        <f>IF(HKII!$B43="","",HKII!$B43)</f>
        <v>13D301Đ162</v>
      </c>
      <c r="C43" s="648" t="str">
        <f>IF($B43="","",VLOOKUP($B43,'DS LOP HKII'!$B$2:$C$936,2,0))</f>
        <v>Đỗ Văn</v>
      </c>
      <c r="D43" s="649" t="str">
        <f>IF($B43="","",VLOOKUP($B43,'DS LOP HKII'!$B$2:$D$936,3,0))</f>
        <v>Lượng</v>
      </c>
      <c r="E43" s="201"/>
      <c r="F43" s="650" t="str">
        <f>IF($B43="","",IF(AND(ISBLANK(VLOOKUP($B43,HKI!$B$11:$G$73,5,FALSE)),ISBLANK(VLOOKUP($B43,HKII!$B$11:$G$80,5,FALSE)))=TRUE,"",VLOOKUP($B43,HKI!$B$11:$G$73,5,FALSE)+VLOOKUP($B43,HKII!$B$11:$G$80,5,FALSE)))</f>
        <v/>
      </c>
      <c r="G43" s="651">
        <f>IF($B43="","",IF(AND(ISBLANK(VLOOKUP($B43,HKI!$B$11:$G$73,6,FALSE)),ISBLANK(VLOOKUP($B43,HKII!$B$11:$G$80,6,FALSE)))=TRUE,"",VLOOKUP($B43,HKI!$B$11:$G$73,6,FALSE)+VLOOKUP($B43,HKII!$B$11:$G$80,6,FALSE)))</f>
        <v>7</v>
      </c>
      <c r="H43" s="652">
        <f>IF(OR(ISNUMBER(VLOOKUP($B43,HKI!$B$11:$I$73,8,FALSE))=FALSE,$H$6="",$B43=""),"",VLOOKUP($B43,HKI!$B$11:$I$73,8,FALSE))</f>
        <v>4</v>
      </c>
      <c r="I43" s="653" t="str">
        <f>IF(OR(ISNUMBER(VLOOKUP($B43,HKI!$B$11:$K$73,10,FALSE))=FALSE,,$H$6="",$B43=""),"",VLOOKUP($B43,HKI!$B$11:$K$73,10,FALSE))</f>
        <v/>
      </c>
      <c r="J43" s="652">
        <f>IF(OR(ISNUMBER(VLOOKUP($B43,HKI!$B$11:$M$73,12,FALSE))=FALSE,$J$6="",$B43=""),"",VLOOKUP($B43,HKI!$B$11:$M$73,12,FALSE))</f>
        <v>6.1</v>
      </c>
      <c r="K43" s="653" t="str">
        <f>IF(OR(ISNUMBER(VLOOKUP($B43,HKI!$B$11:$O$73,14,FALSE))=FALSE,$J$6="",$B43=""),"",VLOOKUP($B43,HKI!$B$11:$O$73,14,FALSE))</f>
        <v/>
      </c>
      <c r="L43" s="652">
        <f>IF(OR(ISNUMBER(VLOOKUP($B43,HKI!$B$11:$Q$73,16,FALSE))=FALSE,$L$6="",$B43=""),"",VLOOKUP($B43,HKI!$B$11:$Q$73,16,FALSE))</f>
        <v>4.9000000000000004</v>
      </c>
      <c r="M43" s="653" t="str">
        <f>IF(OR(ISNUMBER(VLOOKUP($B43,HKI!$B$11:$S$73,18,FALSE))=FALSE,$L$6="",$B43=""),"",VLOOKUP($B43,HKI!$B$11:$S$73,18,FALSE))</f>
        <v/>
      </c>
      <c r="N43" s="652">
        <f>IF(OR(ISNUMBER(VLOOKUP($B43,HKI!$B$11:$U$73,20,FALSE))=FALSE,$N$6="",$B43=""),"",VLOOKUP($B43,HKI!$B$11:$U$73,20,FALSE))</f>
        <v>3.5</v>
      </c>
      <c r="O43" s="653">
        <f>IF(OR(ISNUMBER(VLOOKUP($B43,HKI!$B$11:$W$73,22,FALSE))=FALSE,$N$6="",$B43=""),"",VLOOKUP($B43,HKI!$B$11:$W$73,22,FALSE))</f>
        <v>5.0999999999999996</v>
      </c>
      <c r="P43" s="652">
        <f>IF(OR(ISNUMBER(VLOOKUP($B43,HKI!$B$11:$Y$73,24,FALSE))=FALSE,$P$6="",$B43=""),"",VLOOKUP($B43,HKI!$B$11:$Y$73,24,FALSE))</f>
        <v>5.0999999999999996</v>
      </c>
      <c r="Q43" s="653" t="str">
        <f>IF(OR(ISNUMBER(VLOOKUP($B43,HKI!$B$11:$AA$73,26,FALSE))=FALSE,$P$6="",$B43=""),"",VLOOKUP($B43,HKI!$B$11:$AA$73,26,FALSE))</f>
        <v/>
      </c>
      <c r="R43" s="652">
        <f>IF(OR(ISNUMBER(VLOOKUP($B43,HKI!$B$11:$AC$73,28,FALSE))=FALSE,$R$6="",$B43=""),"",VLOOKUP($B43,HKI!$B$11:$AC$73,28,FALSE))</f>
        <v>3.3</v>
      </c>
      <c r="S43" s="653">
        <f>IF(OR(ISNUMBER(VLOOKUP($B43,HKI!$B$11:$AE$73,30,FALSE))=FALSE,$R$6="",$B43=""),"",VLOOKUP($B43,HKI!$B$11:$AE$73,30,FALSE))</f>
        <v>4.2</v>
      </c>
      <c r="T43" s="652" t="str">
        <f>IF(OR(ISNUMBER(VLOOKUP($B43,HKI!$B$11:$AG$73,32,FALSE))=FALSE,$T$6="",$B43=""),"",VLOOKUP($B43,HKI!$B$11:$AG$73,32,FALSE))</f>
        <v/>
      </c>
      <c r="U43" s="653" t="str">
        <f>IF(OR(ISNUMBER(VLOOKUP($B43,HKI!$B$11:$AI$73,34,FALSE))=FALSE,$T$6="",$B43=""),"",VLOOKUP($B43,HKI!$B$11:$AI$73,34,FALSE))</f>
        <v/>
      </c>
      <c r="V43" s="652" t="str">
        <f>IF(OR(ISNUMBER(VLOOKUP($B43,HKI!$B$11:$AK$73,36,FALSE))=FALSE,$V$6="",$B43=""),"",VLOOKUP($B43,HKI!$B$11:$AK$73,36,FALSE))</f>
        <v/>
      </c>
      <c r="W43" s="653" t="str">
        <f>IF(OR(ISNUMBER(VLOOKUP($B43,HKI!$B$11:$AM$73,38,FALSE))=FALSE,$V$6="",$B43=""),"",VLOOKUP($B43,HKI!$B$11:$AM$73,38,FALSE))</f>
        <v/>
      </c>
      <c r="X43" s="652" t="str">
        <f>IF(OR(ISNUMBER(VLOOKUP($B43,HKI!$B$11:$AO$73,40,FALSE))=FALSE,$X$6="",$B43=""),"",VLOOKUP($B43,HKI!$B$11:$AO$73,40,FALSE))</f>
        <v/>
      </c>
      <c r="Y43" s="653" t="str">
        <f>IF(OR(ISNUMBER(VLOOKUP($B43,HKI!$B$11:$AQ$73,42,FALSE))=FALSE,$X$6="",$B43=""),"",VLOOKUP($B43,HKI!$B$11:$AQ$73,42,FALSE))</f>
        <v/>
      </c>
      <c r="Z43" s="652">
        <f>IF(OR(ISNUMBER(VLOOKUP($B43,HKI!$B$11:$AS$73,44,FALSE))=FALSE,$Z$6="",$B43=""),"",VLOOKUP($B43,HKI!$B$11:$AS$73,44,FALSE))</f>
        <v>6</v>
      </c>
      <c r="AA43" s="254"/>
      <c r="AB43" s="652">
        <f>IF(OR(ISNUMBER(VLOOKUP($B43,HKI!$B$11:$AW$73,48,FALSE))=FALSE,$AB$6="",$B43=""),"",VLOOKUP($B43,HKI!$B$11:$AW$73,48,FALSE))</f>
        <v>7.5</v>
      </c>
      <c r="AC43" s="254"/>
      <c r="AD43" s="652">
        <f>IF(OR(ISNUMBER(VLOOKUP($B43,HKII!$B$11:$I$80,8,FALSE))=FALSE,$AD$6="",$B43=""),"",VLOOKUP($B43,HKII!$B$11:$I$80,8,FALSE))</f>
        <v>5.2</v>
      </c>
      <c r="AE43" s="653" t="str">
        <f>IF(OR(ISNUMBER(VLOOKUP($B43,HKII!$B$11:$K$80,10,FALSE))=FALSE,$AD$6="",$B43=""),"",VLOOKUP($B43,HKII!$B$11:$K$80,10,FALSE))</f>
        <v/>
      </c>
      <c r="AF43" s="652">
        <f>IF(OR(ISNUMBER(VLOOKUP($B43,HKII!$B$11:$M$80,12,FALSE))=FALSE,$AF$6="",$B43=""),"",VLOOKUP($B43,HKII!$B$11:$M$80,12,FALSE))</f>
        <v>5.2</v>
      </c>
      <c r="AG43" s="653" t="str">
        <f>IF(OR(ISNUMBER(VLOOKUP($B43,HKII!$B$11:$O$80,14,FALSE))=FALSE,$AF$6="",$B43=""),"",VLOOKUP($B43,HKII!$B$11:$O$80,14,FALSE))</f>
        <v/>
      </c>
      <c r="AH43" s="652">
        <f>IF(OR(ISNUMBER(VLOOKUP($B43,HKII!$B$11:$Q$80,16,FALSE))=FALSE,$AH$6="",$B43=""),"",VLOOKUP($B43,HKII!$B$11:$Q$80,16,FALSE))</f>
        <v>8.3000000000000007</v>
      </c>
      <c r="AI43" s="653" t="str">
        <f>IF(OR(ISNUMBER(VLOOKUP($B43,HKII!$B$11:$S$80,18,FALSE))=FALSE,$AH$6="",$B43=""),"",VLOOKUP($B43,HKII!$B$11:$S$75,18,FALSE))</f>
        <v/>
      </c>
      <c r="AJ43" s="652">
        <f>IF(OR(ISNUMBER(VLOOKUP($B43,HKII!$B$11:$U$80,20,FALSE))=FALSE,$AJ$6="",$B43=""),"",VLOOKUP($B43,HKII!$B$11:$U$80,20,FALSE))</f>
        <v>4</v>
      </c>
      <c r="AK43" s="653" t="str">
        <f>IF(OR(ISNUMBER(VLOOKUP($B43,HKII!$B$11:$W$91,22,FALSE))=FALSE,$AJ$6="",$B43=""),"",VLOOKUP($B43,HKII!$B$11:$W$91,22,FALSE))</f>
        <v/>
      </c>
      <c r="AL43" s="652">
        <f>IF(OR(ISNUMBER(VLOOKUP($B43,HKII!$B$11:$Y$80,24,FALSE))=FALSE,$AL$6="",$B43=""),"",VLOOKUP($B43,HKII!$B$11:$Y$80,24,FALSE))</f>
        <v>6.1</v>
      </c>
      <c r="AM43" s="653" t="str">
        <f>IF(OR(ISNUMBER(VLOOKUP($B43,HKII!$B$11:$AA$80,26,FALSE))=FALSE,$AL$6="",$B43=""),"",VLOOKUP($B43,HKII!$B$11:$AA$80,26,FALSE))</f>
        <v/>
      </c>
      <c r="AN43" s="652">
        <f>IF(OR(ISNUMBER(VLOOKUP($B43,HKII!$B$11:$AC$80,28,FALSE))=FALSE,$AN$6="",$B43=""),"",VLOOKUP($B43,HKII!$B$11:$AC$80,28,FALSE))</f>
        <v>4.5999999999999996</v>
      </c>
      <c r="AO43" s="653" t="str">
        <f>IF(OR(ISNUMBER(VLOOKUP($B43,HKII!$B$11:$AE$80,30,FALSE))=FALSE,$AN$6="",$B43=""),"",VLOOKUP($B43,HKII!$B$11:$AE$80,30,FALSE))</f>
        <v/>
      </c>
      <c r="AP43" s="652" t="str">
        <f>IF(OR(ISNUMBER(VLOOKUP($B43,HKII!$B$11:$AG$80,32,FALSE))=FALSE,$AP$6="",$B43=""),"",VLOOKUP($B43,HKII!$B$11:$AG$80,32,FALSE))</f>
        <v/>
      </c>
      <c r="AQ43" s="654" t="str">
        <f>IF(OR(ISNUMBER(VLOOKUP($B43,HKII!$B$11:$AI$80,34,FALSE))=FALSE,$AP$6="",$B43=""),"",VLOOKUP($B43,HKII!$B$11:$AI$80,34,FALSE))</f>
        <v/>
      </c>
      <c r="AR43" s="652">
        <f>IF(OR(ISNUMBER(VLOOKUP($B43,HKII!$B$11:$AK$80,36,FALSE))=FALSE,$AR$6="",$B43=""),"",VLOOKUP($B43,HKII!$B$11:$AK$80,36,FALSE))</f>
        <v>0</v>
      </c>
      <c r="AS43" s="254"/>
      <c r="AT43" s="652">
        <f>IF(OR(ISNUMBER(VLOOKUP($B43,HKII!$B$11:$AO$80,40,FALSE))=FALSE,$AT$6="",$B43=""),"",VLOOKUP($B43,HKII!$B$11:$AO$80,40,FALSE))</f>
        <v>5</v>
      </c>
      <c r="AU43" s="735"/>
      <c r="AV43" s="652">
        <f>IF(OR(ISNUMBER(VLOOKUP($B43,HKII!$B$11:$AS$80,44,FALSE))=FALSE,$AV$6="",$B43=""),"",VLOOKUP($B43,HKII!$B$11:$AS$80,44,FALSE))</f>
        <v>6.2</v>
      </c>
      <c r="AW43" s="735"/>
      <c r="AX43" s="652" t="str">
        <f>IF(OR(ISNUMBER(VLOOKUP($B43,HKII!$B$11:$AW$80,48,FALSE))=FALSE,AX38="",$B43=""),"",VLOOKUP($B43,HKII!$B$11:$AW$80,48,FALSE))</f>
        <v/>
      </c>
      <c r="AY43" s="735"/>
      <c r="AZ43" s="655">
        <f t="shared" si="0"/>
        <v>5.17</v>
      </c>
      <c r="BA43" s="655">
        <f t="shared" si="22"/>
        <v>5.31</v>
      </c>
      <c r="BB43" s="548">
        <f>IF($B43="","",IF(OR(ISNUMBER(VLOOKUP($B43,HKI!$B$11:$BB$73,53,FALSE)),ISNUMBER(VLOOKUP($B43,HKII!$B$11:$BB$80,53,FALSE))),ROUND((VLOOKUP($B43,HKI!$B$11:$BB$73,53,FALSE)+VLOOKUP($B43,HKII!$B$11:$BB$80,53,FALSE))/2,0),""))</f>
        <v>55</v>
      </c>
      <c r="BC43" s="656" t="str">
        <f t="shared" si="23"/>
        <v>TB Yếu</v>
      </c>
      <c r="BD43" s="548" t="str">
        <f t="shared" si="24"/>
        <v>TB Yếu</v>
      </c>
      <c r="BE43" s="202"/>
      <c r="BF43" s="186" t="str">
        <f t="shared" si="25"/>
        <v/>
      </c>
      <c r="BG43" s="657">
        <f t="shared" si="26"/>
        <v>35</v>
      </c>
      <c r="BH43" s="188">
        <f t="shared" ref="BH43:BH74" si="111">IF(B43="","",SUMIF(BT43:CO43,"&gt;=4",$BT$7:$CO$7))</f>
        <v>30</v>
      </c>
      <c r="BI43" s="188">
        <f t="shared" si="28"/>
        <v>5</v>
      </c>
      <c r="BJ43" s="188">
        <f t="shared" si="29"/>
        <v>34</v>
      </c>
      <c r="BK43" s="658">
        <f t="shared" si="30"/>
        <v>1</v>
      </c>
      <c r="BL43" s="659">
        <f t="shared" si="31"/>
        <v>5.82</v>
      </c>
      <c r="BM43" s="186" t="str">
        <f t="shared" si="32"/>
        <v>BT</v>
      </c>
      <c r="BN43" s="659">
        <f t="shared" si="33"/>
        <v>5.67</v>
      </c>
      <c r="BO43" s="186" t="str">
        <f t="shared" si="34"/>
        <v>BT</v>
      </c>
      <c r="BP43" s="660" t="str">
        <f t="shared" si="35"/>
        <v>SV năm 3</v>
      </c>
      <c r="BQ43" s="203"/>
      <c r="BR43" s="681">
        <f>IF($B43="","",IF(AND(ISNUMBER(VLOOKUP($B43,HKI!$B$11:$BP$73,67,FALSE))=TRUE,ISNUMBER(VLOOKUP($B43,HKII!$B$11:$BI$80,60,FALSE))=TRUE),VLOOKUP($B43,HKI!$B$11:$BP$73,67,FALSE)+VLOOKUP($B43,HKII!$B$11:$BI$80,60,FALSE),IF(OR(ISNUMBER(VLOOKUP($B43,HKI!$B$11:$BP$73,67,FALSE))=TRUE,ISNUMBER(VLOOKUP($B43,HKII!$B$11:$BI$80,60,FALSE))=TRUE),VLOOKUP($B43,HKII!$B$11:$BI$80,60,FALSE),"")))</f>
        <v>71</v>
      </c>
      <c r="BS43" s="681">
        <f>IF($B43="","",IF(ISNUMBER(VLOOKUP($B43,HKI!$B$11:$BQ$73,68,FALSE))=TRUE,VLOOKUP($B43,HKI!$B$11:$BQ$84,68,FALSE)+IF(ISNUMBER(VLOOKUP($B43,HKII!$B$11:$BJ$80,61,FALSE))=TRUE,VLOOKUP($B43,HKII!$B$11:$BJ$80,61,FALSE),VLOOKUP($B43,HKII!$B$11:$BJ$80,61,FALSE)),""))</f>
        <v>3</v>
      </c>
      <c r="BT43" s="197">
        <f t="shared" ref="BT43:BT74" si="112">$H43</f>
        <v>4</v>
      </c>
      <c r="BU43" s="198">
        <f t="shared" ref="BU43:BU74" si="113">$J43</f>
        <v>6.1</v>
      </c>
      <c r="BV43" s="198">
        <f t="shared" ref="BV43:BV74" si="114">$L43</f>
        <v>4.9000000000000004</v>
      </c>
      <c r="BW43" s="198">
        <f t="shared" ref="BW43:BW74" si="115">$N43</f>
        <v>3.5</v>
      </c>
      <c r="BX43" s="199">
        <f t="shared" ref="BX43:BX74" si="116">$P43</f>
        <v>5.0999999999999996</v>
      </c>
      <c r="BY43" s="199">
        <f t="shared" si="6"/>
        <v>3.3</v>
      </c>
      <c r="BZ43" s="198" t="str">
        <f t="shared" si="7"/>
        <v/>
      </c>
      <c r="CA43" s="198" t="str">
        <f t="shared" ref="CA43:CA80" si="117">$V43</f>
        <v/>
      </c>
      <c r="CB43" s="199" t="str">
        <f t="shared" si="36"/>
        <v/>
      </c>
      <c r="CC43" s="199">
        <f t="shared" si="37"/>
        <v>6</v>
      </c>
      <c r="CD43" s="198">
        <f t="shared" si="9"/>
        <v>7.5</v>
      </c>
      <c r="CE43" s="198">
        <f t="shared" ref="CE43:CE74" si="118">$AD43</f>
        <v>5.2</v>
      </c>
      <c r="CF43" s="198">
        <f t="shared" ref="CF43:CF74" si="119">$AF43</f>
        <v>5.2</v>
      </c>
      <c r="CG43" s="198">
        <f t="shared" ref="CG43:CG74" si="120">$AH43</f>
        <v>8.3000000000000007</v>
      </c>
      <c r="CH43" s="198">
        <f t="shared" ref="CH43:CH74" si="121">$AJ43</f>
        <v>4</v>
      </c>
      <c r="CI43" s="198">
        <f t="shared" ref="CI43:CI74" si="122">$AL43</f>
        <v>6.1</v>
      </c>
      <c r="CJ43" s="198">
        <f t="shared" ref="CJ43:CJ74" si="123">$AN43</f>
        <v>4.5999999999999996</v>
      </c>
      <c r="CK43" s="198" t="str">
        <f t="shared" ref="CK43:CK74" si="124">$AP43</f>
        <v/>
      </c>
      <c r="CL43" s="198">
        <f t="shared" ref="CL43:CL74" si="125">$AR43</f>
        <v>0</v>
      </c>
      <c r="CM43" s="198">
        <f t="shared" si="18"/>
        <v>5</v>
      </c>
      <c r="CN43" s="198">
        <f t="shared" si="19"/>
        <v>6.2</v>
      </c>
      <c r="CO43" s="199" t="str">
        <f t="shared" si="20"/>
        <v/>
      </c>
      <c r="CP43" s="200">
        <f t="shared" si="38"/>
        <v>5.17</v>
      </c>
      <c r="CQ43" s="571" t="str">
        <f t="shared" si="39"/>
        <v/>
      </c>
      <c r="CR43" s="571">
        <f t="shared" si="40"/>
        <v>6.1</v>
      </c>
      <c r="CS43" s="571">
        <f t="shared" si="41"/>
        <v>4.9000000000000004</v>
      </c>
      <c r="CT43" s="571" t="str">
        <f t="shared" si="42"/>
        <v/>
      </c>
      <c r="CU43" s="571">
        <f t="shared" si="43"/>
        <v>5.0999999999999996</v>
      </c>
      <c r="CV43" s="571" t="str">
        <f t="shared" si="44"/>
        <v/>
      </c>
      <c r="CW43" s="571" t="str">
        <f t="shared" si="45"/>
        <v/>
      </c>
      <c r="CX43" s="571" t="str">
        <f t="shared" si="46"/>
        <v/>
      </c>
      <c r="CY43" s="571" t="str">
        <f t="shared" si="47"/>
        <v/>
      </c>
      <c r="CZ43" s="571">
        <f t="shared" si="48"/>
        <v>6</v>
      </c>
      <c r="DA43" s="571">
        <f t="shared" si="49"/>
        <v>7.5</v>
      </c>
      <c r="DB43" s="571">
        <f t="shared" si="50"/>
        <v>5.2</v>
      </c>
      <c r="DC43" s="571">
        <f t="shared" si="51"/>
        <v>5.2</v>
      </c>
      <c r="DD43" s="571">
        <f t="shared" si="52"/>
        <v>8.3000000000000007</v>
      </c>
      <c r="DE43" s="571" t="str">
        <f t="shared" si="53"/>
        <v/>
      </c>
      <c r="DF43" s="571">
        <f t="shared" si="54"/>
        <v>6.1</v>
      </c>
      <c r="DG43" s="571">
        <f t="shared" si="55"/>
        <v>4.5999999999999996</v>
      </c>
      <c r="DH43" s="571" t="str">
        <f t="shared" si="56"/>
        <v/>
      </c>
      <c r="DI43" s="571" t="str">
        <f t="shared" si="57"/>
        <v/>
      </c>
      <c r="DJ43" s="571">
        <f t="shared" si="58"/>
        <v>5</v>
      </c>
      <c r="DK43" s="571">
        <f t="shared" si="59"/>
        <v>6.2</v>
      </c>
      <c r="DL43" s="571" t="str">
        <f t="shared" si="60"/>
        <v/>
      </c>
      <c r="DM43" s="574">
        <f t="shared" ref="DM43:DM74" si="126">IF($B43="","",IF(COUNT($CQ43:$DL43)=0,0,ROUND(SUMPRODUCT($CQ43:$DL43,$CQ$7:$DL$7)/SUMIF($CQ43:$DL43,"&gt;=4",$CQ$7:$DL$7),2)))</f>
        <v>5.82</v>
      </c>
      <c r="DN43" s="585">
        <f t="shared" si="61"/>
        <v>4</v>
      </c>
      <c r="DO43" s="586">
        <f t="shared" si="62"/>
        <v>6.1</v>
      </c>
      <c r="DP43" s="586">
        <f t="shared" si="63"/>
        <v>4.9000000000000004</v>
      </c>
      <c r="DQ43" s="586">
        <f t="shared" si="64"/>
        <v>5.0999999999999996</v>
      </c>
      <c r="DR43" s="586">
        <f t="shared" si="65"/>
        <v>5.0999999999999996</v>
      </c>
      <c r="DS43" s="586">
        <f t="shared" si="66"/>
        <v>4.2</v>
      </c>
      <c r="DT43" s="586" t="str">
        <f t="shared" si="67"/>
        <v/>
      </c>
      <c r="DU43" s="586" t="str">
        <f t="shared" si="68"/>
        <v/>
      </c>
      <c r="DV43" s="586" t="str">
        <f t="shared" si="69"/>
        <v/>
      </c>
      <c r="DW43" s="586">
        <f t="shared" si="70"/>
        <v>6</v>
      </c>
      <c r="DX43" s="586">
        <f t="shared" si="71"/>
        <v>7.5</v>
      </c>
      <c r="DY43" s="586">
        <f t="shared" si="72"/>
        <v>5.2</v>
      </c>
      <c r="DZ43" s="586">
        <f t="shared" si="73"/>
        <v>5.2</v>
      </c>
      <c r="EA43" s="586">
        <f t="shared" si="74"/>
        <v>8.3000000000000007</v>
      </c>
      <c r="EB43" s="586">
        <f t="shared" si="75"/>
        <v>4</v>
      </c>
      <c r="EC43" s="586">
        <f t="shared" si="76"/>
        <v>6.1</v>
      </c>
      <c r="ED43" s="586">
        <f t="shared" si="77"/>
        <v>4.5999999999999996</v>
      </c>
      <c r="EE43" s="586" t="str">
        <f t="shared" si="78"/>
        <v/>
      </c>
      <c r="EF43" s="586">
        <f t="shared" si="79"/>
        <v>0</v>
      </c>
      <c r="EG43" s="586">
        <f t="shared" si="80"/>
        <v>5</v>
      </c>
      <c r="EH43" s="586">
        <f t="shared" si="81"/>
        <v>6.2</v>
      </c>
      <c r="EI43" s="586" t="str">
        <f t="shared" si="82"/>
        <v/>
      </c>
      <c r="EJ43" s="589">
        <f t="shared" si="83"/>
        <v>5.31</v>
      </c>
      <c r="EK43" s="617">
        <f>IF($B43="","",IF(ISNUMBER(VLOOKUP($B43,HKI!$B$11:$EU$73,150,FALSE)),VLOOKUP($B43,HKI!$B$11:$EU$73,150,FALSE),""))</f>
        <v>5.0999999999999996</v>
      </c>
      <c r="EL43" s="602">
        <f>IF($B43="","",IF(ISNUMBER(VLOOKUP($B43,HKI!$B$11:$EV$73,151,FALSE)),VLOOKUP($B43,HKI!$B$11:$EV$73,151,FALSE),""))</f>
        <v>8.3000000000000007</v>
      </c>
      <c r="EM43" s="602">
        <f>IF($B43="","",IF(ISNUMBER(VLOOKUP($B43,HKI!$B$11:$EW$73,152,FALSE)),VLOOKUP($B43,HKI!$B$11:$EW$73,152,FALSE),""))</f>
        <v>5</v>
      </c>
      <c r="EN43" s="602">
        <f>IF($B43="","",IF(ISNUMBER(VLOOKUP($B43,HKI!$B$11:$EX$73,153,FALSE)),VLOOKUP($B43,HKI!$B$11:$EX$73,153,FALSE),""))</f>
        <v>6.4</v>
      </c>
      <c r="EO43" s="602">
        <f>IF($B43="","",IF(ISNUMBER(VLOOKUP($B43,HKI!$B$11:$EY$73,154,FALSE)),VLOOKUP($B43,HKI!$B$11:$EY$73,154,FALSE),""))</f>
        <v>4.4000000000000004</v>
      </c>
      <c r="EP43" s="602">
        <f>IF($B43="","",IF(ISNUMBER(VLOOKUP($B43,HKI!$B$11:$EZ$73,155,FALSE)),VLOOKUP($B43,HKI!$B$11:$EZ$73,155,FALSE),""))</f>
        <v>5</v>
      </c>
      <c r="EQ43" s="602">
        <f>IF($B43="","",IF(ISNUMBER(VLOOKUP($B43,HKI!$B$11:$FA$73,156,FALSE)),VLOOKUP($B43,HKI!$B$11:$FA$73,156,FALSE),""))</f>
        <v>5.4</v>
      </c>
      <c r="ER43" s="602" t="str">
        <f>IF($B43="","",IF(ISNUMBER(VLOOKUP($B43,HKI!$B$11:$FB$73,157,FALSE)),VLOOKUP($B43,HKI!$B$11:$FB$73,157,FALSE),""))</f>
        <v/>
      </c>
      <c r="ES43" s="602" t="str">
        <f>IF($B43="","",IF(ISNUMBER(VLOOKUP($B43,HKI!$B$11:$FC$84,158,FALSE)),VLOOKUP($B43,HKI!$B$11:$FC$73,158,FALSE),""))</f>
        <v/>
      </c>
      <c r="ET43" s="602">
        <f>IF($B43="","",IF(ISNUMBER(VLOOKUP($B43,HKI!$B$11:$FD$73,159,FALSE)),VLOOKUP($B43,HKI!$B$11:$FD$73,159,FALSE),""))</f>
        <v>7</v>
      </c>
      <c r="EU43" s="602">
        <f>IF($B43="","",IF(ISNUMBER(VLOOKUP($B43,HKI!$B$11:$FE$73,160,FALSE)),VLOOKUP($B43,HKI!$B$11:$FE$73,160,FALSE),""))</f>
        <v>4.5</v>
      </c>
      <c r="EV43" s="602" t="str">
        <f>IF($B43="","",IF(ISNUMBER(VLOOKUP($B43,HKI!$B$11:$FF$73,161,FALSE)),VLOOKUP($B43,HKI!$B$11:$FF$73,161,FALSE),""))</f>
        <v/>
      </c>
      <c r="EW43" s="602">
        <f>IF($B43="","",IF(ISNUMBER(VLOOKUP($B43,HKI!$B$11:$FG$73,162,FALSE)),VLOOKUP($B43,HKI!$B$11:$FG$73,162,FALSE),""))</f>
        <v>6.7</v>
      </c>
      <c r="EX43" s="602">
        <f>IF($B43="","",IF(ISNUMBER(VLOOKUP($B43,HKI!$B$11:$FH$73,163,FALSE)),VLOOKUP($B43,HKI!$B$11:$FH$73,163,FALSE),""))</f>
        <v>5.3</v>
      </c>
      <c r="EY43" s="602">
        <f>IF($B43="","",IF(ISNUMBER(VLOOKUP($B43,HKI!$B$11:$FI$73,164,FALSE)),VLOOKUP($B43,HKI!$B$11:$FI$73,164,FALSE),""))</f>
        <v>6.8</v>
      </c>
      <c r="EZ43" s="602">
        <f>IF($B43="","",IF(ISNUMBER(VLOOKUP($B43,HKI!$B$11:$FJ$73,165,FALSE)),VLOOKUP($B43,HKI!$B$11:$FJ$73,165,FALSE),""))</f>
        <v>5.6</v>
      </c>
      <c r="FA43" s="602" t="str">
        <f>IF($B43="","",IF(ISNUMBER(VLOOKUP($B43,HKI!$B$11:$FK$73,166,FALSE)),VLOOKUP($B43,HKI!$B$11:$FK$73,166,FALSE),""))</f>
        <v/>
      </c>
      <c r="FB43" s="602">
        <f>IF($B43="","",IF(ISNUMBER(VLOOKUP($B43,HKI!$B$11:$FL$73,167,FALSE)),VLOOKUP($B43,HKI!$B$11:$FL$73,167,FALSE),""))</f>
        <v>7.4</v>
      </c>
      <c r="FC43" s="602" t="str">
        <f>IF($B43="","",IF(ISNUMBER(VLOOKUP($B43,HKI!$B$11:$FM$73,168,FALSE)),VLOOKUP($B43,HKI!$B$11:$FM$73,168,FALSE),""))</f>
        <v/>
      </c>
      <c r="FD43" s="602" t="str">
        <f>IF($B43="","",IF(ISNUMBER(VLOOKUP($B43,HKI!$B$11:$FN$73,169,FALSE)),VLOOKUP($B43,HKI!$B$11:$FN$73,169,FALSE),""))</f>
        <v/>
      </c>
      <c r="FE43" s="602" t="str">
        <f>IF($B43="","",IF(ISNUMBER(VLOOKUP($B43,HKI!$B$11:$FO$73,170,FALSE)),VLOOKUP($B43,HKI!$B$11:$FO$73,170,FALSE),""))</f>
        <v/>
      </c>
      <c r="FF43" s="602">
        <f>IF($B43="","",IF(ISNUMBER(VLOOKUP($B43,HKI!$B$11:$FP$73,171,FALSE)),VLOOKUP($B43,HKI!$B$11:$FP$73,171,FALSE),""))</f>
        <v>6.6</v>
      </c>
      <c r="FG43" s="618" t="str">
        <f>IF($B43="","",IF(ISNUMBER(VLOOKUP($B43,HKI!$B$11:$FQ$73,172,FALSE)),VLOOKUP($B43,HKI!$B$11:$FQ$73,172,FALSE),""))</f>
        <v/>
      </c>
      <c r="FH43" s="610" t="str">
        <f t="shared" si="84"/>
        <v/>
      </c>
      <c r="FI43" s="586">
        <f t="shared" si="85"/>
        <v>6.1</v>
      </c>
      <c r="FJ43" s="586">
        <f t="shared" si="86"/>
        <v>4.9000000000000004</v>
      </c>
      <c r="FK43" s="586">
        <f t="shared" si="87"/>
        <v>5.0999999999999996</v>
      </c>
      <c r="FL43" s="586">
        <f t="shared" si="88"/>
        <v>5.0999999999999996</v>
      </c>
      <c r="FM43" s="586">
        <f t="shared" si="89"/>
        <v>4.2</v>
      </c>
      <c r="FN43" s="586" t="str">
        <f t="shared" si="90"/>
        <v/>
      </c>
      <c r="FO43" s="586" t="str">
        <f t="shared" si="91"/>
        <v/>
      </c>
      <c r="FP43" s="586" t="str">
        <f t="shared" si="92"/>
        <v/>
      </c>
      <c r="FQ43" s="586">
        <f t="shared" si="93"/>
        <v>6</v>
      </c>
      <c r="FR43" s="586">
        <f t="shared" si="94"/>
        <v>7.5</v>
      </c>
      <c r="FS43" s="586">
        <f t="shared" si="95"/>
        <v>5.2</v>
      </c>
      <c r="FT43" s="586">
        <f t="shared" si="96"/>
        <v>5.2</v>
      </c>
      <c r="FU43" s="586">
        <f t="shared" si="97"/>
        <v>8.3000000000000007</v>
      </c>
      <c r="FV43" s="586" t="str">
        <f t="shared" si="98"/>
        <v/>
      </c>
      <c r="FW43" s="586">
        <f t="shared" si="99"/>
        <v>6.1</v>
      </c>
      <c r="FX43" s="586">
        <f t="shared" si="100"/>
        <v>4.5999999999999996</v>
      </c>
      <c r="FY43" s="586" t="str">
        <f t="shared" si="101"/>
        <v/>
      </c>
      <c r="FZ43" s="586" t="str">
        <f t="shared" si="102"/>
        <v/>
      </c>
      <c r="GA43" s="586">
        <f t="shared" si="103"/>
        <v>5</v>
      </c>
      <c r="GB43" s="586">
        <f t="shared" si="104"/>
        <v>6.2</v>
      </c>
      <c r="GC43" s="586" t="str">
        <f t="shared" si="105"/>
        <v/>
      </c>
      <c r="GD43" s="596">
        <f t="shared" si="106"/>
        <v>5.67</v>
      </c>
      <c r="GE43" s="737">
        <f t="shared" si="107"/>
        <v>5.77</v>
      </c>
      <c r="GF43" s="207"/>
      <c r="GI43" s="738">
        <f t="shared" si="108"/>
        <v>386.29999999999984</v>
      </c>
      <c r="GJ43" s="738">
        <f t="shared" si="109"/>
        <v>67</v>
      </c>
      <c r="GK43" s="738">
        <f t="shared" si="110"/>
        <v>5.77</v>
      </c>
    </row>
    <row r="44" spans="1:193" s="206" customFormat="1" ht="21.95" customHeight="1">
      <c r="A44" s="686">
        <f>IF(B44="","",SUBTOTAL(3,$B$11:B44))</f>
        <v>34</v>
      </c>
      <c r="B44" s="490" t="str">
        <f>IF(HKII!$B44="","",HKII!$B44)</f>
        <v>13D301Đ081</v>
      </c>
      <c r="C44" s="648" t="str">
        <f>IF($B44="","",VLOOKUP($B44,'DS LOP HKII'!$B$2:$C$936,2,0))</f>
        <v>Mai Đình</v>
      </c>
      <c r="D44" s="649" t="str">
        <f>IF($B44="","",VLOOKUP($B44,'DS LOP HKII'!$B$2:$D$936,3,0))</f>
        <v>Luyện</v>
      </c>
      <c r="E44" s="201"/>
      <c r="F44" s="650" t="str">
        <f>IF($B44="","",IF(AND(ISBLANK(VLOOKUP($B44,HKI!$B$11:$G$73,5,FALSE)),ISBLANK(VLOOKUP($B44,HKII!$B$11:$G$80,5,FALSE)))=TRUE,"",VLOOKUP($B44,HKI!$B$11:$G$73,5,FALSE)+VLOOKUP($B44,HKII!$B$11:$G$80,5,FALSE)))</f>
        <v/>
      </c>
      <c r="G44" s="651">
        <f>IF($B44="","",IF(AND(ISBLANK(VLOOKUP($B44,HKI!$B$11:$G$73,6,FALSE)),ISBLANK(VLOOKUP($B44,HKII!$B$11:$G$80,6,FALSE)))=TRUE,"",VLOOKUP($B44,HKI!$B$11:$G$73,6,FALSE)+VLOOKUP($B44,HKII!$B$11:$G$80,6,FALSE)))</f>
        <v>33</v>
      </c>
      <c r="H44" s="652" t="str">
        <f>IF(OR(ISNUMBER(VLOOKUP($B44,HKI!$B$11:$I$73,8,FALSE))=FALSE,$H$6="",$B44=""),"",VLOOKUP($B44,HKI!$B$11:$I$73,8,FALSE))</f>
        <v/>
      </c>
      <c r="I44" s="653" t="str">
        <f>IF(OR(ISNUMBER(VLOOKUP($B44,HKI!$B$11:$K$73,10,FALSE))=FALSE,,$H$6="",$B44=""),"",VLOOKUP($B44,HKI!$B$11:$K$73,10,FALSE))</f>
        <v/>
      </c>
      <c r="J44" s="652" t="str">
        <f>IF(OR(ISNUMBER(VLOOKUP($B44,HKI!$B$11:$M$73,12,FALSE))=FALSE,$J$6="",$B44=""),"",VLOOKUP($B44,HKI!$B$11:$M$73,12,FALSE))</f>
        <v/>
      </c>
      <c r="K44" s="653" t="str">
        <f>IF(OR(ISNUMBER(VLOOKUP($B44,HKI!$B$11:$O$73,14,FALSE))=FALSE,$J$6="",$B44=""),"",VLOOKUP($B44,HKI!$B$11:$O$73,14,FALSE))</f>
        <v/>
      </c>
      <c r="L44" s="652">
        <f>IF(OR(ISNUMBER(VLOOKUP($B44,HKI!$B$11:$Q$73,16,FALSE))=FALSE,$L$6="",$B44=""),"",VLOOKUP($B44,HKI!$B$11:$Q$73,16,FALSE))</f>
        <v>4.3</v>
      </c>
      <c r="M44" s="653" t="str">
        <f>IF(OR(ISNUMBER(VLOOKUP($B44,HKI!$B$11:$S$73,18,FALSE))=FALSE,$L$6="",$B44=""),"",VLOOKUP($B44,HKI!$B$11:$S$73,18,FALSE))</f>
        <v/>
      </c>
      <c r="N44" s="652">
        <f>IF(OR(ISNUMBER(VLOOKUP($B44,HKI!$B$11:$U$73,20,FALSE))=FALSE,$N$6="",$B44=""),"",VLOOKUP($B44,HKI!$B$11:$U$73,20,FALSE))</f>
        <v>3.1</v>
      </c>
      <c r="O44" s="653">
        <f>IF(OR(ISNUMBER(VLOOKUP($B44,HKI!$B$11:$W$73,22,FALSE))=FALSE,$N$6="",$B44=""),"",VLOOKUP($B44,HKI!$B$11:$W$73,22,FALSE))</f>
        <v>3.9</v>
      </c>
      <c r="P44" s="652">
        <f>IF(OR(ISNUMBER(VLOOKUP($B44,HKI!$B$11:$Y$73,24,FALSE))=FALSE,$P$6="",$B44=""),"",VLOOKUP($B44,HKI!$B$11:$Y$73,24,FALSE))</f>
        <v>4.4000000000000004</v>
      </c>
      <c r="Q44" s="653" t="str">
        <f>IF(OR(ISNUMBER(VLOOKUP($B44,HKI!$B$11:$AA$73,26,FALSE))=FALSE,$P$6="",$B44=""),"",VLOOKUP($B44,HKI!$B$11:$AA$73,26,FALSE))</f>
        <v/>
      </c>
      <c r="R44" s="652">
        <f>IF(OR(ISNUMBER(VLOOKUP($B44,HKI!$B$11:$AC$73,28,FALSE))=FALSE,$R$6="",$B44=""),"",VLOOKUP($B44,HKI!$B$11:$AC$73,28,FALSE))</f>
        <v>2.2999999999999998</v>
      </c>
      <c r="S44" s="653">
        <f>IF(OR(ISNUMBER(VLOOKUP($B44,HKI!$B$11:$AE$73,30,FALSE))=FALSE,$R$6="",$B44=""),"",VLOOKUP($B44,HKI!$B$11:$AE$73,30,FALSE))</f>
        <v>4</v>
      </c>
      <c r="T44" s="652" t="str">
        <f>IF(OR(ISNUMBER(VLOOKUP($B44,HKI!$B$11:$AG$73,32,FALSE))=FALSE,$T$6="",$B44=""),"",VLOOKUP($B44,HKI!$B$11:$AG$73,32,FALSE))</f>
        <v/>
      </c>
      <c r="U44" s="653" t="str">
        <f>IF(OR(ISNUMBER(VLOOKUP($B44,HKI!$B$11:$AI$73,34,FALSE))=FALSE,$T$6="",$B44=""),"",VLOOKUP($B44,HKI!$B$11:$AI$73,34,FALSE))</f>
        <v/>
      </c>
      <c r="V44" s="652" t="str">
        <f>IF(OR(ISNUMBER(VLOOKUP($B44,HKI!$B$11:$AK$73,36,FALSE))=FALSE,$V$6="",$B44=""),"",VLOOKUP($B44,HKI!$B$11:$AK$73,36,FALSE))</f>
        <v/>
      </c>
      <c r="W44" s="653" t="str">
        <f>IF(OR(ISNUMBER(VLOOKUP($B44,HKI!$B$11:$AM$73,38,FALSE))=FALSE,$V$6="",$B44=""),"",VLOOKUP($B44,HKI!$B$11:$AM$73,38,FALSE))</f>
        <v/>
      </c>
      <c r="X44" s="652" t="str">
        <f>IF(OR(ISNUMBER(VLOOKUP($B44,HKI!$B$11:$AO$73,40,FALSE))=FALSE,$X$6="",$B44=""),"",VLOOKUP($B44,HKI!$B$11:$AO$73,40,FALSE))</f>
        <v/>
      </c>
      <c r="Y44" s="653" t="str">
        <f>IF(OR(ISNUMBER(VLOOKUP($B44,HKI!$B$11:$AQ$73,42,FALSE))=FALSE,$X$6="",$B44=""),"",VLOOKUP($B44,HKI!$B$11:$AQ$73,42,FALSE))</f>
        <v/>
      </c>
      <c r="Z44" s="652">
        <f>IF(OR(ISNUMBER(VLOOKUP($B44,HKI!$B$11:$AS$73,44,FALSE))=FALSE,$Z$6="",$B44=""),"",VLOOKUP($B44,HKI!$B$11:$AS$73,44,FALSE))</f>
        <v>5</v>
      </c>
      <c r="AA44" s="254"/>
      <c r="AB44" s="652">
        <f>IF(OR(ISNUMBER(VLOOKUP($B44,HKI!$B$11:$AW$73,48,FALSE))=FALSE,$AB$6="",$B44=""),"",VLOOKUP($B44,HKI!$B$11:$AW$73,48,FALSE))</f>
        <v>6.5</v>
      </c>
      <c r="AC44" s="254"/>
      <c r="AD44" s="652">
        <f>IF(OR(ISNUMBER(VLOOKUP($B44,HKII!$B$11:$I$80,8,FALSE))=FALSE,$AD$6="",$B44=""),"",VLOOKUP($B44,HKII!$B$11:$I$80,8,FALSE))</f>
        <v>4.7</v>
      </c>
      <c r="AE44" s="653" t="str">
        <f>IF(OR(ISNUMBER(VLOOKUP($B44,HKII!$B$11:$K$80,10,FALSE))=FALSE,$AD$6="",$B44=""),"",VLOOKUP($B44,HKII!$B$11:$K$80,10,FALSE))</f>
        <v/>
      </c>
      <c r="AF44" s="652">
        <f>IF(OR(ISNUMBER(VLOOKUP($B44,HKII!$B$11:$M$80,12,FALSE))=FALSE,$AF$6="",$B44=""),"",VLOOKUP($B44,HKII!$B$11:$M$80,12,FALSE))</f>
        <v>5.2</v>
      </c>
      <c r="AG44" s="653" t="str">
        <f>IF(OR(ISNUMBER(VLOOKUP($B44,HKII!$B$11:$O$80,14,FALSE))=FALSE,$AF$6="",$B44=""),"",VLOOKUP($B44,HKII!$B$11:$O$80,14,FALSE))</f>
        <v/>
      </c>
      <c r="AH44" s="652">
        <f>IF(OR(ISNUMBER(VLOOKUP($B44,HKII!$B$11:$Q$80,16,FALSE))=FALSE,$AH$6="",$B44=""),"",VLOOKUP($B44,HKII!$B$11:$Q$80,16,FALSE))</f>
        <v>2.2000000000000002</v>
      </c>
      <c r="AI44" s="653" t="str">
        <f>IF(OR(ISNUMBER(VLOOKUP($B44,HKII!$B$11:$S$80,18,FALSE))=FALSE,$AH$6="",$B44=""),"",VLOOKUP($B44,HKII!$B$11:$S$75,18,FALSE))</f>
        <v/>
      </c>
      <c r="AJ44" s="652">
        <f>IF(OR(ISNUMBER(VLOOKUP($B44,HKII!$B$11:$U$80,20,FALSE))=FALSE,$AJ$6="",$B44=""),"",VLOOKUP($B44,HKII!$B$11:$U$80,20,FALSE))</f>
        <v>4</v>
      </c>
      <c r="AK44" s="653" t="str">
        <f>IF(OR(ISNUMBER(VLOOKUP($B44,HKII!$B$11:$W$91,22,FALSE))=FALSE,$AJ$6="",$B44=""),"",VLOOKUP($B44,HKII!$B$11:$W$91,22,FALSE))</f>
        <v/>
      </c>
      <c r="AL44" s="652">
        <f>IF(OR(ISNUMBER(VLOOKUP($B44,HKII!$B$11:$Y$80,24,FALSE))=FALSE,$AL$6="",$B44=""),"",VLOOKUP($B44,HKII!$B$11:$Y$80,24,FALSE))</f>
        <v>5.5</v>
      </c>
      <c r="AM44" s="653" t="str">
        <f>IF(OR(ISNUMBER(VLOOKUP($B44,HKII!$B$11:$AA$80,26,FALSE))=FALSE,$AL$6="",$B44=""),"",VLOOKUP($B44,HKII!$B$11:$AA$80,26,FALSE))</f>
        <v/>
      </c>
      <c r="AN44" s="652">
        <f>IF(OR(ISNUMBER(VLOOKUP($B44,HKII!$B$11:$AC$80,28,FALSE))=FALSE,$AN$6="",$B44=""),"",VLOOKUP($B44,HKII!$B$11:$AC$80,28,FALSE))</f>
        <v>4</v>
      </c>
      <c r="AO44" s="653" t="str">
        <f>IF(OR(ISNUMBER(VLOOKUP($B44,HKII!$B$11:$AE$80,30,FALSE))=FALSE,$AN$6="",$B44=""),"",VLOOKUP($B44,HKII!$B$11:$AE$80,30,FALSE))</f>
        <v/>
      </c>
      <c r="AP44" s="652" t="str">
        <f>IF(OR(ISNUMBER(VLOOKUP($B44,HKII!$B$11:$AG$80,32,FALSE))=FALSE,$AP$6="",$B44=""),"",VLOOKUP($B44,HKII!$B$11:$AG$80,32,FALSE))</f>
        <v/>
      </c>
      <c r="AQ44" s="654" t="str">
        <f>IF(OR(ISNUMBER(VLOOKUP($B44,HKII!$B$11:$AI$80,34,FALSE))=FALSE,$AP$6="",$B44=""),"",VLOOKUP($B44,HKII!$B$11:$AI$80,34,FALSE))</f>
        <v/>
      </c>
      <c r="AR44" s="652">
        <f>IF(OR(ISNUMBER(VLOOKUP($B44,HKII!$B$11:$AK$80,36,FALSE))=FALSE,$AR$6="",$B44=""),"",VLOOKUP($B44,HKII!$B$11:$AK$80,36,FALSE))</f>
        <v>8.5</v>
      </c>
      <c r="AS44" s="254"/>
      <c r="AT44" s="652">
        <f>IF(OR(ISNUMBER(VLOOKUP($B44,HKII!$B$11:$AO$80,40,FALSE))=FALSE,$AT$6="",$B44=""),"",VLOOKUP($B44,HKII!$B$11:$AO$80,40,FALSE))</f>
        <v>4</v>
      </c>
      <c r="AU44" s="735"/>
      <c r="AV44" s="652">
        <f>IF(OR(ISNUMBER(VLOOKUP($B44,HKII!$B$11:$AS$80,44,FALSE))=FALSE,$AV$6="",$B44=""),"",VLOOKUP($B44,HKII!$B$11:$AS$80,44,FALSE))</f>
        <v>5</v>
      </c>
      <c r="AW44" s="735"/>
      <c r="AX44" s="652" t="str">
        <f>IF(OR(ISNUMBER(VLOOKUP($B44,HKII!$B$11:$AW$80,48,FALSE))=FALSE,AX39="",$B44=""),"",VLOOKUP($B44,HKII!$B$11:$AW$80,48,FALSE))</f>
        <v/>
      </c>
      <c r="AY44" s="735"/>
      <c r="AZ44" s="655">
        <f t="shared" si="0"/>
        <v>4.4400000000000004</v>
      </c>
      <c r="BA44" s="655">
        <f t="shared" si="22"/>
        <v>4.6100000000000003</v>
      </c>
      <c r="BB44" s="548">
        <f>IF($B44="","",IF(OR(ISNUMBER(VLOOKUP($B44,HKI!$B$11:$BB$73,53,FALSE)),ISNUMBER(VLOOKUP($B44,HKII!$B$11:$BB$80,53,FALSE))),ROUND((VLOOKUP($B44,HKI!$B$11:$BB$73,53,FALSE)+VLOOKUP($B44,HKII!$B$11:$BB$80,53,FALSE))/2,0),""))</f>
        <v>25</v>
      </c>
      <c r="BC44" s="656" t="str">
        <f t="shared" si="23"/>
        <v>TB Yếu</v>
      </c>
      <c r="BD44" s="548" t="str">
        <f t="shared" si="24"/>
        <v>TB Yếu</v>
      </c>
      <c r="BE44" s="202"/>
      <c r="BF44" s="186" t="str">
        <f t="shared" si="25"/>
        <v/>
      </c>
      <c r="BG44" s="657">
        <f t="shared" si="26"/>
        <v>30</v>
      </c>
      <c r="BH44" s="188">
        <f t="shared" si="111"/>
        <v>24</v>
      </c>
      <c r="BI44" s="188">
        <f t="shared" si="28"/>
        <v>6</v>
      </c>
      <c r="BJ44" s="188">
        <f t="shared" si="29"/>
        <v>26</v>
      </c>
      <c r="BK44" s="658">
        <f t="shared" si="30"/>
        <v>4</v>
      </c>
      <c r="BL44" s="659">
        <f t="shared" si="31"/>
        <v>5.22</v>
      </c>
      <c r="BM44" s="186" t="str">
        <f t="shared" si="32"/>
        <v>Y</v>
      </c>
      <c r="BN44" s="659">
        <f t="shared" si="33"/>
        <v>5.22</v>
      </c>
      <c r="BO44" s="186" t="str">
        <f t="shared" si="34"/>
        <v>Y</v>
      </c>
      <c r="BP44" s="660" t="str">
        <f t="shared" si="35"/>
        <v>SV năm 2</v>
      </c>
      <c r="BQ44" s="203"/>
      <c r="BR44" s="681">
        <f>IF($B44="","",IF(AND(ISNUMBER(VLOOKUP($B44,HKI!$B$11:$BP$73,67,FALSE))=TRUE,ISNUMBER(VLOOKUP($B44,HKII!$B$11:$BI$80,60,FALSE))=TRUE),VLOOKUP($B44,HKI!$B$11:$BP$73,67,FALSE)+VLOOKUP($B44,HKII!$B$11:$BI$80,60,FALSE),IF(OR(ISNUMBER(VLOOKUP($B44,HKI!$B$11:$BP$73,67,FALSE))=TRUE,ISNUMBER(VLOOKUP($B44,HKII!$B$11:$BI$80,60,FALSE))=TRUE),VLOOKUP($B44,HKII!$B$11:$BI$80,60,FALSE),"")))</f>
        <v>54</v>
      </c>
      <c r="BS44" s="681">
        <f>IF($B44="","",IF(ISNUMBER(VLOOKUP($B44,HKI!$B$11:$BQ$73,68,FALSE))=TRUE,VLOOKUP($B44,HKI!$B$11:$BQ$84,68,FALSE)+IF(ISNUMBER(VLOOKUP($B44,HKII!$B$11:$BJ$80,61,FALSE))=TRUE,VLOOKUP($B44,HKII!$B$11:$BJ$80,61,FALSE),VLOOKUP($B44,HKII!$B$11:$BJ$80,61,FALSE)),""))</f>
        <v>15</v>
      </c>
      <c r="BT44" s="197" t="str">
        <f t="shared" si="112"/>
        <v/>
      </c>
      <c r="BU44" s="198" t="str">
        <f t="shared" si="113"/>
        <v/>
      </c>
      <c r="BV44" s="198">
        <f t="shared" si="114"/>
        <v>4.3</v>
      </c>
      <c r="BW44" s="198">
        <f t="shared" si="115"/>
        <v>3.1</v>
      </c>
      <c r="BX44" s="199">
        <f t="shared" si="116"/>
        <v>4.4000000000000004</v>
      </c>
      <c r="BY44" s="199">
        <f t="shared" si="6"/>
        <v>2.2999999999999998</v>
      </c>
      <c r="BZ44" s="198" t="str">
        <f t="shared" si="7"/>
        <v/>
      </c>
      <c r="CA44" s="198" t="str">
        <f t="shared" si="117"/>
        <v/>
      </c>
      <c r="CB44" s="199" t="str">
        <f t="shared" si="36"/>
        <v/>
      </c>
      <c r="CC44" s="199">
        <f t="shared" si="37"/>
        <v>5</v>
      </c>
      <c r="CD44" s="198">
        <f t="shared" si="9"/>
        <v>6.5</v>
      </c>
      <c r="CE44" s="198">
        <f t="shared" si="118"/>
        <v>4.7</v>
      </c>
      <c r="CF44" s="198">
        <f t="shared" si="119"/>
        <v>5.2</v>
      </c>
      <c r="CG44" s="198">
        <f t="shared" si="120"/>
        <v>2.2000000000000002</v>
      </c>
      <c r="CH44" s="198">
        <f t="shared" si="121"/>
        <v>4</v>
      </c>
      <c r="CI44" s="198">
        <f t="shared" si="122"/>
        <v>5.5</v>
      </c>
      <c r="CJ44" s="198">
        <f t="shared" si="123"/>
        <v>4</v>
      </c>
      <c r="CK44" s="198" t="str">
        <f t="shared" si="124"/>
        <v/>
      </c>
      <c r="CL44" s="198">
        <f t="shared" si="125"/>
        <v>8.5</v>
      </c>
      <c r="CM44" s="198">
        <f t="shared" si="18"/>
        <v>4</v>
      </c>
      <c r="CN44" s="198">
        <f t="shared" si="19"/>
        <v>5</v>
      </c>
      <c r="CO44" s="199" t="str">
        <f t="shared" si="20"/>
        <v/>
      </c>
      <c r="CP44" s="200">
        <f t="shared" si="38"/>
        <v>4.4400000000000004</v>
      </c>
      <c r="CQ44" s="571" t="str">
        <f t="shared" si="39"/>
        <v/>
      </c>
      <c r="CR44" s="571" t="str">
        <f t="shared" si="40"/>
        <v/>
      </c>
      <c r="CS44" s="571">
        <f t="shared" si="41"/>
        <v>4.3</v>
      </c>
      <c r="CT44" s="571" t="str">
        <f t="shared" si="42"/>
        <v/>
      </c>
      <c r="CU44" s="571">
        <f t="shared" si="43"/>
        <v>4.4000000000000004</v>
      </c>
      <c r="CV44" s="571" t="str">
        <f t="shared" si="44"/>
        <v/>
      </c>
      <c r="CW44" s="571" t="str">
        <f t="shared" si="45"/>
        <v/>
      </c>
      <c r="CX44" s="571" t="str">
        <f t="shared" si="46"/>
        <v/>
      </c>
      <c r="CY44" s="571" t="str">
        <f t="shared" si="47"/>
        <v/>
      </c>
      <c r="CZ44" s="571">
        <f t="shared" si="48"/>
        <v>5</v>
      </c>
      <c r="DA44" s="571">
        <f t="shared" si="49"/>
        <v>6.5</v>
      </c>
      <c r="DB44" s="571">
        <f t="shared" si="50"/>
        <v>4.7</v>
      </c>
      <c r="DC44" s="571">
        <f t="shared" si="51"/>
        <v>5.2</v>
      </c>
      <c r="DD44" s="571" t="str">
        <f t="shared" si="52"/>
        <v/>
      </c>
      <c r="DE44" s="571" t="str">
        <f t="shared" si="53"/>
        <v/>
      </c>
      <c r="DF44" s="571">
        <f t="shared" si="54"/>
        <v>5.5</v>
      </c>
      <c r="DG44" s="571" t="str">
        <f t="shared" si="55"/>
        <v/>
      </c>
      <c r="DH44" s="571" t="str">
        <f t="shared" si="56"/>
        <v/>
      </c>
      <c r="DI44" s="571">
        <f t="shared" si="57"/>
        <v>8.5</v>
      </c>
      <c r="DJ44" s="571" t="str">
        <f t="shared" si="58"/>
        <v/>
      </c>
      <c r="DK44" s="571">
        <f t="shared" si="59"/>
        <v>5</v>
      </c>
      <c r="DL44" s="571" t="str">
        <f t="shared" si="60"/>
        <v/>
      </c>
      <c r="DM44" s="574">
        <f t="shared" si="126"/>
        <v>5.22</v>
      </c>
      <c r="DN44" s="585" t="str">
        <f t="shared" si="61"/>
        <v/>
      </c>
      <c r="DO44" s="586" t="str">
        <f t="shared" si="62"/>
        <v/>
      </c>
      <c r="DP44" s="586">
        <f t="shared" si="63"/>
        <v>4.3</v>
      </c>
      <c r="DQ44" s="586">
        <f t="shared" si="64"/>
        <v>3.9</v>
      </c>
      <c r="DR44" s="586">
        <f t="shared" si="65"/>
        <v>4.4000000000000004</v>
      </c>
      <c r="DS44" s="586">
        <f t="shared" si="66"/>
        <v>4</v>
      </c>
      <c r="DT44" s="586" t="str">
        <f t="shared" si="67"/>
        <v/>
      </c>
      <c r="DU44" s="586" t="str">
        <f t="shared" si="68"/>
        <v/>
      </c>
      <c r="DV44" s="586" t="str">
        <f t="shared" si="69"/>
        <v/>
      </c>
      <c r="DW44" s="586">
        <f t="shared" si="70"/>
        <v>5</v>
      </c>
      <c r="DX44" s="586">
        <f t="shared" si="71"/>
        <v>6.5</v>
      </c>
      <c r="DY44" s="586">
        <f t="shared" si="72"/>
        <v>4.7</v>
      </c>
      <c r="DZ44" s="586">
        <f t="shared" si="73"/>
        <v>5.2</v>
      </c>
      <c r="EA44" s="586">
        <f t="shared" si="74"/>
        <v>2.2000000000000002</v>
      </c>
      <c r="EB44" s="586">
        <f t="shared" si="75"/>
        <v>4</v>
      </c>
      <c r="EC44" s="586">
        <f t="shared" si="76"/>
        <v>5.5</v>
      </c>
      <c r="ED44" s="586">
        <f t="shared" si="77"/>
        <v>4</v>
      </c>
      <c r="EE44" s="586" t="str">
        <f t="shared" si="78"/>
        <v/>
      </c>
      <c r="EF44" s="586">
        <f t="shared" si="79"/>
        <v>8.5</v>
      </c>
      <c r="EG44" s="586">
        <f t="shared" si="80"/>
        <v>4</v>
      </c>
      <c r="EH44" s="586">
        <f t="shared" si="81"/>
        <v>5</v>
      </c>
      <c r="EI44" s="586" t="str">
        <f t="shared" si="82"/>
        <v/>
      </c>
      <c r="EJ44" s="589">
        <f t="shared" si="83"/>
        <v>4.6100000000000003</v>
      </c>
      <c r="EK44" s="617">
        <f>IF($B44="","",IF(ISNUMBER(VLOOKUP($B44,HKI!$B$11:$EU$73,150,FALSE)),VLOOKUP($B44,HKI!$B$11:$EU$73,150,FALSE),""))</f>
        <v>5.4</v>
      </c>
      <c r="EL44" s="602">
        <f>IF($B44="","",IF(ISNUMBER(VLOOKUP($B44,HKI!$B$11:$EV$73,151,FALSE)),VLOOKUP($B44,HKI!$B$11:$EV$73,151,FALSE),""))</f>
        <v>6.7</v>
      </c>
      <c r="EM44" s="602">
        <f>IF($B44="","",IF(ISNUMBER(VLOOKUP($B44,HKI!$B$11:$EW$73,152,FALSE)),VLOOKUP($B44,HKI!$B$11:$EW$73,152,FALSE),""))</f>
        <v>5.0999999999999996</v>
      </c>
      <c r="EN44" s="602">
        <f>IF($B44="","",IF(ISNUMBER(VLOOKUP($B44,HKI!$B$11:$EX$73,153,FALSE)),VLOOKUP($B44,HKI!$B$11:$EX$73,153,FALSE),""))</f>
        <v>5.5</v>
      </c>
      <c r="EO44" s="602">
        <f>IF($B44="","",IF(ISNUMBER(VLOOKUP($B44,HKI!$B$11:$EY$73,154,FALSE)),VLOOKUP($B44,HKI!$B$11:$EY$73,154,FALSE),""))</f>
        <v>5</v>
      </c>
      <c r="EP44" s="602" t="str">
        <f>IF($B44="","",IF(ISNUMBER(VLOOKUP($B44,HKI!$B$11:$EZ$73,155,FALSE)),VLOOKUP($B44,HKI!$B$11:$EZ$73,155,FALSE),""))</f>
        <v/>
      </c>
      <c r="EQ44" s="602">
        <f>IF($B44="","",IF(ISNUMBER(VLOOKUP($B44,HKI!$B$11:$FA$73,156,FALSE)),VLOOKUP($B44,HKI!$B$11:$FA$73,156,FALSE),""))</f>
        <v>5.7</v>
      </c>
      <c r="ER44" s="602" t="str">
        <f>IF($B44="","",IF(ISNUMBER(VLOOKUP($B44,HKI!$B$11:$FB$73,157,FALSE)),VLOOKUP($B44,HKI!$B$11:$FB$73,157,FALSE),""))</f>
        <v/>
      </c>
      <c r="ES44" s="602" t="str">
        <f>IF($B44="","",IF(ISNUMBER(VLOOKUP($B44,HKI!$B$11:$FC$84,158,FALSE)),VLOOKUP($B44,HKI!$B$11:$FC$73,158,FALSE),""))</f>
        <v/>
      </c>
      <c r="ET44" s="602" t="str">
        <f>IF($B44="","",IF(ISNUMBER(VLOOKUP($B44,HKI!$B$11:$FD$73,159,FALSE)),VLOOKUP($B44,HKI!$B$11:$FD$73,159,FALSE),""))</f>
        <v/>
      </c>
      <c r="EU44" s="602">
        <f>IF($B44="","",IF(ISNUMBER(VLOOKUP($B44,HKI!$B$11:$FE$73,160,FALSE)),VLOOKUP($B44,HKI!$B$11:$FE$73,160,FALSE),""))</f>
        <v>4.5999999999999996</v>
      </c>
      <c r="EV44" s="602" t="str">
        <f>IF($B44="","",IF(ISNUMBER(VLOOKUP($B44,HKI!$B$11:$FF$73,161,FALSE)),VLOOKUP($B44,HKI!$B$11:$FF$73,161,FALSE),""))</f>
        <v/>
      </c>
      <c r="EW44" s="602">
        <f>IF($B44="","",IF(ISNUMBER(VLOOKUP($B44,HKI!$B$11:$FG$73,162,FALSE)),VLOOKUP($B44,HKI!$B$11:$FG$73,162,FALSE),""))</f>
        <v>4.9000000000000004</v>
      </c>
      <c r="EX44" s="602" t="str">
        <f>IF($B44="","",IF(ISNUMBER(VLOOKUP($B44,HKI!$B$11:$FH$73,163,FALSE)),VLOOKUP($B44,HKI!$B$11:$FH$73,163,FALSE),""))</f>
        <v/>
      </c>
      <c r="EY44" s="602">
        <f>IF($B44="","",IF(ISNUMBER(VLOOKUP($B44,HKI!$B$11:$FI$73,164,FALSE)),VLOOKUP($B44,HKI!$B$11:$FI$73,164,FALSE),""))</f>
        <v>5.6</v>
      </c>
      <c r="EZ44" s="602">
        <f>IF($B44="","",IF(ISNUMBER(VLOOKUP($B44,HKI!$B$11:$FJ$73,165,FALSE)),VLOOKUP($B44,HKI!$B$11:$FJ$73,165,FALSE),""))</f>
        <v>5.3</v>
      </c>
      <c r="FA44" s="602" t="str">
        <f>IF($B44="","",IF(ISNUMBER(VLOOKUP($B44,HKI!$B$11:$FK$73,166,FALSE)),VLOOKUP($B44,HKI!$B$11:$FK$73,166,FALSE),""))</f>
        <v/>
      </c>
      <c r="FB44" s="602">
        <f>IF($B44="","",IF(ISNUMBER(VLOOKUP($B44,HKI!$B$11:$FL$73,167,FALSE)),VLOOKUP($B44,HKI!$B$11:$FL$73,167,FALSE),""))</f>
        <v>6.3</v>
      </c>
      <c r="FC44" s="602" t="str">
        <f>IF($B44="","",IF(ISNUMBER(VLOOKUP($B44,HKI!$B$11:$FM$73,168,FALSE)),VLOOKUP($B44,HKI!$B$11:$FM$73,168,FALSE),""))</f>
        <v/>
      </c>
      <c r="FD44" s="602" t="str">
        <f>IF($B44="","",IF(ISNUMBER(VLOOKUP($B44,HKI!$B$11:$FN$73,169,FALSE)),VLOOKUP($B44,HKI!$B$11:$FN$73,169,FALSE),""))</f>
        <v/>
      </c>
      <c r="FE44" s="602" t="str">
        <f>IF($B44="","",IF(ISNUMBER(VLOOKUP($B44,HKI!$B$11:$FO$73,170,FALSE)),VLOOKUP($B44,HKI!$B$11:$FO$73,170,FALSE),""))</f>
        <v/>
      </c>
      <c r="FF44" s="602">
        <f>IF($B44="","",IF(ISNUMBER(VLOOKUP($B44,HKI!$B$11:$FP$73,171,FALSE)),VLOOKUP($B44,HKI!$B$11:$FP$73,171,FALSE),""))</f>
        <v>5.4</v>
      </c>
      <c r="FG44" s="618" t="str">
        <f>IF($B44="","",IF(ISNUMBER(VLOOKUP($B44,HKI!$B$11:$FQ$73,172,FALSE)),VLOOKUP($B44,HKI!$B$11:$FQ$73,172,FALSE),""))</f>
        <v/>
      </c>
      <c r="FH44" s="610" t="str">
        <f t="shared" si="84"/>
        <v/>
      </c>
      <c r="FI44" s="586" t="str">
        <f t="shared" si="85"/>
        <v/>
      </c>
      <c r="FJ44" s="586">
        <f t="shared" si="86"/>
        <v>4.3</v>
      </c>
      <c r="FK44" s="586" t="str">
        <f t="shared" si="87"/>
        <v/>
      </c>
      <c r="FL44" s="586">
        <f t="shared" si="88"/>
        <v>4.4000000000000004</v>
      </c>
      <c r="FM44" s="586" t="str">
        <f t="shared" si="89"/>
        <v/>
      </c>
      <c r="FN44" s="586" t="str">
        <f t="shared" si="90"/>
        <v/>
      </c>
      <c r="FO44" s="586" t="str">
        <f t="shared" si="91"/>
        <v/>
      </c>
      <c r="FP44" s="586" t="str">
        <f t="shared" si="92"/>
        <v/>
      </c>
      <c r="FQ44" s="586">
        <f t="shared" si="93"/>
        <v>5</v>
      </c>
      <c r="FR44" s="586">
        <f t="shared" si="94"/>
        <v>6.5</v>
      </c>
      <c r="FS44" s="586">
        <f t="shared" si="95"/>
        <v>4.7</v>
      </c>
      <c r="FT44" s="586">
        <f t="shared" si="96"/>
        <v>5.2</v>
      </c>
      <c r="FU44" s="586" t="str">
        <f t="shared" si="97"/>
        <v/>
      </c>
      <c r="FV44" s="586" t="str">
        <f t="shared" si="98"/>
        <v/>
      </c>
      <c r="FW44" s="586">
        <f t="shared" si="99"/>
        <v>5.5</v>
      </c>
      <c r="FX44" s="586" t="str">
        <f t="shared" si="100"/>
        <v/>
      </c>
      <c r="FY44" s="586" t="str">
        <f t="shared" si="101"/>
        <v/>
      </c>
      <c r="FZ44" s="586">
        <f t="shared" si="102"/>
        <v>8.5</v>
      </c>
      <c r="GA44" s="586" t="str">
        <f t="shared" si="103"/>
        <v/>
      </c>
      <c r="GB44" s="586">
        <f t="shared" si="104"/>
        <v>5</v>
      </c>
      <c r="GC44" s="586" t="str">
        <f t="shared" si="105"/>
        <v/>
      </c>
      <c r="GD44" s="596">
        <f t="shared" si="106"/>
        <v>5.22</v>
      </c>
      <c r="GE44" s="737">
        <f t="shared" si="107"/>
        <v>5.36</v>
      </c>
      <c r="GF44" s="207"/>
      <c r="GI44" s="738">
        <f t="shared" si="108"/>
        <v>246.70000000000005</v>
      </c>
      <c r="GJ44" s="738">
        <f t="shared" si="109"/>
        <v>46</v>
      </c>
      <c r="GK44" s="738">
        <f t="shared" si="110"/>
        <v>5.36</v>
      </c>
    </row>
    <row r="45" spans="1:193" s="206" customFormat="1" ht="21.95" customHeight="1">
      <c r="A45" s="686">
        <f>IF(B45="","",SUBTOTAL(3,$B$11:B45))</f>
        <v>35</v>
      </c>
      <c r="B45" s="490" t="str">
        <f>IF(HKII!$B45="","",HKII!$B45)</f>
        <v>13D301Đ085</v>
      </c>
      <c r="C45" s="648" t="str">
        <f>IF($B45="","",VLOOKUP($B45,'DS LOP HKII'!$B$2:$C$936,2,0))</f>
        <v>Võ Hoài</v>
      </c>
      <c r="D45" s="649" t="str">
        <f>IF($B45="","",VLOOKUP($B45,'DS LOP HKII'!$B$2:$D$936,3,0))</f>
        <v>Nam</v>
      </c>
      <c r="E45" s="201"/>
      <c r="F45" s="650" t="str">
        <f>IF($B45="","",IF(AND(ISBLANK(VLOOKUP($B45,HKI!$B$11:$G$73,5,FALSE)),ISBLANK(VLOOKUP($B45,HKII!$B$11:$G$80,5,FALSE)))=TRUE,"",VLOOKUP($B45,HKI!$B$11:$G$73,5,FALSE)+VLOOKUP($B45,HKII!$B$11:$G$80,5,FALSE)))</f>
        <v/>
      </c>
      <c r="G45" s="651">
        <f>IF($B45="","",IF(AND(ISBLANK(VLOOKUP($B45,HKI!$B$11:$G$73,6,FALSE)),ISBLANK(VLOOKUP($B45,HKII!$B$11:$G$80,6,FALSE)))=TRUE,"",VLOOKUP($B45,HKI!$B$11:$G$73,6,FALSE)+VLOOKUP($B45,HKII!$B$11:$G$80,6,FALSE)))</f>
        <v>10</v>
      </c>
      <c r="H45" s="652">
        <f>IF(OR(ISNUMBER(VLOOKUP($B45,HKI!$B$11:$I$73,8,FALSE))=FALSE,$H$6="",$B45=""),"",VLOOKUP($B45,HKI!$B$11:$I$73,8,FALSE))</f>
        <v>5.7</v>
      </c>
      <c r="I45" s="653" t="str">
        <f>IF(OR(ISNUMBER(VLOOKUP($B45,HKI!$B$11:$K$73,10,FALSE))=FALSE,,$H$6="",$B45=""),"",VLOOKUP($B45,HKI!$B$11:$K$73,10,FALSE))</f>
        <v/>
      </c>
      <c r="J45" s="652">
        <f>IF(OR(ISNUMBER(VLOOKUP($B45,HKI!$B$11:$M$73,12,FALSE))=FALSE,$J$6="",$B45=""),"",VLOOKUP($B45,HKI!$B$11:$M$73,12,FALSE))</f>
        <v>6.3</v>
      </c>
      <c r="K45" s="653" t="str">
        <f>IF(OR(ISNUMBER(VLOOKUP($B45,HKI!$B$11:$O$73,14,FALSE))=FALSE,$J$6="",$B45=""),"",VLOOKUP($B45,HKI!$B$11:$O$73,14,FALSE))</f>
        <v/>
      </c>
      <c r="L45" s="652">
        <f>IF(OR(ISNUMBER(VLOOKUP($B45,HKI!$B$11:$Q$73,16,FALSE))=FALSE,$L$6="",$B45=""),"",VLOOKUP($B45,HKI!$B$11:$Q$73,16,FALSE))</f>
        <v>4.9000000000000004</v>
      </c>
      <c r="M45" s="653" t="str">
        <f>IF(OR(ISNUMBER(VLOOKUP($B45,HKI!$B$11:$S$73,18,FALSE))=FALSE,$L$6="",$B45=""),"",VLOOKUP($B45,HKI!$B$11:$S$73,18,FALSE))</f>
        <v/>
      </c>
      <c r="N45" s="652">
        <f>IF(OR(ISNUMBER(VLOOKUP($B45,HKI!$B$11:$U$73,20,FALSE))=FALSE,$N$6="",$B45=""),"",VLOOKUP($B45,HKI!$B$11:$U$73,20,FALSE))</f>
        <v>4.2</v>
      </c>
      <c r="O45" s="653" t="str">
        <f>IF(OR(ISNUMBER(VLOOKUP($B45,HKI!$B$11:$W$73,22,FALSE))=FALSE,$N$6="",$B45=""),"",VLOOKUP($B45,HKI!$B$11:$W$73,22,FALSE))</f>
        <v/>
      </c>
      <c r="P45" s="652">
        <f>IF(OR(ISNUMBER(VLOOKUP($B45,HKI!$B$11:$Y$73,24,FALSE))=FALSE,$P$6="",$B45=""),"",VLOOKUP($B45,HKI!$B$11:$Y$73,24,FALSE))</f>
        <v>5.3</v>
      </c>
      <c r="Q45" s="653" t="str">
        <f>IF(OR(ISNUMBER(VLOOKUP($B45,HKI!$B$11:$AA$73,26,FALSE))=FALSE,$P$6="",$B45=""),"",VLOOKUP($B45,HKI!$B$11:$AA$73,26,FALSE))</f>
        <v/>
      </c>
      <c r="R45" s="652">
        <f>IF(OR(ISNUMBER(VLOOKUP($B45,HKI!$B$11:$AC$73,28,FALSE))=FALSE,$R$6="",$B45=""),"",VLOOKUP($B45,HKI!$B$11:$AC$73,28,FALSE))</f>
        <v>3.5</v>
      </c>
      <c r="S45" s="653">
        <f>IF(OR(ISNUMBER(VLOOKUP($B45,HKI!$B$11:$AE$73,30,FALSE))=FALSE,$R$6="",$B45=""),"",VLOOKUP($B45,HKI!$B$11:$AE$73,30,FALSE))</f>
        <v>4.7</v>
      </c>
      <c r="T45" s="652" t="str">
        <f>IF(OR(ISNUMBER(VLOOKUP($B45,HKI!$B$11:$AG$73,32,FALSE))=FALSE,$T$6="",$B45=""),"",VLOOKUP($B45,HKI!$B$11:$AG$73,32,FALSE))</f>
        <v/>
      </c>
      <c r="U45" s="653" t="str">
        <f>IF(OR(ISNUMBER(VLOOKUP($B45,HKI!$B$11:$AI$73,34,FALSE))=FALSE,$T$6="",$B45=""),"",VLOOKUP($B45,HKI!$B$11:$AI$73,34,FALSE))</f>
        <v/>
      </c>
      <c r="V45" s="652" t="str">
        <f>IF(OR(ISNUMBER(VLOOKUP($B45,HKI!$B$11:$AK$73,36,FALSE))=FALSE,$V$6="",$B45=""),"",VLOOKUP($B45,HKI!$B$11:$AK$73,36,FALSE))</f>
        <v/>
      </c>
      <c r="W45" s="653" t="str">
        <f>IF(OR(ISNUMBER(VLOOKUP($B45,HKI!$B$11:$AM$73,38,FALSE))=FALSE,$V$6="",$B45=""),"",VLOOKUP($B45,HKI!$B$11:$AM$73,38,FALSE))</f>
        <v/>
      </c>
      <c r="X45" s="652" t="str">
        <f>IF(OR(ISNUMBER(VLOOKUP($B45,HKI!$B$11:$AO$73,40,FALSE))=FALSE,$X$6="",$B45=""),"",VLOOKUP($B45,HKI!$B$11:$AO$73,40,FALSE))</f>
        <v/>
      </c>
      <c r="Y45" s="653" t="str">
        <f>IF(OR(ISNUMBER(VLOOKUP($B45,HKI!$B$11:$AQ$73,42,FALSE))=FALSE,$X$6="",$B45=""),"",VLOOKUP($B45,HKI!$B$11:$AQ$73,42,FALSE))</f>
        <v/>
      </c>
      <c r="Z45" s="652">
        <f>IF(OR(ISNUMBER(VLOOKUP($B45,HKI!$B$11:$AS$73,44,FALSE))=FALSE,$Z$6="",$B45=""),"",VLOOKUP($B45,HKI!$B$11:$AS$73,44,FALSE))</f>
        <v>6</v>
      </c>
      <c r="AA45" s="254"/>
      <c r="AB45" s="652">
        <f>IF(OR(ISNUMBER(VLOOKUP($B45,HKI!$B$11:$AW$73,48,FALSE))=FALSE,$AB$6="",$B45=""),"",VLOOKUP($B45,HKI!$B$11:$AW$73,48,FALSE))</f>
        <v>7</v>
      </c>
      <c r="AC45" s="254"/>
      <c r="AD45" s="652">
        <f>IF(OR(ISNUMBER(VLOOKUP($B45,HKII!$B$11:$I$80,8,FALSE))=FALSE,$AD$6="",$B45=""),"",VLOOKUP($B45,HKII!$B$11:$I$80,8,FALSE))</f>
        <v>8.5</v>
      </c>
      <c r="AE45" s="653" t="str">
        <f>IF(OR(ISNUMBER(VLOOKUP($B45,HKII!$B$11:$K$80,10,FALSE))=FALSE,$AD$6="",$B45=""),"",VLOOKUP($B45,HKII!$B$11:$K$80,10,FALSE))</f>
        <v/>
      </c>
      <c r="AF45" s="652">
        <f>IF(OR(ISNUMBER(VLOOKUP($B45,HKII!$B$11:$M$80,12,FALSE))=FALSE,$AF$6="",$B45=""),"",VLOOKUP($B45,HKII!$B$11:$M$80,12,FALSE))</f>
        <v>5.6</v>
      </c>
      <c r="AG45" s="653" t="str">
        <f>IF(OR(ISNUMBER(VLOOKUP($B45,HKII!$B$11:$O$80,14,FALSE))=FALSE,$AF$6="",$B45=""),"",VLOOKUP($B45,HKII!$B$11:$O$80,14,FALSE))</f>
        <v/>
      </c>
      <c r="AH45" s="652">
        <f>IF(OR(ISNUMBER(VLOOKUP($B45,HKII!$B$11:$Q$80,16,FALSE))=FALSE,$AH$6="",$B45=""),"",VLOOKUP($B45,HKII!$B$11:$Q$80,16,FALSE))</f>
        <v>8.4</v>
      </c>
      <c r="AI45" s="653" t="str">
        <f>IF(OR(ISNUMBER(VLOOKUP($B45,HKII!$B$11:$S$80,18,FALSE))=FALSE,$AH$6="",$B45=""),"",VLOOKUP($B45,HKII!$B$11:$S$75,18,FALSE))</f>
        <v/>
      </c>
      <c r="AJ45" s="652">
        <f>IF(OR(ISNUMBER(VLOOKUP($B45,HKII!$B$11:$U$80,20,FALSE))=FALSE,$AJ$6="",$B45=""),"",VLOOKUP($B45,HKII!$B$11:$U$80,20,FALSE))</f>
        <v>5.2</v>
      </c>
      <c r="AK45" s="653" t="str">
        <f>IF(OR(ISNUMBER(VLOOKUP($B45,HKII!$B$11:$W$91,22,FALSE))=FALSE,$AJ$6="",$B45=""),"",VLOOKUP($B45,HKII!$B$11:$W$91,22,FALSE))</f>
        <v/>
      </c>
      <c r="AL45" s="652">
        <f>IF(OR(ISNUMBER(VLOOKUP($B45,HKII!$B$11:$Y$80,24,FALSE))=FALSE,$AL$6="",$B45=""),"",VLOOKUP($B45,HKII!$B$11:$Y$80,24,FALSE))</f>
        <v>6.6</v>
      </c>
      <c r="AM45" s="653" t="str">
        <f>IF(OR(ISNUMBER(VLOOKUP($B45,HKII!$B$11:$AA$80,26,FALSE))=FALSE,$AL$6="",$B45=""),"",VLOOKUP($B45,HKII!$B$11:$AA$80,26,FALSE))</f>
        <v/>
      </c>
      <c r="AN45" s="652">
        <f>IF(OR(ISNUMBER(VLOOKUP($B45,HKII!$B$11:$AC$80,28,FALSE))=FALSE,$AN$6="",$B45=""),"",VLOOKUP($B45,HKII!$B$11:$AC$80,28,FALSE))</f>
        <v>3.7</v>
      </c>
      <c r="AO45" s="653" t="str">
        <f>IF(OR(ISNUMBER(VLOOKUP($B45,HKII!$B$11:$AE$80,30,FALSE))=FALSE,$AN$6="",$B45=""),"",VLOOKUP($B45,HKII!$B$11:$AE$80,30,FALSE))</f>
        <v/>
      </c>
      <c r="AP45" s="652" t="str">
        <f>IF(OR(ISNUMBER(VLOOKUP($B45,HKII!$B$11:$AG$80,32,FALSE))=FALSE,$AP$6="",$B45=""),"",VLOOKUP($B45,HKII!$B$11:$AG$80,32,FALSE))</f>
        <v/>
      </c>
      <c r="AQ45" s="654" t="str">
        <f>IF(OR(ISNUMBER(VLOOKUP($B45,HKII!$B$11:$AI$80,34,FALSE))=FALSE,$AP$6="",$B45=""),"",VLOOKUP($B45,HKII!$B$11:$AI$80,34,FALSE))</f>
        <v/>
      </c>
      <c r="AR45" s="652">
        <f>IF(OR(ISNUMBER(VLOOKUP($B45,HKII!$B$11:$AK$80,36,FALSE))=FALSE,$AR$6="",$B45=""),"",VLOOKUP($B45,HKII!$B$11:$AK$80,36,FALSE))</f>
        <v>5.5</v>
      </c>
      <c r="AS45" s="254"/>
      <c r="AT45" s="652">
        <f>IF(OR(ISNUMBER(VLOOKUP($B45,HKII!$B$11:$AO$80,40,FALSE))=FALSE,$AT$6="",$B45=""),"",VLOOKUP($B45,HKII!$B$11:$AO$80,40,FALSE))</f>
        <v>4.5</v>
      </c>
      <c r="AU45" s="735"/>
      <c r="AV45" s="652">
        <f>IF(OR(ISNUMBER(VLOOKUP($B45,HKII!$B$11:$AS$80,44,FALSE))=FALSE,$AV$6="",$B45=""),"",VLOOKUP($B45,HKII!$B$11:$AS$80,44,FALSE))</f>
        <v>5.8</v>
      </c>
      <c r="AW45" s="735"/>
      <c r="AX45" s="652" t="str">
        <f>IF(OR(ISNUMBER(VLOOKUP($B45,HKII!$B$11:$AW$80,48,FALSE))=FALSE,AX40="",$B45=""),"",VLOOKUP($B45,HKII!$B$11:$AW$80,48,FALSE))</f>
        <v/>
      </c>
      <c r="AY45" s="735"/>
      <c r="AZ45" s="655">
        <f t="shared" si="0"/>
        <v>5.69</v>
      </c>
      <c r="BA45" s="655">
        <f t="shared" si="22"/>
        <v>5.76</v>
      </c>
      <c r="BB45" s="548">
        <f>IF($B45="","",IF(OR(ISNUMBER(VLOOKUP($B45,HKI!$B$11:$BB$73,53,FALSE)),ISNUMBER(VLOOKUP($B45,HKII!$B$11:$BB$80,53,FALSE))),ROUND((VLOOKUP($B45,HKI!$B$11:$BB$73,53,FALSE)+VLOOKUP($B45,HKII!$B$11:$BB$80,53,FALSE))/2,0),""))</f>
        <v>50</v>
      </c>
      <c r="BC45" s="656" t="str">
        <f t="shared" si="23"/>
        <v>T.Bình</v>
      </c>
      <c r="BD45" s="548" t="str">
        <f t="shared" si="24"/>
        <v>T.Bình</v>
      </c>
      <c r="BE45" s="202"/>
      <c r="BF45" s="186" t="str">
        <f t="shared" si="25"/>
        <v/>
      </c>
      <c r="BG45" s="657">
        <f t="shared" si="26"/>
        <v>35</v>
      </c>
      <c r="BH45" s="188">
        <f t="shared" si="111"/>
        <v>31</v>
      </c>
      <c r="BI45" s="188">
        <f t="shared" si="28"/>
        <v>4</v>
      </c>
      <c r="BJ45" s="188">
        <f t="shared" si="29"/>
        <v>33</v>
      </c>
      <c r="BK45" s="658">
        <f t="shared" si="30"/>
        <v>2</v>
      </c>
      <c r="BL45" s="659">
        <f t="shared" si="31"/>
        <v>5.96</v>
      </c>
      <c r="BM45" s="186" t="str">
        <f t="shared" si="32"/>
        <v>BT</v>
      </c>
      <c r="BN45" s="659">
        <f t="shared" si="33"/>
        <v>5.88</v>
      </c>
      <c r="BO45" s="186" t="str">
        <f t="shared" si="34"/>
        <v>BT</v>
      </c>
      <c r="BP45" s="660" t="str">
        <f t="shared" si="35"/>
        <v>SV năm 3</v>
      </c>
      <c r="BQ45" s="203"/>
      <c r="BR45" s="681">
        <f>IF($B45="","",IF(AND(ISNUMBER(VLOOKUP($B45,HKI!$B$11:$BP$73,67,FALSE))=TRUE,ISNUMBER(VLOOKUP($B45,HKII!$B$11:$BI$80,60,FALSE))=TRUE),VLOOKUP($B45,HKI!$B$11:$BP$73,67,FALSE)+VLOOKUP($B45,HKII!$B$11:$BI$80,60,FALSE),IF(OR(ISNUMBER(VLOOKUP($B45,HKI!$B$11:$BP$73,67,FALSE))=TRUE,ISNUMBER(VLOOKUP($B45,HKII!$B$11:$BI$80,60,FALSE))=TRUE),VLOOKUP($B45,HKII!$B$11:$BI$80,60,FALSE),"")))</f>
        <v>70</v>
      </c>
      <c r="BS45" s="681">
        <f>IF($B45="","",IF(ISNUMBER(VLOOKUP($B45,HKI!$B$11:$BQ$73,68,FALSE))=TRUE,VLOOKUP($B45,HKI!$B$11:$BQ$84,68,FALSE)+IF(ISNUMBER(VLOOKUP($B45,HKII!$B$11:$BJ$80,61,FALSE))=TRUE,VLOOKUP($B45,HKII!$B$11:$BJ$80,61,FALSE),VLOOKUP($B45,HKII!$B$11:$BJ$80,61,FALSE)),""))</f>
        <v>4</v>
      </c>
      <c r="BT45" s="197">
        <f t="shared" si="112"/>
        <v>5.7</v>
      </c>
      <c r="BU45" s="198">
        <f t="shared" si="113"/>
        <v>6.3</v>
      </c>
      <c r="BV45" s="198">
        <f t="shared" si="114"/>
        <v>4.9000000000000004</v>
      </c>
      <c r="BW45" s="198">
        <f t="shared" si="115"/>
        <v>4.2</v>
      </c>
      <c r="BX45" s="199">
        <f t="shared" si="116"/>
        <v>5.3</v>
      </c>
      <c r="BY45" s="199">
        <f t="shared" si="6"/>
        <v>3.5</v>
      </c>
      <c r="BZ45" s="198" t="str">
        <f t="shared" si="7"/>
        <v/>
      </c>
      <c r="CA45" s="198" t="str">
        <f t="shared" si="117"/>
        <v/>
      </c>
      <c r="CB45" s="199" t="str">
        <f t="shared" si="36"/>
        <v/>
      </c>
      <c r="CC45" s="199">
        <f t="shared" si="37"/>
        <v>6</v>
      </c>
      <c r="CD45" s="198">
        <f t="shared" si="9"/>
        <v>7</v>
      </c>
      <c r="CE45" s="198">
        <f t="shared" si="118"/>
        <v>8.5</v>
      </c>
      <c r="CF45" s="198">
        <f t="shared" si="119"/>
        <v>5.6</v>
      </c>
      <c r="CG45" s="198">
        <f t="shared" si="120"/>
        <v>8.4</v>
      </c>
      <c r="CH45" s="198">
        <f t="shared" si="121"/>
        <v>5.2</v>
      </c>
      <c r="CI45" s="198">
        <f t="shared" si="122"/>
        <v>6.6</v>
      </c>
      <c r="CJ45" s="198">
        <f t="shared" si="123"/>
        <v>3.7</v>
      </c>
      <c r="CK45" s="198" t="str">
        <f t="shared" si="124"/>
        <v/>
      </c>
      <c r="CL45" s="198">
        <f t="shared" si="125"/>
        <v>5.5</v>
      </c>
      <c r="CM45" s="198">
        <f t="shared" si="18"/>
        <v>4.5</v>
      </c>
      <c r="CN45" s="198">
        <f t="shared" si="19"/>
        <v>5.8</v>
      </c>
      <c r="CO45" s="199" t="str">
        <f t="shared" si="20"/>
        <v/>
      </c>
      <c r="CP45" s="200">
        <f t="shared" si="38"/>
        <v>5.69</v>
      </c>
      <c r="CQ45" s="571">
        <f t="shared" si="39"/>
        <v>5.7</v>
      </c>
      <c r="CR45" s="571">
        <f t="shared" si="40"/>
        <v>6.3</v>
      </c>
      <c r="CS45" s="571">
        <f t="shared" si="41"/>
        <v>4.9000000000000004</v>
      </c>
      <c r="CT45" s="571">
        <f t="shared" si="42"/>
        <v>4.2</v>
      </c>
      <c r="CU45" s="571">
        <f t="shared" si="43"/>
        <v>5.3</v>
      </c>
      <c r="CV45" s="571" t="str">
        <f t="shared" si="44"/>
        <v/>
      </c>
      <c r="CW45" s="571" t="str">
        <f t="shared" si="45"/>
        <v/>
      </c>
      <c r="CX45" s="571" t="str">
        <f t="shared" si="46"/>
        <v/>
      </c>
      <c r="CY45" s="571" t="str">
        <f t="shared" si="47"/>
        <v/>
      </c>
      <c r="CZ45" s="571">
        <f t="shared" si="48"/>
        <v>6</v>
      </c>
      <c r="DA45" s="571">
        <f t="shared" si="49"/>
        <v>7</v>
      </c>
      <c r="DB45" s="571">
        <f t="shared" si="50"/>
        <v>8.5</v>
      </c>
      <c r="DC45" s="571">
        <f t="shared" si="51"/>
        <v>5.6</v>
      </c>
      <c r="DD45" s="571">
        <f t="shared" si="52"/>
        <v>8.4</v>
      </c>
      <c r="DE45" s="571">
        <f t="shared" si="53"/>
        <v>5.2</v>
      </c>
      <c r="DF45" s="571">
        <f t="shared" si="54"/>
        <v>6.6</v>
      </c>
      <c r="DG45" s="571" t="str">
        <f t="shared" si="55"/>
        <v/>
      </c>
      <c r="DH45" s="571" t="str">
        <f t="shared" si="56"/>
        <v/>
      </c>
      <c r="DI45" s="571">
        <f t="shared" si="57"/>
        <v>5.5</v>
      </c>
      <c r="DJ45" s="571">
        <f t="shared" si="58"/>
        <v>4.5</v>
      </c>
      <c r="DK45" s="571">
        <f t="shared" si="59"/>
        <v>5.8</v>
      </c>
      <c r="DL45" s="571" t="str">
        <f t="shared" si="60"/>
        <v/>
      </c>
      <c r="DM45" s="574">
        <f t="shared" si="126"/>
        <v>5.96</v>
      </c>
      <c r="DN45" s="585">
        <f t="shared" si="61"/>
        <v>5.7</v>
      </c>
      <c r="DO45" s="586">
        <f t="shared" si="62"/>
        <v>6.3</v>
      </c>
      <c r="DP45" s="586">
        <f t="shared" si="63"/>
        <v>4.9000000000000004</v>
      </c>
      <c r="DQ45" s="586">
        <f t="shared" si="64"/>
        <v>4.2</v>
      </c>
      <c r="DR45" s="586">
        <f t="shared" si="65"/>
        <v>5.3</v>
      </c>
      <c r="DS45" s="586">
        <f t="shared" si="66"/>
        <v>4.7</v>
      </c>
      <c r="DT45" s="586" t="str">
        <f t="shared" si="67"/>
        <v/>
      </c>
      <c r="DU45" s="586" t="str">
        <f t="shared" si="68"/>
        <v/>
      </c>
      <c r="DV45" s="586" t="str">
        <f t="shared" si="69"/>
        <v/>
      </c>
      <c r="DW45" s="586">
        <f t="shared" si="70"/>
        <v>6</v>
      </c>
      <c r="DX45" s="586">
        <f t="shared" si="71"/>
        <v>7</v>
      </c>
      <c r="DY45" s="586">
        <f t="shared" si="72"/>
        <v>8.5</v>
      </c>
      <c r="DZ45" s="586">
        <f t="shared" si="73"/>
        <v>5.6</v>
      </c>
      <c r="EA45" s="586">
        <f t="shared" si="74"/>
        <v>8.4</v>
      </c>
      <c r="EB45" s="586">
        <f t="shared" si="75"/>
        <v>5.2</v>
      </c>
      <c r="EC45" s="586">
        <f t="shared" si="76"/>
        <v>6.6</v>
      </c>
      <c r="ED45" s="586">
        <f t="shared" si="77"/>
        <v>3.7</v>
      </c>
      <c r="EE45" s="586" t="str">
        <f t="shared" si="78"/>
        <v/>
      </c>
      <c r="EF45" s="586">
        <f t="shared" si="79"/>
        <v>5.5</v>
      </c>
      <c r="EG45" s="586">
        <f t="shared" si="80"/>
        <v>4.5</v>
      </c>
      <c r="EH45" s="586">
        <f t="shared" si="81"/>
        <v>5.8</v>
      </c>
      <c r="EI45" s="586" t="str">
        <f t="shared" si="82"/>
        <v/>
      </c>
      <c r="EJ45" s="589">
        <f t="shared" si="83"/>
        <v>5.76</v>
      </c>
      <c r="EK45" s="617">
        <f>IF($B45="","",IF(ISNUMBER(VLOOKUP($B45,HKI!$B$11:$EU$73,150,FALSE)),VLOOKUP($B45,HKI!$B$11:$EU$73,150,FALSE),""))</f>
        <v>5.3</v>
      </c>
      <c r="EL45" s="602">
        <f>IF($B45="","",IF(ISNUMBER(VLOOKUP($B45,HKI!$B$11:$EV$73,151,FALSE)),VLOOKUP($B45,HKI!$B$11:$EV$73,151,FALSE),""))</f>
        <v>6.9</v>
      </c>
      <c r="EM45" s="602">
        <f>IF($B45="","",IF(ISNUMBER(VLOOKUP($B45,HKI!$B$11:$EW$73,152,FALSE)),VLOOKUP($B45,HKI!$B$11:$EW$73,152,FALSE),""))</f>
        <v>5.9</v>
      </c>
      <c r="EN45" s="602">
        <f>IF($B45="","",IF(ISNUMBER(VLOOKUP($B45,HKI!$B$11:$EX$73,153,FALSE)),VLOOKUP($B45,HKI!$B$11:$EX$73,153,FALSE),""))</f>
        <v>4.5999999999999996</v>
      </c>
      <c r="EO45" s="602">
        <f>IF($B45="","",IF(ISNUMBER(VLOOKUP($B45,HKI!$B$11:$EY$73,154,FALSE)),VLOOKUP($B45,HKI!$B$11:$EY$73,154,FALSE),""))</f>
        <v>5.9</v>
      </c>
      <c r="EP45" s="602">
        <f>IF($B45="","",IF(ISNUMBER(VLOOKUP($B45,HKI!$B$11:$EZ$73,155,FALSE)),VLOOKUP($B45,HKI!$B$11:$EZ$73,155,FALSE),""))</f>
        <v>5.6</v>
      </c>
      <c r="EQ45" s="602">
        <f>IF($B45="","",IF(ISNUMBER(VLOOKUP($B45,HKI!$B$11:$FA$73,156,FALSE)),VLOOKUP($B45,HKI!$B$11:$FA$73,156,FALSE),""))</f>
        <v>6.1</v>
      </c>
      <c r="ER45" s="602" t="str">
        <f>IF($B45="","",IF(ISNUMBER(VLOOKUP($B45,HKI!$B$11:$FB$73,157,FALSE)),VLOOKUP($B45,HKI!$B$11:$FB$73,157,FALSE),""))</f>
        <v/>
      </c>
      <c r="ES45" s="602" t="str">
        <f>IF($B45="","",IF(ISNUMBER(VLOOKUP($B45,HKI!$B$11:$FC$84,158,FALSE)),VLOOKUP($B45,HKI!$B$11:$FC$73,158,FALSE),""))</f>
        <v/>
      </c>
      <c r="ET45" s="602">
        <f>IF($B45="","",IF(ISNUMBER(VLOOKUP($B45,HKI!$B$11:$FD$73,159,FALSE)),VLOOKUP($B45,HKI!$B$11:$FD$73,159,FALSE),""))</f>
        <v>6.5</v>
      </c>
      <c r="EU45" s="602">
        <f>IF($B45="","",IF(ISNUMBER(VLOOKUP($B45,HKI!$B$11:$FE$73,160,FALSE)),VLOOKUP($B45,HKI!$B$11:$FE$73,160,FALSE),""))</f>
        <v>7.4</v>
      </c>
      <c r="EV45" s="602">
        <f>IF($B45="","",IF(ISNUMBER(VLOOKUP($B45,HKI!$B$11:$FF$73,161,FALSE)),VLOOKUP($B45,HKI!$B$11:$FF$73,161,FALSE),""))</f>
        <v>6.4</v>
      </c>
      <c r="EW45" s="602" t="str">
        <f>IF($B45="","",IF(ISNUMBER(VLOOKUP($B45,HKI!$B$11:$FG$73,162,FALSE)),VLOOKUP($B45,HKI!$B$11:$FG$73,162,FALSE),""))</f>
        <v/>
      </c>
      <c r="EX45" s="602">
        <f>IF($B45="","",IF(ISNUMBER(VLOOKUP($B45,HKI!$B$11:$FH$73,163,FALSE)),VLOOKUP($B45,HKI!$B$11:$FH$73,163,FALSE),""))</f>
        <v>5.5</v>
      </c>
      <c r="EY45" s="602">
        <f>IF($B45="","",IF(ISNUMBER(VLOOKUP($B45,HKI!$B$11:$FI$73,164,FALSE)),VLOOKUP($B45,HKI!$B$11:$FI$73,164,FALSE),""))</f>
        <v>6.5</v>
      </c>
      <c r="EZ45" s="602">
        <f>IF($B45="","",IF(ISNUMBER(VLOOKUP($B45,HKI!$B$11:$FJ$73,165,FALSE)),VLOOKUP($B45,HKI!$B$11:$FJ$73,165,FALSE),""))</f>
        <v>6.2</v>
      </c>
      <c r="FA45" s="602" t="str">
        <f>IF($B45="","",IF(ISNUMBER(VLOOKUP($B45,HKI!$B$11:$FK$73,166,FALSE)),VLOOKUP($B45,HKI!$B$11:$FK$73,166,FALSE),""))</f>
        <v/>
      </c>
      <c r="FB45" s="602">
        <f>IF($B45="","",IF(ISNUMBER(VLOOKUP($B45,HKI!$B$11:$FL$73,167,FALSE)),VLOOKUP($B45,HKI!$B$11:$FL$73,167,FALSE),""))</f>
        <v>7</v>
      </c>
      <c r="FC45" s="602" t="str">
        <f>IF($B45="","",IF(ISNUMBER(VLOOKUP($B45,HKI!$B$11:$FM$73,168,FALSE)),VLOOKUP($B45,HKI!$B$11:$FM$73,168,FALSE),""))</f>
        <v/>
      </c>
      <c r="FD45" s="602" t="str">
        <f>IF($B45="","",IF(ISNUMBER(VLOOKUP($B45,HKI!$B$11:$FN$73,169,FALSE)),VLOOKUP($B45,HKI!$B$11:$FN$73,169,FALSE),""))</f>
        <v/>
      </c>
      <c r="FE45" s="602" t="str">
        <f>IF($B45="","",IF(ISNUMBER(VLOOKUP($B45,HKI!$B$11:$FO$73,170,FALSE)),VLOOKUP($B45,HKI!$B$11:$FO$73,170,FALSE),""))</f>
        <v/>
      </c>
      <c r="FF45" s="602">
        <f>IF($B45="","",IF(ISNUMBER(VLOOKUP($B45,HKI!$B$11:$FP$73,171,FALSE)),VLOOKUP($B45,HKI!$B$11:$FP$73,171,FALSE),""))</f>
        <v>5</v>
      </c>
      <c r="FG45" s="618" t="str">
        <f>IF($B45="","",IF(ISNUMBER(VLOOKUP($B45,HKI!$B$11:$FQ$73,172,FALSE)),VLOOKUP($B45,HKI!$B$11:$FQ$73,172,FALSE),""))</f>
        <v/>
      </c>
      <c r="FH45" s="610">
        <f t="shared" si="84"/>
        <v>5.7</v>
      </c>
      <c r="FI45" s="586">
        <f t="shared" si="85"/>
        <v>6.3</v>
      </c>
      <c r="FJ45" s="586">
        <f t="shared" si="86"/>
        <v>4.9000000000000004</v>
      </c>
      <c r="FK45" s="586">
        <f t="shared" si="87"/>
        <v>4.2</v>
      </c>
      <c r="FL45" s="586">
        <f t="shared" si="88"/>
        <v>5.3</v>
      </c>
      <c r="FM45" s="586">
        <f t="shared" si="89"/>
        <v>4.7</v>
      </c>
      <c r="FN45" s="586" t="str">
        <f t="shared" si="90"/>
        <v/>
      </c>
      <c r="FO45" s="586" t="str">
        <f t="shared" si="91"/>
        <v/>
      </c>
      <c r="FP45" s="586" t="str">
        <f t="shared" si="92"/>
        <v/>
      </c>
      <c r="FQ45" s="586">
        <f t="shared" si="93"/>
        <v>6</v>
      </c>
      <c r="FR45" s="586">
        <f t="shared" si="94"/>
        <v>7</v>
      </c>
      <c r="FS45" s="586">
        <f t="shared" si="95"/>
        <v>8.5</v>
      </c>
      <c r="FT45" s="586">
        <f t="shared" si="96"/>
        <v>5.6</v>
      </c>
      <c r="FU45" s="586">
        <f t="shared" si="97"/>
        <v>8.4</v>
      </c>
      <c r="FV45" s="586">
        <f t="shared" si="98"/>
        <v>5.2</v>
      </c>
      <c r="FW45" s="586">
        <f t="shared" si="99"/>
        <v>6.6</v>
      </c>
      <c r="FX45" s="586" t="str">
        <f t="shared" si="100"/>
        <v/>
      </c>
      <c r="FY45" s="586" t="str">
        <f t="shared" si="101"/>
        <v/>
      </c>
      <c r="FZ45" s="586">
        <f t="shared" si="102"/>
        <v>5.5</v>
      </c>
      <c r="GA45" s="586">
        <f t="shared" si="103"/>
        <v>4.5</v>
      </c>
      <c r="GB45" s="586">
        <f t="shared" si="104"/>
        <v>5.8</v>
      </c>
      <c r="GC45" s="586" t="str">
        <f t="shared" si="105"/>
        <v/>
      </c>
      <c r="GD45" s="596">
        <f t="shared" si="106"/>
        <v>5.88</v>
      </c>
      <c r="GE45" s="737">
        <f t="shared" si="107"/>
        <v>5.97</v>
      </c>
      <c r="GF45" s="207"/>
      <c r="GI45" s="738">
        <f t="shared" si="108"/>
        <v>418</v>
      </c>
      <c r="GJ45" s="738">
        <f t="shared" si="109"/>
        <v>70</v>
      </c>
      <c r="GK45" s="738">
        <f t="shared" si="110"/>
        <v>5.97</v>
      </c>
    </row>
    <row r="46" spans="1:193" s="206" customFormat="1" ht="21.95" customHeight="1">
      <c r="A46" s="686">
        <f>IF(B46="","",SUBTOTAL(3,$B$11:B46))</f>
        <v>36</v>
      </c>
      <c r="B46" s="490" t="str">
        <f>IF(HKII!$B46="","",HKII!$B46)</f>
        <v>13D301Đ089</v>
      </c>
      <c r="C46" s="648" t="str">
        <f>IF($B46="","",VLOOKUP($B46,'DS LOP HKII'!$B$2:$C$936,2,0))</f>
        <v>Nguyễn Hữu</v>
      </c>
      <c r="D46" s="649" t="str">
        <f>IF($B46="","",VLOOKUP($B46,'DS LOP HKII'!$B$2:$D$936,3,0))</f>
        <v>Nghĩa</v>
      </c>
      <c r="E46" s="201"/>
      <c r="F46" s="650" t="str">
        <f>IF($B46="","",IF(AND(ISBLANK(VLOOKUP($B46,HKI!$B$11:$G$73,5,FALSE)),ISBLANK(VLOOKUP($B46,HKII!$B$11:$G$80,5,FALSE)))=TRUE,"",VLOOKUP($B46,HKI!$B$11:$G$73,5,FALSE)+VLOOKUP($B46,HKII!$B$11:$G$80,5,FALSE)))</f>
        <v/>
      </c>
      <c r="G46" s="651">
        <f>IF($B46="","",IF(AND(ISBLANK(VLOOKUP($B46,HKI!$B$11:$G$73,6,FALSE)),ISBLANK(VLOOKUP($B46,HKII!$B$11:$G$80,6,FALSE)))=TRUE,"",VLOOKUP($B46,HKI!$B$11:$G$73,6,FALSE)+VLOOKUP($B46,HKII!$B$11:$G$80,6,FALSE)))</f>
        <v>13</v>
      </c>
      <c r="H46" s="652">
        <f>IF(OR(ISNUMBER(VLOOKUP($B46,HKI!$B$11:$I$73,8,FALSE))=FALSE,$H$6="",$B46=""),"",VLOOKUP($B46,HKI!$B$11:$I$73,8,FALSE))</f>
        <v>4</v>
      </c>
      <c r="I46" s="653" t="str">
        <f>IF(OR(ISNUMBER(VLOOKUP($B46,HKI!$B$11:$K$73,10,FALSE))=FALSE,,$H$6="",$B46=""),"",VLOOKUP($B46,HKI!$B$11:$K$73,10,FALSE))</f>
        <v/>
      </c>
      <c r="J46" s="652">
        <f>IF(OR(ISNUMBER(VLOOKUP($B46,HKI!$B$11:$M$73,12,FALSE))=FALSE,$J$6="",$B46=""),"",VLOOKUP($B46,HKI!$B$11:$M$73,12,FALSE))</f>
        <v>6.5</v>
      </c>
      <c r="K46" s="653" t="str">
        <f>IF(OR(ISNUMBER(VLOOKUP($B46,HKI!$B$11:$O$73,14,FALSE))=FALSE,$J$6="",$B46=""),"",VLOOKUP($B46,HKI!$B$11:$O$73,14,FALSE))</f>
        <v/>
      </c>
      <c r="L46" s="652">
        <f>IF(OR(ISNUMBER(VLOOKUP($B46,HKI!$B$11:$Q$73,16,FALSE))=FALSE,$L$6="",$B46=""),"",VLOOKUP($B46,HKI!$B$11:$Q$73,16,FALSE))</f>
        <v>5.7</v>
      </c>
      <c r="M46" s="653" t="str">
        <f>IF(OR(ISNUMBER(VLOOKUP($B46,HKI!$B$11:$S$73,18,FALSE))=FALSE,$L$6="",$B46=""),"",VLOOKUP($B46,HKI!$B$11:$S$73,18,FALSE))</f>
        <v/>
      </c>
      <c r="N46" s="652">
        <f>IF(OR(ISNUMBER(VLOOKUP($B46,HKI!$B$11:$U$73,20,FALSE))=FALSE,$N$6="",$B46=""),"",VLOOKUP($B46,HKI!$B$11:$U$73,20,FALSE))</f>
        <v>4.4000000000000004</v>
      </c>
      <c r="O46" s="653" t="str">
        <f>IF(OR(ISNUMBER(VLOOKUP($B46,HKI!$B$11:$W$73,22,FALSE))=FALSE,$N$6="",$B46=""),"",VLOOKUP($B46,HKI!$B$11:$W$73,22,FALSE))</f>
        <v/>
      </c>
      <c r="P46" s="652">
        <f>IF(OR(ISNUMBER(VLOOKUP($B46,HKI!$B$11:$Y$73,24,FALSE))=FALSE,$P$6="",$B46=""),"",VLOOKUP($B46,HKI!$B$11:$Y$73,24,FALSE))</f>
        <v>3.7</v>
      </c>
      <c r="Q46" s="653">
        <f>IF(OR(ISNUMBER(VLOOKUP($B46,HKI!$B$11:$AA$73,26,FALSE))=FALSE,$P$6="",$B46=""),"",VLOOKUP($B46,HKI!$B$11:$AA$73,26,FALSE))</f>
        <v>3.7</v>
      </c>
      <c r="R46" s="652">
        <f>IF(OR(ISNUMBER(VLOOKUP($B46,HKI!$B$11:$AC$73,28,FALSE))=FALSE,$R$6="",$B46=""),"",VLOOKUP($B46,HKI!$B$11:$AC$73,28,FALSE))</f>
        <v>3.1</v>
      </c>
      <c r="S46" s="653">
        <f>IF(OR(ISNUMBER(VLOOKUP($B46,HKI!$B$11:$AE$73,30,FALSE))=FALSE,$R$6="",$B46=""),"",VLOOKUP($B46,HKI!$B$11:$AE$73,30,FALSE))</f>
        <v>5.0999999999999996</v>
      </c>
      <c r="T46" s="652" t="str">
        <f>IF(OR(ISNUMBER(VLOOKUP($B46,HKI!$B$11:$AG$73,32,FALSE))=FALSE,$T$6="",$B46=""),"",VLOOKUP($B46,HKI!$B$11:$AG$73,32,FALSE))</f>
        <v/>
      </c>
      <c r="U46" s="653" t="str">
        <f>IF(OR(ISNUMBER(VLOOKUP($B46,HKI!$B$11:$AI$73,34,FALSE))=FALSE,$T$6="",$B46=""),"",VLOOKUP($B46,HKI!$B$11:$AI$73,34,FALSE))</f>
        <v/>
      </c>
      <c r="V46" s="652" t="str">
        <f>IF(OR(ISNUMBER(VLOOKUP($B46,HKI!$B$11:$AK$73,36,FALSE))=FALSE,$V$6="",$B46=""),"",VLOOKUP($B46,HKI!$B$11:$AK$73,36,FALSE))</f>
        <v/>
      </c>
      <c r="W46" s="653" t="str">
        <f>IF(OR(ISNUMBER(VLOOKUP($B46,HKI!$B$11:$AM$73,38,FALSE))=FALSE,$V$6="",$B46=""),"",VLOOKUP($B46,HKI!$B$11:$AM$73,38,FALSE))</f>
        <v/>
      </c>
      <c r="X46" s="652" t="str">
        <f>IF(OR(ISNUMBER(VLOOKUP($B46,HKI!$B$11:$AO$73,40,FALSE))=FALSE,$X$6="",$B46=""),"",VLOOKUP($B46,HKI!$B$11:$AO$73,40,FALSE))</f>
        <v/>
      </c>
      <c r="Y46" s="653" t="str">
        <f>IF(OR(ISNUMBER(VLOOKUP($B46,HKI!$B$11:$AQ$73,42,FALSE))=FALSE,$X$6="",$B46=""),"",VLOOKUP($B46,HKI!$B$11:$AQ$73,42,FALSE))</f>
        <v/>
      </c>
      <c r="Z46" s="652">
        <f>IF(OR(ISNUMBER(VLOOKUP($B46,HKI!$B$11:$AS$73,44,FALSE))=FALSE,$Z$6="",$B46=""),"",VLOOKUP($B46,HKI!$B$11:$AS$73,44,FALSE))</f>
        <v>6.8</v>
      </c>
      <c r="AA46" s="254"/>
      <c r="AB46" s="652">
        <f>IF(OR(ISNUMBER(VLOOKUP($B46,HKI!$B$11:$AW$73,48,FALSE))=FALSE,$AB$6="",$B46=""),"",VLOOKUP($B46,HKI!$B$11:$AW$73,48,FALSE))</f>
        <v>6.3</v>
      </c>
      <c r="AC46" s="254"/>
      <c r="AD46" s="652">
        <f>IF(OR(ISNUMBER(VLOOKUP($B46,HKII!$B$11:$I$80,8,FALSE))=FALSE,$AD$6="",$B46=""),"",VLOOKUP($B46,HKII!$B$11:$I$80,8,FALSE))</f>
        <v>5.9</v>
      </c>
      <c r="AE46" s="653" t="str">
        <f>IF(OR(ISNUMBER(VLOOKUP($B46,HKII!$B$11:$K$80,10,FALSE))=FALSE,$AD$6="",$B46=""),"",VLOOKUP($B46,HKII!$B$11:$K$80,10,FALSE))</f>
        <v/>
      </c>
      <c r="AF46" s="652">
        <f>IF(OR(ISNUMBER(VLOOKUP($B46,HKII!$B$11:$M$80,12,FALSE))=FALSE,$AF$6="",$B46=""),"",VLOOKUP($B46,HKII!$B$11:$M$80,12,FALSE))</f>
        <v>6.5</v>
      </c>
      <c r="AG46" s="653" t="str">
        <f>IF(OR(ISNUMBER(VLOOKUP($B46,HKII!$B$11:$O$80,14,FALSE))=FALSE,$AF$6="",$B46=""),"",VLOOKUP($B46,HKII!$B$11:$O$80,14,FALSE))</f>
        <v/>
      </c>
      <c r="AH46" s="652">
        <f>IF(OR(ISNUMBER(VLOOKUP($B46,HKII!$B$11:$Q$80,16,FALSE))=FALSE,$AH$6="",$B46=""),"",VLOOKUP($B46,HKII!$B$11:$Q$80,16,FALSE))</f>
        <v>6.1</v>
      </c>
      <c r="AI46" s="653" t="str">
        <f>IF(OR(ISNUMBER(VLOOKUP($B46,HKII!$B$11:$S$80,18,FALSE))=FALSE,$AH$6="",$B46=""),"",VLOOKUP($B46,HKII!$B$11:$S$75,18,FALSE))</f>
        <v/>
      </c>
      <c r="AJ46" s="652">
        <f>IF(OR(ISNUMBER(VLOOKUP($B46,HKII!$B$11:$U$80,20,FALSE))=FALSE,$AJ$6="",$B46=""),"",VLOOKUP($B46,HKII!$B$11:$U$80,20,FALSE))</f>
        <v>5.3</v>
      </c>
      <c r="AK46" s="653" t="str">
        <f>IF(OR(ISNUMBER(VLOOKUP($B46,HKII!$B$11:$W$91,22,FALSE))=FALSE,$AJ$6="",$B46=""),"",VLOOKUP($B46,HKII!$B$11:$W$91,22,FALSE))</f>
        <v/>
      </c>
      <c r="AL46" s="652">
        <f>IF(OR(ISNUMBER(VLOOKUP($B46,HKII!$B$11:$Y$80,24,FALSE))=FALSE,$AL$6="",$B46=""),"",VLOOKUP($B46,HKII!$B$11:$Y$80,24,FALSE))</f>
        <v>5.7</v>
      </c>
      <c r="AM46" s="653" t="str">
        <f>IF(OR(ISNUMBER(VLOOKUP($B46,HKII!$B$11:$AA$80,26,FALSE))=FALSE,$AL$6="",$B46=""),"",VLOOKUP($B46,HKII!$B$11:$AA$80,26,FALSE))</f>
        <v/>
      </c>
      <c r="AN46" s="652">
        <f>IF(OR(ISNUMBER(VLOOKUP($B46,HKII!$B$11:$AC$80,28,FALSE))=FALSE,$AN$6="",$B46=""),"",VLOOKUP($B46,HKII!$B$11:$AC$80,28,FALSE))</f>
        <v>5.4</v>
      </c>
      <c r="AO46" s="653" t="str">
        <f>IF(OR(ISNUMBER(VLOOKUP($B46,HKII!$B$11:$AE$80,30,FALSE))=FALSE,$AN$6="",$B46=""),"",VLOOKUP($B46,HKII!$B$11:$AE$80,30,FALSE))</f>
        <v/>
      </c>
      <c r="AP46" s="652" t="str">
        <f>IF(OR(ISNUMBER(VLOOKUP($B46,HKII!$B$11:$AG$80,32,FALSE))=FALSE,$AP$6="",$B46=""),"",VLOOKUP($B46,HKII!$B$11:$AG$80,32,FALSE))</f>
        <v/>
      </c>
      <c r="AQ46" s="654" t="str">
        <f>IF(OR(ISNUMBER(VLOOKUP($B46,HKII!$B$11:$AI$80,34,FALSE))=FALSE,$AP$6="",$B46=""),"",VLOOKUP($B46,HKII!$B$11:$AI$80,34,FALSE))</f>
        <v/>
      </c>
      <c r="AR46" s="652">
        <f>IF(OR(ISNUMBER(VLOOKUP($B46,HKII!$B$11:$AK$80,36,FALSE))=FALSE,$AR$6="",$B46=""),"",VLOOKUP($B46,HKII!$B$11:$AK$80,36,FALSE))</f>
        <v>5</v>
      </c>
      <c r="AS46" s="254"/>
      <c r="AT46" s="652">
        <f>IF(OR(ISNUMBER(VLOOKUP($B46,HKII!$B$11:$AO$80,40,FALSE))=FALSE,$AT$6="",$B46=""),"",VLOOKUP($B46,HKII!$B$11:$AO$80,40,FALSE))</f>
        <v>5.5</v>
      </c>
      <c r="AU46" s="735"/>
      <c r="AV46" s="652">
        <f>IF(OR(ISNUMBER(VLOOKUP($B46,HKII!$B$11:$AS$80,44,FALSE))=FALSE,$AV$6="",$B46=""),"",VLOOKUP($B46,HKII!$B$11:$AS$80,44,FALSE))</f>
        <v>5.8</v>
      </c>
      <c r="AW46" s="735"/>
      <c r="AX46" s="652" t="str">
        <f>IF(OR(ISNUMBER(VLOOKUP($B46,HKII!$B$11:$AW$80,48,FALSE))=FALSE,AX41="",$B46=""),"",VLOOKUP($B46,HKII!$B$11:$AW$80,48,FALSE))</f>
        <v/>
      </c>
      <c r="AY46" s="735"/>
      <c r="AZ46" s="655">
        <f t="shared" si="0"/>
        <v>5.45</v>
      </c>
      <c r="BA46" s="655">
        <f t="shared" si="22"/>
        <v>5.56</v>
      </c>
      <c r="BB46" s="548">
        <f>IF($B46="","",IF(OR(ISNUMBER(VLOOKUP($B46,HKI!$B$11:$BB$73,53,FALSE)),ISNUMBER(VLOOKUP($B46,HKII!$B$11:$BB$80,53,FALSE))),ROUND((VLOOKUP($B46,HKI!$B$11:$BB$73,53,FALSE)+VLOOKUP($B46,HKII!$B$11:$BB$80,53,FALSE))/2,0),""))</f>
        <v>54</v>
      </c>
      <c r="BC46" s="656" t="str">
        <f t="shared" si="23"/>
        <v>TB Yếu</v>
      </c>
      <c r="BD46" s="548" t="str">
        <f t="shared" si="24"/>
        <v>T.Bình</v>
      </c>
      <c r="BE46" s="202"/>
      <c r="BF46" s="186" t="str">
        <f t="shared" si="25"/>
        <v/>
      </c>
      <c r="BG46" s="657">
        <f t="shared" si="26"/>
        <v>35</v>
      </c>
      <c r="BH46" s="188">
        <f t="shared" si="111"/>
        <v>31</v>
      </c>
      <c r="BI46" s="188">
        <f t="shared" si="28"/>
        <v>4</v>
      </c>
      <c r="BJ46" s="188">
        <f t="shared" si="29"/>
        <v>33</v>
      </c>
      <c r="BK46" s="658">
        <f t="shared" si="30"/>
        <v>2</v>
      </c>
      <c r="BL46" s="659">
        <f t="shared" si="31"/>
        <v>5.83</v>
      </c>
      <c r="BM46" s="186" t="str">
        <f t="shared" si="32"/>
        <v>BT</v>
      </c>
      <c r="BN46" s="659">
        <f t="shared" si="33"/>
        <v>5.78</v>
      </c>
      <c r="BO46" s="186" t="str">
        <f t="shared" si="34"/>
        <v>BT</v>
      </c>
      <c r="BP46" s="660" t="str">
        <f t="shared" si="35"/>
        <v>SV năm 3</v>
      </c>
      <c r="BQ46" s="203"/>
      <c r="BR46" s="681">
        <f>IF($B46="","",IF(AND(ISNUMBER(VLOOKUP($B46,HKI!$B$11:$BP$73,67,FALSE))=TRUE,ISNUMBER(VLOOKUP($B46,HKII!$B$11:$BI$80,60,FALSE))=TRUE),VLOOKUP($B46,HKI!$B$11:$BP$73,67,FALSE)+VLOOKUP($B46,HKII!$B$11:$BI$80,60,FALSE),IF(OR(ISNUMBER(VLOOKUP($B46,HKI!$B$11:$BP$73,67,FALSE))=TRUE,ISNUMBER(VLOOKUP($B46,HKII!$B$11:$BI$80,60,FALSE))=TRUE),VLOOKUP($B46,HKII!$B$11:$BI$80,60,FALSE),"")))</f>
        <v>72</v>
      </c>
      <c r="BS46" s="681">
        <f>IF($B46="","",IF(ISNUMBER(VLOOKUP($B46,HKI!$B$11:$BQ$73,68,FALSE))=TRUE,VLOOKUP($B46,HKI!$B$11:$BQ$84,68,FALSE)+IF(ISNUMBER(VLOOKUP($B46,HKII!$B$11:$BJ$80,61,FALSE))=TRUE,VLOOKUP($B46,HKII!$B$11:$BJ$80,61,FALSE),VLOOKUP($B46,HKII!$B$11:$BJ$80,61,FALSE)),""))</f>
        <v>2</v>
      </c>
      <c r="BT46" s="197">
        <f t="shared" si="112"/>
        <v>4</v>
      </c>
      <c r="BU46" s="198">
        <f t="shared" si="113"/>
        <v>6.5</v>
      </c>
      <c r="BV46" s="198">
        <f t="shared" si="114"/>
        <v>5.7</v>
      </c>
      <c r="BW46" s="198">
        <f t="shared" si="115"/>
        <v>4.4000000000000004</v>
      </c>
      <c r="BX46" s="199">
        <f t="shared" si="116"/>
        <v>3.7</v>
      </c>
      <c r="BY46" s="199">
        <f t="shared" si="6"/>
        <v>3.1</v>
      </c>
      <c r="BZ46" s="198" t="str">
        <f t="shared" si="7"/>
        <v/>
      </c>
      <c r="CA46" s="198" t="str">
        <f t="shared" si="117"/>
        <v/>
      </c>
      <c r="CB46" s="199" t="str">
        <f t="shared" si="36"/>
        <v/>
      </c>
      <c r="CC46" s="199">
        <f t="shared" si="37"/>
        <v>6.8</v>
      </c>
      <c r="CD46" s="198">
        <f t="shared" si="9"/>
        <v>6.3</v>
      </c>
      <c r="CE46" s="198">
        <f t="shared" si="118"/>
        <v>5.9</v>
      </c>
      <c r="CF46" s="198">
        <f t="shared" si="119"/>
        <v>6.5</v>
      </c>
      <c r="CG46" s="198">
        <f t="shared" si="120"/>
        <v>6.1</v>
      </c>
      <c r="CH46" s="198">
        <f t="shared" si="121"/>
        <v>5.3</v>
      </c>
      <c r="CI46" s="198">
        <f t="shared" si="122"/>
        <v>5.7</v>
      </c>
      <c r="CJ46" s="198">
        <f t="shared" si="123"/>
        <v>5.4</v>
      </c>
      <c r="CK46" s="198" t="str">
        <f t="shared" si="124"/>
        <v/>
      </c>
      <c r="CL46" s="198">
        <f t="shared" si="125"/>
        <v>5</v>
      </c>
      <c r="CM46" s="198">
        <f t="shared" si="18"/>
        <v>5.5</v>
      </c>
      <c r="CN46" s="198">
        <f t="shared" si="19"/>
        <v>5.8</v>
      </c>
      <c r="CO46" s="199" t="str">
        <f t="shared" si="20"/>
        <v/>
      </c>
      <c r="CP46" s="200">
        <f t="shared" si="38"/>
        <v>5.45</v>
      </c>
      <c r="CQ46" s="571" t="str">
        <f t="shared" si="39"/>
        <v/>
      </c>
      <c r="CR46" s="571">
        <f t="shared" si="40"/>
        <v>6.5</v>
      </c>
      <c r="CS46" s="571">
        <f t="shared" si="41"/>
        <v>5.7</v>
      </c>
      <c r="CT46" s="571">
        <f t="shared" si="42"/>
        <v>4.4000000000000004</v>
      </c>
      <c r="CU46" s="571" t="str">
        <f t="shared" si="43"/>
        <v/>
      </c>
      <c r="CV46" s="571" t="str">
        <f t="shared" si="44"/>
        <v/>
      </c>
      <c r="CW46" s="571" t="str">
        <f t="shared" si="45"/>
        <v/>
      </c>
      <c r="CX46" s="571" t="str">
        <f t="shared" si="46"/>
        <v/>
      </c>
      <c r="CY46" s="571" t="str">
        <f t="shared" si="47"/>
        <v/>
      </c>
      <c r="CZ46" s="571">
        <f t="shared" si="48"/>
        <v>6.8</v>
      </c>
      <c r="DA46" s="571">
        <f t="shared" si="49"/>
        <v>6.3</v>
      </c>
      <c r="DB46" s="571">
        <f t="shared" si="50"/>
        <v>5.9</v>
      </c>
      <c r="DC46" s="571">
        <f t="shared" si="51"/>
        <v>6.5</v>
      </c>
      <c r="DD46" s="571">
        <f t="shared" si="52"/>
        <v>6.1</v>
      </c>
      <c r="DE46" s="571">
        <f t="shared" si="53"/>
        <v>5.3</v>
      </c>
      <c r="DF46" s="571">
        <f t="shared" si="54"/>
        <v>5.7</v>
      </c>
      <c r="DG46" s="571">
        <f t="shared" si="55"/>
        <v>5.4</v>
      </c>
      <c r="DH46" s="571" t="str">
        <f t="shared" si="56"/>
        <v/>
      </c>
      <c r="DI46" s="571">
        <f t="shared" si="57"/>
        <v>5</v>
      </c>
      <c r="DJ46" s="571">
        <f t="shared" si="58"/>
        <v>5.5</v>
      </c>
      <c r="DK46" s="571">
        <f t="shared" si="59"/>
        <v>5.8</v>
      </c>
      <c r="DL46" s="571" t="str">
        <f t="shared" si="60"/>
        <v/>
      </c>
      <c r="DM46" s="574">
        <f t="shared" si="126"/>
        <v>5.83</v>
      </c>
      <c r="DN46" s="585">
        <f t="shared" si="61"/>
        <v>4</v>
      </c>
      <c r="DO46" s="586">
        <f t="shared" si="62"/>
        <v>6.5</v>
      </c>
      <c r="DP46" s="586">
        <f t="shared" si="63"/>
        <v>5.7</v>
      </c>
      <c r="DQ46" s="586">
        <f t="shared" si="64"/>
        <v>4.4000000000000004</v>
      </c>
      <c r="DR46" s="586">
        <f t="shared" si="65"/>
        <v>3.7</v>
      </c>
      <c r="DS46" s="586">
        <f t="shared" si="66"/>
        <v>5.0999999999999996</v>
      </c>
      <c r="DT46" s="586" t="str">
        <f t="shared" si="67"/>
        <v/>
      </c>
      <c r="DU46" s="586" t="str">
        <f t="shared" si="68"/>
        <v/>
      </c>
      <c r="DV46" s="586" t="str">
        <f t="shared" si="69"/>
        <v/>
      </c>
      <c r="DW46" s="586">
        <f t="shared" si="70"/>
        <v>6.8</v>
      </c>
      <c r="DX46" s="586">
        <f t="shared" si="71"/>
        <v>6.3</v>
      </c>
      <c r="DY46" s="586">
        <f t="shared" si="72"/>
        <v>5.9</v>
      </c>
      <c r="DZ46" s="586">
        <f t="shared" si="73"/>
        <v>6.5</v>
      </c>
      <c r="EA46" s="586">
        <f t="shared" si="74"/>
        <v>6.1</v>
      </c>
      <c r="EB46" s="586">
        <f t="shared" si="75"/>
        <v>5.3</v>
      </c>
      <c r="EC46" s="586">
        <f t="shared" si="76"/>
        <v>5.7</v>
      </c>
      <c r="ED46" s="586">
        <f t="shared" si="77"/>
        <v>5.4</v>
      </c>
      <c r="EE46" s="586" t="str">
        <f t="shared" si="78"/>
        <v/>
      </c>
      <c r="EF46" s="586">
        <f t="shared" si="79"/>
        <v>5</v>
      </c>
      <c r="EG46" s="586">
        <f t="shared" si="80"/>
        <v>5.5</v>
      </c>
      <c r="EH46" s="586">
        <f t="shared" si="81"/>
        <v>5.8</v>
      </c>
      <c r="EI46" s="586" t="str">
        <f t="shared" si="82"/>
        <v/>
      </c>
      <c r="EJ46" s="589">
        <f t="shared" si="83"/>
        <v>5.56</v>
      </c>
      <c r="EK46" s="617">
        <f>IF($B46="","",IF(ISNUMBER(VLOOKUP($B46,HKI!$B$11:$EU$73,150,FALSE)),VLOOKUP($B46,HKI!$B$11:$EU$73,150,FALSE),""))</f>
        <v>6.3</v>
      </c>
      <c r="EL46" s="602">
        <f>IF($B46="","",IF(ISNUMBER(VLOOKUP($B46,HKI!$B$11:$EV$73,151,FALSE)),VLOOKUP($B46,HKI!$B$11:$EV$73,151,FALSE),""))</f>
        <v>6.4</v>
      </c>
      <c r="EM46" s="602">
        <f>IF($B46="","",IF(ISNUMBER(VLOOKUP($B46,HKI!$B$11:$EW$73,152,FALSE)),VLOOKUP($B46,HKI!$B$11:$EW$73,152,FALSE),""))</f>
        <v>5</v>
      </c>
      <c r="EN46" s="602">
        <f>IF($B46="","",IF(ISNUMBER(VLOOKUP($B46,HKI!$B$11:$EX$73,153,FALSE)),VLOOKUP($B46,HKI!$B$11:$EX$73,153,FALSE),""))</f>
        <v>5.4</v>
      </c>
      <c r="EO46" s="602">
        <f>IF($B46="","",IF(ISNUMBER(VLOOKUP($B46,HKI!$B$11:$EY$73,154,FALSE)),VLOOKUP($B46,HKI!$B$11:$EY$73,154,FALSE),""))</f>
        <v>6.5</v>
      </c>
      <c r="EP46" s="602">
        <f>IF($B46="","",IF(ISNUMBER(VLOOKUP($B46,HKI!$B$11:$EZ$73,155,FALSE)),VLOOKUP($B46,HKI!$B$11:$EZ$73,155,FALSE),""))</f>
        <v>6.5</v>
      </c>
      <c r="EQ46" s="602">
        <f>IF($B46="","",IF(ISNUMBER(VLOOKUP($B46,HKI!$B$11:$FA$73,156,FALSE)),VLOOKUP($B46,HKI!$B$11:$FA$73,156,FALSE),""))</f>
        <v>5.8</v>
      </c>
      <c r="ER46" s="602" t="str">
        <f>IF($B46="","",IF(ISNUMBER(VLOOKUP($B46,HKI!$B$11:$FB$73,157,FALSE)),VLOOKUP($B46,HKI!$B$11:$FB$73,157,FALSE),""))</f>
        <v/>
      </c>
      <c r="ES46" s="602" t="str">
        <f>IF($B46="","",IF(ISNUMBER(VLOOKUP($B46,HKI!$B$11:$FC$84,158,FALSE)),VLOOKUP($B46,HKI!$B$11:$FC$73,158,FALSE),""))</f>
        <v/>
      </c>
      <c r="ET46" s="602">
        <f>IF($B46="","",IF(ISNUMBER(VLOOKUP($B46,HKI!$B$11:$FD$73,159,FALSE)),VLOOKUP($B46,HKI!$B$11:$FD$73,159,FALSE),""))</f>
        <v>5</v>
      </c>
      <c r="EU46" s="602">
        <f>IF($B46="","",IF(ISNUMBER(VLOOKUP($B46,HKI!$B$11:$FE$73,160,FALSE)),VLOOKUP($B46,HKI!$B$11:$FE$73,160,FALSE),""))</f>
        <v>5.2</v>
      </c>
      <c r="EV46" s="602">
        <f>IF($B46="","",IF(ISNUMBER(VLOOKUP($B46,HKI!$B$11:$FF$73,161,FALSE)),VLOOKUP($B46,HKI!$B$11:$FF$73,161,FALSE),""))</f>
        <v>5.9</v>
      </c>
      <c r="EW46" s="602">
        <f>IF($B46="","",IF(ISNUMBER(VLOOKUP($B46,HKI!$B$11:$FG$73,162,FALSE)),VLOOKUP($B46,HKI!$B$11:$FG$73,162,FALSE),""))</f>
        <v>7.6</v>
      </c>
      <c r="EX46" s="602" t="str">
        <f>IF($B46="","",IF(ISNUMBER(VLOOKUP($B46,HKI!$B$11:$FH$73,163,FALSE)),VLOOKUP($B46,HKI!$B$11:$FH$73,163,FALSE),""))</f>
        <v/>
      </c>
      <c r="EY46" s="602">
        <f>IF($B46="","",IF(ISNUMBER(VLOOKUP($B46,HKI!$B$11:$FI$73,164,FALSE)),VLOOKUP($B46,HKI!$B$11:$FI$73,164,FALSE),""))</f>
        <v>6.2</v>
      </c>
      <c r="EZ46" s="602">
        <f>IF($B46="","",IF(ISNUMBER(VLOOKUP($B46,HKI!$B$11:$FJ$73,165,FALSE)),VLOOKUP($B46,HKI!$B$11:$FJ$73,165,FALSE),""))</f>
        <v>6.6</v>
      </c>
      <c r="FA46" s="602">
        <f>IF($B46="","",IF(ISNUMBER(VLOOKUP($B46,HKI!$B$11:$FK$73,166,FALSE)),VLOOKUP($B46,HKI!$B$11:$FK$73,166,FALSE),""))</f>
        <v>6</v>
      </c>
      <c r="FB46" s="602">
        <f>IF($B46="","",IF(ISNUMBER(VLOOKUP($B46,HKI!$B$11:$FL$73,167,FALSE)),VLOOKUP($B46,HKI!$B$11:$FL$73,167,FALSE),""))</f>
        <v>5.5</v>
      </c>
      <c r="FC46" s="602" t="str">
        <f>IF($B46="","",IF(ISNUMBER(VLOOKUP($B46,HKI!$B$11:$FM$73,168,FALSE)),VLOOKUP($B46,HKI!$B$11:$FM$73,168,FALSE),""))</f>
        <v/>
      </c>
      <c r="FD46" s="602" t="str">
        <f>IF($B46="","",IF(ISNUMBER(VLOOKUP($B46,HKI!$B$11:$FN$73,169,FALSE)),VLOOKUP($B46,HKI!$B$11:$FN$73,169,FALSE),""))</f>
        <v/>
      </c>
      <c r="FE46" s="602" t="str">
        <f>IF($B46="","",IF(ISNUMBER(VLOOKUP($B46,HKI!$B$11:$FO$73,170,FALSE)),VLOOKUP($B46,HKI!$B$11:$FO$73,170,FALSE),""))</f>
        <v/>
      </c>
      <c r="FF46" s="602">
        <f>IF($B46="","",IF(ISNUMBER(VLOOKUP($B46,HKI!$B$11:$FP$73,171,FALSE)),VLOOKUP($B46,HKI!$B$11:$FP$73,171,FALSE),""))</f>
        <v>6.7</v>
      </c>
      <c r="FG46" s="618" t="str">
        <f>IF($B46="","",IF(ISNUMBER(VLOOKUP($B46,HKI!$B$11:$FQ$73,172,FALSE)),VLOOKUP($B46,HKI!$B$11:$FQ$73,172,FALSE),""))</f>
        <v/>
      </c>
      <c r="FH46" s="610" t="str">
        <f t="shared" si="84"/>
        <v/>
      </c>
      <c r="FI46" s="586">
        <f t="shared" si="85"/>
        <v>6.5</v>
      </c>
      <c r="FJ46" s="586">
        <f t="shared" si="86"/>
        <v>5.7</v>
      </c>
      <c r="FK46" s="586">
        <f t="shared" si="87"/>
        <v>4.4000000000000004</v>
      </c>
      <c r="FL46" s="586" t="str">
        <f t="shared" si="88"/>
        <v/>
      </c>
      <c r="FM46" s="586">
        <f t="shared" si="89"/>
        <v>5.0999999999999996</v>
      </c>
      <c r="FN46" s="586" t="str">
        <f t="shared" si="90"/>
        <v/>
      </c>
      <c r="FO46" s="586" t="str">
        <f t="shared" si="91"/>
        <v/>
      </c>
      <c r="FP46" s="586" t="str">
        <f t="shared" si="92"/>
        <v/>
      </c>
      <c r="FQ46" s="586">
        <f t="shared" si="93"/>
        <v>6.8</v>
      </c>
      <c r="FR46" s="586">
        <f t="shared" si="94"/>
        <v>6.3</v>
      </c>
      <c r="FS46" s="586">
        <f t="shared" si="95"/>
        <v>5.9</v>
      </c>
      <c r="FT46" s="586">
        <f t="shared" si="96"/>
        <v>6.5</v>
      </c>
      <c r="FU46" s="586">
        <f t="shared" si="97"/>
        <v>6.1</v>
      </c>
      <c r="FV46" s="586">
        <f t="shared" si="98"/>
        <v>5.3</v>
      </c>
      <c r="FW46" s="586">
        <f t="shared" si="99"/>
        <v>5.7</v>
      </c>
      <c r="FX46" s="586">
        <f t="shared" si="100"/>
        <v>5.4</v>
      </c>
      <c r="FY46" s="586" t="str">
        <f t="shared" si="101"/>
        <v/>
      </c>
      <c r="FZ46" s="586">
        <f t="shared" si="102"/>
        <v>5</v>
      </c>
      <c r="GA46" s="586">
        <f t="shared" si="103"/>
        <v>5.5</v>
      </c>
      <c r="GB46" s="586">
        <f t="shared" si="104"/>
        <v>5.8</v>
      </c>
      <c r="GC46" s="586" t="str">
        <f t="shared" si="105"/>
        <v/>
      </c>
      <c r="GD46" s="596">
        <f t="shared" si="106"/>
        <v>5.78</v>
      </c>
      <c r="GE46" s="737">
        <f t="shared" si="107"/>
        <v>5.95</v>
      </c>
      <c r="GF46" s="207"/>
      <c r="GI46" s="738">
        <f t="shared" si="108"/>
        <v>416.30000000000013</v>
      </c>
      <c r="GJ46" s="738">
        <f t="shared" si="109"/>
        <v>70</v>
      </c>
      <c r="GK46" s="738">
        <f t="shared" si="110"/>
        <v>5.95</v>
      </c>
    </row>
    <row r="47" spans="1:193" s="206" customFormat="1" ht="21.95" customHeight="1">
      <c r="A47" s="686">
        <f>IF(B47="","",SUBTOTAL(3,$B$11:B47))</f>
        <v>37</v>
      </c>
      <c r="B47" s="490" t="str">
        <f>IF(HKII!$B47="","",HKII!$B47)</f>
        <v>13D301Đ097</v>
      </c>
      <c r="C47" s="648" t="str">
        <f>IF($B47="","",VLOOKUP($B47,'DS LOP HKII'!$B$2:$C$936,2,0))</f>
        <v>Nguyễn Thành</v>
      </c>
      <c r="D47" s="649" t="str">
        <f>IF($B47="","",VLOOKUP($B47,'DS LOP HKII'!$B$2:$D$936,3,0))</f>
        <v>Phát</v>
      </c>
      <c r="E47" s="201"/>
      <c r="F47" s="650" t="str">
        <f>IF($B47="","",IF(AND(ISBLANK(VLOOKUP($B47,HKI!$B$11:$G$73,5,FALSE)),ISBLANK(VLOOKUP($B47,HKII!$B$11:$G$80,5,FALSE)))=TRUE,"",VLOOKUP($B47,HKI!$B$11:$G$73,5,FALSE)+VLOOKUP($B47,HKII!$B$11:$G$80,5,FALSE)))</f>
        <v/>
      </c>
      <c r="G47" s="651">
        <f>IF($B47="","",IF(AND(ISBLANK(VLOOKUP($B47,HKI!$B$11:$G$73,6,FALSE)),ISBLANK(VLOOKUP($B47,HKII!$B$11:$G$80,6,FALSE)))=TRUE,"",VLOOKUP($B47,HKI!$B$11:$G$73,6,FALSE)+VLOOKUP($B47,HKII!$B$11:$G$80,6,FALSE)))</f>
        <v>4</v>
      </c>
      <c r="H47" s="652">
        <f>IF(OR(ISNUMBER(VLOOKUP($B47,HKI!$B$11:$I$73,8,FALSE))=FALSE,$H$6="",$B47=""),"",VLOOKUP($B47,HKI!$B$11:$I$73,8,FALSE))</f>
        <v>4.4000000000000004</v>
      </c>
      <c r="I47" s="653" t="str">
        <f>IF(OR(ISNUMBER(VLOOKUP($B47,HKI!$B$11:$K$73,10,FALSE))=FALSE,,$H$6="",$B47=""),"",VLOOKUP($B47,HKI!$B$11:$K$73,10,FALSE))</f>
        <v/>
      </c>
      <c r="J47" s="652">
        <f>IF(OR(ISNUMBER(VLOOKUP($B47,HKI!$B$11:$M$73,12,FALSE))=FALSE,$J$6="",$B47=""),"",VLOOKUP($B47,HKI!$B$11:$M$73,12,FALSE))</f>
        <v>5.7</v>
      </c>
      <c r="K47" s="653" t="str">
        <f>IF(OR(ISNUMBER(VLOOKUP($B47,HKI!$B$11:$O$73,14,FALSE))=FALSE,$J$6="",$B47=""),"",VLOOKUP($B47,HKI!$B$11:$O$73,14,FALSE))</f>
        <v/>
      </c>
      <c r="L47" s="652">
        <f>IF(OR(ISNUMBER(VLOOKUP($B47,HKI!$B$11:$Q$73,16,FALSE))=FALSE,$L$6="",$B47=""),"",VLOOKUP($B47,HKI!$B$11:$Q$73,16,FALSE))</f>
        <v>5.2</v>
      </c>
      <c r="M47" s="653" t="str">
        <f>IF(OR(ISNUMBER(VLOOKUP($B47,HKI!$B$11:$S$73,18,FALSE))=FALSE,$L$6="",$B47=""),"",VLOOKUP($B47,HKI!$B$11:$S$73,18,FALSE))</f>
        <v/>
      </c>
      <c r="N47" s="652">
        <f>IF(OR(ISNUMBER(VLOOKUP($B47,HKI!$B$11:$U$73,20,FALSE))=FALSE,$N$6="",$B47=""),"",VLOOKUP($B47,HKI!$B$11:$U$73,20,FALSE))</f>
        <v>4.2</v>
      </c>
      <c r="O47" s="653" t="str">
        <f>IF(OR(ISNUMBER(VLOOKUP($B47,HKI!$B$11:$W$73,22,FALSE))=FALSE,$N$6="",$B47=""),"",VLOOKUP($B47,HKI!$B$11:$W$73,22,FALSE))</f>
        <v/>
      </c>
      <c r="P47" s="652">
        <f>IF(OR(ISNUMBER(VLOOKUP($B47,HKI!$B$11:$Y$73,24,FALSE))=FALSE,$P$6="",$B47=""),"",VLOOKUP($B47,HKI!$B$11:$Y$73,24,FALSE))</f>
        <v>7.8</v>
      </c>
      <c r="Q47" s="653" t="str">
        <f>IF(OR(ISNUMBER(VLOOKUP($B47,HKI!$B$11:$AA$73,26,FALSE))=FALSE,$P$6="",$B47=""),"",VLOOKUP($B47,HKI!$B$11:$AA$73,26,FALSE))</f>
        <v/>
      </c>
      <c r="R47" s="652">
        <f>IF(OR(ISNUMBER(VLOOKUP($B47,HKI!$B$11:$AC$73,28,FALSE))=FALSE,$R$6="",$B47=""),"",VLOOKUP($B47,HKI!$B$11:$AC$73,28,FALSE))</f>
        <v>5.3</v>
      </c>
      <c r="S47" s="653" t="str">
        <f>IF(OR(ISNUMBER(VLOOKUP($B47,HKI!$B$11:$AE$73,30,FALSE))=FALSE,$R$6="",$B47=""),"",VLOOKUP($B47,HKI!$B$11:$AE$73,30,FALSE))</f>
        <v/>
      </c>
      <c r="T47" s="652" t="str">
        <f>IF(OR(ISNUMBER(VLOOKUP($B47,HKI!$B$11:$AG$73,32,FALSE))=FALSE,$T$6="",$B47=""),"",VLOOKUP($B47,HKI!$B$11:$AG$73,32,FALSE))</f>
        <v/>
      </c>
      <c r="U47" s="653" t="str">
        <f>IF(OR(ISNUMBER(VLOOKUP($B47,HKI!$B$11:$AI$73,34,FALSE))=FALSE,$T$6="",$B47=""),"",VLOOKUP($B47,HKI!$B$11:$AI$73,34,FALSE))</f>
        <v/>
      </c>
      <c r="V47" s="652" t="str">
        <f>IF(OR(ISNUMBER(VLOOKUP($B47,HKI!$B$11:$AK$73,36,FALSE))=FALSE,$V$6="",$B47=""),"",VLOOKUP($B47,HKI!$B$11:$AK$73,36,FALSE))</f>
        <v/>
      </c>
      <c r="W47" s="653" t="str">
        <f>IF(OR(ISNUMBER(VLOOKUP($B47,HKI!$B$11:$AM$73,38,FALSE))=FALSE,$V$6="",$B47=""),"",VLOOKUP($B47,HKI!$B$11:$AM$73,38,FALSE))</f>
        <v/>
      </c>
      <c r="X47" s="652" t="str">
        <f>IF(OR(ISNUMBER(VLOOKUP($B47,HKI!$B$11:$AO$73,40,FALSE))=FALSE,$X$6="",$B47=""),"",VLOOKUP($B47,HKI!$B$11:$AO$73,40,FALSE))</f>
        <v/>
      </c>
      <c r="Y47" s="653" t="str">
        <f>IF(OR(ISNUMBER(VLOOKUP($B47,HKI!$B$11:$AQ$73,42,FALSE))=FALSE,$X$6="",$B47=""),"",VLOOKUP($B47,HKI!$B$11:$AQ$73,42,FALSE))</f>
        <v/>
      </c>
      <c r="Z47" s="652">
        <f>IF(OR(ISNUMBER(VLOOKUP($B47,HKI!$B$11:$AS$73,44,FALSE))=FALSE,$Z$6="",$B47=""),"",VLOOKUP($B47,HKI!$B$11:$AS$73,44,FALSE))</f>
        <v>7.8</v>
      </c>
      <c r="AA47" s="254"/>
      <c r="AB47" s="652">
        <f>IF(OR(ISNUMBER(VLOOKUP($B47,HKI!$B$11:$AW$73,48,FALSE))=FALSE,$AB$6="",$B47=""),"",VLOOKUP($B47,HKI!$B$11:$AW$73,48,FALSE))</f>
        <v>8</v>
      </c>
      <c r="AC47" s="254"/>
      <c r="AD47" s="652">
        <f>IF(OR(ISNUMBER(VLOOKUP($B47,HKII!$B$11:$I$80,8,FALSE))=FALSE,$AD$6="",$B47=""),"",VLOOKUP($B47,HKII!$B$11:$I$80,8,FALSE))</f>
        <v>4.5</v>
      </c>
      <c r="AE47" s="653" t="str">
        <f>IF(OR(ISNUMBER(VLOOKUP($B47,HKII!$B$11:$K$80,10,FALSE))=FALSE,$AD$6="",$B47=""),"",VLOOKUP($B47,HKII!$B$11:$K$80,10,FALSE))</f>
        <v/>
      </c>
      <c r="AF47" s="652">
        <f>IF(OR(ISNUMBER(VLOOKUP($B47,HKII!$B$11:$M$80,12,FALSE))=FALSE,$AF$6="",$B47=""),"",VLOOKUP($B47,HKII!$B$11:$M$80,12,FALSE))</f>
        <v>4.7</v>
      </c>
      <c r="AG47" s="653" t="str">
        <f>IF(OR(ISNUMBER(VLOOKUP($B47,HKII!$B$11:$O$80,14,FALSE))=FALSE,$AF$6="",$B47=""),"",VLOOKUP($B47,HKII!$B$11:$O$80,14,FALSE))</f>
        <v/>
      </c>
      <c r="AH47" s="652">
        <f>IF(OR(ISNUMBER(VLOOKUP($B47,HKII!$B$11:$Q$80,16,FALSE))=FALSE,$AH$6="",$B47=""),"",VLOOKUP($B47,HKII!$B$11:$Q$80,16,FALSE))</f>
        <v>5.5</v>
      </c>
      <c r="AI47" s="653" t="str">
        <f>IF(OR(ISNUMBER(VLOOKUP($B47,HKII!$B$11:$S$80,18,FALSE))=FALSE,$AH$6="",$B47=""),"",VLOOKUP($B47,HKII!$B$11:$S$75,18,FALSE))</f>
        <v/>
      </c>
      <c r="AJ47" s="652">
        <f>IF(OR(ISNUMBER(VLOOKUP($B47,HKII!$B$11:$U$80,20,FALSE))=FALSE,$AJ$6="",$B47=""),"",VLOOKUP($B47,HKII!$B$11:$U$80,20,FALSE))</f>
        <v>5.2</v>
      </c>
      <c r="AK47" s="653" t="str">
        <f>IF(OR(ISNUMBER(VLOOKUP($B47,HKII!$B$11:$W$91,22,FALSE))=FALSE,$AJ$6="",$B47=""),"",VLOOKUP($B47,HKII!$B$11:$W$91,22,FALSE))</f>
        <v/>
      </c>
      <c r="AL47" s="652">
        <f>IF(OR(ISNUMBER(VLOOKUP($B47,HKII!$B$11:$Y$80,24,FALSE))=FALSE,$AL$6="",$B47=""),"",VLOOKUP($B47,HKII!$B$11:$Y$80,24,FALSE))</f>
        <v>6.2</v>
      </c>
      <c r="AM47" s="653" t="str">
        <f>IF(OR(ISNUMBER(VLOOKUP($B47,HKII!$B$11:$AA$80,26,FALSE))=FALSE,$AL$6="",$B47=""),"",VLOOKUP($B47,HKII!$B$11:$AA$80,26,FALSE))</f>
        <v/>
      </c>
      <c r="AN47" s="652">
        <f>IF(OR(ISNUMBER(VLOOKUP($B47,HKII!$B$11:$AC$80,28,FALSE))=FALSE,$AN$6="",$B47=""),"",VLOOKUP($B47,HKII!$B$11:$AC$80,28,FALSE))</f>
        <v>5.6</v>
      </c>
      <c r="AO47" s="653" t="str">
        <f>IF(OR(ISNUMBER(VLOOKUP($B47,HKII!$B$11:$AE$80,30,FALSE))=FALSE,$AN$6="",$B47=""),"",VLOOKUP($B47,HKII!$B$11:$AE$80,30,FALSE))</f>
        <v/>
      </c>
      <c r="AP47" s="652" t="str">
        <f>IF(OR(ISNUMBER(VLOOKUP($B47,HKII!$B$11:$AG$80,32,FALSE))=FALSE,$AP$6="",$B47=""),"",VLOOKUP($B47,HKII!$B$11:$AG$80,32,FALSE))</f>
        <v/>
      </c>
      <c r="AQ47" s="654" t="str">
        <f>IF(OR(ISNUMBER(VLOOKUP($B47,HKII!$B$11:$AI$80,34,FALSE))=FALSE,$AP$6="",$B47=""),"",VLOOKUP($B47,HKII!$B$11:$AI$80,34,FALSE))</f>
        <v/>
      </c>
      <c r="AR47" s="652">
        <f>IF(OR(ISNUMBER(VLOOKUP($B47,HKII!$B$11:$AK$80,36,FALSE))=FALSE,$AR$6="",$B47=""),"",VLOOKUP($B47,HKII!$B$11:$AK$80,36,FALSE))</f>
        <v>8.5</v>
      </c>
      <c r="AS47" s="254"/>
      <c r="AT47" s="652">
        <f>IF(OR(ISNUMBER(VLOOKUP($B47,HKII!$B$11:$AO$80,40,FALSE))=FALSE,$AT$6="",$B47=""),"",VLOOKUP($B47,HKII!$B$11:$AO$80,40,FALSE))</f>
        <v>8.5</v>
      </c>
      <c r="AU47" s="735"/>
      <c r="AV47" s="652">
        <f>IF(OR(ISNUMBER(VLOOKUP($B47,HKII!$B$11:$AS$80,44,FALSE))=FALSE,$AV$6="",$B47=""),"",VLOOKUP($B47,HKII!$B$11:$AS$80,44,FALSE))</f>
        <v>9.6</v>
      </c>
      <c r="AW47" s="735"/>
      <c r="AX47" s="652" t="str">
        <f>IF(OR(ISNUMBER(VLOOKUP($B47,HKII!$B$11:$AW$80,48,FALSE))=FALSE,AX42="",$B47=""),"",VLOOKUP($B47,HKII!$B$11:$AW$80,48,FALSE))</f>
        <v/>
      </c>
      <c r="AY47" s="735"/>
      <c r="AZ47" s="655">
        <f t="shared" si="0"/>
        <v>6.17</v>
      </c>
      <c r="BA47" s="655" t="str">
        <f t="shared" si="22"/>
        <v/>
      </c>
      <c r="BB47" s="548">
        <f>IF($B47="","",IF(OR(ISNUMBER(VLOOKUP($B47,HKI!$B$11:$BB$73,53,FALSE)),ISNUMBER(VLOOKUP($B47,HKII!$B$11:$BB$80,53,FALSE))),ROUND((VLOOKUP($B47,HKI!$B$11:$BB$73,53,FALSE)+VLOOKUP($B47,HKII!$B$11:$BB$80,53,FALSE))/2,0),""))</f>
        <v>64</v>
      </c>
      <c r="BC47" s="656" t="str">
        <f t="shared" si="23"/>
        <v>T.Bình</v>
      </c>
      <c r="BD47" s="548" t="str">
        <f t="shared" si="24"/>
        <v/>
      </c>
      <c r="BE47" s="202"/>
      <c r="BF47" s="186" t="str">
        <f t="shared" si="25"/>
        <v/>
      </c>
      <c r="BG47" s="657">
        <f t="shared" si="26"/>
        <v>35</v>
      </c>
      <c r="BH47" s="188">
        <f t="shared" si="111"/>
        <v>35</v>
      </c>
      <c r="BI47" s="188">
        <f t="shared" si="28"/>
        <v>0</v>
      </c>
      <c r="BJ47" s="188">
        <f t="shared" si="29"/>
        <v>35</v>
      </c>
      <c r="BK47" s="658">
        <f t="shared" si="30"/>
        <v>0</v>
      </c>
      <c r="BL47" s="659">
        <f t="shared" si="31"/>
        <v>6.17</v>
      </c>
      <c r="BM47" s="186" t="str">
        <f t="shared" si="32"/>
        <v>BT</v>
      </c>
      <c r="BN47" s="659">
        <f t="shared" si="33"/>
        <v>6.17</v>
      </c>
      <c r="BO47" s="186" t="str">
        <f t="shared" si="34"/>
        <v>BT</v>
      </c>
      <c r="BP47" s="660" t="str">
        <f t="shared" si="35"/>
        <v>SV năm 3</v>
      </c>
      <c r="BQ47" s="203"/>
      <c r="BR47" s="681">
        <f>IF($B47="","",IF(AND(ISNUMBER(VLOOKUP($B47,HKI!$B$11:$BP$73,67,FALSE))=TRUE,ISNUMBER(VLOOKUP($B47,HKII!$B$11:$BI$80,60,FALSE))=TRUE),VLOOKUP($B47,HKI!$B$11:$BP$73,67,FALSE)+VLOOKUP($B47,HKII!$B$11:$BI$80,60,FALSE),IF(OR(ISNUMBER(VLOOKUP($B47,HKI!$B$11:$BP$73,67,FALSE))=TRUE,ISNUMBER(VLOOKUP($B47,HKII!$B$11:$BI$80,60,FALSE))=TRUE),VLOOKUP($B47,HKII!$B$11:$BI$80,60,FALSE),"")))</f>
        <v>74</v>
      </c>
      <c r="BS47" s="681">
        <f>IF($B47="","",IF(ISNUMBER(VLOOKUP($B47,HKI!$B$11:$BQ$73,68,FALSE))=TRUE,VLOOKUP($B47,HKI!$B$11:$BQ$84,68,FALSE)+IF(ISNUMBER(VLOOKUP($B47,HKII!$B$11:$BJ$80,61,FALSE))=TRUE,VLOOKUP($B47,HKII!$B$11:$BJ$80,61,FALSE),VLOOKUP($B47,HKII!$B$11:$BJ$80,61,FALSE)),""))</f>
        <v>0</v>
      </c>
      <c r="BT47" s="197">
        <f t="shared" si="112"/>
        <v>4.4000000000000004</v>
      </c>
      <c r="BU47" s="198">
        <f t="shared" si="113"/>
        <v>5.7</v>
      </c>
      <c r="BV47" s="198">
        <f t="shared" si="114"/>
        <v>5.2</v>
      </c>
      <c r="BW47" s="198">
        <f t="shared" si="115"/>
        <v>4.2</v>
      </c>
      <c r="BX47" s="199">
        <f t="shared" si="116"/>
        <v>7.8</v>
      </c>
      <c r="BY47" s="199">
        <f t="shared" si="6"/>
        <v>5.3</v>
      </c>
      <c r="BZ47" s="198" t="str">
        <f t="shared" si="7"/>
        <v/>
      </c>
      <c r="CA47" s="198" t="str">
        <f t="shared" si="117"/>
        <v/>
      </c>
      <c r="CB47" s="199" t="str">
        <f t="shared" si="36"/>
        <v/>
      </c>
      <c r="CC47" s="199">
        <f t="shared" si="37"/>
        <v>7.8</v>
      </c>
      <c r="CD47" s="198">
        <f t="shared" si="9"/>
        <v>8</v>
      </c>
      <c r="CE47" s="198">
        <f t="shared" si="118"/>
        <v>4.5</v>
      </c>
      <c r="CF47" s="198">
        <f t="shared" si="119"/>
        <v>4.7</v>
      </c>
      <c r="CG47" s="198">
        <f t="shared" si="120"/>
        <v>5.5</v>
      </c>
      <c r="CH47" s="198">
        <f t="shared" si="121"/>
        <v>5.2</v>
      </c>
      <c r="CI47" s="198">
        <f t="shared" si="122"/>
        <v>6.2</v>
      </c>
      <c r="CJ47" s="198">
        <f t="shared" si="123"/>
        <v>5.6</v>
      </c>
      <c r="CK47" s="198" t="str">
        <f t="shared" si="124"/>
        <v/>
      </c>
      <c r="CL47" s="198">
        <f t="shared" si="125"/>
        <v>8.5</v>
      </c>
      <c r="CM47" s="198">
        <f t="shared" si="18"/>
        <v>8.5</v>
      </c>
      <c r="CN47" s="198">
        <f t="shared" si="19"/>
        <v>9.6</v>
      </c>
      <c r="CO47" s="199" t="str">
        <f t="shared" si="20"/>
        <v/>
      </c>
      <c r="CP47" s="200">
        <f t="shared" si="38"/>
        <v>6.17</v>
      </c>
      <c r="CQ47" s="571">
        <f t="shared" si="39"/>
        <v>4.4000000000000004</v>
      </c>
      <c r="CR47" s="571">
        <f t="shared" si="40"/>
        <v>5.7</v>
      </c>
      <c r="CS47" s="571">
        <f t="shared" si="41"/>
        <v>5.2</v>
      </c>
      <c r="CT47" s="571">
        <f t="shared" si="42"/>
        <v>4.2</v>
      </c>
      <c r="CU47" s="571">
        <f t="shared" si="43"/>
        <v>7.8</v>
      </c>
      <c r="CV47" s="571">
        <f t="shared" si="44"/>
        <v>5.3</v>
      </c>
      <c r="CW47" s="571" t="str">
        <f t="shared" si="45"/>
        <v/>
      </c>
      <c r="CX47" s="571" t="str">
        <f t="shared" si="46"/>
        <v/>
      </c>
      <c r="CY47" s="571" t="str">
        <f t="shared" si="47"/>
        <v/>
      </c>
      <c r="CZ47" s="571">
        <f t="shared" si="48"/>
        <v>7.8</v>
      </c>
      <c r="DA47" s="571">
        <f t="shared" si="49"/>
        <v>8</v>
      </c>
      <c r="DB47" s="571">
        <f t="shared" si="50"/>
        <v>4.5</v>
      </c>
      <c r="DC47" s="571">
        <f t="shared" si="51"/>
        <v>4.7</v>
      </c>
      <c r="DD47" s="571">
        <f t="shared" si="52"/>
        <v>5.5</v>
      </c>
      <c r="DE47" s="571">
        <f t="shared" si="53"/>
        <v>5.2</v>
      </c>
      <c r="DF47" s="571">
        <f t="shared" si="54"/>
        <v>6.2</v>
      </c>
      <c r="DG47" s="571">
        <f t="shared" si="55"/>
        <v>5.6</v>
      </c>
      <c r="DH47" s="571" t="str">
        <f t="shared" si="56"/>
        <v/>
      </c>
      <c r="DI47" s="571">
        <f t="shared" si="57"/>
        <v>8.5</v>
      </c>
      <c r="DJ47" s="571">
        <f t="shared" si="58"/>
        <v>8.5</v>
      </c>
      <c r="DK47" s="571">
        <f t="shared" si="59"/>
        <v>9.6</v>
      </c>
      <c r="DL47" s="571" t="str">
        <f t="shared" si="60"/>
        <v/>
      </c>
      <c r="DM47" s="574">
        <f t="shared" si="126"/>
        <v>6.17</v>
      </c>
      <c r="DN47" s="585">
        <f t="shared" si="61"/>
        <v>4.4000000000000004</v>
      </c>
      <c r="DO47" s="586">
        <f t="shared" si="62"/>
        <v>5.7</v>
      </c>
      <c r="DP47" s="586">
        <f t="shared" si="63"/>
        <v>5.2</v>
      </c>
      <c r="DQ47" s="586">
        <f t="shared" si="64"/>
        <v>4.2</v>
      </c>
      <c r="DR47" s="586">
        <f t="shared" si="65"/>
        <v>7.8</v>
      </c>
      <c r="DS47" s="586">
        <f t="shared" si="66"/>
        <v>5.3</v>
      </c>
      <c r="DT47" s="586" t="str">
        <f t="shared" si="67"/>
        <v/>
      </c>
      <c r="DU47" s="586" t="str">
        <f t="shared" si="68"/>
        <v/>
      </c>
      <c r="DV47" s="586" t="str">
        <f t="shared" si="69"/>
        <v/>
      </c>
      <c r="DW47" s="586">
        <f t="shared" si="70"/>
        <v>7.8</v>
      </c>
      <c r="DX47" s="586">
        <f t="shared" si="71"/>
        <v>8</v>
      </c>
      <c r="DY47" s="586">
        <f t="shared" si="72"/>
        <v>4.5</v>
      </c>
      <c r="DZ47" s="586">
        <f t="shared" si="73"/>
        <v>4.7</v>
      </c>
      <c r="EA47" s="586">
        <f t="shared" si="74"/>
        <v>5.5</v>
      </c>
      <c r="EB47" s="586">
        <f t="shared" si="75"/>
        <v>5.2</v>
      </c>
      <c r="EC47" s="586">
        <f t="shared" si="76"/>
        <v>6.2</v>
      </c>
      <c r="ED47" s="586">
        <f t="shared" si="77"/>
        <v>5.6</v>
      </c>
      <c r="EE47" s="586" t="str">
        <f t="shared" si="78"/>
        <v/>
      </c>
      <c r="EF47" s="586">
        <f t="shared" si="79"/>
        <v>8.5</v>
      </c>
      <c r="EG47" s="586">
        <f t="shared" si="80"/>
        <v>8.5</v>
      </c>
      <c r="EH47" s="586">
        <f t="shared" si="81"/>
        <v>9.6</v>
      </c>
      <c r="EI47" s="586" t="str">
        <f t="shared" si="82"/>
        <v/>
      </c>
      <c r="EJ47" s="589">
        <f t="shared" si="83"/>
        <v>6.17</v>
      </c>
      <c r="EK47" s="617">
        <f>IF($B47="","",IF(ISNUMBER(VLOOKUP($B47,HKI!$B$11:$EU$73,150,FALSE)),VLOOKUP($B47,HKI!$B$11:$EU$73,150,FALSE),""))</f>
        <v>5.7</v>
      </c>
      <c r="EL47" s="602">
        <f>IF($B47="","",IF(ISNUMBER(VLOOKUP($B47,HKI!$B$11:$EV$73,151,FALSE)),VLOOKUP($B47,HKI!$B$11:$EV$73,151,FALSE),""))</f>
        <v>5</v>
      </c>
      <c r="EM47" s="602">
        <f>IF($B47="","",IF(ISNUMBER(VLOOKUP($B47,HKI!$B$11:$EW$73,152,FALSE)),VLOOKUP($B47,HKI!$B$11:$EW$73,152,FALSE),""))</f>
        <v>6.4</v>
      </c>
      <c r="EN47" s="602">
        <f>IF($B47="","",IF(ISNUMBER(VLOOKUP($B47,HKI!$B$11:$EX$73,153,FALSE)),VLOOKUP($B47,HKI!$B$11:$EX$73,153,FALSE),""))</f>
        <v>7</v>
      </c>
      <c r="EO47" s="602">
        <f>IF($B47="","",IF(ISNUMBER(VLOOKUP($B47,HKI!$B$11:$EY$73,154,FALSE)),VLOOKUP($B47,HKI!$B$11:$EY$73,154,FALSE),""))</f>
        <v>5.6</v>
      </c>
      <c r="EP47" s="602">
        <f>IF($B47="","",IF(ISNUMBER(VLOOKUP($B47,HKI!$B$11:$EZ$73,155,FALSE)),VLOOKUP($B47,HKI!$B$11:$EZ$73,155,FALSE),""))</f>
        <v>6.1</v>
      </c>
      <c r="EQ47" s="602">
        <f>IF($B47="","",IF(ISNUMBER(VLOOKUP($B47,HKI!$B$11:$FA$73,156,FALSE)),VLOOKUP($B47,HKI!$B$11:$FA$73,156,FALSE),""))</f>
        <v>7.4</v>
      </c>
      <c r="ER47" s="602" t="str">
        <f>IF($B47="","",IF(ISNUMBER(VLOOKUP($B47,HKI!$B$11:$FB$73,157,FALSE)),VLOOKUP($B47,HKI!$B$11:$FB$73,157,FALSE),""))</f>
        <v/>
      </c>
      <c r="ES47" s="602" t="str">
        <f>IF($B47="","",IF(ISNUMBER(VLOOKUP($B47,HKI!$B$11:$FC$84,158,FALSE)),VLOOKUP($B47,HKI!$B$11:$FC$73,158,FALSE),""))</f>
        <v/>
      </c>
      <c r="ET47" s="602">
        <f>IF($B47="","",IF(ISNUMBER(VLOOKUP($B47,HKI!$B$11:$FD$73,159,FALSE)),VLOOKUP($B47,HKI!$B$11:$FD$73,159,FALSE),""))</f>
        <v>5.3</v>
      </c>
      <c r="EU47" s="602">
        <f>IF($B47="","",IF(ISNUMBER(VLOOKUP($B47,HKI!$B$11:$FE$73,160,FALSE)),VLOOKUP($B47,HKI!$B$11:$FE$73,160,FALSE),""))</f>
        <v>5.4</v>
      </c>
      <c r="EV47" s="602" t="str">
        <f>IF($B47="","",IF(ISNUMBER(VLOOKUP($B47,HKI!$B$11:$FF$73,161,FALSE)),VLOOKUP($B47,HKI!$B$11:$FF$73,161,FALSE),""))</f>
        <v/>
      </c>
      <c r="EW47" s="602">
        <f>IF($B47="","",IF(ISNUMBER(VLOOKUP($B47,HKI!$B$11:$FG$73,162,FALSE)),VLOOKUP($B47,HKI!$B$11:$FG$73,162,FALSE),""))</f>
        <v>8.1999999999999993</v>
      </c>
      <c r="EX47" s="602">
        <f>IF($B47="","",IF(ISNUMBER(VLOOKUP($B47,HKI!$B$11:$FH$73,163,FALSE)),VLOOKUP($B47,HKI!$B$11:$FH$73,163,FALSE),""))</f>
        <v>7.2</v>
      </c>
      <c r="EY47" s="602">
        <f>IF($B47="","",IF(ISNUMBER(VLOOKUP($B47,HKI!$B$11:$FI$73,164,FALSE)),VLOOKUP($B47,HKI!$B$11:$FI$73,164,FALSE),""))</f>
        <v>7.3</v>
      </c>
      <c r="EZ47" s="602">
        <f>IF($B47="","",IF(ISNUMBER(VLOOKUP($B47,HKI!$B$11:$FJ$73,165,FALSE)),VLOOKUP($B47,HKI!$B$11:$FJ$73,165,FALSE),""))</f>
        <v>7.6</v>
      </c>
      <c r="FA47" s="602">
        <f>IF($B47="","",IF(ISNUMBER(VLOOKUP($B47,HKI!$B$11:$FK$73,166,FALSE)),VLOOKUP($B47,HKI!$B$11:$FK$73,166,FALSE),""))</f>
        <v>7.4</v>
      </c>
      <c r="FB47" s="602">
        <f>IF($B47="","",IF(ISNUMBER(VLOOKUP($B47,HKI!$B$11:$FL$73,167,FALSE)),VLOOKUP($B47,HKI!$B$11:$FL$73,167,FALSE),""))</f>
        <v>7.6</v>
      </c>
      <c r="FC47" s="602" t="str">
        <f>IF($B47="","",IF(ISNUMBER(VLOOKUP($B47,HKI!$B$11:$FM$73,168,FALSE)),VLOOKUP($B47,HKI!$B$11:$FM$73,168,FALSE),""))</f>
        <v/>
      </c>
      <c r="FD47" s="602" t="str">
        <f>IF($B47="","",IF(ISNUMBER(VLOOKUP($B47,HKI!$B$11:$FN$73,169,FALSE)),VLOOKUP($B47,HKI!$B$11:$FN$73,169,FALSE),""))</f>
        <v/>
      </c>
      <c r="FE47" s="602" t="str">
        <f>IF($B47="","",IF(ISNUMBER(VLOOKUP($B47,HKI!$B$11:$FO$73,170,FALSE)),VLOOKUP($B47,HKI!$B$11:$FO$73,170,FALSE),""))</f>
        <v/>
      </c>
      <c r="FF47" s="602">
        <f>IF($B47="","",IF(ISNUMBER(VLOOKUP($B47,HKI!$B$11:$FP$73,171,FALSE)),VLOOKUP($B47,HKI!$B$11:$FP$73,171,FALSE),""))</f>
        <v>7.2</v>
      </c>
      <c r="FG47" s="618" t="str">
        <f>IF($B47="","",IF(ISNUMBER(VLOOKUP($B47,HKI!$B$11:$FQ$73,172,FALSE)),VLOOKUP($B47,HKI!$B$11:$FQ$73,172,FALSE),""))</f>
        <v/>
      </c>
      <c r="FH47" s="610">
        <f t="shared" si="84"/>
        <v>4.4000000000000004</v>
      </c>
      <c r="FI47" s="586">
        <f t="shared" si="85"/>
        <v>5.7</v>
      </c>
      <c r="FJ47" s="586">
        <f t="shared" si="86"/>
        <v>5.2</v>
      </c>
      <c r="FK47" s="586">
        <f t="shared" si="87"/>
        <v>4.2</v>
      </c>
      <c r="FL47" s="586">
        <f t="shared" si="88"/>
        <v>7.8</v>
      </c>
      <c r="FM47" s="586">
        <f t="shared" si="89"/>
        <v>5.3</v>
      </c>
      <c r="FN47" s="586" t="str">
        <f t="shared" si="90"/>
        <v/>
      </c>
      <c r="FO47" s="586" t="str">
        <f t="shared" si="91"/>
        <v/>
      </c>
      <c r="FP47" s="586" t="str">
        <f t="shared" si="92"/>
        <v/>
      </c>
      <c r="FQ47" s="586">
        <f t="shared" si="93"/>
        <v>7.8</v>
      </c>
      <c r="FR47" s="586">
        <f t="shared" si="94"/>
        <v>8</v>
      </c>
      <c r="FS47" s="586">
        <f t="shared" si="95"/>
        <v>4.5</v>
      </c>
      <c r="FT47" s="586">
        <f t="shared" si="96"/>
        <v>4.7</v>
      </c>
      <c r="FU47" s="586">
        <f t="shared" si="97"/>
        <v>5.5</v>
      </c>
      <c r="FV47" s="586">
        <f t="shared" si="98"/>
        <v>5.2</v>
      </c>
      <c r="FW47" s="586">
        <f t="shared" si="99"/>
        <v>6.2</v>
      </c>
      <c r="FX47" s="586">
        <f t="shared" si="100"/>
        <v>5.6</v>
      </c>
      <c r="FY47" s="586" t="str">
        <f t="shared" si="101"/>
        <v/>
      </c>
      <c r="FZ47" s="586">
        <f t="shared" si="102"/>
        <v>8.5</v>
      </c>
      <c r="GA47" s="586">
        <f t="shared" si="103"/>
        <v>8.5</v>
      </c>
      <c r="GB47" s="586">
        <f t="shared" si="104"/>
        <v>9.6</v>
      </c>
      <c r="GC47" s="586" t="str">
        <f t="shared" si="105"/>
        <v/>
      </c>
      <c r="GD47" s="596">
        <f t="shared" si="106"/>
        <v>6.17</v>
      </c>
      <c r="GE47" s="737">
        <f t="shared" si="107"/>
        <v>6.33</v>
      </c>
      <c r="GF47" s="207"/>
      <c r="GI47" s="738">
        <f t="shared" si="108"/>
        <v>468.6</v>
      </c>
      <c r="GJ47" s="738">
        <f t="shared" si="109"/>
        <v>74</v>
      </c>
      <c r="GK47" s="738">
        <f t="shared" si="110"/>
        <v>6.33</v>
      </c>
    </row>
    <row r="48" spans="1:193" s="206" customFormat="1" ht="21.95" customHeight="1">
      <c r="A48" s="686">
        <f>IF(B48="","",SUBTOTAL(3,$B$11:B48))</f>
        <v>38</v>
      </c>
      <c r="B48" s="490" t="str">
        <f>IF(HKII!$B48="","",HKII!$B48)</f>
        <v>13D301Đ101</v>
      </c>
      <c r="C48" s="648" t="str">
        <f>IF($B48="","",VLOOKUP($B48,'DS LOP HKII'!$B$2:$C$936,2,0))</f>
        <v>Huỳnh Thanh</v>
      </c>
      <c r="D48" s="649" t="str">
        <f>IF($B48="","",VLOOKUP($B48,'DS LOP HKII'!$B$2:$D$936,3,0))</f>
        <v>Phú</v>
      </c>
      <c r="E48" s="201"/>
      <c r="F48" s="650" t="str">
        <f>IF($B48="","",IF(AND(ISBLANK(VLOOKUP($B48,HKI!$B$11:$G$73,5,FALSE)),ISBLANK(VLOOKUP($B48,HKII!$B$11:$G$80,5,FALSE)))=TRUE,"",VLOOKUP($B48,HKI!$B$11:$G$73,5,FALSE)+VLOOKUP($B48,HKII!$B$11:$G$80,5,FALSE)))</f>
        <v/>
      </c>
      <c r="G48" s="651">
        <f>IF($B48="","",IF(AND(ISBLANK(VLOOKUP($B48,HKI!$B$11:$G$73,6,FALSE)),ISBLANK(VLOOKUP($B48,HKII!$B$11:$G$80,6,FALSE)))=TRUE,"",VLOOKUP($B48,HKI!$B$11:$G$73,6,FALSE)+VLOOKUP($B48,HKII!$B$11:$G$80,6,FALSE)))</f>
        <v>79</v>
      </c>
      <c r="H48" s="652">
        <f>IF(OR(ISNUMBER(VLOOKUP($B48,HKI!$B$11:$I$73,8,FALSE))=FALSE,$H$6="",$B48=""),"",VLOOKUP($B48,HKI!$B$11:$I$73,8,FALSE))</f>
        <v>0</v>
      </c>
      <c r="I48" s="653" t="str">
        <f>IF(OR(ISNUMBER(VLOOKUP($B48,HKI!$B$11:$K$73,10,FALSE))=FALSE,,$H$6="",$B48=""),"",VLOOKUP($B48,HKI!$B$11:$K$73,10,FALSE))</f>
        <v/>
      </c>
      <c r="J48" s="652">
        <f>IF(OR(ISNUMBER(VLOOKUP($B48,HKI!$B$11:$M$73,12,FALSE))=FALSE,$J$6="",$B48=""),"",VLOOKUP($B48,HKI!$B$11:$M$73,12,FALSE))</f>
        <v>0</v>
      </c>
      <c r="K48" s="653" t="str">
        <f>IF(OR(ISNUMBER(VLOOKUP($B48,HKI!$B$11:$O$73,14,FALSE))=FALSE,$J$6="",$B48=""),"",VLOOKUP($B48,HKI!$B$11:$O$73,14,FALSE))</f>
        <v/>
      </c>
      <c r="L48" s="652">
        <f>IF(OR(ISNUMBER(VLOOKUP($B48,HKI!$B$11:$Q$73,16,FALSE))=FALSE,$L$6="",$B48=""),"",VLOOKUP($B48,HKI!$B$11:$Q$73,16,FALSE))</f>
        <v>3.7</v>
      </c>
      <c r="M48" s="653" t="str">
        <f>IF(OR(ISNUMBER(VLOOKUP($B48,HKI!$B$11:$S$73,18,FALSE))=FALSE,$L$6="",$B48=""),"",VLOOKUP($B48,HKI!$B$11:$S$73,18,FALSE))</f>
        <v/>
      </c>
      <c r="N48" s="652">
        <f>IF(OR(ISNUMBER(VLOOKUP($B48,HKI!$B$11:$U$73,20,FALSE))=FALSE,$N$6="",$B48=""),"",VLOOKUP($B48,HKI!$B$11:$U$73,20,FALSE))</f>
        <v>0.5</v>
      </c>
      <c r="O48" s="653" t="str">
        <f>IF(OR(ISNUMBER(VLOOKUP($B48,HKI!$B$11:$W$73,22,FALSE))=FALSE,$N$6="",$B48=""),"",VLOOKUP($B48,HKI!$B$11:$W$73,22,FALSE))</f>
        <v/>
      </c>
      <c r="P48" s="652">
        <f>IF(OR(ISNUMBER(VLOOKUP($B48,HKI!$B$11:$Y$73,24,FALSE))=FALSE,$P$6="",$B48=""),"",VLOOKUP($B48,HKI!$B$11:$Y$73,24,FALSE))</f>
        <v>0.1</v>
      </c>
      <c r="Q48" s="653" t="str">
        <f>IF(OR(ISNUMBER(VLOOKUP($B48,HKI!$B$11:$AA$73,26,FALSE))=FALSE,$P$6="",$B48=""),"",VLOOKUP($B48,HKI!$B$11:$AA$73,26,FALSE))</f>
        <v/>
      </c>
      <c r="R48" s="652">
        <f>IF(OR(ISNUMBER(VLOOKUP($B48,HKI!$B$11:$AC$73,28,FALSE))=FALSE,$R$6="",$B48=""),"",VLOOKUP($B48,HKI!$B$11:$AC$73,28,FALSE))</f>
        <v>2.6</v>
      </c>
      <c r="S48" s="653" t="str">
        <f>IF(OR(ISNUMBER(VLOOKUP($B48,HKI!$B$11:$AE$73,30,FALSE))=FALSE,$R$6="",$B48=""),"",VLOOKUP($B48,HKI!$B$11:$AE$73,30,FALSE))</f>
        <v/>
      </c>
      <c r="T48" s="652" t="str">
        <f>IF(OR(ISNUMBER(VLOOKUP($B48,HKI!$B$11:$AG$73,32,FALSE))=FALSE,$T$6="",$B48=""),"",VLOOKUP($B48,HKI!$B$11:$AG$73,32,FALSE))</f>
        <v/>
      </c>
      <c r="U48" s="653" t="str">
        <f>IF(OR(ISNUMBER(VLOOKUP($B48,HKI!$B$11:$AI$73,34,FALSE))=FALSE,$T$6="",$B48=""),"",VLOOKUP($B48,HKI!$B$11:$AI$73,34,FALSE))</f>
        <v/>
      </c>
      <c r="V48" s="652" t="str">
        <f>IF(OR(ISNUMBER(VLOOKUP($B48,HKI!$B$11:$AK$73,36,FALSE))=FALSE,$V$6="",$B48=""),"",VLOOKUP($B48,HKI!$B$11:$AK$73,36,FALSE))</f>
        <v/>
      </c>
      <c r="W48" s="653" t="str">
        <f>IF(OR(ISNUMBER(VLOOKUP($B48,HKI!$B$11:$AM$73,38,FALSE))=FALSE,$V$6="",$B48=""),"",VLOOKUP($B48,HKI!$B$11:$AM$73,38,FALSE))</f>
        <v/>
      </c>
      <c r="X48" s="652" t="str">
        <f>IF(OR(ISNUMBER(VLOOKUP($B48,HKI!$B$11:$AO$73,40,FALSE))=FALSE,$X$6="",$B48=""),"",VLOOKUP($B48,HKI!$B$11:$AO$73,40,FALSE))</f>
        <v/>
      </c>
      <c r="Y48" s="653" t="str">
        <f>IF(OR(ISNUMBER(VLOOKUP($B48,HKI!$B$11:$AQ$73,42,FALSE))=FALSE,$X$6="",$B48=""),"",VLOOKUP($B48,HKI!$B$11:$AQ$73,42,FALSE))</f>
        <v/>
      </c>
      <c r="Z48" s="652">
        <f>IF(OR(ISNUMBER(VLOOKUP($B48,HKI!$B$11:$AS$73,44,FALSE))=FALSE,$Z$6="",$B48=""),"",VLOOKUP($B48,HKI!$B$11:$AS$73,44,FALSE))</f>
        <v>5.8</v>
      </c>
      <c r="AA48" s="254"/>
      <c r="AB48" s="652">
        <f>IF(OR(ISNUMBER(VLOOKUP($B48,HKI!$B$11:$AW$73,48,FALSE))=FALSE,$AB$6="",$B48=""),"",VLOOKUP($B48,HKI!$B$11:$AW$73,48,FALSE))</f>
        <v>5</v>
      </c>
      <c r="AC48" s="254"/>
      <c r="AD48" s="652">
        <f>IF(OR(ISNUMBER(VLOOKUP($B48,HKII!$B$11:$I$80,8,FALSE))=FALSE,$AD$6="",$B48=""),"",VLOOKUP($B48,HKII!$B$11:$I$80,8,FALSE))</f>
        <v>0</v>
      </c>
      <c r="AE48" s="653" t="str">
        <f>IF(OR(ISNUMBER(VLOOKUP($B48,HKII!$B$11:$K$80,10,FALSE))=FALSE,$AD$6="",$B48=""),"",VLOOKUP($B48,HKII!$B$11:$K$80,10,FALSE))</f>
        <v/>
      </c>
      <c r="AF48" s="652">
        <f>IF(OR(ISNUMBER(VLOOKUP($B48,HKII!$B$11:$M$80,12,FALSE))=FALSE,$AF$6="",$B48=""),"",VLOOKUP($B48,HKII!$B$11:$M$80,12,FALSE))</f>
        <v>0</v>
      </c>
      <c r="AG48" s="653" t="str">
        <f>IF(OR(ISNUMBER(VLOOKUP($B48,HKII!$B$11:$O$80,14,FALSE))=FALSE,$AF$6="",$B48=""),"",VLOOKUP($B48,HKII!$B$11:$O$80,14,FALSE))</f>
        <v/>
      </c>
      <c r="AH48" s="652">
        <f>IF(OR(ISNUMBER(VLOOKUP($B48,HKII!$B$11:$Q$80,16,FALSE))=FALSE,$AH$6="",$B48=""),"",VLOOKUP($B48,HKII!$B$11:$Q$80,16,FALSE))</f>
        <v>0</v>
      </c>
      <c r="AI48" s="653" t="str">
        <f>IF(OR(ISNUMBER(VLOOKUP($B48,HKII!$B$11:$S$80,18,FALSE))=FALSE,$AH$6="",$B48=""),"",VLOOKUP($B48,HKII!$B$11:$S$75,18,FALSE))</f>
        <v/>
      </c>
      <c r="AJ48" s="652">
        <f>IF(OR(ISNUMBER(VLOOKUP($B48,HKII!$B$11:$U$80,20,FALSE))=FALSE,$AJ$6="",$B48=""),"",VLOOKUP($B48,HKII!$B$11:$U$80,20,FALSE))</f>
        <v>2.2999999999999998</v>
      </c>
      <c r="AK48" s="653" t="str">
        <f>IF(OR(ISNUMBER(VLOOKUP($B48,HKII!$B$11:$W$91,22,FALSE))=FALSE,$AJ$6="",$B48=""),"",VLOOKUP($B48,HKII!$B$11:$W$91,22,FALSE))</f>
        <v/>
      </c>
      <c r="AL48" s="652">
        <f>IF(OR(ISNUMBER(VLOOKUP($B48,HKII!$B$11:$Y$80,24,FALSE))=FALSE,$AL$6="",$B48=""),"",VLOOKUP($B48,HKII!$B$11:$Y$80,24,FALSE))</f>
        <v>0</v>
      </c>
      <c r="AM48" s="653" t="str">
        <f>IF(OR(ISNUMBER(VLOOKUP($B48,HKII!$B$11:$AA$80,26,FALSE))=FALSE,$AL$6="",$B48=""),"",VLOOKUP($B48,HKII!$B$11:$AA$80,26,FALSE))</f>
        <v/>
      </c>
      <c r="AN48" s="652">
        <f>IF(OR(ISNUMBER(VLOOKUP($B48,HKII!$B$11:$AC$80,28,FALSE))=FALSE,$AN$6="",$B48=""),"",VLOOKUP($B48,HKII!$B$11:$AC$80,28,FALSE))</f>
        <v>0</v>
      </c>
      <c r="AO48" s="653" t="str">
        <f>IF(OR(ISNUMBER(VLOOKUP($B48,HKII!$B$11:$AE$80,30,FALSE))=FALSE,$AN$6="",$B48=""),"",VLOOKUP($B48,HKII!$B$11:$AE$80,30,FALSE))</f>
        <v/>
      </c>
      <c r="AP48" s="652" t="str">
        <f>IF(OR(ISNUMBER(VLOOKUP($B48,HKII!$B$11:$AG$80,32,FALSE))=FALSE,$AP$6="",$B48=""),"",VLOOKUP($B48,HKII!$B$11:$AG$80,32,FALSE))</f>
        <v/>
      </c>
      <c r="AQ48" s="654" t="str">
        <f>IF(OR(ISNUMBER(VLOOKUP($B48,HKII!$B$11:$AI$80,34,FALSE))=FALSE,$AP$6="",$B48=""),"",VLOOKUP($B48,HKII!$B$11:$AI$80,34,FALSE))</f>
        <v/>
      </c>
      <c r="AR48" s="652">
        <f>IF(OR(ISNUMBER(VLOOKUP($B48,HKII!$B$11:$AK$80,36,FALSE))=FALSE,$AR$6="",$B48=""),"",VLOOKUP($B48,HKII!$B$11:$AK$80,36,FALSE))</f>
        <v>0</v>
      </c>
      <c r="AS48" s="254"/>
      <c r="AT48" s="652">
        <f>IF(OR(ISNUMBER(VLOOKUP($B48,HKII!$B$11:$AO$80,40,FALSE))=FALSE,$AT$6="",$B48=""),"",VLOOKUP($B48,HKII!$B$11:$AO$80,40,FALSE))</f>
        <v>0</v>
      </c>
      <c r="AU48" s="735"/>
      <c r="AV48" s="652">
        <f>IF(OR(ISNUMBER(VLOOKUP($B48,HKII!$B$11:$AS$80,44,FALSE))=FALSE,$AV$6="",$B48=""),"",VLOOKUP($B48,HKII!$B$11:$AS$80,44,FALSE))</f>
        <v>0</v>
      </c>
      <c r="AW48" s="735"/>
      <c r="AX48" s="652" t="str">
        <f>IF(OR(ISNUMBER(VLOOKUP($B48,HKII!$B$11:$AW$80,48,FALSE))=FALSE,AX43="",$B48=""),"",VLOOKUP($B48,HKII!$B$11:$AW$80,48,FALSE))</f>
        <v/>
      </c>
      <c r="AY48" s="735"/>
      <c r="AZ48" s="655">
        <f t="shared" si="0"/>
        <v>1.25</v>
      </c>
      <c r="BA48" s="655" t="str">
        <f t="shared" si="22"/>
        <v/>
      </c>
      <c r="BB48" s="548">
        <f>IF($B48="","",IF(OR(ISNUMBER(VLOOKUP($B48,HKI!$B$11:$BB$73,53,FALSE)),ISNUMBER(VLOOKUP($B48,HKII!$B$11:$BB$80,53,FALSE))),ROUND((VLOOKUP($B48,HKI!$B$11:$BB$73,53,FALSE)+VLOOKUP($B48,HKII!$B$11:$BB$80,53,FALSE))/2,0),""))</f>
        <v>28</v>
      </c>
      <c r="BC48" s="656" t="str">
        <f t="shared" si="23"/>
        <v>Kém</v>
      </c>
      <c r="BD48" s="548" t="str">
        <f t="shared" si="24"/>
        <v/>
      </c>
      <c r="BE48" s="202"/>
      <c r="BF48" s="186" t="str">
        <f t="shared" si="25"/>
        <v>Cảnh báo</v>
      </c>
      <c r="BG48" s="657">
        <f t="shared" si="26"/>
        <v>35</v>
      </c>
      <c r="BH48" s="188">
        <f t="shared" si="111"/>
        <v>4</v>
      </c>
      <c r="BI48" s="188">
        <f t="shared" si="28"/>
        <v>31</v>
      </c>
      <c r="BJ48" s="188">
        <f t="shared" si="29"/>
        <v>4</v>
      </c>
      <c r="BK48" s="658">
        <f t="shared" si="30"/>
        <v>31</v>
      </c>
      <c r="BL48" s="659">
        <f t="shared" si="31"/>
        <v>5.4</v>
      </c>
      <c r="BM48" s="186" t="str">
        <f t="shared" si="32"/>
        <v>Y</v>
      </c>
      <c r="BN48" s="659">
        <f t="shared" si="33"/>
        <v>5.4</v>
      </c>
      <c r="BO48" s="186" t="str">
        <f t="shared" si="34"/>
        <v>Y</v>
      </c>
      <c r="BP48" s="660" t="str">
        <f t="shared" si="35"/>
        <v>SV năm 2</v>
      </c>
      <c r="BQ48" s="203"/>
      <c r="BR48" s="681">
        <f>IF($B48="","",IF(AND(ISNUMBER(VLOOKUP($B48,HKI!$B$11:$BP$73,67,FALSE))=TRUE,ISNUMBER(VLOOKUP($B48,HKII!$B$11:$BI$80,60,FALSE))=TRUE),VLOOKUP($B48,HKI!$B$11:$BP$73,67,FALSE)+VLOOKUP($B48,HKII!$B$11:$BI$80,60,FALSE),IF(OR(ISNUMBER(VLOOKUP($B48,HKI!$B$11:$BP$73,67,FALSE))=TRUE,ISNUMBER(VLOOKUP($B48,HKII!$B$11:$BI$80,60,FALSE))=TRUE),VLOOKUP($B48,HKII!$B$11:$BI$80,60,FALSE),"")))</f>
        <v>41</v>
      </c>
      <c r="BS48" s="681">
        <f>IF($B48="","",IF(ISNUMBER(VLOOKUP($B48,HKI!$B$11:$BQ$73,68,FALSE))=TRUE,VLOOKUP($B48,HKI!$B$11:$BQ$84,68,FALSE)+IF(ISNUMBER(VLOOKUP($B48,HKII!$B$11:$BJ$80,61,FALSE))=TRUE,VLOOKUP($B48,HKII!$B$11:$BJ$80,61,FALSE),VLOOKUP($B48,HKII!$B$11:$BJ$80,61,FALSE)),""))</f>
        <v>33</v>
      </c>
      <c r="BT48" s="197">
        <f t="shared" si="112"/>
        <v>0</v>
      </c>
      <c r="BU48" s="198">
        <f t="shared" si="113"/>
        <v>0</v>
      </c>
      <c r="BV48" s="198">
        <f t="shared" si="114"/>
        <v>3.7</v>
      </c>
      <c r="BW48" s="198">
        <f t="shared" si="115"/>
        <v>0.5</v>
      </c>
      <c r="BX48" s="199">
        <f t="shared" si="116"/>
        <v>0.1</v>
      </c>
      <c r="BY48" s="199">
        <f t="shared" si="6"/>
        <v>2.6</v>
      </c>
      <c r="BZ48" s="198" t="str">
        <f t="shared" si="7"/>
        <v/>
      </c>
      <c r="CA48" s="198" t="str">
        <f t="shared" si="117"/>
        <v/>
      </c>
      <c r="CB48" s="199" t="str">
        <f t="shared" si="36"/>
        <v/>
      </c>
      <c r="CC48" s="199">
        <f t="shared" si="37"/>
        <v>5.8</v>
      </c>
      <c r="CD48" s="198">
        <f t="shared" si="9"/>
        <v>5</v>
      </c>
      <c r="CE48" s="198">
        <f t="shared" si="118"/>
        <v>0</v>
      </c>
      <c r="CF48" s="198">
        <f t="shared" si="119"/>
        <v>0</v>
      </c>
      <c r="CG48" s="198">
        <f t="shared" si="120"/>
        <v>0</v>
      </c>
      <c r="CH48" s="198">
        <f t="shared" si="121"/>
        <v>2.2999999999999998</v>
      </c>
      <c r="CI48" s="198">
        <f t="shared" si="122"/>
        <v>0</v>
      </c>
      <c r="CJ48" s="198">
        <f t="shared" si="123"/>
        <v>0</v>
      </c>
      <c r="CK48" s="198" t="str">
        <f t="shared" si="124"/>
        <v/>
      </c>
      <c r="CL48" s="198">
        <f t="shared" si="125"/>
        <v>0</v>
      </c>
      <c r="CM48" s="198">
        <f t="shared" si="18"/>
        <v>0</v>
      </c>
      <c r="CN48" s="198">
        <f t="shared" si="19"/>
        <v>0</v>
      </c>
      <c r="CO48" s="199" t="str">
        <f t="shared" si="20"/>
        <v/>
      </c>
      <c r="CP48" s="200">
        <f t="shared" si="38"/>
        <v>1.25</v>
      </c>
      <c r="CQ48" s="571" t="str">
        <f t="shared" si="39"/>
        <v/>
      </c>
      <c r="CR48" s="571" t="str">
        <f t="shared" si="40"/>
        <v/>
      </c>
      <c r="CS48" s="571" t="str">
        <f t="shared" si="41"/>
        <v/>
      </c>
      <c r="CT48" s="571" t="str">
        <f t="shared" si="42"/>
        <v/>
      </c>
      <c r="CU48" s="571" t="str">
        <f t="shared" si="43"/>
        <v/>
      </c>
      <c r="CV48" s="571" t="str">
        <f t="shared" si="44"/>
        <v/>
      </c>
      <c r="CW48" s="571" t="str">
        <f t="shared" si="45"/>
        <v/>
      </c>
      <c r="CX48" s="571" t="str">
        <f t="shared" si="46"/>
        <v/>
      </c>
      <c r="CY48" s="571" t="str">
        <f t="shared" si="47"/>
        <v/>
      </c>
      <c r="CZ48" s="571">
        <f t="shared" si="48"/>
        <v>5.8</v>
      </c>
      <c r="DA48" s="571">
        <f t="shared" si="49"/>
        <v>5</v>
      </c>
      <c r="DB48" s="571" t="str">
        <f t="shared" si="50"/>
        <v/>
      </c>
      <c r="DC48" s="571" t="str">
        <f t="shared" si="51"/>
        <v/>
      </c>
      <c r="DD48" s="571" t="str">
        <f t="shared" si="52"/>
        <v/>
      </c>
      <c r="DE48" s="571" t="str">
        <f t="shared" si="53"/>
        <v/>
      </c>
      <c r="DF48" s="571" t="str">
        <f t="shared" si="54"/>
        <v/>
      </c>
      <c r="DG48" s="571" t="str">
        <f t="shared" si="55"/>
        <v/>
      </c>
      <c r="DH48" s="571" t="str">
        <f t="shared" si="56"/>
        <v/>
      </c>
      <c r="DI48" s="571" t="str">
        <f t="shared" si="57"/>
        <v/>
      </c>
      <c r="DJ48" s="571" t="str">
        <f t="shared" si="58"/>
        <v/>
      </c>
      <c r="DK48" s="571" t="str">
        <f t="shared" si="59"/>
        <v/>
      </c>
      <c r="DL48" s="571" t="str">
        <f t="shared" si="60"/>
        <v/>
      </c>
      <c r="DM48" s="574">
        <f t="shared" si="126"/>
        <v>5.4</v>
      </c>
      <c r="DN48" s="585">
        <f t="shared" si="61"/>
        <v>0</v>
      </c>
      <c r="DO48" s="586">
        <f t="shared" si="62"/>
        <v>0</v>
      </c>
      <c r="DP48" s="586">
        <f t="shared" si="63"/>
        <v>3.7</v>
      </c>
      <c r="DQ48" s="586">
        <f t="shared" si="64"/>
        <v>0.5</v>
      </c>
      <c r="DR48" s="586">
        <f t="shared" si="65"/>
        <v>0.1</v>
      </c>
      <c r="DS48" s="586">
        <f t="shared" si="66"/>
        <v>2.6</v>
      </c>
      <c r="DT48" s="586" t="str">
        <f t="shared" si="67"/>
        <v/>
      </c>
      <c r="DU48" s="586" t="str">
        <f t="shared" si="68"/>
        <v/>
      </c>
      <c r="DV48" s="586" t="str">
        <f t="shared" si="69"/>
        <v/>
      </c>
      <c r="DW48" s="586">
        <f t="shared" si="70"/>
        <v>5.8</v>
      </c>
      <c r="DX48" s="586">
        <f t="shared" si="71"/>
        <v>5</v>
      </c>
      <c r="DY48" s="586">
        <f t="shared" si="72"/>
        <v>0</v>
      </c>
      <c r="DZ48" s="586">
        <f t="shared" si="73"/>
        <v>0</v>
      </c>
      <c r="EA48" s="586">
        <f t="shared" si="74"/>
        <v>0</v>
      </c>
      <c r="EB48" s="586">
        <f t="shared" si="75"/>
        <v>2.2999999999999998</v>
      </c>
      <c r="EC48" s="586">
        <f t="shared" si="76"/>
        <v>0</v>
      </c>
      <c r="ED48" s="586">
        <f t="shared" si="77"/>
        <v>0</v>
      </c>
      <c r="EE48" s="586" t="str">
        <f t="shared" si="78"/>
        <v/>
      </c>
      <c r="EF48" s="586">
        <f t="shared" si="79"/>
        <v>0</v>
      </c>
      <c r="EG48" s="586">
        <f t="shared" si="80"/>
        <v>0</v>
      </c>
      <c r="EH48" s="586">
        <f t="shared" si="81"/>
        <v>0</v>
      </c>
      <c r="EI48" s="586" t="str">
        <f t="shared" si="82"/>
        <v/>
      </c>
      <c r="EJ48" s="589">
        <f t="shared" si="83"/>
        <v>1.25</v>
      </c>
      <c r="EK48" s="617">
        <f>IF($B48="","",IF(ISNUMBER(VLOOKUP($B48,HKI!$B$11:$EU$73,150,FALSE)),VLOOKUP($B48,HKI!$B$11:$EU$73,150,FALSE),""))</f>
        <v>5</v>
      </c>
      <c r="EL48" s="602">
        <f>IF($B48="","",IF(ISNUMBER(VLOOKUP($B48,HKI!$B$11:$EV$73,151,FALSE)),VLOOKUP($B48,HKI!$B$11:$EV$73,151,FALSE),""))</f>
        <v>6.2</v>
      </c>
      <c r="EM48" s="602">
        <f>IF($B48="","",IF(ISNUMBER(VLOOKUP($B48,HKI!$B$11:$EW$73,152,FALSE)),VLOOKUP($B48,HKI!$B$11:$EW$73,152,FALSE),""))</f>
        <v>7.4</v>
      </c>
      <c r="EN48" s="602">
        <f>IF($B48="","",IF(ISNUMBER(VLOOKUP($B48,HKI!$B$11:$EX$73,153,FALSE)),VLOOKUP($B48,HKI!$B$11:$EX$73,153,FALSE),""))</f>
        <v>4.5</v>
      </c>
      <c r="EO48" s="602">
        <f>IF($B48="","",IF(ISNUMBER(VLOOKUP($B48,HKI!$B$11:$EY$73,154,FALSE)),VLOOKUP($B48,HKI!$B$11:$EY$73,154,FALSE),""))</f>
        <v>5.8</v>
      </c>
      <c r="EP48" s="602">
        <f>IF($B48="","",IF(ISNUMBER(VLOOKUP($B48,HKI!$B$11:$EZ$73,155,FALSE)),VLOOKUP($B48,HKI!$B$11:$EZ$73,155,FALSE),""))</f>
        <v>5.9</v>
      </c>
      <c r="EQ48" s="602">
        <f>IF($B48="","",IF(ISNUMBER(VLOOKUP($B48,HKI!$B$11:$FA$73,156,FALSE)),VLOOKUP($B48,HKI!$B$11:$FA$73,156,FALSE),""))</f>
        <v>5.0999999999999996</v>
      </c>
      <c r="ER48" s="602" t="str">
        <f>IF($B48="","",IF(ISNUMBER(VLOOKUP($B48,HKI!$B$11:$FB$73,157,FALSE)),VLOOKUP($B48,HKI!$B$11:$FB$73,157,FALSE),""))</f>
        <v/>
      </c>
      <c r="ES48" s="602" t="str">
        <f>IF($B48="","",IF(ISNUMBER(VLOOKUP($B48,HKI!$B$11:$FC$84,158,FALSE)),VLOOKUP($B48,HKI!$B$11:$FC$73,158,FALSE),""))</f>
        <v/>
      </c>
      <c r="ET48" s="602">
        <f>IF($B48="","",IF(ISNUMBER(VLOOKUP($B48,HKI!$B$11:$FD$73,159,FALSE)),VLOOKUP($B48,HKI!$B$11:$FD$73,159,FALSE),""))</f>
        <v>5.2</v>
      </c>
      <c r="EU48" s="602">
        <f>IF($B48="","",IF(ISNUMBER(VLOOKUP($B48,HKI!$B$11:$FE$73,160,FALSE)),VLOOKUP($B48,HKI!$B$11:$FE$73,160,FALSE),""))</f>
        <v>4.0999999999999996</v>
      </c>
      <c r="EV48" s="602" t="str">
        <f>IF($B48="","",IF(ISNUMBER(VLOOKUP($B48,HKI!$B$11:$FF$73,161,FALSE)),VLOOKUP($B48,HKI!$B$11:$FF$73,161,FALSE),""))</f>
        <v/>
      </c>
      <c r="EW48" s="602">
        <f>IF($B48="","",IF(ISNUMBER(VLOOKUP($B48,HKI!$B$11:$FG$73,162,FALSE)),VLOOKUP($B48,HKI!$B$11:$FG$73,162,FALSE),""))</f>
        <v>5.0999999999999996</v>
      </c>
      <c r="EX48" s="602">
        <f>IF($B48="","",IF(ISNUMBER(VLOOKUP($B48,HKI!$B$11:$FH$73,163,FALSE)),VLOOKUP($B48,HKI!$B$11:$FH$73,163,FALSE),""))</f>
        <v>4.9000000000000004</v>
      </c>
      <c r="EY48" s="602">
        <f>IF($B48="","",IF(ISNUMBER(VLOOKUP($B48,HKI!$B$11:$FI$73,164,FALSE)),VLOOKUP($B48,HKI!$B$11:$FI$73,164,FALSE),""))</f>
        <v>5.9</v>
      </c>
      <c r="EZ48" s="602">
        <f>IF($B48="","",IF(ISNUMBER(VLOOKUP($B48,HKI!$B$11:$FJ$73,165,FALSE)),VLOOKUP($B48,HKI!$B$11:$FJ$73,165,FALSE),""))</f>
        <v>5.9</v>
      </c>
      <c r="FA48" s="602" t="str">
        <f>IF($B48="","",IF(ISNUMBER(VLOOKUP($B48,HKI!$B$11:$FK$73,166,FALSE)),VLOOKUP($B48,HKI!$B$11:$FK$73,166,FALSE),""))</f>
        <v/>
      </c>
      <c r="FB48" s="602">
        <f>IF($B48="","",IF(ISNUMBER(VLOOKUP($B48,HKI!$B$11:$FL$73,167,FALSE)),VLOOKUP($B48,HKI!$B$11:$FL$73,167,FALSE),""))</f>
        <v>6.4</v>
      </c>
      <c r="FC48" s="602" t="str">
        <f>IF($B48="","",IF(ISNUMBER(VLOOKUP($B48,HKI!$B$11:$FM$73,168,FALSE)),VLOOKUP($B48,HKI!$B$11:$FM$73,168,FALSE),""))</f>
        <v/>
      </c>
      <c r="FD48" s="602" t="str">
        <f>IF($B48="","",IF(ISNUMBER(VLOOKUP($B48,HKI!$B$11:$FN$73,169,FALSE)),VLOOKUP($B48,HKI!$B$11:$FN$73,169,FALSE),""))</f>
        <v/>
      </c>
      <c r="FE48" s="602" t="str">
        <f>IF($B48="","",IF(ISNUMBER(VLOOKUP($B48,HKI!$B$11:$FO$73,170,FALSE)),VLOOKUP($B48,HKI!$B$11:$FO$73,170,FALSE),""))</f>
        <v/>
      </c>
      <c r="FF48" s="602">
        <f>IF($B48="","",IF(ISNUMBER(VLOOKUP($B48,HKI!$B$11:$FP$73,171,FALSE)),VLOOKUP($B48,HKI!$B$11:$FP$73,171,FALSE),""))</f>
        <v>5.8</v>
      </c>
      <c r="FG48" s="618" t="str">
        <f>IF($B48="","",IF(ISNUMBER(VLOOKUP($B48,HKI!$B$11:$FQ$73,172,FALSE)),VLOOKUP($B48,HKI!$B$11:$FQ$73,172,FALSE),""))</f>
        <v/>
      </c>
      <c r="FH48" s="610" t="str">
        <f t="shared" si="84"/>
        <v/>
      </c>
      <c r="FI48" s="586" t="str">
        <f t="shared" si="85"/>
        <v/>
      </c>
      <c r="FJ48" s="586" t="str">
        <f t="shared" si="86"/>
        <v/>
      </c>
      <c r="FK48" s="586" t="str">
        <f t="shared" si="87"/>
        <v/>
      </c>
      <c r="FL48" s="586" t="str">
        <f t="shared" si="88"/>
        <v/>
      </c>
      <c r="FM48" s="586" t="str">
        <f t="shared" si="89"/>
        <v/>
      </c>
      <c r="FN48" s="586" t="str">
        <f t="shared" si="90"/>
        <v/>
      </c>
      <c r="FO48" s="586" t="str">
        <f t="shared" si="91"/>
        <v/>
      </c>
      <c r="FP48" s="586" t="str">
        <f t="shared" si="92"/>
        <v/>
      </c>
      <c r="FQ48" s="586">
        <f t="shared" si="93"/>
        <v>5.8</v>
      </c>
      <c r="FR48" s="586">
        <f t="shared" si="94"/>
        <v>5</v>
      </c>
      <c r="FS48" s="586" t="str">
        <f t="shared" si="95"/>
        <v/>
      </c>
      <c r="FT48" s="586" t="str">
        <f t="shared" si="96"/>
        <v/>
      </c>
      <c r="FU48" s="586" t="str">
        <f t="shared" si="97"/>
        <v/>
      </c>
      <c r="FV48" s="586" t="str">
        <f t="shared" si="98"/>
        <v/>
      </c>
      <c r="FW48" s="586" t="str">
        <f t="shared" si="99"/>
        <v/>
      </c>
      <c r="FX48" s="586" t="str">
        <f t="shared" si="100"/>
        <v/>
      </c>
      <c r="FY48" s="586" t="str">
        <f t="shared" si="101"/>
        <v/>
      </c>
      <c r="FZ48" s="586" t="str">
        <f t="shared" si="102"/>
        <v/>
      </c>
      <c r="GA48" s="586" t="str">
        <f t="shared" si="103"/>
        <v/>
      </c>
      <c r="GB48" s="586" t="str">
        <f t="shared" si="104"/>
        <v/>
      </c>
      <c r="GC48" s="586" t="str">
        <f t="shared" si="105"/>
        <v/>
      </c>
      <c r="GD48" s="596">
        <f t="shared" si="106"/>
        <v>5.4</v>
      </c>
      <c r="GE48" s="737">
        <f t="shared" si="107"/>
        <v>5.53</v>
      </c>
      <c r="GF48" s="207"/>
      <c r="GI48" s="738">
        <f t="shared" si="108"/>
        <v>226.80000000000004</v>
      </c>
      <c r="GJ48" s="738">
        <f t="shared" si="109"/>
        <v>41</v>
      </c>
      <c r="GK48" s="738">
        <f t="shared" si="110"/>
        <v>5.53</v>
      </c>
    </row>
    <row r="49" spans="1:193" s="206" customFormat="1" ht="21.95" customHeight="1">
      <c r="A49" s="686">
        <f>IF(B49="","",SUBTOTAL(3,$B$11:B49))</f>
        <v>39</v>
      </c>
      <c r="B49" s="490" t="str">
        <f>IF(HKII!$B49="","",HKII!$B49)</f>
        <v>13D301Đ117</v>
      </c>
      <c r="C49" s="648" t="str">
        <f>IF($B49="","",VLOOKUP($B49,'DS LOP HKII'!$B$2:$C$936,2,0))</f>
        <v>Trịnh Ngọc</v>
      </c>
      <c r="D49" s="649" t="str">
        <f>IF($B49="","",VLOOKUP($B49,'DS LOP HKII'!$B$2:$D$936,3,0))</f>
        <v>Sơn</v>
      </c>
      <c r="E49" s="201"/>
      <c r="F49" s="650" t="str">
        <f>IF($B49="","",IF(AND(ISBLANK(VLOOKUP($B49,HKI!$B$11:$G$73,5,FALSE)),ISBLANK(VLOOKUP($B49,HKII!$B$11:$G$80,5,FALSE)))=TRUE,"",VLOOKUP($B49,HKI!$B$11:$G$73,5,FALSE)+VLOOKUP($B49,HKII!$B$11:$G$80,5,FALSE)))</f>
        <v/>
      </c>
      <c r="G49" s="651">
        <f>IF($B49="","",IF(AND(ISBLANK(VLOOKUP($B49,HKI!$B$11:$G$73,6,FALSE)),ISBLANK(VLOOKUP($B49,HKII!$B$11:$G$80,6,FALSE)))=TRUE,"",VLOOKUP($B49,HKI!$B$11:$G$73,6,FALSE)+VLOOKUP($B49,HKII!$B$11:$G$80,6,FALSE)))</f>
        <v>16</v>
      </c>
      <c r="H49" s="652">
        <f>IF(OR(ISNUMBER(VLOOKUP($B49,HKI!$B$11:$I$73,8,FALSE))=FALSE,$H$6="",$B49=""),"",VLOOKUP($B49,HKI!$B$11:$I$73,8,FALSE))</f>
        <v>4.0999999999999996</v>
      </c>
      <c r="I49" s="653" t="str">
        <f>IF(OR(ISNUMBER(VLOOKUP($B49,HKI!$B$11:$K$73,10,FALSE))=FALSE,,$H$6="",$B49=""),"",VLOOKUP($B49,HKI!$B$11:$K$73,10,FALSE))</f>
        <v/>
      </c>
      <c r="J49" s="652">
        <f>IF(OR(ISNUMBER(VLOOKUP($B49,HKI!$B$11:$M$73,12,FALSE))=FALSE,$J$6="",$B49=""),"",VLOOKUP($B49,HKI!$B$11:$M$73,12,FALSE))</f>
        <v>6</v>
      </c>
      <c r="K49" s="653" t="str">
        <f>IF(OR(ISNUMBER(VLOOKUP($B49,HKI!$B$11:$O$73,14,FALSE))=FALSE,$J$6="",$B49=""),"",VLOOKUP($B49,HKI!$B$11:$O$73,14,FALSE))</f>
        <v/>
      </c>
      <c r="L49" s="652">
        <f>IF(OR(ISNUMBER(VLOOKUP($B49,HKI!$B$11:$Q$73,16,FALSE))=FALSE,$L$6="",$B49=""),"",VLOOKUP($B49,HKI!$B$11:$Q$73,16,FALSE))</f>
        <v>4.5</v>
      </c>
      <c r="M49" s="653" t="str">
        <f>IF(OR(ISNUMBER(VLOOKUP($B49,HKI!$B$11:$S$73,18,FALSE))=FALSE,$L$6="",$B49=""),"",VLOOKUP($B49,HKI!$B$11:$S$73,18,FALSE))</f>
        <v/>
      </c>
      <c r="N49" s="652">
        <f>IF(OR(ISNUMBER(VLOOKUP($B49,HKI!$B$11:$U$73,20,FALSE))=FALSE,$N$6="",$B49=""),"",VLOOKUP($B49,HKI!$B$11:$U$73,20,FALSE))</f>
        <v>3.2</v>
      </c>
      <c r="O49" s="653">
        <f>IF(OR(ISNUMBER(VLOOKUP($B49,HKI!$B$11:$W$73,22,FALSE))=FALSE,$N$6="",$B49=""),"",VLOOKUP($B49,HKI!$B$11:$W$73,22,FALSE))</f>
        <v>4.5</v>
      </c>
      <c r="P49" s="652">
        <f>IF(OR(ISNUMBER(VLOOKUP($B49,HKI!$B$11:$Y$73,24,FALSE))=FALSE,$P$6="",$B49=""),"",VLOOKUP($B49,HKI!$B$11:$Y$73,24,FALSE))</f>
        <v>7.1</v>
      </c>
      <c r="Q49" s="653" t="str">
        <f>IF(OR(ISNUMBER(VLOOKUP($B49,HKI!$B$11:$AA$73,26,FALSE))=FALSE,$P$6="",$B49=""),"",VLOOKUP($B49,HKI!$B$11:$AA$73,26,FALSE))</f>
        <v/>
      </c>
      <c r="R49" s="652">
        <f>IF(OR(ISNUMBER(VLOOKUP($B49,HKI!$B$11:$AC$73,28,FALSE))=FALSE,$R$6="",$B49=""),"",VLOOKUP($B49,HKI!$B$11:$AC$73,28,FALSE))</f>
        <v>3.4</v>
      </c>
      <c r="S49" s="653">
        <f>IF(OR(ISNUMBER(VLOOKUP($B49,HKI!$B$11:$AE$73,30,FALSE))=FALSE,$R$6="",$B49=""),"",VLOOKUP($B49,HKI!$B$11:$AE$73,30,FALSE))</f>
        <v>4.5</v>
      </c>
      <c r="T49" s="652" t="str">
        <f>IF(OR(ISNUMBER(VLOOKUP($B49,HKI!$B$11:$AG$73,32,FALSE))=FALSE,$T$6="",$B49=""),"",VLOOKUP($B49,HKI!$B$11:$AG$73,32,FALSE))</f>
        <v/>
      </c>
      <c r="U49" s="653" t="str">
        <f>IF(OR(ISNUMBER(VLOOKUP($B49,HKI!$B$11:$AI$73,34,FALSE))=FALSE,$T$6="",$B49=""),"",VLOOKUP($B49,HKI!$B$11:$AI$73,34,FALSE))</f>
        <v/>
      </c>
      <c r="V49" s="652" t="str">
        <f>IF(OR(ISNUMBER(VLOOKUP($B49,HKI!$B$11:$AK$73,36,FALSE))=FALSE,$V$6="",$B49=""),"",VLOOKUP($B49,HKI!$B$11:$AK$73,36,FALSE))</f>
        <v/>
      </c>
      <c r="W49" s="653" t="str">
        <f>IF(OR(ISNUMBER(VLOOKUP($B49,HKI!$B$11:$AM$73,38,FALSE))=FALSE,$V$6="",$B49=""),"",VLOOKUP($B49,HKI!$B$11:$AM$73,38,FALSE))</f>
        <v/>
      </c>
      <c r="X49" s="652" t="str">
        <f>IF(OR(ISNUMBER(VLOOKUP($B49,HKI!$B$11:$AO$73,40,FALSE))=FALSE,$X$6="",$B49=""),"",VLOOKUP($B49,HKI!$B$11:$AO$73,40,FALSE))</f>
        <v/>
      </c>
      <c r="Y49" s="653" t="str">
        <f>IF(OR(ISNUMBER(VLOOKUP($B49,HKI!$B$11:$AQ$73,42,FALSE))=FALSE,$X$6="",$B49=""),"",VLOOKUP($B49,HKI!$B$11:$AQ$73,42,FALSE))</f>
        <v/>
      </c>
      <c r="Z49" s="652">
        <f>IF(OR(ISNUMBER(VLOOKUP($B49,HKI!$B$11:$AS$73,44,FALSE))=FALSE,$Z$6="",$B49=""),"",VLOOKUP($B49,HKI!$B$11:$AS$73,44,FALSE))</f>
        <v>6.8</v>
      </c>
      <c r="AA49" s="254"/>
      <c r="AB49" s="652">
        <f>IF(OR(ISNUMBER(VLOOKUP($B49,HKI!$B$11:$AW$73,48,FALSE))=FALSE,$AB$6="",$B49=""),"",VLOOKUP($B49,HKI!$B$11:$AW$73,48,FALSE))</f>
        <v>7</v>
      </c>
      <c r="AC49" s="254"/>
      <c r="AD49" s="652">
        <f>IF(OR(ISNUMBER(VLOOKUP($B49,HKII!$B$11:$I$80,8,FALSE))=FALSE,$AD$6="",$B49=""),"",VLOOKUP($B49,HKII!$B$11:$I$80,8,FALSE))</f>
        <v>2.6</v>
      </c>
      <c r="AE49" s="653" t="str">
        <f>IF(OR(ISNUMBER(VLOOKUP($B49,HKII!$B$11:$K$80,10,FALSE))=FALSE,$AD$6="",$B49=""),"",VLOOKUP($B49,HKII!$B$11:$K$80,10,FALSE))</f>
        <v/>
      </c>
      <c r="AF49" s="652">
        <f>IF(OR(ISNUMBER(VLOOKUP($B49,HKII!$B$11:$M$80,12,FALSE))=FALSE,$AF$6="",$B49=""),"",VLOOKUP($B49,HKII!$B$11:$M$80,12,FALSE))</f>
        <v>2.2000000000000002</v>
      </c>
      <c r="AG49" s="653" t="str">
        <f>IF(OR(ISNUMBER(VLOOKUP($B49,HKII!$B$11:$O$80,14,FALSE))=FALSE,$AF$6="",$B49=""),"",VLOOKUP($B49,HKII!$B$11:$O$80,14,FALSE))</f>
        <v/>
      </c>
      <c r="AH49" s="652">
        <f>IF(OR(ISNUMBER(VLOOKUP($B49,HKII!$B$11:$Q$80,16,FALSE))=FALSE,$AH$6="",$B49=""),"",VLOOKUP($B49,HKII!$B$11:$Q$80,16,FALSE))</f>
        <v>5.3</v>
      </c>
      <c r="AI49" s="653" t="str">
        <f>IF(OR(ISNUMBER(VLOOKUP($B49,HKII!$B$11:$S$80,18,FALSE))=FALSE,$AH$6="",$B49=""),"",VLOOKUP($B49,HKII!$B$11:$S$75,18,FALSE))</f>
        <v/>
      </c>
      <c r="AJ49" s="652">
        <f>IF(OR(ISNUMBER(VLOOKUP($B49,HKII!$B$11:$U$80,20,FALSE))=FALSE,$AJ$6="",$B49=""),"",VLOOKUP($B49,HKII!$B$11:$U$80,20,FALSE))</f>
        <v>3</v>
      </c>
      <c r="AK49" s="653" t="str">
        <f>IF(OR(ISNUMBER(VLOOKUP($B49,HKII!$B$11:$W$91,22,FALSE))=FALSE,$AJ$6="",$B49=""),"",VLOOKUP($B49,HKII!$B$11:$W$91,22,FALSE))</f>
        <v/>
      </c>
      <c r="AL49" s="652">
        <f>IF(OR(ISNUMBER(VLOOKUP($B49,HKII!$B$11:$Y$80,24,FALSE))=FALSE,$AL$6="",$B49=""),"",VLOOKUP($B49,HKII!$B$11:$Y$80,24,FALSE))</f>
        <v>2.7</v>
      </c>
      <c r="AM49" s="653" t="str">
        <f>IF(OR(ISNUMBER(VLOOKUP($B49,HKII!$B$11:$AA$80,26,FALSE))=FALSE,$AL$6="",$B49=""),"",VLOOKUP($B49,HKII!$B$11:$AA$80,26,FALSE))</f>
        <v/>
      </c>
      <c r="AN49" s="652">
        <f>IF(OR(ISNUMBER(VLOOKUP($B49,HKII!$B$11:$AC$80,28,FALSE))=FALSE,$AN$6="",$B49=""),"",VLOOKUP($B49,HKII!$B$11:$AC$80,28,FALSE))</f>
        <v>2.8</v>
      </c>
      <c r="AO49" s="653" t="str">
        <f>IF(OR(ISNUMBER(VLOOKUP($B49,HKII!$B$11:$AE$80,30,FALSE))=FALSE,$AN$6="",$B49=""),"",VLOOKUP($B49,HKII!$B$11:$AE$80,30,FALSE))</f>
        <v/>
      </c>
      <c r="AP49" s="652" t="str">
        <f>IF(OR(ISNUMBER(VLOOKUP($B49,HKII!$B$11:$AG$80,32,FALSE))=FALSE,$AP$6="",$B49=""),"",VLOOKUP($B49,HKII!$B$11:$AG$80,32,FALSE))</f>
        <v/>
      </c>
      <c r="AQ49" s="654" t="str">
        <f>IF(OR(ISNUMBER(VLOOKUP($B49,HKII!$B$11:$AI$80,34,FALSE))=FALSE,$AP$6="",$B49=""),"",VLOOKUP($B49,HKII!$B$11:$AI$80,34,FALSE))</f>
        <v/>
      </c>
      <c r="AR49" s="652">
        <f>IF(OR(ISNUMBER(VLOOKUP($B49,HKII!$B$11:$AK$80,36,FALSE))=FALSE,$AR$6="",$B49=""),"",VLOOKUP($B49,HKII!$B$11:$AK$80,36,FALSE))</f>
        <v>0</v>
      </c>
      <c r="AS49" s="254"/>
      <c r="AT49" s="652">
        <f>IF(OR(ISNUMBER(VLOOKUP($B49,HKII!$B$11:$AO$80,40,FALSE))=FALSE,$AT$6="",$B49=""),"",VLOOKUP($B49,HKII!$B$11:$AO$80,40,FALSE))</f>
        <v>4</v>
      </c>
      <c r="AU49" s="735"/>
      <c r="AV49" s="652">
        <f>IF(OR(ISNUMBER(VLOOKUP($B49,HKII!$B$11:$AS$80,44,FALSE))=FALSE,$AV$6="",$B49=""),"",VLOOKUP($B49,HKII!$B$11:$AS$80,44,FALSE))</f>
        <v>2.4</v>
      </c>
      <c r="AW49" s="735"/>
      <c r="AX49" s="652" t="str">
        <f>IF(OR(ISNUMBER(VLOOKUP($B49,HKII!$B$11:$AW$80,48,FALSE))=FALSE,AX44="",$B49=""),"",VLOOKUP($B49,HKII!$B$11:$AW$80,48,FALSE))</f>
        <v/>
      </c>
      <c r="AY49" s="735"/>
      <c r="AZ49" s="655">
        <f t="shared" si="0"/>
        <v>4.13</v>
      </c>
      <c r="BA49" s="655">
        <f t="shared" si="22"/>
        <v>4.2699999999999996</v>
      </c>
      <c r="BB49" s="548">
        <f>IF($B49="","",IF(OR(ISNUMBER(VLOOKUP($B49,HKI!$B$11:$BB$73,53,FALSE)),ISNUMBER(VLOOKUP($B49,HKII!$B$11:$BB$80,53,FALSE))),ROUND((VLOOKUP($B49,HKI!$B$11:$BB$73,53,FALSE)+VLOOKUP($B49,HKII!$B$11:$BB$80,53,FALSE))/2,0),""))</f>
        <v>42</v>
      </c>
      <c r="BC49" s="656" t="str">
        <f t="shared" si="23"/>
        <v>TB Yếu</v>
      </c>
      <c r="BD49" s="548" t="str">
        <f t="shared" si="24"/>
        <v>TB Yếu</v>
      </c>
      <c r="BE49" s="202"/>
      <c r="BF49" s="186" t="str">
        <f t="shared" si="25"/>
        <v/>
      </c>
      <c r="BG49" s="657">
        <f t="shared" si="26"/>
        <v>35</v>
      </c>
      <c r="BH49" s="188">
        <f t="shared" si="111"/>
        <v>18</v>
      </c>
      <c r="BI49" s="188">
        <f t="shared" si="28"/>
        <v>17</v>
      </c>
      <c r="BJ49" s="188">
        <f t="shared" si="29"/>
        <v>22</v>
      </c>
      <c r="BK49" s="658">
        <f t="shared" si="30"/>
        <v>13</v>
      </c>
      <c r="BL49" s="659">
        <f t="shared" si="31"/>
        <v>5.76</v>
      </c>
      <c r="BM49" s="186" t="str">
        <f t="shared" si="32"/>
        <v>BT</v>
      </c>
      <c r="BN49" s="659">
        <f t="shared" si="33"/>
        <v>5.51</v>
      </c>
      <c r="BO49" s="186" t="str">
        <f t="shared" si="34"/>
        <v>BT</v>
      </c>
      <c r="BP49" s="660" t="str">
        <f t="shared" si="35"/>
        <v>SV năm 2</v>
      </c>
      <c r="BQ49" s="203"/>
      <c r="BR49" s="681">
        <f>IF($B49="","",IF(AND(ISNUMBER(VLOOKUP($B49,HKI!$B$11:$BP$73,67,FALSE))=TRUE,ISNUMBER(VLOOKUP($B49,HKII!$B$11:$BI$80,60,FALSE))=TRUE),VLOOKUP($B49,HKI!$B$11:$BP$73,67,FALSE)+VLOOKUP($B49,HKII!$B$11:$BI$80,60,FALSE),IF(OR(ISNUMBER(VLOOKUP($B49,HKI!$B$11:$BP$73,67,FALSE))=TRUE,ISNUMBER(VLOOKUP($B49,HKII!$B$11:$BI$80,60,FALSE))=TRUE),VLOOKUP($B49,HKII!$B$11:$BI$80,60,FALSE),"")))</f>
        <v>61</v>
      </c>
      <c r="BS49" s="681">
        <f>IF($B49="","",IF(ISNUMBER(VLOOKUP($B49,HKI!$B$11:$BQ$73,68,FALSE))=TRUE,VLOOKUP($B49,HKI!$B$11:$BQ$84,68,FALSE)+IF(ISNUMBER(VLOOKUP($B49,HKII!$B$11:$BJ$80,61,FALSE))=TRUE,VLOOKUP($B49,HKII!$B$11:$BJ$80,61,FALSE),VLOOKUP($B49,HKII!$B$11:$BJ$80,61,FALSE)),""))</f>
        <v>13</v>
      </c>
      <c r="BT49" s="197">
        <f t="shared" si="112"/>
        <v>4.0999999999999996</v>
      </c>
      <c r="BU49" s="198">
        <f t="shared" si="113"/>
        <v>6</v>
      </c>
      <c r="BV49" s="198">
        <f t="shared" si="114"/>
        <v>4.5</v>
      </c>
      <c r="BW49" s="198">
        <f t="shared" si="115"/>
        <v>3.2</v>
      </c>
      <c r="BX49" s="199">
        <f t="shared" si="116"/>
        <v>7.1</v>
      </c>
      <c r="BY49" s="199">
        <f t="shared" si="6"/>
        <v>3.4</v>
      </c>
      <c r="BZ49" s="198" t="str">
        <f t="shared" si="7"/>
        <v/>
      </c>
      <c r="CA49" s="198" t="str">
        <f t="shared" si="117"/>
        <v/>
      </c>
      <c r="CB49" s="199" t="str">
        <f t="shared" si="36"/>
        <v/>
      </c>
      <c r="CC49" s="199">
        <f t="shared" si="37"/>
        <v>6.8</v>
      </c>
      <c r="CD49" s="198">
        <f t="shared" si="9"/>
        <v>7</v>
      </c>
      <c r="CE49" s="198">
        <f t="shared" si="118"/>
        <v>2.6</v>
      </c>
      <c r="CF49" s="198">
        <f t="shared" si="119"/>
        <v>2.2000000000000002</v>
      </c>
      <c r="CG49" s="198">
        <f t="shared" si="120"/>
        <v>5.3</v>
      </c>
      <c r="CH49" s="198">
        <f t="shared" si="121"/>
        <v>3</v>
      </c>
      <c r="CI49" s="198">
        <f t="shared" si="122"/>
        <v>2.7</v>
      </c>
      <c r="CJ49" s="198">
        <f t="shared" si="123"/>
        <v>2.8</v>
      </c>
      <c r="CK49" s="198" t="str">
        <f t="shared" si="124"/>
        <v/>
      </c>
      <c r="CL49" s="198">
        <f t="shared" si="125"/>
        <v>0</v>
      </c>
      <c r="CM49" s="198">
        <f t="shared" si="18"/>
        <v>4</v>
      </c>
      <c r="CN49" s="198">
        <f t="shared" si="19"/>
        <v>2.4</v>
      </c>
      <c r="CO49" s="199" t="str">
        <f t="shared" si="20"/>
        <v/>
      </c>
      <c r="CP49" s="200">
        <f t="shared" si="38"/>
        <v>4.13</v>
      </c>
      <c r="CQ49" s="571">
        <f t="shared" si="39"/>
        <v>4.0999999999999996</v>
      </c>
      <c r="CR49" s="571">
        <f t="shared" si="40"/>
        <v>6</v>
      </c>
      <c r="CS49" s="571">
        <f t="shared" si="41"/>
        <v>4.5</v>
      </c>
      <c r="CT49" s="571" t="str">
        <f t="shared" si="42"/>
        <v/>
      </c>
      <c r="CU49" s="571">
        <f t="shared" si="43"/>
        <v>7.1</v>
      </c>
      <c r="CV49" s="571" t="str">
        <f t="shared" si="44"/>
        <v/>
      </c>
      <c r="CW49" s="571" t="str">
        <f t="shared" si="45"/>
        <v/>
      </c>
      <c r="CX49" s="571" t="str">
        <f t="shared" si="46"/>
        <v/>
      </c>
      <c r="CY49" s="571" t="str">
        <f t="shared" si="47"/>
        <v/>
      </c>
      <c r="CZ49" s="571">
        <f t="shared" si="48"/>
        <v>6.8</v>
      </c>
      <c r="DA49" s="571">
        <f t="shared" si="49"/>
        <v>7</v>
      </c>
      <c r="DB49" s="571" t="str">
        <f t="shared" si="50"/>
        <v/>
      </c>
      <c r="DC49" s="571" t="str">
        <f t="shared" si="51"/>
        <v/>
      </c>
      <c r="DD49" s="571">
        <f t="shared" si="52"/>
        <v>5.3</v>
      </c>
      <c r="DE49" s="571" t="str">
        <f t="shared" si="53"/>
        <v/>
      </c>
      <c r="DF49" s="571" t="str">
        <f t="shared" si="54"/>
        <v/>
      </c>
      <c r="DG49" s="571" t="str">
        <f t="shared" si="55"/>
        <v/>
      </c>
      <c r="DH49" s="571" t="str">
        <f t="shared" si="56"/>
        <v/>
      </c>
      <c r="DI49" s="571" t="str">
        <f t="shared" si="57"/>
        <v/>
      </c>
      <c r="DJ49" s="571" t="str">
        <f t="shared" si="58"/>
        <v/>
      </c>
      <c r="DK49" s="571" t="str">
        <f t="shared" si="59"/>
        <v/>
      </c>
      <c r="DL49" s="571" t="str">
        <f t="shared" si="60"/>
        <v/>
      </c>
      <c r="DM49" s="574">
        <f t="shared" si="126"/>
        <v>5.76</v>
      </c>
      <c r="DN49" s="585">
        <f t="shared" si="61"/>
        <v>4.0999999999999996</v>
      </c>
      <c r="DO49" s="586">
        <f t="shared" si="62"/>
        <v>6</v>
      </c>
      <c r="DP49" s="586">
        <f t="shared" si="63"/>
        <v>4.5</v>
      </c>
      <c r="DQ49" s="586">
        <f t="shared" si="64"/>
        <v>4.5</v>
      </c>
      <c r="DR49" s="586">
        <f t="shared" si="65"/>
        <v>7.1</v>
      </c>
      <c r="DS49" s="586">
        <f t="shared" si="66"/>
        <v>4.5</v>
      </c>
      <c r="DT49" s="586" t="str">
        <f t="shared" si="67"/>
        <v/>
      </c>
      <c r="DU49" s="586" t="str">
        <f t="shared" si="68"/>
        <v/>
      </c>
      <c r="DV49" s="586" t="str">
        <f t="shared" si="69"/>
        <v/>
      </c>
      <c r="DW49" s="586">
        <f t="shared" si="70"/>
        <v>6.8</v>
      </c>
      <c r="DX49" s="586">
        <f t="shared" si="71"/>
        <v>7</v>
      </c>
      <c r="DY49" s="586">
        <f t="shared" si="72"/>
        <v>2.6</v>
      </c>
      <c r="DZ49" s="586">
        <f t="shared" si="73"/>
        <v>2.2000000000000002</v>
      </c>
      <c r="EA49" s="586">
        <f t="shared" si="74"/>
        <v>5.3</v>
      </c>
      <c r="EB49" s="586">
        <f t="shared" si="75"/>
        <v>3</v>
      </c>
      <c r="EC49" s="586">
        <f t="shared" si="76"/>
        <v>2.7</v>
      </c>
      <c r="ED49" s="586">
        <f t="shared" si="77"/>
        <v>2.8</v>
      </c>
      <c r="EE49" s="586" t="str">
        <f t="shared" si="78"/>
        <v/>
      </c>
      <c r="EF49" s="586">
        <f t="shared" si="79"/>
        <v>0</v>
      </c>
      <c r="EG49" s="586">
        <f t="shared" si="80"/>
        <v>4</v>
      </c>
      <c r="EH49" s="586">
        <f t="shared" si="81"/>
        <v>2.4</v>
      </c>
      <c r="EI49" s="586" t="str">
        <f t="shared" si="82"/>
        <v/>
      </c>
      <c r="EJ49" s="589">
        <f t="shared" si="83"/>
        <v>4.2699999999999996</v>
      </c>
      <c r="EK49" s="617">
        <f>IF($B49="","",IF(ISNUMBER(VLOOKUP($B49,HKI!$B$11:$EU$73,150,FALSE)),VLOOKUP($B49,HKI!$B$11:$EU$73,150,FALSE),""))</f>
        <v>5.9</v>
      </c>
      <c r="EL49" s="602">
        <f>IF($B49="","",IF(ISNUMBER(VLOOKUP($B49,HKI!$B$11:$EV$73,151,FALSE)),VLOOKUP($B49,HKI!$B$11:$EV$73,151,FALSE),""))</f>
        <v>6.7</v>
      </c>
      <c r="EM49" s="602">
        <f>IF($B49="","",IF(ISNUMBER(VLOOKUP($B49,HKI!$B$11:$EW$73,152,FALSE)),VLOOKUP($B49,HKI!$B$11:$EW$73,152,FALSE),""))</f>
        <v>5</v>
      </c>
      <c r="EN49" s="602">
        <f>IF($B49="","",IF(ISNUMBER(VLOOKUP($B49,HKI!$B$11:$EX$73,153,FALSE)),VLOOKUP($B49,HKI!$B$11:$EX$73,153,FALSE),""))</f>
        <v>5.5</v>
      </c>
      <c r="EO49" s="602">
        <f>IF($B49="","",IF(ISNUMBER(VLOOKUP($B49,HKI!$B$11:$EY$73,154,FALSE)),VLOOKUP($B49,HKI!$B$11:$EY$73,154,FALSE),""))</f>
        <v>5.4</v>
      </c>
      <c r="EP49" s="602">
        <f>IF($B49="","",IF(ISNUMBER(VLOOKUP($B49,HKI!$B$11:$EZ$73,155,FALSE)),VLOOKUP($B49,HKI!$B$11:$EZ$73,155,FALSE),""))</f>
        <v>5.0999999999999996</v>
      </c>
      <c r="EQ49" s="602">
        <f>IF($B49="","",IF(ISNUMBER(VLOOKUP($B49,HKI!$B$11:$FA$73,156,FALSE)),VLOOKUP($B49,HKI!$B$11:$FA$73,156,FALSE),""))</f>
        <v>5.6</v>
      </c>
      <c r="ER49" s="602" t="str">
        <f>IF($B49="","",IF(ISNUMBER(VLOOKUP($B49,HKI!$B$11:$FB$73,157,FALSE)),VLOOKUP($B49,HKI!$B$11:$FB$73,157,FALSE),""))</f>
        <v/>
      </c>
      <c r="ES49" s="602" t="str">
        <f>IF($B49="","",IF(ISNUMBER(VLOOKUP($B49,HKI!$B$11:$FC$84,158,FALSE)),VLOOKUP($B49,HKI!$B$11:$FC$73,158,FALSE),""))</f>
        <v/>
      </c>
      <c r="ET49" s="602">
        <f>IF($B49="","",IF(ISNUMBER(VLOOKUP($B49,HKI!$B$11:$FD$73,159,FALSE)),VLOOKUP($B49,HKI!$B$11:$FD$73,159,FALSE),""))</f>
        <v>4.8</v>
      </c>
      <c r="EU49" s="602">
        <f>IF($B49="","",IF(ISNUMBER(VLOOKUP($B49,HKI!$B$11:$FE$73,160,FALSE)),VLOOKUP($B49,HKI!$B$11:$FE$73,160,FALSE),""))</f>
        <v>5.0999999999999996</v>
      </c>
      <c r="EV49" s="602" t="str">
        <f>IF($B49="","",IF(ISNUMBER(VLOOKUP($B49,HKI!$B$11:$FF$73,161,FALSE)),VLOOKUP($B49,HKI!$B$11:$FF$73,161,FALSE),""))</f>
        <v/>
      </c>
      <c r="EW49" s="602">
        <f>IF($B49="","",IF(ISNUMBER(VLOOKUP($B49,HKI!$B$11:$FG$73,162,FALSE)),VLOOKUP($B49,HKI!$B$11:$FG$73,162,FALSE),""))</f>
        <v>6.3</v>
      </c>
      <c r="EX49" s="602">
        <f>IF($B49="","",IF(ISNUMBER(VLOOKUP($B49,HKI!$B$11:$FH$73,163,FALSE)),VLOOKUP($B49,HKI!$B$11:$FH$73,163,FALSE),""))</f>
        <v>5.3</v>
      </c>
      <c r="EY49" s="602">
        <f>IF($B49="","",IF(ISNUMBER(VLOOKUP($B49,HKI!$B$11:$FI$73,164,FALSE)),VLOOKUP($B49,HKI!$B$11:$FI$73,164,FALSE),""))</f>
        <v>5.9</v>
      </c>
      <c r="EZ49" s="602">
        <f>IF($B49="","",IF(ISNUMBER(VLOOKUP($B49,HKI!$B$11:$FJ$73,165,FALSE)),VLOOKUP($B49,HKI!$B$11:$FJ$73,165,FALSE),""))</f>
        <v>6.1</v>
      </c>
      <c r="FA49" s="602">
        <f>IF($B49="","",IF(ISNUMBER(VLOOKUP($B49,HKI!$B$11:$FK$73,166,FALSE)),VLOOKUP($B49,HKI!$B$11:$FK$73,166,FALSE),""))</f>
        <v>5.3</v>
      </c>
      <c r="FB49" s="602">
        <f>IF($B49="","",IF(ISNUMBER(VLOOKUP($B49,HKI!$B$11:$FL$73,167,FALSE)),VLOOKUP($B49,HKI!$B$11:$FL$73,167,FALSE),""))</f>
        <v>6.6</v>
      </c>
      <c r="FC49" s="602" t="str">
        <f>IF($B49="","",IF(ISNUMBER(VLOOKUP($B49,HKI!$B$11:$FM$73,168,FALSE)),VLOOKUP($B49,HKI!$B$11:$FM$73,168,FALSE),""))</f>
        <v/>
      </c>
      <c r="FD49" s="602" t="str">
        <f>IF($B49="","",IF(ISNUMBER(VLOOKUP($B49,HKI!$B$11:$FN$73,169,FALSE)),VLOOKUP($B49,HKI!$B$11:$FN$73,169,FALSE),""))</f>
        <v/>
      </c>
      <c r="FE49" s="602" t="str">
        <f>IF($B49="","",IF(ISNUMBER(VLOOKUP($B49,HKI!$B$11:$FO$73,170,FALSE)),VLOOKUP($B49,HKI!$B$11:$FO$73,170,FALSE),""))</f>
        <v/>
      </c>
      <c r="FF49" s="602">
        <f>IF($B49="","",IF(ISNUMBER(VLOOKUP($B49,HKI!$B$11:$FP$73,171,FALSE)),VLOOKUP($B49,HKI!$B$11:$FP$73,171,FALSE),""))</f>
        <v>7.5</v>
      </c>
      <c r="FG49" s="618" t="str">
        <f>IF($B49="","",IF(ISNUMBER(VLOOKUP($B49,HKI!$B$11:$FQ$73,172,FALSE)),VLOOKUP($B49,HKI!$B$11:$FQ$73,172,FALSE),""))</f>
        <v/>
      </c>
      <c r="FH49" s="610">
        <f t="shared" si="84"/>
        <v>4.0999999999999996</v>
      </c>
      <c r="FI49" s="586">
        <f t="shared" si="85"/>
        <v>6</v>
      </c>
      <c r="FJ49" s="586">
        <f t="shared" si="86"/>
        <v>4.5</v>
      </c>
      <c r="FK49" s="586">
        <f t="shared" si="87"/>
        <v>4.5</v>
      </c>
      <c r="FL49" s="586">
        <f t="shared" si="88"/>
        <v>7.1</v>
      </c>
      <c r="FM49" s="586">
        <f t="shared" si="89"/>
        <v>4.5</v>
      </c>
      <c r="FN49" s="586" t="str">
        <f t="shared" si="90"/>
        <v/>
      </c>
      <c r="FO49" s="586" t="str">
        <f t="shared" si="91"/>
        <v/>
      </c>
      <c r="FP49" s="586" t="str">
        <f t="shared" si="92"/>
        <v/>
      </c>
      <c r="FQ49" s="586">
        <f t="shared" si="93"/>
        <v>6.8</v>
      </c>
      <c r="FR49" s="586">
        <f t="shared" si="94"/>
        <v>7</v>
      </c>
      <c r="FS49" s="586" t="str">
        <f t="shared" si="95"/>
        <v/>
      </c>
      <c r="FT49" s="586" t="str">
        <f t="shared" si="96"/>
        <v/>
      </c>
      <c r="FU49" s="586">
        <f t="shared" si="97"/>
        <v>5.3</v>
      </c>
      <c r="FV49" s="586" t="str">
        <f t="shared" si="98"/>
        <v/>
      </c>
      <c r="FW49" s="586" t="str">
        <f t="shared" si="99"/>
        <v/>
      </c>
      <c r="FX49" s="586" t="str">
        <f t="shared" si="100"/>
        <v/>
      </c>
      <c r="FY49" s="586" t="str">
        <f t="shared" si="101"/>
        <v/>
      </c>
      <c r="FZ49" s="586" t="str">
        <f t="shared" si="102"/>
        <v/>
      </c>
      <c r="GA49" s="586" t="str">
        <f t="shared" si="103"/>
        <v/>
      </c>
      <c r="GB49" s="586" t="str">
        <f t="shared" si="104"/>
        <v/>
      </c>
      <c r="GC49" s="586" t="str">
        <f t="shared" si="105"/>
        <v/>
      </c>
      <c r="GD49" s="596">
        <f t="shared" si="106"/>
        <v>5.51</v>
      </c>
      <c r="GE49" s="737">
        <f t="shared" si="107"/>
        <v>5.64</v>
      </c>
      <c r="GF49" s="207"/>
      <c r="GI49" s="738">
        <f t="shared" si="108"/>
        <v>332.7</v>
      </c>
      <c r="GJ49" s="738">
        <f t="shared" si="109"/>
        <v>59</v>
      </c>
      <c r="GK49" s="738">
        <f t="shared" si="110"/>
        <v>5.64</v>
      </c>
    </row>
    <row r="50" spans="1:193" s="206" customFormat="1" ht="21.95" customHeight="1">
      <c r="A50" s="686">
        <f>IF(B50="","",SUBTOTAL(3,$B$11:B50))</f>
        <v>40</v>
      </c>
      <c r="B50" s="490" t="str">
        <f>IF(HKII!$B50="","",HKII!$B50)</f>
        <v>13D301Đ121</v>
      </c>
      <c r="C50" s="648" t="str">
        <f>IF($B50="","",VLOOKUP($B50,'DS LOP HKII'!$B$2:$C$936,2,0))</f>
        <v>Lê Minh</v>
      </c>
      <c r="D50" s="649" t="str">
        <f>IF($B50="","",VLOOKUP($B50,'DS LOP HKII'!$B$2:$D$936,3,0))</f>
        <v>Tâm</v>
      </c>
      <c r="E50" s="201"/>
      <c r="F50" s="650" t="str">
        <f>IF($B50="","",IF(AND(ISBLANK(VLOOKUP($B50,HKI!$B$11:$G$73,5,FALSE)),ISBLANK(VLOOKUP($B50,HKII!$B$11:$G$80,5,FALSE)))=TRUE,"",VLOOKUP($B50,HKI!$B$11:$G$73,5,FALSE)+VLOOKUP($B50,HKII!$B$11:$G$80,5,FALSE)))</f>
        <v/>
      </c>
      <c r="G50" s="651">
        <f>IF($B50="","",IF(AND(ISBLANK(VLOOKUP($B50,HKI!$B$11:$G$73,6,FALSE)),ISBLANK(VLOOKUP($B50,HKII!$B$11:$G$80,6,FALSE)))=TRUE,"",VLOOKUP($B50,HKI!$B$11:$G$73,6,FALSE)+VLOOKUP($B50,HKII!$B$11:$G$80,6,FALSE)))</f>
        <v>8</v>
      </c>
      <c r="H50" s="652">
        <f>IF(OR(ISNUMBER(VLOOKUP($B50,HKI!$B$11:$I$73,8,FALSE))=FALSE,$H$6="",$B50=""),"",VLOOKUP($B50,HKI!$B$11:$I$73,8,FALSE))</f>
        <v>4.3</v>
      </c>
      <c r="I50" s="653" t="str">
        <f>IF(OR(ISNUMBER(VLOOKUP($B50,HKI!$B$11:$K$73,10,FALSE))=FALSE,,$H$6="",$B50=""),"",VLOOKUP($B50,HKI!$B$11:$K$73,10,FALSE))</f>
        <v/>
      </c>
      <c r="J50" s="652">
        <f>IF(OR(ISNUMBER(VLOOKUP($B50,HKI!$B$11:$M$73,12,FALSE))=FALSE,$J$6="",$B50=""),"",VLOOKUP($B50,HKI!$B$11:$M$73,12,FALSE))</f>
        <v>5.8</v>
      </c>
      <c r="K50" s="653" t="str">
        <f>IF(OR(ISNUMBER(VLOOKUP($B50,HKI!$B$11:$O$73,14,FALSE))=FALSE,$J$6="",$B50=""),"",VLOOKUP($B50,HKI!$B$11:$O$73,14,FALSE))</f>
        <v/>
      </c>
      <c r="L50" s="652">
        <f>IF(OR(ISNUMBER(VLOOKUP($B50,HKI!$B$11:$Q$73,16,FALSE))=FALSE,$L$6="",$B50=""),"",VLOOKUP($B50,HKI!$B$11:$Q$73,16,FALSE))</f>
        <v>3</v>
      </c>
      <c r="M50" s="653">
        <f>IF(OR(ISNUMBER(VLOOKUP($B50,HKI!$B$11:$S$73,18,FALSE))=FALSE,$L$6="",$B50=""),"",VLOOKUP($B50,HKI!$B$11:$S$73,18,FALSE))</f>
        <v>3</v>
      </c>
      <c r="N50" s="652">
        <f>IF(OR(ISNUMBER(VLOOKUP($B50,HKI!$B$11:$U$73,20,FALSE))=FALSE,$N$6="",$B50=""),"",VLOOKUP($B50,HKI!$B$11:$U$73,20,FALSE))</f>
        <v>1.6</v>
      </c>
      <c r="O50" s="653">
        <f>IF(OR(ISNUMBER(VLOOKUP($B50,HKI!$B$11:$W$73,22,FALSE))=FALSE,$N$6="",$B50=""),"",VLOOKUP($B50,HKI!$B$11:$W$73,22,FALSE))</f>
        <v>3</v>
      </c>
      <c r="P50" s="652">
        <f>IF(OR(ISNUMBER(VLOOKUP($B50,HKI!$B$11:$Y$73,24,FALSE))=FALSE,$P$6="",$B50=""),"",VLOOKUP($B50,HKI!$B$11:$Y$73,24,FALSE))</f>
        <v>3.9</v>
      </c>
      <c r="Q50" s="653">
        <f>IF(OR(ISNUMBER(VLOOKUP($B50,HKI!$B$11:$AA$73,26,FALSE))=FALSE,$P$6="",$B50=""),"",VLOOKUP($B50,HKI!$B$11:$AA$73,26,FALSE))</f>
        <v>3.9</v>
      </c>
      <c r="R50" s="652">
        <f>IF(OR(ISNUMBER(VLOOKUP($B50,HKI!$B$11:$AC$73,28,FALSE))=FALSE,$R$6="",$B50=""),"",VLOOKUP($B50,HKI!$B$11:$AC$73,28,FALSE))</f>
        <v>3.2</v>
      </c>
      <c r="S50" s="653">
        <f>IF(OR(ISNUMBER(VLOOKUP($B50,HKI!$B$11:$AE$73,30,FALSE))=FALSE,$R$6="",$B50=""),"",VLOOKUP($B50,HKI!$B$11:$AE$73,30,FALSE))</f>
        <v>3.4</v>
      </c>
      <c r="T50" s="652" t="str">
        <f>IF(OR(ISNUMBER(VLOOKUP($B50,HKI!$B$11:$AG$73,32,FALSE))=FALSE,$T$6="",$B50=""),"",VLOOKUP($B50,HKI!$B$11:$AG$73,32,FALSE))</f>
        <v/>
      </c>
      <c r="U50" s="653" t="str">
        <f>IF(OR(ISNUMBER(VLOOKUP($B50,HKI!$B$11:$AI$73,34,FALSE))=FALSE,$T$6="",$B50=""),"",VLOOKUP($B50,HKI!$B$11:$AI$73,34,FALSE))</f>
        <v/>
      </c>
      <c r="V50" s="652" t="str">
        <f>IF(OR(ISNUMBER(VLOOKUP($B50,HKI!$B$11:$AK$73,36,FALSE))=FALSE,$V$6="",$B50=""),"",VLOOKUP($B50,HKI!$B$11:$AK$73,36,FALSE))</f>
        <v/>
      </c>
      <c r="W50" s="653" t="str">
        <f>IF(OR(ISNUMBER(VLOOKUP($B50,HKI!$B$11:$AM$73,38,FALSE))=FALSE,$V$6="",$B50=""),"",VLOOKUP($B50,HKI!$B$11:$AM$73,38,FALSE))</f>
        <v/>
      </c>
      <c r="X50" s="652" t="str">
        <f>IF(OR(ISNUMBER(VLOOKUP($B50,HKI!$B$11:$AO$73,40,FALSE))=FALSE,$X$6="",$B50=""),"",VLOOKUP($B50,HKI!$B$11:$AO$73,40,FALSE))</f>
        <v/>
      </c>
      <c r="Y50" s="653" t="str">
        <f>IF(OR(ISNUMBER(VLOOKUP($B50,HKI!$B$11:$AQ$73,42,FALSE))=FALSE,$X$6="",$B50=""),"",VLOOKUP($B50,HKI!$B$11:$AQ$73,42,FALSE))</f>
        <v/>
      </c>
      <c r="Z50" s="652">
        <f>IF(OR(ISNUMBER(VLOOKUP($B50,HKI!$B$11:$AS$73,44,FALSE))=FALSE,$Z$6="",$B50=""),"",VLOOKUP($B50,HKI!$B$11:$AS$73,44,FALSE))</f>
        <v>6</v>
      </c>
      <c r="AA50" s="254"/>
      <c r="AB50" s="652">
        <f>IF(OR(ISNUMBER(VLOOKUP($B50,HKI!$B$11:$AW$73,48,FALSE))=FALSE,$AB$6="",$B50=""),"",VLOOKUP($B50,HKI!$B$11:$AW$73,48,FALSE))</f>
        <v>7.3</v>
      </c>
      <c r="AC50" s="254"/>
      <c r="AD50" s="652">
        <f>IF(OR(ISNUMBER(VLOOKUP($B50,HKII!$B$11:$I$80,8,FALSE))=FALSE,$AD$6="",$B50=""),"",VLOOKUP($B50,HKII!$B$11:$I$80,8,FALSE))</f>
        <v>4.3</v>
      </c>
      <c r="AE50" s="653" t="str">
        <f>IF(OR(ISNUMBER(VLOOKUP($B50,HKII!$B$11:$K$80,10,FALSE))=FALSE,$AD$6="",$B50=""),"",VLOOKUP($B50,HKII!$B$11:$K$80,10,FALSE))</f>
        <v/>
      </c>
      <c r="AF50" s="652">
        <f>IF(OR(ISNUMBER(VLOOKUP($B50,HKII!$B$11:$M$80,12,FALSE))=FALSE,$AF$6="",$B50=""),"",VLOOKUP($B50,HKII!$B$11:$M$80,12,FALSE))</f>
        <v>6.3</v>
      </c>
      <c r="AG50" s="653" t="str">
        <f>IF(OR(ISNUMBER(VLOOKUP($B50,HKII!$B$11:$O$80,14,FALSE))=FALSE,$AF$6="",$B50=""),"",VLOOKUP($B50,HKII!$B$11:$O$80,14,FALSE))</f>
        <v/>
      </c>
      <c r="AH50" s="652">
        <f>IF(OR(ISNUMBER(VLOOKUP($B50,HKII!$B$11:$Q$80,16,FALSE))=FALSE,$AH$6="",$B50=""),"",VLOOKUP($B50,HKII!$B$11:$Q$80,16,FALSE))</f>
        <v>5.5</v>
      </c>
      <c r="AI50" s="653" t="str">
        <f>IF(OR(ISNUMBER(VLOOKUP($B50,HKII!$B$11:$S$80,18,FALSE))=FALSE,$AH$6="",$B50=""),"",VLOOKUP($B50,HKII!$B$11:$S$75,18,FALSE))</f>
        <v/>
      </c>
      <c r="AJ50" s="652">
        <f>IF(OR(ISNUMBER(VLOOKUP($B50,HKII!$B$11:$U$80,20,FALSE))=FALSE,$AJ$6="",$B50=""),"",VLOOKUP($B50,HKII!$B$11:$U$80,20,FALSE))</f>
        <v>4</v>
      </c>
      <c r="AK50" s="653" t="str">
        <f>IF(OR(ISNUMBER(VLOOKUP($B50,HKII!$B$11:$W$91,22,FALSE))=FALSE,$AJ$6="",$B50=""),"",VLOOKUP($B50,HKII!$B$11:$W$91,22,FALSE))</f>
        <v/>
      </c>
      <c r="AL50" s="652">
        <f>IF(OR(ISNUMBER(VLOOKUP($B50,HKII!$B$11:$Y$80,24,FALSE))=FALSE,$AL$6="",$B50=""),"",VLOOKUP($B50,HKII!$B$11:$Y$80,24,FALSE))</f>
        <v>4.7</v>
      </c>
      <c r="AM50" s="653" t="str">
        <f>IF(OR(ISNUMBER(VLOOKUP($B50,HKII!$B$11:$AA$80,26,FALSE))=FALSE,$AL$6="",$B50=""),"",VLOOKUP($B50,HKII!$B$11:$AA$80,26,FALSE))</f>
        <v/>
      </c>
      <c r="AN50" s="652">
        <f>IF(OR(ISNUMBER(VLOOKUP($B50,HKII!$B$11:$AC$80,28,FALSE))=FALSE,$AN$6="",$B50=""),"",VLOOKUP($B50,HKII!$B$11:$AC$80,28,FALSE))</f>
        <v>4</v>
      </c>
      <c r="AO50" s="653" t="str">
        <f>IF(OR(ISNUMBER(VLOOKUP($B50,HKII!$B$11:$AE$80,30,FALSE))=FALSE,$AN$6="",$B50=""),"",VLOOKUP($B50,HKII!$B$11:$AE$80,30,FALSE))</f>
        <v/>
      </c>
      <c r="AP50" s="652" t="str">
        <f>IF(OR(ISNUMBER(VLOOKUP($B50,HKII!$B$11:$AG$80,32,FALSE))=FALSE,$AP$6="",$B50=""),"",VLOOKUP($B50,HKII!$B$11:$AG$80,32,FALSE))</f>
        <v/>
      </c>
      <c r="AQ50" s="654" t="str">
        <f>IF(OR(ISNUMBER(VLOOKUP($B50,HKII!$B$11:$AI$80,34,FALSE))=FALSE,$AP$6="",$B50=""),"",VLOOKUP($B50,HKII!$B$11:$AI$80,34,FALSE))</f>
        <v/>
      </c>
      <c r="AR50" s="652">
        <f>IF(OR(ISNUMBER(VLOOKUP($B50,HKII!$B$11:$AK$80,36,FALSE))=FALSE,$AR$6="",$B50=""),"",VLOOKUP($B50,HKII!$B$11:$AK$80,36,FALSE))</f>
        <v>0</v>
      </c>
      <c r="AS50" s="254"/>
      <c r="AT50" s="652">
        <f>IF(OR(ISNUMBER(VLOOKUP($B50,HKII!$B$11:$AO$80,40,FALSE))=FALSE,$AT$6="",$B50=""),"",VLOOKUP($B50,HKII!$B$11:$AO$80,40,FALSE))</f>
        <v>5.3</v>
      </c>
      <c r="AU50" s="735"/>
      <c r="AV50" s="652">
        <f>IF(OR(ISNUMBER(VLOOKUP($B50,HKII!$B$11:$AS$80,44,FALSE))=FALSE,$AV$6="",$B50=""),"",VLOOKUP($B50,HKII!$B$11:$AS$80,44,FALSE))</f>
        <v>2.8</v>
      </c>
      <c r="AW50" s="735"/>
      <c r="AX50" s="652" t="str">
        <f>IF(OR(ISNUMBER(VLOOKUP($B50,HKII!$B$11:$AW$80,48,FALSE))=FALSE,AX45="",$B50=""),"",VLOOKUP($B50,HKII!$B$11:$AW$80,48,FALSE))</f>
        <v/>
      </c>
      <c r="AY50" s="735"/>
      <c r="AZ50" s="655">
        <f t="shared" si="0"/>
        <v>4.37</v>
      </c>
      <c r="BA50" s="655">
        <f t="shared" si="22"/>
        <v>4.46</v>
      </c>
      <c r="BB50" s="548">
        <f>IF($B50="","",IF(OR(ISNUMBER(VLOOKUP($B50,HKI!$B$11:$BB$73,53,FALSE)),ISNUMBER(VLOOKUP($B50,HKII!$B$11:$BB$80,53,FALSE))),ROUND((VLOOKUP($B50,HKI!$B$11:$BB$73,53,FALSE)+VLOOKUP($B50,HKII!$B$11:$BB$80,53,FALSE))/2,0),""))</f>
        <v>62</v>
      </c>
      <c r="BC50" s="656" t="str">
        <f t="shared" si="23"/>
        <v>TB Yếu</v>
      </c>
      <c r="BD50" s="548" t="str">
        <f t="shared" si="24"/>
        <v>TB Yếu</v>
      </c>
      <c r="BE50" s="202"/>
      <c r="BF50" s="186" t="str">
        <f t="shared" si="25"/>
        <v/>
      </c>
      <c r="BG50" s="657">
        <f t="shared" si="26"/>
        <v>35</v>
      </c>
      <c r="BH50" s="188">
        <f t="shared" si="111"/>
        <v>23</v>
      </c>
      <c r="BI50" s="188">
        <f t="shared" si="28"/>
        <v>12</v>
      </c>
      <c r="BJ50" s="188">
        <f t="shared" si="29"/>
        <v>23</v>
      </c>
      <c r="BK50" s="658">
        <f t="shared" si="30"/>
        <v>12</v>
      </c>
      <c r="BL50" s="659">
        <f t="shared" si="31"/>
        <v>5.52</v>
      </c>
      <c r="BM50" s="186" t="str">
        <f t="shared" si="32"/>
        <v>BT</v>
      </c>
      <c r="BN50" s="659">
        <f t="shared" si="33"/>
        <v>5.52</v>
      </c>
      <c r="BO50" s="186" t="str">
        <f t="shared" si="34"/>
        <v>BT</v>
      </c>
      <c r="BP50" s="660" t="str">
        <f t="shared" si="35"/>
        <v>SV năm 2</v>
      </c>
      <c r="BQ50" s="203"/>
      <c r="BR50" s="681">
        <f>IF($B50="","",IF(AND(ISNUMBER(VLOOKUP($B50,HKI!$B$11:$BP$73,67,FALSE))=TRUE,ISNUMBER(VLOOKUP($B50,HKII!$B$11:$BI$80,60,FALSE))=TRUE),VLOOKUP($B50,HKI!$B$11:$BP$73,67,FALSE)+VLOOKUP($B50,HKII!$B$11:$BI$80,60,FALSE),IF(OR(ISNUMBER(VLOOKUP($B50,HKI!$B$11:$BP$73,67,FALSE))=TRUE,ISNUMBER(VLOOKUP($B50,HKII!$B$11:$BI$80,60,FALSE))=TRUE),VLOOKUP($B50,HKII!$B$11:$BI$80,60,FALSE),"")))</f>
        <v>60</v>
      </c>
      <c r="BS50" s="681">
        <f>IF($B50="","",IF(ISNUMBER(VLOOKUP($B50,HKI!$B$11:$BQ$73,68,FALSE))=TRUE,VLOOKUP($B50,HKI!$B$11:$BQ$84,68,FALSE)+IF(ISNUMBER(VLOOKUP($B50,HKII!$B$11:$BJ$80,61,FALSE))=TRUE,VLOOKUP($B50,HKII!$B$11:$BJ$80,61,FALSE),VLOOKUP($B50,HKII!$B$11:$BJ$80,61,FALSE)),""))</f>
        <v>14</v>
      </c>
      <c r="BT50" s="197">
        <f t="shared" si="112"/>
        <v>4.3</v>
      </c>
      <c r="BU50" s="198">
        <f t="shared" si="113"/>
        <v>5.8</v>
      </c>
      <c r="BV50" s="198">
        <f t="shared" si="114"/>
        <v>3</v>
      </c>
      <c r="BW50" s="198">
        <f t="shared" si="115"/>
        <v>1.6</v>
      </c>
      <c r="BX50" s="199">
        <f t="shared" si="116"/>
        <v>3.9</v>
      </c>
      <c r="BY50" s="199">
        <f t="shared" si="6"/>
        <v>3.2</v>
      </c>
      <c r="BZ50" s="198" t="str">
        <f t="shared" si="7"/>
        <v/>
      </c>
      <c r="CA50" s="198" t="str">
        <f t="shared" si="117"/>
        <v/>
      </c>
      <c r="CB50" s="199" t="str">
        <f t="shared" si="36"/>
        <v/>
      </c>
      <c r="CC50" s="199">
        <f t="shared" si="37"/>
        <v>6</v>
      </c>
      <c r="CD50" s="198">
        <f t="shared" si="9"/>
        <v>7.3</v>
      </c>
      <c r="CE50" s="198">
        <f t="shared" si="118"/>
        <v>4.3</v>
      </c>
      <c r="CF50" s="198">
        <f t="shared" si="119"/>
        <v>6.3</v>
      </c>
      <c r="CG50" s="198">
        <f t="shared" si="120"/>
        <v>5.5</v>
      </c>
      <c r="CH50" s="198">
        <f t="shared" si="121"/>
        <v>4</v>
      </c>
      <c r="CI50" s="198">
        <f t="shared" si="122"/>
        <v>4.7</v>
      </c>
      <c r="CJ50" s="198">
        <f t="shared" si="123"/>
        <v>4</v>
      </c>
      <c r="CK50" s="198" t="str">
        <f t="shared" si="124"/>
        <v/>
      </c>
      <c r="CL50" s="198">
        <f t="shared" si="125"/>
        <v>0</v>
      </c>
      <c r="CM50" s="198">
        <f t="shared" si="18"/>
        <v>5.3</v>
      </c>
      <c r="CN50" s="198">
        <f t="shared" si="19"/>
        <v>2.8</v>
      </c>
      <c r="CO50" s="199" t="str">
        <f t="shared" si="20"/>
        <v/>
      </c>
      <c r="CP50" s="200">
        <f t="shared" si="38"/>
        <v>4.37</v>
      </c>
      <c r="CQ50" s="571">
        <f t="shared" si="39"/>
        <v>4.3</v>
      </c>
      <c r="CR50" s="571">
        <f t="shared" si="40"/>
        <v>5.8</v>
      </c>
      <c r="CS50" s="571" t="str">
        <f t="shared" si="41"/>
        <v/>
      </c>
      <c r="CT50" s="571" t="str">
        <f t="shared" si="42"/>
        <v/>
      </c>
      <c r="CU50" s="571" t="str">
        <f t="shared" si="43"/>
        <v/>
      </c>
      <c r="CV50" s="571" t="str">
        <f t="shared" si="44"/>
        <v/>
      </c>
      <c r="CW50" s="571" t="str">
        <f t="shared" si="45"/>
        <v/>
      </c>
      <c r="CX50" s="571" t="str">
        <f t="shared" si="46"/>
        <v/>
      </c>
      <c r="CY50" s="571" t="str">
        <f t="shared" si="47"/>
        <v/>
      </c>
      <c r="CZ50" s="571">
        <f t="shared" si="48"/>
        <v>6</v>
      </c>
      <c r="DA50" s="571">
        <f t="shared" si="49"/>
        <v>7.3</v>
      </c>
      <c r="DB50" s="571">
        <f t="shared" si="50"/>
        <v>4.3</v>
      </c>
      <c r="DC50" s="571">
        <f t="shared" si="51"/>
        <v>6.3</v>
      </c>
      <c r="DD50" s="571">
        <f t="shared" si="52"/>
        <v>5.5</v>
      </c>
      <c r="DE50" s="571" t="str">
        <f t="shared" si="53"/>
        <v/>
      </c>
      <c r="DF50" s="571">
        <f t="shared" si="54"/>
        <v>4.7</v>
      </c>
      <c r="DG50" s="571" t="str">
        <f t="shared" si="55"/>
        <v/>
      </c>
      <c r="DH50" s="571" t="str">
        <f t="shared" si="56"/>
        <v/>
      </c>
      <c r="DI50" s="571" t="str">
        <f t="shared" si="57"/>
        <v/>
      </c>
      <c r="DJ50" s="571">
        <f t="shared" si="58"/>
        <v>5.3</v>
      </c>
      <c r="DK50" s="571" t="str">
        <f t="shared" si="59"/>
        <v/>
      </c>
      <c r="DL50" s="571" t="str">
        <f t="shared" si="60"/>
        <v/>
      </c>
      <c r="DM50" s="574">
        <f t="shared" si="126"/>
        <v>5.52</v>
      </c>
      <c r="DN50" s="585">
        <f t="shared" si="61"/>
        <v>4.3</v>
      </c>
      <c r="DO50" s="586">
        <f t="shared" si="62"/>
        <v>5.8</v>
      </c>
      <c r="DP50" s="586">
        <f t="shared" si="63"/>
        <v>3</v>
      </c>
      <c r="DQ50" s="586">
        <f t="shared" si="64"/>
        <v>3</v>
      </c>
      <c r="DR50" s="586">
        <f t="shared" si="65"/>
        <v>3.9</v>
      </c>
      <c r="DS50" s="586">
        <f t="shared" si="66"/>
        <v>3.4</v>
      </c>
      <c r="DT50" s="586" t="str">
        <f t="shared" si="67"/>
        <v/>
      </c>
      <c r="DU50" s="586" t="str">
        <f t="shared" si="68"/>
        <v/>
      </c>
      <c r="DV50" s="586" t="str">
        <f t="shared" si="69"/>
        <v/>
      </c>
      <c r="DW50" s="586">
        <f t="shared" si="70"/>
        <v>6</v>
      </c>
      <c r="DX50" s="586">
        <f t="shared" si="71"/>
        <v>7.3</v>
      </c>
      <c r="DY50" s="586">
        <f t="shared" si="72"/>
        <v>4.3</v>
      </c>
      <c r="DZ50" s="586">
        <f t="shared" si="73"/>
        <v>6.3</v>
      </c>
      <c r="EA50" s="586">
        <f t="shared" si="74"/>
        <v>5.5</v>
      </c>
      <c r="EB50" s="586">
        <f t="shared" si="75"/>
        <v>4</v>
      </c>
      <c r="EC50" s="586">
        <f t="shared" si="76"/>
        <v>4.7</v>
      </c>
      <c r="ED50" s="586">
        <f t="shared" si="77"/>
        <v>4</v>
      </c>
      <c r="EE50" s="586" t="str">
        <f t="shared" si="78"/>
        <v/>
      </c>
      <c r="EF50" s="586">
        <f t="shared" si="79"/>
        <v>0</v>
      </c>
      <c r="EG50" s="586">
        <f t="shared" si="80"/>
        <v>5.3</v>
      </c>
      <c r="EH50" s="586">
        <f t="shared" si="81"/>
        <v>2.8</v>
      </c>
      <c r="EI50" s="586" t="str">
        <f t="shared" si="82"/>
        <v/>
      </c>
      <c r="EJ50" s="589">
        <f t="shared" si="83"/>
        <v>4.46</v>
      </c>
      <c r="EK50" s="617">
        <f>IF($B50="","",IF(ISNUMBER(VLOOKUP($B50,HKI!$B$11:$EU$73,150,FALSE)),VLOOKUP($B50,HKI!$B$11:$EU$73,150,FALSE),""))</f>
        <v>5.9</v>
      </c>
      <c r="EL50" s="602">
        <f>IF($B50="","",IF(ISNUMBER(VLOOKUP($B50,HKI!$B$11:$EV$73,151,FALSE)),VLOOKUP($B50,HKI!$B$11:$EV$73,151,FALSE),""))</f>
        <v>5.0999999999999996</v>
      </c>
      <c r="EM50" s="602">
        <f>IF($B50="","",IF(ISNUMBER(VLOOKUP($B50,HKI!$B$11:$EW$73,152,FALSE)),VLOOKUP($B50,HKI!$B$11:$EW$73,152,FALSE),""))</f>
        <v>5</v>
      </c>
      <c r="EN50" s="602">
        <f>IF($B50="","",IF(ISNUMBER(VLOOKUP($B50,HKI!$B$11:$EX$73,153,FALSE)),VLOOKUP($B50,HKI!$B$11:$EX$73,153,FALSE),""))</f>
        <v>5.8</v>
      </c>
      <c r="EO50" s="602">
        <f>IF($B50="","",IF(ISNUMBER(VLOOKUP($B50,HKI!$B$11:$EY$73,154,FALSE)),VLOOKUP($B50,HKI!$B$11:$EY$73,154,FALSE),""))</f>
        <v>6.4</v>
      </c>
      <c r="EP50" s="602">
        <f>IF($B50="","",IF(ISNUMBER(VLOOKUP($B50,HKI!$B$11:$EZ$73,155,FALSE)),VLOOKUP($B50,HKI!$B$11:$EZ$73,155,FALSE),""))</f>
        <v>5.2</v>
      </c>
      <c r="EQ50" s="602">
        <f>IF($B50="","",IF(ISNUMBER(VLOOKUP($B50,HKI!$B$11:$FA$73,156,FALSE)),VLOOKUP($B50,HKI!$B$11:$FA$73,156,FALSE),""))</f>
        <v>5.8</v>
      </c>
      <c r="ER50" s="602" t="str">
        <f>IF($B50="","",IF(ISNUMBER(VLOOKUP($B50,HKI!$B$11:$FB$73,157,FALSE)),VLOOKUP($B50,HKI!$B$11:$FB$73,157,FALSE),""))</f>
        <v/>
      </c>
      <c r="ES50" s="602" t="str">
        <f>IF($B50="","",IF(ISNUMBER(VLOOKUP($B50,HKI!$B$11:$FC$84,158,FALSE)),VLOOKUP($B50,HKI!$B$11:$FC$73,158,FALSE),""))</f>
        <v/>
      </c>
      <c r="ET50" s="602">
        <f>IF($B50="","",IF(ISNUMBER(VLOOKUP($B50,HKI!$B$11:$FD$73,159,FALSE)),VLOOKUP($B50,HKI!$B$11:$FD$73,159,FALSE),""))</f>
        <v>4.5999999999999996</v>
      </c>
      <c r="EU50" s="602">
        <f>IF($B50="","",IF(ISNUMBER(VLOOKUP($B50,HKI!$B$11:$FE$73,160,FALSE)),VLOOKUP($B50,HKI!$B$11:$FE$73,160,FALSE),""))</f>
        <v>5.2</v>
      </c>
      <c r="EV50" s="602">
        <f>IF($B50="","",IF(ISNUMBER(VLOOKUP($B50,HKI!$B$11:$FF$73,161,FALSE)),VLOOKUP($B50,HKI!$B$11:$FF$73,161,FALSE),""))</f>
        <v>5.7</v>
      </c>
      <c r="EW50" s="602">
        <f>IF($B50="","",IF(ISNUMBER(VLOOKUP($B50,HKI!$B$11:$FG$73,162,FALSE)),VLOOKUP($B50,HKI!$B$11:$FG$73,162,FALSE),""))</f>
        <v>6.6</v>
      </c>
      <c r="EX50" s="602" t="str">
        <f>IF($B50="","",IF(ISNUMBER(VLOOKUP($B50,HKI!$B$11:$FH$73,163,FALSE)),VLOOKUP($B50,HKI!$B$11:$FH$73,163,FALSE),""))</f>
        <v/>
      </c>
      <c r="EY50" s="602">
        <f>IF($B50="","",IF(ISNUMBER(VLOOKUP($B50,HKI!$B$11:$FI$73,164,FALSE)),VLOOKUP($B50,HKI!$B$11:$FI$73,164,FALSE),""))</f>
        <v>6</v>
      </c>
      <c r="EZ50" s="602">
        <f>IF($B50="","",IF(ISNUMBER(VLOOKUP($B50,HKI!$B$11:$FJ$73,165,FALSE)),VLOOKUP($B50,HKI!$B$11:$FJ$73,165,FALSE),""))</f>
        <v>6.9</v>
      </c>
      <c r="FA50" s="602" t="str">
        <f>IF($B50="","",IF(ISNUMBER(VLOOKUP($B50,HKI!$B$11:$FK$73,166,FALSE)),VLOOKUP($B50,HKI!$B$11:$FK$73,166,FALSE),""))</f>
        <v/>
      </c>
      <c r="FB50" s="602">
        <f>IF($B50="","",IF(ISNUMBER(VLOOKUP($B50,HKI!$B$11:$FL$73,167,FALSE)),VLOOKUP($B50,HKI!$B$11:$FL$73,167,FALSE),""))</f>
        <v>6</v>
      </c>
      <c r="FC50" s="602" t="str">
        <f>IF($B50="","",IF(ISNUMBER(VLOOKUP($B50,HKI!$B$11:$FM$73,168,FALSE)),VLOOKUP($B50,HKI!$B$11:$FM$73,168,FALSE),""))</f>
        <v/>
      </c>
      <c r="FD50" s="602" t="str">
        <f>IF($B50="","",IF(ISNUMBER(VLOOKUP($B50,HKI!$B$11:$FN$73,169,FALSE)),VLOOKUP($B50,HKI!$B$11:$FN$73,169,FALSE),""))</f>
        <v/>
      </c>
      <c r="FE50" s="602" t="str">
        <f>IF($B50="","",IF(ISNUMBER(VLOOKUP($B50,HKI!$B$11:$FO$73,170,FALSE)),VLOOKUP($B50,HKI!$B$11:$FO$73,170,FALSE),""))</f>
        <v/>
      </c>
      <c r="FF50" s="602">
        <f>IF($B50="","",IF(ISNUMBER(VLOOKUP($B50,HKI!$B$11:$FP$73,171,FALSE)),VLOOKUP($B50,HKI!$B$11:$FP$73,171,FALSE),""))</f>
        <v>7.7</v>
      </c>
      <c r="FG50" s="618" t="str">
        <f>IF($B50="","",IF(ISNUMBER(VLOOKUP($B50,HKI!$B$11:$FQ$73,172,FALSE)),VLOOKUP($B50,HKI!$B$11:$FQ$73,172,FALSE),""))</f>
        <v/>
      </c>
      <c r="FH50" s="610">
        <f t="shared" si="84"/>
        <v>4.3</v>
      </c>
      <c r="FI50" s="586">
        <f t="shared" si="85"/>
        <v>5.8</v>
      </c>
      <c r="FJ50" s="586" t="str">
        <f t="shared" si="86"/>
        <v/>
      </c>
      <c r="FK50" s="586" t="str">
        <f t="shared" si="87"/>
        <v/>
      </c>
      <c r="FL50" s="586" t="str">
        <f t="shared" si="88"/>
        <v/>
      </c>
      <c r="FM50" s="586" t="str">
        <f t="shared" si="89"/>
        <v/>
      </c>
      <c r="FN50" s="586" t="str">
        <f t="shared" si="90"/>
        <v/>
      </c>
      <c r="FO50" s="586" t="str">
        <f t="shared" si="91"/>
        <v/>
      </c>
      <c r="FP50" s="586" t="str">
        <f t="shared" si="92"/>
        <v/>
      </c>
      <c r="FQ50" s="586">
        <f t="shared" si="93"/>
        <v>6</v>
      </c>
      <c r="FR50" s="586">
        <f t="shared" si="94"/>
        <v>7.3</v>
      </c>
      <c r="FS50" s="586">
        <f t="shared" si="95"/>
        <v>4.3</v>
      </c>
      <c r="FT50" s="586">
        <f t="shared" si="96"/>
        <v>6.3</v>
      </c>
      <c r="FU50" s="586">
        <f t="shared" si="97"/>
        <v>5.5</v>
      </c>
      <c r="FV50" s="586" t="str">
        <f t="shared" si="98"/>
        <v/>
      </c>
      <c r="FW50" s="586">
        <f t="shared" si="99"/>
        <v>4.7</v>
      </c>
      <c r="FX50" s="586" t="str">
        <f t="shared" si="100"/>
        <v/>
      </c>
      <c r="FY50" s="586" t="str">
        <f t="shared" si="101"/>
        <v/>
      </c>
      <c r="FZ50" s="586" t="str">
        <f t="shared" si="102"/>
        <v/>
      </c>
      <c r="GA50" s="586">
        <f t="shared" si="103"/>
        <v>5.3</v>
      </c>
      <c r="GB50" s="586" t="str">
        <f t="shared" si="104"/>
        <v/>
      </c>
      <c r="GC50" s="586" t="str">
        <f t="shared" si="105"/>
        <v/>
      </c>
      <c r="GD50" s="596">
        <f t="shared" si="106"/>
        <v>5.52</v>
      </c>
      <c r="GE50" s="737">
        <f t="shared" si="107"/>
        <v>5.69</v>
      </c>
      <c r="GF50" s="207"/>
      <c r="GI50" s="738">
        <f t="shared" si="108"/>
        <v>318.80000000000007</v>
      </c>
      <c r="GJ50" s="738">
        <f t="shared" si="109"/>
        <v>56</v>
      </c>
      <c r="GK50" s="738">
        <f t="shared" si="110"/>
        <v>5.69</v>
      </c>
    </row>
    <row r="51" spans="1:193" s="206" customFormat="1" ht="21.95" customHeight="1">
      <c r="A51" s="686">
        <f>IF(B51="","",SUBTOTAL(3,$B$11:B51))</f>
        <v>41</v>
      </c>
      <c r="B51" s="490" t="str">
        <f>IF(HKII!$B51="","",HKII!$B51)</f>
        <v>13D301Đ124</v>
      </c>
      <c r="C51" s="648" t="str">
        <f>IF($B51="","",VLOOKUP($B51,'DS LOP HKII'!$B$2:$C$936,2,0))</f>
        <v>Cao Nguyễn Nhật</v>
      </c>
      <c r="D51" s="649" t="str">
        <f>IF($B51="","",VLOOKUP($B51,'DS LOP HKII'!$B$2:$D$936,3,0))</f>
        <v>Tân</v>
      </c>
      <c r="E51" s="201"/>
      <c r="F51" s="650" t="str">
        <f>IF($B51="","",IF(AND(ISBLANK(VLOOKUP($B51,HKI!$B$11:$G$73,5,FALSE)),ISBLANK(VLOOKUP($B51,HKII!$B$11:$G$80,5,FALSE)))=TRUE,"",VLOOKUP($B51,HKI!$B$11:$G$73,5,FALSE)+VLOOKUP($B51,HKII!$B$11:$G$80,5,FALSE)))</f>
        <v/>
      </c>
      <c r="G51" s="651">
        <f>IF($B51="","",IF(AND(ISBLANK(VLOOKUP($B51,HKI!$B$11:$G$73,6,FALSE)),ISBLANK(VLOOKUP($B51,HKII!$B$11:$G$80,6,FALSE)))=TRUE,"",VLOOKUP($B51,HKI!$B$11:$G$73,6,FALSE)+VLOOKUP($B51,HKII!$B$11:$G$80,6,FALSE)))</f>
        <v>2</v>
      </c>
      <c r="H51" s="652">
        <f>IF(OR(ISNUMBER(VLOOKUP($B51,HKI!$B$11:$I$73,8,FALSE))=FALSE,$H$6="",$B51=""),"",VLOOKUP($B51,HKI!$B$11:$I$73,8,FALSE))</f>
        <v>4.3</v>
      </c>
      <c r="I51" s="653" t="str">
        <f>IF(OR(ISNUMBER(VLOOKUP($B51,HKI!$B$11:$K$73,10,FALSE))=FALSE,,$H$6="",$B51=""),"",VLOOKUP($B51,HKI!$B$11:$K$73,10,FALSE))</f>
        <v/>
      </c>
      <c r="J51" s="652">
        <f>IF(OR(ISNUMBER(VLOOKUP($B51,HKI!$B$11:$M$73,12,FALSE))=FALSE,$J$6="",$B51=""),"",VLOOKUP($B51,HKI!$B$11:$M$73,12,FALSE))</f>
        <v>6.7</v>
      </c>
      <c r="K51" s="653" t="str">
        <f>IF(OR(ISNUMBER(VLOOKUP($B51,HKI!$B$11:$O$73,14,FALSE))=FALSE,$J$6="",$B51=""),"",VLOOKUP($B51,HKI!$B$11:$O$73,14,FALSE))</f>
        <v/>
      </c>
      <c r="L51" s="652">
        <f>IF(OR(ISNUMBER(VLOOKUP($B51,HKI!$B$11:$Q$73,16,FALSE))=FALSE,$L$6="",$B51=""),"",VLOOKUP($B51,HKI!$B$11:$Q$73,16,FALSE))</f>
        <v>6.2</v>
      </c>
      <c r="M51" s="653" t="str">
        <f>IF(OR(ISNUMBER(VLOOKUP($B51,HKI!$B$11:$S$73,18,FALSE))=FALSE,$L$6="",$B51=""),"",VLOOKUP($B51,HKI!$B$11:$S$73,18,FALSE))</f>
        <v/>
      </c>
      <c r="N51" s="652">
        <f>IF(OR(ISNUMBER(VLOOKUP($B51,HKI!$B$11:$U$73,20,FALSE))=FALSE,$N$6="",$B51=""),"",VLOOKUP($B51,HKI!$B$11:$U$73,20,FALSE))</f>
        <v>4.5999999999999996</v>
      </c>
      <c r="O51" s="653" t="str">
        <f>IF(OR(ISNUMBER(VLOOKUP($B51,HKI!$B$11:$W$73,22,FALSE))=FALSE,$N$6="",$B51=""),"",VLOOKUP($B51,HKI!$B$11:$W$73,22,FALSE))</f>
        <v/>
      </c>
      <c r="P51" s="652">
        <f>IF(OR(ISNUMBER(VLOOKUP($B51,HKI!$B$11:$Y$73,24,FALSE))=FALSE,$P$6="",$B51=""),"",VLOOKUP($B51,HKI!$B$11:$Y$73,24,FALSE))</f>
        <v>5.9</v>
      </c>
      <c r="Q51" s="653" t="str">
        <f>IF(OR(ISNUMBER(VLOOKUP($B51,HKI!$B$11:$AA$73,26,FALSE))=FALSE,$P$6="",$B51=""),"",VLOOKUP($B51,HKI!$B$11:$AA$73,26,FALSE))</f>
        <v/>
      </c>
      <c r="R51" s="652">
        <f>IF(OR(ISNUMBER(VLOOKUP($B51,HKI!$B$11:$AC$73,28,FALSE))=FALSE,$R$6="",$B51=""),"",VLOOKUP($B51,HKI!$B$11:$AC$73,28,FALSE))</f>
        <v>5.8</v>
      </c>
      <c r="S51" s="653" t="str">
        <f>IF(OR(ISNUMBER(VLOOKUP($B51,HKI!$B$11:$AE$73,30,FALSE))=FALSE,$R$6="",$B51=""),"",VLOOKUP($B51,HKI!$B$11:$AE$73,30,FALSE))</f>
        <v/>
      </c>
      <c r="T51" s="652" t="str">
        <f>IF(OR(ISNUMBER(VLOOKUP($B51,HKI!$B$11:$AG$73,32,FALSE))=FALSE,$T$6="",$B51=""),"",VLOOKUP($B51,HKI!$B$11:$AG$73,32,FALSE))</f>
        <v/>
      </c>
      <c r="U51" s="653" t="str">
        <f>IF(OR(ISNUMBER(VLOOKUP($B51,HKI!$B$11:$AI$73,34,FALSE))=FALSE,$T$6="",$B51=""),"",VLOOKUP($B51,HKI!$B$11:$AI$73,34,FALSE))</f>
        <v/>
      </c>
      <c r="V51" s="652" t="str">
        <f>IF(OR(ISNUMBER(VLOOKUP($B51,HKI!$B$11:$AK$73,36,FALSE))=FALSE,$V$6="",$B51=""),"",VLOOKUP($B51,HKI!$B$11:$AK$73,36,FALSE))</f>
        <v/>
      </c>
      <c r="W51" s="653" t="str">
        <f>IF(OR(ISNUMBER(VLOOKUP($B51,HKI!$B$11:$AM$73,38,FALSE))=FALSE,$V$6="",$B51=""),"",VLOOKUP($B51,HKI!$B$11:$AM$73,38,FALSE))</f>
        <v/>
      </c>
      <c r="X51" s="652" t="str">
        <f>IF(OR(ISNUMBER(VLOOKUP($B51,HKI!$B$11:$AO$73,40,FALSE))=FALSE,$X$6="",$B51=""),"",VLOOKUP($B51,HKI!$B$11:$AO$73,40,FALSE))</f>
        <v/>
      </c>
      <c r="Y51" s="653" t="str">
        <f>IF(OR(ISNUMBER(VLOOKUP($B51,HKI!$B$11:$AQ$73,42,FALSE))=FALSE,$X$6="",$B51=""),"",VLOOKUP($B51,HKI!$B$11:$AQ$73,42,FALSE))</f>
        <v/>
      </c>
      <c r="Z51" s="652">
        <f>IF(OR(ISNUMBER(VLOOKUP($B51,HKI!$B$11:$AS$73,44,FALSE))=FALSE,$Z$6="",$B51=""),"",VLOOKUP($B51,HKI!$B$11:$AS$73,44,FALSE))</f>
        <v>6.8</v>
      </c>
      <c r="AA51" s="254"/>
      <c r="AB51" s="652">
        <f>IF(OR(ISNUMBER(VLOOKUP($B51,HKI!$B$11:$AW$73,48,FALSE))=FALSE,$AB$6="",$B51=""),"",VLOOKUP($B51,HKI!$B$11:$AW$73,48,FALSE))</f>
        <v>6.5</v>
      </c>
      <c r="AC51" s="254"/>
      <c r="AD51" s="652">
        <f>IF(OR(ISNUMBER(VLOOKUP($B51,HKII!$B$11:$I$80,8,FALSE))=FALSE,$AD$6="",$B51=""),"",VLOOKUP($B51,HKII!$B$11:$I$80,8,FALSE))</f>
        <v>5.5</v>
      </c>
      <c r="AE51" s="653" t="str">
        <f>IF(OR(ISNUMBER(VLOOKUP($B51,HKII!$B$11:$K$80,10,FALSE))=FALSE,$AD$6="",$B51=""),"",VLOOKUP($B51,HKII!$B$11:$K$80,10,FALSE))</f>
        <v/>
      </c>
      <c r="AF51" s="652">
        <f>IF(OR(ISNUMBER(VLOOKUP($B51,HKII!$B$11:$M$80,12,FALSE))=FALSE,$AF$6="",$B51=""),"",VLOOKUP($B51,HKII!$B$11:$M$80,12,FALSE))</f>
        <v>6.3</v>
      </c>
      <c r="AG51" s="653" t="str">
        <f>IF(OR(ISNUMBER(VLOOKUP($B51,HKII!$B$11:$O$80,14,FALSE))=FALSE,$AF$6="",$B51=""),"",VLOOKUP($B51,HKII!$B$11:$O$80,14,FALSE))</f>
        <v/>
      </c>
      <c r="AH51" s="652">
        <f>IF(OR(ISNUMBER(VLOOKUP($B51,HKII!$B$11:$Q$80,16,FALSE))=FALSE,$AH$6="",$B51=""),"",VLOOKUP($B51,HKII!$B$11:$Q$80,16,FALSE))</f>
        <v>6</v>
      </c>
      <c r="AI51" s="653" t="str">
        <f>IF(OR(ISNUMBER(VLOOKUP($B51,HKII!$B$11:$S$80,18,FALSE))=FALSE,$AH$6="",$B51=""),"",VLOOKUP($B51,HKII!$B$11:$S$75,18,FALSE))</f>
        <v/>
      </c>
      <c r="AJ51" s="652">
        <f>IF(OR(ISNUMBER(VLOOKUP($B51,HKII!$B$11:$U$80,20,FALSE))=FALSE,$AJ$6="",$B51=""),"",VLOOKUP($B51,HKII!$B$11:$U$80,20,FALSE))</f>
        <v>5.8</v>
      </c>
      <c r="AK51" s="653" t="str">
        <f>IF(OR(ISNUMBER(VLOOKUP($B51,HKII!$B$11:$W$91,22,FALSE))=FALSE,$AJ$6="",$B51=""),"",VLOOKUP($B51,HKII!$B$11:$W$91,22,FALSE))</f>
        <v/>
      </c>
      <c r="AL51" s="652">
        <f>IF(OR(ISNUMBER(VLOOKUP($B51,HKII!$B$11:$Y$80,24,FALSE))=FALSE,$AL$6="",$B51=""),"",VLOOKUP($B51,HKII!$B$11:$Y$80,24,FALSE))</f>
        <v>5.2</v>
      </c>
      <c r="AM51" s="653" t="str">
        <f>IF(OR(ISNUMBER(VLOOKUP($B51,HKII!$B$11:$AA$80,26,FALSE))=FALSE,$AL$6="",$B51=""),"",VLOOKUP($B51,HKII!$B$11:$AA$80,26,FALSE))</f>
        <v/>
      </c>
      <c r="AN51" s="652">
        <f>IF(OR(ISNUMBER(VLOOKUP($B51,HKII!$B$11:$AC$80,28,FALSE))=FALSE,$AN$6="",$B51=""),"",VLOOKUP($B51,HKII!$B$11:$AC$80,28,FALSE))</f>
        <v>6.4</v>
      </c>
      <c r="AO51" s="653" t="str">
        <f>IF(OR(ISNUMBER(VLOOKUP($B51,HKII!$B$11:$AE$80,30,FALSE))=FALSE,$AN$6="",$B51=""),"",VLOOKUP($B51,HKII!$B$11:$AE$80,30,FALSE))</f>
        <v/>
      </c>
      <c r="AP51" s="652" t="str">
        <f>IF(OR(ISNUMBER(VLOOKUP($B51,HKII!$B$11:$AG$80,32,FALSE))=FALSE,$AP$6="",$B51=""),"",VLOOKUP($B51,HKII!$B$11:$AG$80,32,FALSE))</f>
        <v/>
      </c>
      <c r="AQ51" s="654" t="str">
        <f>IF(OR(ISNUMBER(VLOOKUP($B51,HKII!$B$11:$AI$80,34,FALSE))=FALSE,$AP$6="",$B51=""),"",VLOOKUP($B51,HKII!$B$11:$AI$80,34,FALSE))</f>
        <v/>
      </c>
      <c r="AR51" s="652">
        <f>IF(OR(ISNUMBER(VLOOKUP($B51,HKII!$B$11:$AK$80,36,FALSE))=FALSE,$AR$6="",$B51=""),"",VLOOKUP($B51,HKII!$B$11:$AK$80,36,FALSE))</f>
        <v>7</v>
      </c>
      <c r="AS51" s="254"/>
      <c r="AT51" s="652">
        <f>IF(OR(ISNUMBER(VLOOKUP($B51,HKII!$B$11:$AO$80,40,FALSE))=FALSE,$AT$6="",$B51=""),"",VLOOKUP($B51,HKII!$B$11:$AO$80,40,FALSE))</f>
        <v>6.5</v>
      </c>
      <c r="AU51" s="735"/>
      <c r="AV51" s="652">
        <f>IF(OR(ISNUMBER(VLOOKUP($B51,HKII!$B$11:$AS$80,44,FALSE))=FALSE,$AV$6="",$B51=""),"",VLOOKUP($B51,HKII!$B$11:$AS$80,44,FALSE))</f>
        <v>6</v>
      </c>
      <c r="AW51" s="735"/>
      <c r="AX51" s="652" t="str">
        <f>IF(OR(ISNUMBER(VLOOKUP($B51,HKII!$B$11:$AW$80,48,FALSE))=FALSE,AX46="",$B51=""),"",VLOOKUP($B51,HKII!$B$11:$AW$80,48,FALSE))</f>
        <v/>
      </c>
      <c r="AY51" s="735"/>
      <c r="AZ51" s="655">
        <f t="shared" si="0"/>
        <v>5.97</v>
      </c>
      <c r="BA51" s="655" t="str">
        <f t="shared" si="22"/>
        <v/>
      </c>
      <c r="BB51" s="548">
        <f>IF($B51="","",IF(OR(ISNUMBER(VLOOKUP($B51,HKI!$B$11:$BB$73,53,FALSE)),ISNUMBER(VLOOKUP($B51,HKII!$B$11:$BB$80,53,FALSE))),ROUND((VLOOKUP($B51,HKI!$B$11:$BB$73,53,FALSE)+VLOOKUP($B51,HKII!$B$11:$BB$80,53,FALSE))/2,0),""))</f>
        <v>67</v>
      </c>
      <c r="BC51" s="656" t="str">
        <f t="shared" si="23"/>
        <v>T.Bình</v>
      </c>
      <c r="BD51" s="548" t="str">
        <f t="shared" si="24"/>
        <v/>
      </c>
      <c r="BE51" s="202"/>
      <c r="BF51" s="186" t="str">
        <f t="shared" si="25"/>
        <v/>
      </c>
      <c r="BG51" s="657">
        <f t="shared" si="26"/>
        <v>35</v>
      </c>
      <c r="BH51" s="188">
        <f t="shared" si="111"/>
        <v>35</v>
      </c>
      <c r="BI51" s="188">
        <f t="shared" si="28"/>
        <v>0</v>
      </c>
      <c r="BJ51" s="188">
        <f t="shared" si="29"/>
        <v>35</v>
      </c>
      <c r="BK51" s="658">
        <f t="shared" si="30"/>
        <v>0</v>
      </c>
      <c r="BL51" s="659">
        <f t="shared" si="31"/>
        <v>5.97</v>
      </c>
      <c r="BM51" s="186" t="str">
        <f t="shared" si="32"/>
        <v>BT</v>
      </c>
      <c r="BN51" s="659">
        <f t="shared" si="33"/>
        <v>5.97</v>
      </c>
      <c r="BO51" s="186" t="str">
        <f t="shared" si="34"/>
        <v>BT</v>
      </c>
      <c r="BP51" s="660" t="str">
        <f t="shared" si="35"/>
        <v>SV năm 3</v>
      </c>
      <c r="BQ51" s="203"/>
      <c r="BR51" s="681">
        <f>IF($B51="","",IF(AND(ISNUMBER(VLOOKUP($B51,HKI!$B$11:$BP$73,67,FALSE))=TRUE,ISNUMBER(VLOOKUP($B51,HKII!$B$11:$BI$80,60,FALSE))=TRUE),VLOOKUP($B51,HKI!$B$11:$BP$73,67,FALSE)+VLOOKUP($B51,HKII!$B$11:$BI$80,60,FALSE),IF(OR(ISNUMBER(VLOOKUP($B51,HKI!$B$11:$BP$73,67,FALSE))=TRUE,ISNUMBER(VLOOKUP($B51,HKII!$B$11:$BI$80,60,FALSE))=TRUE),VLOOKUP($B51,HKII!$B$11:$BI$80,60,FALSE),"")))</f>
        <v>74</v>
      </c>
      <c r="BS51" s="681">
        <f>IF($B51="","",IF(ISNUMBER(VLOOKUP($B51,HKI!$B$11:$BQ$73,68,FALSE))=TRUE,VLOOKUP($B51,HKI!$B$11:$BQ$84,68,FALSE)+IF(ISNUMBER(VLOOKUP($B51,HKII!$B$11:$BJ$80,61,FALSE))=TRUE,VLOOKUP($B51,HKII!$B$11:$BJ$80,61,FALSE),VLOOKUP($B51,HKII!$B$11:$BJ$80,61,FALSE)),""))</f>
        <v>0</v>
      </c>
      <c r="BT51" s="197">
        <f t="shared" si="112"/>
        <v>4.3</v>
      </c>
      <c r="BU51" s="198">
        <f t="shared" si="113"/>
        <v>6.7</v>
      </c>
      <c r="BV51" s="198">
        <f t="shared" si="114"/>
        <v>6.2</v>
      </c>
      <c r="BW51" s="198">
        <f t="shared" si="115"/>
        <v>4.5999999999999996</v>
      </c>
      <c r="BX51" s="199">
        <f t="shared" si="116"/>
        <v>5.9</v>
      </c>
      <c r="BY51" s="199">
        <f t="shared" si="6"/>
        <v>5.8</v>
      </c>
      <c r="BZ51" s="198" t="str">
        <f t="shared" si="7"/>
        <v/>
      </c>
      <c r="CA51" s="198" t="str">
        <f t="shared" si="117"/>
        <v/>
      </c>
      <c r="CB51" s="199" t="str">
        <f t="shared" si="36"/>
        <v/>
      </c>
      <c r="CC51" s="199">
        <f t="shared" si="37"/>
        <v>6.8</v>
      </c>
      <c r="CD51" s="198">
        <f t="shared" si="9"/>
        <v>6.5</v>
      </c>
      <c r="CE51" s="198">
        <f t="shared" si="118"/>
        <v>5.5</v>
      </c>
      <c r="CF51" s="198">
        <f t="shared" si="119"/>
        <v>6.3</v>
      </c>
      <c r="CG51" s="198">
        <f t="shared" si="120"/>
        <v>6</v>
      </c>
      <c r="CH51" s="198">
        <f t="shared" si="121"/>
        <v>5.8</v>
      </c>
      <c r="CI51" s="198">
        <f t="shared" si="122"/>
        <v>5.2</v>
      </c>
      <c r="CJ51" s="198">
        <f t="shared" si="123"/>
        <v>6.4</v>
      </c>
      <c r="CK51" s="198" t="str">
        <f t="shared" si="124"/>
        <v/>
      </c>
      <c r="CL51" s="198">
        <f t="shared" si="125"/>
        <v>7</v>
      </c>
      <c r="CM51" s="198">
        <f t="shared" si="18"/>
        <v>6.5</v>
      </c>
      <c r="CN51" s="198">
        <f t="shared" si="19"/>
        <v>6</v>
      </c>
      <c r="CO51" s="199" t="str">
        <f t="shared" si="20"/>
        <v/>
      </c>
      <c r="CP51" s="200">
        <f t="shared" si="38"/>
        <v>5.97</v>
      </c>
      <c r="CQ51" s="571">
        <f t="shared" si="39"/>
        <v>4.3</v>
      </c>
      <c r="CR51" s="571">
        <f t="shared" si="40"/>
        <v>6.7</v>
      </c>
      <c r="CS51" s="571">
        <f t="shared" si="41"/>
        <v>6.2</v>
      </c>
      <c r="CT51" s="571">
        <f t="shared" si="42"/>
        <v>4.5999999999999996</v>
      </c>
      <c r="CU51" s="571">
        <f t="shared" si="43"/>
        <v>5.9</v>
      </c>
      <c r="CV51" s="571">
        <f t="shared" si="44"/>
        <v>5.8</v>
      </c>
      <c r="CW51" s="571" t="str">
        <f t="shared" si="45"/>
        <v/>
      </c>
      <c r="CX51" s="571" t="str">
        <f t="shared" si="46"/>
        <v/>
      </c>
      <c r="CY51" s="571" t="str">
        <f t="shared" si="47"/>
        <v/>
      </c>
      <c r="CZ51" s="571">
        <f t="shared" si="48"/>
        <v>6.8</v>
      </c>
      <c r="DA51" s="571">
        <f t="shared" si="49"/>
        <v>6.5</v>
      </c>
      <c r="DB51" s="571">
        <f t="shared" si="50"/>
        <v>5.5</v>
      </c>
      <c r="DC51" s="571">
        <f t="shared" si="51"/>
        <v>6.3</v>
      </c>
      <c r="DD51" s="571">
        <f t="shared" si="52"/>
        <v>6</v>
      </c>
      <c r="DE51" s="571">
        <f t="shared" si="53"/>
        <v>5.8</v>
      </c>
      <c r="DF51" s="571">
        <f t="shared" si="54"/>
        <v>5.2</v>
      </c>
      <c r="DG51" s="571">
        <f t="shared" si="55"/>
        <v>6.4</v>
      </c>
      <c r="DH51" s="571" t="str">
        <f t="shared" si="56"/>
        <v/>
      </c>
      <c r="DI51" s="571">
        <f t="shared" si="57"/>
        <v>7</v>
      </c>
      <c r="DJ51" s="571">
        <f t="shared" si="58"/>
        <v>6.5</v>
      </c>
      <c r="DK51" s="571">
        <f t="shared" si="59"/>
        <v>6</v>
      </c>
      <c r="DL51" s="571" t="str">
        <f t="shared" si="60"/>
        <v/>
      </c>
      <c r="DM51" s="574">
        <f t="shared" si="126"/>
        <v>5.97</v>
      </c>
      <c r="DN51" s="585">
        <f t="shared" si="61"/>
        <v>4.3</v>
      </c>
      <c r="DO51" s="586">
        <f t="shared" si="62"/>
        <v>6.7</v>
      </c>
      <c r="DP51" s="586">
        <f t="shared" si="63"/>
        <v>6.2</v>
      </c>
      <c r="DQ51" s="586">
        <f t="shared" si="64"/>
        <v>4.5999999999999996</v>
      </c>
      <c r="DR51" s="586">
        <f t="shared" si="65"/>
        <v>5.9</v>
      </c>
      <c r="DS51" s="586">
        <f t="shared" si="66"/>
        <v>5.8</v>
      </c>
      <c r="DT51" s="586" t="str">
        <f t="shared" si="67"/>
        <v/>
      </c>
      <c r="DU51" s="586" t="str">
        <f t="shared" si="68"/>
        <v/>
      </c>
      <c r="DV51" s="586" t="str">
        <f t="shared" si="69"/>
        <v/>
      </c>
      <c r="DW51" s="586">
        <f t="shared" si="70"/>
        <v>6.8</v>
      </c>
      <c r="DX51" s="586">
        <f t="shared" si="71"/>
        <v>6.5</v>
      </c>
      <c r="DY51" s="586">
        <f t="shared" si="72"/>
        <v>5.5</v>
      </c>
      <c r="DZ51" s="586">
        <f t="shared" si="73"/>
        <v>6.3</v>
      </c>
      <c r="EA51" s="586">
        <f t="shared" si="74"/>
        <v>6</v>
      </c>
      <c r="EB51" s="586">
        <f t="shared" si="75"/>
        <v>5.8</v>
      </c>
      <c r="EC51" s="586">
        <f t="shared" si="76"/>
        <v>5.2</v>
      </c>
      <c r="ED51" s="586">
        <f t="shared" si="77"/>
        <v>6.4</v>
      </c>
      <c r="EE51" s="586" t="str">
        <f t="shared" si="78"/>
        <v/>
      </c>
      <c r="EF51" s="586">
        <f t="shared" si="79"/>
        <v>7</v>
      </c>
      <c r="EG51" s="586">
        <f t="shared" si="80"/>
        <v>6.5</v>
      </c>
      <c r="EH51" s="586">
        <f t="shared" si="81"/>
        <v>6</v>
      </c>
      <c r="EI51" s="586" t="str">
        <f t="shared" si="82"/>
        <v/>
      </c>
      <c r="EJ51" s="589">
        <f t="shared" si="83"/>
        <v>5.97</v>
      </c>
      <c r="EK51" s="617">
        <f>IF($B51="","",IF(ISNUMBER(VLOOKUP($B51,HKI!$B$11:$EU$73,150,FALSE)),VLOOKUP($B51,HKI!$B$11:$EU$73,150,FALSE),""))</f>
        <v>5.2</v>
      </c>
      <c r="EL51" s="602">
        <f>IF($B51="","",IF(ISNUMBER(VLOOKUP($B51,HKI!$B$11:$EV$73,151,FALSE)),VLOOKUP($B51,HKI!$B$11:$EV$73,151,FALSE),""))</f>
        <v>5.4</v>
      </c>
      <c r="EM51" s="602">
        <f>IF($B51="","",IF(ISNUMBER(VLOOKUP($B51,HKI!$B$11:$EW$73,152,FALSE)),VLOOKUP($B51,HKI!$B$11:$EW$73,152,FALSE),""))</f>
        <v>6.3</v>
      </c>
      <c r="EN51" s="602">
        <f>IF($B51="","",IF(ISNUMBER(VLOOKUP($B51,HKI!$B$11:$EX$73,153,FALSE)),VLOOKUP($B51,HKI!$B$11:$EX$73,153,FALSE),""))</f>
        <v>7</v>
      </c>
      <c r="EO51" s="602">
        <f>IF($B51="","",IF(ISNUMBER(VLOOKUP($B51,HKI!$B$11:$EY$73,154,FALSE)),VLOOKUP($B51,HKI!$B$11:$EY$73,154,FALSE),""))</f>
        <v>6.7</v>
      </c>
      <c r="EP51" s="602">
        <f>IF($B51="","",IF(ISNUMBER(VLOOKUP($B51,HKI!$B$11:$EZ$73,155,FALSE)),VLOOKUP($B51,HKI!$B$11:$EZ$73,155,FALSE),""))</f>
        <v>4.3</v>
      </c>
      <c r="EQ51" s="602">
        <f>IF($B51="","",IF(ISNUMBER(VLOOKUP($B51,HKI!$B$11:$FA$73,156,FALSE)),VLOOKUP($B51,HKI!$B$11:$FA$73,156,FALSE),""))</f>
        <v>5</v>
      </c>
      <c r="ER51" s="602" t="str">
        <f>IF($B51="","",IF(ISNUMBER(VLOOKUP($B51,HKI!$B$11:$FB$73,157,FALSE)),VLOOKUP($B51,HKI!$B$11:$FB$73,157,FALSE),""))</f>
        <v/>
      </c>
      <c r="ES51" s="602" t="str">
        <f>IF($B51="","",IF(ISNUMBER(VLOOKUP($B51,HKI!$B$11:$FC$84,158,FALSE)),VLOOKUP($B51,HKI!$B$11:$FC$73,158,FALSE),""))</f>
        <v/>
      </c>
      <c r="ET51" s="602">
        <f>IF($B51="","",IF(ISNUMBER(VLOOKUP($B51,HKI!$B$11:$FD$73,159,FALSE)),VLOOKUP($B51,HKI!$B$11:$FD$73,159,FALSE),""))</f>
        <v>4.8</v>
      </c>
      <c r="EU51" s="602">
        <f>IF($B51="","",IF(ISNUMBER(VLOOKUP($B51,HKI!$B$11:$FE$73,160,FALSE)),VLOOKUP($B51,HKI!$B$11:$FE$73,160,FALSE),""))</f>
        <v>5.3</v>
      </c>
      <c r="EV51" s="602">
        <f>IF($B51="","",IF(ISNUMBER(VLOOKUP($B51,HKI!$B$11:$FF$73,161,FALSE)),VLOOKUP($B51,HKI!$B$11:$FF$73,161,FALSE),""))</f>
        <v>6.2</v>
      </c>
      <c r="EW51" s="602">
        <f>IF($B51="","",IF(ISNUMBER(VLOOKUP($B51,HKI!$B$11:$FG$73,162,FALSE)),VLOOKUP($B51,HKI!$B$11:$FG$73,162,FALSE),""))</f>
        <v>7.8</v>
      </c>
      <c r="EX51" s="602" t="str">
        <f>IF($B51="","",IF(ISNUMBER(VLOOKUP($B51,HKI!$B$11:$FH$73,163,FALSE)),VLOOKUP($B51,HKI!$B$11:$FH$73,163,FALSE),""))</f>
        <v/>
      </c>
      <c r="EY51" s="602">
        <f>IF($B51="","",IF(ISNUMBER(VLOOKUP($B51,HKI!$B$11:$FI$73,164,FALSE)),VLOOKUP($B51,HKI!$B$11:$FI$73,164,FALSE),""))</f>
        <v>6.8</v>
      </c>
      <c r="EZ51" s="602">
        <f>IF($B51="","",IF(ISNUMBER(VLOOKUP($B51,HKI!$B$11:$FJ$73,165,FALSE)),VLOOKUP($B51,HKI!$B$11:$FJ$73,165,FALSE),""))</f>
        <v>6.8</v>
      </c>
      <c r="FA51" s="602">
        <f>IF($B51="","",IF(ISNUMBER(VLOOKUP($B51,HKI!$B$11:$FK$73,166,FALSE)),VLOOKUP($B51,HKI!$B$11:$FK$73,166,FALSE),""))</f>
        <v>5.5</v>
      </c>
      <c r="FB51" s="602">
        <f>IF($B51="","",IF(ISNUMBER(VLOOKUP($B51,HKI!$B$11:$FL$73,167,FALSE)),VLOOKUP($B51,HKI!$B$11:$FL$73,167,FALSE),""))</f>
        <v>7.1</v>
      </c>
      <c r="FC51" s="602" t="str">
        <f>IF($B51="","",IF(ISNUMBER(VLOOKUP($B51,HKI!$B$11:$FM$73,168,FALSE)),VLOOKUP($B51,HKI!$B$11:$FM$73,168,FALSE),""))</f>
        <v/>
      </c>
      <c r="FD51" s="602" t="str">
        <f>IF($B51="","",IF(ISNUMBER(VLOOKUP($B51,HKI!$B$11:$FN$73,169,FALSE)),VLOOKUP($B51,HKI!$B$11:$FN$73,169,FALSE),""))</f>
        <v/>
      </c>
      <c r="FE51" s="602" t="str">
        <f>IF($B51="","",IF(ISNUMBER(VLOOKUP($B51,HKI!$B$11:$FO$73,170,FALSE)),VLOOKUP($B51,HKI!$B$11:$FO$73,170,FALSE),""))</f>
        <v/>
      </c>
      <c r="FF51" s="602">
        <f>IF($B51="","",IF(ISNUMBER(VLOOKUP($B51,HKI!$B$11:$FP$73,171,FALSE)),VLOOKUP($B51,HKI!$B$11:$FP$73,171,FALSE),""))</f>
        <v>6.4</v>
      </c>
      <c r="FG51" s="618" t="str">
        <f>IF($B51="","",IF(ISNUMBER(VLOOKUP($B51,HKI!$B$11:$FQ$73,172,FALSE)),VLOOKUP($B51,HKI!$B$11:$FQ$73,172,FALSE),""))</f>
        <v/>
      </c>
      <c r="FH51" s="610">
        <f t="shared" si="84"/>
        <v>4.3</v>
      </c>
      <c r="FI51" s="586">
        <f t="shared" si="85"/>
        <v>6.7</v>
      </c>
      <c r="FJ51" s="586">
        <f t="shared" si="86"/>
        <v>6.2</v>
      </c>
      <c r="FK51" s="586">
        <f t="shared" si="87"/>
        <v>4.5999999999999996</v>
      </c>
      <c r="FL51" s="586">
        <f t="shared" si="88"/>
        <v>5.9</v>
      </c>
      <c r="FM51" s="586">
        <f t="shared" si="89"/>
        <v>5.8</v>
      </c>
      <c r="FN51" s="586" t="str">
        <f t="shared" si="90"/>
        <v/>
      </c>
      <c r="FO51" s="586" t="str">
        <f t="shared" si="91"/>
        <v/>
      </c>
      <c r="FP51" s="586" t="str">
        <f t="shared" si="92"/>
        <v/>
      </c>
      <c r="FQ51" s="586">
        <f t="shared" si="93"/>
        <v>6.8</v>
      </c>
      <c r="FR51" s="586">
        <f t="shared" si="94"/>
        <v>6.5</v>
      </c>
      <c r="FS51" s="586">
        <f t="shared" si="95"/>
        <v>5.5</v>
      </c>
      <c r="FT51" s="586">
        <f t="shared" si="96"/>
        <v>6.3</v>
      </c>
      <c r="FU51" s="586">
        <f t="shared" si="97"/>
        <v>6</v>
      </c>
      <c r="FV51" s="586">
        <f t="shared" si="98"/>
        <v>5.8</v>
      </c>
      <c r="FW51" s="586">
        <f t="shared" si="99"/>
        <v>5.2</v>
      </c>
      <c r="FX51" s="586">
        <f t="shared" si="100"/>
        <v>6.4</v>
      </c>
      <c r="FY51" s="586" t="str">
        <f t="shared" si="101"/>
        <v/>
      </c>
      <c r="FZ51" s="586">
        <f t="shared" si="102"/>
        <v>7</v>
      </c>
      <c r="GA51" s="586">
        <f t="shared" si="103"/>
        <v>6.5</v>
      </c>
      <c r="GB51" s="586">
        <f t="shared" si="104"/>
        <v>6</v>
      </c>
      <c r="GC51" s="586" t="str">
        <f t="shared" si="105"/>
        <v/>
      </c>
      <c r="GD51" s="596">
        <f t="shared" si="106"/>
        <v>5.97</v>
      </c>
      <c r="GE51" s="737">
        <f t="shared" si="107"/>
        <v>5.91</v>
      </c>
      <c r="GF51" s="207"/>
      <c r="GI51" s="738">
        <f t="shared" si="108"/>
        <v>437.60000000000008</v>
      </c>
      <c r="GJ51" s="738">
        <f t="shared" si="109"/>
        <v>74</v>
      </c>
      <c r="GK51" s="738">
        <f t="shared" si="110"/>
        <v>5.91</v>
      </c>
    </row>
    <row r="52" spans="1:193" s="206" customFormat="1" ht="21.95" customHeight="1">
      <c r="A52" s="686">
        <f>IF(B52="","",SUBTOTAL(3,$B$11:B52))</f>
        <v>42</v>
      </c>
      <c r="B52" s="490" t="str">
        <f>IF(HKII!$B52="","",HKII!$B52)</f>
        <v>13D301Đ130</v>
      </c>
      <c r="C52" s="648" t="str">
        <f>IF($B52="","",VLOOKUP($B52,'DS LOP HKII'!$B$2:$C$936,2,0))</f>
        <v>Nguyễn Việt</v>
      </c>
      <c r="D52" s="649" t="str">
        <f>IF($B52="","",VLOOKUP($B52,'DS LOP HKII'!$B$2:$D$936,3,0))</f>
        <v>Thắng</v>
      </c>
      <c r="E52" s="201"/>
      <c r="F52" s="650" t="str">
        <f>IF($B52="","",IF(AND(ISBLANK(VLOOKUP($B52,HKI!$B$11:$G$73,5,FALSE)),ISBLANK(VLOOKUP($B52,HKII!$B$11:$G$80,5,FALSE)))=TRUE,"",VLOOKUP($B52,HKI!$B$11:$G$73,5,FALSE)+VLOOKUP($B52,HKII!$B$11:$G$80,5,FALSE)))</f>
        <v/>
      </c>
      <c r="G52" s="651">
        <f>IF($B52="","",IF(AND(ISBLANK(VLOOKUP($B52,HKI!$B$11:$G$73,6,FALSE)),ISBLANK(VLOOKUP($B52,HKII!$B$11:$G$80,6,FALSE)))=TRUE,"",VLOOKUP($B52,HKI!$B$11:$G$73,6,FALSE)+VLOOKUP($B52,HKII!$B$11:$G$80,6,FALSE)))</f>
        <v>6</v>
      </c>
      <c r="H52" s="652">
        <f>IF(OR(ISNUMBER(VLOOKUP($B52,HKI!$B$11:$I$73,8,FALSE))=FALSE,$H$6="",$B52=""),"",VLOOKUP($B52,HKI!$B$11:$I$73,8,FALSE))</f>
        <v>4</v>
      </c>
      <c r="I52" s="653" t="str">
        <f>IF(OR(ISNUMBER(VLOOKUP($B52,HKI!$B$11:$K$73,10,FALSE))=FALSE,,$H$6="",$B52=""),"",VLOOKUP($B52,HKI!$B$11:$K$73,10,FALSE))</f>
        <v/>
      </c>
      <c r="J52" s="652">
        <f>IF(OR(ISNUMBER(VLOOKUP($B52,HKI!$B$11:$M$73,12,FALSE))=FALSE,$J$6="",$B52=""),"",VLOOKUP($B52,HKI!$B$11:$M$73,12,FALSE))</f>
        <v>6.2</v>
      </c>
      <c r="K52" s="653" t="str">
        <f>IF(OR(ISNUMBER(VLOOKUP($B52,HKI!$B$11:$O$73,14,FALSE))=FALSE,$J$6="",$B52=""),"",VLOOKUP($B52,HKI!$B$11:$O$73,14,FALSE))</f>
        <v/>
      </c>
      <c r="L52" s="652">
        <f>IF(OR(ISNUMBER(VLOOKUP($B52,HKI!$B$11:$Q$73,16,FALSE))=FALSE,$L$6="",$B52=""),"",VLOOKUP($B52,HKI!$B$11:$Q$73,16,FALSE))</f>
        <v>4.5</v>
      </c>
      <c r="M52" s="653" t="str">
        <f>IF(OR(ISNUMBER(VLOOKUP($B52,HKI!$B$11:$S$73,18,FALSE))=FALSE,$L$6="",$B52=""),"",VLOOKUP($B52,HKI!$B$11:$S$73,18,FALSE))</f>
        <v/>
      </c>
      <c r="N52" s="652">
        <f>IF(OR(ISNUMBER(VLOOKUP($B52,HKI!$B$11:$U$73,20,FALSE))=FALSE,$N$6="",$B52=""),"",VLOOKUP($B52,HKI!$B$11:$U$73,20,FALSE))</f>
        <v>3</v>
      </c>
      <c r="O52" s="653">
        <f>IF(OR(ISNUMBER(VLOOKUP($B52,HKI!$B$11:$W$73,22,FALSE))=FALSE,$N$6="",$B52=""),"",VLOOKUP($B52,HKI!$B$11:$W$73,22,FALSE))</f>
        <v>4.5999999999999996</v>
      </c>
      <c r="P52" s="652">
        <f>IF(OR(ISNUMBER(VLOOKUP($B52,HKI!$B$11:$Y$73,24,FALSE))=FALSE,$P$6="",$B52=""),"",VLOOKUP($B52,HKI!$B$11:$Y$73,24,FALSE))</f>
        <v>5.3</v>
      </c>
      <c r="Q52" s="653" t="str">
        <f>IF(OR(ISNUMBER(VLOOKUP($B52,HKI!$B$11:$AA$73,26,FALSE))=FALSE,$P$6="",$B52=""),"",VLOOKUP($B52,HKI!$B$11:$AA$73,26,FALSE))</f>
        <v/>
      </c>
      <c r="R52" s="652">
        <f>IF(OR(ISNUMBER(VLOOKUP($B52,HKI!$B$11:$AC$73,28,FALSE))=FALSE,$R$6="",$B52=""),"",VLOOKUP($B52,HKI!$B$11:$AC$73,28,FALSE))</f>
        <v>4.8</v>
      </c>
      <c r="S52" s="653" t="str">
        <f>IF(OR(ISNUMBER(VLOOKUP($B52,HKI!$B$11:$AE$73,30,FALSE))=FALSE,$R$6="",$B52=""),"",VLOOKUP($B52,HKI!$B$11:$AE$73,30,FALSE))</f>
        <v/>
      </c>
      <c r="T52" s="652" t="str">
        <f>IF(OR(ISNUMBER(VLOOKUP($B52,HKI!$B$11:$AG$73,32,FALSE))=FALSE,$T$6="",$B52=""),"",VLOOKUP($B52,HKI!$B$11:$AG$73,32,FALSE))</f>
        <v/>
      </c>
      <c r="U52" s="653" t="str">
        <f>IF(OR(ISNUMBER(VLOOKUP($B52,HKI!$B$11:$AI$73,34,FALSE))=FALSE,$T$6="",$B52=""),"",VLOOKUP($B52,HKI!$B$11:$AI$73,34,FALSE))</f>
        <v/>
      </c>
      <c r="V52" s="652" t="str">
        <f>IF(OR(ISNUMBER(VLOOKUP($B52,HKI!$B$11:$AK$73,36,FALSE))=FALSE,$V$6="",$B52=""),"",VLOOKUP($B52,HKI!$B$11:$AK$73,36,FALSE))</f>
        <v/>
      </c>
      <c r="W52" s="653" t="str">
        <f>IF(OR(ISNUMBER(VLOOKUP($B52,HKI!$B$11:$AM$73,38,FALSE))=FALSE,$V$6="",$B52=""),"",VLOOKUP($B52,HKI!$B$11:$AM$73,38,FALSE))</f>
        <v/>
      </c>
      <c r="X52" s="652" t="str">
        <f>IF(OR(ISNUMBER(VLOOKUP($B52,HKI!$B$11:$AO$73,40,FALSE))=FALSE,$X$6="",$B52=""),"",VLOOKUP($B52,HKI!$B$11:$AO$73,40,FALSE))</f>
        <v/>
      </c>
      <c r="Y52" s="653" t="str">
        <f>IF(OR(ISNUMBER(VLOOKUP($B52,HKI!$B$11:$AQ$73,42,FALSE))=FALSE,$X$6="",$B52=""),"",VLOOKUP($B52,HKI!$B$11:$AQ$73,42,FALSE))</f>
        <v/>
      </c>
      <c r="Z52" s="652">
        <f>IF(OR(ISNUMBER(VLOOKUP($B52,HKI!$B$11:$AS$73,44,FALSE))=FALSE,$Z$6="",$B52=""),"",VLOOKUP($B52,HKI!$B$11:$AS$73,44,FALSE))</f>
        <v>4.8</v>
      </c>
      <c r="AA52" s="254"/>
      <c r="AB52" s="652">
        <f>IF(OR(ISNUMBER(VLOOKUP($B52,HKI!$B$11:$AW$73,48,FALSE))=FALSE,$AB$6="",$B52=""),"",VLOOKUP($B52,HKI!$B$11:$AW$73,48,FALSE))</f>
        <v>6</v>
      </c>
      <c r="AC52" s="254"/>
      <c r="AD52" s="652">
        <f>IF(OR(ISNUMBER(VLOOKUP($B52,HKII!$B$11:$I$80,8,FALSE))=FALSE,$AD$6="",$B52=""),"",VLOOKUP($B52,HKII!$B$11:$I$80,8,FALSE))</f>
        <v>4.0999999999999996</v>
      </c>
      <c r="AE52" s="653" t="str">
        <f>IF(OR(ISNUMBER(VLOOKUP($B52,HKII!$B$11:$K$80,10,FALSE))=FALSE,$AD$6="",$B52=""),"",VLOOKUP($B52,HKII!$B$11:$K$80,10,FALSE))</f>
        <v/>
      </c>
      <c r="AF52" s="652">
        <f>IF(OR(ISNUMBER(VLOOKUP($B52,HKII!$B$11:$M$80,12,FALSE))=FALSE,$AF$6="",$B52=""),"",VLOOKUP($B52,HKII!$B$11:$M$80,12,FALSE))</f>
        <v>5</v>
      </c>
      <c r="AG52" s="653" t="str">
        <f>IF(OR(ISNUMBER(VLOOKUP($B52,HKII!$B$11:$O$80,14,FALSE))=FALSE,$AF$6="",$B52=""),"",VLOOKUP($B52,HKII!$B$11:$O$80,14,FALSE))</f>
        <v/>
      </c>
      <c r="AH52" s="652">
        <f>IF(OR(ISNUMBER(VLOOKUP($B52,HKII!$B$11:$Q$80,16,FALSE))=FALSE,$AH$6="",$B52=""),"",VLOOKUP($B52,HKII!$B$11:$Q$80,16,FALSE))</f>
        <v>5.4</v>
      </c>
      <c r="AI52" s="653" t="str">
        <f>IF(OR(ISNUMBER(VLOOKUP($B52,HKII!$B$11:$S$80,18,FALSE))=FALSE,$AH$6="",$B52=""),"",VLOOKUP($B52,HKII!$B$11:$S$75,18,FALSE))</f>
        <v/>
      </c>
      <c r="AJ52" s="652">
        <f>IF(OR(ISNUMBER(VLOOKUP($B52,HKII!$B$11:$U$80,20,FALSE))=FALSE,$AJ$6="",$B52=""),"",VLOOKUP($B52,HKII!$B$11:$U$80,20,FALSE))</f>
        <v>4.8</v>
      </c>
      <c r="AK52" s="653" t="str">
        <f>IF(OR(ISNUMBER(VLOOKUP($B52,HKII!$B$11:$W$91,22,FALSE))=FALSE,$AJ$6="",$B52=""),"",VLOOKUP($B52,HKII!$B$11:$W$91,22,FALSE))</f>
        <v/>
      </c>
      <c r="AL52" s="652">
        <f>IF(OR(ISNUMBER(VLOOKUP($B52,HKII!$B$11:$Y$80,24,FALSE))=FALSE,$AL$6="",$B52=""),"",VLOOKUP($B52,HKII!$B$11:$Y$80,24,FALSE))</f>
        <v>5.5</v>
      </c>
      <c r="AM52" s="653" t="str">
        <f>IF(OR(ISNUMBER(VLOOKUP($B52,HKII!$B$11:$AA$80,26,FALSE))=FALSE,$AL$6="",$B52=""),"",VLOOKUP($B52,HKII!$B$11:$AA$80,26,FALSE))</f>
        <v/>
      </c>
      <c r="AN52" s="652">
        <f>IF(OR(ISNUMBER(VLOOKUP($B52,HKII!$B$11:$AC$80,28,FALSE))=FALSE,$AN$6="",$B52=""),"",VLOOKUP($B52,HKII!$B$11:$AC$80,28,FALSE))</f>
        <v>4.8</v>
      </c>
      <c r="AO52" s="653" t="str">
        <f>IF(OR(ISNUMBER(VLOOKUP($B52,HKII!$B$11:$AE$80,30,FALSE))=FALSE,$AN$6="",$B52=""),"",VLOOKUP($B52,HKII!$B$11:$AE$80,30,FALSE))</f>
        <v/>
      </c>
      <c r="AP52" s="652" t="str">
        <f>IF(OR(ISNUMBER(VLOOKUP($B52,HKII!$B$11:$AG$80,32,FALSE))=FALSE,$AP$6="",$B52=""),"",VLOOKUP($B52,HKII!$B$11:$AG$80,32,FALSE))</f>
        <v/>
      </c>
      <c r="AQ52" s="654" t="str">
        <f>IF(OR(ISNUMBER(VLOOKUP($B52,HKII!$B$11:$AI$80,34,FALSE))=FALSE,$AP$6="",$B52=""),"",VLOOKUP($B52,HKII!$B$11:$AI$80,34,FALSE))</f>
        <v/>
      </c>
      <c r="AR52" s="652">
        <f>IF(OR(ISNUMBER(VLOOKUP($B52,HKII!$B$11:$AK$80,36,FALSE))=FALSE,$AR$6="",$B52=""),"",VLOOKUP($B52,HKII!$B$11:$AK$80,36,FALSE))</f>
        <v>0</v>
      </c>
      <c r="AS52" s="254"/>
      <c r="AT52" s="652">
        <f>IF(OR(ISNUMBER(VLOOKUP($B52,HKII!$B$11:$AO$80,40,FALSE))=FALSE,$AT$6="",$B52=""),"",VLOOKUP($B52,HKII!$B$11:$AO$80,40,FALSE))</f>
        <v>4</v>
      </c>
      <c r="AU52" s="735"/>
      <c r="AV52" s="652">
        <f>IF(OR(ISNUMBER(VLOOKUP($B52,HKII!$B$11:$AS$80,44,FALSE))=FALSE,$AV$6="",$B52=""),"",VLOOKUP($B52,HKII!$B$11:$AS$80,44,FALSE))</f>
        <v>5</v>
      </c>
      <c r="AW52" s="735"/>
      <c r="AX52" s="652" t="str">
        <f>IF(OR(ISNUMBER(VLOOKUP($B52,HKII!$B$11:$AW$80,48,FALSE))=FALSE,AX47="",$B52=""),"",VLOOKUP($B52,HKII!$B$11:$AW$80,48,FALSE))</f>
        <v/>
      </c>
      <c r="AY52" s="735"/>
      <c r="AZ52" s="655">
        <f t="shared" si="0"/>
        <v>4.72</v>
      </c>
      <c r="BA52" s="655">
        <f t="shared" si="22"/>
        <v>4.8099999999999996</v>
      </c>
      <c r="BB52" s="548">
        <f>IF($B52="","",IF(OR(ISNUMBER(VLOOKUP($B52,HKI!$B$11:$BB$73,53,FALSE)),ISNUMBER(VLOOKUP($B52,HKII!$B$11:$BB$80,53,FALSE))),ROUND((VLOOKUP($B52,HKI!$B$11:$BB$73,53,FALSE)+VLOOKUP($B52,HKII!$B$11:$BB$80,53,FALSE))/2,0),""))</f>
        <v>51</v>
      </c>
      <c r="BC52" s="656" t="str">
        <f t="shared" si="23"/>
        <v>TB Yếu</v>
      </c>
      <c r="BD52" s="548" t="str">
        <f t="shared" si="24"/>
        <v>TB Yếu</v>
      </c>
      <c r="BE52" s="202"/>
      <c r="BF52" s="186" t="str">
        <f t="shared" si="25"/>
        <v/>
      </c>
      <c r="BG52" s="657">
        <f t="shared" si="26"/>
        <v>35</v>
      </c>
      <c r="BH52" s="188">
        <f t="shared" si="111"/>
        <v>32</v>
      </c>
      <c r="BI52" s="188">
        <f t="shared" si="28"/>
        <v>3</v>
      </c>
      <c r="BJ52" s="188">
        <f t="shared" si="29"/>
        <v>34</v>
      </c>
      <c r="BK52" s="658">
        <f t="shared" si="30"/>
        <v>1</v>
      </c>
      <c r="BL52" s="659">
        <f t="shared" si="31"/>
        <v>5.1100000000000003</v>
      </c>
      <c r="BM52" s="186" t="str">
        <f t="shared" si="32"/>
        <v>Y</v>
      </c>
      <c r="BN52" s="659">
        <f t="shared" si="33"/>
        <v>5.08</v>
      </c>
      <c r="BO52" s="186" t="str">
        <f t="shared" si="34"/>
        <v>Y</v>
      </c>
      <c r="BP52" s="660" t="str">
        <f t="shared" si="35"/>
        <v>SV năm 3</v>
      </c>
      <c r="BQ52" s="203"/>
      <c r="BR52" s="681">
        <f>IF($B52="","",IF(AND(ISNUMBER(VLOOKUP($B52,HKI!$B$11:$BP$73,67,FALSE))=TRUE,ISNUMBER(VLOOKUP($B52,HKII!$B$11:$BI$80,60,FALSE))=TRUE),VLOOKUP($B52,HKI!$B$11:$BP$73,67,FALSE)+VLOOKUP($B52,HKII!$B$11:$BI$80,60,FALSE),IF(OR(ISNUMBER(VLOOKUP($B52,HKI!$B$11:$BP$73,67,FALSE))=TRUE,ISNUMBER(VLOOKUP($B52,HKII!$B$11:$BI$80,60,FALSE))=TRUE),VLOOKUP($B52,HKII!$B$11:$BI$80,60,FALSE),"")))</f>
        <v>73</v>
      </c>
      <c r="BS52" s="681">
        <f>IF($B52="","",IF(ISNUMBER(VLOOKUP($B52,HKI!$B$11:$BQ$73,68,FALSE))=TRUE,VLOOKUP($B52,HKI!$B$11:$BQ$84,68,FALSE)+IF(ISNUMBER(VLOOKUP($B52,HKII!$B$11:$BJ$80,61,FALSE))=TRUE,VLOOKUP($B52,HKII!$B$11:$BJ$80,61,FALSE),VLOOKUP($B52,HKII!$B$11:$BJ$80,61,FALSE)),""))</f>
        <v>1</v>
      </c>
      <c r="BT52" s="197">
        <f t="shared" si="112"/>
        <v>4</v>
      </c>
      <c r="BU52" s="198">
        <f t="shared" si="113"/>
        <v>6.2</v>
      </c>
      <c r="BV52" s="198">
        <f t="shared" si="114"/>
        <v>4.5</v>
      </c>
      <c r="BW52" s="198">
        <f t="shared" si="115"/>
        <v>3</v>
      </c>
      <c r="BX52" s="199">
        <f t="shared" si="116"/>
        <v>5.3</v>
      </c>
      <c r="BY52" s="199">
        <f t="shared" si="6"/>
        <v>4.8</v>
      </c>
      <c r="BZ52" s="198" t="str">
        <f t="shared" si="7"/>
        <v/>
      </c>
      <c r="CA52" s="198" t="str">
        <f t="shared" si="117"/>
        <v/>
      </c>
      <c r="CB52" s="199" t="str">
        <f t="shared" si="36"/>
        <v/>
      </c>
      <c r="CC52" s="199">
        <f t="shared" si="37"/>
        <v>4.8</v>
      </c>
      <c r="CD52" s="198">
        <f t="shared" si="9"/>
        <v>6</v>
      </c>
      <c r="CE52" s="198">
        <f t="shared" si="118"/>
        <v>4.0999999999999996</v>
      </c>
      <c r="CF52" s="198">
        <f t="shared" si="119"/>
        <v>5</v>
      </c>
      <c r="CG52" s="198">
        <f t="shared" si="120"/>
        <v>5.4</v>
      </c>
      <c r="CH52" s="198">
        <f t="shared" si="121"/>
        <v>4.8</v>
      </c>
      <c r="CI52" s="198">
        <f t="shared" si="122"/>
        <v>5.5</v>
      </c>
      <c r="CJ52" s="198">
        <f t="shared" si="123"/>
        <v>4.8</v>
      </c>
      <c r="CK52" s="198" t="str">
        <f t="shared" si="124"/>
        <v/>
      </c>
      <c r="CL52" s="198">
        <f t="shared" si="125"/>
        <v>0</v>
      </c>
      <c r="CM52" s="198">
        <f t="shared" si="18"/>
        <v>4</v>
      </c>
      <c r="CN52" s="198">
        <f t="shared" si="19"/>
        <v>5</v>
      </c>
      <c r="CO52" s="199" t="str">
        <f t="shared" si="20"/>
        <v/>
      </c>
      <c r="CP52" s="200">
        <f t="shared" si="38"/>
        <v>4.72</v>
      </c>
      <c r="CQ52" s="571" t="str">
        <f t="shared" si="39"/>
        <v/>
      </c>
      <c r="CR52" s="571">
        <f t="shared" si="40"/>
        <v>6.2</v>
      </c>
      <c r="CS52" s="571">
        <f t="shared" si="41"/>
        <v>4.5</v>
      </c>
      <c r="CT52" s="571" t="str">
        <f t="shared" si="42"/>
        <v/>
      </c>
      <c r="CU52" s="571">
        <f t="shared" si="43"/>
        <v>5.3</v>
      </c>
      <c r="CV52" s="571">
        <f t="shared" si="44"/>
        <v>4.8</v>
      </c>
      <c r="CW52" s="571" t="str">
        <f t="shared" si="45"/>
        <v/>
      </c>
      <c r="CX52" s="571" t="str">
        <f t="shared" si="46"/>
        <v/>
      </c>
      <c r="CY52" s="571" t="str">
        <f t="shared" si="47"/>
        <v/>
      </c>
      <c r="CZ52" s="571">
        <f t="shared" si="48"/>
        <v>4.8</v>
      </c>
      <c r="DA52" s="571">
        <f t="shared" si="49"/>
        <v>6</v>
      </c>
      <c r="DB52" s="571">
        <f t="shared" si="50"/>
        <v>4.0999999999999996</v>
      </c>
      <c r="DC52" s="571">
        <f t="shared" si="51"/>
        <v>5</v>
      </c>
      <c r="DD52" s="571">
        <f t="shared" si="52"/>
        <v>5.4</v>
      </c>
      <c r="DE52" s="571">
        <f t="shared" si="53"/>
        <v>4.8</v>
      </c>
      <c r="DF52" s="571">
        <f t="shared" si="54"/>
        <v>5.5</v>
      </c>
      <c r="DG52" s="571">
        <f t="shared" si="55"/>
        <v>4.8</v>
      </c>
      <c r="DH52" s="571" t="str">
        <f t="shared" si="56"/>
        <v/>
      </c>
      <c r="DI52" s="571" t="str">
        <f t="shared" si="57"/>
        <v/>
      </c>
      <c r="DJ52" s="571" t="str">
        <f t="shared" si="58"/>
        <v/>
      </c>
      <c r="DK52" s="571">
        <f t="shared" si="59"/>
        <v>5</v>
      </c>
      <c r="DL52" s="571" t="str">
        <f t="shared" si="60"/>
        <v/>
      </c>
      <c r="DM52" s="574">
        <f t="shared" si="126"/>
        <v>5.1100000000000003</v>
      </c>
      <c r="DN52" s="585">
        <f t="shared" si="61"/>
        <v>4</v>
      </c>
      <c r="DO52" s="586">
        <f t="shared" si="62"/>
        <v>6.2</v>
      </c>
      <c r="DP52" s="586">
        <f t="shared" si="63"/>
        <v>4.5</v>
      </c>
      <c r="DQ52" s="586">
        <f t="shared" si="64"/>
        <v>4.5999999999999996</v>
      </c>
      <c r="DR52" s="586">
        <f t="shared" si="65"/>
        <v>5.3</v>
      </c>
      <c r="DS52" s="586">
        <f t="shared" si="66"/>
        <v>4.8</v>
      </c>
      <c r="DT52" s="586" t="str">
        <f t="shared" si="67"/>
        <v/>
      </c>
      <c r="DU52" s="586" t="str">
        <f t="shared" si="68"/>
        <v/>
      </c>
      <c r="DV52" s="586" t="str">
        <f t="shared" si="69"/>
        <v/>
      </c>
      <c r="DW52" s="586">
        <f t="shared" si="70"/>
        <v>4.8</v>
      </c>
      <c r="DX52" s="586">
        <f t="shared" si="71"/>
        <v>6</v>
      </c>
      <c r="DY52" s="586">
        <f t="shared" si="72"/>
        <v>4.0999999999999996</v>
      </c>
      <c r="DZ52" s="586">
        <f t="shared" si="73"/>
        <v>5</v>
      </c>
      <c r="EA52" s="586">
        <f t="shared" si="74"/>
        <v>5.4</v>
      </c>
      <c r="EB52" s="586">
        <f t="shared" si="75"/>
        <v>4.8</v>
      </c>
      <c r="EC52" s="586">
        <f t="shared" si="76"/>
        <v>5.5</v>
      </c>
      <c r="ED52" s="586">
        <f t="shared" si="77"/>
        <v>4.8</v>
      </c>
      <c r="EE52" s="586" t="str">
        <f t="shared" si="78"/>
        <v/>
      </c>
      <c r="EF52" s="586">
        <f t="shared" si="79"/>
        <v>0</v>
      </c>
      <c r="EG52" s="586">
        <f t="shared" si="80"/>
        <v>4</v>
      </c>
      <c r="EH52" s="586">
        <f t="shared" si="81"/>
        <v>5</v>
      </c>
      <c r="EI52" s="586" t="str">
        <f t="shared" si="82"/>
        <v/>
      </c>
      <c r="EJ52" s="589">
        <f t="shared" si="83"/>
        <v>4.8099999999999996</v>
      </c>
      <c r="EK52" s="617">
        <f>IF($B52="","",IF(ISNUMBER(VLOOKUP($B52,HKI!$B$11:$EU$73,150,FALSE)),VLOOKUP($B52,HKI!$B$11:$EU$73,150,FALSE),""))</f>
        <v>5.2</v>
      </c>
      <c r="EL52" s="602">
        <f>IF($B52="","",IF(ISNUMBER(VLOOKUP($B52,HKI!$B$11:$EV$73,151,FALSE)),VLOOKUP($B52,HKI!$B$11:$EV$73,151,FALSE),""))</f>
        <v>6.5</v>
      </c>
      <c r="EM52" s="602">
        <f>IF($B52="","",IF(ISNUMBER(VLOOKUP($B52,HKI!$B$11:$EW$73,152,FALSE)),VLOOKUP($B52,HKI!$B$11:$EW$73,152,FALSE),""))</f>
        <v>5.6</v>
      </c>
      <c r="EN52" s="602">
        <f>IF($B52="","",IF(ISNUMBER(VLOOKUP($B52,HKI!$B$11:$EX$73,153,FALSE)),VLOOKUP($B52,HKI!$B$11:$EX$73,153,FALSE),""))</f>
        <v>6</v>
      </c>
      <c r="EO52" s="602">
        <f>IF($B52="","",IF(ISNUMBER(VLOOKUP($B52,HKI!$B$11:$EY$73,154,FALSE)),VLOOKUP($B52,HKI!$B$11:$EY$73,154,FALSE),""))</f>
        <v>5.4</v>
      </c>
      <c r="EP52" s="602">
        <f>IF($B52="","",IF(ISNUMBER(VLOOKUP($B52,HKI!$B$11:$EZ$73,155,FALSE)),VLOOKUP($B52,HKI!$B$11:$EZ$73,155,FALSE),""))</f>
        <v>5</v>
      </c>
      <c r="EQ52" s="602">
        <f>IF($B52="","",IF(ISNUMBER(VLOOKUP($B52,HKI!$B$11:$FA$73,156,FALSE)),VLOOKUP($B52,HKI!$B$11:$FA$73,156,FALSE),""))</f>
        <v>6.2</v>
      </c>
      <c r="ER52" s="602" t="str">
        <f>IF($B52="","",IF(ISNUMBER(VLOOKUP($B52,HKI!$B$11:$FB$73,157,FALSE)),VLOOKUP($B52,HKI!$B$11:$FB$73,157,FALSE),""))</f>
        <v/>
      </c>
      <c r="ES52" s="602" t="str">
        <f>IF($B52="","",IF(ISNUMBER(VLOOKUP($B52,HKI!$B$11:$FC$84,158,FALSE)),VLOOKUP($B52,HKI!$B$11:$FC$73,158,FALSE),""))</f>
        <v/>
      </c>
      <c r="ET52" s="602">
        <f>IF($B52="","",IF(ISNUMBER(VLOOKUP($B52,HKI!$B$11:$FD$73,159,FALSE)),VLOOKUP($B52,HKI!$B$11:$FD$73,159,FALSE),""))</f>
        <v>6.1</v>
      </c>
      <c r="EU52" s="602">
        <f>IF($B52="","",IF(ISNUMBER(VLOOKUP($B52,HKI!$B$11:$FE$73,160,FALSE)),VLOOKUP($B52,HKI!$B$11:$FE$73,160,FALSE),""))</f>
        <v>5</v>
      </c>
      <c r="EV52" s="602" t="str">
        <f>IF($B52="","",IF(ISNUMBER(VLOOKUP($B52,HKI!$B$11:$FF$73,161,FALSE)),VLOOKUP($B52,HKI!$B$11:$FF$73,161,FALSE),""))</f>
        <v/>
      </c>
      <c r="EW52" s="602">
        <f>IF($B52="","",IF(ISNUMBER(VLOOKUP($B52,HKI!$B$11:$FG$73,162,FALSE)),VLOOKUP($B52,HKI!$B$11:$FG$73,162,FALSE),""))</f>
        <v>7.3</v>
      </c>
      <c r="EX52" s="602">
        <f>IF($B52="","",IF(ISNUMBER(VLOOKUP($B52,HKI!$B$11:$FH$73,163,FALSE)),VLOOKUP($B52,HKI!$B$11:$FH$73,163,FALSE),""))</f>
        <v>5.6</v>
      </c>
      <c r="EY52" s="602">
        <f>IF($B52="","",IF(ISNUMBER(VLOOKUP($B52,HKI!$B$11:$FI$73,164,FALSE)),VLOOKUP($B52,HKI!$B$11:$FI$73,164,FALSE),""))</f>
        <v>5.4</v>
      </c>
      <c r="EZ52" s="602">
        <f>IF($B52="","",IF(ISNUMBER(VLOOKUP($B52,HKI!$B$11:$FJ$73,165,FALSE)),VLOOKUP($B52,HKI!$B$11:$FJ$73,165,FALSE),""))</f>
        <v>7.1</v>
      </c>
      <c r="FA52" s="602">
        <f>IF($B52="","",IF(ISNUMBER(VLOOKUP($B52,HKI!$B$11:$FK$73,166,FALSE)),VLOOKUP($B52,HKI!$B$11:$FK$73,166,FALSE),""))</f>
        <v>5.6</v>
      </c>
      <c r="FB52" s="602">
        <f>IF($B52="","",IF(ISNUMBER(VLOOKUP($B52,HKI!$B$11:$FL$73,167,FALSE)),VLOOKUP($B52,HKI!$B$11:$FL$73,167,FALSE),""))</f>
        <v>6.7</v>
      </c>
      <c r="FC52" s="602" t="str">
        <f>IF($B52="","",IF(ISNUMBER(VLOOKUP($B52,HKI!$B$11:$FM$73,168,FALSE)),VLOOKUP($B52,HKI!$B$11:$FM$73,168,FALSE),""))</f>
        <v/>
      </c>
      <c r="FD52" s="602" t="str">
        <f>IF($B52="","",IF(ISNUMBER(VLOOKUP($B52,HKI!$B$11:$FN$73,169,FALSE)),VLOOKUP($B52,HKI!$B$11:$FN$73,169,FALSE),""))</f>
        <v/>
      </c>
      <c r="FE52" s="602" t="str">
        <f>IF($B52="","",IF(ISNUMBER(VLOOKUP($B52,HKI!$B$11:$FO$73,170,FALSE)),VLOOKUP($B52,HKI!$B$11:$FO$73,170,FALSE),""))</f>
        <v/>
      </c>
      <c r="FF52" s="602">
        <f>IF($B52="","",IF(ISNUMBER(VLOOKUP($B52,HKI!$B$11:$FP$73,171,FALSE)),VLOOKUP($B52,HKI!$B$11:$FP$73,171,FALSE),""))</f>
        <v>6.3</v>
      </c>
      <c r="FG52" s="618" t="str">
        <f>IF($B52="","",IF(ISNUMBER(VLOOKUP($B52,HKI!$B$11:$FQ$73,172,FALSE)),VLOOKUP($B52,HKI!$B$11:$FQ$73,172,FALSE),""))</f>
        <v/>
      </c>
      <c r="FH52" s="610" t="str">
        <f t="shared" si="84"/>
        <v/>
      </c>
      <c r="FI52" s="586">
        <f t="shared" si="85"/>
        <v>6.2</v>
      </c>
      <c r="FJ52" s="586">
        <f t="shared" si="86"/>
        <v>4.5</v>
      </c>
      <c r="FK52" s="586">
        <f t="shared" si="87"/>
        <v>4.5999999999999996</v>
      </c>
      <c r="FL52" s="586">
        <f t="shared" si="88"/>
        <v>5.3</v>
      </c>
      <c r="FM52" s="586">
        <f t="shared" si="89"/>
        <v>4.8</v>
      </c>
      <c r="FN52" s="586" t="str">
        <f t="shared" si="90"/>
        <v/>
      </c>
      <c r="FO52" s="586" t="str">
        <f t="shared" si="91"/>
        <v/>
      </c>
      <c r="FP52" s="586" t="str">
        <f t="shared" si="92"/>
        <v/>
      </c>
      <c r="FQ52" s="586">
        <f t="shared" si="93"/>
        <v>4.8</v>
      </c>
      <c r="FR52" s="586">
        <f t="shared" si="94"/>
        <v>6</v>
      </c>
      <c r="FS52" s="586">
        <f t="shared" si="95"/>
        <v>4.0999999999999996</v>
      </c>
      <c r="FT52" s="586">
        <f t="shared" si="96"/>
        <v>5</v>
      </c>
      <c r="FU52" s="586">
        <f t="shared" si="97"/>
        <v>5.4</v>
      </c>
      <c r="FV52" s="586">
        <f t="shared" si="98"/>
        <v>4.8</v>
      </c>
      <c r="FW52" s="586">
        <f t="shared" si="99"/>
        <v>5.5</v>
      </c>
      <c r="FX52" s="586">
        <f t="shared" si="100"/>
        <v>4.8</v>
      </c>
      <c r="FY52" s="586" t="str">
        <f t="shared" si="101"/>
        <v/>
      </c>
      <c r="FZ52" s="586" t="str">
        <f t="shared" si="102"/>
        <v/>
      </c>
      <c r="GA52" s="586" t="str">
        <f t="shared" si="103"/>
        <v/>
      </c>
      <c r="GB52" s="586">
        <f t="shared" si="104"/>
        <v>5</v>
      </c>
      <c r="GC52" s="586" t="str">
        <f t="shared" si="105"/>
        <v/>
      </c>
      <c r="GD52" s="596">
        <f t="shared" si="106"/>
        <v>5.08</v>
      </c>
      <c r="GE52" s="737">
        <f t="shared" si="107"/>
        <v>5.5</v>
      </c>
      <c r="GF52" s="207"/>
      <c r="GI52" s="738">
        <f t="shared" si="108"/>
        <v>379.40000000000009</v>
      </c>
      <c r="GJ52" s="738">
        <f t="shared" si="109"/>
        <v>69</v>
      </c>
      <c r="GK52" s="738">
        <f t="shared" si="110"/>
        <v>5.5</v>
      </c>
    </row>
    <row r="53" spans="1:193" s="209" customFormat="1" ht="20.25">
      <c r="A53" s="687">
        <f>IF(B53="","",SUBTOTAL(3,$B$11:B53))</f>
        <v>43</v>
      </c>
      <c r="B53" s="490" t="str">
        <f>IF(HKII!$B53="","",HKII!$B53)</f>
        <v>13D301Đ133</v>
      </c>
      <c r="C53" s="648" t="str">
        <f>IF($B53="","",VLOOKUP($B53,'DS LOP HKII'!$B$2:$C$936,2,0))</f>
        <v>Nguyễn Khắc</v>
      </c>
      <c r="D53" s="649" t="str">
        <f>IF($B53="","",VLOOKUP($B53,'DS LOP HKII'!$B$2:$D$936,3,0))</f>
        <v>Thành</v>
      </c>
      <c r="E53" s="201"/>
      <c r="F53" s="650" t="str">
        <f>IF($B53="","",IF(AND(ISBLANK(VLOOKUP($B53,HKI!$B$11:$G$73,5,FALSE)),ISBLANK(VLOOKUP($B53,HKII!$B$11:$G$80,5,FALSE)))=TRUE,"",VLOOKUP($B53,HKI!$B$11:$G$73,5,FALSE)+VLOOKUP($B53,HKII!$B$11:$G$80,5,FALSE)))</f>
        <v/>
      </c>
      <c r="G53" s="651">
        <f>IF($B53="","",IF(AND(ISBLANK(VLOOKUP($B53,HKI!$B$11:$G$73,6,FALSE)),ISBLANK(VLOOKUP($B53,HKII!$B$11:$G$80,6,FALSE)))=TRUE,"",VLOOKUP($B53,HKI!$B$11:$G$73,6,FALSE)+VLOOKUP($B53,HKII!$B$11:$G$80,6,FALSE)))</f>
        <v>1</v>
      </c>
      <c r="H53" s="652">
        <f>IF(OR(ISNUMBER(VLOOKUP($B53,HKI!$B$11:$I$73,8,FALSE))=FALSE,$H$6="",$B53=""),"",VLOOKUP($B53,HKI!$B$11:$I$73,8,FALSE))</f>
        <v>4.8</v>
      </c>
      <c r="I53" s="653" t="str">
        <f>IF(OR(ISNUMBER(VLOOKUP($B53,HKI!$B$11:$K$73,10,FALSE))=FALSE,,$H$6="",$B53=""),"",VLOOKUP($B53,HKI!$B$11:$K$73,10,FALSE))</f>
        <v/>
      </c>
      <c r="J53" s="652">
        <f>IF(OR(ISNUMBER(VLOOKUP($B53,HKI!$B$11:$M$73,12,FALSE))=FALSE,$J$6="",$B53=""),"",VLOOKUP($B53,HKI!$B$11:$M$73,12,FALSE))</f>
        <v>5.2</v>
      </c>
      <c r="K53" s="653" t="str">
        <f>IF(OR(ISNUMBER(VLOOKUP($B53,HKI!$B$11:$O$73,14,FALSE))=FALSE,$J$6="",$B53=""),"",VLOOKUP($B53,HKI!$B$11:$O$73,14,FALSE))</f>
        <v/>
      </c>
      <c r="L53" s="652">
        <f>IF(OR(ISNUMBER(VLOOKUP($B53,HKI!$B$11:$Q$73,16,FALSE))=FALSE,$L$6="",$B53=""),"",VLOOKUP($B53,HKI!$B$11:$Q$73,16,FALSE))</f>
        <v>5.3</v>
      </c>
      <c r="M53" s="653" t="str">
        <f>IF(OR(ISNUMBER(VLOOKUP($B53,HKI!$B$11:$S$73,18,FALSE))=FALSE,$L$6="",$B53=""),"",VLOOKUP($B53,HKI!$B$11:$S$73,18,FALSE))</f>
        <v/>
      </c>
      <c r="N53" s="652">
        <f>IF(OR(ISNUMBER(VLOOKUP($B53,HKI!$B$11:$U$73,20,FALSE))=FALSE,$N$6="",$B53=""),"",VLOOKUP($B53,HKI!$B$11:$U$73,20,FALSE))</f>
        <v>2.1</v>
      </c>
      <c r="O53" s="653">
        <f>IF(OR(ISNUMBER(VLOOKUP($B53,HKI!$B$11:$W$73,22,FALSE))=FALSE,$N$6="",$B53=""),"",VLOOKUP($B53,HKI!$B$11:$W$73,22,FALSE))</f>
        <v>4.5999999999999996</v>
      </c>
      <c r="P53" s="652">
        <f>IF(OR(ISNUMBER(VLOOKUP($B53,HKI!$B$11:$Y$73,24,FALSE))=FALSE,$P$6="",$B53=""),"",VLOOKUP($B53,HKI!$B$11:$Y$73,24,FALSE))</f>
        <v>3.1</v>
      </c>
      <c r="Q53" s="653" t="str">
        <f>IF(OR(ISNUMBER(VLOOKUP($B53,HKI!$B$11:$AA$73,26,FALSE))=FALSE,$P$6="",$B53=""),"",VLOOKUP($B53,HKI!$B$11:$AA$73,26,FALSE))</f>
        <v/>
      </c>
      <c r="R53" s="652">
        <f>IF(OR(ISNUMBER(VLOOKUP($B53,HKI!$B$11:$AC$73,28,FALSE))=FALSE,$R$6="",$B53=""),"",VLOOKUP($B53,HKI!$B$11:$AC$73,28,FALSE))</f>
        <v>3.1</v>
      </c>
      <c r="S53" s="653">
        <f>IF(OR(ISNUMBER(VLOOKUP($B53,HKI!$B$11:$AE$73,30,FALSE))=FALSE,$R$6="",$B53=""),"",VLOOKUP($B53,HKI!$B$11:$AE$73,30,FALSE))</f>
        <v>3.6</v>
      </c>
      <c r="T53" s="652" t="str">
        <f>IF(OR(ISNUMBER(VLOOKUP($B53,HKI!$B$11:$AG$73,32,FALSE))=FALSE,$T$6="",$B53=""),"",VLOOKUP($B53,HKI!$B$11:$AG$73,32,FALSE))</f>
        <v/>
      </c>
      <c r="U53" s="653" t="str">
        <f>IF(OR(ISNUMBER(VLOOKUP($B53,HKI!$B$11:$AI$73,34,FALSE))=FALSE,$T$6="",$B53=""),"",VLOOKUP($B53,HKI!$B$11:$AI$73,34,FALSE))</f>
        <v/>
      </c>
      <c r="V53" s="652" t="str">
        <f>IF(OR(ISNUMBER(VLOOKUP($B53,HKI!$B$11:$AK$73,36,FALSE))=FALSE,$V$6="",$B53=""),"",VLOOKUP($B53,HKI!$B$11:$AK$73,36,FALSE))</f>
        <v/>
      </c>
      <c r="W53" s="653" t="str">
        <f>IF(OR(ISNUMBER(VLOOKUP($B53,HKI!$B$11:$AM$73,38,FALSE))=FALSE,$V$6="",$B53=""),"",VLOOKUP($B53,HKI!$B$11:$AM$73,38,FALSE))</f>
        <v/>
      </c>
      <c r="X53" s="652" t="str">
        <f>IF(OR(ISNUMBER(VLOOKUP($B53,HKI!$B$11:$AO$73,40,FALSE))=FALSE,$X$6="",$B53=""),"",VLOOKUP($B53,HKI!$B$11:$AO$73,40,FALSE))</f>
        <v/>
      </c>
      <c r="Y53" s="653" t="str">
        <f>IF(OR(ISNUMBER(VLOOKUP($B53,HKI!$B$11:$AQ$73,42,FALSE))=FALSE,$X$6="",$B53=""),"",VLOOKUP($B53,HKI!$B$11:$AQ$73,42,FALSE))</f>
        <v/>
      </c>
      <c r="Z53" s="652">
        <f>IF(OR(ISNUMBER(VLOOKUP($B53,HKI!$B$11:$AS$73,44,FALSE))=FALSE,$Z$6="",$B53=""),"",VLOOKUP($B53,HKI!$B$11:$AS$73,44,FALSE))</f>
        <v>6.3</v>
      </c>
      <c r="AA53" s="254"/>
      <c r="AB53" s="652">
        <f>IF(OR(ISNUMBER(VLOOKUP($B53,HKI!$B$11:$AW$73,48,FALSE))=FALSE,$AB$6="",$B53=""),"",VLOOKUP($B53,HKI!$B$11:$AW$73,48,FALSE))</f>
        <v>6.5</v>
      </c>
      <c r="AC53" s="254"/>
      <c r="AD53" s="652">
        <f>IF(OR(ISNUMBER(VLOOKUP($B53,HKII!$B$11:$I$80,8,FALSE))=FALSE,$AD$6="",$B53=""),"",VLOOKUP($B53,HKII!$B$11:$I$80,8,FALSE))</f>
        <v>5</v>
      </c>
      <c r="AE53" s="653" t="str">
        <f>IF(OR(ISNUMBER(VLOOKUP($B53,HKII!$B$11:$K$80,10,FALSE))=FALSE,$AD$6="",$B53=""),"",VLOOKUP($B53,HKII!$B$11:$K$80,10,FALSE))</f>
        <v/>
      </c>
      <c r="AF53" s="652">
        <f>IF(OR(ISNUMBER(VLOOKUP($B53,HKII!$B$11:$M$80,12,FALSE))=FALSE,$AF$6="",$B53=""),"",VLOOKUP($B53,HKII!$B$11:$M$80,12,FALSE))</f>
        <v>5.2</v>
      </c>
      <c r="AG53" s="653" t="str">
        <f>IF(OR(ISNUMBER(VLOOKUP($B53,HKII!$B$11:$O$80,14,FALSE))=FALSE,$AF$6="",$B53=""),"",VLOOKUP($B53,HKII!$B$11:$O$80,14,FALSE))</f>
        <v/>
      </c>
      <c r="AH53" s="652">
        <f>IF(OR(ISNUMBER(VLOOKUP($B53,HKII!$B$11:$Q$80,16,FALSE))=FALSE,$AH$6="",$B53=""),"",VLOOKUP($B53,HKII!$B$11:$Q$80,16,FALSE))</f>
        <v>5.8</v>
      </c>
      <c r="AI53" s="653" t="str">
        <f>IF(OR(ISNUMBER(VLOOKUP($B53,HKII!$B$11:$S$80,18,FALSE))=FALSE,$AH$6="",$B53=""),"",VLOOKUP($B53,HKII!$B$11:$S$75,18,FALSE))</f>
        <v/>
      </c>
      <c r="AJ53" s="652">
        <f>IF(OR(ISNUMBER(VLOOKUP($B53,HKII!$B$11:$U$80,20,FALSE))=FALSE,$AJ$6="",$B53=""),"",VLOOKUP($B53,HKII!$B$11:$U$80,20,FALSE))</f>
        <v>3.3</v>
      </c>
      <c r="AK53" s="653" t="str">
        <f>IF(OR(ISNUMBER(VLOOKUP($B53,HKII!$B$11:$W$91,22,FALSE))=FALSE,$AJ$6="",$B53=""),"",VLOOKUP($B53,HKII!$B$11:$W$91,22,FALSE))</f>
        <v/>
      </c>
      <c r="AL53" s="652">
        <f>IF(OR(ISNUMBER(VLOOKUP($B53,HKII!$B$11:$Y$80,24,FALSE))=FALSE,$AL$6="",$B53=""),"",VLOOKUP($B53,HKII!$B$11:$Y$80,24,FALSE))</f>
        <v>4.5</v>
      </c>
      <c r="AM53" s="653" t="str">
        <f>IF(OR(ISNUMBER(VLOOKUP($B53,HKII!$B$11:$AA$80,26,FALSE))=FALSE,$AL$6="",$B53=""),"",VLOOKUP($B53,HKII!$B$11:$AA$80,26,FALSE))</f>
        <v/>
      </c>
      <c r="AN53" s="652">
        <f>IF(OR(ISNUMBER(VLOOKUP($B53,HKII!$B$11:$AC$80,28,FALSE))=FALSE,$AN$6="",$B53=""),"",VLOOKUP($B53,HKII!$B$11:$AC$80,28,FALSE))</f>
        <v>5.0999999999999996</v>
      </c>
      <c r="AO53" s="653" t="str">
        <f>IF(OR(ISNUMBER(VLOOKUP($B53,HKII!$B$11:$AE$80,30,FALSE))=FALSE,$AN$6="",$B53=""),"",VLOOKUP($B53,HKII!$B$11:$AE$80,30,FALSE))</f>
        <v/>
      </c>
      <c r="AP53" s="652" t="str">
        <f>IF(OR(ISNUMBER(VLOOKUP($B53,HKII!$B$11:$AG$80,32,FALSE))=FALSE,$AP$6="",$B53=""),"",VLOOKUP($B53,HKII!$B$11:$AG$80,32,FALSE))</f>
        <v/>
      </c>
      <c r="AQ53" s="654" t="str">
        <f>IF(OR(ISNUMBER(VLOOKUP($B53,HKII!$B$11:$AI$80,34,FALSE))=FALSE,$AP$6="",$B53=""),"",VLOOKUP($B53,HKII!$B$11:$AI$80,34,FALSE))</f>
        <v/>
      </c>
      <c r="AR53" s="652">
        <f>IF(OR(ISNUMBER(VLOOKUP($B53,HKII!$B$11:$AK$80,36,FALSE))=FALSE,$AR$6="",$B53=""),"",VLOOKUP($B53,HKII!$B$11:$AK$80,36,FALSE))</f>
        <v>0</v>
      </c>
      <c r="AS53" s="254"/>
      <c r="AT53" s="652">
        <f>IF(OR(ISNUMBER(VLOOKUP($B53,HKII!$B$11:$AO$80,40,FALSE))=FALSE,$AT$6="",$B53=""),"",VLOOKUP($B53,HKII!$B$11:$AO$80,40,FALSE))</f>
        <v>6.8</v>
      </c>
      <c r="AU53" s="735"/>
      <c r="AV53" s="652">
        <f>IF(OR(ISNUMBER(VLOOKUP($B53,HKII!$B$11:$AS$80,44,FALSE))=FALSE,$AV$6="",$B53=""),"",VLOOKUP($B53,HKII!$B$11:$AS$80,44,FALSE))</f>
        <v>6</v>
      </c>
      <c r="AW53" s="735"/>
      <c r="AX53" s="652" t="str">
        <f>IF(OR(ISNUMBER(VLOOKUP($B53,HKII!$B$11:$AW$80,48,FALSE))=FALSE,AX48="",$B53=""),"",VLOOKUP($B53,HKII!$B$11:$AW$80,48,FALSE))</f>
        <v/>
      </c>
      <c r="AY53" s="735"/>
      <c r="AZ53" s="655">
        <f t="shared" si="0"/>
        <v>4.76</v>
      </c>
      <c r="BA53" s="655">
        <f t="shared" si="22"/>
        <v>4.93</v>
      </c>
      <c r="BB53" s="548">
        <f>IF($B53="","",IF(OR(ISNUMBER(VLOOKUP($B53,HKI!$B$11:$BB$73,53,FALSE)),ISNUMBER(VLOOKUP($B53,HKII!$B$11:$BB$80,53,FALSE))),ROUND((VLOOKUP($B53,HKI!$B$11:$BB$73,53,FALSE)+VLOOKUP($B53,HKII!$B$11:$BB$80,53,FALSE))/2,0),""))</f>
        <v>52</v>
      </c>
      <c r="BC53" s="656" t="str">
        <f t="shared" si="23"/>
        <v>TB Yếu</v>
      </c>
      <c r="BD53" s="548" t="str">
        <f t="shared" si="24"/>
        <v>TB Yếu</v>
      </c>
      <c r="BE53" s="202"/>
      <c r="BF53" s="186" t="str">
        <f t="shared" si="25"/>
        <v/>
      </c>
      <c r="BG53" s="657">
        <f t="shared" si="26"/>
        <v>35</v>
      </c>
      <c r="BH53" s="188">
        <f t="shared" si="111"/>
        <v>26</v>
      </c>
      <c r="BI53" s="188">
        <f t="shared" si="28"/>
        <v>9</v>
      </c>
      <c r="BJ53" s="188">
        <f t="shared" si="29"/>
        <v>28</v>
      </c>
      <c r="BK53" s="658">
        <f t="shared" si="30"/>
        <v>7</v>
      </c>
      <c r="BL53" s="659">
        <f t="shared" si="31"/>
        <v>5.52</v>
      </c>
      <c r="BM53" s="186" t="str">
        <f t="shared" si="32"/>
        <v>BT</v>
      </c>
      <c r="BN53" s="659">
        <f t="shared" si="33"/>
        <v>5.45</v>
      </c>
      <c r="BO53" s="186" t="str">
        <f t="shared" si="34"/>
        <v>Y</v>
      </c>
      <c r="BP53" s="660" t="str">
        <f t="shared" si="35"/>
        <v>SV năm 2</v>
      </c>
      <c r="BQ53" s="203"/>
      <c r="BR53" s="681">
        <f>IF($B53="","",IF(AND(ISNUMBER(VLOOKUP($B53,HKI!$B$11:$BP$73,67,FALSE))=TRUE,ISNUMBER(VLOOKUP($B53,HKII!$B$11:$BI$80,60,FALSE))=TRUE),VLOOKUP($B53,HKI!$B$11:$BP$73,67,FALSE)+VLOOKUP($B53,HKII!$B$11:$BI$80,60,FALSE),IF(OR(ISNUMBER(VLOOKUP($B53,HKI!$B$11:$BP$73,67,FALSE))=TRUE,ISNUMBER(VLOOKUP($B53,HKII!$B$11:$BI$80,60,FALSE))=TRUE),VLOOKUP($B53,HKII!$B$11:$BI$80,60,FALSE),"")))</f>
        <v>67</v>
      </c>
      <c r="BS53" s="681">
        <f>IF($B53="","",IF(ISNUMBER(VLOOKUP($B53,HKI!$B$11:$BQ$73,68,FALSE))=TRUE,VLOOKUP($B53,HKI!$B$11:$BQ$84,68,FALSE)+IF(ISNUMBER(VLOOKUP($B53,HKII!$B$11:$BJ$80,61,FALSE))=TRUE,VLOOKUP($B53,HKII!$B$11:$BJ$80,61,FALSE),VLOOKUP($B53,HKII!$B$11:$BJ$80,61,FALSE)),""))</f>
        <v>7</v>
      </c>
      <c r="BT53" s="197">
        <f t="shared" si="112"/>
        <v>4.8</v>
      </c>
      <c r="BU53" s="198">
        <f t="shared" si="113"/>
        <v>5.2</v>
      </c>
      <c r="BV53" s="198">
        <f t="shared" si="114"/>
        <v>5.3</v>
      </c>
      <c r="BW53" s="198">
        <f t="shared" si="115"/>
        <v>2.1</v>
      </c>
      <c r="BX53" s="199">
        <f t="shared" si="116"/>
        <v>3.1</v>
      </c>
      <c r="BY53" s="199">
        <f t="shared" si="6"/>
        <v>3.1</v>
      </c>
      <c r="BZ53" s="198" t="str">
        <f t="shared" si="7"/>
        <v/>
      </c>
      <c r="CA53" s="198" t="str">
        <f t="shared" si="117"/>
        <v/>
      </c>
      <c r="CB53" s="199" t="str">
        <f t="shared" si="36"/>
        <v/>
      </c>
      <c r="CC53" s="199">
        <f t="shared" si="37"/>
        <v>6.3</v>
      </c>
      <c r="CD53" s="198">
        <f t="shared" si="9"/>
        <v>6.5</v>
      </c>
      <c r="CE53" s="198">
        <f t="shared" si="118"/>
        <v>5</v>
      </c>
      <c r="CF53" s="198">
        <f t="shared" si="119"/>
        <v>5.2</v>
      </c>
      <c r="CG53" s="198">
        <f t="shared" si="120"/>
        <v>5.8</v>
      </c>
      <c r="CH53" s="198">
        <f t="shared" si="121"/>
        <v>3.3</v>
      </c>
      <c r="CI53" s="198">
        <f t="shared" si="122"/>
        <v>4.5</v>
      </c>
      <c r="CJ53" s="198">
        <f t="shared" si="123"/>
        <v>5.0999999999999996</v>
      </c>
      <c r="CK53" s="198" t="str">
        <f t="shared" si="124"/>
        <v/>
      </c>
      <c r="CL53" s="198">
        <f t="shared" si="125"/>
        <v>0</v>
      </c>
      <c r="CM53" s="198">
        <f t="shared" si="18"/>
        <v>6.8</v>
      </c>
      <c r="CN53" s="198">
        <f t="shared" si="19"/>
        <v>6</v>
      </c>
      <c r="CO53" s="199" t="str">
        <f t="shared" si="20"/>
        <v/>
      </c>
      <c r="CP53" s="200">
        <f t="shared" si="38"/>
        <v>4.76</v>
      </c>
      <c r="CQ53" s="571">
        <f t="shared" si="39"/>
        <v>4.8</v>
      </c>
      <c r="CR53" s="571">
        <f t="shared" si="40"/>
        <v>5.2</v>
      </c>
      <c r="CS53" s="571">
        <f t="shared" si="41"/>
        <v>5.3</v>
      </c>
      <c r="CT53" s="571" t="str">
        <f t="shared" si="42"/>
        <v/>
      </c>
      <c r="CU53" s="571" t="str">
        <f t="shared" si="43"/>
        <v/>
      </c>
      <c r="CV53" s="571" t="str">
        <f t="shared" si="44"/>
        <v/>
      </c>
      <c r="CW53" s="571" t="str">
        <f t="shared" si="45"/>
        <v/>
      </c>
      <c r="CX53" s="571" t="str">
        <f t="shared" si="46"/>
        <v/>
      </c>
      <c r="CY53" s="571" t="str">
        <f t="shared" si="47"/>
        <v/>
      </c>
      <c r="CZ53" s="571">
        <f t="shared" si="48"/>
        <v>6.3</v>
      </c>
      <c r="DA53" s="571">
        <f t="shared" si="49"/>
        <v>6.5</v>
      </c>
      <c r="DB53" s="571">
        <f t="shared" si="50"/>
        <v>5</v>
      </c>
      <c r="DC53" s="571">
        <f t="shared" si="51"/>
        <v>5.2</v>
      </c>
      <c r="DD53" s="571">
        <f t="shared" si="52"/>
        <v>5.8</v>
      </c>
      <c r="DE53" s="571" t="str">
        <f t="shared" si="53"/>
        <v/>
      </c>
      <c r="DF53" s="571">
        <f t="shared" si="54"/>
        <v>4.5</v>
      </c>
      <c r="DG53" s="571">
        <f t="shared" si="55"/>
        <v>5.0999999999999996</v>
      </c>
      <c r="DH53" s="571" t="str">
        <f t="shared" si="56"/>
        <v/>
      </c>
      <c r="DI53" s="571" t="str">
        <f t="shared" si="57"/>
        <v/>
      </c>
      <c r="DJ53" s="571">
        <f t="shared" si="58"/>
        <v>6.8</v>
      </c>
      <c r="DK53" s="571">
        <f t="shared" si="59"/>
        <v>6</v>
      </c>
      <c r="DL53" s="571" t="str">
        <f t="shared" si="60"/>
        <v/>
      </c>
      <c r="DM53" s="574">
        <f t="shared" si="126"/>
        <v>5.52</v>
      </c>
      <c r="DN53" s="585">
        <f t="shared" si="61"/>
        <v>4.8</v>
      </c>
      <c r="DO53" s="586">
        <f t="shared" si="62"/>
        <v>5.2</v>
      </c>
      <c r="DP53" s="586">
        <f t="shared" si="63"/>
        <v>5.3</v>
      </c>
      <c r="DQ53" s="586">
        <f t="shared" si="64"/>
        <v>4.5999999999999996</v>
      </c>
      <c r="DR53" s="586">
        <f t="shared" si="65"/>
        <v>3.1</v>
      </c>
      <c r="DS53" s="586">
        <f t="shared" si="66"/>
        <v>3.6</v>
      </c>
      <c r="DT53" s="586" t="str">
        <f t="shared" si="67"/>
        <v/>
      </c>
      <c r="DU53" s="586" t="str">
        <f t="shared" si="68"/>
        <v/>
      </c>
      <c r="DV53" s="586" t="str">
        <f t="shared" si="69"/>
        <v/>
      </c>
      <c r="DW53" s="586">
        <f t="shared" si="70"/>
        <v>6.3</v>
      </c>
      <c r="DX53" s="586">
        <f t="shared" si="71"/>
        <v>6.5</v>
      </c>
      <c r="DY53" s="586">
        <f t="shared" si="72"/>
        <v>5</v>
      </c>
      <c r="DZ53" s="586">
        <f t="shared" si="73"/>
        <v>5.2</v>
      </c>
      <c r="EA53" s="586">
        <f t="shared" si="74"/>
        <v>5.8</v>
      </c>
      <c r="EB53" s="586">
        <f t="shared" si="75"/>
        <v>3.3</v>
      </c>
      <c r="EC53" s="586">
        <f t="shared" si="76"/>
        <v>4.5</v>
      </c>
      <c r="ED53" s="586">
        <f t="shared" si="77"/>
        <v>5.0999999999999996</v>
      </c>
      <c r="EE53" s="586" t="str">
        <f t="shared" si="78"/>
        <v/>
      </c>
      <c r="EF53" s="586">
        <f t="shared" si="79"/>
        <v>0</v>
      </c>
      <c r="EG53" s="586">
        <f t="shared" si="80"/>
        <v>6.8</v>
      </c>
      <c r="EH53" s="586">
        <f t="shared" si="81"/>
        <v>6</v>
      </c>
      <c r="EI53" s="586" t="str">
        <f t="shared" si="82"/>
        <v/>
      </c>
      <c r="EJ53" s="589">
        <f t="shared" si="83"/>
        <v>4.93</v>
      </c>
      <c r="EK53" s="617">
        <f>IF($B53="","",IF(ISNUMBER(VLOOKUP($B53,HKI!$B$11:$EU$73,150,FALSE)),VLOOKUP($B53,HKI!$B$11:$EU$73,150,FALSE),""))</f>
        <v>5.3</v>
      </c>
      <c r="EL53" s="602">
        <f>IF($B53="","",IF(ISNUMBER(VLOOKUP($B53,HKI!$B$11:$EV$73,151,FALSE)),VLOOKUP($B53,HKI!$B$11:$EV$73,151,FALSE),""))</f>
        <v>7</v>
      </c>
      <c r="EM53" s="602">
        <f>IF($B53="","",IF(ISNUMBER(VLOOKUP($B53,HKI!$B$11:$EW$73,152,FALSE)),VLOOKUP($B53,HKI!$B$11:$EW$73,152,FALSE),""))</f>
        <v>5</v>
      </c>
      <c r="EN53" s="602">
        <f>IF($B53="","",IF(ISNUMBER(VLOOKUP($B53,HKI!$B$11:$EX$73,153,FALSE)),VLOOKUP($B53,HKI!$B$11:$EX$73,153,FALSE),""))</f>
        <v>5.6</v>
      </c>
      <c r="EO53" s="602">
        <f>IF($B53="","",IF(ISNUMBER(VLOOKUP($B53,HKI!$B$11:$EY$73,154,FALSE)),VLOOKUP($B53,HKI!$B$11:$EY$73,154,FALSE),""))</f>
        <v>5.6</v>
      </c>
      <c r="EP53" s="602">
        <f>IF($B53="","",IF(ISNUMBER(VLOOKUP($B53,HKI!$B$11:$EZ$73,155,FALSE)),VLOOKUP($B53,HKI!$B$11:$EZ$73,155,FALSE),""))</f>
        <v>6</v>
      </c>
      <c r="EQ53" s="602">
        <f>IF($B53="","",IF(ISNUMBER(VLOOKUP($B53,HKI!$B$11:$FA$73,156,FALSE)),VLOOKUP($B53,HKI!$B$11:$FA$73,156,FALSE),""))</f>
        <v>6.6</v>
      </c>
      <c r="ER53" s="602" t="str">
        <f>IF($B53="","",IF(ISNUMBER(VLOOKUP($B53,HKI!$B$11:$FB$73,157,FALSE)),VLOOKUP($B53,HKI!$B$11:$FB$73,157,FALSE),""))</f>
        <v/>
      </c>
      <c r="ES53" s="602" t="str">
        <f>IF($B53="","",IF(ISNUMBER(VLOOKUP($B53,HKI!$B$11:$FC$84,158,FALSE)),VLOOKUP($B53,HKI!$B$11:$FC$73,158,FALSE),""))</f>
        <v/>
      </c>
      <c r="ET53" s="602">
        <f>IF($B53="","",IF(ISNUMBER(VLOOKUP($B53,HKI!$B$11:$FD$73,159,FALSE)),VLOOKUP($B53,HKI!$B$11:$FD$73,159,FALSE),""))</f>
        <v>5.7</v>
      </c>
      <c r="EU53" s="602">
        <f>IF($B53="","",IF(ISNUMBER(VLOOKUP($B53,HKI!$B$11:$FE$73,160,FALSE)),VLOOKUP($B53,HKI!$B$11:$FE$73,160,FALSE),""))</f>
        <v>4.7</v>
      </c>
      <c r="EV53" s="602" t="str">
        <f>IF($B53="","",IF(ISNUMBER(VLOOKUP($B53,HKI!$B$11:$FF$73,161,FALSE)),VLOOKUP($B53,HKI!$B$11:$FF$73,161,FALSE),""))</f>
        <v/>
      </c>
      <c r="EW53" s="602">
        <f>IF($B53="","",IF(ISNUMBER(VLOOKUP($B53,HKI!$B$11:$FG$73,162,FALSE)),VLOOKUP($B53,HKI!$B$11:$FG$73,162,FALSE),""))</f>
        <v>6.5</v>
      </c>
      <c r="EX53" s="602">
        <f>IF($B53="","",IF(ISNUMBER(VLOOKUP($B53,HKI!$B$11:$FH$73,163,FALSE)),VLOOKUP($B53,HKI!$B$11:$FH$73,163,FALSE),""))</f>
        <v>5.8</v>
      </c>
      <c r="EY53" s="602">
        <f>IF($B53="","",IF(ISNUMBER(VLOOKUP($B53,HKI!$B$11:$FI$73,164,FALSE)),VLOOKUP($B53,HKI!$B$11:$FI$73,164,FALSE),""))</f>
        <v>6.5</v>
      </c>
      <c r="EZ53" s="602">
        <f>IF($B53="","",IF(ISNUMBER(VLOOKUP($B53,HKI!$B$11:$FJ$73,165,FALSE)),VLOOKUP($B53,HKI!$B$11:$FJ$73,165,FALSE),""))</f>
        <v>5.7</v>
      </c>
      <c r="FA53" s="602">
        <f>IF($B53="","",IF(ISNUMBER(VLOOKUP($B53,HKI!$B$11:$FK$73,166,FALSE)),VLOOKUP($B53,HKI!$B$11:$FK$73,166,FALSE),""))</f>
        <v>5.0999999999999996</v>
      </c>
      <c r="FB53" s="602">
        <f>IF($B53="","",IF(ISNUMBER(VLOOKUP($B53,HKI!$B$11:$FL$73,167,FALSE)),VLOOKUP($B53,HKI!$B$11:$FL$73,167,FALSE),""))</f>
        <v>5.9</v>
      </c>
      <c r="FC53" s="602" t="str">
        <f>IF($B53="","",IF(ISNUMBER(VLOOKUP($B53,HKI!$B$11:$FM$73,168,FALSE)),VLOOKUP($B53,HKI!$B$11:$FM$73,168,FALSE),""))</f>
        <v/>
      </c>
      <c r="FD53" s="602" t="str">
        <f>IF($B53="","",IF(ISNUMBER(VLOOKUP($B53,HKI!$B$11:$FN$73,169,FALSE)),VLOOKUP($B53,HKI!$B$11:$FN$73,169,FALSE),""))</f>
        <v/>
      </c>
      <c r="FE53" s="602" t="str">
        <f>IF($B53="","",IF(ISNUMBER(VLOOKUP($B53,HKI!$B$11:$FO$73,170,FALSE)),VLOOKUP($B53,HKI!$B$11:$FO$73,170,FALSE),""))</f>
        <v/>
      </c>
      <c r="FF53" s="602">
        <f>IF($B53="","",IF(ISNUMBER(VLOOKUP($B53,HKI!$B$11:$FP$73,171,FALSE)),VLOOKUP($B53,HKI!$B$11:$FP$73,171,FALSE),""))</f>
        <v>5.6</v>
      </c>
      <c r="FG53" s="618" t="str">
        <f>IF($B53="","",IF(ISNUMBER(VLOOKUP($B53,HKI!$B$11:$FQ$73,172,FALSE)),VLOOKUP($B53,HKI!$B$11:$FQ$73,172,FALSE),""))</f>
        <v/>
      </c>
      <c r="FH53" s="610">
        <f t="shared" si="84"/>
        <v>4.8</v>
      </c>
      <c r="FI53" s="586">
        <f t="shared" si="85"/>
        <v>5.2</v>
      </c>
      <c r="FJ53" s="586">
        <f t="shared" si="86"/>
        <v>5.3</v>
      </c>
      <c r="FK53" s="586">
        <f t="shared" si="87"/>
        <v>4.5999999999999996</v>
      </c>
      <c r="FL53" s="586" t="str">
        <f t="shared" si="88"/>
        <v/>
      </c>
      <c r="FM53" s="586" t="str">
        <f t="shared" si="89"/>
        <v/>
      </c>
      <c r="FN53" s="586" t="str">
        <f t="shared" si="90"/>
        <v/>
      </c>
      <c r="FO53" s="586" t="str">
        <f t="shared" si="91"/>
        <v/>
      </c>
      <c r="FP53" s="586" t="str">
        <f t="shared" si="92"/>
        <v/>
      </c>
      <c r="FQ53" s="586">
        <f t="shared" si="93"/>
        <v>6.3</v>
      </c>
      <c r="FR53" s="586">
        <f t="shared" si="94"/>
        <v>6.5</v>
      </c>
      <c r="FS53" s="586">
        <f t="shared" si="95"/>
        <v>5</v>
      </c>
      <c r="FT53" s="586">
        <f t="shared" si="96"/>
        <v>5.2</v>
      </c>
      <c r="FU53" s="586">
        <f t="shared" si="97"/>
        <v>5.8</v>
      </c>
      <c r="FV53" s="586" t="str">
        <f t="shared" si="98"/>
        <v/>
      </c>
      <c r="FW53" s="586">
        <f t="shared" si="99"/>
        <v>4.5</v>
      </c>
      <c r="FX53" s="586">
        <f t="shared" si="100"/>
        <v>5.0999999999999996</v>
      </c>
      <c r="FY53" s="586" t="str">
        <f t="shared" si="101"/>
        <v/>
      </c>
      <c r="FZ53" s="586" t="str">
        <f t="shared" si="102"/>
        <v/>
      </c>
      <c r="GA53" s="586">
        <f t="shared" si="103"/>
        <v>6.8</v>
      </c>
      <c r="GB53" s="586">
        <f t="shared" si="104"/>
        <v>6</v>
      </c>
      <c r="GC53" s="586" t="str">
        <f t="shared" si="105"/>
        <v/>
      </c>
      <c r="GD53" s="596">
        <f t="shared" si="106"/>
        <v>5.45</v>
      </c>
      <c r="GE53" s="737">
        <f t="shared" si="107"/>
        <v>5.65</v>
      </c>
      <c r="GF53" s="210"/>
      <c r="GI53" s="738">
        <f t="shared" si="108"/>
        <v>378.5</v>
      </c>
      <c r="GJ53" s="738">
        <f t="shared" si="109"/>
        <v>67</v>
      </c>
      <c r="GK53" s="738">
        <f t="shared" si="110"/>
        <v>5.65</v>
      </c>
    </row>
    <row r="54" spans="1:193" s="209" customFormat="1" ht="20.25">
      <c r="A54" s="687">
        <f>IF(B54="","",SUBTOTAL(3,$B$11:B54))</f>
        <v>44</v>
      </c>
      <c r="B54" s="490" t="str">
        <f>IF(HKII!$B54="","",HKII!$B54)</f>
        <v>13D301Đ136</v>
      </c>
      <c r="C54" s="648" t="str">
        <f>IF($B54="","",VLOOKUP($B54,'DS LOP HKII'!$B$2:$C$936,2,0))</f>
        <v>Trần Minh</v>
      </c>
      <c r="D54" s="649" t="str">
        <f>IF($B54="","",VLOOKUP($B54,'DS LOP HKII'!$B$2:$D$936,3,0))</f>
        <v>Thanh</v>
      </c>
      <c r="E54" s="201"/>
      <c r="F54" s="650" t="str">
        <f>IF($B54="","",IF(AND(ISBLANK(VLOOKUP($B54,HKI!$B$11:$G$73,5,FALSE)),ISBLANK(VLOOKUP($B54,HKII!$B$11:$G$80,5,FALSE)))=TRUE,"",VLOOKUP($B54,HKI!$B$11:$G$73,5,FALSE)+VLOOKUP($B54,HKII!$B$11:$G$80,5,FALSE)))</f>
        <v/>
      </c>
      <c r="G54" s="651">
        <f>IF($B54="","",IF(AND(ISBLANK(VLOOKUP($B54,HKI!$B$11:$G$73,6,FALSE)),ISBLANK(VLOOKUP($B54,HKII!$B$11:$G$80,6,FALSE)))=TRUE,"",VLOOKUP($B54,HKI!$B$11:$G$73,6,FALSE)+VLOOKUP($B54,HKII!$B$11:$G$80,6,FALSE)))</f>
        <v>0</v>
      </c>
      <c r="H54" s="652">
        <f>IF(OR(ISNUMBER(VLOOKUP($B54,HKI!$B$11:$I$73,8,FALSE))=FALSE,$H$6="",$B54=""),"",VLOOKUP($B54,HKI!$B$11:$I$73,8,FALSE))</f>
        <v>4.8</v>
      </c>
      <c r="I54" s="653" t="str">
        <f>IF(OR(ISNUMBER(VLOOKUP($B54,HKI!$B$11:$K$73,10,FALSE))=FALSE,,$H$6="",$B54=""),"",VLOOKUP($B54,HKI!$B$11:$K$73,10,FALSE))</f>
        <v/>
      </c>
      <c r="J54" s="652">
        <f>IF(OR(ISNUMBER(VLOOKUP($B54,HKI!$B$11:$M$73,12,FALSE))=FALSE,$J$6="",$B54=""),"",VLOOKUP($B54,HKI!$B$11:$M$73,12,FALSE))</f>
        <v>7.4</v>
      </c>
      <c r="K54" s="653" t="str">
        <f>IF(OR(ISNUMBER(VLOOKUP($B54,HKI!$B$11:$O$73,14,FALSE))=FALSE,$J$6="",$B54=""),"",VLOOKUP($B54,HKI!$B$11:$O$73,14,FALSE))</f>
        <v/>
      </c>
      <c r="L54" s="652">
        <f>IF(OR(ISNUMBER(VLOOKUP($B54,HKI!$B$11:$Q$73,16,FALSE))=FALSE,$L$6="",$B54=""),"",VLOOKUP($B54,HKI!$B$11:$Q$73,16,FALSE))</f>
        <v>6.5</v>
      </c>
      <c r="M54" s="653" t="str">
        <f>IF(OR(ISNUMBER(VLOOKUP($B54,HKI!$B$11:$S$73,18,FALSE))=FALSE,$L$6="",$B54=""),"",VLOOKUP($B54,HKI!$B$11:$S$73,18,FALSE))</f>
        <v/>
      </c>
      <c r="N54" s="652">
        <f>IF(OR(ISNUMBER(VLOOKUP($B54,HKI!$B$11:$U$73,20,FALSE))=FALSE,$N$6="",$B54=""),"",VLOOKUP($B54,HKI!$B$11:$U$73,20,FALSE))</f>
        <v>7.7</v>
      </c>
      <c r="O54" s="653" t="str">
        <f>IF(OR(ISNUMBER(VLOOKUP($B54,HKI!$B$11:$W$73,22,FALSE))=FALSE,$N$6="",$B54=""),"",VLOOKUP($B54,HKI!$B$11:$W$73,22,FALSE))</f>
        <v/>
      </c>
      <c r="P54" s="652">
        <f>IF(OR(ISNUMBER(VLOOKUP($B54,HKI!$B$11:$Y$73,24,FALSE))=FALSE,$P$6="",$B54=""),"",VLOOKUP($B54,HKI!$B$11:$Y$73,24,FALSE))</f>
        <v>6.5</v>
      </c>
      <c r="Q54" s="653" t="str">
        <f>IF(OR(ISNUMBER(VLOOKUP($B54,HKI!$B$11:$AA$73,26,FALSE))=FALSE,$P$6="",$B54=""),"",VLOOKUP($B54,HKI!$B$11:$AA$73,26,FALSE))</f>
        <v/>
      </c>
      <c r="R54" s="652">
        <f>IF(OR(ISNUMBER(VLOOKUP($B54,HKI!$B$11:$AC$73,28,FALSE))=FALSE,$R$6="",$B54=""),"",VLOOKUP($B54,HKI!$B$11:$AC$73,28,FALSE))</f>
        <v>7.4</v>
      </c>
      <c r="S54" s="653" t="str">
        <f>IF(OR(ISNUMBER(VLOOKUP($B54,HKI!$B$11:$AE$73,30,FALSE))=FALSE,$R$6="",$B54=""),"",VLOOKUP($B54,HKI!$B$11:$AE$73,30,FALSE))</f>
        <v/>
      </c>
      <c r="T54" s="652" t="str">
        <f>IF(OR(ISNUMBER(VLOOKUP($B54,HKI!$B$11:$AG$73,32,FALSE))=FALSE,$T$6="",$B54=""),"",VLOOKUP($B54,HKI!$B$11:$AG$73,32,FALSE))</f>
        <v/>
      </c>
      <c r="U54" s="653" t="str">
        <f>IF(OR(ISNUMBER(VLOOKUP($B54,HKI!$B$11:$AI$73,34,FALSE))=FALSE,$T$6="",$B54=""),"",VLOOKUP($B54,HKI!$B$11:$AI$73,34,FALSE))</f>
        <v/>
      </c>
      <c r="V54" s="652" t="str">
        <f>IF(OR(ISNUMBER(VLOOKUP($B54,HKI!$B$11:$AK$73,36,FALSE))=FALSE,$V$6="",$B54=""),"",VLOOKUP($B54,HKI!$B$11:$AK$73,36,FALSE))</f>
        <v/>
      </c>
      <c r="W54" s="653" t="str">
        <f>IF(OR(ISNUMBER(VLOOKUP($B54,HKI!$B$11:$AM$73,38,FALSE))=FALSE,$V$6="",$B54=""),"",VLOOKUP($B54,HKI!$B$11:$AM$73,38,FALSE))</f>
        <v/>
      </c>
      <c r="X54" s="652" t="str">
        <f>IF(OR(ISNUMBER(VLOOKUP($B54,HKI!$B$11:$AO$73,40,FALSE))=FALSE,$X$6="",$B54=""),"",VLOOKUP($B54,HKI!$B$11:$AO$73,40,FALSE))</f>
        <v/>
      </c>
      <c r="Y54" s="653" t="str">
        <f>IF(OR(ISNUMBER(VLOOKUP($B54,HKI!$B$11:$AQ$73,42,FALSE))=FALSE,$X$6="",$B54=""),"",VLOOKUP($B54,HKI!$B$11:$AQ$73,42,FALSE))</f>
        <v/>
      </c>
      <c r="Z54" s="652">
        <f>IF(OR(ISNUMBER(VLOOKUP($B54,HKI!$B$11:$AS$73,44,FALSE))=FALSE,$Z$6="",$B54=""),"",VLOOKUP($B54,HKI!$B$11:$AS$73,44,FALSE))</f>
        <v>6.5</v>
      </c>
      <c r="AA54" s="254"/>
      <c r="AB54" s="652">
        <f>IF(OR(ISNUMBER(VLOOKUP($B54,HKI!$B$11:$AW$73,48,FALSE))=FALSE,$AB$6="",$B54=""),"",VLOOKUP($B54,HKI!$B$11:$AW$73,48,FALSE))</f>
        <v>9</v>
      </c>
      <c r="AC54" s="254"/>
      <c r="AD54" s="652">
        <f>IF(OR(ISNUMBER(VLOOKUP($B54,HKII!$B$11:$I$80,8,FALSE))=FALSE,$AD$6="",$B54=""),"",VLOOKUP($B54,HKII!$B$11:$I$80,8,FALSE))</f>
        <v>5.4</v>
      </c>
      <c r="AE54" s="653" t="str">
        <f>IF(OR(ISNUMBER(VLOOKUP($B54,HKII!$B$11:$K$80,10,FALSE))=FALSE,$AD$6="",$B54=""),"",VLOOKUP($B54,HKII!$B$11:$K$80,10,FALSE))</f>
        <v/>
      </c>
      <c r="AF54" s="652">
        <f>IF(OR(ISNUMBER(VLOOKUP($B54,HKII!$B$11:$M$80,12,FALSE))=FALSE,$AF$6="",$B54=""),"",VLOOKUP($B54,HKII!$B$11:$M$80,12,FALSE))</f>
        <v>6.9</v>
      </c>
      <c r="AG54" s="653" t="str">
        <f>IF(OR(ISNUMBER(VLOOKUP($B54,HKII!$B$11:$O$80,14,FALSE))=FALSE,$AF$6="",$B54=""),"",VLOOKUP($B54,HKII!$B$11:$O$80,14,FALSE))</f>
        <v/>
      </c>
      <c r="AH54" s="652">
        <f>IF(OR(ISNUMBER(VLOOKUP($B54,HKII!$B$11:$Q$80,16,FALSE))=FALSE,$AH$6="",$B54=""),"",VLOOKUP($B54,HKII!$B$11:$Q$80,16,FALSE))</f>
        <v>8.6999999999999993</v>
      </c>
      <c r="AI54" s="653" t="str">
        <f>IF(OR(ISNUMBER(VLOOKUP($B54,HKII!$B$11:$S$80,18,FALSE))=FALSE,$AH$6="",$B54=""),"",VLOOKUP($B54,HKII!$B$11:$S$75,18,FALSE))</f>
        <v/>
      </c>
      <c r="AJ54" s="652">
        <f>IF(OR(ISNUMBER(VLOOKUP($B54,HKII!$B$11:$U$80,20,FALSE))=FALSE,$AJ$6="",$B54=""),"",VLOOKUP($B54,HKII!$B$11:$U$80,20,FALSE))</f>
        <v>5.2</v>
      </c>
      <c r="AK54" s="653" t="str">
        <f>IF(OR(ISNUMBER(VLOOKUP($B54,HKII!$B$11:$W$91,22,FALSE))=FALSE,$AJ$6="",$B54=""),"",VLOOKUP($B54,HKII!$B$11:$W$91,22,FALSE))</f>
        <v/>
      </c>
      <c r="AL54" s="652">
        <f>IF(OR(ISNUMBER(VLOOKUP($B54,HKII!$B$11:$Y$80,24,FALSE))=FALSE,$AL$6="",$B54=""),"",VLOOKUP($B54,HKII!$B$11:$Y$80,24,FALSE))</f>
        <v>6.8</v>
      </c>
      <c r="AM54" s="653" t="str">
        <f>IF(OR(ISNUMBER(VLOOKUP($B54,HKII!$B$11:$AA$80,26,FALSE))=FALSE,$AL$6="",$B54=""),"",VLOOKUP($B54,HKII!$B$11:$AA$80,26,FALSE))</f>
        <v/>
      </c>
      <c r="AN54" s="652">
        <f>IF(OR(ISNUMBER(VLOOKUP($B54,HKII!$B$11:$AC$80,28,FALSE))=FALSE,$AN$6="",$B54=""),"",VLOOKUP($B54,HKII!$B$11:$AC$80,28,FALSE))</f>
        <v>6.4</v>
      </c>
      <c r="AO54" s="653" t="str">
        <f>IF(OR(ISNUMBER(VLOOKUP($B54,HKII!$B$11:$AE$80,30,FALSE))=FALSE,$AN$6="",$B54=""),"",VLOOKUP($B54,HKII!$B$11:$AE$80,30,FALSE))</f>
        <v/>
      </c>
      <c r="AP54" s="652" t="str">
        <f>IF(OR(ISNUMBER(VLOOKUP($B54,HKII!$B$11:$AG$80,32,FALSE))=FALSE,$AP$6="",$B54=""),"",VLOOKUP($B54,HKII!$B$11:$AG$80,32,FALSE))</f>
        <v/>
      </c>
      <c r="AQ54" s="654" t="str">
        <f>IF(OR(ISNUMBER(VLOOKUP($B54,HKII!$B$11:$AI$80,34,FALSE))=FALSE,$AP$6="",$B54=""),"",VLOOKUP($B54,HKII!$B$11:$AI$80,34,FALSE))</f>
        <v/>
      </c>
      <c r="AR54" s="652">
        <f>IF(OR(ISNUMBER(VLOOKUP($B54,HKII!$B$11:$AK$80,36,FALSE))=FALSE,$AR$6="",$B54=""),"",VLOOKUP($B54,HKII!$B$11:$AK$80,36,FALSE))</f>
        <v>6.5</v>
      </c>
      <c r="AS54" s="254"/>
      <c r="AT54" s="652">
        <f>IF(OR(ISNUMBER(VLOOKUP($B54,HKII!$B$11:$AO$80,40,FALSE))=FALSE,$AT$6="",$B54=""),"",VLOOKUP($B54,HKII!$B$11:$AO$80,40,FALSE))</f>
        <v>9.5</v>
      </c>
      <c r="AU54" s="735"/>
      <c r="AV54" s="652">
        <f>IF(OR(ISNUMBER(VLOOKUP($B54,HKII!$B$11:$AS$80,44,FALSE))=FALSE,$AV$6="",$B54=""),"",VLOOKUP($B54,HKII!$B$11:$AS$80,44,FALSE))</f>
        <v>10</v>
      </c>
      <c r="AW54" s="735"/>
      <c r="AX54" s="652" t="str">
        <f>IF(OR(ISNUMBER(VLOOKUP($B54,HKII!$B$11:$AW$80,48,FALSE))=FALSE,AX49="",$B54=""),"",VLOOKUP($B54,HKII!$B$11:$AW$80,48,FALSE))</f>
        <v/>
      </c>
      <c r="AY54" s="735"/>
      <c r="AZ54" s="655">
        <f t="shared" si="0"/>
        <v>7.14</v>
      </c>
      <c r="BA54" s="655" t="str">
        <f t="shared" si="22"/>
        <v/>
      </c>
      <c r="BB54" s="548">
        <f>IF($B54="","",IF(OR(ISNUMBER(VLOOKUP($B54,HKI!$B$11:$BB$73,53,FALSE)),ISNUMBER(VLOOKUP($B54,HKII!$B$11:$BB$80,53,FALSE))),ROUND((VLOOKUP($B54,HKI!$B$11:$BB$73,53,FALSE)+VLOOKUP($B54,HKII!$B$11:$BB$80,53,FALSE))/2,0),""))</f>
        <v>67</v>
      </c>
      <c r="BC54" s="656" t="str">
        <f t="shared" si="23"/>
        <v>Khá</v>
      </c>
      <c r="BD54" s="548" t="str">
        <f t="shared" si="24"/>
        <v/>
      </c>
      <c r="BE54" s="202"/>
      <c r="BF54" s="186" t="str">
        <f t="shared" si="25"/>
        <v/>
      </c>
      <c r="BG54" s="657">
        <f t="shared" si="26"/>
        <v>35</v>
      </c>
      <c r="BH54" s="188">
        <f t="shared" si="111"/>
        <v>35</v>
      </c>
      <c r="BI54" s="188">
        <f t="shared" si="28"/>
        <v>0</v>
      </c>
      <c r="BJ54" s="188">
        <f t="shared" si="29"/>
        <v>35</v>
      </c>
      <c r="BK54" s="658">
        <f t="shared" si="30"/>
        <v>0</v>
      </c>
      <c r="BL54" s="659">
        <f t="shared" si="31"/>
        <v>7.14</v>
      </c>
      <c r="BM54" s="186" t="str">
        <f t="shared" si="32"/>
        <v>BT</v>
      </c>
      <c r="BN54" s="659">
        <f t="shared" si="33"/>
        <v>7.14</v>
      </c>
      <c r="BO54" s="186" t="str">
        <f t="shared" si="34"/>
        <v>BT</v>
      </c>
      <c r="BP54" s="660" t="str">
        <f t="shared" si="35"/>
        <v>SV năm 3</v>
      </c>
      <c r="BQ54" s="203"/>
      <c r="BR54" s="681">
        <f>IF($B54="","",IF(AND(ISNUMBER(VLOOKUP($B54,HKI!$B$11:$BP$73,67,FALSE))=TRUE,ISNUMBER(VLOOKUP($B54,HKII!$B$11:$BI$80,60,FALSE))=TRUE),VLOOKUP($B54,HKI!$B$11:$BP$73,67,FALSE)+VLOOKUP($B54,HKII!$B$11:$BI$80,60,FALSE),IF(OR(ISNUMBER(VLOOKUP($B54,HKI!$B$11:$BP$73,67,FALSE))=TRUE,ISNUMBER(VLOOKUP($B54,HKII!$B$11:$BI$80,60,FALSE))=TRUE),VLOOKUP($B54,HKII!$B$11:$BI$80,60,FALSE),"")))</f>
        <v>74</v>
      </c>
      <c r="BS54" s="681">
        <f>IF($B54="","",IF(ISNUMBER(VLOOKUP($B54,HKI!$B$11:$BQ$73,68,FALSE))=TRUE,VLOOKUP($B54,HKI!$B$11:$BQ$84,68,FALSE)+IF(ISNUMBER(VLOOKUP($B54,HKII!$B$11:$BJ$80,61,FALSE))=TRUE,VLOOKUP($B54,HKII!$B$11:$BJ$80,61,FALSE),VLOOKUP($B54,HKII!$B$11:$BJ$80,61,FALSE)),""))</f>
        <v>0</v>
      </c>
      <c r="BT54" s="197">
        <f t="shared" si="112"/>
        <v>4.8</v>
      </c>
      <c r="BU54" s="198">
        <f t="shared" si="113"/>
        <v>7.4</v>
      </c>
      <c r="BV54" s="198">
        <f t="shared" si="114"/>
        <v>6.5</v>
      </c>
      <c r="BW54" s="198">
        <f t="shared" si="115"/>
        <v>7.7</v>
      </c>
      <c r="BX54" s="199">
        <f t="shared" si="116"/>
        <v>6.5</v>
      </c>
      <c r="BY54" s="199">
        <f t="shared" si="6"/>
        <v>7.4</v>
      </c>
      <c r="BZ54" s="198" t="str">
        <f t="shared" si="7"/>
        <v/>
      </c>
      <c r="CA54" s="198" t="str">
        <f t="shared" si="117"/>
        <v/>
      </c>
      <c r="CB54" s="199" t="str">
        <f t="shared" si="36"/>
        <v/>
      </c>
      <c r="CC54" s="199">
        <f t="shared" si="37"/>
        <v>6.5</v>
      </c>
      <c r="CD54" s="198">
        <f t="shared" si="9"/>
        <v>9</v>
      </c>
      <c r="CE54" s="198">
        <f t="shared" si="118"/>
        <v>5.4</v>
      </c>
      <c r="CF54" s="198">
        <f t="shared" si="119"/>
        <v>6.9</v>
      </c>
      <c r="CG54" s="198">
        <f t="shared" si="120"/>
        <v>8.6999999999999993</v>
      </c>
      <c r="CH54" s="198">
        <f t="shared" si="121"/>
        <v>5.2</v>
      </c>
      <c r="CI54" s="198">
        <f t="shared" si="122"/>
        <v>6.8</v>
      </c>
      <c r="CJ54" s="198">
        <f t="shared" si="123"/>
        <v>6.4</v>
      </c>
      <c r="CK54" s="198" t="str">
        <f t="shared" si="124"/>
        <v/>
      </c>
      <c r="CL54" s="198">
        <f t="shared" si="125"/>
        <v>6.5</v>
      </c>
      <c r="CM54" s="198">
        <f t="shared" si="18"/>
        <v>9.5</v>
      </c>
      <c r="CN54" s="198">
        <f t="shared" si="19"/>
        <v>10</v>
      </c>
      <c r="CO54" s="199" t="str">
        <f t="shared" si="20"/>
        <v/>
      </c>
      <c r="CP54" s="200">
        <f t="shared" si="38"/>
        <v>7.14</v>
      </c>
      <c r="CQ54" s="571">
        <f t="shared" si="39"/>
        <v>4.8</v>
      </c>
      <c r="CR54" s="571">
        <f t="shared" si="40"/>
        <v>7.4</v>
      </c>
      <c r="CS54" s="571">
        <f t="shared" si="41"/>
        <v>6.5</v>
      </c>
      <c r="CT54" s="571">
        <f t="shared" si="42"/>
        <v>7.7</v>
      </c>
      <c r="CU54" s="571">
        <f t="shared" si="43"/>
        <v>6.5</v>
      </c>
      <c r="CV54" s="571">
        <f t="shared" si="44"/>
        <v>7.4</v>
      </c>
      <c r="CW54" s="571" t="str">
        <f t="shared" si="45"/>
        <v/>
      </c>
      <c r="CX54" s="571" t="str">
        <f t="shared" si="46"/>
        <v/>
      </c>
      <c r="CY54" s="571" t="str">
        <f t="shared" si="47"/>
        <v/>
      </c>
      <c r="CZ54" s="571">
        <f t="shared" si="48"/>
        <v>6.5</v>
      </c>
      <c r="DA54" s="571">
        <f t="shared" si="49"/>
        <v>9</v>
      </c>
      <c r="DB54" s="571">
        <f t="shared" si="50"/>
        <v>5.4</v>
      </c>
      <c r="DC54" s="571">
        <f t="shared" si="51"/>
        <v>6.9</v>
      </c>
      <c r="DD54" s="571">
        <f t="shared" si="52"/>
        <v>8.6999999999999993</v>
      </c>
      <c r="DE54" s="571">
        <f t="shared" si="53"/>
        <v>5.2</v>
      </c>
      <c r="DF54" s="571">
        <f t="shared" si="54"/>
        <v>6.8</v>
      </c>
      <c r="DG54" s="571">
        <f t="shared" si="55"/>
        <v>6.4</v>
      </c>
      <c r="DH54" s="571" t="str">
        <f t="shared" si="56"/>
        <v/>
      </c>
      <c r="DI54" s="571">
        <f t="shared" si="57"/>
        <v>6.5</v>
      </c>
      <c r="DJ54" s="571">
        <f t="shared" si="58"/>
        <v>9.5</v>
      </c>
      <c r="DK54" s="571">
        <f t="shared" si="59"/>
        <v>10</v>
      </c>
      <c r="DL54" s="571" t="str">
        <f t="shared" si="60"/>
        <v/>
      </c>
      <c r="DM54" s="574">
        <f t="shared" si="126"/>
        <v>7.14</v>
      </c>
      <c r="DN54" s="585">
        <f t="shared" si="61"/>
        <v>4.8</v>
      </c>
      <c r="DO54" s="586">
        <f t="shared" si="62"/>
        <v>7.4</v>
      </c>
      <c r="DP54" s="586">
        <f t="shared" si="63"/>
        <v>6.5</v>
      </c>
      <c r="DQ54" s="586">
        <f t="shared" si="64"/>
        <v>7.7</v>
      </c>
      <c r="DR54" s="586">
        <f t="shared" si="65"/>
        <v>6.5</v>
      </c>
      <c r="DS54" s="586">
        <f t="shared" si="66"/>
        <v>7.4</v>
      </c>
      <c r="DT54" s="586" t="str">
        <f t="shared" si="67"/>
        <v/>
      </c>
      <c r="DU54" s="586" t="str">
        <f t="shared" si="68"/>
        <v/>
      </c>
      <c r="DV54" s="586" t="str">
        <f t="shared" si="69"/>
        <v/>
      </c>
      <c r="DW54" s="586">
        <f t="shared" si="70"/>
        <v>6.5</v>
      </c>
      <c r="DX54" s="586">
        <f t="shared" si="71"/>
        <v>9</v>
      </c>
      <c r="DY54" s="586">
        <f t="shared" si="72"/>
        <v>5.4</v>
      </c>
      <c r="DZ54" s="586">
        <f t="shared" si="73"/>
        <v>6.9</v>
      </c>
      <c r="EA54" s="586">
        <f t="shared" si="74"/>
        <v>8.6999999999999993</v>
      </c>
      <c r="EB54" s="586">
        <f t="shared" si="75"/>
        <v>5.2</v>
      </c>
      <c r="EC54" s="586">
        <f t="shared" si="76"/>
        <v>6.8</v>
      </c>
      <c r="ED54" s="586">
        <f t="shared" si="77"/>
        <v>6.4</v>
      </c>
      <c r="EE54" s="586" t="str">
        <f t="shared" si="78"/>
        <v/>
      </c>
      <c r="EF54" s="586">
        <f t="shared" si="79"/>
        <v>6.5</v>
      </c>
      <c r="EG54" s="586">
        <f t="shared" si="80"/>
        <v>9.5</v>
      </c>
      <c r="EH54" s="586">
        <f t="shared" si="81"/>
        <v>10</v>
      </c>
      <c r="EI54" s="586" t="str">
        <f t="shared" si="82"/>
        <v/>
      </c>
      <c r="EJ54" s="589">
        <f t="shared" si="83"/>
        <v>7.14</v>
      </c>
      <c r="EK54" s="617">
        <f>IF($B54="","",IF(ISNUMBER(VLOOKUP($B54,HKI!$B$11:$EU$73,150,FALSE)),VLOOKUP($B54,HKI!$B$11:$EU$73,150,FALSE),""))</f>
        <v>8.6999999999999993</v>
      </c>
      <c r="EL54" s="602">
        <f>IF($B54="","",IF(ISNUMBER(VLOOKUP($B54,HKI!$B$11:$EV$73,151,FALSE)),VLOOKUP($B54,HKI!$B$11:$EV$73,151,FALSE),""))</f>
        <v>7.9</v>
      </c>
      <c r="EM54" s="602">
        <f>IF($B54="","",IF(ISNUMBER(VLOOKUP($B54,HKI!$B$11:$EW$73,152,FALSE)),VLOOKUP($B54,HKI!$B$11:$EW$73,152,FALSE),""))</f>
        <v>7</v>
      </c>
      <c r="EN54" s="602">
        <f>IF($B54="","",IF(ISNUMBER(VLOOKUP($B54,HKI!$B$11:$EX$73,153,FALSE)),VLOOKUP($B54,HKI!$B$11:$EX$73,153,FALSE),""))</f>
        <v>7.3</v>
      </c>
      <c r="EO54" s="602">
        <f>IF($B54="","",IF(ISNUMBER(VLOOKUP($B54,HKI!$B$11:$EY$73,154,FALSE)),VLOOKUP($B54,HKI!$B$11:$EY$73,154,FALSE),""))</f>
        <v>6.6</v>
      </c>
      <c r="EP54" s="602">
        <f>IF($B54="","",IF(ISNUMBER(VLOOKUP($B54,HKI!$B$11:$EZ$73,155,FALSE)),VLOOKUP($B54,HKI!$B$11:$EZ$73,155,FALSE),""))</f>
        <v>7.4</v>
      </c>
      <c r="EQ54" s="602">
        <f>IF($B54="","",IF(ISNUMBER(VLOOKUP($B54,HKI!$B$11:$FA$73,156,FALSE)),VLOOKUP($B54,HKI!$B$11:$FA$73,156,FALSE),""))</f>
        <v>9.1</v>
      </c>
      <c r="ER54" s="602" t="str">
        <f>IF($B54="","",IF(ISNUMBER(VLOOKUP($B54,HKI!$B$11:$FB$73,157,FALSE)),VLOOKUP($B54,HKI!$B$11:$FB$73,157,FALSE),""))</f>
        <v/>
      </c>
      <c r="ES54" s="602" t="str">
        <f>IF($B54="","",IF(ISNUMBER(VLOOKUP($B54,HKI!$B$11:$FC$84,158,FALSE)),VLOOKUP($B54,HKI!$B$11:$FC$73,158,FALSE),""))</f>
        <v/>
      </c>
      <c r="ET54" s="602">
        <f>IF($B54="","",IF(ISNUMBER(VLOOKUP($B54,HKI!$B$11:$FD$73,159,FALSE)),VLOOKUP($B54,HKI!$B$11:$FD$73,159,FALSE),""))</f>
        <v>7.8</v>
      </c>
      <c r="EU54" s="602">
        <f>IF($B54="","",IF(ISNUMBER(VLOOKUP($B54,HKI!$B$11:$FE$73,160,FALSE)),VLOOKUP($B54,HKI!$B$11:$FE$73,160,FALSE),""))</f>
        <v>4.7</v>
      </c>
      <c r="EV54" s="602" t="str">
        <f>IF($B54="","",IF(ISNUMBER(VLOOKUP($B54,HKI!$B$11:$FF$73,161,FALSE)),VLOOKUP($B54,HKI!$B$11:$FF$73,161,FALSE),""))</f>
        <v/>
      </c>
      <c r="EW54" s="602">
        <f>IF($B54="","",IF(ISNUMBER(VLOOKUP($B54,HKI!$B$11:$FG$73,162,FALSE)),VLOOKUP($B54,HKI!$B$11:$FG$73,162,FALSE),""))</f>
        <v>8.6999999999999993</v>
      </c>
      <c r="EX54" s="602">
        <f>IF($B54="","",IF(ISNUMBER(VLOOKUP($B54,HKI!$B$11:$FH$73,163,FALSE)),VLOOKUP($B54,HKI!$B$11:$FH$73,163,FALSE),""))</f>
        <v>8.1</v>
      </c>
      <c r="EY54" s="602">
        <f>IF($B54="","",IF(ISNUMBER(VLOOKUP($B54,HKI!$B$11:$FI$73,164,FALSE)),VLOOKUP($B54,HKI!$B$11:$FI$73,164,FALSE),""))</f>
        <v>8.1</v>
      </c>
      <c r="EZ54" s="602">
        <f>IF($B54="","",IF(ISNUMBER(VLOOKUP($B54,HKI!$B$11:$FJ$73,165,FALSE)),VLOOKUP($B54,HKI!$B$11:$FJ$73,165,FALSE),""))</f>
        <v>8.5</v>
      </c>
      <c r="FA54" s="602">
        <f>IF($B54="","",IF(ISNUMBER(VLOOKUP($B54,HKI!$B$11:$FK$73,166,FALSE)),VLOOKUP($B54,HKI!$B$11:$FK$73,166,FALSE),""))</f>
        <v>8.6</v>
      </c>
      <c r="FB54" s="602">
        <f>IF($B54="","",IF(ISNUMBER(VLOOKUP($B54,HKI!$B$11:$FL$73,167,FALSE)),VLOOKUP($B54,HKI!$B$11:$FL$73,167,FALSE),""))</f>
        <v>7.2</v>
      </c>
      <c r="FC54" s="602" t="str">
        <f>IF($B54="","",IF(ISNUMBER(VLOOKUP($B54,HKI!$B$11:$FM$73,168,FALSE)),VLOOKUP($B54,HKI!$B$11:$FM$73,168,FALSE),""))</f>
        <v/>
      </c>
      <c r="FD54" s="602" t="str">
        <f>IF($B54="","",IF(ISNUMBER(VLOOKUP($B54,HKI!$B$11:$FN$73,169,FALSE)),VLOOKUP($B54,HKI!$B$11:$FN$73,169,FALSE),""))</f>
        <v/>
      </c>
      <c r="FE54" s="602" t="str">
        <f>IF($B54="","",IF(ISNUMBER(VLOOKUP($B54,HKI!$B$11:$FO$73,170,FALSE)),VLOOKUP($B54,HKI!$B$11:$FO$73,170,FALSE),""))</f>
        <v/>
      </c>
      <c r="FF54" s="602">
        <f>IF($B54="","",IF(ISNUMBER(VLOOKUP($B54,HKI!$B$11:$FP$73,171,FALSE)),VLOOKUP($B54,HKI!$B$11:$FP$73,171,FALSE),""))</f>
        <v>8.3000000000000007</v>
      </c>
      <c r="FG54" s="618" t="str">
        <f>IF($B54="","",IF(ISNUMBER(VLOOKUP($B54,HKI!$B$11:$FQ$73,172,FALSE)),VLOOKUP($B54,HKI!$B$11:$FQ$73,172,FALSE),""))</f>
        <v/>
      </c>
      <c r="FH54" s="610">
        <f t="shared" si="84"/>
        <v>4.8</v>
      </c>
      <c r="FI54" s="586">
        <f t="shared" si="85"/>
        <v>7.4</v>
      </c>
      <c r="FJ54" s="586">
        <f t="shared" si="86"/>
        <v>6.5</v>
      </c>
      <c r="FK54" s="586">
        <f t="shared" si="87"/>
        <v>7.7</v>
      </c>
      <c r="FL54" s="586">
        <f t="shared" si="88"/>
        <v>6.5</v>
      </c>
      <c r="FM54" s="586">
        <f t="shared" si="89"/>
        <v>7.4</v>
      </c>
      <c r="FN54" s="586" t="str">
        <f t="shared" si="90"/>
        <v/>
      </c>
      <c r="FO54" s="586" t="str">
        <f t="shared" si="91"/>
        <v/>
      </c>
      <c r="FP54" s="586" t="str">
        <f t="shared" si="92"/>
        <v/>
      </c>
      <c r="FQ54" s="586">
        <f t="shared" si="93"/>
        <v>6.5</v>
      </c>
      <c r="FR54" s="586">
        <f t="shared" si="94"/>
        <v>9</v>
      </c>
      <c r="FS54" s="586">
        <f t="shared" si="95"/>
        <v>5.4</v>
      </c>
      <c r="FT54" s="586">
        <f t="shared" si="96"/>
        <v>6.9</v>
      </c>
      <c r="FU54" s="586">
        <f t="shared" si="97"/>
        <v>8.6999999999999993</v>
      </c>
      <c r="FV54" s="586">
        <f t="shared" si="98"/>
        <v>5.2</v>
      </c>
      <c r="FW54" s="586">
        <f t="shared" si="99"/>
        <v>6.8</v>
      </c>
      <c r="FX54" s="586">
        <f t="shared" si="100"/>
        <v>6.4</v>
      </c>
      <c r="FY54" s="586" t="str">
        <f t="shared" si="101"/>
        <v/>
      </c>
      <c r="FZ54" s="586">
        <f t="shared" si="102"/>
        <v>6.5</v>
      </c>
      <c r="GA54" s="586">
        <f t="shared" si="103"/>
        <v>9.5</v>
      </c>
      <c r="GB54" s="586">
        <f t="shared" si="104"/>
        <v>10</v>
      </c>
      <c r="GC54" s="586" t="str">
        <f t="shared" si="105"/>
        <v/>
      </c>
      <c r="GD54" s="596">
        <f t="shared" si="106"/>
        <v>7.14</v>
      </c>
      <c r="GE54" s="737">
        <f t="shared" si="107"/>
        <v>7.4</v>
      </c>
      <c r="GF54" s="210"/>
      <c r="GI54" s="738">
        <f t="shared" si="108"/>
        <v>547.9</v>
      </c>
      <c r="GJ54" s="738">
        <f t="shared" si="109"/>
        <v>74</v>
      </c>
      <c r="GK54" s="738">
        <f t="shared" si="110"/>
        <v>7.4</v>
      </c>
    </row>
    <row r="55" spans="1:193" s="209" customFormat="1" ht="20.25">
      <c r="A55" s="687">
        <f>IF(B55="","",SUBTOTAL(3,$B$11:B55))</f>
        <v>45</v>
      </c>
      <c r="B55" s="490" t="str">
        <f>IF(HKII!$B55="","",HKII!$B55)</f>
        <v>13D301Đ169</v>
      </c>
      <c r="C55" s="648" t="str">
        <f>IF($B55="","",VLOOKUP($B55,'DS LOP HKII'!$B$2:$C$936,2,0))</f>
        <v>Nguyễn Thanh</v>
      </c>
      <c r="D55" s="649" t="str">
        <f>IF($B55="","",VLOOKUP($B55,'DS LOP HKII'!$B$2:$D$936,3,0))</f>
        <v>Thảo</v>
      </c>
      <c r="E55" s="201"/>
      <c r="F55" s="650" t="str">
        <f>IF($B55="","",IF(AND(ISBLANK(VLOOKUP($B55,HKI!$B$11:$G$73,5,FALSE)),ISBLANK(VLOOKUP($B55,HKII!$B$11:$G$80,5,FALSE)))=TRUE,"",VLOOKUP($B55,HKI!$B$11:$G$73,5,FALSE)+VLOOKUP($B55,HKII!$B$11:$G$80,5,FALSE)))</f>
        <v/>
      </c>
      <c r="G55" s="651">
        <f>IF($B55="","",IF(AND(ISBLANK(VLOOKUP($B55,HKI!$B$11:$G$73,6,FALSE)),ISBLANK(VLOOKUP($B55,HKII!$B$11:$G$80,6,FALSE)))=TRUE,"",VLOOKUP($B55,HKI!$B$11:$G$73,6,FALSE)+VLOOKUP($B55,HKII!$B$11:$G$80,6,FALSE)))</f>
        <v>7</v>
      </c>
      <c r="H55" s="652">
        <f>IF(OR(ISNUMBER(VLOOKUP($B55,HKI!$B$11:$I$73,8,FALSE))=FALSE,$H$6="",$B55=""),"",VLOOKUP($B55,HKI!$B$11:$I$73,8,FALSE))</f>
        <v>4.4000000000000004</v>
      </c>
      <c r="I55" s="653" t="str">
        <f>IF(OR(ISNUMBER(VLOOKUP($B55,HKI!$B$11:$K$73,10,FALSE))=FALSE,,$H$6="",$B55=""),"",VLOOKUP($B55,HKI!$B$11:$K$73,10,FALSE))</f>
        <v/>
      </c>
      <c r="J55" s="652">
        <f>IF(OR(ISNUMBER(VLOOKUP($B55,HKI!$B$11:$M$73,12,FALSE))=FALSE,$J$6="",$B55=""),"",VLOOKUP($B55,HKI!$B$11:$M$73,12,FALSE))</f>
        <v>6.2</v>
      </c>
      <c r="K55" s="653" t="str">
        <f>IF(OR(ISNUMBER(VLOOKUP($B55,HKI!$B$11:$O$73,14,FALSE))=FALSE,$J$6="",$B55=""),"",VLOOKUP($B55,HKI!$B$11:$O$73,14,FALSE))</f>
        <v/>
      </c>
      <c r="L55" s="652">
        <f>IF(OR(ISNUMBER(VLOOKUP($B55,HKI!$B$11:$Q$73,16,FALSE))=FALSE,$L$6="",$B55=""),"",VLOOKUP($B55,HKI!$B$11:$Q$73,16,FALSE))</f>
        <v>4</v>
      </c>
      <c r="M55" s="653" t="str">
        <f>IF(OR(ISNUMBER(VLOOKUP($B55,HKI!$B$11:$S$73,18,FALSE))=FALSE,$L$6="",$B55=""),"",VLOOKUP($B55,HKI!$B$11:$S$73,18,FALSE))</f>
        <v/>
      </c>
      <c r="N55" s="652">
        <f>IF(OR(ISNUMBER(VLOOKUP($B55,HKI!$B$11:$U$73,20,FALSE))=FALSE,$N$6="",$B55=""),"",VLOOKUP($B55,HKI!$B$11:$U$73,20,FALSE))</f>
        <v>2.4</v>
      </c>
      <c r="O55" s="653">
        <f>IF(OR(ISNUMBER(VLOOKUP($B55,HKI!$B$11:$W$73,22,FALSE))=FALSE,$N$6="",$B55=""),"",VLOOKUP($B55,HKI!$B$11:$W$73,22,FALSE))</f>
        <v>3.9</v>
      </c>
      <c r="P55" s="652">
        <f>IF(OR(ISNUMBER(VLOOKUP($B55,HKI!$B$11:$Y$73,24,FALSE))=FALSE,$P$6="",$B55=""),"",VLOOKUP($B55,HKI!$B$11:$Y$73,24,FALSE))</f>
        <v>4.3</v>
      </c>
      <c r="Q55" s="653" t="str">
        <f>IF(OR(ISNUMBER(VLOOKUP($B55,HKI!$B$11:$AA$73,26,FALSE))=FALSE,$P$6="",$B55=""),"",VLOOKUP($B55,HKI!$B$11:$AA$73,26,FALSE))</f>
        <v/>
      </c>
      <c r="R55" s="652">
        <f>IF(OR(ISNUMBER(VLOOKUP($B55,HKI!$B$11:$AC$73,28,FALSE))=FALSE,$R$6="",$B55=""),"",VLOOKUP($B55,HKI!$B$11:$AC$73,28,FALSE))</f>
        <v>2.8</v>
      </c>
      <c r="S55" s="653">
        <f>IF(OR(ISNUMBER(VLOOKUP($B55,HKI!$B$11:$AE$73,30,FALSE))=FALSE,$R$6="",$B55=""),"",VLOOKUP($B55,HKI!$B$11:$AE$73,30,FALSE))</f>
        <v>3.8</v>
      </c>
      <c r="T55" s="652" t="str">
        <f>IF(OR(ISNUMBER(VLOOKUP($B55,HKI!$B$11:$AG$73,32,FALSE))=FALSE,$T$6="",$B55=""),"",VLOOKUP($B55,HKI!$B$11:$AG$73,32,FALSE))</f>
        <v/>
      </c>
      <c r="U55" s="653" t="str">
        <f>IF(OR(ISNUMBER(VLOOKUP($B55,HKI!$B$11:$AI$73,34,FALSE))=FALSE,$T$6="",$B55=""),"",VLOOKUP($B55,HKI!$B$11:$AI$73,34,FALSE))</f>
        <v/>
      </c>
      <c r="V55" s="652" t="str">
        <f>IF(OR(ISNUMBER(VLOOKUP($B55,HKI!$B$11:$AK$73,36,FALSE))=FALSE,$V$6="",$B55=""),"",VLOOKUP($B55,HKI!$B$11:$AK$73,36,FALSE))</f>
        <v/>
      </c>
      <c r="W55" s="653" t="str">
        <f>IF(OR(ISNUMBER(VLOOKUP($B55,HKI!$B$11:$AM$73,38,FALSE))=FALSE,$V$6="",$B55=""),"",VLOOKUP($B55,HKI!$B$11:$AM$73,38,FALSE))</f>
        <v/>
      </c>
      <c r="X55" s="652" t="str">
        <f>IF(OR(ISNUMBER(VLOOKUP($B55,HKI!$B$11:$AO$73,40,FALSE))=FALSE,$X$6="",$B55=""),"",VLOOKUP($B55,HKI!$B$11:$AO$73,40,FALSE))</f>
        <v/>
      </c>
      <c r="Y55" s="653" t="str">
        <f>IF(OR(ISNUMBER(VLOOKUP($B55,HKI!$B$11:$AQ$73,42,FALSE))=FALSE,$X$6="",$B55=""),"",VLOOKUP($B55,HKI!$B$11:$AQ$73,42,FALSE))</f>
        <v/>
      </c>
      <c r="Z55" s="652">
        <f>IF(OR(ISNUMBER(VLOOKUP($B55,HKI!$B$11:$AS$73,44,FALSE))=FALSE,$Z$6="",$B55=""),"",VLOOKUP($B55,HKI!$B$11:$AS$73,44,FALSE))</f>
        <v>6</v>
      </c>
      <c r="AA55" s="254"/>
      <c r="AB55" s="652">
        <f>IF(OR(ISNUMBER(VLOOKUP($B55,HKI!$B$11:$AW$73,48,FALSE))=FALSE,$AB$6="",$B55=""),"",VLOOKUP($B55,HKI!$B$11:$AW$73,48,FALSE))</f>
        <v>7</v>
      </c>
      <c r="AC55" s="254"/>
      <c r="AD55" s="652">
        <f>IF(OR(ISNUMBER(VLOOKUP($B55,HKII!$B$11:$I$80,8,FALSE))=FALSE,$AD$6="",$B55=""),"",VLOOKUP($B55,HKII!$B$11:$I$80,8,FALSE))</f>
        <v>6.3</v>
      </c>
      <c r="AE55" s="653" t="str">
        <f>IF(OR(ISNUMBER(VLOOKUP($B55,HKII!$B$11:$K$80,10,FALSE))=FALSE,$AD$6="",$B55=""),"",VLOOKUP($B55,HKII!$B$11:$K$80,10,FALSE))</f>
        <v/>
      </c>
      <c r="AF55" s="652">
        <f>IF(OR(ISNUMBER(VLOOKUP($B55,HKII!$B$11:$M$80,12,FALSE))=FALSE,$AF$6="",$B55=""),"",VLOOKUP($B55,HKII!$B$11:$M$80,12,FALSE))</f>
        <v>5.3</v>
      </c>
      <c r="AG55" s="653" t="str">
        <f>IF(OR(ISNUMBER(VLOOKUP($B55,HKII!$B$11:$O$80,14,FALSE))=FALSE,$AF$6="",$B55=""),"",VLOOKUP($B55,HKII!$B$11:$O$80,14,FALSE))</f>
        <v/>
      </c>
      <c r="AH55" s="652">
        <f>IF(OR(ISNUMBER(VLOOKUP($B55,HKII!$B$11:$Q$80,16,FALSE))=FALSE,$AH$6="",$B55=""),"",VLOOKUP($B55,HKII!$B$11:$Q$80,16,FALSE))</f>
        <v>5.5</v>
      </c>
      <c r="AI55" s="653" t="str">
        <f>IF(OR(ISNUMBER(VLOOKUP($B55,HKII!$B$11:$S$80,18,FALSE))=FALSE,$AH$6="",$B55=""),"",VLOOKUP($B55,HKII!$B$11:$S$75,18,FALSE))</f>
        <v/>
      </c>
      <c r="AJ55" s="652">
        <f>IF(OR(ISNUMBER(VLOOKUP($B55,HKII!$B$11:$U$80,20,FALSE))=FALSE,$AJ$6="",$B55=""),"",VLOOKUP($B55,HKII!$B$11:$U$80,20,FALSE))</f>
        <v>4.2</v>
      </c>
      <c r="AK55" s="653" t="str">
        <f>IF(OR(ISNUMBER(VLOOKUP($B55,HKII!$B$11:$W$91,22,FALSE))=FALSE,$AJ$6="",$B55=""),"",VLOOKUP($B55,HKII!$B$11:$W$91,22,FALSE))</f>
        <v/>
      </c>
      <c r="AL55" s="652">
        <f>IF(OR(ISNUMBER(VLOOKUP($B55,HKII!$B$11:$Y$80,24,FALSE))=FALSE,$AL$6="",$B55=""),"",VLOOKUP($B55,HKII!$B$11:$Y$80,24,FALSE))</f>
        <v>4.9000000000000004</v>
      </c>
      <c r="AM55" s="653" t="str">
        <f>IF(OR(ISNUMBER(VLOOKUP($B55,HKII!$B$11:$AA$80,26,FALSE))=FALSE,$AL$6="",$B55=""),"",VLOOKUP($B55,HKII!$B$11:$AA$80,26,FALSE))</f>
        <v/>
      </c>
      <c r="AN55" s="652">
        <f>IF(OR(ISNUMBER(VLOOKUP($B55,HKII!$B$11:$AC$80,28,FALSE))=FALSE,$AN$6="",$B55=""),"",VLOOKUP($B55,HKII!$B$11:$AC$80,28,FALSE))</f>
        <v>4.8</v>
      </c>
      <c r="AO55" s="653" t="str">
        <f>IF(OR(ISNUMBER(VLOOKUP($B55,HKII!$B$11:$AE$80,30,FALSE))=FALSE,$AN$6="",$B55=""),"",VLOOKUP($B55,HKII!$B$11:$AE$80,30,FALSE))</f>
        <v/>
      </c>
      <c r="AP55" s="652" t="str">
        <f>IF(OR(ISNUMBER(VLOOKUP($B55,HKII!$B$11:$AG$80,32,FALSE))=FALSE,$AP$6="",$B55=""),"",VLOOKUP($B55,HKII!$B$11:$AG$80,32,FALSE))</f>
        <v/>
      </c>
      <c r="AQ55" s="654" t="str">
        <f>IF(OR(ISNUMBER(VLOOKUP($B55,HKII!$B$11:$AI$80,34,FALSE))=FALSE,$AP$6="",$B55=""),"",VLOOKUP($B55,HKII!$B$11:$AI$80,34,FALSE))</f>
        <v/>
      </c>
      <c r="AR55" s="652">
        <f>IF(OR(ISNUMBER(VLOOKUP($B55,HKII!$B$11:$AK$80,36,FALSE))=FALSE,$AR$6="",$B55=""),"",VLOOKUP($B55,HKII!$B$11:$AK$80,36,FALSE))</f>
        <v>5</v>
      </c>
      <c r="AS55" s="254"/>
      <c r="AT55" s="652">
        <f>IF(OR(ISNUMBER(VLOOKUP($B55,HKII!$B$11:$AO$80,40,FALSE))=FALSE,$AT$6="",$B55=""),"",VLOOKUP($B55,HKII!$B$11:$AO$80,40,FALSE))</f>
        <v>4</v>
      </c>
      <c r="AU55" s="735"/>
      <c r="AV55" s="652">
        <f>IF(OR(ISNUMBER(VLOOKUP($B55,HKII!$B$11:$AS$80,44,FALSE))=FALSE,$AV$6="",$B55=""),"",VLOOKUP($B55,HKII!$B$11:$AS$80,44,FALSE))</f>
        <v>5</v>
      </c>
      <c r="AW55" s="735"/>
      <c r="AX55" s="652" t="str">
        <f>IF(OR(ISNUMBER(VLOOKUP($B55,HKII!$B$11:$AW$80,48,FALSE))=FALSE,AX50="",$B55=""),"",VLOOKUP($B55,HKII!$B$11:$AW$80,48,FALSE))</f>
        <v/>
      </c>
      <c r="AY55" s="735"/>
      <c r="AZ55" s="655">
        <f t="shared" si="0"/>
        <v>4.84</v>
      </c>
      <c r="BA55" s="655">
        <f t="shared" si="22"/>
        <v>4.9800000000000004</v>
      </c>
      <c r="BB55" s="548">
        <f>IF($B55="","",IF(OR(ISNUMBER(VLOOKUP($B55,HKI!$B$11:$BB$73,53,FALSE)),ISNUMBER(VLOOKUP($B55,HKII!$B$11:$BB$80,53,FALSE))),ROUND((VLOOKUP($B55,HKI!$B$11:$BB$73,53,FALSE)+VLOOKUP($B55,HKII!$B$11:$BB$80,53,FALSE))/2,0),""))</f>
        <v>48</v>
      </c>
      <c r="BC55" s="656" t="str">
        <f t="shared" si="23"/>
        <v>TB Yếu</v>
      </c>
      <c r="BD55" s="548" t="str">
        <f t="shared" si="24"/>
        <v>TB Yếu</v>
      </c>
      <c r="BE55" s="202"/>
      <c r="BF55" s="186" t="str">
        <f t="shared" si="25"/>
        <v/>
      </c>
      <c r="BG55" s="657">
        <f t="shared" si="26"/>
        <v>35</v>
      </c>
      <c r="BH55" s="188">
        <f t="shared" si="111"/>
        <v>31</v>
      </c>
      <c r="BI55" s="188">
        <f t="shared" si="28"/>
        <v>4</v>
      </c>
      <c r="BJ55" s="188">
        <f t="shared" si="29"/>
        <v>31</v>
      </c>
      <c r="BK55" s="658">
        <f t="shared" si="30"/>
        <v>4</v>
      </c>
      <c r="BL55" s="659">
        <f t="shared" si="31"/>
        <v>5.35</v>
      </c>
      <c r="BM55" s="186" t="str">
        <f t="shared" si="32"/>
        <v>Y</v>
      </c>
      <c r="BN55" s="659">
        <f t="shared" si="33"/>
        <v>5.35</v>
      </c>
      <c r="BO55" s="186" t="str">
        <f t="shared" si="34"/>
        <v>Y</v>
      </c>
      <c r="BP55" s="660" t="str">
        <f t="shared" si="35"/>
        <v>SV năm 2</v>
      </c>
      <c r="BQ55" s="203"/>
      <c r="BR55" s="681">
        <f>IF($B55="","",IF(AND(ISNUMBER(VLOOKUP($B55,HKI!$B$11:$BP$73,67,FALSE))=TRUE,ISNUMBER(VLOOKUP($B55,HKII!$B$11:$BI$80,60,FALSE))=TRUE),VLOOKUP($B55,HKI!$B$11:$BP$73,67,FALSE)+VLOOKUP($B55,HKII!$B$11:$BI$80,60,FALSE),IF(OR(ISNUMBER(VLOOKUP($B55,HKI!$B$11:$BP$73,67,FALSE))=TRUE,ISNUMBER(VLOOKUP($B55,HKII!$B$11:$BI$80,60,FALSE))=TRUE),VLOOKUP($B55,HKII!$B$11:$BI$80,60,FALSE),"")))</f>
        <v>66</v>
      </c>
      <c r="BS55" s="681">
        <f>IF($B55="","",IF(ISNUMBER(VLOOKUP($B55,HKI!$B$11:$BQ$73,68,FALSE))=TRUE,VLOOKUP($B55,HKI!$B$11:$BQ$84,68,FALSE)+IF(ISNUMBER(VLOOKUP($B55,HKII!$B$11:$BJ$80,61,FALSE))=TRUE,VLOOKUP($B55,HKII!$B$11:$BJ$80,61,FALSE),VLOOKUP($B55,HKII!$B$11:$BJ$80,61,FALSE)),""))</f>
        <v>8</v>
      </c>
      <c r="BT55" s="197">
        <f t="shared" si="112"/>
        <v>4.4000000000000004</v>
      </c>
      <c r="BU55" s="198">
        <f t="shared" si="113"/>
        <v>6.2</v>
      </c>
      <c r="BV55" s="198">
        <f t="shared" si="114"/>
        <v>4</v>
      </c>
      <c r="BW55" s="198">
        <f t="shared" si="115"/>
        <v>2.4</v>
      </c>
      <c r="BX55" s="199">
        <f t="shared" si="116"/>
        <v>4.3</v>
      </c>
      <c r="BY55" s="199">
        <f t="shared" si="6"/>
        <v>2.8</v>
      </c>
      <c r="BZ55" s="198" t="str">
        <f t="shared" si="7"/>
        <v/>
      </c>
      <c r="CA55" s="198" t="str">
        <f t="shared" si="117"/>
        <v/>
      </c>
      <c r="CB55" s="199" t="str">
        <f t="shared" si="36"/>
        <v/>
      </c>
      <c r="CC55" s="199">
        <f t="shared" si="37"/>
        <v>6</v>
      </c>
      <c r="CD55" s="198">
        <f t="shared" si="9"/>
        <v>7</v>
      </c>
      <c r="CE55" s="198">
        <f t="shared" si="118"/>
        <v>6.3</v>
      </c>
      <c r="CF55" s="198">
        <f t="shared" si="119"/>
        <v>5.3</v>
      </c>
      <c r="CG55" s="198">
        <f t="shared" si="120"/>
        <v>5.5</v>
      </c>
      <c r="CH55" s="198">
        <f t="shared" si="121"/>
        <v>4.2</v>
      </c>
      <c r="CI55" s="198">
        <f t="shared" si="122"/>
        <v>4.9000000000000004</v>
      </c>
      <c r="CJ55" s="198">
        <f t="shared" si="123"/>
        <v>4.8</v>
      </c>
      <c r="CK55" s="198" t="str">
        <f t="shared" si="124"/>
        <v/>
      </c>
      <c r="CL55" s="198">
        <f t="shared" si="125"/>
        <v>5</v>
      </c>
      <c r="CM55" s="198">
        <f t="shared" si="18"/>
        <v>4</v>
      </c>
      <c r="CN55" s="198">
        <f t="shared" si="19"/>
        <v>5</v>
      </c>
      <c r="CO55" s="199" t="str">
        <f t="shared" si="20"/>
        <v/>
      </c>
      <c r="CP55" s="200">
        <f t="shared" si="38"/>
        <v>4.84</v>
      </c>
      <c r="CQ55" s="571">
        <f t="shared" si="39"/>
        <v>4.4000000000000004</v>
      </c>
      <c r="CR55" s="571">
        <f t="shared" si="40"/>
        <v>6.2</v>
      </c>
      <c r="CS55" s="571" t="str">
        <f t="shared" si="41"/>
        <v/>
      </c>
      <c r="CT55" s="571" t="str">
        <f t="shared" si="42"/>
        <v/>
      </c>
      <c r="CU55" s="571">
        <f t="shared" si="43"/>
        <v>4.3</v>
      </c>
      <c r="CV55" s="571" t="str">
        <f t="shared" si="44"/>
        <v/>
      </c>
      <c r="CW55" s="571" t="str">
        <f t="shared" si="45"/>
        <v/>
      </c>
      <c r="CX55" s="571" t="str">
        <f t="shared" si="46"/>
        <v/>
      </c>
      <c r="CY55" s="571" t="str">
        <f t="shared" si="47"/>
        <v/>
      </c>
      <c r="CZ55" s="571">
        <f t="shared" si="48"/>
        <v>6</v>
      </c>
      <c r="DA55" s="571">
        <f t="shared" si="49"/>
        <v>7</v>
      </c>
      <c r="DB55" s="571">
        <f t="shared" si="50"/>
        <v>6.3</v>
      </c>
      <c r="DC55" s="571">
        <f t="shared" si="51"/>
        <v>5.3</v>
      </c>
      <c r="DD55" s="571">
        <f t="shared" si="52"/>
        <v>5.5</v>
      </c>
      <c r="DE55" s="571">
        <f t="shared" si="53"/>
        <v>4.2</v>
      </c>
      <c r="DF55" s="571">
        <f t="shared" si="54"/>
        <v>4.9000000000000004</v>
      </c>
      <c r="DG55" s="571">
        <f t="shared" si="55"/>
        <v>4.8</v>
      </c>
      <c r="DH55" s="571" t="str">
        <f t="shared" si="56"/>
        <v/>
      </c>
      <c r="DI55" s="571">
        <f t="shared" si="57"/>
        <v>5</v>
      </c>
      <c r="DJ55" s="571" t="str">
        <f t="shared" si="58"/>
        <v/>
      </c>
      <c r="DK55" s="571">
        <f t="shared" si="59"/>
        <v>5</v>
      </c>
      <c r="DL55" s="571" t="str">
        <f t="shared" si="60"/>
        <v/>
      </c>
      <c r="DM55" s="574">
        <f t="shared" si="126"/>
        <v>5.35</v>
      </c>
      <c r="DN55" s="585">
        <f t="shared" si="61"/>
        <v>4.4000000000000004</v>
      </c>
      <c r="DO55" s="586">
        <f t="shared" si="62"/>
        <v>6.2</v>
      </c>
      <c r="DP55" s="586">
        <f t="shared" si="63"/>
        <v>4</v>
      </c>
      <c r="DQ55" s="586">
        <f t="shared" si="64"/>
        <v>3.9</v>
      </c>
      <c r="DR55" s="586">
        <f t="shared" si="65"/>
        <v>4.3</v>
      </c>
      <c r="DS55" s="586">
        <f t="shared" si="66"/>
        <v>3.8</v>
      </c>
      <c r="DT55" s="586" t="str">
        <f t="shared" si="67"/>
        <v/>
      </c>
      <c r="DU55" s="586" t="str">
        <f t="shared" si="68"/>
        <v/>
      </c>
      <c r="DV55" s="586" t="str">
        <f t="shared" si="69"/>
        <v/>
      </c>
      <c r="DW55" s="586">
        <f t="shared" si="70"/>
        <v>6</v>
      </c>
      <c r="DX55" s="586">
        <f t="shared" si="71"/>
        <v>7</v>
      </c>
      <c r="DY55" s="586">
        <f t="shared" si="72"/>
        <v>6.3</v>
      </c>
      <c r="DZ55" s="586">
        <f t="shared" si="73"/>
        <v>5.3</v>
      </c>
      <c r="EA55" s="586">
        <f t="shared" si="74"/>
        <v>5.5</v>
      </c>
      <c r="EB55" s="586">
        <f t="shared" si="75"/>
        <v>4.2</v>
      </c>
      <c r="EC55" s="586">
        <f t="shared" si="76"/>
        <v>4.9000000000000004</v>
      </c>
      <c r="ED55" s="586">
        <f t="shared" si="77"/>
        <v>4.8</v>
      </c>
      <c r="EE55" s="586" t="str">
        <f t="shared" si="78"/>
        <v/>
      </c>
      <c r="EF55" s="586">
        <f t="shared" si="79"/>
        <v>5</v>
      </c>
      <c r="EG55" s="586">
        <f t="shared" si="80"/>
        <v>4</v>
      </c>
      <c r="EH55" s="586">
        <f t="shared" si="81"/>
        <v>5</v>
      </c>
      <c r="EI55" s="586" t="str">
        <f t="shared" si="82"/>
        <v/>
      </c>
      <c r="EJ55" s="589">
        <f t="shared" si="83"/>
        <v>4.9800000000000004</v>
      </c>
      <c r="EK55" s="617">
        <f>IF($B55="","",IF(ISNUMBER(VLOOKUP($B55,HKI!$B$11:$EU$73,150,FALSE)),VLOOKUP($B55,HKI!$B$11:$EU$73,150,FALSE),""))</f>
        <v>5.5</v>
      </c>
      <c r="EL55" s="602">
        <f>IF($B55="","",IF(ISNUMBER(VLOOKUP($B55,HKI!$B$11:$EV$73,151,FALSE)),VLOOKUP($B55,HKI!$B$11:$EV$73,151,FALSE),""))</f>
        <v>7.4</v>
      </c>
      <c r="EM55" s="602">
        <f>IF($B55="","",IF(ISNUMBER(VLOOKUP($B55,HKI!$B$11:$EW$73,152,FALSE)),VLOOKUP($B55,HKI!$B$11:$EW$73,152,FALSE),""))</f>
        <v>6.5</v>
      </c>
      <c r="EN55" s="602">
        <f>IF($B55="","",IF(ISNUMBER(VLOOKUP($B55,HKI!$B$11:$EX$73,153,FALSE)),VLOOKUP($B55,HKI!$B$11:$EX$73,153,FALSE),""))</f>
        <v>4.5</v>
      </c>
      <c r="EO55" s="602">
        <f>IF($B55="","",IF(ISNUMBER(VLOOKUP($B55,HKI!$B$11:$EY$73,154,FALSE)),VLOOKUP($B55,HKI!$B$11:$EY$73,154,FALSE),""))</f>
        <v>4.7</v>
      </c>
      <c r="EP55" s="602">
        <f>IF($B55="","",IF(ISNUMBER(VLOOKUP($B55,HKI!$B$11:$EZ$73,155,FALSE)),VLOOKUP($B55,HKI!$B$11:$EZ$73,155,FALSE),""))</f>
        <v>4.5</v>
      </c>
      <c r="EQ55" s="602">
        <f>IF($B55="","",IF(ISNUMBER(VLOOKUP($B55,HKI!$B$11:$FA$73,156,FALSE)),VLOOKUP($B55,HKI!$B$11:$FA$73,156,FALSE),""))</f>
        <v>6.4</v>
      </c>
      <c r="ER55" s="602" t="str">
        <f>IF($B55="","",IF(ISNUMBER(VLOOKUP($B55,HKI!$B$11:$FB$73,157,FALSE)),VLOOKUP($B55,HKI!$B$11:$FB$73,157,FALSE),""))</f>
        <v/>
      </c>
      <c r="ES55" s="602" t="str">
        <f>IF($B55="","",IF(ISNUMBER(VLOOKUP($B55,HKI!$B$11:$FC$84,158,FALSE)),VLOOKUP($B55,HKI!$B$11:$FC$73,158,FALSE),""))</f>
        <v/>
      </c>
      <c r="ET55" s="602" t="str">
        <f>IF($B55="","",IF(ISNUMBER(VLOOKUP($B55,HKI!$B$11:$FD$73,159,FALSE)),VLOOKUP($B55,HKI!$B$11:$FD$73,159,FALSE),""))</f>
        <v/>
      </c>
      <c r="EU55" s="602">
        <f>IF($B55="","",IF(ISNUMBER(VLOOKUP($B55,HKI!$B$11:$FE$73,160,FALSE)),VLOOKUP($B55,HKI!$B$11:$FE$73,160,FALSE),""))</f>
        <v>5.0999999999999996</v>
      </c>
      <c r="EV55" s="602" t="str">
        <f>IF($B55="","",IF(ISNUMBER(VLOOKUP($B55,HKI!$B$11:$FF$73,161,FALSE)),VLOOKUP($B55,HKI!$B$11:$FF$73,161,FALSE),""))</f>
        <v/>
      </c>
      <c r="EW55" s="602">
        <f>IF($B55="","",IF(ISNUMBER(VLOOKUP($B55,HKI!$B$11:$FG$73,162,FALSE)),VLOOKUP($B55,HKI!$B$11:$FG$73,162,FALSE),""))</f>
        <v>6.6</v>
      </c>
      <c r="EX55" s="602">
        <f>IF($B55="","",IF(ISNUMBER(VLOOKUP($B55,HKI!$B$11:$FH$73,163,FALSE)),VLOOKUP($B55,HKI!$B$11:$FH$73,163,FALSE),""))</f>
        <v>5.2</v>
      </c>
      <c r="EY55" s="602">
        <f>IF($B55="","",IF(ISNUMBER(VLOOKUP($B55,HKI!$B$11:$FI$73,164,FALSE)),VLOOKUP($B55,HKI!$B$11:$FI$73,164,FALSE),""))</f>
        <v>6.3</v>
      </c>
      <c r="EZ55" s="602">
        <f>IF($B55="","",IF(ISNUMBER(VLOOKUP($B55,HKI!$B$11:$FJ$73,165,FALSE)),VLOOKUP($B55,HKI!$B$11:$FJ$73,165,FALSE),""))</f>
        <v>7.6</v>
      </c>
      <c r="FA55" s="602" t="str">
        <f>IF($B55="","",IF(ISNUMBER(VLOOKUP($B55,HKI!$B$11:$FK$73,166,FALSE)),VLOOKUP($B55,HKI!$B$11:$FK$73,166,FALSE),""))</f>
        <v/>
      </c>
      <c r="FB55" s="602">
        <f>IF($B55="","",IF(ISNUMBER(VLOOKUP($B55,HKI!$B$11:$FL$73,167,FALSE)),VLOOKUP($B55,HKI!$B$11:$FL$73,167,FALSE),""))</f>
        <v>7</v>
      </c>
      <c r="FC55" s="602" t="str">
        <f>IF($B55="","",IF(ISNUMBER(VLOOKUP($B55,HKI!$B$11:$FM$73,168,FALSE)),VLOOKUP($B55,HKI!$B$11:$FM$73,168,FALSE),""))</f>
        <v/>
      </c>
      <c r="FD55" s="602" t="str">
        <f>IF($B55="","",IF(ISNUMBER(VLOOKUP($B55,HKI!$B$11:$FN$73,169,FALSE)),VLOOKUP($B55,HKI!$B$11:$FN$73,169,FALSE),""))</f>
        <v/>
      </c>
      <c r="FE55" s="602" t="str">
        <f>IF($B55="","",IF(ISNUMBER(VLOOKUP($B55,HKI!$B$11:$FO$73,170,FALSE)),VLOOKUP($B55,HKI!$B$11:$FO$73,170,FALSE),""))</f>
        <v/>
      </c>
      <c r="FF55" s="602">
        <f>IF($B55="","",IF(ISNUMBER(VLOOKUP($B55,HKI!$B$11:$FP$73,171,FALSE)),VLOOKUP($B55,HKI!$B$11:$FP$73,171,FALSE),""))</f>
        <v>6.6</v>
      </c>
      <c r="FG55" s="618" t="str">
        <f>IF($B55="","",IF(ISNUMBER(VLOOKUP($B55,HKI!$B$11:$FQ$73,172,FALSE)),VLOOKUP($B55,HKI!$B$11:$FQ$73,172,FALSE),""))</f>
        <v/>
      </c>
      <c r="FH55" s="610">
        <f t="shared" si="84"/>
        <v>4.4000000000000004</v>
      </c>
      <c r="FI55" s="586">
        <f t="shared" si="85"/>
        <v>6.2</v>
      </c>
      <c r="FJ55" s="586" t="str">
        <f t="shared" si="86"/>
        <v/>
      </c>
      <c r="FK55" s="586" t="str">
        <f t="shared" si="87"/>
        <v/>
      </c>
      <c r="FL55" s="586">
        <f t="shared" si="88"/>
        <v>4.3</v>
      </c>
      <c r="FM55" s="586" t="str">
        <f t="shared" si="89"/>
        <v/>
      </c>
      <c r="FN55" s="586" t="str">
        <f t="shared" si="90"/>
        <v/>
      </c>
      <c r="FO55" s="586" t="str">
        <f t="shared" si="91"/>
        <v/>
      </c>
      <c r="FP55" s="586" t="str">
        <f t="shared" si="92"/>
        <v/>
      </c>
      <c r="FQ55" s="586">
        <f t="shared" si="93"/>
        <v>6</v>
      </c>
      <c r="FR55" s="586">
        <f t="shared" si="94"/>
        <v>7</v>
      </c>
      <c r="FS55" s="586">
        <f t="shared" si="95"/>
        <v>6.3</v>
      </c>
      <c r="FT55" s="586">
        <f t="shared" si="96"/>
        <v>5.3</v>
      </c>
      <c r="FU55" s="586">
        <f t="shared" si="97"/>
        <v>5.5</v>
      </c>
      <c r="FV55" s="586">
        <f t="shared" si="98"/>
        <v>4.2</v>
      </c>
      <c r="FW55" s="586">
        <f t="shared" si="99"/>
        <v>4.9000000000000004</v>
      </c>
      <c r="FX55" s="586">
        <f t="shared" si="100"/>
        <v>4.8</v>
      </c>
      <c r="FY55" s="586" t="str">
        <f t="shared" si="101"/>
        <v/>
      </c>
      <c r="FZ55" s="586">
        <f t="shared" si="102"/>
        <v>5</v>
      </c>
      <c r="GA55" s="586" t="str">
        <f t="shared" si="103"/>
        <v/>
      </c>
      <c r="GB55" s="586">
        <f t="shared" si="104"/>
        <v>5</v>
      </c>
      <c r="GC55" s="586" t="str">
        <f t="shared" si="105"/>
        <v/>
      </c>
      <c r="GD55" s="596">
        <f t="shared" si="106"/>
        <v>5.35</v>
      </c>
      <c r="GE55" s="737">
        <f t="shared" si="107"/>
        <v>5.62</v>
      </c>
      <c r="GF55" s="210"/>
      <c r="GI55" s="738">
        <f t="shared" si="108"/>
        <v>343.00000000000006</v>
      </c>
      <c r="GJ55" s="738">
        <f t="shared" si="109"/>
        <v>61</v>
      </c>
      <c r="GK55" s="738">
        <f t="shared" si="110"/>
        <v>5.62</v>
      </c>
    </row>
    <row r="56" spans="1:193" s="209" customFormat="1" ht="20.25">
      <c r="A56" s="687">
        <f>IF(B56="","",SUBTOTAL(3,$B$11:B56))</f>
        <v>46</v>
      </c>
      <c r="B56" s="490" t="str">
        <f>IF(HKII!$B56="","",HKII!$B56)</f>
        <v>13D301Đ154</v>
      </c>
      <c r="C56" s="648" t="str">
        <f>IF($B56="","",VLOOKUP($B56,'DS LOP HKII'!$B$2:$C$936,2,0))</f>
        <v>Võ Đức</v>
      </c>
      <c r="D56" s="649" t="str">
        <f>IF($B56="","",VLOOKUP($B56,'DS LOP HKII'!$B$2:$D$936,3,0))</f>
        <v>Trí</v>
      </c>
      <c r="E56" s="201"/>
      <c r="F56" s="650" t="str">
        <f>IF($B56="","",IF(AND(ISBLANK(VLOOKUP($B56,HKI!$B$11:$G$73,5,FALSE)),ISBLANK(VLOOKUP($B56,HKII!$B$11:$G$80,5,FALSE)))=TRUE,"",VLOOKUP($B56,HKI!$B$11:$G$73,5,FALSE)+VLOOKUP($B56,HKII!$B$11:$G$80,5,FALSE)))</f>
        <v/>
      </c>
      <c r="G56" s="651">
        <f>IF($B56="","",IF(AND(ISBLANK(VLOOKUP($B56,HKI!$B$11:$G$73,6,FALSE)),ISBLANK(VLOOKUP($B56,HKII!$B$11:$G$80,6,FALSE)))=TRUE,"",VLOOKUP($B56,HKI!$B$11:$G$73,6,FALSE)+VLOOKUP($B56,HKII!$B$11:$G$80,6,FALSE)))</f>
        <v>9</v>
      </c>
      <c r="H56" s="652">
        <f>IF(OR(ISNUMBER(VLOOKUP($B56,HKI!$B$11:$I$73,8,FALSE))=FALSE,$H$6="",$B56=""),"",VLOOKUP($B56,HKI!$B$11:$I$73,8,FALSE))</f>
        <v>4.8</v>
      </c>
      <c r="I56" s="653" t="str">
        <f>IF(OR(ISNUMBER(VLOOKUP($B56,HKI!$B$11:$K$73,10,FALSE))=FALSE,,$H$6="",$B56=""),"",VLOOKUP($B56,HKI!$B$11:$K$73,10,FALSE))</f>
        <v/>
      </c>
      <c r="J56" s="652">
        <f>IF(OR(ISNUMBER(VLOOKUP($B56,HKI!$B$11:$M$73,12,FALSE))=FALSE,$J$6="",$B56=""),"",VLOOKUP($B56,HKI!$B$11:$M$73,12,FALSE))</f>
        <v>6.1</v>
      </c>
      <c r="K56" s="653" t="str">
        <f>IF(OR(ISNUMBER(VLOOKUP($B56,HKI!$B$11:$O$73,14,FALSE))=FALSE,$J$6="",$B56=""),"",VLOOKUP($B56,HKI!$B$11:$O$73,14,FALSE))</f>
        <v/>
      </c>
      <c r="L56" s="652">
        <f>IF(OR(ISNUMBER(VLOOKUP($B56,HKI!$B$11:$Q$73,16,FALSE))=FALSE,$L$6="",$B56=""),"",VLOOKUP($B56,HKI!$B$11:$Q$73,16,FALSE))</f>
        <v>4.5999999999999996</v>
      </c>
      <c r="M56" s="653" t="str">
        <f>IF(OR(ISNUMBER(VLOOKUP($B56,HKI!$B$11:$S$73,18,FALSE))=FALSE,$L$6="",$B56=""),"",VLOOKUP($B56,HKI!$B$11:$S$73,18,FALSE))</f>
        <v/>
      </c>
      <c r="N56" s="652">
        <f>IF(OR(ISNUMBER(VLOOKUP($B56,HKI!$B$11:$U$73,20,FALSE))=FALSE,$N$6="",$B56=""),"",VLOOKUP($B56,HKI!$B$11:$U$73,20,FALSE))</f>
        <v>3</v>
      </c>
      <c r="O56" s="653">
        <f>IF(OR(ISNUMBER(VLOOKUP($B56,HKI!$B$11:$W$73,22,FALSE))=FALSE,$N$6="",$B56=""),"",VLOOKUP($B56,HKI!$B$11:$W$73,22,FALSE))</f>
        <v>4.0999999999999996</v>
      </c>
      <c r="P56" s="652">
        <f>IF(OR(ISNUMBER(VLOOKUP($B56,HKI!$B$11:$Y$73,24,FALSE))=FALSE,$P$6="",$B56=""),"",VLOOKUP($B56,HKI!$B$11:$Y$73,24,FALSE))</f>
        <v>5.9</v>
      </c>
      <c r="Q56" s="653" t="str">
        <f>IF(OR(ISNUMBER(VLOOKUP($B56,HKI!$B$11:$AA$73,26,FALSE))=FALSE,$P$6="",$B56=""),"",VLOOKUP($B56,HKI!$B$11:$AA$73,26,FALSE))</f>
        <v/>
      </c>
      <c r="R56" s="652">
        <f>IF(OR(ISNUMBER(VLOOKUP($B56,HKI!$B$11:$AC$73,28,FALSE))=FALSE,$R$6="",$B56=""),"",VLOOKUP($B56,HKI!$B$11:$AC$73,28,FALSE))</f>
        <v>2.2999999999999998</v>
      </c>
      <c r="S56" s="653">
        <f>IF(OR(ISNUMBER(VLOOKUP($B56,HKI!$B$11:$AE$73,30,FALSE))=FALSE,$R$6="",$B56=""),"",VLOOKUP($B56,HKI!$B$11:$AE$73,30,FALSE))</f>
        <v>3.5</v>
      </c>
      <c r="T56" s="652" t="str">
        <f>IF(OR(ISNUMBER(VLOOKUP($B56,HKI!$B$11:$AG$73,32,FALSE))=FALSE,$T$6="",$B56=""),"",VLOOKUP($B56,HKI!$B$11:$AG$73,32,FALSE))</f>
        <v/>
      </c>
      <c r="U56" s="653" t="str">
        <f>IF(OR(ISNUMBER(VLOOKUP($B56,HKI!$B$11:$AI$73,34,FALSE))=FALSE,$T$6="",$B56=""),"",VLOOKUP($B56,HKI!$B$11:$AI$73,34,FALSE))</f>
        <v/>
      </c>
      <c r="V56" s="652" t="str">
        <f>IF(OR(ISNUMBER(VLOOKUP($B56,HKI!$B$11:$AK$73,36,FALSE))=FALSE,$V$6="",$B56=""),"",VLOOKUP($B56,HKI!$B$11:$AK$73,36,FALSE))</f>
        <v/>
      </c>
      <c r="W56" s="653" t="str">
        <f>IF(OR(ISNUMBER(VLOOKUP($B56,HKI!$B$11:$AM$73,38,FALSE))=FALSE,$V$6="",$B56=""),"",VLOOKUP($B56,HKI!$B$11:$AM$73,38,FALSE))</f>
        <v/>
      </c>
      <c r="X56" s="652" t="str">
        <f>IF(OR(ISNUMBER(VLOOKUP($B56,HKI!$B$11:$AO$73,40,FALSE))=FALSE,$X$6="",$B56=""),"",VLOOKUP($B56,HKI!$B$11:$AO$73,40,FALSE))</f>
        <v/>
      </c>
      <c r="Y56" s="653" t="str">
        <f>IF(OR(ISNUMBER(VLOOKUP($B56,HKI!$B$11:$AQ$73,42,FALSE))=FALSE,$X$6="",$B56=""),"",VLOOKUP($B56,HKI!$B$11:$AQ$73,42,FALSE))</f>
        <v/>
      </c>
      <c r="Z56" s="652">
        <f>IF(OR(ISNUMBER(VLOOKUP($B56,HKI!$B$11:$AS$73,44,FALSE))=FALSE,$Z$6="",$B56=""),"",VLOOKUP($B56,HKI!$B$11:$AS$73,44,FALSE))</f>
        <v>7</v>
      </c>
      <c r="AA56" s="254"/>
      <c r="AB56" s="652">
        <f>IF(OR(ISNUMBER(VLOOKUP($B56,HKI!$B$11:$AW$73,48,FALSE))=FALSE,$AB$6="",$B56=""),"",VLOOKUP($B56,HKI!$B$11:$AW$73,48,FALSE))</f>
        <v>7</v>
      </c>
      <c r="AC56" s="254"/>
      <c r="AD56" s="652">
        <f>IF(OR(ISNUMBER(VLOOKUP($B56,HKII!$B$11:$I$80,8,FALSE))=FALSE,$AD$6="",$B56=""),"",VLOOKUP($B56,HKII!$B$11:$I$80,8,FALSE))</f>
        <v>4.5</v>
      </c>
      <c r="AE56" s="653" t="str">
        <f>IF(OR(ISNUMBER(VLOOKUP($B56,HKII!$B$11:$K$80,10,FALSE))=FALSE,$AD$6="",$B56=""),"",VLOOKUP($B56,HKII!$B$11:$K$80,10,FALSE))</f>
        <v/>
      </c>
      <c r="AF56" s="652">
        <f>IF(OR(ISNUMBER(VLOOKUP($B56,HKII!$B$11:$M$80,12,FALSE))=FALSE,$AF$6="",$B56=""),"",VLOOKUP($B56,HKII!$B$11:$M$80,12,FALSE))</f>
        <v>6.5</v>
      </c>
      <c r="AG56" s="653" t="str">
        <f>IF(OR(ISNUMBER(VLOOKUP($B56,HKII!$B$11:$O$80,14,FALSE))=FALSE,$AF$6="",$B56=""),"",VLOOKUP($B56,HKII!$B$11:$O$80,14,FALSE))</f>
        <v/>
      </c>
      <c r="AH56" s="652">
        <f>IF(OR(ISNUMBER(VLOOKUP($B56,HKII!$B$11:$Q$80,16,FALSE))=FALSE,$AH$6="",$B56=""),"",VLOOKUP($B56,HKII!$B$11:$Q$80,16,FALSE))</f>
        <v>5.5</v>
      </c>
      <c r="AI56" s="653" t="str">
        <f>IF(OR(ISNUMBER(VLOOKUP($B56,HKII!$B$11:$S$80,18,FALSE))=FALSE,$AH$6="",$B56=""),"",VLOOKUP($B56,HKII!$B$11:$S$75,18,FALSE))</f>
        <v/>
      </c>
      <c r="AJ56" s="652">
        <f>IF(OR(ISNUMBER(VLOOKUP($B56,HKII!$B$11:$U$80,20,FALSE))=FALSE,$AJ$6="",$B56=""),"",VLOOKUP($B56,HKII!$B$11:$U$80,20,FALSE))</f>
        <v>4.3</v>
      </c>
      <c r="AK56" s="653" t="str">
        <f>IF(OR(ISNUMBER(VLOOKUP($B56,HKII!$B$11:$W$91,22,FALSE))=FALSE,$AJ$6="",$B56=""),"",VLOOKUP($B56,HKII!$B$11:$W$91,22,FALSE))</f>
        <v/>
      </c>
      <c r="AL56" s="652">
        <f>IF(OR(ISNUMBER(VLOOKUP($B56,HKII!$B$11:$Y$80,24,FALSE))=FALSE,$AL$6="",$B56=""),"",VLOOKUP($B56,HKII!$B$11:$Y$80,24,FALSE))</f>
        <v>4.9000000000000004</v>
      </c>
      <c r="AM56" s="653" t="str">
        <f>IF(OR(ISNUMBER(VLOOKUP($B56,HKII!$B$11:$AA$80,26,FALSE))=FALSE,$AL$6="",$B56=""),"",VLOOKUP($B56,HKII!$B$11:$AA$80,26,FALSE))</f>
        <v/>
      </c>
      <c r="AN56" s="652">
        <f>IF(OR(ISNUMBER(VLOOKUP($B56,HKII!$B$11:$AC$80,28,FALSE))=FALSE,$AN$6="",$B56=""),"",VLOOKUP($B56,HKII!$B$11:$AC$80,28,FALSE))</f>
        <v>4.5</v>
      </c>
      <c r="AO56" s="653" t="str">
        <f>IF(OR(ISNUMBER(VLOOKUP($B56,HKII!$B$11:$AE$80,30,FALSE))=FALSE,$AN$6="",$B56=""),"",VLOOKUP($B56,HKII!$B$11:$AE$80,30,FALSE))</f>
        <v/>
      </c>
      <c r="AP56" s="652" t="str">
        <f>IF(OR(ISNUMBER(VLOOKUP($B56,HKII!$B$11:$AG$80,32,FALSE))=FALSE,$AP$6="",$B56=""),"",VLOOKUP($B56,HKII!$B$11:$AG$80,32,FALSE))</f>
        <v/>
      </c>
      <c r="AQ56" s="654" t="str">
        <f>IF(OR(ISNUMBER(VLOOKUP($B56,HKII!$B$11:$AI$80,34,FALSE))=FALSE,$AP$6="",$B56=""),"",VLOOKUP($B56,HKII!$B$11:$AI$80,34,FALSE))</f>
        <v/>
      </c>
      <c r="AR56" s="652">
        <f>IF(OR(ISNUMBER(VLOOKUP($B56,HKII!$B$11:$AK$80,36,FALSE))=FALSE,$AR$6="",$B56=""),"",VLOOKUP($B56,HKII!$B$11:$AK$80,36,FALSE))</f>
        <v>8</v>
      </c>
      <c r="AS56" s="254"/>
      <c r="AT56" s="652">
        <f>IF(OR(ISNUMBER(VLOOKUP($B56,HKII!$B$11:$AO$80,40,FALSE))=FALSE,$AT$6="",$B56=""),"",VLOOKUP($B56,HKII!$B$11:$AO$80,40,FALSE))</f>
        <v>4.8</v>
      </c>
      <c r="AU56" s="735"/>
      <c r="AV56" s="652">
        <f>IF(OR(ISNUMBER(VLOOKUP($B56,HKII!$B$11:$AS$80,44,FALSE))=FALSE,$AV$6="",$B56=""),"",VLOOKUP($B56,HKII!$B$11:$AS$80,44,FALSE))</f>
        <v>5</v>
      </c>
      <c r="AW56" s="735"/>
      <c r="AX56" s="652" t="str">
        <f>IF(OR(ISNUMBER(VLOOKUP($B56,HKII!$B$11:$AW$80,48,FALSE))=FALSE,AX51="",$B56=""),"",VLOOKUP($B56,HKII!$B$11:$AW$80,48,FALSE))</f>
        <v/>
      </c>
      <c r="AY56" s="735"/>
      <c r="AZ56" s="655">
        <f t="shared" si="0"/>
        <v>5.15</v>
      </c>
      <c r="BA56" s="655">
        <f t="shared" si="22"/>
        <v>5.28</v>
      </c>
      <c r="BB56" s="548">
        <f>IF($B56="","",IF(OR(ISNUMBER(VLOOKUP($B56,HKI!$B$11:$BB$73,53,FALSE)),ISNUMBER(VLOOKUP($B56,HKII!$B$11:$BB$80,53,FALSE))),ROUND((VLOOKUP($B56,HKI!$B$11:$BB$73,53,FALSE)+VLOOKUP($B56,HKII!$B$11:$BB$80,53,FALSE))/2,0),""))</f>
        <v>60</v>
      </c>
      <c r="BC56" s="656" t="str">
        <f t="shared" si="23"/>
        <v>TB Yếu</v>
      </c>
      <c r="BD56" s="548" t="str">
        <f t="shared" si="24"/>
        <v>TB Yếu</v>
      </c>
      <c r="BE56" s="202"/>
      <c r="BF56" s="186" t="str">
        <f t="shared" si="25"/>
        <v/>
      </c>
      <c r="BG56" s="657">
        <f t="shared" si="26"/>
        <v>35</v>
      </c>
      <c r="BH56" s="188">
        <f t="shared" si="111"/>
        <v>31</v>
      </c>
      <c r="BI56" s="188">
        <f t="shared" si="28"/>
        <v>4</v>
      </c>
      <c r="BJ56" s="188">
        <f t="shared" si="29"/>
        <v>33</v>
      </c>
      <c r="BK56" s="658">
        <f t="shared" si="30"/>
        <v>2</v>
      </c>
      <c r="BL56" s="659">
        <f t="shared" si="31"/>
        <v>5.47</v>
      </c>
      <c r="BM56" s="186" t="str">
        <f t="shared" si="32"/>
        <v>Y</v>
      </c>
      <c r="BN56" s="659">
        <f t="shared" si="33"/>
        <v>5.38</v>
      </c>
      <c r="BO56" s="186" t="str">
        <f t="shared" si="34"/>
        <v>Y</v>
      </c>
      <c r="BP56" s="660" t="str">
        <f t="shared" si="35"/>
        <v>SV năm 2</v>
      </c>
      <c r="BQ56" s="203"/>
      <c r="BR56" s="681">
        <f>IF($B56="","",IF(AND(ISNUMBER(VLOOKUP($B56,HKI!$B$11:$BP$73,67,FALSE))=TRUE,ISNUMBER(VLOOKUP($B56,HKII!$B$11:$BI$80,60,FALSE))=TRUE),VLOOKUP($B56,HKI!$B$11:$BP$73,67,FALSE)+VLOOKUP($B56,HKII!$B$11:$BI$80,60,FALSE),IF(OR(ISNUMBER(VLOOKUP($B56,HKI!$B$11:$BP$73,67,FALSE))=TRUE,ISNUMBER(VLOOKUP($B56,HKII!$B$11:$BI$80,60,FALSE))=TRUE),VLOOKUP($B56,HKII!$B$11:$BI$80,60,FALSE),"")))</f>
        <v>68</v>
      </c>
      <c r="BS56" s="681">
        <f>IF($B56="","",IF(ISNUMBER(VLOOKUP($B56,HKI!$B$11:$BQ$73,68,FALSE))=TRUE,VLOOKUP($B56,HKI!$B$11:$BQ$84,68,FALSE)+IF(ISNUMBER(VLOOKUP($B56,HKII!$B$11:$BJ$80,61,FALSE))=TRUE,VLOOKUP($B56,HKII!$B$11:$BJ$80,61,FALSE),VLOOKUP($B56,HKII!$B$11:$BJ$80,61,FALSE)),""))</f>
        <v>6</v>
      </c>
      <c r="BT56" s="197">
        <f t="shared" si="112"/>
        <v>4.8</v>
      </c>
      <c r="BU56" s="198">
        <f t="shared" si="113"/>
        <v>6.1</v>
      </c>
      <c r="BV56" s="198">
        <f t="shared" si="114"/>
        <v>4.5999999999999996</v>
      </c>
      <c r="BW56" s="198">
        <f t="shared" si="115"/>
        <v>3</v>
      </c>
      <c r="BX56" s="199">
        <f t="shared" si="116"/>
        <v>5.9</v>
      </c>
      <c r="BY56" s="199">
        <f t="shared" si="6"/>
        <v>2.2999999999999998</v>
      </c>
      <c r="BZ56" s="198" t="str">
        <f t="shared" si="7"/>
        <v/>
      </c>
      <c r="CA56" s="198" t="str">
        <f t="shared" si="117"/>
        <v/>
      </c>
      <c r="CB56" s="199" t="str">
        <f t="shared" si="36"/>
        <v/>
      </c>
      <c r="CC56" s="199">
        <f t="shared" si="37"/>
        <v>7</v>
      </c>
      <c r="CD56" s="198">
        <f t="shared" si="9"/>
        <v>7</v>
      </c>
      <c r="CE56" s="198">
        <f t="shared" si="118"/>
        <v>4.5</v>
      </c>
      <c r="CF56" s="198">
        <f t="shared" si="119"/>
        <v>6.5</v>
      </c>
      <c r="CG56" s="198">
        <f t="shared" si="120"/>
        <v>5.5</v>
      </c>
      <c r="CH56" s="198">
        <f t="shared" si="121"/>
        <v>4.3</v>
      </c>
      <c r="CI56" s="198">
        <f t="shared" si="122"/>
        <v>4.9000000000000004</v>
      </c>
      <c r="CJ56" s="198">
        <f t="shared" si="123"/>
        <v>4.5</v>
      </c>
      <c r="CK56" s="198" t="str">
        <f t="shared" si="124"/>
        <v/>
      </c>
      <c r="CL56" s="198">
        <f t="shared" si="125"/>
        <v>8</v>
      </c>
      <c r="CM56" s="198">
        <f t="shared" si="18"/>
        <v>4.8</v>
      </c>
      <c r="CN56" s="198">
        <f t="shared" si="19"/>
        <v>5</v>
      </c>
      <c r="CO56" s="199" t="str">
        <f t="shared" si="20"/>
        <v/>
      </c>
      <c r="CP56" s="200">
        <f t="shared" si="38"/>
        <v>5.15</v>
      </c>
      <c r="CQ56" s="571">
        <f t="shared" si="39"/>
        <v>4.8</v>
      </c>
      <c r="CR56" s="571">
        <f t="shared" si="40"/>
        <v>6.1</v>
      </c>
      <c r="CS56" s="571">
        <f t="shared" si="41"/>
        <v>4.5999999999999996</v>
      </c>
      <c r="CT56" s="571" t="str">
        <f t="shared" si="42"/>
        <v/>
      </c>
      <c r="CU56" s="571">
        <f t="shared" si="43"/>
        <v>5.9</v>
      </c>
      <c r="CV56" s="571" t="str">
        <f t="shared" si="44"/>
        <v/>
      </c>
      <c r="CW56" s="571" t="str">
        <f t="shared" si="45"/>
        <v/>
      </c>
      <c r="CX56" s="571" t="str">
        <f t="shared" si="46"/>
        <v/>
      </c>
      <c r="CY56" s="571" t="str">
        <f t="shared" si="47"/>
        <v/>
      </c>
      <c r="CZ56" s="571">
        <f t="shared" si="48"/>
        <v>7</v>
      </c>
      <c r="DA56" s="571">
        <f t="shared" si="49"/>
        <v>7</v>
      </c>
      <c r="DB56" s="571">
        <f t="shared" si="50"/>
        <v>4.5</v>
      </c>
      <c r="DC56" s="571">
        <f t="shared" si="51"/>
        <v>6.5</v>
      </c>
      <c r="DD56" s="571">
        <f t="shared" si="52"/>
        <v>5.5</v>
      </c>
      <c r="DE56" s="571">
        <f t="shared" si="53"/>
        <v>4.3</v>
      </c>
      <c r="DF56" s="571">
        <f t="shared" si="54"/>
        <v>4.9000000000000004</v>
      </c>
      <c r="DG56" s="571">
        <f t="shared" si="55"/>
        <v>4.5</v>
      </c>
      <c r="DH56" s="571" t="str">
        <f t="shared" si="56"/>
        <v/>
      </c>
      <c r="DI56" s="571">
        <f t="shared" si="57"/>
        <v>8</v>
      </c>
      <c r="DJ56" s="571">
        <f t="shared" si="58"/>
        <v>4.8</v>
      </c>
      <c r="DK56" s="571">
        <f t="shared" si="59"/>
        <v>5</v>
      </c>
      <c r="DL56" s="571" t="str">
        <f t="shared" si="60"/>
        <v/>
      </c>
      <c r="DM56" s="574">
        <f t="shared" si="126"/>
        <v>5.47</v>
      </c>
      <c r="DN56" s="585">
        <f t="shared" si="61"/>
        <v>4.8</v>
      </c>
      <c r="DO56" s="586">
        <f t="shared" si="62"/>
        <v>6.1</v>
      </c>
      <c r="DP56" s="586">
        <f t="shared" si="63"/>
        <v>4.5999999999999996</v>
      </c>
      <c r="DQ56" s="586">
        <f t="shared" si="64"/>
        <v>4.0999999999999996</v>
      </c>
      <c r="DR56" s="586">
        <f t="shared" si="65"/>
        <v>5.9</v>
      </c>
      <c r="DS56" s="586">
        <f t="shared" si="66"/>
        <v>3.5</v>
      </c>
      <c r="DT56" s="586" t="str">
        <f t="shared" si="67"/>
        <v/>
      </c>
      <c r="DU56" s="586" t="str">
        <f t="shared" si="68"/>
        <v/>
      </c>
      <c r="DV56" s="586" t="str">
        <f t="shared" si="69"/>
        <v/>
      </c>
      <c r="DW56" s="586">
        <f t="shared" si="70"/>
        <v>7</v>
      </c>
      <c r="DX56" s="586">
        <f t="shared" si="71"/>
        <v>7</v>
      </c>
      <c r="DY56" s="586">
        <f t="shared" si="72"/>
        <v>4.5</v>
      </c>
      <c r="DZ56" s="586">
        <f t="shared" si="73"/>
        <v>6.5</v>
      </c>
      <c r="EA56" s="586">
        <f t="shared" si="74"/>
        <v>5.5</v>
      </c>
      <c r="EB56" s="586">
        <f t="shared" si="75"/>
        <v>4.3</v>
      </c>
      <c r="EC56" s="586">
        <f t="shared" si="76"/>
        <v>4.9000000000000004</v>
      </c>
      <c r="ED56" s="586">
        <f t="shared" si="77"/>
        <v>4.5</v>
      </c>
      <c r="EE56" s="586" t="str">
        <f t="shared" si="78"/>
        <v/>
      </c>
      <c r="EF56" s="586">
        <f t="shared" si="79"/>
        <v>8</v>
      </c>
      <c r="EG56" s="586">
        <f t="shared" si="80"/>
        <v>4.8</v>
      </c>
      <c r="EH56" s="586">
        <f t="shared" si="81"/>
        <v>5</v>
      </c>
      <c r="EI56" s="586" t="str">
        <f t="shared" si="82"/>
        <v/>
      </c>
      <c r="EJ56" s="589">
        <f t="shared" si="83"/>
        <v>5.28</v>
      </c>
      <c r="EK56" s="617">
        <f>IF($B56="","",IF(ISNUMBER(VLOOKUP($B56,HKI!$B$11:$EU$73,150,FALSE)),VLOOKUP($B56,HKI!$B$11:$EU$73,150,FALSE),""))</f>
        <v>6.7</v>
      </c>
      <c r="EL56" s="602">
        <f>IF($B56="","",IF(ISNUMBER(VLOOKUP($B56,HKI!$B$11:$EV$73,151,FALSE)),VLOOKUP($B56,HKI!$B$11:$EV$73,151,FALSE),""))</f>
        <v>5.6</v>
      </c>
      <c r="EM56" s="602">
        <f>IF($B56="","",IF(ISNUMBER(VLOOKUP($B56,HKI!$B$11:$EW$73,152,FALSE)),VLOOKUP($B56,HKI!$B$11:$EW$73,152,FALSE),""))</f>
        <v>5.2</v>
      </c>
      <c r="EN56" s="602">
        <f>IF($B56="","",IF(ISNUMBER(VLOOKUP($B56,HKI!$B$11:$EX$73,153,FALSE)),VLOOKUP($B56,HKI!$B$11:$EX$73,153,FALSE),""))</f>
        <v>4.0999999999999996</v>
      </c>
      <c r="EO56" s="602">
        <f>IF($B56="","",IF(ISNUMBER(VLOOKUP($B56,HKI!$B$11:$EY$73,154,FALSE)),VLOOKUP($B56,HKI!$B$11:$EY$73,154,FALSE),""))</f>
        <v>5.6</v>
      </c>
      <c r="EP56" s="602">
        <f>IF($B56="","",IF(ISNUMBER(VLOOKUP($B56,HKI!$B$11:$EZ$73,155,FALSE)),VLOOKUP($B56,HKI!$B$11:$EZ$73,155,FALSE),""))</f>
        <v>5.7</v>
      </c>
      <c r="EQ56" s="602">
        <f>IF($B56="","",IF(ISNUMBER(VLOOKUP($B56,HKI!$B$11:$FA$73,156,FALSE)),VLOOKUP($B56,HKI!$B$11:$FA$73,156,FALSE),""))</f>
        <v>5.8</v>
      </c>
      <c r="ER56" s="602" t="str">
        <f>IF($B56="","",IF(ISNUMBER(VLOOKUP($B56,HKI!$B$11:$FB$73,157,FALSE)),VLOOKUP($B56,HKI!$B$11:$FB$73,157,FALSE),""))</f>
        <v/>
      </c>
      <c r="ES56" s="602" t="str">
        <f>IF($B56="","",IF(ISNUMBER(VLOOKUP($B56,HKI!$B$11:$FC$84,158,FALSE)),VLOOKUP($B56,HKI!$B$11:$FC$73,158,FALSE),""))</f>
        <v/>
      </c>
      <c r="ET56" s="602" t="str">
        <f>IF($B56="","",IF(ISNUMBER(VLOOKUP($B56,HKI!$B$11:$FD$73,159,FALSE)),VLOOKUP($B56,HKI!$B$11:$FD$73,159,FALSE),""))</f>
        <v/>
      </c>
      <c r="EU56" s="602">
        <f>IF($B56="","",IF(ISNUMBER(VLOOKUP($B56,HKI!$B$11:$FE$73,160,FALSE)),VLOOKUP($B56,HKI!$B$11:$FE$73,160,FALSE),""))</f>
        <v>4.4000000000000004</v>
      </c>
      <c r="EV56" s="602">
        <f>IF($B56="","",IF(ISNUMBER(VLOOKUP($B56,HKI!$B$11:$FF$73,161,FALSE)),VLOOKUP($B56,HKI!$B$11:$FF$73,161,FALSE),""))</f>
        <v>4.5</v>
      </c>
      <c r="EW56" s="602">
        <f>IF($B56="","",IF(ISNUMBER(VLOOKUP($B56,HKI!$B$11:$FG$73,162,FALSE)),VLOOKUP($B56,HKI!$B$11:$FG$73,162,FALSE),""))</f>
        <v>6.7</v>
      </c>
      <c r="EX56" s="602" t="str">
        <f>IF($B56="","",IF(ISNUMBER(VLOOKUP($B56,HKI!$B$11:$FH$73,163,FALSE)),VLOOKUP($B56,HKI!$B$11:$FH$73,163,FALSE),""))</f>
        <v/>
      </c>
      <c r="EY56" s="602">
        <f>IF($B56="","",IF(ISNUMBER(VLOOKUP($B56,HKI!$B$11:$FI$73,164,FALSE)),VLOOKUP($B56,HKI!$B$11:$FI$73,164,FALSE),""))</f>
        <v>6</v>
      </c>
      <c r="EZ56" s="602">
        <f>IF($B56="","",IF(ISNUMBER(VLOOKUP($B56,HKI!$B$11:$FJ$73,165,FALSE)),VLOOKUP($B56,HKI!$B$11:$FJ$73,165,FALSE),""))</f>
        <v>5.8</v>
      </c>
      <c r="FA56" s="602" t="str">
        <f>IF($B56="","",IF(ISNUMBER(VLOOKUP($B56,HKI!$B$11:$FK$73,166,FALSE)),VLOOKUP($B56,HKI!$B$11:$FK$73,166,FALSE),""))</f>
        <v/>
      </c>
      <c r="FB56" s="602">
        <f>IF($B56="","",IF(ISNUMBER(VLOOKUP($B56,HKI!$B$11:$FL$73,167,FALSE)),VLOOKUP($B56,HKI!$B$11:$FL$73,167,FALSE),""))</f>
        <v>5.9</v>
      </c>
      <c r="FC56" s="602" t="str">
        <f>IF($B56="","",IF(ISNUMBER(VLOOKUP($B56,HKI!$B$11:$FM$73,168,FALSE)),VLOOKUP($B56,HKI!$B$11:$FM$73,168,FALSE),""))</f>
        <v/>
      </c>
      <c r="FD56" s="602" t="str">
        <f>IF($B56="","",IF(ISNUMBER(VLOOKUP($B56,HKI!$B$11:$FN$73,169,FALSE)),VLOOKUP($B56,HKI!$B$11:$FN$73,169,FALSE),""))</f>
        <v/>
      </c>
      <c r="FE56" s="602" t="str">
        <f>IF($B56="","",IF(ISNUMBER(VLOOKUP($B56,HKI!$B$11:$FO$73,170,FALSE)),VLOOKUP($B56,HKI!$B$11:$FO$73,170,FALSE),""))</f>
        <v/>
      </c>
      <c r="FF56" s="602">
        <f>IF($B56="","",IF(ISNUMBER(VLOOKUP($B56,HKI!$B$11:$FP$73,171,FALSE)),VLOOKUP($B56,HKI!$B$11:$FP$73,171,FALSE),""))</f>
        <v>6.9</v>
      </c>
      <c r="FG56" s="618" t="str">
        <f>IF($B56="","",IF(ISNUMBER(VLOOKUP($B56,HKI!$B$11:$FQ$73,172,FALSE)),VLOOKUP($B56,HKI!$B$11:$FQ$73,172,FALSE),""))</f>
        <v/>
      </c>
      <c r="FH56" s="610">
        <f t="shared" si="84"/>
        <v>4.8</v>
      </c>
      <c r="FI56" s="586">
        <f t="shared" si="85"/>
        <v>6.1</v>
      </c>
      <c r="FJ56" s="586">
        <f t="shared" si="86"/>
        <v>4.5999999999999996</v>
      </c>
      <c r="FK56" s="586">
        <f t="shared" si="87"/>
        <v>4.0999999999999996</v>
      </c>
      <c r="FL56" s="586">
        <f t="shared" si="88"/>
        <v>5.9</v>
      </c>
      <c r="FM56" s="586" t="str">
        <f t="shared" si="89"/>
        <v/>
      </c>
      <c r="FN56" s="586" t="str">
        <f t="shared" si="90"/>
        <v/>
      </c>
      <c r="FO56" s="586" t="str">
        <f t="shared" si="91"/>
        <v/>
      </c>
      <c r="FP56" s="586" t="str">
        <f t="shared" si="92"/>
        <v/>
      </c>
      <c r="FQ56" s="586">
        <f t="shared" si="93"/>
        <v>7</v>
      </c>
      <c r="FR56" s="586">
        <f t="shared" si="94"/>
        <v>7</v>
      </c>
      <c r="FS56" s="586">
        <f t="shared" si="95"/>
        <v>4.5</v>
      </c>
      <c r="FT56" s="586">
        <f t="shared" si="96"/>
        <v>6.5</v>
      </c>
      <c r="FU56" s="586">
        <f t="shared" si="97"/>
        <v>5.5</v>
      </c>
      <c r="FV56" s="586">
        <f t="shared" si="98"/>
        <v>4.3</v>
      </c>
      <c r="FW56" s="586">
        <f t="shared" si="99"/>
        <v>4.9000000000000004</v>
      </c>
      <c r="FX56" s="586">
        <f t="shared" si="100"/>
        <v>4.5</v>
      </c>
      <c r="FY56" s="586" t="str">
        <f t="shared" si="101"/>
        <v/>
      </c>
      <c r="FZ56" s="586">
        <f t="shared" si="102"/>
        <v>8</v>
      </c>
      <c r="GA56" s="586">
        <f t="shared" si="103"/>
        <v>4.8</v>
      </c>
      <c r="GB56" s="586">
        <f t="shared" si="104"/>
        <v>5</v>
      </c>
      <c r="GC56" s="586" t="str">
        <f t="shared" si="105"/>
        <v/>
      </c>
      <c r="GD56" s="596">
        <f t="shared" si="106"/>
        <v>5.38</v>
      </c>
      <c r="GE56" s="737">
        <f t="shared" si="107"/>
        <v>5.51</v>
      </c>
      <c r="GF56" s="210"/>
      <c r="GI56" s="738">
        <f t="shared" si="108"/>
        <v>374.90000000000009</v>
      </c>
      <c r="GJ56" s="738">
        <f t="shared" si="109"/>
        <v>68</v>
      </c>
      <c r="GK56" s="738">
        <f t="shared" si="110"/>
        <v>5.51</v>
      </c>
    </row>
    <row r="57" spans="1:193" s="209" customFormat="1" ht="20.25">
      <c r="A57" s="687">
        <f>IF(B57="","",SUBTOTAL(3,$B$11:B57))</f>
        <v>47</v>
      </c>
      <c r="B57" s="490" t="str">
        <f>IF(HKII!$B57="","",HKII!$B57)</f>
        <v>13D301Đ160</v>
      </c>
      <c r="C57" s="648" t="str">
        <f>IF($B57="","",VLOOKUP($B57,'DS LOP HKII'!$B$2:$C$936,2,0))</f>
        <v>Nguyễn Bá</v>
      </c>
      <c r="D57" s="649" t="str">
        <f>IF($B57="","",VLOOKUP($B57,'DS LOP HKII'!$B$2:$D$936,3,0))</f>
        <v>Trung</v>
      </c>
      <c r="E57" s="201"/>
      <c r="F57" s="650" t="str">
        <f>IF($B57="","",IF(AND(ISBLANK(VLOOKUP($B57,HKI!$B$11:$G$73,5,FALSE)),ISBLANK(VLOOKUP($B57,HKII!$B$11:$G$80,5,FALSE)))=TRUE,"",VLOOKUP($B57,HKI!$B$11:$G$73,5,FALSE)+VLOOKUP($B57,HKII!$B$11:$G$80,5,FALSE)))</f>
        <v/>
      </c>
      <c r="G57" s="651">
        <f>IF($B57="","",IF(AND(ISBLANK(VLOOKUP($B57,HKI!$B$11:$G$73,6,FALSE)),ISBLANK(VLOOKUP($B57,HKII!$B$11:$G$80,6,FALSE)))=TRUE,"",VLOOKUP($B57,HKI!$B$11:$G$73,6,FALSE)+VLOOKUP($B57,HKII!$B$11:$G$80,6,FALSE)))</f>
        <v>4</v>
      </c>
      <c r="H57" s="652">
        <f>IF(OR(ISNUMBER(VLOOKUP($B57,HKI!$B$11:$I$73,8,FALSE))=FALSE,$H$6="",$B57=""),"",VLOOKUP($B57,HKI!$B$11:$I$73,8,FALSE))</f>
        <v>5.3</v>
      </c>
      <c r="I57" s="653" t="str">
        <f>IF(OR(ISNUMBER(VLOOKUP($B57,HKI!$B$11:$K$73,10,FALSE))=FALSE,,$H$6="",$B57=""),"",VLOOKUP($B57,HKI!$B$11:$K$73,10,FALSE))</f>
        <v/>
      </c>
      <c r="J57" s="652">
        <f>IF(OR(ISNUMBER(VLOOKUP($B57,HKI!$B$11:$M$73,12,FALSE))=FALSE,$J$6="",$B57=""),"",VLOOKUP($B57,HKI!$B$11:$M$73,12,FALSE))</f>
        <v>5.6</v>
      </c>
      <c r="K57" s="653" t="str">
        <f>IF(OR(ISNUMBER(VLOOKUP($B57,HKI!$B$11:$O$73,14,FALSE))=FALSE,$J$6="",$B57=""),"",VLOOKUP($B57,HKI!$B$11:$O$73,14,FALSE))</f>
        <v/>
      </c>
      <c r="L57" s="652">
        <f>IF(OR(ISNUMBER(VLOOKUP($B57,HKI!$B$11:$Q$73,16,FALSE))=FALSE,$L$6="",$B57=""),"",VLOOKUP($B57,HKI!$B$11:$Q$73,16,FALSE))</f>
        <v>5.5</v>
      </c>
      <c r="M57" s="653" t="str">
        <f>IF(OR(ISNUMBER(VLOOKUP($B57,HKI!$B$11:$S$73,18,FALSE))=FALSE,$L$6="",$B57=""),"",VLOOKUP($B57,HKI!$B$11:$S$73,18,FALSE))</f>
        <v/>
      </c>
      <c r="N57" s="652">
        <f>IF(OR(ISNUMBER(VLOOKUP($B57,HKI!$B$11:$U$73,20,FALSE))=FALSE,$N$6="",$B57=""),"",VLOOKUP($B57,HKI!$B$11:$U$73,20,FALSE))</f>
        <v>4.2</v>
      </c>
      <c r="O57" s="653" t="str">
        <f>IF(OR(ISNUMBER(VLOOKUP($B57,HKI!$B$11:$W$73,22,FALSE))=FALSE,$N$6="",$B57=""),"",VLOOKUP($B57,HKI!$B$11:$W$73,22,FALSE))</f>
        <v/>
      </c>
      <c r="P57" s="652">
        <f>IF(OR(ISNUMBER(VLOOKUP($B57,HKI!$B$11:$Y$73,24,FALSE))=FALSE,$P$6="",$B57=""),"",VLOOKUP($B57,HKI!$B$11:$Y$73,24,FALSE))</f>
        <v>5.3</v>
      </c>
      <c r="Q57" s="653" t="str">
        <f>IF(OR(ISNUMBER(VLOOKUP($B57,HKI!$B$11:$AA$73,26,FALSE))=FALSE,$P$6="",$B57=""),"",VLOOKUP($B57,HKI!$B$11:$AA$73,26,FALSE))</f>
        <v/>
      </c>
      <c r="R57" s="652">
        <f>IF(OR(ISNUMBER(VLOOKUP($B57,HKI!$B$11:$AC$73,28,FALSE))=FALSE,$R$6="",$B57=""),"",VLOOKUP($B57,HKI!$B$11:$AC$73,28,FALSE))</f>
        <v>2.4</v>
      </c>
      <c r="S57" s="653">
        <f>IF(OR(ISNUMBER(VLOOKUP($B57,HKI!$B$11:$AE$73,30,FALSE))=FALSE,$R$6="",$B57=""),"",VLOOKUP($B57,HKI!$B$11:$AE$73,30,FALSE))</f>
        <v>3.3</v>
      </c>
      <c r="T57" s="652" t="str">
        <f>IF(OR(ISNUMBER(VLOOKUP($B57,HKI!$B$11:$AG$73,32,FALSE))=FALSE,$T$6="",$B57=""),"",VLOOKUP($B57,HKI!$B$11:$AG$73,32,FALSE))</f>
        <v/>
      </c>
      <c r="U57" s="653" t="str">
        <f>IF(OR(ISNUMBER(VLOOKUP($B57,HKI!$B$11:$AI$73,34,FALSE))=FALSE,$T$6="",$B57=""),"",VLOOKUP($B57,HKI!$B$11:$AI$73,34,FALSE))</f>
        <v/>
      </c>
      <c r="V57" s="652" t="str">
        <f>IF(OR(ISNUMBER(VLOOKUP($B57,HKI!$B$11:$AK$73,36,FALSE))=FALSE,$V$6="",$B57=""),"",VLOOKUP($B57,HKI!$B$11:$AK$73,36,FALSE))</f>
        <v/>
      </c>
      <c r="W57" s="653" t="str">
        <f>IF(OR(ISNUMBER(VLOOKUP($B57,HKI!$B$11:$AM$73,38,FALSE))=FALSE,$V$6="",$B57=""),"",VLOOKUP($B57,HKI!$B$11:$AM$73,38,FALSE))</f>
        <v/>
      </c>
      <c r="X57" s="652" t="str">
        <f>IF(OR(ISNUMBER(VLOOKUP($B57,HKI!$B$11:$AO$73,40,FALSE))=FALSE,$X$6="",$B57=""),"",VLOOKUP($B57,HKI!$B$11:$AO$73,40,FALSE))</f>
        <v/>
      </c>
      <c r="Y57" s="653" t="str">
        <f>IF(OR(ISNUMBER(VLOOKUP($B57,HKI!$B$11:$AQ$73,42,FALSE))=FALSE,$X$6="",$B57=""),"",VLOOKUP($B57,HKI!$B$11:$AQ$73,42,FALSE))</f>
        <v/>
      </c>
      <c r="Z57" s="652">
        <f>IF(OR(ISNUMBER(VLOOKUP($B57,HKI!$B$11:$AS$73,44,FALSE))=FALSE,$Z$6="",$B57=""),"",VLOOKUP($B57,HKI!$B$11:$AS$73,44,FALSE))</f>
        <v>7.5</v>
      </c>
      <c r="AA57" s="254"/>
      <c r="AB57" s="652">
        <f>IF(OR(ISNUMBER(VLOOKUP($B57,HKI!$B$11:$AW$73,48,FALSE))=FALSE,$AB$6="",$B57=""),"",VLOOKUP($B57,HKI!$B$11:$AW$73,48,FALSE))</f>
        <v>7.3</v>
      </c>
      <c r="AC57" s="254"/>
      <c r="AD57" s="652">
        <f>IF(OR(ISNUMBER(VLOOKUP($B57,HKII!$B$11:$I$80,8,FALSE))=FALSE,$AD$6="",$B57=""),"",VLOOKUP($B57,HKII!$B$11:$I$80,8,FALSE))</f>
        <v>5.3</v>
      </c>
      <c r="AE57" s="653" t="str">
        <f>IF(OR(ISNUMBER(VLOOKUP($B57,HKII!$B$11:$K$80,10,FALSE))=FALSE,$AD$6="",$B57=""),"",VLOOKUP($B57,HKII!$B$11:$K$80,10,FALSE))</f>
        <v/>
      </c>
      <c r="AF57" s="652">
        <f>IF(OR(ISNUMBER(VLOOKUP($B57,HKII!$B$11:$M$80,12,FALSE))=FALSE,$AF$6="",$B57=""),"",VLOOKUP($B57,HKII!$B$11:$M$80,12,FALSE))</f>
        <v>6.4</v>
      </c>
      <c r="AG57" s="653" t="str">
        <f>IF(OR(ISNUMBER(VLOOKUP($B57,HKII!$B$11:$O$80,14,FALSE))=FALSE,$AF$6="",$B57=""),"",VLOOKUP($B57,HKII!$B$11:$O$80,14,FALSE))</f>
        <v/>
      </c>
      <c r="AH57" s="652">
        <f>IF(OR(ISNUMBER(VLOOKUP($B57,HKII!$B$11:$Q$80,16,FALSE))=FALSE,$AH$6="",$B57=""),"",VLOOKUP($B57,HKII!$B$11:$Q$80,16,FALSE))</f>
        <v>6.7</v>
      </c>
      <c r="AI57" s="653" t="str">
        <f>IF(OR(ISNUMBER(VLOOKUP($B57,HKII!$B$11:$S$80,18,FALSE))=FALSE,$AH$6="",$B57=""),"",VLOOKUP($B57,HKII!$B$11:$S$75,18,FALSE))</f>
        <v/>
      </c>
      <c r="AJ57" s="652">
        <f>IF(OR(ISNUMBER(VLOOKUP($B57,HKII!$B$11:$U$80,20,FALSE))=FALSE,$AJ$6="",$B57=""),"",VLOOKUP($B57,HKII!$B$11:$U$80,20,FALSE))</f>
        <v>5.0999999999999996</v>
      </c>
      <c r="AK57" s="653" t="str">
        <f>IF(OR(ISNUMBER(VLOOKUP($B57,HKII!$B$11:$W$91,22,FALSE))=FALSE,$AJ$6="",$B57=""),"",VLOOKUP($B57,HKII!$B$11:$W$91,22,FALSE))</f>
        <v/>
      </c>
      <c r="AL57" s="652">
        <f>IF(OR(ISNUMBER(VLOOKUP($B57,HKII!$B$11:$Y$80,24,FALSE))=FALSE,$AL$6="",$B57=""),"",VLOOKUP($B57,HKII!$B$11:$Y$80,24,FALSE))</f>
        <v>5.9</v>
      </c>
      <c r="AM57" s="653" t="str">
        <f>IF(OR(ISNUMBER(VLOOKUP($B57,HKII!$B$11:$AA$80,26,FALSE))=FALSE,$AL$6="",$B57=""),"",VLOOKUP($B57,HKII!$B$11:$AA$80,26,FALSE))</f>
        <v/>
      </c>
      <c r="AN57" s="652">
        <f>IF(OR(ISNUMBER(VLOOKUP($B57,HKII!$B$11:$AC$80,28,FALSE))=FALSE,$AN$6="",$B57=""),"",VLOOKUP($B57,HKII!$B$11:$AC$80,28,FALSE))</f>
        <v>6.1</v>
      </c>
      <c r="AO57" s="653" t="str">
        <f>IF(OR(ISNUMBER(VLOOKUP($B57,HKII!$B$11:$AE$80,30,FALSE))=FALSE,$AN$6="",$B57=""),"",VLOOKUP($B57,HKII!$B$11:$AE$80,30,FALSE))</f>
        <v/>
      </c>
      <c r="AP57" s="652" t="str">
        <f>IF(OR(ISNUMBER(VLOOKUP($B57,HKII!$B$11:$AG$80,32,FALSE))=FALSE,$AP$6="",$B57=""),"",VLOOKUP($B57,HKII!$B$11:$AG$80,32,FALSE))</f>
        <v/>
      </c>
      <c r="AQ57" s="654" t="str">
        <f>IF(OR(ISNUMBER(VLOOKUP($B57,HKII!$B$11:$AI$80,34,FALSE))=FALSE,$AP$6="",$B57=""),"",VLOOKUP($B57,HKII!$B$11:$AI$80,34,FALSE))</f>
        <v/>
      </c>
      <c r="AR57" s="652">
        <f>IF(OR(ISNUMBER(VLOOKUP($B57,HKII!$B$11:$AK$80,36,FALSE))=FALSE,$AR$6="",$B57=""),"",VLOOKUP($B57,HKII!$B$11:$AK$80,36,FALSE))</f>
        <v>2</v>
      </c>
      <c r="AS57" s="254"/>
      <c r="AT57" s="652">
        <f>IF(OR(ISNUMBER(VLOOKUP($B57,HKII!$B$11:$AO$80,40,FALSE))=FALSE,$AT$6="",$B57=""),"",VLOOKUP($B57,HKII!$B$11:$AO$80,40,FALSE))</f>
        <v>7.5</v>
      </c>
      <c r="AU57" s="735"/>
      <c r="AV57" s="652">
        <f>IF(OR(ISNUMBER(VLOOKUP($B57,HKII!$B$11:$AS$80,44,FALSE))=FALSE,$AV$6="",$B57=""),"",VLOOKUP($B57,HKII!$B$11:$AS$80,44,FALSE))</f>
        <v>7.6</v>
      </c>
      <c r="AW57" s="735"/>
      <c r="AX57" s="652" t="str">
        <f>IF(OR(ISNUMBER(VLOOKUP($B57,HKII!$B$11:$AW$80,48,FALSE))=FALSE,AX52="",$B57=""),"",VLOOKUP($B57,HKII!$B$11:$AW$80,48,FALSE))</f>
        <v/>
      </c>
      <c r="AY57" s="735"/>
      <c r="AZ57" s="655">
        <f t="shared" si="0"/>
        <v>5.73</v>
      </c>
      <c r="BA57" s="655">
        <f t="shared" si="22"/>
        <v>5.78</v>
      </c>
      <c r="BB57" s="548">
        <f>IF($B57="","",IF(OR(ISNUMBER(VLOOKUP($B57,HKI!$B$11:$BB$73,53,FALSE)),ISNUMBER(VLOOKUP($B57,HKII!$B$11:$BB$80,53,FALSE))),ROUND((VLOOKUP($B57,HKI!$B$11:$BB$73,53,FALSE)+VLOOKUP($B57,HKII!$B$11:$BB$80,53,FALSE))/2,0),""))</f>
        <v>57</v>
      </c>
      <c r="BC57" s="656" t="str">
        <f t="shared" si="23"/>
        <v>T.Bình</v>
      </c>
      <c r="BD57" s="548" t="str">
        <f t="shared" si="24"/>
        <v>T.Bình</v>
      </c>
      <c r="BE57" s="202"/>
      <c r="BF57" s="186" t="str">
        <f t="shared" si="25"/>
        <v/>
      </c>
      <c r="BG57" s="657">
        <f t="shared" si="26"/>
        <v>35</v>
      </c>
      <c r="BH57" s="188">
        <f t="shared" si="111"/>
        <v>32</v>
      </c>
      <c r="BI57" s="188">
        <f t="shared" si="28"/>
        <v>3</v>
      </c>
      <c r="BJ57" s="188">
        <f t="shared" si="29"/>
        <v>32</v>
      </c>
      <c r="BK57" s="658">
        <f t="shared" si="30"/>
        <v>3</v>
      </c>
      <c r="BL57" s="659">
        <f t="shared" si="31"/>
        <v>6.05</v>
      </c>
      <c r="BM57" s="186" t="str">
        <f t="shared" si="32"/>
        <v>BT</v>
      </c>
      <c r="BN57" s="659">
        <f t="shared" si="33"/>
        <v>6.05</v>
      </c>
      <c r="BO57" s="186" t="str">
        <f t="shared" si="34"/>
        <v>BT</v>
      </c>
      <c r="BP57" s="660" t="str">
        <f t="shared" si="35"/>
        <v>SV năm 3</v>
      </c>
      <c r="BQ57" s="203"/>
      <c r="BR57" s="681">
        <f>IF($B57="","",IF(AND(ISNUMBER(VLOOKUP($B57,HKI!$B$11:$BP$73,67,FALSE))=TRUE,ISNUMBER(VLOOKUP($B57,HKII!$B$11:$BI$80,60,FALSE))=TRUE),VLOOKUP($B57,HKI!$B$11:$BP$73,67,FALSE)+VLOOKUP($B57,HKII!$B$11:$BI$80,60,FALSE),IF(OR(ISNUMBER(VLOOKUP($B57,HKI!$B$11:$BP$73,67,FALSE))=TRUE,ISNUMBER(VLOOKUP($B57,HKII!$B$11:$BI$80,60,FALSE))=TRUE),VLOOKUP($B57,HKII!$B$11:$BI$80,60,FALSE),"")))</f>
        <v>69</v>
      </c>
      <c r="BS57" s="681">
        <f>IF($B57="","",IF(ISNUMBER(VLOOKUP($B57,HKI!$B$11:$BQ$73,68,FALSE))=TRUE,VLOOKUP($B57,HKI!$B$11:$BQ$84,68,FALSE)+IF(ISNUMBER(VLOOKUP($B57,HKII!$B$11:$BJ$80,61,FALSE))=TRUE,VLOOKUP($B57,HKII!$B$11:$BJ$80,61,FALSE),VLOOKUP($B57,HKII!$B$11:$BJ$80,61,FALSE)),""))</f>
        <v>5</v>
      </c>
      <c r="BT57" s="197">
        <f t="shared" si="112"/>
        <v>5.3</v>
      </c>
      <c r="BU57" s="198">
        <f t="shared" si="113"/>
        <v>5.6</v>
      </c>
      <c r="BV57" s="198">
        <f t="shared" si="114"/>
        <v>5.5</v>
      </c>
      <c r="BW57" s="198">
        <f t="shared" si="115"/>
        <v>4.2</v>
      </c>
      <c r="BX57" s="199">
        <f t="shared" si="116"/>
        <v>5.3</v>
      </c>
      <c r="BY57" s="199">
        <f t="shared" si="6"/>
        <v>2.4</v>
      </c>
      <c r="BZ57" s="198" t="str">
        <f t="shared" si="7"/>
        <v/>
      </c>
      <c r="CA57" s="198" t="str">
        <f t="shared" si="117"/>
        <v/>
      </c>
      <c r="CB57" s="199" t="str">
        <f t="shared" si="36"/>
        <v/>
      </c>
      <c r="CC57" s="199">
        <f t="shared" si="37"/>
        <v>7.5</v>
      </c>
      <c r="CD57" s="198">
        <f t="shared" si="9"/>
        <v>7.3</v>
      </c>
      <c r="CE57" s="198">
        <f t="shared" si="118"/>
        <v>5.3</v>
      </c>
      <c r="CF57" s="198">
        <f t="shared" si="119"/>
        <v>6.4</v>
      </c>
      <c r="CG57" s="198">
        <f t="shared" si="120"/>
        <v>6.7</v>
      </c>
      <c r="CH57" s="198">
        <f t="shared" si="121"/>
        <v>5.0999999999999996</v>
      </c>
      <c r="CI57" s="198">
        <f t="shared" si="122"/>
        <v>5.9</v>
      </c>
      <c r="CJ57" s="198">
        <f t="shared" si="123"/>
        <v>6.1</v>
      </c>
      <c r="CK57" s="198" t="str">
        <f t="shared" si="124"/>
        <v/>
      </c>
      <c r="CL57" s="198">
        <f t="shared" si="125"/>
        <v>2</v>
      </c>
      <c r="CM57" s="198">
        <f t="shared" si="18"/>
        <v>7.5</v>
      </c>
      <c r="CN57" s="198">
        <f t="shared" si="19"/>
        <v>7.6</v>
      </c>
      <c r="CO57" s="199" t="str">
        <f t="shared" si="20"/>
        <v/>
      </c>
      <c r="CP57" s="200">
        <f t="shared" si="38"/>
        <v>5.73</v>
      </c>
      <c r="CQ57" s="571">
        <f t="shared" si="39"/>
        <v>5.3</v>
      </c>
      <c r="CR57" s="571">
        <f t="shared" si="40"/>
        <v>5.6</v>
      </c>
      <c r="CS57" s="571">
        <f t="shared" si="41"/>
        <v>5.5</v>
      </c>
      <c r="CT57" s="571">
        <f t="shared" si="42"/>
        <v>4.2</v>
      </c>
      <c r="CU57" s="571">
        <f t="shared" si="43"/>
        <v>5.3</v>
      </c>
      <c r="CV57" s="571" t="str">
        <f t="shared" si="44"/>
        <v/>
      </c>
      <c r="CW57" s="571" t="str">
        <f t="shared" si="45"/>
        <v/>
      </c>
      <c r="CX57" s="571" t="str">
        <f t="shared" si="46"/>
        <v/>
      </c>
      <c r="CY57" s="571" t="str">
        <f t="shared" si="47"/>
        <v/>
      </c>
      <c r="CZ57" s="571">
        <f t="shared" si="48"/>
        <v>7.5</v>
      </c>
      <c r="DA57" s="571">
        <f t="shared" si="49"/>
        <v>7.3</v>
      </c>
      <c r="DB57" s="571">
        <f t="shared" si="50"/>
        <v>5.3</v>
      </c>
      <c r="DC57" s="571">
        <f t="shared" si="51"/>
        <v>6.4</v>
      </c>
      <c r="DD57" s="571">
        <f t="shared" si="52"/>
        <v>6.7</v>
      </c>
      <c r="DE57" s="571">
        <f t="shared" si="53"/>
        <v>5.0999999999999996</v>
      </c>
      <c r="DF57" s="571">
        <f t="shared" si="54"/>
        <v>5.9</v>
      </c>
      <c r="DG57" s="571">
        <f t="shared" si="55"/>
        <v>6.1</v>
      </c>
      <c r="DH57" s="571" t="str">
        <f t="shared" si="56"/>
        <v/>
      </c>
      <c r="DI57" s="571" t="str">
        <f t="shared" si="57"/>
        <v/>
      </c>
      <c r="DJ57" s="571">
        <f t="shared" si="58"/>
        <v>7.5</v>
      </c>
      <c r="DK57" s="571">
        <f t="shared" si="59"/>
        <v>7.6</v>
      </c>
      <c r="DL57" s="571" t="str">
        <f t="shared" si="60"/>
        <v/>
      </c>
      <c r="DM57" s="574">
        <f t="shared" si="126"/>
        <v>6.05</v>
      </c>
      <c r="DN57" s="585">
        <f t="shared" si="61"/>
        <v>5.3</v>
      </c>
      <c r="DO57" s="586">
        <f t="shared" si="62"/>
        <v>5.6</v>
      </c>
      <c r="DP57" s="586">
        <f t="shared" si="63"/>
        <v>5.5</v>
      </c>
      <c r="DQ57" s="586">
        <f t="shared" si="64"/>
        <v>4.2</v>
      </c>
      <c r="DR57" s="586">
        <f t="shared" si="65"/>
        <v>5.3</v>
      </c>
      <c r="DS57" s="586">
        <f t="shared" si="66"/>
        <v>3.3</v>
      </c>
      <c r="DT57" s="586" t="str">
        <f t="shared" si="67"/>
        <v/>
      </c>
      <c r="DU57" s="586" t="str">
        <f t="shared" si="68"/>
        <v/>
      </c>
      <c r="DV57" s="586" t="str">
        <f t="shared" si="69"/>
        <v/>
      </c>
      <c r="DW57" s="586">
        <f t="shared" si="70"/>
        <v>7.5</v>
      </c>
      <c r="DX57" s="586">
        <f t="shared" si="71"/>
        <v>7.3</v>
      </c>
      <c r="DY57" s="586">
        <f t="shared" si="72"/>
        <v>5.3</v>
      </c>
      <c r="DZ57" s="586">
        <f t="shared" si="73"/>
        <v>6.4</v>
      </c>
      <c r="EA57" s="586">
        <f t="shared" si="74"/>
        <v>6.7</v>
      </c>
      <c r="EB57" s="586">
        <f t="shared" si="75"/>
        <v>5.0999999999999996</v>
      </c>
      <c r="EC57" s="586">
        <f t="shared" si="76"/>
        <v>5.9</v>
      </c>
      <c r="ED57" s="586">
        <f t="shared" si="77"/>
        <v>6.1</v>
      </c>
      <c r="EE57" s="586" t="str">
        <f t="shared" si="78"/>
        <v/>
      </c>
      <c r="EF57" s="586">
        <f t="shared" si="79"/>
        <v>2</v>
      </c>
      <c r="EG57" s="586">
        <f t="shared" si="80"/>
        <v>7.5</v>
      </c>
      <c r="EH57" s="586">
        <f t="shared" si="81"/>
        <v>7.6</v>
      </c>
      <c r="EI57" s="586" t="str">
        <f t="shared" si="82"/>
        <v/>
      </c>
      <c r="EJ57" s="589">
        <f t="shared" si="83"/>
        <v>5.78</v>
      </c>
      <c r="EK57" s="617">
        <f>IF($B57="","",IF(ISNUMBER(VLOOKUP($B57,HKI!$B$11:$EU$73,150,FALSE)),VLOOKUP($B57,HKI!$B$11:$EU$73,150,FALSE),""))</f>
        <v>5</v>
      </c>
      <c r="EL57" s="602">
        <f>IF($B57="","",IF(ISNUMBER(VLOOKUP($B57,HKI!$B$11:$EV$73,151,FALSE)),VLOOKUP($B57,HKI!$B$11:$EV$73,151,FALSE),""))</f>
        <v>6.4</v>
      </c>
      <c r="EM57" s="602">
        <f>IF($B57="","",IF(ISNUMBER(VLOOKUP($B57,HKI!$B$11:$EW$73,152,FALSE)),VLOOKUP($B57,HKI!$B$11:$EW$73,152,FALSE),""))</f>
        <v>5.6</v>
      </c>
      <c r="EN57" s="602">
        <f>IF($B57="","",IF(ISNUMBER(VLOOKUP($B57,HKI!$B$11:$EX$73,153,FALSE)),VLOOKUP($B57,HKI!$B$11:$EX$73,153,FALSE),""))</f>
        <v>5.6</v>
      </c>
      <c r="EO57" s="602">
        <f>IF($B57="","",IF(ISNUMBER(VLOOKUP($B57,HKI!$B$11:$EY$73,154,FALSE)),VLOOKUP($B57,HKI!$B$11:$EY$73,154,FALSE),""))</f>
        <v>5.9</v>
      </c>
      <c r="EP57" s="602">
        <f>IF($B57="","",IF(ISNUMBER(VLOOKUP($B57,HKI!$B$11:$EZ$73,155,FALSE)),VLOOKUP($B57,HKI!$B$11:$EZ$73,155,FALSE),""))</f>
        <v>6.5</v>
      </c>
      <c r="EQ57" s="602">
        <f>IF($B57="","",IF(ISNUMBER(VLOOKUP($B57,HKI!$B$11:$FA$73,156,FALSE)),VLOOKUP($B57,HKI!$B$11:$FA$73,156,FALSE),""))</f>
        <v>5.2</v>
      </c>
      <c r="ER57" s="602" t="str">
        <f>IF($B57="","",IF(ISNUMBER(VLOOKUP($B57,HKI!$B$11:$FB$73,157,FALSE)),VLOOKUP($B57,HKI!$B$11:$FB$73,157,FALSE),""))</f>
        <v/>
      </c>
      <c r="ES57" s="602" t="str">
        <f>IF($B57="","",IF(ISNUMBER(VLOOKUP($B57,HKI!$B$11:$FC$84,158,FALSE)),VLOOKUP($B57,HKI!$B$11:$FC$73,158,FALSE),""))</f>
        <v/>
      </c>
      <c r="ET57" s="602">
        <f>IF($B57="","",IF(ISNUMBER(VLOOKUP($B57,HKI!$B$11:$FD$73,159,FALSE)),VLOOKUP($B57,HKI!$B$11:$FD$73,159,FALSE),""))</f>
        <v>5.8</v>
      </c>
      <c r="EU57" s="602">
        <f>IF($B57="","",IF(ISNUMBER(VLOOKUP($B57,HKI!$B$11:$FE$73,160,FALSE)),VLOOKUP($B57,HKI!$B$11:$FE$73,160,FALSE),""))</f>
        <v>5.2</v>
      </c>
      <c r="EV57" s="602" t="str">
        <f>IF($B57="","",IF(ISNUMBER(VLOOKUP($B57,HKI!$B$11:$FF$73,161,FALSE)),VLOOKUP($B57,HKI!$B$11:$FF$73,161,FALSE),""))</f>
        <v/>
      </c>
      <c r="EW57" s="602">
        <f>IF($B57="","",IF(ISNUMBER(VLOOKUP($B57,HKI!$B$11:$FG$73,162,FALSE)),VLOOKUP($B57,HKI!$B$11:$FG$73,162,FALSE),""))</f>
        <v>8.3000000000000007</v>
      </c>
      <c r="EX57" s="602">
        <f>IF($B57="","",IF(ISNUMBER(VLOOKUP($B57,HKI!$B$11:$FH$73,163,FALSE)),VLOOKUP($B57,HKI!$B$11:$FH$73,163,FALSE),""))</f>
        <v>6.4</v>
      </c>
      <c r="EY57" s="602">
        <f>IF($B57="","",IF(ISNUMBER(VLOOKUP($B57,HKI!$B$11:$FI$73,164,FALSE)),VLOOKUP($B57,HKI!$B$11:$FI$73,164,FALSE),""))</f>
        <v>6.4</v>
      </c>
      <c r="EZ57" s="602">
        <f>IF($B57="","",IF(ISNUMBER(VLOOKUP($B57,HKI!$B$11:$FJ$73,165,FALSE)),VLOOKUP($B57,HKI!$B$11:$FJ$73,165,FALSE),""))</f>
        <v>6.1</v>
      </c>
      <c r="FA57" s="602" t="str">
        <f>IF($B57="","",IF(ISNUMBER(VLOOKUP($B57,HKI!$B$11:$FK$73,166,FALSE)),VLOOKUP($B57,HKI!$B$11:$FK$73,166,FALSE),""))</f>
        <v/>
      </c>
      <c r="FB57" s="602">
        <f>IF($B57="","",IF(ISNUMBER(VLOOKUP($B57,HKI!$B$11:$FL$73,167,FALSE)),VLOOKUP($B57,HKI!$B$11:$FL$73,167,FALSE),""))</f>
        <v>8</v>
      </c>
      <c r="FC57" s="602" t="str">
        <f>IF($B57="","",IF(ISNUMBER(VLOOKUP($B57,HKI!$B$11:$FM$73,168,FALSE)),VLOOKUP($B57,HKI!$B$11:$FM$73,168,FALSE),""))</f>
        <v/>
      </c>
      <c r="FD57" s="602" t="str">
        <f>IF($B57="","",IF(ISNUMBER(VLOOKUP($B57,HKI!$B$11:$FN$73,169,FALSE)),VLOOKUP($B57,HKI!$B$11:$FN$73,169,FALSE),""))</f>
        <v/>
      </c>
      <c r="FE57" s="602" t="str">
        <f>IF($B57="","",IF(ISNUMBER(VLOOKUP($B57,HKI!$B$11:$FO$73,170,FALSE)),VLOOKUP($B57,HKI!$B$11:$FO$73,170,FALSE),""))</f>
        <v/>
      </c>
      <c r="FF57" s="602">
        <f>IF($B57="","",IF(ISNUMBER(VLOOKUP($B57,HKI!$B$11:$FP$73,171,FALSE)),VLOOKUP($B57,HKI!$B$11:$FP$73,171,FALSE),""))</f>
        <v>6.9</v>
      </c>
      <c r="FG57" s="618" t="str">
        <f>IF($B57="","",IF(ISNUMBER(VLOOKUP($B57,HKI!$B$11:$FQ$73,172,FALSE)),VLOOKUP($B57,HKI!$B$11:$FQ$73,172,FALSE),""))</f>
        <v/>
      </c>
      <c r="FH57" s="610">
        <f t="shared" si="84"/>
        <v>5.3</v>
      </c>
      <c r="FI57" s="586">
        <f t="shared" si="85"/>
        <v>5.6</v>
      </c>
      <c r="FJ57" s="586">
        <f t="shared" si="86"/>
        <v>5.5</v>
      </c>
      <c r="FK57" s="586">
        <f t="shared" si="87"/>
        <v>4.2</v>
      </c>
      <c r="FL57" s="586">
        <f t="shared" si="88"/>
        <v>5.3</v>
      </c>
      <c r="FM57" s="586" t="str">
        <f t="shared" si="89"/>
        <v/>
      </c>
      <c r="FN57" s="586" t="str">
        <f t="shared" si="90"/>
        <v/>
      </c>
      <c r="FO57" s="586" t="str">
        <f t="shared" si="91"/>
        <v/>
      </c>
      <c r="FP57" s="586" t="str">
        <f t="shared" si="92"/>
        <v/>
      </c>
      <c r="FQ57" s="586">
        <f t="shared" si="93"/>
        <v>7.5</v>
      </c>
      <c r="FR57" s="586">
        <f t="shared" si="94"/>
        <v>7.3</v>
      </c>
      <c r="FS57" s="586">
        <f t="shared" si="95"/>
        <v>5.3</v>
      </c>
      <c r="FT57" s="586">
        <f t="shared" si="96"/>
        <v>6.4</v>
      </c>
      <c r="FU57" s="586">
        <f t="shared" si="97"/>
        <v>6.7</v>
      </c>
      <c r="FV57" s="586">
        <f t="shared" si="98"/>
        <v>5.0999999999999996</v>
      </c>
      <c r="FW57" s="586">
        <f t="shared" si="99"/>
        <v>5.9</v>
      </c>
      <c r="FX57" s="586">
        <f t="shared" si="100"/>
        <v>6.1</v>
      </c>
      <c r="FY57" s="586" t="str">
        <f t="shared" si="101"/>
        <v/>
      </c>
      <c r="FZ57" s="586" t="str">
        <f t="shared" si="102"/>
        <v/>
      </c>
      <c r="GA57" s="586">
        <f t="shared" si="103"/>
        <v>7.5</v>
      </c>
      <c r="GB57" s="586">
        <f t="shared" si="104"/>
        <v>7.6</v>
      </c>
      <c r="GC57" s="586" t="str">
        <f t="shared" si="105"/>
        <v/>
      </c>
      <c r="GD57" s="596">
        <f t="shared" si="106"/>
        <v>6.05</v>
      </c>
      <c r="GE57" s="737">
        <f t="shared" si="107"/>
        <v>6.12</v>
      </c>
      <c r="GF57" s="210"/>
      <c r="GI57" s="738">
        <f t="shared" si="108"/>
        <v>422.3</v>
      </c>
      <c r="GJ57" s="738">
        <f t="shared" si="109"/>
        <v>69</v>
      </c>
      <c r="GK57" s="738">
        <f t="shared" si="110"/>
        <v>6.12</v>
      </c>
    </row>
    <row r="58" spans="1:193" s="209" customFormat="1" ht="20.25">
      <c r="A58" s="687">
        <f>IF(B58="","",SUBTOTAL(3,$B$11:B58))</f>
        <v>48</v>
      </c>
      <c r="B58" s="490" t="str">
        <f>IF(HKII!$B58="","",HKII!$B58)</f>
        <v>13D301Đ163</v>
      </c>
      <c r="C58" s="648" t="str">
        <f>IF($B58="","",VLOOKUP($B58,'DS LOP HKII'!$B$2:$C$936,2,0))</f>
        <v>Mai Ngọc</v>
      </c>
      <c r="D58" s="649" t="str">
        <f>IF($B58="","",VLOOKUP($B58,'DS LOP HKII'!$B$2:$D$936,3,0))</f>
        <v>Trước</v>
      </c>
      <c r="E58" s="201"/>
      <c r="F58" s="650" t="str">
        <f>IF($B58="","",IF(AND(ISBLANK(VLOOKUP($B58,HKI!$B$11:$G$73,5,FALSE)),ISBLANK(VLOOKUP($B58,HKII!$B$11:$G$80,5,FALSE)))=TRUE,"",VLOOKUP($B58,HKI!$B$11:$G$73,5,FALSE)+VLOOKUP($B58,HKII!$B$11:$G$80,5,FALSE)))</f>
        <v/>
      </c>
      <c r="G58" s="651">
        <f>IF($B58="","",IF(AND(ISBLANK(VLOOKUP($B58,HKI!$B$11:$G$73,6,FALSE)),ISBLANK(VLOOKUP($B58,HKII!$B$11:$G$80,6,FALSE)))=TRUE,"",VLOOKUP($B58,HKI!$B$11:$G$73,6,FALSE)+VLOOKUP($B58,HKII!$B$11:$G$80,6,FALSE)))</f>
        <v>11</v>
      </c>
      <c r="H58" s="652">
        <f>IF(OR(ISNUMBER(VLOOKUP($B58,HKI!$B$11:$I$73,8,FALSE))=FALSE,$H$6="",$B58=""),"",VLOOKUP($B58,HKI!$B$11:$I$73,8,FALSE))</f>
        <v>4.3</v>
      </c>
      <c r="I58" s="653" t="str">
        <f>IF(OR(ISNUMBER(VLOOKUP($B58,HKI!$B$11:$K$73,10,FALSE))=FALSE,,$H$6="",$B58=""),"",VLOOKUP($B58,HKI!$B$11:$K$73,10,FALSE))</f>
        <v/>
      </c>
      <c r="J58" s="652">
        <f>IF(OR(ISNUMBER(VLOOKUP($B58,HKI!$B$11:$M$73,12,FALSE))=FALSE,$J$6="",$B58=""),"",VLOOKUP($B58,HKI!$B$11:$M$73,12,FALSE))</f>
        <v>7</v>
      </c>
      <c r="K58" s="653" t="str">
        <f>IF(OR(ISNUMBER(VLOOKUP($B58,HKI!$B$11:$O$73,14,FALSE))=FALSE,$J$6="",$B58=""),"",VLOOKUP($B58,HKI!$B$11:$O$73,14,FALSE))</f>
        <v/>
      </c>
      <c r="L58" s="652">
        <f>IF(OR(ISNUMBER(VLOOKUP($B58,HKI!$B$11:$Q$73,16,FALSE))=FALSE,$L$6="",$B58=""),"",VLOOKUP($B58,HKI!$B$11:$Q$73,16,FALSE))</f>
        <v>6.3</v>
      </c>
      <c r="M58" s="653" t="str">
        <f>IF(OR(ISNUMBER(VLOOKUP($B58,HKI!$B$11:$S$73,18,FALSE))=FALSE,$L$6="",$B58=""),"",VLOOKUP($B58,HKI!$B$11:$S$73,18,FALSE))</f>
        <v/>
      </c>
      <c r="N58" s="652">
        <f>IF(OR(ISNUMBER(VLOOKUP($B58,HKI!$B$11:$U$73,20,FALSE))=FALSE,$N$6="",$B58=""),"",VLOOKUP($B58,HKI!$B$11:$U$73,20,FALSE))</f>
        <v>6.7</v>
      </c>
      <c r="O58" s="653" t="str">
        <f>IF(OR(ISNUMBER(VLOOKUP($B58,HKI!$B$11:$W$73,22,FALSE))=FALSE,$N$6="",$B58=""),"",VLOOKUP($B58,HKI!$B$11:$W$73,22,FALSE))</f>
        <v/>
      </c>
      <c r="P58" s="652">
        <f>IF(OR(ISNUMBER(VLOOKUP($B58,HKI!$B$11:$Y$73,24,FALSE))=FALSE,$P$6="",$B58=""),"",VLOOKUP($B58,HKI!$B$11:$Y$73,24,FALSE))</f>
        <v>6.1</v>
      </c>
      <c r="Q58" s="653" t="str">
        <f>IF(OR(ISNUMBER(VLOOKUP($B58,HKI!$B$11:$AA$73,26,FALSE))=FALSE,$P$6="",$B58=""),"",VLOOKUP($B58,HKI!$B$11:$AA$73,26,FALSE))</f>
        <v/>
      </c>
      <c r="R58" s="652">
        <f>IF(OR(ISNUMBER(VLOOKUP($B58,HKI!$B$11:$AC$73,28,FALSE))=FALSE,$R$6="",$B58=""),"",VLOOKUP($B58,HKI!$B$11:$AC$73,28,FALSE))</f>
        <v>4.5999999999999996</v>
      </c>
      <c r="S58" s="653" t="str">
        <f>IF(OR(ISNUMBER(VLOOKUP($B58,HKI!$B$11:$AE$73,30,FALSE))=FALSE,$R$6="",$B58=""),"",VLOOKUP($B58,HKI!$B$11:$AE$73,30,FALSE))</f>
        <v/>
      </c>
      <c r="T58" s="652" t="str">
        <f>IF(OR(ISNUMBER(VLOOKUP($B58,HKI!$B$11:$AG$73,32,FALSE))=FALSE,$T$6="",$B58=""),"",VLOOKUP($B58,HKI!$B$11:$AG$73,32,FALSE))</f>
        <v/>
      </c>
      <c r="U58" s="653" t="str">
        <f>IF(OR(ISNUMBER(VLOOKUP($B58,HKI!$B$11:$AI$73,34,FALSE))=FALSE,$T$6="",$B58=""),"",VLOOKUP($B58,HKI!$B$11:$AI$73,34,FALSE))</f>
        <v/>
      </c>
      <c r="V58" s="652" t="str">
        <f>IF(OR(ISNUMBER(VLOOKUP($B58,HKI!$B$11:$AK$73,36,FALSE))=FALSE,$V$6="",$B58=""),"",VLOOKUP($B58,HKI!$B$11:$AK$73,36,FALSE))</f>
        <v/>
      </c>
      <c r="W58" s="653" t="str">
        <f>IF(OR(ISNUMBER(VLOOKUP($B58,HKI!$B$11:$AM$73,38,FALSE))=FALSE,$V$6="",$B58=""),"",VLOOKUP($B58,HKI!$B$11:$AM$73,38,FALSE))</f>
        <v/>
      </c>
      <c r="X58" s="652" t="str">
        <f>IF(OR(ISNUMBER(VLOOKUP($B58,HKI!$B$11:$AO$73,40,FALSE))=FALSE,$X$6="",$B58=""),"",VLOOKUP($B58,HKI!$B$11:$AO$73,40,FALSE))</f>
        <v/>
      </c>
      <c r="Y58" s="653" t="str">
        <f>IF(OR(ISNUMBER(VLOOKUP($B58,HKI!$B$11:$AQ$73,42,FALSE))=FALSE,$X$6="",$B58=""),"",VLOOKUP($B58,HKI!$B$11:$AQ$73,42,FALSE))</f>
        <v/>
      </c>
      <c r="Z58" s="652">
        <f>IF(OR(ISNUMBER(VLOOKUP($B58,HKI!$B$11:$AS$73,44,FALSE))=FALSE,$Z$6="",$B58=""),"",VLOOKUP($B58,HKI!$B$11:$AS$73,44,FALSE))</f>
        <v>6.8</v>
      </c>
      <c r="AA58" s="254"/>
      <c r="AB58" s="652">
        <f>IF(OR(ISNUMBER(VLOOKUP($B58,HKI!$B$11:$AW$73,48,FALSE))=FALSE,$AB$6="",$B58=""),"",VLOOKUP($B58,HKI!$B$11:$AW$73,48,FALSE))</f>
        <v>7.5</v>
      </c>
      <c r="AC58" s="254"/>
      <c r="AD58" s="652">
        <f>IF(OR(ISNUMBER(VLOOKUP($B58,HKII!$B$11:$I$80,8,FALSE))=FALSE,$AD$6="",$B58=""),"",VLOOKUP($B58,HKII!$B$11:$I$80,8,FALSE))</f>
        <v>4.5</v>
      </c>
      <c r="AE58" s="653" t="str">
        <f>IF(OR(ISNUMBER(VLOOKUP($B58,HKII!$B$11:$K$80,10,FALSE))=FALSE,$AD$6="",$B58=""),"",VLOOKUP($B58,HKII!$B$11:$K$80,10,FALSE))</f>
        <v/>
      </c>
      <c r="AF58" s="652">
        <f>IF(OR(ISNUMBER(VLOOKUP($B58,HKII!$B$11:$M$80,12,FALSE))=FALSE,$AF$6="",$B58=""),"",VLOOKUP($B58,HKII!$B$11:$M$80,12,FALSE))</f>
        <v>5.8</v>
      </c>
      <c r="AG58" s="653" t="str">
        <f>IF(OR(ISNUMBER(VLOOKUP($B58,HKII!$B$11:$O$80,14,FALSE))=FALSE,$AF$6="",$B58=""),"",VLOOKUP($B58,HKII!$B$11:$O$80,14,FALSE))</f>
        <v/>
      </c>
      <c r="AH58" s="652">
        <f>IF(OR(ISNUMBER(VLOOKUP($B58,HKII!$B$11:$Q$80,16,FALSE))=FALSE,$AH$6="",$B58=""),"",VLOOKUP($B58,HKII!$B$11:$Q$80,16,FALSE))</f>
        <v>5.6</v>
      </c>
      <c r="AI58" s="653" t="str">
        <f>IF(OR(ISNUMBER(VLOOKUP($B58,HKII!$B$11:$S$80,18,FALSE))=FALSE,$AH$6="",$B58=""),"",VLOOKUP($B58,HKII!$B$11:$S$75,18,FALSE))</f>
        <v/>
      </c>
      <c r="AJ58" s="652">
        <f>IF(OR(ISNUMBER(VLOOKUP($B58,HKII!$B$11:$U$80,20,FALSE))=FALSE,$AJ$6="",$B58=""),"",VLOOKUP($B58,HKII!$B$11:$U$80,20,FALSE))</f>
        <v>5.2</v>
      </c>
      <c r="AK58" s="653" t="str">
        <f>IF(OR(ISNUMBER(VLOOKUP($B58,HKII!$B$11:$W$91,22,FALSE))=FALSE,$AJ$6="",$B58=""),"",VLOOKUP($B58,HKII!$B$11:$W$91,22,FALSE))</f>
        <v/>
      </c>
      <c r="AL58" s="652">
        <f>IF(OR(ISNUMBER(VLOOKUP($B58,HKII!$B$11:$Y$80,24,FALSE))=FALSE,$AL$6="",$B58=""),"",VLOOKUP($B58,HKII!$B$11:$Y$80,24,FALSE))</f>
        <v>5.9</v>
      </c>
      <c r="AM58" s="653" t="str">
        <f>IF(OR(ISNUMBER(VLOOKUP($B58,HKII!$B$11:$AA$80,26,FALSE))=FALSE,$AL$6="",$B58=""),"",VLOOKUP($B58,HKII!$B$11:$AA$80,26,FALSE))</f>
        <v/>
      </c>
      <c r="AN58" s="652">
        <f>IF(OR(ISNUMBER(VLOOKUP($B58,HKII!$B$11:$AC$80,28,FALSE))=FALSE,$AN$6="",$B58=""),"",VLOOKUP($B58,HKII!$B$11:$AC$80,28,FALSE))</f>
        <v>5.9</v>
      </c>
      <c r="AO58" s="653" t="str">
        <f>IF(OR(ISNUMBER(VLOOKUP($B58,HKII!$B$11:$AE$80,30,FALSE))=FALSE,$AN$6="",$B58=""),"",VLOOKUP($B58,HKII!$B$11:$AE$80,30,FALSE))</f>
        <v/>
      </c>
      <c r="AP58" s="652" t="str">
        <f>IF(OR(ISNUMBER(VLOOKUP($B58,HKII!$B$11:$AG$80,32,FALSE))=FALSE,$AP$6="",$B58=""),"",VLOOKUP($B58,HKII!$B$11:$AG$80,32,FALSE))</f>
        <v/>
      </c>
      <c r="AQ58" s="654" t="str">
        <f>IF(OR(ISNUMBER(VLOOKUP($B58,HKII!$B$11:$AI$80,34,FALSE))=FALSE,$AP$6="",$B58=""),"",VLOOKUP($B58,HKII!$B$11:$AI$80,34,FALSE))</f>
        <v/>
      </c>
      <c r="AR58" s="652">
        <f>IF(OR(ISNUMBER(VLOOKUP($B58,HKII!$B$11:$AK$80,36,FALSE))=FALSE,$AR$6="",$B58=""),"",VLOOKUP($B58,HKII!$B$11:$AK$80,36,FALSE))</f>
        <v>6</v>
      </c>
      <c r="AS58" s="254"/>
      <c r="AT58" s="652">
        <f>IF(OR(ISNUMBER(VLOOKUP($B58,HKII!$B$11:$AO$80,40,FALSE))=FALSE,$AT$6="",$B58=""),"",VLOOKUP($B58,HKII!$B$11:$AO$80,40,FALSE))</f>
        <v>6.3</v>
      </c>
      <c r="AU58" s="735"/>
      <c r="AV58" s="652">
        <f>IF(OR(ISNUMBER(VLOOKUP($B58,HKII!$B$11:$AS$80,44,FALSE))=FALSE,$AV$6="",$B58=""),"",VLOOKUP($B58,HKII!$B$11:$AS$80,44,FALSE))</f>
        <v>7.4</v>
      </c>
      <c r="AW58" s="735"/>
      <c r="AX58" s="652" t="str">
        <f>IF(OR(ISNUMBER(VLOOKUP($B58,HKII!$B$11:$AW$80,48,FALSE))=FALSE,AX53="",$B58=""),"",VLOOKUP($B58,HKII!$B$11:$AW$80,48,FALSE))</f>
        <v/>
      </c>
      <c r="AY58" s="735"/>
      <c r="AZ58" s="655">
        <f t="shared" si="0"/>
        <v>6.03</v>
      </c>
      <c r="BA58" s="655" t="str">
        <f t="shared" si="22"/>
        <v/>
      </c>
      <c r="BB58" s="548">
        <f>IF($B58="","",IF(OR(ISNUMBER(VLOOKUP($B58,HKI!$B$11:$BB$73,53,FALSE)),ISNUMBER(VLOOKUP($B58,HKII!$B$11:$BB$80,53,FALSE))),ROUND((VLOOKUP($B58,HKI!$B$11:$BB$73,53,FALSE)+VLOOKUP($B58,HKII!$B$11:$BB$80,53,FALSE))/2,0),""))</f>
        <v>49</v>
      </c>
      <c r="BC58" s="656" t="str">
        <f t="shared" si="23"/>
        <v>T.Bình</v>
      </c>
      <c r="BD58" s="548" t="str">
        <f t="shared" si="24"/>
        <v/>
      </c>
      <c r="BE58" s="202"/>
      <c r="BF58" s="186" t="str">
        <f t="shared" si="25"/>
        <v/>
      </c>
      <c r="BG58" s="657">
        <f t="shared" si="26"/>
        <v>35</v>
      </c>
      <c r="BH58" s="188">
        <f t="shared" si="111"/>
        <v>35</v>
      </c>
      <c r="BI58" s="188">
        <f t="shared" si="28"/>
        <v>0</v>
      </c>
      <c r="BJ58" s="188">
        <f t="shared" si="29"/>
        <v>35</v>
      </c>
      <c r="BK58" s="658">
        <f t="shared" si="30"/>
        <v>0</v>
      </c>
      <c r="BL58" s="659">
        <f t="shared" si="31"/>
        <v>6.03</v>
      </c>
      <c r="BM58" s="186" t="str">
        <f t="shared" si="32"/>
        <v>BT</v>
      </c>
      <c r="BN58" s="659">
        <f t="shared" si="33"/>
        <v>6.03</v>
      </c>
      <c r="BO58" s="186" t="str">
        <f t="shared" si="34"/>
        <v>BT</v>
      </c>
      <c r="BP58" s="660" t="str">
        <f t="shared" si="35"/>
        <v>SV năm 3</v>
      </c>
      <c r="BQ58" s="203"/>
      <c r="BR58" s="681">
        <f>IF($B58="","",IF(AND(ISNUMBER(VLOOKUP($B58,HKI!$B$11:$BP$73,67,FALSE))=TRUE,ISNUMBER(VLOOKUP($B58,HKII!$B$11:$BI$80,60,FALSE))=TRUE),VLOOKUP($B58,HKI!$B$11:$BP$73,67,FALSE)+VLOOKUP($B58,HKII!$B$11:$BI$80,60,FALSE),IF(OR(ISNUMBER(VLOOKUP($B58,HKI!$B$11:$BP$73,67,FALSE))=TRUE,ISNUMBER(VLOOKUP($B58,HKII!$B$11:$BI$80,60,FALSE))=TRUE),VLOOKUP($B58,HKII!$B$11:$BI$80,60,FALSE),"")))</f>
        <v>74</v>
      </c>
      <c r="BS58" s="681">
        <f>IF($B58="","",IF(ISNUMBER(VLOOKUP($B58,HKI!$B$11:$BQ$73,68,FALSE))=TRUE,VLOOKUP($B58,HKI!$B$11:$BQ$84,68,FALSE)+IF(ISNUMBER(VLOOKUP($B58,HKII!$B$11:$BJ$80,61,FALSE))=TRUE,VLOOKUP($B58,HKII!$B$11:$BJ$80,61,FALSE),VLOOKUP($B58,HKII!$B$11:$BJ$80,61,FALSE)),""))</f>
        <v>0</v>
      </c>
      <c r="BT58" s="197">
        <f t="shared" si="112"/>
        <v>4.3</v>
      </c>
      <c r="BU58" s="198">
        <f t="shared" si="113"/>
        <v>7</v>
      </c>
      <c r="BV58" s="198">
        <f t="shared" si="114"/>
        <v>6.3</v>
      </c>
      <c r="BW58" s="198">
        <f t="shared" si="115"/>
        <v>6.7</v>
      </c>
      <c r="BX58" s="199">
        <f t="shared" si="116"/>
        <v>6.1</v>
      </c>
      <c r="BY58" s="199">
        <f t="shared" si="6"/>
        <v>4.5999999999999996</v>
      </c>
      <c r="BZ58" s="198" t="str">
        <f t="shared" si="7"/>
        <v/>
      </c>
      <c r="CA58" s="198" t="str">
        <f t="shared" si="117"/>
        <v/>
      </c>
      <c r="CB58" s="199" t="str">
        <f t="shared" si="36"/>
        <v/>
      </c>
      <c r="CC58" s="199">
        <f t="shared" si="37"/>
        <v>6.8</v>
      </c>
      <c r="CD58" s="198">
        <f t="shared" si="9"/>
        <v>7.5</v>
      </c>
      <c r="CE58" s="198">
        <f t="shared" si="118"/>
        <v>4.5</v>
      </c>
      <c r="CF58" s="198">
        <f t="shared" si="119"/>
        <v>5.8</v>
      </c>
      <c r="CG58" s="198">
        <f t="shared" si="120"/>
        <v>5.6</v>
      </c>
      <c r="CH58" s="198">
        <f t="shared" si="121"/>
        <v>5.2</v>
      </c>
      <c r="CI58" s="198">
        <f t="shared" si="122"/>
        <v>5.9</v>
      </c>
      <c r="CJ58" s="198">
        <f t="shared" si="123"/>
        <v>5.9</v>
      </c>
      <c r="CK58" s="198" t="str">
        <f t="shared" si="124"/>
        <v/>
      </c>
      <c r="CL58" s="198">
        <f t="shared" si="125"/>
        <v>6</v>
      </c>
      <c r="CM58" s="198">
        <f t="shared" si="18"/>
        <v>6.3</v>
      </c>
      <c r="CN58" s="198">
        <f t="shared" si="19"/>
        <v>7.4</v>
      </c>
      <c r="CO58" s="199" t="str">
        <f t="shared" si="20"/>
        <v/>
      </c>
      <c r="CP58" s="200">
        <f t="shared" si="38"/>
        <v>6.03</v>
      </c>
      <c r="CQ58" s="571">
        <f t="shared" si="39"/>
        <v>4.3</v>
      </c>
      <c r="CR58" s="571">
        <f t="shared" si="40"/>
        <v>7</v>
      </c>
      <c r="CS58" s="571">
        <f t="shared" si="41"/>
        <v>6.3</v>
      </c>
      <c r="CT58" s="571">
        <f t="shared" si="42"/>
        <v>6.7</v>
      </c>
      <c r="CU58" s="571">
        <f t="shared" si="43"/>
        <v>6.1</v>
      </c>
      <c r="CV58" s="571">
        <f t="shared" si="44"/>
        <v>4.5999999999999996</v>
      </c>
      <c r="CW58" s="571" t="str">
        <f t="shared" si="45"/>
        <v/>
      </c>
      <c r="CX58" s="571" t="str">
        <f t="shared" si="46"/>
        <v/>
      </c>
      <c r="CY58" s="571" t="str">
        <f t="shared" si="47"/>
        <v/>
      </c>
      <c r="CZ58" s="571">
        <f t="shared" si="48"/>
        <v>6.8</v>
      </c>
      <c r="DA58" s="571">
        <f t="shared" si="49"/>
        <v>7.5</v>
      </c>
      <c r="DB58" s="571">
        <f t="shared" si="50"/>
        <v>4.5</v>
      </c>
      <c r="DC58" s="571">
        <f t="shared" si="51"/>
        <v>5.8</v>
      </c>
      <c r="DD58" s="571">
        <f t="shared" si="52"/>
        <v>5.6</v>
      </c>
      <c r="DE58" s="571">
        <f t="shared" si="53"/>
        <v>5.2</v>
      </c>
      <c r="DF58" s="571">
        <f t="shared" si="54"/>
        <v>5.9</v>
      </c>
      <c r="DG58" s="571">
        <f t="shared" si="55"/>
        <v>5.9</v>
      </c>
      <c r="DH58" s="571" t="str">
        <f t="shared" si="56"/>
        <v/>
      </c>
      <c r="DI58" s="571">
        <f t="shared" si="57"/>
        <v>6</v>
      </c>
      <c r="DJ58" s="571">
        <f t="shared" si="58"/>
        <v>6.3</v>
      </c>
      <c r="DK58" s="571">
        <f t="shared" si="59"/>
        <v>7.4</v>
      </c>
      <c r="DL58" s="571" t="str">
        <f t="shared" si="60"/>
        <v/>
      </c>
      <c r="DM58" s="574">
        <f t="shared" si="126"/>
        <v>6.03</v>
      </c>
      <c r="DN58" s="585">
        <f t="shared" si="61"/>
        <v>4.3</v>
      </c>
      <c r="DO58" s="586">
        <f t="shared" si="62"/>
        <v>7</v>
      </c>
      <c r="DP58" s="586">
        <f t="shared" si="63"/>
        <v>6.3</v>
      </c>
      <c r="DQ58" s="586">
        <f t="shared" si="64"/>
        <v>6.7</v>
      </c>
      <c r="DR58" s="586">
        <f t="shared" si="65"/>
        <v>6.1</v>
      </c>
      <c r="DS58" s="586">
        <f t="shared" si="66"/>
        <v>4.5999999999999996</v>
      </c>
      <c r="DT58" s="586" t="str">
        <f t="shared" si="67"/>
        <v/>
      </c>
      <c r="DU58" s="586" t="str">
        <f t="shared" si="68"/>
        <v/>
      </c>
      <c r="DV58" s="586" t="str">
        <f t="shared" si="69"/>
        <v/>
      </c>
      <c r="DW58" s="586">
        <f t="shared" si="70"/>
        <v>6.8</v>
      </c>
      <c r="DX58" s="586">
        <f t="shared" si="71"/>
        <v>7.5</v>
      </c>
      <c r="DY58" s="586">
        <f t="shared" si="72"/>
        <v>4.5</v>
      </c>
      <c r="DZ58" s="586">
        <f t="shared" si="73"/>
        <v>5.8</v>
      </c>
      <c r="EA58" s="586">
        <f t="shared" si="74"/>
        <v>5.6</v>
      </c>
      <c r="EB58" s="586">
        <f t="shared" si="75"/>
        <v>5.2</v>
      </c>
      <c r="EC58" s="586">
        <f t="shared" si="76"/>
        <v>5.9</v>
      </c>
      <c r="ED58" s="586">
        <f t="shared" si="77"/>
        <v>5.9</v>
      </c>
      <c r="EE58" s="586" t="str">
        <f t="shared" si="78"/>
        <v/>
      </c>
      <c r="EF58" s="586">
        <f t="shared" si="79"/>
        <v>6</v>
      </c>
      <c r="EG58" s="586">
        <f t="shared" si="80"/>
        <v>6.3</v>
      </c>
      <c r="EH58" s="586">
        <f t="shared" si="81"/>
        <v>7.4</v>
      </c>
      <c r="EI58" s="586" t="str">
        <f t="shared" si="82"/>
        <v/>
      </c>
      <c r="EJ58" s="589">
        <f t="shared" si="83"/>
        <v>6.03</v>
      </c>
      <c r="EK58" s="617">
        <f>IF($B58="","",IF(ISNUMBER(VLOOKUP($B58,HKI!$B$11:$EU$73,150,FALSE)),VLOOKUP($B58,HKI!$B$11:$EU$73,150,FALSE),""))</f>
        <v>5</v>
      </c>
      <c r="EL58" s="602">
        <f>IF($B58="","",IF(ISNUMBER(VLOOKUP($B58,HKI!$B$11:$EV$73,151,FALSE)),VLOOKUP($B58,HKI!$B$11:$EV$73,151,FALSE),""))</f>
        <v>6.7</v>
      </c>
      <c r="EM58" s="602">
        <f>IF($B58="","",IF(ISNUMBER(VLOOKUP($B58,HKI!$B$11:$EW$73,152,FALSE)),VLOOKUP($B58,HKI!$B$11:$EW$73,152,FALSE),""))</f>
        <v>6.6</v>
      </c>
      <c r="EN58" s="602">
        <f>IF($B58="","",IF(ISNUMBER(VLOOKUP($B58,HKI!$B$11:$EX$73,153,FALSE)),VLOOKUP($B58,HKI!$B$11:$EX$73,153,FALSE),""))</f>
        <v>6.5</v>
      </c>
      <c r="EO58" s="602">
        <f>IF($B58="","",IF(ISNUMBER(VLOOKUP($B58,HKI!$B$11:$EY$73,154,FALSE)),VLOOKUP($B58,HKI!$B$11:$EY$73,154,FALSE),""))</f>
        <v>6.4</v>
      </c>
      <c r="EP58" s="602">
        <f>IF($B58="","",IF(ISNUMBER(VLOOKUP($B58,HKI!$B$11:$EZ$73,155,FALSE)),VLOOKUP($B58,HKI!$B$11:$EZ$73,155,FALSE),""))</f>
        <v>8.1</v>
      </c>
      <c r="EQ58" s="602">
        <f>IF($B58="","",IF(ISNUMBER(VLOOKUP($B58,HKI!$B$11:$FA$73,156,FALSE)),VLOOKUP($B58,HKI!$B$11:$FA$73,156,FALSE),""))</f>
        <v>6.5</v>
      </c>
      <c r="ER58" s="602" t="str">
        <f>IF($B58="","",IF(ISNUMBER(VLOOKUP($B58,HKI!$B$11:$FB$73,157,FALSE)),VLOOKUP($B58,HKI!$B$11:$FB$73,157,FALSE),""))</f>
        <v/>
      </c>
      <c r="ES58" s="602" t="str">
        <f>IF($B58="","",IF(ISNUMBER(VLOOKUP($B58,HKI!$B$11:$FC$84,158,FALSE)),VLOOKUP($B58,HKI!$B$11:$FC$73,158,FALSE),""))</f>
        <v/>
      </c>
      <c r="ET58" s="602">
        <f>IF($B58="","",IF(ISNUMBER(VLOOKUP($B58,HKI!$B$11:$FD$73,159,FALSE)),VLOOKUP($B58,HKI!$B$11:$FD$73,159,FALSE),""))</f>
        <v>5.2</v>
      </c>
      <c r="EU58" s="602">
        <f>IF($B58="","",IF(ISNUMBER(VLOOKUP($B58,HKI!$B$11:$FE$73,160,FALSE)),VLOOKUP($B58,HKI!$B$11:$FE$73,160,FALSE),""))</f>
        <v>5.3</v>
      </c>
      <c r="EV58" s="602">
        <f>IF($B58="","",IF(ISNUMBER(VLOOKUP($B58,HKI!$B$11:$FF$73,161,FALSE)),VLOOKUP($B58,HKI!$B$11:$FF$73,161,FALSE),""))</f>
        <v>6.7</v>
      </c>
      <c r="EW58" s="602">
        <f>IF($B58="","",IF(ISNUMBER(VLOOKUP($B58,HKI!$B$11:$FG$73,162,FALSE)),VLOOKUP($B58,HKI!$B$11:$FG$73,162,FALSE),""))</f>
        <v>7.7</v>
      </c>
      <c r="EX58" s="602" t="str">
        <f>IF($B58="","",IF(ISNUMBER(VLOOKUP($B58,HKI!$B$11:$FH$73,163,FALSE)),VLOOKUP($B58,HKI!$B$11:$FH$73,163,FALSE),""))</f>
        <v/>
      </c>
      <c r="EY58" s="602">
        <f>IF($B58="","",IF(ISNUMBER(VLOOKUP($B58,HKI!$B$11:$FI$73,164,FALSE)),VLOOKUP($B58,HKI!$B$11:$FI$73,164,FALSE),""))</f>
        <v>6.4</v>
      </c>
      <c r="EZ58" s="602">
        <f>IF($B58="","",IF(ISNUMBER(VLOOKUP($B58,HKI!$B$11:$FJ$73,165,FALSE)),VLOOKUP($B58,HKI!$B$11:$FJ$73,165,FALSE),""))</f>
        <v>7</v>
      </c>
      <c r="FA58" s="602">
        <f>IF($B58="","",IF(ISNUMBER(VLOOKUP($B58,HKI!$B$11:$FK$73,166,FALSE)),VLOOKUP($B58,HKI!$B$11:$FK$73,166,FALSE),""))</f>
        <v>6.2</v>
      </c>
      <c r="FB58" s="602">
        <f>IF($B58="","",IF(ISNUMBER(VLOOKUP($B58,HKI!$B$11:$FL$73,167,FALSE)),VLOOKUP($B58,HKI!$B$11:$FL$73,167,FALSE),""))</f>
        <v>7.3</v>
      </c>
      <c r="FC58" s="602" t="str">
        <f>IF($B58="","",IF(ISNUMBER(VLOOKUP($B58,HKI!$B$11:$FM$73,168,FALSE)),VLOOKUP($B58,HKI!$B$11:$FM$73,168,FALSE),""))</f>
        <v/>
      </c>
      <c r="FD58" s="602" t="str">
        <f>IF($B58="","",IF(ISNUMBER(VLOOKUP($B58,HKI!$B$11:$FN$73,169,FALSE)),VLOOKUP($B58,HKI!$B$11:$FN$73,169,FALSE),""))</f>
        <v/>
      </c>
      <c r="FE58" s="602" t="str">
        <f>IF($B58="","",IF(ISNUMBER(VLOOKUP($B58,HKI!$B$11:$FO$73,170,FALSE)),VLOOKUP($B58,HKI!$B$11:$FO$73,170,FALSE),""))</f>
        <v/>
      </c>
      <c r="FF58" s="602">
        <f>IF($B58="","",IF(ISNUMBER(VLOOKUP($B58,HKI!$B$11:$FP$73,171,FALSE)),VLOOKUP($B58,HKI!$B$11:$FP$73,171,FALSE),""))</f>
        <v>7.1</v>
      </c>
      <c r="FG58" s="618" t="str">
        <f>IF($B58="","",IF(ISNUMBER(VLOOKUP($B58,HKI!$B$11:$FQ$73,172,FALSE)),VLOOKUP($B58,HKI!$B$11:$FQ$73,172,FALSE),""))</f>
        <v/>
      </c>
      <c r="FH58" s="610">
        <f t="shared" si="84"/>
        <v>4.3</v>
      </c>
      <c r="FI58" s="586">
        <f t="shared" si="85"/>
        <v>7</v>
      </c>
      <c r="FJ58" s="586">
        <f t="shared" si="86"/>
        <v>6.3</v>
      </c>
      <c r="FK58" s="586">
        <f t="shared" si="87"/>
        <v>6.7</v>
      </c>
      <c r="FL58" s="586">
        <f t="shared" si="88"/>
        <v>6.1</v>
      </c>
      <c r="FM58" s="586">
        <f t="shared" si="89"/>
        <v>4.5999999999999996</v>
      </c>
      <c r="FN58" s="586" t="str">
        <f t="shared" si="90"/>
        <v/>
      </c>
      <c r="FO58" s="586" t="str">
        <f t="shared" si="91"/>
        <v/>
      </c>
      <c r="FP58" s="586" t="str">
        <f t="shared" si="92"/>
        <v/>
      </c>
      <c r="FQ58" s="586">
        <f t="shared" si="93"/>
        <v>6.8</v>
      </c>
      <c r="FR58" s="586">
        <f t="shared" si="94"/>
        <v>7.5</v>
      </c>
      <c r="FS58" s="586">
        <f t="shared" si="95"/>
        <v>4.5</v>
      </c>
      <c r="FT58" s="586">
        <f t="shared" si="96"/>
        <v>5.8</v>
      </c>
      <c r="FU58" s="586">
        <f t="shared" si="97"/>
        <v>5.6</v>
      </c>
      <c r="FV58" s="586">
        <f t="shared" si="98"/>
        <v>5.2</v>
      </c>
      <c r="FW58" s="586">
        <f t="shared" si="99"/>
        <v>5.9</v>
      </c>
      <c r="FX58" s="586">
        <f t="shared" si="100"/>
        <v>5.9</v>
      </c>
      <c r="FY58" s="586" t="str">
        <f t="shared" si="101"/>
        <v/>
      </c>
      <c r="FZ58" s="586">
        <f t="shared" si="102"/>
        <v>6</v>
      </c>
      <c r="GA58" s="586">
        <f t="shared" si="103"/>
        <v>6.3</v>
      </c>
      <c r="GB58" s="586">
        <f t="shared" si="104"/>
        <v>7.4</v>
      </c>
      <c r="GC58" s="586" t="str">
        <f t="shared" si="105"/>
        <v/>
      </c>
      <c r="GD58" s="596">
        <f t="shared" si="106"/>
        <v>6.03</v>
      </c>
      <c r="GE58" s="737">
        <f t="shared" si="107"/>
        <v>6.33</v>
      </c>
      <c r="GF58" s="210"/>
      <c r="GI58" s="738">
        <f t="shared" si="108"/>
        <v>468.20000000000005</v>
      </c>
      <c r="GJ58" s="738">
        <f t="shared" si="109"/>
        <v>74</v>
      </c>
      <c r="GK58" s="738">
        <f t="shared" si="110"/>
        <v>6.33</v>
      </c>
    </row>
    <row r="59" spans="1:193" s="209" customFormat="1" ht="20.25">
      <c r="A59" s="687">
        <f>IF(B59="","",SUBTOTAL(3,$B$11:B59))</f>
        <v>49</v>
      </c>
      <c r="B59" s="490" t="str">
        <f>IF(HKII!$B59="","",HKII!$B59)</f>
        <v>13D301Đ166</v>
      </c>
      <c r="C59" s="648" t="str">
        <f>IF($B59="","",VLOOKUP($B59,'DS LOP HKII'!$B$2:$C$936,2,0))</f>
        <v>Nguyễn Văn</v>
      </c>
      <c r="D59" s="649" t="str">
        <f>IF($B59="","",VLOOKUP($B59,'DS LOP HKII'!$B$2:$D$936,3,0))</f>
        <v>Tư</v>
      </c>
      <c r="E59" s="201"/>
      <c r="F59" s="650" t="str">
        <f>IF($B59="","",IF(AND(ISBLANK(VLOOKUP($B59,HKI!$B$11:$G$73,5,FALSE)),ISBLANK(VLOOKUP($B59,HKII!$B$11:$G$80,5,FALSE)))=TRUE,"",VLOOKUP($B59,HKI!$B$11:$G$73,5,FALSE)+VLOOKUP($B59,HKII!$B$11:$G$80,5,FALSE)))</f>
        <v/>
      </c>
      <c r="G59" s="651">
        <f>IF($B59="","",IF(AND(ISBLANK(VLOOKUP($B59,HKI!$B$11:$G$73,6,FALSE)),ISBLANK(VLOOKUP($B59,HKII!$B$11:$G$80,6,FALSE)))=TRUE,"",VLOOKUP($B59,HKI!$B$11:$G$73,6,FALSE)+VLOOKUP($B59,HKII!$B$11:$G$80,6,FALSE)))</f>
        <v>46</v>
      </c>
      <c r="H59" s="652">
        <f>IF(OR(ISNUMBER(VLOOKUP($B59,HKI!$B$11:$I$73,8,FALSE))=FALSE,$H$6="",$B59=""),"",VLOOKUP($B59,HKI!$B$11:$I$73,8,FALSE))</f>
        <v>4.7</v>
      </c>
      <c r="I59" s="653" t="str">
        <f>IF(OR(ISNUMBER(VLOOKUP($B59,HKI!$B$11:$K$73,10,FALSE))=FALSE,,$H$6="",$B59=""),"",VLOOKUP($B59,HKI!$B$11:$K$73,10,FALSE))</f>
        <v/>
      </c>
      <c r="J59" s="652">
        <f>IF(OR(ISNUMBER(VLOOKUP($B59,HKI!$B$11:$M$73,12,FALSE))=FALSE,$J$6="",$B59=""),"",VLOOKUP($B59,HKI!$B$11:$M$73,12,FALSE))</f>
        <v>5.5</v>
      </c>
      <c r="K59" s="653" t="str">
        <f>IF(OR(ISNUMBER(VLOOKUP($B59,HKI!$B$11:$O$73,14,FALSE))=FALSE,$J$6="",$B59=""),"",VLOOKUP($B59,HKI!$B$11:$O$73,14,FALSE))</f>
        <v/>
      </c>
      <c r="L59" s="652">
        <f>IF(OR(ISNUMBER(VLOOKUP($B59,HKI!$B$11:$Q$73,16,FALSE))=FALSE,$L$6="",$B59=""),"",VLOOKUP($B59,HKI!$B$11:$Q$73,16,FALSE))</f>
        <v>6.2</v>
      </c>
      <c r="M59" s="653" t="str">
        <f>IF(OR(ISNUMBER(VLOOKUP($B59,HKI!$B$11:$S$73,18,FALSE))=FALSE,$L$6="",$B59=""),"",VLOOKUP($B59,HKI!$B$11:$S$73,18,FALSE))</f>
        <v/>
      </c>
      <c r="N59" s="652">
        <f>IF(OR(ISNUMBER(VLOOKUP($B59,HKI!$B$11:$U$73,20,FALSE))=FALSE,$N$6="",$B59=""),"",VLOOKUP($B59,HKI!$B$11:$U$73,20,FALSE))</f>
        <v>5</v>
      </c>
      <c r="O59" s="653" t="str">
        <f>IF(OR(ISNUMBER(VLOOKUP($B59,HKI!$B$11:$W$73,22,FALSE))=FALSE,$N$6="",$B59=""),"",VLOOKUP($B59,HKI!$B$11:$W$73,22,FALSE))</f>
        <v/>
      </c>
      <c r="P59" s="652">
        <f>IF(OR(ISNUMBER(VLOOKUP($B59,HKI!$B$11:$Y$73,24,FALSE))=FALSE,$P$6="",$B59=""),"",VLOOKUP($B59,HKI!$B$11:$Y$73,24,FALSE))</f>
        <v>6.6</v>
      </c>
      <c r="Q59" s="653" t="str">
        <f>IF(OR(ISNUMBER(VLOOKUP($B59,HKI!$B$11:$AA$73,26,FALSE))=FALSE,$P$6="",$B59=""),"",VLOOKUP($B59,HKI!$B$11:$AA$73,26,FALSE))</f>
        <v/>
      </c>
      <c r="R59" s="652">
        <f>IF(OR(ISNUMBER(VLOOKUP($B59,HKI!$B$11:$AC$73,28,FALSE))=FALSE,$R$6="",$B59=""),"",VLOOKUP($B59,HKI!$B$11:$AC$73,28,FALSE))</f>
        <v>6.5</v>
      </c>
      <c r="S59" s="653" t="str">
        <f>IF(OR(ISNUMBER(VLOOKUP($B59,HKI!$B$11:$AE$73,30,FALSE))=FALSE,$R$6="",$B59=""),"",VLOOKUP($B59,HKI!$B$11:$AE$73,30,FALSE))</f>
        <v/>
      </c>
      <c r="T59" s="652" t="str">
        <f>IF(OR(ISNUMBER(VLOOKUP($B59,HKI!$B$11:$AG$73,32,FALSE))=FALSE,$T$6="",$B59=""),"",VLOOKUP($B59,HKI!$B$11:$AG$73,32,FALSE))</f>
        <v/>
      </c>
      <c r="U59" s="653" t="str">
        <f>IF(OR(ISNUMBER(VLOOKUP($B59,HKI!$B$11:$AI$73,34,FALSE))=FALSE,$T$6="",$B59=""),"",VLOOKUP($B59,HKI!$B$11:$AI$73,34,FALSE))</f>
        <v/>
      </c>
      <c r="V59" s="652" t="str">
        <f>IF(OR(ISNUMBER(VLOOKUP($B59,HKI!$B$11:$AK$73,36,FALSE))=FALSE,$V$6="",$B59=""),"",VLOOKUP($B59,HKI!$B$11:$AK$73,36,FALSE))</f>
        <v/>
      </c>
      <c r="W59" s="653" t="str">
        <f>IF(OR(ISNUMBER(VLOOKUP($B59,HKI!$B$11:$AM$73,38,FALSE))=FALSE,$V$6="",$B59=""),"",VLOOKUP($B59,HKI!$B$11:$AM$73,38,FALSE))</f>
        <v/>
      </c>
      <c r="X59" s="652" t="str">
        <f>IF(OR(ISNUMBER(VLOOKUP($B59,HKI!$B$11:$AO$73,40,FALSE))=FALSE,$X$6="",$B59=""),"",VLOOKUP($B59,HKI!$B$11:$AO$73,40,FALSE))</f>
        <v/>
      </c>
      <c r="Y59" s="653" t="str">
        <f>IF(OR(ISNUMBER(VLOOKUP($B59,HKI!$B$11:$AQ$73,42,FALSE))=FALSE,$X$6="",$B59=""),"",VLOOKUP($B59,HKI!$B$11:$AQ$73,42,FALSE))</f>
        <v/>
      </c>
      <c r="Z59" s="652">
        <f>IF(OR(ISNUMBER(VLOOKUP($B59,HKI!$B$11:$AS$73,44,FALSE))=FALSE,$Z$6="",$B59=""),"",VLOOKUP($B59,HKI!$B$11:$AS$73,44,FALSE))</f>
        <v>6.3</v>
      </c>
      <c r="AA59" s="254"/>
      <c r="AB59" s="652">
        <f>IF(OR(ISNUMBER(VLOOKUP($B59,HKI!$B$11:$AW$73,48,FALSE))=FALSE,$AB$6="",$B59=""),"",VLOOKUP($B59,HKI!$B$11:$AW$73,48,FALSE))</f>
        <v>7.5</v>
      </c>
      <c r="AC59" s="254"/>
      <c r="AD59" s="652">
        <f>IF(OR(ISNUMBER(VLOOKUP($B59,HKII!$B$11:$I$80,8,FALSE))=FALSE,$AD$6="",$B59=""),"",VLOOKUP($B59,HKII!$B$11:$I$80,8,FALSE))</f>
        <v>1</v>
      </c>
      <c r="AE59" s="653" t="str">
        <f>IF(OR(ISNUMBER(VLOOKUP($B59,HKII!$B$11:$K$80,10,FALSE))=FALSE,$AD$6="",$B59=""),"",VLOOKUP($B59,HKII!$B$11:$K$80,10,FALSE))</f>
        <v/>
      </c>
      <c r="AF59" s="652">
        <f>IF(OR(ISNUMBER(VLOOKUP($B59,HKII!$B$11:$M$80,12,FALSE))=FALSE,$AF$6="",$B59=""),"",VLOOKUP($B59,HKII!$B$11:$M$80,12,FALSE))</f>
        <v>1</v>
      </c>
      <c r="AG59" s="653" t="str">
        <f>IF(OR(ISNUMBER(VLOOKUP($B59,HKII!$B$11:$O$80,14,FALSE))=FALSE,$AF$6="",$B59=""),"",VLOOKUP($B59,HKII!$B$11:$O$80,14,FALSE))</f>
        <v/>
      </c>
      <c r="AH59" s="652">
        <f>IF(OR(ISNUMBER(VLOOKUP($B59,HKII!$B$11:$Q$80,16,FALSE))=FALSE,$AH$6="",$B59=""),"",VLOOKUP($B59,HKII!$B$11:$Q$80,16,FALSE))</f>
        <v>1</v>
      </c>
      <c r="AI59" s="653" t="str">
        <f>IF(OR(ISNUMBER(VLOOKUP($B59,HKII!$B$11:$S$80,18,FALSE))=FALSE,$AH$6="",$B59=""),"",VLOOKUP($B59,HKII!$B$11:$S$75,18,FALSE))</f>
        <v/>
      </c>
      <c r="AJ59" s="652">
        <f>IF(OR(ISNUMBER(VLOOKUP($B59,HKII!$B$11:$U$80,20,FALSE))=FALSE,$AJ$6="",$B59=""),"",VLOOKUP($B59,HKII!$B$11:$U$80,20,FALSE))</f>
        <v>2.1</v>
      </c>
      <c r="AK59" s="653" t="str">
        <f>IF(OR(ISNUMBER(VLOOKUP($B59,HKII!$B$11:$W$91,22,FALSE))=FALSE,$AJ$6="",$B59=""),"",VLOOKUP($B59,HKII!$B$11:$W$91,22,FALSE))</f>
        <v/>
      </c>
      <c r="AL59" s="652">
        <f>IF(OR(ISNUMBER(VLOOKUP($B59,HKII!$B$11:$Y$80,24,FALSE))=FALSE,$AL$6="",$B59=""),"",VLOOKUP($B59,HKII!$B$11:$Y$80,24,FALSE))</f>
        <v>0.7</v>
      </c>
      <c r="AM59" s="653" t="str">
        <f>IF(OR(ISNUMBER(VLOOKUP($B59,HKII!$B$11:$AA$80,26,FALSE))=FALSE,$AL$6="",$B59=""),"",VLOOKUP($B59,HKII!$B$11:$AA$80,26,FALSE))</f>
        <v/>
      </c>
      <c r="AN59" s="652">
        <f>IF(OR(ISNUMBER(VLOOKUP($B59,HKII!$B$11:$AC$80,28,FALSE))=FALSE,$AN$6="",$B59=""),"",VLOOKUP($B59,HKII!$B$11:$AC$80,28,FALSE))</f>
        <v>0.6</v>
      </c>
      <c r="AO59" s="653" t="str">
        <f>IF(OR(ISNUMBER(VLOOKUP($B59,HKII!$B$11:$AE$80,30,FALSE))=FALSE,$AN$6="",$B59=""),"",VLOOKUP($B59,HKII!$B$11:$AE$80,30,FALSE))</f>
        <v/>
      </c>
      <c r="AP59" s="652" t="str">
        <f>IF(OR(ISNUMBER(VLOOKUP($B59,HKII!$B$11:$AG$80,32,FALSE))=FALSE,$AP$6="",$B59=""),"",VLOOKUP($B59,HKII!$B$11:$AG$80,32,FALSE))</f>
        <v/>
      </c>
      <c r="AQ59" s="654" t="str">
        <f>IF(OR(ISNUMBER(VLOOKUP($B59,HKII!$B$11:$AI$80,34,FALSE))=FALSE,$AP$6="",$B59=""),"",VLOOKUP($B59,HKII!$B$11:$AI$80,34,FALSE))</f>
        <v/>
      </c>
      <c r="AR59" s="652">
        <f>IF(OR(ISNUMBER(VLOOKUP($B59,HKII!$B$11:$AK$80,36,FALSE))=FALSE,$AR$6="",$B59=""),"",VLOOKUP($B59,HKII!$B$11:$AK$80,36,FALSE))</f>
        <v>0</v>
      </c>
      <c r="AS59" s="254"/>
      <c r="AT59" s="652">
        <f>IF(OR(ISNUMBER(VLOOKUP($B59,HKII!$B$11:$AO$80,40,FALSE))=FALSE,$AT$6="",$B59=""),"",VLOOKUP($B59,HKII!$B$11:$AO$80,40,FALSE))</f>
        <v>2</v>
      </c>
      <c r="AU59" s="735"/>
      <c r="AV59" s="652">
        <f>IF(OR(ISNUMBER(VLOOKUP($B59,HKII!$B$11:$AS$80,44,FALSE))=FALSE,$AV$6="",$B59=""),"",VLOOKUP($B59,HKII!$B$11:$AS$80,44,FALSE))</f>
        <v>5</v>
      </c>
      <c r="AW59" s="735"/>
      <c r="AX59" s="652" t="str">
        <f>IF(OR(ISNUMBER(VLOOKUP($B59,HKII!$B$11:$AW$80,48,FALSE))=FALSE,AX54="",$B59=""),"",VLOOKUP($B59,HKII!$B$11:$AW$80,48,FALSE))</f>
        <v/>
      </c>
      <c r="AY59" s="735"/>
      <c r="AZ59" s="655">
        <f t="shared" si="0"/>
        <v>3.86</v>
      </c>
      <c r="BA59" s="655" t="str">
        <f t="shared" si="22"/>
        <v/>
      </c>
      <c r="BB59" s="548">
        <f>IF($B59="","",IF(OR(ISNUMBER(VLOOKUP($B59,HKI!$B$11:$BB$73,53,FALSE)),ISNUMBER(VLOOKUP($B59,HKII!$B$11:$BB$80,53,FALSE))),ROUND((VLOOKUP($B59,HKI!$B$11:$BB$73,53,FALSE)+VLOOKUP($B59,HKII!$B$11:$BB$80,53,FALSE))/2,0),""))</f>
        <v>37</v>
      </c>
      <c r="BC59" s="656" t="str">
        <f t="shared" si="23"/>
        <v>Kém</v>
      </c>
      <c r="BD59" s="548" t="str">
        <f t="shared" si="24"/>
        <v/>
      </c>
      <c r="BE59" s="202"/>
      <c r="BF59" s="186" t="str">
        <f t="shared" si="25"/>
        <v/>
      </c>
      <c r="BG59" s="657">
        <f t="shared" si="26"/>
        <v>35</v>
      </c>
      <c r="BH59" s="188">
        <f t="shared" si="111"/>
        <v>20</v>
      </c>
      <c r="BI59" s="188">
        <f t="shared" si="28"/>
        <v>15</v>
      </c>
      <c r="BJ59" s="188">
        <f t="shared" si="29"/>
        <v>20</v>
      </c>
      <c r="BK59" s="658">
        <f t="shared" si="30"/>
        <v>15</v>
      </c>
      <c r="BL59" s="659">
        <f t="shared" si="31"/>
        <v>5.92</v>
      </c>
      <c r="BM59" s="186" t="str">
        <f t="shared" si="32"/>
        <v>BT</v>
      </c>
      <c r="BN59" s="659">
        <f t="shared" si="33"/>
        <v>5.92</v>
      </c>
      <c r="BO59" s="186" t="str">
        <f t="shared" si="34"/>
        <v>BT</v>
      </c>
      <c r="BP59" s="660" t="str">
        <f t="shared" si="35"/>
        <v>SV năm 2</v>
      </c>
      <c r="BQ59" s="203"/>
      <c r="BR59" s="681">
        <f>IF($B59="","",IF(AND(ISNUMBER(VLOOKUP($B59,HKI!$B$11:$BP$73,67,FALSE))=TRUE,ISNUMBER(VLOOKUP($B59,HKII!$B$11:$BI$80,60,FALSE))=TRUE),VLOOKUP($B59,HKI!$B$11:$BP$73,67,FALSE)+VLOOKUP($B59,HKII!$B$11:$BI$80,60,FALSE),IF(OR(ISNUMBER(VLOOKUP($B59,HKI!$B$11:$BP$73,67,FALSE))=TRUE,ISNUMBER(VLOOKUP($B59,HKII!$B$11:$BI$80,60,FALSE))=TRUE),VLOOKUP($B59,HKII!$B$11:$BI$80,60,FALSE),"")))</f>
        <v>51</v>
      </c>
      <c r="BS59" s="681">
        <f>IF($B59="","",IF(ISNUMBER(VLOOKUP($B59,HKI!$B$11:$BQ$73,68,FALSE))=TRUE,VLOOKUP($B59,HKI!$B$11:$BQ$84,68,FALSE)+IF(ISNUMBER(VLOOKUP($B59,HKII!$B$11:$BJ$80,61,FALSE))=TRUE,VLOOKUP($B59,HKII!$B$11:$BJ$80,61,FALSE),VLOOKUP($B59,HKII!$B$11:$BJ$80,61,FALSE)),""))</f>
        <v>23</v>
      </c>
      <c r="BT59" s="197">
        <f t="shared" si="112"/>
        <v>4.7</v>
      </c>
      <c r="BU59" s="198">
        <f t="shared" si="113"/>
        <v>5.5</v>
      </c>
      <c r="BV59" s="198">
        <f t="shared" si="114"/>
        <v>6.2</v>
      </c>
      <c r="BW59" s="198">
        <f t="shared" si="115"/>
        <v>5</v>
      </c>
      <c r="BX59" s="199">
        <f t="shared" si="116"/>
        <v>6.6</v>
      </c>
      <c r="BY59" s="199">
        <f t="shared" si="6"/>
        <v>6.5</v>
      </c>
      <c r="BZ59" s="198" t="str">
        <f t="shared" si="7"/>
        <v/>
      </c>
      <c r="CA59" s="198" t="str">
        <f t="shared" si="117"/>
        <v/>
      </c>
      <c r="CB59" s="199" t="str">
        <f t="shared" si="36"/>
        <v/>
      </c>
      <c r="CC59" s="199">
        <f t="shared" si="37"/>
        <v>6.3</v>
      </c>
      <c r="CD59" s="198">
        <f t="shared" si="9"/>
        <v>7.5</v>
      </c>
      <c r="CE59" s="198">
        <f t="shared" si="118"/>
        <v>1</v>
      </c>
      <c r="CF59" s="198">
        <f t="shared" si="119"/>
        <v>1</v>
      </c>
      <c r="CG59" s="198">
        <f t="shared" si="120"/>
        <v>1</v>
      </c>
      <c r="CH59" s="198">
        <f t="shared" si="121"/>
        <v>2.1</v>
      </c>
      <c r="CI59" s="198">
        <f t="shared" si="122"/>
        <v>0.7</v>
      </c>
      <c r="CJ59" s="198">
        <f t="shared" si="123"/>
        <v>0.6</v>
      </c>
      <c r="CK59" s="198" t="str">
        <f t="shared" si="124"/>
        <v/>
      </c>
      <c r="CL59" s="198">
        <f t="shared" si="125"/>
        <v>0</v>
      </c>
      <c r="CM59" s="198">
        <f t="shared" si="18"/>
        <v>2</v>
      </c>
      <c r="CN59" s="198">
        <f t="shared" si="19"/>
        <v>5</v>
      </c>
      <c r="CO59" s="199" t="str">
        <f t="shared" si="20"/>
        <v/>
      </c>
      <c r="CP59" s="200">
        <f t="shared" si="38"/>
        <v>3.86</v>
      </c>
      <c r="CQ59" s="571">
        <f t="shared" si="39"/>
        <v>4.7</v>
      </c>
      <c r="CR59" s="571">
        <f t="shared" si="40"/>
        <v>5.5</v>
      </c>
      <c r="CS59" s="571">
        <f t="shared" si="41"/>
        <v>6.2</v>
      </c>
      <c r="CT59" s="571">
        <f t="shared" si="42"/>
        <v>5</v>
      </c>
      <c r="CU59" s="571">
        <f t="shared" si="43"/>
        <v>6.6</v>
      </c>
      <c r="CV59" s="571">
        <f t="shared" si="44"/>
        <v>6.5</v>
      </c>
      <c r="CW59" s="571" t="str">
        <f t="shared" si="45"/>
        <v/>
      </c>
      <c r="CX59" s="571" t="str">
        <f t="shared" si="46"/>
        <v/>
      </c>
      <c r="CY59" s="571" t="str">
        <f t="shared" si="47"/>
        <v/>
      </c>
      <c r="CZ59" s="571">
        <f t="shared" si="48"/>
        <v>6.3</v>
      </c>
      <c r="DA59" s="571">
        <f t="shared" si="49"/>
        <v>7.5</v>
      </c>
      <c r="DB59" s="571" t="str">
        <f t="shared" si="50"/>
        <v/>
      </c>
      <c r="DC59" s="571" t="str">
        <f t="shared" si="51"/>
        <v/>
      </c>
      <c r="DD59" s="571" t="str">
        <f t="shared" si="52"/>
        <v/>
      </c>
      <c r="DE59" s="571" t="str">
        <f t="shared" si="53"/>
        <v/>
      </c>
      <c r="DF59" s="571" t="str">
        <f t="shared" si="54"/>
        <v/>
      </c>
      <c r="DG59" s="571" t="str">
        <f t="shared" si="55"/>
        <v/>
      </c>
      <c r="DH59" s="571" t="str">
        <f t="shared" si="56"/>
        <v/>
      </c>
      <c r="DI59" s="571" t="str">
        <f t="shared" si="57"/>
        <v/>
      </c>
      <c r="DJ59" s="571" t="str">
        <f t="shared" si="58"/>
        <v/>
      </c>
      <c r="DK59" s="571">
        <f t="shared" si="59"/>
        <v>5</v>
      </c>
      <c r="DL59" s="571" t="str">
        <f t="shared" si="60"/>
        <v/>
      </c>
      <c r="DM59" s="574">
        <f t="shared" si="126"/>
        <v>5.92</v>
      </c>
      <c r="DN59" s="585">
        <f t="shared" si="61"/>
        <v>4.7</v>
      </c>
      <c r="DO59" s="586">
        <f t="shared" si="62"/>
        <v>5.5</v>
      </c>
      <c r="DP59" s="586">
        <f t="shared" si="63"/>
        <v>6.2</v>
      </c>
      <c r="DQ59" s="586">
        <f t="shared" si="64"/>
        <v>5</v>
      </c>
      <c r="DR59" s="586">
        <f t="shared" si="65"/>
        <v>6.6</v>
      </c>
      <c r="DS59" s="586">
        <f t="shared" si="66"/>
        <v>6.5</v>
      </c>
      <c r="DT59" s="586" t="str">
        <f t="shared" si="67"/>
        <v/>
      </c>
      <c r="DU59" s="586" t="str">
        <f t="shared" si="68"/>
        <v/>
      </c>
      <c r="DV59" s="586" t="str">
        <f t="shared" si="69"/>
        <v/>
      </c>
      <c r="DW59" s="586">
        <f t="shared" si="70"/>
        <v>6.3</v>
      </c>
      <c r="DX59" s="586">
        <f t="shared" si="71"/>
        <v>7.5</v>
      </c>
      <c r="DY59" s="586">
        <f t="shared" si="72"/>
        <v>1</v>
      </c>
      <c r="DZ59" s="586">
        <f t="shared" si="73"/>
        <v>1</v>
      </c>
      <c r="EA59" s="586">
        <f t="shared" si="74"/>
        <v>1</v>
      </c>
      <c r="EB59" s="586">
        <f t="shared" si="75"/>
        <v>2.1</v>
      </c>
      <c r="EC59" s="586">
        <f t="shared" si="76"/>
        <v>0.7</v>
      </c>
      <c r="ED59" s="586">
        <f t="shared" si="77"/>
        <v>0.6</v>
      </c>
      <c r="EE59" s="586" t="str">
        <f t="shared" si="78"/>
        <v/>
      </c>
      <c r="EF59" s="586">
        <f t="shared" si="79"/>
        <v>0</v>
      </c>
      <c r="EG59" s="586">
        <f t="shared" si="80"/>
        <v>2</v>
      </c>
      <c r="EH59" s="586">
        <f t="shared" si="81"/>
        <v>5</v>
      </c>
      <c r="EI59" s="586" t="str">
        <f t="shared" si="82"/>
        <v/>
      </c>
      <c r="EJ59" s="589">
        <f t="shared" si="83"/>
        <v>3.86</v>
      </c>
      <c r="EK59" s="617">
        <f>IF($B59="","",IF(ISNUMBER(VLOOKUP($B59,HKI!$B$11:$EU$73,150,FALSE)),VLOOKUP($B59,HKI!$B$11:$EU$73,150,FALSE),""))</f>
        <v>5.2</v>
      </c>
      <c r="EL59" s="602">
        <f>IF($B59="","",IF(ISNUMBER(VLOOKUP($B59,HKI!$B$11:$EV$73,151,FALSE)),VLOOKUP($B59,HKI!$B$11:$EV$73,151,FALSE),""))</f>
        <v>5.5</v>
      </c>
      <c r="EM59" s="602">
        <f>IF($B59="","",IF(ISNUMBER(VLOOKUP($B59,HKI!$B$11:$EW$73,152,FALSE)),VLOOKUP($B59,HKI!$B$11:$EW$73,152,FALSE),""))</f>
        <v>5.8</v>
      </c>
      <c r="EN59" s="602" t="str">
        <f>IF($B59="","",IF(ISNUMBER(VLOOKUP($B59,HKI!$B$11:$EX$73,153,FALSE)),VLOOKUP($B59,HKI!$B$11:$EX$73,153,FALSE),""))</f>
        <v/>
      </c>
      <c r="EO59" s="602" t="str">
        <f>IF($B59="","",IF(ISNUMBER(VLOOKUP($B59,HKI!$B$11:$EY$73,154,FALSE)),VLOOKUP($B59,HKI!$B$11:$EY$73,154,FALSE),""))</f>
        <v/>
      </c>
      <c r="EP59" s="602">
        <f>IF($B59="","",IF(ISNUMBER(VLOOKUP($B59,HKI!$B$11:$EZ$73,155,FALSE)),VLOOKUP($B59,HKI!$B$11:$EZ$73,155,FALSE),""))</f>
        <v>7.5</v>
      </c>
      <c r="EQ59" s="602">
        <f>IF($B59="","",IF(ISNUMBER(VLOOKUP($B59,HKI!$B$11:$FA$73,156,FALSE)),VLOOKUP($B59,HKI!$B$11:$FA$73,156,FALSE),""))</f>
        <v>6.2</v>
      </c>
      <c r="ER59" s="602" t="str">
        <f>IF($B59="","",IF(ISNUMBER(VLOOKUP($B59,HKI!$B$11:$FB$73,157,FALSE)),VLOOKUP($B59,HKI!$B$11:$FB$73,157,FALSE),""))</f>
        <v/>
      </c>
      <c r="ES59" s="602" t="str">
        <f>IF($B59="","",IF(ISNUMBER(VLOOKUP($B59,HKI!$B$11:$FC$84,158,FALSE)),VLOOKUP($B59,HKI!$B$11:$FC$73,158,FALSE),""))</f>
        <v/>
      </c>
      <c r="ET59" s="602">
        <f>IF($B59="","",IF(ISNUMBER(VLOOKUP($B59,HKI!$B$11:$FD$73,159,FALSE)),VLOOKUP($B59,HKI!$B$11:$FD$73,159,FALSE),""))</f>
        <v>5.9</v>
      </c>
      <c r="EU59" s="602" t="str">
        <f>IF($B59="","",IF(ISNUMBER(VLOOKUP($B59,HKI!$B$11:$FE$73,160,FALSE)),VLOOKUP($B59,HKI!$B$11:$FE$73,160,FALSE),""))</f>
        <v/>
      </c>
      <c r="EV59" s="602">
        <f>IF($B59="","",IF(ISNUMBER(VLOOKUP($B59,HKI!$B$11:$FF$73,161,FALSE)),VLOOKUP($B59,HKI!$B$11:$FF$73,161,FALSE),""))</f>
        <v>5.8</v>
      </c>
      <c r="EW59" s="602">
        <f>IF($B59="","",IF(ISNUMBER(VLOOKUP($B59,HKI!$B$11:$FG$73,162,FALSE)),VLOOKUP($B59,HKI!$B$11:$FG$73,162,FALSE),""))</f>
        <v>7.7</v>
      </c>
      <c r="EX59" s="602" t="str">
        <f>IF($B59="","",IF(ISNUMBER(VLOOKUP($B59,HKI!$B$11:$FH$73,163,FALSE)),VLOOKUP($B59,HKI!$B$11:$FH$73,163,FALSE),""))</f>
        <v/>
      </c>
      <c r="EY59" s="602">
        <f>IF($B59="","",IF(ISNUMBER(VLOOKUP($B59,HKI!$B$11:$FI$73,164,FALSE)),VLOOKUP($B59,HKI!$B$11:$FI$73,164,FALSE),""))</f>
        <v>6.1</v>
      </c>
      <c r="EZ59" s="602">
        <f>IF($B59="","",IF(ISNUMBER(VLOOKUP($B59,HKI!$B$11:$FJ$73,165,FALSE)),VLOOKUP($B59,HKI!$B$11:$FJ$73,165,FALSE),""))</f>
        <v>5.8</v>
      </c>
      <c r="FA59" s="602">
        <f>IF($B59="","",IF(ISNUMBER(VLOOKUP($B59,HKI!$B$11:$FK$73,166,FALSE)),VLOOKUP($B59,HKI!$B$11:$FK$73,166,FALSE),""))</f>
        <v>5</v>
      </c>
      <c r="FB59" s="602">
        <f>IF($B59="","",IF(ISNUMBER(VLOOKUP($B59,HKI!$B$11:$FL$73,167,FALSE)),VLOOKUP($B59,HKI!$B$11:$FL$73,167,FALSE),""))</f>
        <v>7.5</v>
      </c>
      <c r="FC59" s="602" t="str">
        <f>IF($B59="","",IF(ISNUMBER(VLOOKUP($B59,HKI!$B$11:$FM$73,168,FALSE)),VLOOKUP($B59,HKI!$B$11:$FM$73,168,FALSE),""))</f>
        <v/>
      </c>
      <c r="FD59" s="602" t="str">
        <f>IF($B59="","",IF(ISNUMBER(VLOOKUP($B59,HKI!$B$11:$FN$73,169,FALSE)),VLOOKUP($B59,HKI!$B$11:$FN$73,169,FALSE),""))</f>
        <v/>
      </c>
      <c r="FE59" s="602" t="str">
        <f>IF($B59="","",IF(ISNUMBER(VLOOKUP($B59,HKI!$B$11:$FO$73,170,FALSE)),VLOOKUP($B59,HKI!$B$11:$FO$73,170,FALSE),""))</f>
        <v/>
      </c>
      <c r="FF59" s="602">
        <f>IF($B59="","",IF(ISNUMBER(VLOOKUP($B59,HKI!$B$11:$FP$73,171,FALSE)),VLOOKUP($B59,HKI!$B$11:$FP$73,171,FALSE),""))</f>
        <v>7.1</v>
      </c>
      <c r="FG59" s="618" t="str">
        <f>IF($B59="","",IF(ISNUMBER(VLOOKUP($B59,HKI!$B$11:$FQ$73,172,FALSE)),VLOOKUP($B59,HKI!$B$11:$FQ$73,172,FALSE),""))</f>
        <v/>
      </c>
      <c r="FH59" s="610">
        <f t="shared" si="84"/>
        <v>4.7</v>
      </c>
      <c r="FI59" s="586">
        <f t="shared" si="85"/>
        <v>5.5</v>
      </c>
      <c r="FJ59" s="586">
        <f t="shared" si="86"/>
        <v>6.2</v>
      </c>
      <c r="FK59" s="586">
        <f t="shared" si="87"/>
        <v>5</v>
      </c>
      <c r="FL59" s="586">
        <f t="shared" si="88"/>
        <v>6.6</v>
      </c>
      <c r="FM59" s="586">
        <f t="shared" si="89"/>
        <v>6.5</v>
      </c>
      <c r="FN59" s="586" t="str">
        <f t="shared" si="90"/>
        <v/>
      </c>
      <c r="FO59" s="586" t="str">
        <f t="shared" si="91"/>
        <v/>
      </c>
      <c r="FP59" s="586" t="str">
        <f t="shared" si="92"/>
        <v/>
      </c>
      <c r="FQ59" s="586">
        <f t="shared" si="93"/>
        <v>6.3</v>
      </c>
      <c r="FR59" s="586">
        <f t="shared" si="94"/>
        <v>7.5</v>
      </c>
      <c r="FS59" s="586" t="str">
        <f t="shared" si="95"/>
        <v/>
      </c>
      <c r="FT59" s="586" t="str">
        <f t="shared" si="96"/>
        <v/>
      </c>
      <c r="FU59" s="586" t="str">
        <f t="shared" si="97"/>
        <v/>
      </c>
      <c r="FV59" s="586" t="str">
        <f t="shared" si="98"/>
        <v/>
      </c>
      <c r="FW59" s="586" t="str">
        <f t="shared" si="99"/>
        <v/>
      </c>
      <c r="FX59" s="586" t="str">
        <f t="shared" si="100"/>
        <v/>
      </c>
      <c r="FY59" s="586" t="str">
        <f t="shared" si="101"/>
        <v/>
      </c>
      <c r="FZ59" s="586" t="str">
        <f t="shared" si="102"/>
        <v/>
      </c>
      <c r="GA59" s="586" t="str">
        <f t="shared" si="103"/>
        <v/>
      </c>
      <c r="GB59" s="586">
        <f t="shared" si="104"/>
        <v>5</v>
      </c>
      <c r="GC59" s="586" t="str">
        <f t="shared" si="105"/>
        <v/>
      </c>
      <c r="GD59" s="596">
        <f t="shared" si="106"/>
        <v>5.92</v>
      </c>
      <c r="GE59" s="737">
        <f t="shared" si="107"/>
        <v>6.15</v>
      </c>
      <c r="GF59" s="210"/>
      <c r="GI59" s="738">
        <f t="shared" si="108"/>
        <v>313.7</v>
      </c>
      <c r="GJ59" s="738">
        <f t="shared" si="109"/>
        <v>51</v>
      </c>
      <c r="GK59" s="738">
        <f t="shared" si="110"/>
        <v>6.15</v>
      </c>
    </row>
    <row r="60" spans="1:193" s="209" customFormat="1" ht="20.25">
      <c r="A60" s="687">
        <f>IF(B60="","",SUBTOTAL(3,$B$11:B60))</f>
        <v>50</v>
      </c>
      <c r="B60" s="490" t="str">
        <f>IF(HKII!$B60="","",HKII!$B60)</f>
        <v>13D301Đ178</v>
      </c>
      <c r="C60" s="648" t="str">
        <f>IF($B60="","",VLOOKUP($B60,'DS LOP HKII'!$B$2:$C$936,2,0))</f>
        <v>Lê Văn</v>
      </c>
      <c r="D60" s="649" t="str">
        <f>IF($B60="","",VLOOKUP($B60,'DS LOP HKII'!$B$2:$D$936,3,0))</f>
        <v>Vũ</v>
      </c>
      <c r="E60" s="201"/>
      <c r="F60" s="650" t="str">
        <f>IF($B60="","",IF(AND(ISBLANK(VLOOKUP($B60,HKI!$B$11:$G$73,5,FALSE)),ISBLANK(VLOOKUP($B60,HKII!$B$11:$G$80,5,FALSE)))=TRUE,"",VLOOKUP($B60,HKI!$B$11:$G$73,5,FALSE)+VLOOKUP($B60,HKII!$B$11:$G$80,5,FALSE)))</f>
        <v/>
      </c>
      <c r="G60" s="651">
        <f>IF($B60="","",IF(AND(ISBLANK(VLOOKUP($B60,HKI!$B$11:$G$73,6,FALSE)),ISBLANK(VLOOKUP($B60,HKII!$B$11:$G$80,6,FALSE)))=TRUE,"",VLOOKUP($B60,HKI!$B$11:$G$73,6,FALSE)+VLOOKUP($B60,HKII!$B$11:$G$80,6,FALSE)))</f>
        <v>20</v>
      </c>
      <c r="H60" s="652">
        <f>IF(OR(ISNUMBER(VLOOKUP($B60,HKI!$B$11:$I$73,8,FALSE))=FALSE,$H$6="",$B60=""),"",VLOOKUP($B60,HKI!$B$11:$I$73,8,FALSE))</f>
        <v>4.5</v>
      </c>
      <c r="I60" s="653" t="str">
        <f>IF(OR(ISNUMBER(VLOOKUP($B60,HKI!$B$11:$K$73,10,FALSE))=FALSE,,$H$6="",$B60=""),"",VLOOKUP($B60,HKI!$B$11:$K$73,10,FALSE))</f>
        <v/>
      </c>
      <c r="J60" s="652">
        <f>IF(OR(ISNUMBER(VLOOKUP($B60,HKI!$B$11:$M$73,12,FALSE))=FALSE,$J$6="",$B60=""),"",VLOOKUP($B60,HKI!$B$11:$M$73,12,FALSE))</f>
        <v>7.7</v>
      </c>
      <c r="K60" s="653" t="str">
        <f>IF(OR(ISNUMBER(VLOOKUP($B60,HKI!$B$11:$O$73,14,FALSE))=FALSE,$J$6="",$B60=""),"",VLOOKUP($B60,HKI!$B$11:$O$73,14,FALSE))</f>
        <v/>
      </c>
      <c r="L60" s="652">
        <f>IF(OR(ISNUMBER(VLOOKUP($B60,HKI!$B$11:$Q$73,16,FALSE))=FALSE,$L$6="",$B60=""),"",VLOOKUP($B60,HKI!$B$11:$Q$73,16,FALSE))</f>
        <v>6.1</v>
      </c>
      <c r="M60" s="653" t="str">
        <f>IF(OR(ISNUMBER(VLOOKUP($B60,HKI!$B$11:$S$73,18,FALSE))=FALSE,$L$6="",$B60=""),"",VLOOKUP($B60,HKI!$B$11:$S$73,18,FALSE))</f>
        <v/>
      </c>
      <c r="N60" s="652">
        <f>IF(OR(ISNUMBER(VLOOKUP($B60,HKI!$B$11:$U$73,20,FALSE))=FALSE,$N$6="",$B60=""),"",VLOOKUP($B60,HKI!$B$11:$U$73,20,FALSE))</f>
        <v>4.4000000000000004</v>
      </c>
      <c r="O60" s="653" t="str">
        <f>IF(OR(ISNUMBER(VLOOKUP($B60,HKI!$B$11:$W$73,22,FALSE))=FALSE,$N$6="",$B60=""),"",VLOOKUP($B60,HKI!$B$11:$W$73,22,FALSE))</f>
        <v/>
      </c>
      <c r="P60" s="652">
        <f>IF(OR(ISNUMBER(VLOOKUP($B60,HKI!$B$11:$Y$73,24,FALSE))=FALSE,$P$6="",$B60=""),"",VLOOKUP($B60,HKI!$B$11:$Y$73,24,FALSE))</f>
        <v>6.2</v>
      </c>
      <c r="Q60" s="653" t="str">
        <f>IF(OR(ISNUMBER(VLOOKUP($B60,HKI!$B$11:$AA$73,26,FALSE))=FALSE,$P$6="",$B60=""),"",VLOOKUP($B60,HKI!$B$11:$AA$73,26,FALSE))</f>
        <v/>
      </c>
      <c r="R60" s="652">
        <f>IF(OR(ISNUMBER(VLOOKUP($B60,HKI!$B$11:$AC$73,28,FALSE))=FALSE,$R$6="",$B60=""),"",VLOOKUP($B60,HKI!$B$11:$AC$73,28,FALSE))</f>
        <v>3.9</v>
      </c>
      <c r="S60" s="653">
        <f>IF(OR(ISNUMBER(VLOOKUP($B60,HKI!$B$11:$AE$73,30,FALSE))=FALSE,$R$6="",$B60=""),"",VLOOKUP($B60,HKI!$B$11:$AE$73,30,FALSE))</f>
        <v>4.5</v>
      </c>
      <c r="T60" s="652" t="str">
        <f>IF(OR(ISNUMBER(VLOOKUP($B60,HKI!$B$11:$AG$73,32,FALSE))=FALSE,$T$6="",$B60=""),"",VLOOKUP($B60,HKI!$B$11:$AG$73,32,FALSE))</f>
        <v/>
      </c>
      <c r="U60" s="653" t="str">
        <f>IF(OR(ISNUMBER(VLOOKUP($B60,HKI!$B$11:$AI$73,34,FALSE))=FALSE,$T$6="",$B60=""),"",VLOOKUP($B60,HKI!$B$11:$AI$73,34,FALSE))</f>
        <v/>
      </c>
      <c r="V60" s="652" t="str">
        <f>IF(OR(ISNUMBER(VLOOKUP($B60,HKI!$B$11:$AK$73,36,FALSE))=FALSE,$V$6="",$B60=""),"",VLOOKUP($B60,HKI!$B$11:$AK$73,36,FALSE))</f>
        <v/>
      </c>
      <c r="W60" s="653" t="str">
        <f>IF(OR(ISNUMBER(VLOOKUP($B60,HKI!$B$11:$AM$73,38,FALSE))=FALSE,$V$6="",$B60=""),"",VLOOKUP($B60,HKI!$B$11:$AM$73,38,FALSE))</f>
        <v/>
      </c>
      <c r="X60" s="652" t="str">
        <f>IF(OR(ISNUMBER(VLOOKUP($B60,HKI!$B$11:$AO$73,40,FALSE))=FALSE,$X$6="",$B60=""),"",VLOOKUP($B60,HKI!$B$11:$AO$73,40,FALSE))</f>
        <v/>
      </c>
      <c r="Y60" s="653" t="str">
        <f>IF(OR(ISNUMBER(VLOOKUP($B60,HKI!$B$11:$AQ$73,42,FALSE))=FALSE,$X$6="",$B60=""),"",VLOOKUP($B60,HKI!$B$11:$AQ$73,42,FALSE))</f>
        <v/>
      </c>
      <c r="Z60" s="652">
        <f>IF(OR(ISNUMBER(VLOOKUP($B60,HKI!$B$11:$AS$73,44,FALSE))=FALSE,$Z$6="",$B60=""),"",VLOOKUP($B60,HKI!$B$11:$AS$73,44,FALSE))</f>
        <v>6</v>
      </c>
      <c r="AA60" s="254"/>
      <c r="AB60" s="652">
        <f>IF(OR(ISNUMBER(VLOOKUP($B60,HKI!$B$11:$AW$73,48,FALSE))=FALSE,$AB$6="",$B60=""),"",VLOOKUP($B60,HKI!$B$11:$AW$73,48,FALSE))</f>
        <v>7.8</v>
      </c>
      <c r="AC60" s="254"/>
      <c r="AD60" s="652">
        <f>IF(OR(ISNUMBER(VLOOKUP($B60,HKII!$B$11:$I$80,8,FALSE))=FALSE,$AD$6="",$B60=""),"",VLOOKUP($B60,HKII!$B$11:$I$80,8,FALSE))</f>
        <v>4.3</v>
      </c>
      <c r="AE60" s="653" t="str">
        <f>IF(OR(ISNUMBER(VLOOKUP($B60,HKII!$B$11:$K$80,10,FALSE))=FALSE,$AD$6="",$B60=""),"",VLOOKUP($B60,HKII!$B$11:$K$80,10,FALSE))</f>
        <v/>
      </c>
      <c r="AF60" s="652">
        <f>IF(OR(ISNUMBER(VLOOKUP($B60,HKII!$B$11:$M$80,12,FALSE))=FALSE,$AF$6="",$B60=""),"",VLOOKUP($B60,HKII!$B$11:$M$80,12,FALSE))</f>
        <v>4.4000000000000004</v>
      </c>
      <c r="AG60" s="653" t="str">
        <f>IF(OR(ISNUMBER(VLOOKUP($B60,HKII!$B$11:$O$80,14,FALSE))=FALSE,$AF$6="",$B60=""),"",VLOOKUP($B60,HKII!$B$11:$O$80,14,FALSE))</f>
        <v/>
      </c>
      <c r="AH60" s="652">
        <f>IF(OR(ISNUMBER(VLOOKUP($B60,HKII!$B$11:$Q$80,16,FALSE))=FALSE,$AH$6="",$B60=""),"",VLOOKUP($B60,HKII!$B$11:$Q$80,16,FALSE))</f>
        <v>8</v>
      </c>
      <c r="AI60" s="653" t="str">
        <f>IF(OR(ISNUMBER(VLOOKUP($B60,HKII!$B$11:$S$80,18,FALSE))=FALSE,$AH$6="",$B60=""),"",VLOOKUP($B60,HKII!$B$11:$S$75,18,FALSE))</f>
        <v/>
      </c>
      <c r="AJ60" s="652">
        <f>IF(OR(ISNUMBER(VLOOKUP($B60,HKII!$B$11:$U$80,20,FALSE))=FALSE,$AJ$6="",$B60=""),"",VLOOKUP($B60,HKII!$B$11:$U$80,20,FALSE))</f>
        <v>5</v>
      </c>
      <c r="AK60" s="653" t="str">
        <f>IF(OR(ISNUMBER(VLOOKUP($B60,HKII!$B$11:$W$91,22,FALSE))=FALSE,$AJ$6="",$B60=""),"",VLOOKUP($B60,HKII!$B$11:$W$91,22,FALSE))</f>
        <v/>
      </c>
      <c r="AL60" s="652">
        <f>IF(OR(ISNUMBER(VLOOKUP($B60,HKII!$B$11:$Y$80,24,FALSE))=FALSE,$AL$6="",$B60=""),"",VLOOKUP($B60,HKII!$B$11:$Y$80,24,FALSE))</f>
        <v>5.7</v>
      </c>
      <c r="AM60" s="653" t="str">
        <f>IF(OR(ISNUMBER(VLOOKUP($B60,HKII!$B$11:$AA$80,26,FALSE))=FALSE,$AL$6="",$B60=""),"",VLOOKUP($B60,HKII!$B$11:$AA$80,26,FALSE))</f>
        <v/>
      </c>
      <c r="AN60" s="652">
        <f>IF(OR(ISNUMBER(VLOOKUP($B60,HKII!$B$11:$AC$80,28,FALSE))=FALSE,$AN$6="",$B60=""),"",VLOOKUP($B60,HKII!$B$11:$AC$80,28,FALSE))</f>
        <v>4.8</v>
      </c>
      <c r="AO60" s="653" t="str">
        <f>IF(OR(ISNUMBER(VLOOKUP($B60,HKII!$B$11:$AE$80,30,FALSE))=FALSE,$AN$6="",$B60=""),"",VLOOKUP($B60,HKII!$B$11:$AE$80,30,FALSE))</f>
        <v/>
      </c>
      <c r="AP60" s="652" t="str">
        <f>IF(OR(ISNUMBER(VLOOKUP($B60,HKII!$B$11:$AG$80,32,FALSE))=FALSE,$AP$6="",$B60=""),"",VLOOKUP($B60,HKII!$B$11:$AG$80,32,FALSE))</f>
        <v/>
      </c>
      <c r="AQ60" s="654" t="str">
        <f>IF(OR(ISNUMBER(VLOOKUP($B60,HKII!$B$11:$AI$80,34,FALSE))=FALSE,$AP$6="",$B60=""),"",VLOOKUP($B60,HKII!$B$11:$AI$80,34,FALSE))</f>
        <v/>
      </c>
      <c r="AR60" s="652">
        <f>IF(OR(ISNUMBER(VLOOKUP($B60,HKII!$B$11:$AK$80,36,FALSE))=FALSE,$AR$6="",$B60=""),"",VLOOKUP($B60,HKII!$B$11:$AK$80,36,FALSE))</f>
        <v>2</v>
      </c>
      <c r="AS60" s="254"/>
      <c r="AT60" s="652">
        <f>IF(OR(ISNUMBER(VLOOKUP($B60,HKII!$B$11:$AO$80,40,FALSE))=FALSE,$AT$6="",$B60=""),"",VLOOKUP($B60,HKII!$B$11:$AO$80,40,FALSE))</f>
        <v>4</v>
      </c>
      <c r="AU60" s="735"/>
      <c r="AV60" s="652">
        <f>IF(OR(ISNUMBER(VLOOKUP($B60,HKII!$B$11:$AS$80,44,FALSE))=FALSE,$AV$6="",$B60=""),"",VLOOKUP($B60,HKII!$B$11:$AS$80,44,FALSE))</f>
        <v>1.2</v>
      </c>
      <c r="AW60" s="735"/>
      <c r="AX60" s="652" t="str">
        <f>IF(OR(ISNUMBER(VLOOKUP($B60,HKII!$B$11:$AW$80,48,FALSE))=FALSE,AX55="",$B60=""),"",VLOOKUP($B60,HKII!$B$11:$AW$80,48,FALSE))</f>
        <v/>
      </c>
      <c r="AY60" s="735"/>
      <c r="AZ60" s="655">
        <f t="shared" si="0"/>
        <v>5.25</v>
      </c>
      <c r="BA60" s="655">
        <f t="shared" si="22"/>
        <v>5.29</v>
      </c>
      <c r="BB60" s="548">
        <f>IF($B60="","",IF(OR(ISNUMBER(VLOOKUP($B60,HKI!$B$11:$BB$73,53,FALSE)),ISNUMBER(VLOOKUP($B60,HKII!$B$11:$BB$80,53,FALSE))),ROUND((VLOOKUP($B60,HKI!$B$11:$BB$73,53,FALSE)+VLOOKUP($B60,HKII!$B$11:$BB$80,53,FALSE))/2,0),""))</f>
        <v>45</v>
      </c>
      <c r="BC60" s="656" t="str">
        <f t="shared" si="23"/>
        <v>TB Yếu</v>
      </c>
      <c r="BD60" s="548" t="str">
        <f t="shared" si="24"/>
        <v>TB Yếu</v>
      </c>
      <c r="BE60" s="202"/>
      <c r="BF60" s="186" t="str">
        <f t="shared" si="25"/>
        <v/>
      </c>
      <c r="BG60" s="657">
        <f t="shared" si="26"/>
        <v>35</v>
      </c>
      <c r="BH60" s="188">
        <f t="shared" si="111"/>
        <v>30</v>
      </c>
      <c r="BI60" s="188">
        <f t="shared" si="28"/>
        <v>5</v>
      </c>
      <c r="BJ60" s="188">
        <f t="shared" si="29"/>
        <v>32</v>
      </c>
      <c r="BK60" s="658">
        <f t="shared" si="30"/>
        <v>3</v>
      </c>
      <c r="BL60" s="659">
        <f t="shared" si="31"/>
        <v>5.84</v>
      </c>
      <c r="BM60" s="186" t="str">
        <f t="shared" si="32"/>
        <v>BT</v>
      </c>
      <c r="BN60" s="659">
        <f t="shared" si="33"/>
        <v>5.75</v>
      </c>
      <c r="BO60" s="186" t="str">
        <f t="shared" si="34"/>
        <v>BT</v>
      </c>
      <c r="BP60" s="660" t="str">
        <f t="shared" si="35"/>
        <v>SV năm 3</v>
      </c>
      <c r="BQ60" s="203"/>
      <c r="BR60" s="681">
        <f>IF($B60="","",IF(AND(ISNUMBER(VLOOKUP($B60,HKI!$B$11:$BP$73,67,FALSE))=TRUE,ISNUMBER(VLOOKUP($B60,HKII!$B$11:$BI$80,60,FALSE))=TRUE),VLOOKUP($B60,HKI!$B$11:$BP$73,67,FALSE)+VLOOKUP($B60,HKII!$B$11:$BI$80,60,FALSE),IF(OR(ISNUMBER(VLOOKUP($B60,HKI!$B$11:$BP$73,67,FALSE))=TRUE,ISNUMBER(VLOOKUP($B60,HKII!$B$11:$BI$80,60,FALSE))=TRUE),VLOOKUP($B60,HKII!$B$11:$BI$80,60,FALSE),"")))</f>
        <v>71</v>
      </c>
      <c r="BS60" s="681">
        <f>IF($B60="","",IF(ISNUMBER(VLOOKUP($B60,HKI!$B$11:$BQ$73,68,FALSE))=TRUE,VLOOKUP($B60,HKI!$B$11:$BQ$84,68,FALSE)+IF(ISNUMBER(VLOOKUP($B60,HKII!$B$11:$BJ$80,61,FALSE))=TRUE,VLOOKUP($B60,HKII!$B$11:$BJ$80,61,FALSE),VLOOKUP($B60,HKII!$B$11:$BJ$80,61,FALSE)),""))</f>
        <v>3</v>
      </c>
      <c r="BT60" s="197">
        <f t="shared" si="112"/>
        <v>4.5</v>
      </c>
      <c r="BU60" s="198">
        <f t="shared" si="113"/>
        <v>7.7</v>
      </c>
      <c r="BV60" s="198">
        <f t="shared" si="114"/>
        <v>6.1</v>
      </c>
      <c r="BW60" s="198">
        <f t="shared" si="115"/>
        <v>4.4000000000000004</v>
      </c>
      <c r="BX60" s="199">
        <f t="shared" si="116"/>
        <v>6.2</v>
      </c>
      <c r="BY60" s="199">
        <f t="shared" si="6"/>
        <v>3.9</v>
      </c>
      <c r="BZ60" s="198" t="str">
        <f t="shared" si="7"/>
        <v/>
      </c>
      <c r="CA60" s="198" t="str">
        <f t="shared" si="117"/>
        <v/>
      </c>
      <c r="CB60" s="199" t="str">
        <f t="shared" si="36"/>
        <v/>
      </c>
      <c r="CC60" s="199">
        <f t="shared" si="37"/>
        <v>6</v>
      </c>
      <c r="CD60" s="198">
        <f t="shared" si="9"/>
        <v>7.8</v>
      </c>
      <c r="CE60" s="198">
        <f t="shared" si="118"/>
        <v>4.3</v>
      </c>
      <c r="CF60" s="198">
        <f t="shared" si="119"/>
        <v>4.4000000000000004</v>
      </c>
      <c r="CG60" s="198">
        <f t="shared" si="120"/>
        <v>8</v>
      </c>
      <c r="CH60" s="198">
        <f t="shared" si="121"/>
        <v>5</v>
      </c>
      <c r="CI60" s="198">
        <f t="shared" si="122"/>
        <v>5.7</v>
      </c>
      <c r="CJ60" s="198">
        <f t="shared" si="123"/>
        <v>4.8</v>
      </c>
      <c r="CK60" s="198" t="str">
        <f t="shared" si="124"/>
        <v/>
      </c>
      <c r="CL60" s="198">
        <f t="shared" si="125"/>
        <v>2</v>
      </c>
      <c r="CM60" s="198">
        <f t="shared" si="18"/>
        <v>4</v>
      </c>
      <c r="CN60" s="198">
        <f t="shared" si="19"/>
        <v>1.2</v>
      </c>
      <c r="CO60" s="199" t="str">
        <f t="shared" si="20"/>
        <v/>
      </c>
      <c r="CP60" s="200">
        <f t="shared" si="38"/>
        <v>5.25</v>
      </c>
      <c r="CQ60" s="571">
        <f t="shared" si="39"/>
        <v>4.5</v>
      </c>
      <c r="CR60" s="571">
        <f t="shared" si="40"/>
        <v>7.7</v>
      </c>
      <c r="CS60" s="571">
        <f t="shared" si="41"/>
        <v>6.1</v>
      </c>
      <c r="CT60" s="571">
        <f t="shared" si="42"/>
        <v>4.4000000000000004</v>
      </c>
      <c r="CU60" s="571">
        <f t="shared" si="43"/>
        <v>6.2</v>
      </c>
      <c r="CV60" s="571" t="str">
        <f t="shared" si="44"/>
        <v/>
      </c>
      <c r="CW60" s="571" t="str">
        <f t="shared" si="45"/>
        <v/>
      </c>
      <c r="CX60" s="571" t="str">
        <f t="shared" si="46"/>
        <v/>
      </c>
      <c r="CY60" s="571" t="str">
        <f t="shared" si="47"/>
        <v/>
      </c>
      <c r="CZ60" s="571">
        <f t="shared" si="48"/>
        <v>6</v>
      </c>
      <c r="DA60" s="571">
        <f t="shared" si="49"/>
        <v>7.8</v>
      </c>
      <c r="DB60" s="571">
        <f t="shared" si="50"/>
        <v>4.3</v>
      </c>
      <c r="DC60" s="571">
        <f t="shared" si="51"/>
        <v>4.4000000000000004</v>
      </c>
      <c r="DD60" s="571">
        <f t="shared" si="52"/>
        <v>8</v>
      </c>
      <c r="DE60" s="571">
        <f t="shared" si="53"/>
        <v>5</v>
      </c>
      <c r="DF60" s="571">
        <f t="shared" si="54"/>
        <v>5.7</v>
      </c>
      <c r="DG60" s="571">
        <f t="shared" si="55"/>
        <v>4.8</v>
      </c>
      <c r="DH60" s="571" t="str">
        <f t="shared" si="56"/>
        <v/>
      </c>
      <c r="DI60" s="571" t="str">
        <f t="shared" si="57"/>
        <v/>
      </c>
      <c r="DJ60" s="571" t="str">
        <f t="shared" si="58"/>
        <v/>
      </c>
      <c r="DK60" s="571" t="str">
        <f t="shared" si="59"/>
        <v/>
      </c>
      <c r="DL60" s="571" t="str">
        <f t="shared" si="60"/>
        <v/>
      </c>
      <c r="DM60" s="574">
        <f t="shared" si="126"/>
        <v>5.84</v>
      </c>
      <c r="DN60" s="585">
        <f t="shared" si="61"/>
        <v>4.5</v>
      </c>
      <c r="DO60" s="586">
        <f t="shared" si="62"/>
        <v>7.7</v>
      </c>
      <c r="DP60" s="586">
        <f t="shared" si="63"/>
        <v>6.1</v>
      </c>
      <c r="DQ60" s="586">
        <f t="shared" si="64"/>
        <v>4.4000000000000004</v>
      </c>
      <c r="DR60" s="586">
        <f t="shared" si="65"/>
        <v>6.2</v>
      </c>
      <c r="DS60" s="586">
        <f t="shared" si="66"/>
        <v>4.5</v>
      </c>
      <c r="DT60" s="586" t="str">
        <f t="shared" si="67"/>
        <v/>
      </c>
      <c r="DU60" s="586" t="str">
        <f t="shared" si="68"/>
        <v/>
      </c>
      <c r="DV60" s="586" t="str">
        <f t="shared" si="69"/>
        <v/>
      </c>
      <c r="DW60" s="586">
        <f t="shared" si="70"/>
        <v>6</v>
      </c>
      <c r="DX60" s="586">
        <f t="shared" si="71"/>
        <v>7.8</v>
      </c>
      <c r="DY60" s="586">
        <f t="shared" si="72"/>
        <v>4.3</v>
      </c>
      <c r="DZ60" s="586">
        <f t="shared" si="73"/>
        <v>4.4000000000000004</v>
      </c>
      <c r="EA60" s="586">
        <f t="shared" si="74"/>
        <v>8</v>
      </c>
      <c r="EB60" s="586">
        <f t="shared" si="75"/>
        <v>5</v>
      </c>
      <c r="EC60" s="586">
        <f t="shared" si="76"/>
        <v>5.7</v>
      </c>
      <c r="ED60" s="586">
        <f t="shared" si="77"/>
        <v>4.8</v>
      </c>
      <c r="EE60" s="586" t="str">
        <f t="shared" si="78"/>
        <v/>
      </c>
      <c r="EF60" s="586">
        <f t="shared" si="79"/>
        <v>2</v>
      </c>
      <c r="EG60" s="586">
        <f t="shared" si="80"/>
        <v>4</v>
      </c>
      <c r="EH60" s="586">
        <f t="shared" si="81"/>
        <v>1.2</v>
      </c>
      <c r="EI60" s="586" t="str">
        <f t="shared" si="82"/>
        <v/>
      </c>
      <c r="EJ60" s="589">
        <f t="shared" si="83"/>
        <v>5.29</v>
      </c>
      <c r="EK60" s="617">
        <f>IF($B60="","",IF(ISNUMBER(VLOOKUP($B60,HKI!$B$11:$EU$73,150,FALSE)),VLOOKUP($B60,HKI!$B$11:$EU$73,150,FALSE),""))</f>
        <v>6.2</v>
      </c>
      <c r="EL60" s="602">
        <f>IF($B60="","",IF(ISNUMBER(VLOOKUP($B60,HKI!$B$11:$EV$73,151,FALSE)),VLOOKUP($B60,HKI!$B$11:$EV$73,151,FALSE),""))</f>
        <v>5.9</v>
      </c>
      <c r="EM60" s="602">
        <f>IF($B60="","",IF(ISNUMBER(VLOOKUP($B60,HKI!$B$11:$EW$73,152,FALSE)),VLOOKUP($B60,HKI!$B$11:$EW$73,152,FALSE),""))</f>
        <v>5.0999999999999996</v>
      </c>
      <c r="EN60" s="602">
        <f>IF($B60="","",IF(ISNUMBER(VLOOKUP($B60,HKI!$B$11:$EX$73,153,FALSE)),VLOOKUP($B60,HKI!$B$11:$EX$73,153,FALSE),""))</f>
        <v>4.8</v>
      </c>
      <c r="EO60" s="602">
        <f>IF($B60="","",IF(ISNUMBER(VLOOKUP($B60,HKI!$B$11:$EY$73,154,FALSE)),VLOOKUP($B60,HKI!$B$11:$EY$73,154,FALSE),""))</f>
        <v>5.5</v>
      </c>
      <c r="EP60" s="602">
        <f>IF($B60="","",IF(ISNUMBER(VLOOKUP($B60,HKI!$B$11:$EZ$73,155,FALSE)),VLOOKUP($B60,HKI!$B$11:$EZ$73,155,FALSE),""))</f>
        <v>5.7</v>
      </c>
      <c r="EQ60" s="602">
        <f>IF($B60="","",IF(ISNUMBER(VLOOKUP($B60,HKI!$B$11:$FA$73,156,FALSE)),VLOOKUP($B60,HKI!$B$11:$FA$73,156,FALSE),""))</f>
        <v>6.2</v>
      </c>
      <c r="ER60" s="602" t="str">
        <f>IF($B60="","",IF(ISNUMBER(VLOOKUP($B60,HKI!$B$11:$FB$73,157,FALSE)),VLOOKUP($B60,HKI!$B$11:$FB$73,157,FALSE),""))</f>
        <v/>
      </c>
      <c r="ES60" s="602" t="str">
        <f>IF($B60="","",IF(ISNUMBER(VLOOKUP($B60,HKI!$B$11:$FC$84,158,FALSE)),VLOOKUP($B60,HKI!$B$11:$FC$73,158,FALSE),""))</f>
        <v/>
      </c>
      <c r="ET60" s="602">
        <f>IF($B60="","",IF(ISNUMBER(VLOOKUP($B60,HKI!$B$11:$FD$73,159,FALSE)),VLOOKUP($B60,HKI!$B$11:$FD$73,159,FALSE),""))</f>
        <v>7</v>
      </c>
      <c r="EU60" s="602">
        <f>IF($B60="","",IF(ISNUMBER(VLOOKUP($B60,HKI!$B$11:$FE$73,160,FALSE)),VLOOKUP($B60,HKI!$B$11:$FE$73,160,FALSE),""))</f>
        <v>5.5</v>
      </c>
      <c r="EV60" s="602">
        <f>IF($B60="","",IF(ISNUMBER(VLOOKUP($B60,HKI!$B$11:$FF$73,161,FALSE)),VLOOKUP($B60,HKI!$B$11:$FF$73,161,FALSE),""))</f>
        <v>6.9</v>
      </c>
      <c r="EW60" s="602">
        <f>IF($B60="","",IF(ISNUMBER(VLOOKUP($B60,HKI!$B$11:$FG$73,162,FALSE)),VLOOKUP($B60,HKI!$B$11:$FG$73,162,FALSE),""))</f>
        <v>7.6</v>
      </c>
      <c r="EX60" s="602" t="str">
        <f>IF($B60="","",IF(ISNUMBER(VLOOKUP($B60,HKI!$B$11:$FH$73,163,FALSE)),VLOOKUP($B60,HKI!$B$11:$FH$73,163,FALSE),""))</f>
        <v/>
      </c>
      <c r="EY60" s="602">
        <f>IF($B60="","",IF(ISNUMBER(VLOOKUP($B60,HKI!$B$11:$FI$73,164,FALSE)),VLOOKUP($B60,HKI!$B$11:$FI$73,164,FALSE),""))</f>
        <v>6.7</v>
      </c>
      <c r="EZ60" s="602">
        <f>IF($B60="","",IF(ISNUMBER(VLOOKUP($B60,HKI!$B$11:$FJ$73,165,FALSE)),VLOOKUP($B60,HKI!$B$11:$FJ$73,165,FALSE),""))</f>
        <v>7</v>
      </c>
      <c r="FA60" s="602">
        <f>IF($B60="","",IF(ISNUMBER(VLOOKUP($B60,HKI!$B$11:$FK$73,166,FALSE)),VLOOKUP($B60,HKI!$B$11:$FK$73,166,FALSE),""))</f>
        <v>5</v>
      </c>
      <c r="FB60" s="602">
        <f>IF($B60="","",IF(ISNUMBER(VLOOKUP($B60,HKI!$B$11:$FL$73,167,FALSE)),VLOOKUP($B60,HKI!$B$11:$FL$73,167,FALSE),""))</f>
        <v>7</v>
      </c>
      <c r="FC60" s="602" t="str">
        <f>IF($B60="","",IF(ISNUMBER(VLOOKUP($B60,HKI!$B$11:$FM$73,168,FALSE)),VLOOKUP($B60,HKI!$B$11:$FM$73,168,FALSE),""))</f>
        <v/>
      </c>
      <c r="FD60" s="602" t="str">
        <f>IF($B60="","",IF(ISNUMBER(VLOOKUP($B60,HKI!$B$11:$FN$73,169,FALSE)),VLOOKUP($B60,HKI!$B$11:$FN$73,169,FALSE),""))</f>
        <v/>
      </c>
      <c r="FE60" s="602" t="str">
        <f>IF($B60="","",IF(ISNUMBER(VLOOKUP($B60,HKI!$B$11:$FO$73,170,FALSE)),VLOOKUP($B60,HKI!$B$11:$FO$73,170,FALSE),""))</f>
        <v/>
      </c>
      <c r="FF60" s="602">
        <f>IF($B60="","",IF(ISNUMBER(VLOOKUP($B60,HKI!$B$11:$FP$73,171,FALSE)),VLOOKUP($B60,HKI!$B$11:$FP$73,171,FALSE),""))</f>
        <v>5.7</v>
      </c>
      <c r="FG60" s="618" t="str">
        <f>IF($B60="","",IF(ISNUMBER(VLOOKUP($B60,HKI!$B$11:$FQ$73,172,FALSE)),VLOOKUP($B60,HKI!$B$11:$FQ$73,172,FALSE),""))</f>
        <v/>
      </c>
      <c r="FH60" s="610">
        <f t="shared" si="84"/>
        <v>4.5</v>
      </c>
      <c r="FI60" s="586">
        <f t="shared" si="85"/>
        <v>7.7</v>
      </c>
      <c r="FJ60" s="586">
        <f t="shared" si="86"/>
        <v>6.1</v>
      </c>
      <c r="FK60" s="586">
        <f t="shared" si="87"/>
        <v>4.4000000000000004</v>
      </c>
      <c r="FL60" s="586">
        <f t="shared" si="88"/>
        <v>6.2</v>
      </c>
      <c r="FM60" s="586">
        <f t="shared" si="89"/>
        <v>4.5</v>
      </c>
      <c r="FN60" s="586" t="str">
        <f t="shared" si="90"/>
        <v/>
      </c>
      <c r="FO60" s="586" t="str">
        <f t="shared" si="91"/>
        <v/>
      </c>
      <c r="FP60" s="586" t="str">
        <f t="shared" si="92"/>
        <v/>
      </c>
      <c r="FQ60" s="586">
        <f t="shared" si="93"/>
        <v>6</v>
      </c>
      <c r="FR60" s="586">
        <f t="shared" si="94"/>
        <v>7.8</v>
      </c>
      <c r="FS60" s="586">
        <f t="shared" si="95"/>
        <v>4.3</v>
      </c>
      <c r="FT60" s="586">
        <f t="shared" si="96"/>
        <v>4.4000000000000004</v>
      </c>
      <c r="FU60" s="586">
        <f t="shared" si="97"/>
        <v>8</v>
      </c>
      <c r="FV60" s="586">
        <f t="shared" si="98"/>
        <v>5</v>
      </c>
      <c r="FW60" s="586">
        <f t="shared" si="99"/>
        <v>5.7</v>
      </c>
      <c r="FX60" s="586">
        <f t="shared" si="100"/>
        <v>4.8</v>
      </c>
      <c r="FY60" s="586" t="str">
        <f t="shared" si="101"/>
        <v/>
      </c>
      <c r="FZ60" s="586" t="str">
        <f t="shared" si="102"/>
        <v/>
      </c>
      <c r="GA60" s="586" t="str">
        <f t="shared" si="103"/>
        <v/>
      </c>
      <c r="GB60" s="586" t="str">
        <f t="shared" si="104"/>
        <v/>
      </c>
      <c r="GC60" s="586" t="str">
        <f t="shared" si="105"/>
        <v/>
      </c>
      <c r="GD60" s="596">
        <f t="shared" si="106"/>
        <v>5.75</v>
      </c>
      <c r="GE60" s="737">
        <f t="shared" si="107"/>
        <v>5.92</v>
      </c>
      <c r="GF60" s="210"/>
      <c r="GI60" s="738">
        <f t="shared" si="108"/>
        <v>408.40000000000009</v>
      </c>
      <c r="GJ60" s="738">
        <f t="shared" si="109"/>
        <v>69</v>
      </c>
      <c r="GK60" s="738">
        <f t="shared" si="110"/>
        <v>5.92</v>
      </c>
    </row>
    <row r="61" spans="1:193" s="209" customFormat="1" ht="20.25">
      <c r="A61" s="687" t="str">
        <f>IF(B61="","",SUBTOTAL(3,$B$11:B61))</f>
        <v/>
      </c>
      <c r="B61" s="490" t="str">
        <f>IF(HKII!$B61="","",HKII!$B61)</f>
        <v/>
      </c>
      <c r="C61" s="648" t="str">
        <f>IF($B61="","",VLOOKUP($B61,'DS LOP HKII'!$B$2:$C$936,2,0))</f>
        <v/>
      </c>
      <c r="D61" s="649" t="str">
        <f>IF($B61="","",VLOOKUP($B61,'DS LOP HKII'!$B$2:$D$936,3,0))</f>
        <v/>
      </c>
      <c r="E61" s="201"/>
      <c r="F61" s="650" t="str">
        <f>IF($B61="","",IF(AND(ISBLANK(VLOOKUP($B61,HKI!$B$11:$G$73,5,FALSE)),ISBLANK(VLOOKUP($B61,HKII!$B$11:$G$80,5,FALSE)))=TRUE,"",VLOOKUP($B61,HKI!$B$11:$G$73,5,FALSE)+VLOOKUP($B61,HKII!$B$11:$G$80,5,FALSE)))</f>
        <v/>
      </c>
      <c r="G61" s="651" t="str">
        <f>IF($B61="","",IF(AND(ISBLANK(VLOOKUP($B61,HKI!$B$11:$G$73,6,FALSE)),ISBLANK(VLOOKUP($B61,HKII!$B$11:$G$80,6,FALSE)))=TRUE,"",VLOOKUP($B61,HKI!$B$11:$G$73,6,FALSE)+VLOOKUP($B61,HKII!$B$11:$G$80,6,FALSE)))</f>
        <v/>
      </c>
      <c r="H61" s="652" t="str">
        <f>IF(OR(ISNUMBER(VLOOKUP($B61,HKI!$B$11:$I$73,8,FALSE))=FALSE,$H$6="",$B61=""),"",VLOOKUP($B61,HKI!$B$11:$I$73,8,FALSE))</f>
        <v/>
      </c>
      <c r="I61" s="653" t="str">
        <f>IF(OR(ISNUMBER(VLOOKUP($B61,HKI!$B$11:$K$73,10,FALSE))=FALSE,,$H$6="",$B61=""),"",VLOOKUP($B61,HKI!$B$11:$K$73,10,FALSE))</f>
        <v/>
      </c>
      <c r="J61" s="652" t="str">
        <f>IF(OR(ISNUMBER(VLOOKUP($B61,HKI!$B$11:$M$73,12,FALSE))=FALSE,$J$6="",$B61=""),"",VLOOKUP($B61,HKI!$B$11:$M$73,12,FALSE))</f>
        <v/>
      </c>
      <c r="K61" s="653" t="str">
        <f>IF(OR(ISNUMBER(VLOOKUP($B61,HKI!$B$11:$O$73,14,FALSE))=FALSE,$J$6="",$B61=""),"",VLOOKUP($B61,HKI!$B$11:$O$73,14,FALSE))</f>
        <v/>
      </c>
      <c r="L61" s="652" t="str">
        <f>IF(OR(ISNUMBER(VLOOKUP($B61,HKI!$B$11:$Q$73,16,FALSE))=FALSE,$L$6="",$B61=""),"",VLOOKUP($B61,HKI!$B$11:$Q$73,16,FALSE))</f>
        <v/>
      </c>
      <c r="M61" s="653" t="str">
        <f>IF(OR(ISNUMBER(VLOOKUP($B61,HKI!$B$11:$S$73,18,FALSE))=FALSE,$L$6="",$B61=""),"",VLOOKUP($B61,HKI!$B$11:$S$73,18,FALSE))</f>
        <v/>
      </c>
      <c r="N61" s="652" t="str">
        <f>IF(OR(ISNUMBER(VLOOKUP($B61,HKI!$B$11:$U$73,20,FALSE))=FALSE,$N$6="",$B61=""),"",VLOOKUP($B61,HKI!$B$11:$U$73,20,FALSE))</f>
        <v/>
      </c>
      <c r="O61" s="653" t="str">
        <f>IF(OR(ISNUMBER(VLOOKUP($B61,HKI!$B$11:$W$73,22,FALSE))=FALSE,$N$6="",$B61=""),"",VLOOKUP($B61,HKI!$B$11:$W$73,22,FALSE))</f>
        <v/>
      </c>
      <c r="P61" s="652" t="str">
        <f>IF(OR(ISNUMBER(VLOOKUP($B61,HKI!$B$11:$Y$73,24,FALSE))=FALSE,$P$6="",$B61=""),"",VLOOKUP($B61,HKI!$B$11:$Y$73,24,FALSE))</f>
        <v/>
      </c>
      <c r="Q61" s="653" t="str">
        <f>IF(OR(ISNUMBER(VLOOKUP($B61,HKI!$B$11:$AA$73,26,FALSE))=FALSE,$P$6="",$B61=""),"",VLOOKUP($B61,HKI!$B$11:$AA$73,26,FALSE))</f>
        <v/>
      </c>
      <c r="R61" s="652" t="str">
        <f>IF(OR(ISNUMBER(VLOOKUP($B61,HKI!$B$11:$AC$73,28,FALSE))=FALSE,$R$6="",$B61=""),"",VLOOKUP($B61,HKI!$B$11:$AC$73,28,FALSE))</f>
        <v/>
      </c>
      <c r="S61" s="653" t="str">
        <f>IF(OR(ISNUMBER(VLOOKUP($B61,HKI!$B$11:$AE$73,30,FALSE))=FALSE,$R$6="",$B61=""),"",VLOOKUP($B61,HKI!$B$11:$AE$73,30,FALSE))</f>
        <v/>
      </c>
      <c r="T61" s="652" t="str">
        <f>IF(OR(ISNUMBER(VLOOKUP($B61,HKI!$B$11:$AG$73,32,FALSE))=FALSE,$T$6="",$B61=""),"",VLOOKUP($B61,HKI!$B$11:$AG$73,32,FALSE))</f>
        <v/>
      </c>
      <c r="U61" s="653" t="str">
        <f>IF(OR(ISNUMBER(VLOOKUP($B61,HKI!$B$11:$AI$73,34,FALSE))=FALSE,$T$6="",$B61=""),"",VLOOKUP($B61,HKI!$B$11:$AI$73,34,FALSE))</f>
        <v/>
      </c>
      <c r="V61" s="652" t="str">
        <f>IF(OR(ISNUMBER(VLOOKUP($B61,HKI!$B$11:$AK$73,36,FALSE))=FALSE,$V$6="",$B61=""),"",VLOOKUP($B61,HKI!$B$11:$AK$73,36,FALSE))</f>
        <v/>
      </c>
      <c r="W61" s="653" t="str">
        <f>IF(OR(ISNUMBER(VLOOKUP($B61,HKI!$B$11:$AM$73,38,FALSE))=FALSE,$V$6="",$B61=""),"",VLOOKUP($B61,HKI!$B$11:$AM$73,38,FALSE))</f>
        <v/>
      </c>
      <c r="X61" s="652" t="str">
        <f>IF(OR(ISNUMBER(VLOOKUP($B61,HKI!$B$11:$AO$73,40,FALSE))=FALSE,$X$6="",$B61=""),"",VLOOKUP($B61,HKI!$B$11:$AO$73,40,FALSE))</f>
        <v/>
      </c>
      <c r="Y61" s="653" t="str">
        <f>IF(OR(ISNUMBER(VLOOKUP($B61,HKI!$B$11:$AQ$73,42,FALSE))=FALSE,$X$6="",$B61=""),"",VLOOKUP($B61,HKI!$B$11:$AQ$73,42,FALSE))</f>
        <v/>
      </c>
      <c r="Z61" s="652" t="str">
        <f>IF(OR(ISNUMBER(VLOOKUP($B61,HKI!$B$11:$AS$73,44,FALSE))=FALSE,$Z$6="",$B61=""),"",VLOOKUP($B61,HKI!$B$11:$AS$73,44,FALSE))</f>
        <v/>
      </c>
      <c r="AA61" s="254"/>
      <c r="AB61" s="652" t="str">
        <f>IF(OR(ISNUMBER(VLOOKUP($B61,HKI!$B$11:$AW$73,48,FALSE))=FALSE,$AB$6="",$B61=""),"",VLOOKUP($B61,HKI!$B$11:$AW$73,48,FALSE))</f>
        <v/>
      </c>
      <c r="AC61" s="254"/>
      <c r="AD61" s="652" t="str">
        <f>IF(OR(ISNUMBER(VLOOKUP($B61,HKII!$B$11:$I$80,8,FALSE))=FALSE,$AD$6="",$B61=""),"",VLOOKUP($B61,HKII!$B$11:$I$80,8,FALSE))</f>
        <v/>
      </c>
      <c r="AE61" s="653" t="str">
        <f>IF(OR(ISNUMBER(VLOOKUP($B61,HKII!$B$11:$K$80,10,FALSE))=FALSE,$AD$6="",$B61=""),"",VLOOKUP($B61,HKII!$B$11:$K$80,10,FALSE))</f>
        <v/>
      </c>
      <c r="AF61" s="652" t="str">
        <f>IF(OR(ISNUMBER(VLOOKUP($B61,HKII!$B$11:$M$80,12,FALSE))=FALSE,$AF$6="",$B61=""),"",VLOOKUP($B61,HKII!$B$11:$M$80,12,FALSE))</f>
        <v/>
      </c>
      <c r="AG61" s="653" t="str">
        <f>IF(OR(ISNUMBER(VLOOKUP($B61,HKII!$B$11:$O$80,14,FALSE))=FALSE,$AF$6="",$B61=""),"",VLOOKUP($B61,HKII!$B$11:$O$80,14,FALSE))</f>
        <v/>
      </c>
      <c r="AH61" s="652" t="str">
        <f>IF(OR(ISNUMBER(VLOOKUP($B61,HKII!$B$11:$Q$80,16,FALSE))=FALSE,$AH$6="",$B61=""),"",VLOOKUP($B61,HKII!$B$11:$Q$80,16,FALSE))</f>
        <v/>
      </c>
      <c r="AI61" s="653" t="str">
        <f>IF(OR(ISNUMBER(VLOOKUP($B61,HKII!$B$11:$S$80,18,FALSE))=FALSE,$AH$6="",$B61=""),"",VLOOKUP($B61,HKII!$B$11:$S$75,18,FALSE))</f>
        <v/>
      </c>
      <c r="AJ61" s="652" t="str">
        <f>IF(OR(ISNUMBER(VLOOKUP($B61,HKII!$B$11:$U$80,20,FALSE))=FALSE,$AJ$6="",$B61=""),"",VLOOKUP($B61,HKII!$B$11:$U$80,20,FALSE))</f>
        <v/>
      </c>
      <c r="AK61" s="653" t="str">
        <f>IF(OR(ISNUMBER(VLOOKUP($B61,HKII!$B$11:$W$91,22,FALSE))=FALSE,$AJ$6="",$B61=""),"",VLOOKUP($B61,HKII!$B$11:$W$91,22,FALSE))</f>
        <v/>
      </c>
      <c r="AL61" s="652" t="str">
        <f>IF(OR(ISNUMBER(VLOOKUP($B61,HKII!$B$11:$Y$80,24,FALSE))=FALSE,$AL$6="",$B61=""),"",VLOOKUP($B61,HKII!$B$11:$Y$80,24,FALSE))</f>
        <v/>
      </c>
      <c r="AM61" s="653" t="str">
        <f>IF(OR(ISNUMBER(VLOOKUP($B61,HKII!$B$11:$AA$80,26,FALSE))=FALSE,$AL$6="",$B61=""),"",VLOOKUP($B61,HKII!$B$11:$AA$80,26,FALSE))</f>
        <v/>
      </c>
      <c r="AN61" s="652" t="str">
        <f>IF(OR(ISNUMBER(VLOOKUP($B61,HKII!$B$11:$AC$80,28,FALSE))=FALSE,$AN$6="",$B61=""),"",VLOOKUP($B61,HKII!$B$11:$AC$80,28,FALSE))</f>
        <v/>
      </c>
      <c r="AO61" s="653" t="str">
        <f>IF(OR(ISNUMBER(VLOOKUP($B61,HKII!$B$11:$AE$80,30,FALSE))=FALSE,$AN$6="",$B61=""),"",VLOOKUP($B61,HKII!$B$11:$AE$80,30,FALSE))</f>
        <v/>
      </c>
      <c r="AP61" s="652" t="str">
        <f>IF(OR(ISNUMBER(VLOOKUP($B61,HKII!$B$11:$AG$80,32,FALSE))=FALSE,$AP$6="",$B61=""),"",VLOOKUP($B61,HKII!$B$11:$AG$80,32,FALSE))</f>
        <v/>
      </c>
      <c r="AQ61" s="654" t="str">
        <f>IF(OR(ISNUMBER(VLOOKUP($B61,HKII!$B$11:$AI$80,34,FALSE))=FALSE,$AP$6="",$B61=""),"",VLOOKUP($B61,HKII!$B$11:$AI$80,34,FALSE))</f>
        <v/>
      </c>
      <c r="AR61" s="652" t="str">
        <f>IF(OR(ISNUMBER(VLOOKUP($B61,HKII!$B$11:$AK$80,36,FALSE))=FALSE,$AR$6="",$B61=""),"",VLOOKUP($B61,HKII!$B$11:$AK$80,36,FALSE))</f>
        <v/>
      </c>
      <c r="AS61" s="254"/>
      <c r="AT61" s="652" t="str">
        <f>IF(OR(ISNUMBER(VLOOKUP($B61,HKII!$B$11:$AO$80,40,FALSE))=FALSE,$AT$6="",$B61=""),"",VLOOKUP($B61,HKII!$B$11:$AO$80,40,FALSE))</f>
        <v/>
      </c>
      <c r="AU61" s="735"/>
      <c r="AV61" s="652" t="str">
        <f>IF(OR(ISNUMBER(VLOOKUP($B61,HKII!$B$11:$AS$80,44,FALSE))=FALSE,$AV$6="",$B61=""),"",VLOOKUP($B61,HKII!$B$11:$AS$80,44,FALSE))</f>
        <v/>
      </c>
      <c r="AW61" s="735"/>
      <c r="AX61" s="652" t="str">
        <f>IF(OR(ISNUMBER(VLOOKUP($B61,HKII!$B$11:$AW$80,48,FALSE))=FALSE,AX56="",$B61=""),"",VLOOKUP($B61,HKII!$B$11:$AW$80,48,FALSE))</f>
        <v/>
      </c>
      <c r="AY61" s="735"/>
      <c r="AZ61" s="655" t="str">
        <f t="shared" si="0"/>
        <v/>
      </c>
      <c r="BA61" s="655" t="str">
        <f t="shared" si="22"/>
        <v/>
      </c>
      <c r="BB61" s="548" t="str">
        <f>IF($B61="","",IF(OR(ISNUMBER(VLOOKUP($B61,HKI!$B$11:$BB$73,53,FALSE)),ISNUMBER(VLOOKUP($B61,HKII!$B$11:$BB$80,53,FALSE))),ROUND((VLOOKUP($B61,HKI!$B$11:$BB$73,53,FALSE)+VLOOKUP($B61,HKII!$B$11:$BB$80,53,FALSE))/2,0),""))</f>
        <v/>
      </c>
      <c r="BC61" s="656" t="str">
        <f t="shared" si="23"/>
        <v/>
      </c>
      <c r="BD61" s="548" t="str">
        <f t="shared" si="24"/>
        <v/>
      </c>
      <c r="BE61" s="202"/>
      <c r="BF61" s="186" t="str">
        <f t="shared" si="25"/>
        <v/>
      </c>
      <c r="BG61" s="657" t="str">
        <f t="shared" si="26"/>
        <v/>
      </c>
      <c r="BH61" s="188" t="str">
        <f t="shared" si="111"/>
        <v/>
      </c>
      <c r="BI61" s="188" t="str">
        <f t="shared" si="28"/>
        <v/>
      </c>
      <c r="BJ61" s="188" t="str">
        <f t="shared" si="29"/>
        <v/>
      </c>
      <c r="BK61" s="658" t="str">
        <f t="shared" si="30"/>
        <v/>
      </c>
      <c r="BL61" s="659" t="str">
        <f t="shared" si="31"/>
        <v/>
      </c>
      <c r="BM61" s="186" t="str">
        <f t="shared" si="32"/>
        <v/>
      </c>
      <c r="BN61" s="659" t="str">
        <f t="shared" si="33"/>
        <v/>
      </c>
      <c r="BO61" s="186" t="str">
        <f t="shared" si="34"/>
        <v/>
      </c>
      <c r="BP61" s="660" t="str">
        <f t="shared" si="35"/>
        <v/>
      </c>
      <c r="BQ61" s="203"/>
      <c r="BR61" s="681" t="str">
        <f>IF($B61="","",IF(AND(ISNUMBER(VLOOKUP($B61,HKI!$B$11:$BP$73,67,FALSE))=TRUE,ISNUMBER(VLOOKUP($B61,HKII!$B$11:$BI$80,60,FALSE))=TRUE),VLOOKUP($B61,HKI!$B$11:$BP$73,67,FALSE)+VLOOKUP($B61,HKII!$B$11:$BI$80,60,FALSE),IF(OR(ISNUMBER(VLOOKUP($B61,HKI!$B$11:$BP$73,67,FALSE))=TRUE,ISNUMBER(VLOOKUP($B61,HKII!$B$11:$BI$80,60,FALSE))=TRUE),VLOOKUP($B61,HKII!$B$11:$BI$80,60,FALSE),"")))</f>
        <v/>
      </c>
      <c r="BS61" s="681" t="str">
        <f>IF($B61="","",IF(ISNUMBER(VLOOKUP($B61,HKI!$B$11:$BQ$73,68,FALSE))=TRUE,VLOOKUP($B61,HKI!$B$11:$BQ$84,68,FALSE)+IF(ISNUMBER(VLOOKUP($B61,HKII!$B$11:$BJ$80,61,FALSE))=TRUE,VLOOKUP($B61,HKII!$B$11:$BJ$80,61,FALSE),VLOOKUP($B61,HKII!$B$11:$BJ$80,61,FALSE)),""))</f>
        <v/>
      </c>
      <c r="BT61" s="197" t="str">
        <f t="shared" si="112"/>
        <v/>
      </c>
      <c r="BU61" s="198" t="str">
        <f t="shared" si="113"/>
        <v/>
      </c>
      <c r="BV61" s="198" t="str">
        <f t="shared" si="114"/>
        <v/>
      </c>
      <c r="BW61" s="198" t="str">
        <f t="shared" si="115"/>
        <v/>
      </c>
      <c r="BX61" s="199" t="str">
        <f t="shared" si="116"/>
        <v/>
      </c>
      <c r="BY61" s="199" t="str">
        <f t="shared" si="6"/>
        <v/>
      </c>
      <c r="BZ61" s="198" t="str">
        <f t="shared" si="7"/>
        <v/>
      </c>
      <c r="CA61" s="198" t="str">
        <f t="shared" si="117"/>
        <v/>
      </c>
      <c r="CB61" s="199" t="str">
        <f t="shared" si="36"/>
        <v/>
      </c>
      <c r="CC61" s="199" t="str">
        <f t="shared" si="37"/>
        <v/>
      </c>
      <c r="CD61" s="198" t="str">
        <f t="shared" si="9"/>
        <v/>
      </c>
      <c r="CE61" s="198" t="str">
        <f t="shared" si="118"/>
        <v/>
      </c>
      <c r="CF61" s="198" t="str">
        <f t="shared" si="119"/>
        <v/>
      </c>
      <c r="CG61" s="198" t="str">
        <f t="shared" si="120"/>
        <v/>
      </c>
      <c r="CH61" s="198" t="str">
        <f t="shared" si="121"/>
        <v/>
      </c>
      <c r="CI61" s="198" t="str">
        <f t="shared" si="122"/>
        <v/>
      </c>
      <c r="CJ61" s="198" t="str">
        <f t="shared" si="123"/>
        <v/>
      </c>
      <c r="CK61" s="198" t="str">
        <f t="shared" si="124"/>
        <v/>
      </c>
      <c r="CL61" s="198" t="str">
        <f t="shared" si="125"/>
        <v/>
      </c>
      <c r="CM61" s="198" t="str">
        <f t="shared" si="18"/>
        <v/>
      </c>
      <c r="CN61" s="198" t="str">
        <f t="shared" si="19"/>
        <v/>
      </c>
      <c r="CO61" s="199" t="str">
        <f t="shared" si="20"/>
        <v/>
      </c>
      <c r="CP61" s="200" t="str">
        <f t="shared" si="38"/>
        <v/>
      </c>
      <c r="CQ61" s="571" t="str">
        <f t="shared" si="39"/>
        <v/>
      </c>
      <c r="CR61" s="571" t="str">
        <f t="shared" si="40"/>
        <v/>
      </c>
      <c r="CS61" s="571" t="str">
        <f t="shared" si="41"/>
        <v/>
      </c>
      <c r="CT61" s="571" t="str">
        <f t="shared" si="42"/>
        <v/>
      </c>
      <c r="CU61" s="571" t="str">
        <f t="shared" si="43"/>
        <v/>
      </c>
      <c r="CV61" s="571" t="str">
        <f t="shared" si="44"/>
        <v/>
      </c>
      <c r="CW61" s="571" t="str">
        <f t="shared" si="45"/>
        <v/>
      </c>
      <c r="CX61" s="571" t="str">
        <f t="shared" si="46"/>
        <v/>
      </c>
      <c r="CY61" s="571" t="str">
        <f t="shared" si="47"/>
        <v/>
      </c>
      <c r="CZ61" s="571" t="str">
        <f t="shared" si="48"/>
        <v/>
      </c>
      <c r="DA61" s="571" t="str">
        <f t="shared" si="49"/>
        <v/>
      </c>
      <c r="DB61" s="571" t="str">
        <f t="shared" si="50"/>
        <v/>
      </c>
      <c r="DC61" s="571" t="str">
        <f t="shared" si="51"/>
        <v/>
      </c>
      <c r="DD61" s="571" t="str">
        <f t="shared" si="52"/>
        <v/>
      </c>
      <c r="DE61" s="571" t="str">
        <f t="shared" si="53"/>
        <v/>
      </c>
      <c r="DF61" s="571" t="str">
        <f t="shared" si="54"/>
        <v/>
      </c>
      <c r="DG61" s="571" t="str">
        <f t="shared" si="55"/>
        <v/>
      </c>
      <c r="DH61" s="571" t="str">
        <f t="shared" si="56"/>
        <v/>
      </c>
      <c r="DI61" s="571" t="str">
        <f t="shared" si="57"/>
        <v/>
      </c>
      <c r="DJ61" s="571" t="str">
        <f t="shared" si="58"/>
        <v/>
      </c>
      <c r="DK61" s="571" t="str">
        <f t="shared" si="59"/>
        <v/>
      </c>
      <c r="DL61" s="571" t="str">
        <f t="shared" si="60"/>
        <v/>
      </c>
      <c r="DM61" s="574" t="str">
        <f t="shared" si="126"/>
        <v/>
      </c>
      <c r="DN61" s="585" t="str">
        <f t="shared" si="61"/>
        <v/>
      </c>
      <c r="DO61" s="586" t="str">
        <f t="shared" si="62"/>
        <v/>
      </c>
      <c r="DP61" s="586" t="str">
        <f t="shared" si="63"/>
        <v/>
      </c>
      <c r="DQ61" s="586" t="str">
        <f t="shared" si="64"/>
        <v/>
      </c>
      <c r="DR61" s="586" t="str">
        <f t="shared" si="65"/>
        <v/>
      </c>
      <c r="DS61" s="586" t="str">
        <f t="shared" si="66"/>
        <v/>
      </c>
      <c r="DT61" s="586" t="str">
        <f t="shared" si="67"/>
        <v/>
      </c>
      <c r="DU61" s="586" t="str">
        <f t="shared" si="68"/>
        <v/>
      </c>
      <c r="DV61" s="586" t="str">
        <f t="shared" si="69"/>
        <v/>
      </c>
      <c r="DW61" s="586" t="str">
        <f t="shared" si="70"/>
        <v/>
      </c>
      <c r="DX61" s="586" t="str">
        <f t="shared" si="71"/>
        <v/>
      </c>
      <c r="DY61" s="586" t="str">
        <f t="shared" si="72"/>
        <v/>
      </c>
      <c r="DZ61" s="586" t="str">
        <f t="shared" si="73"/>
        <v/>
      </c>
      <c r="EA61" s="586" t="str">
        <f t="shared" si="74"/>
        <v/>
      </c>
      <c r="EB61" s="586" t="str">
        <f t="shared" si="75"/>
        <v/>
      </c>
      <c r="EC61" s="586" t="str">
        <f t="shared" si="76"/>
        <v/>
      </c>
      <c r="ED61" s="586" t="str">
        <f t="shared" si="77"/>
        <v/>
      </c>
      <c r="EE61" s="586" t="str">
        <f t="shared" si="78"/>
        <v/>
      </c>
      <c r="EF61" s="586" t="str">
        <f t="shared" si="79"/>
        <v/>
      </c>
      <c r="EG61" s="586" t="str">
        <f t="shared" si="80"/>
        <v/>
      </c>
      <c r="EH61" s="586" t="str">
        <f t="shared" si="81"/>
        <v/>
      </c>
      <c r="EI61" s="586" t="str">
        <f t="shared" si="82"/>
        <v/>
      </c>
      <c r="EJ61" s="589" t="str">
        <f t="shared" si="83"/>
        <v/>
      </c>
      <c r="EK61" s="617" t="str">
        <f>IF($B61="","",IF(ISNUMBER(VLOOKUP($B61,HKI!$B$11:$EU$73,150,FALSE)),VLOOKUP($B61,HKI!$B$11:$EU$73,150,FALSE),""))</f>
        <v/>
      </c>
      <c r="EL61" s="602" t="str">
        <f>IF($B61="","",IF(ISNUMBER(VLOOKUP($B61,HKI!$B$11:$EV$73,151,FALSE)),VLOOKUP($B61,HKI!$B$11:$EV$73,151,FALSE),""))</f>
        <v/>
      </c>
      <c r="EM61" s="602" t="str">
        <f>IF($B61="","",IF(ISNUMBER(VLOOKUP($B61,HKI!$B$11:$EW$73,152,FALSE)),VLOOKUP($B61,HKI!$B$11:$EW$73,152,FALSE),""))</f>
        <v/>
      </c>
      <c r="EN61" s="602" t="str">
        <f>IF($B61="","",IF(ISNUMBER(VLOOKUP($B61,HKI!$B$11:$EX$73,153,FALSE)),VLOOKUP($B61,HKI!$B$11:$EX$73,153,FALSE),""))</f>
        <v/>
      </c>
      <c r="EO61" s="602" t="str">
        <f>IF($B61="","",IF(ISNUMBER(VLOOKUP($B61,HKI!$B$11:$EY$73,154,FALSE)),VLOOKUP($B61,HKI!$B$11:$EY$73,154,FALSE),""))</f>
        <v/>
      </c>
      <c r="EP61" s="602" t="str">
        <f>IF($B61="","",IF(ISNUMBER(VLOOKUP($B61,HKI!$B$11:$EZ$73,155,FALSE)),VLOOKUP($B61,HKI!$B$11:$EZ$73,155,FALSE),""))</f>
        <v/>
      </c>
      <c r="EQ61" s="602" t="str">
        <f>IF($B61="","",IF(ISNUMBER(VLOOKUP($B61,HKI!$B$11:$FA$73,156,FALSE)),VLOOKUP($B61,HKI!$B$11:$FA$73,156,FALSE),""))</f>
        <v/>
      </c>
      <c r="ER61" s="602" t="str">
        <f>IF($B61="","",IF(ISNUMBER(VLOOKUP($B61,HKI!$B$11:$FB$73,157,FALSE)),VLOOKUP($B61,HKI!$B$11:$FB$73,157,FALSE),""))</f>
        <v/>
      </c>
      <c r="ES61" s="602" t="str">
        <f>IF($B61="","",IF(ISNUMBER(VLOOKUP($B61,HKI!$B$11:$FC$84,158,FALSE)),VLOOKUP($B61,HKI!$B$11:$FC$73,158,FALSE),""))</f>
        <v/>
      </c>
      <c r="ET61" s="602" t="str">
        <f>IF($B61="","",IF(ISNUMBER(VLOOKUP($B61,HKI!$B$11:$FD$73,159,FALSE)),VLOOKUP($B61,HKI!$B$11:$FD$73,159,FALSE),""))</f>
        <v/>
      </c>
      <c r="EU61" s="602" t="str">
        <f>IF($B61="","",IF(ISNUMBER(VLOOKUP($B61,HKI!$B$11:$FE$73,160,FALSE)),VLOOKUP($B61,HKI!$B$11:$FE$73,160,FALSE),""))</f>
        <v/>
      </c>
      <c r="EV61" s="602" t="str">
        <f>IF($B61="","",IF(ISNUMBER(VLOOKUP($B61,HKI!$B$11:$FF$73,161,FALSE)),VLOOKUP($B61,HKI!$B$11:$FF$73,161,FALSE),""))</f>
        <v/>
      </c>
      <c r="EW61" s="602" t="str">
        <f>IF($B61="","",IF(ISNUMBER(VLOOKUP($B61,HKI!$B$11:$FG$73,162,FALSE)),VLOOKUP($B61,HKI!$B$11:$FG$73,162,FALSE),""))</f>
        <v/>
      </c>
      <c r="EX61" s="602" t="str">
        <f>IF($B61="","",IF(ISNUMBER(VLOOKUP($B61,HKI!$B$11:$FH$73,163,FALSE)),VLOOKUP($B61,HKI!$B$11:$FH$73,163,FALSE),""))</f>
        <v/>
      </c>
      <c r="EY61" s="602" t="str">
        <f>IF($B61="","",IF(ISNUMBER(VLOOKUP($B61,HKI!$B$11:$FI$73,164,FALSE)),VLOOKUP($B61,HKI!$B$11:$FI$73,164,FALSE),""))</f>
        <v/>
      </c>
      <c r="EZ61" s="602" t="str">
        <f>IF($B61="","",IF(ISNUMBER(VLOOKUP($B61,HKI!$B$11:$FJ$73,165,FALSE)),VLOOKUP($B61,HKI!$B$11:$FJ$73,165,FALSE),""))</f>
        <v/>
      </c>
      <c r="FA61" s="602" t="str">
        <f>IF($B61="","",IF(ISNUMBER(VLOOKUP($B61,HKI!$B$11:$FK$73,166,FALSE)),VLOOKUP($B61,HKI!$B$11:$FK$73,166,FALSE),""))</f>
        <v/>
      </c>
      <c r="FB61" s="602" t="str">
        <f>IF($B61="","",IF(ISNUMBER(VLOOKUP($B61,HKI!$B$11:$FL$73,167,FALSE)),VLOOKUP($B61,HKI!$B$11:$FL$73,167,FALSE),""))</f>
        <v/>
      </c>
      <c r="FC61" s="602" t="str">
        <f>IF($B61="","",IF(ISNUMBER(VLOOKUP($B61,HKI!$B$11:$FM$73,168,FALSE)),VLOOKUP($B61,HKI!$B$11:$FM$73,168,FALSE),""))</f>
        <v/>
      </c>
      <c r="FD61" s="602" t="str">
        <f>IF($B61="","",IF(ISNUMBER(VLOOKUP($B61,HKI!$B$11:$FN$73,169,FALSE)),VLOOKUP($B61,HKI!$B$11:$FN$73,169,FALSE),""))</f>
        <v/>
      </c>
      <c r="FE61" s="602" t="str">
        <f>IF($B61="","",IF(ISNUMBER(VLOOKUP($B61,HKI!$B$11:$FO$73,170,FALSE)),VLOOKUP($B61,HKI!$B$11:$FO$73,170,FALSE),""))</f>
        <v/>
      </c>
      <c r="FF61" s="602" t="str">
        <f>IF($B61="","",IF(ISNUMBER(VLOOKUP($B61,HKI!$B$11:$FP$73,171,FALSE)),VLOOKUP($B61,HKI!$B$11:$FP$73,171,FALSE),""))</f>
        <v/>
      </c>
      <c r="FG61" s="618" t="str">
        <f>IF($B61="","",IF(ISNUMBER(VLOOKUP($B61,HKI!$B$11:$FQ$73,172,FALSE)),VLOOKUP($B61,HKI!$B$11:$FQ$73,172,FALSE),""))</f>
        <v/>
      </c>
      <c r="FH61" s="610" t="str">
        <f t="shared" si="84"/>
        <v/>
      </c>
      <c r="FI61" s="586" t="str">
        <f t="shared" si="85"/>
        <v/>
      </c>
      <c r="FJ61" s="586" t="str">
        <f t="shared" si="86"/>
        <v/>
      </c>
      <c r="FK61" s="586" t="str">
        <f t="shared" si="87"/>
        <v/>
      </c>
      <c r="FL61" s="586" t="str">
        <f t="shared" si="88"/>
        <v/>
      </c>
      <c r="FM61" s="586" t="str">
        <f t="shared" si="89"/>
        <v/>
      </c>
      <c r="FN61" s="586" t="str">
        <f t="shared" si="90"/>
        <v/>
      </c>
      <c r="FO61" s="586" t="str">
        <f t="shared" si="91"/>
        <v/>
      </c>
      <c r="FP61" s="586" t="str">
        <f t="shared" si="92"/>
        <v/>
      </c>
      <c r="FQ61" s="586" t="str">
        <f t="shared" si="93"/>
        <v/>
      </c>
      <c r="FR61" s="586" t="str">
        <f t="shared" si="94"/>
        <v/>
      </c>
      <c r="FS61" s="586" t="str">
        <f t="shared" si="95"/>
        <v/>
      </c>
      <c r="FT61" s="586" t="str">
        <f t="shared" si="96"/>
        <v/>
      </c>
      <c r="FU61" s="586" t="str">
        <f t="shared" si="97"/>
        <v/>
      </c>
      <c r="FV61" s="586" t="str">
        <f t="shared" si="98"/>
        <v/>
      </c>
      <c r="FW61" s="586" t="str">
        <f t="shared" si="99"/>
        <v/>
      </c>
      <c r="FX61" s="586" t="str">
        <f t="shared" si="100"/>
        <v/>
      </c>
      <c r="FY61" s="586" t="str">
        <f t="shared" si="101"/>
        <v/>
      </c>
      <c r="FZ61" s="586" t="str">
        <f t="shared" si="102"/>
        <v/>
      </c>
      <c r="GA61" s="586" t="str">
        <f t="shared" si="103"/>
        <v/>
      </c>
      <c r="GB61" s="586" t="str">
        <f t="shared" si="104"/>
        <v/>
      </c>
      <c r="GC61" s="586" t="str">
        <f t="shared" si="105"/>
        <v/>
      </c>
      <c r="GD61" s="596" t="str">
        <f t="shared" si="106"/>
        <v/>
      </c>
      <c r="GE61" s="737" t="str">
        <f t="shared" si="107"/>
        <v/>
      </c>
      <c r="GF61" s="210"/>
      <c r="GI61" s="738">
        <f t="shared" si="108"/>
        <v>0</v>
      </c>
      <c r="GJ61" s="738">
        <f t="shared" si="109"/>
        <v>0</v>
      </c>
      <c r="GK61" s="738" t="e">
        <f t="shared" si="110"/>
        <v>#DIV/0!</v>
      </c>
    </row>
    <row r="62" spans="1:193" s="209" customFormat="1" ht="20.25">
      <c r="A62" s="687" t="str">
        <f>IF(B62="","",SUBTOTAL(3,$B$11:B62))</f>
        <v/>
      </c>
      <c r="B62" s="490" t="str">
        <f>IF(HKII!$B62="","",HKII!$B62)</f>
        <v/>
      </c>
      <c r="C62" s="648" t="str">
        <f>IF($B62="","",VLOOKUP($B62,'DS LOP HKII'!$B$2:$C$936,2,0))</f>
        <v/>
      </c>
      <c r="D62" s="649" t="str">
        <f>IF($B62="","",VLOOKUP($B62,'DS LOP HKII'!$B$2:$D$936,3,0))</f>
        <v/>
      </c>
      <c r="E62" s="201"/>
      <c r="F62" s="650" t="str">
        <f>IF($B62="","",IF(AND(ISBLANK(VLOOKUP($B62,HKI!$B$11:$G$73,5,FALSE)),ISBLANK(VLOOKUP($B62,HKII!$B$11:$G$80,5,FALSE)))=TRUE,"",VLOOKUP($B62,HKI!$B$11:$G$73,5,FALSE)+VLOOKUP($B62,HKII!$B$11:$G$80,5,FALSE)))</f>
        <v/>
      </c>
      <c r="G62" s="651" t="str">
        <f>IF($B62="","",IF(AND(ISBLANK(VLOOKUP($B62,HKI!$B$11:$G$73,6,FALSE)),ISBLANK(VLOOKUP($B62,HKII!$B$11:$G$80,6,FALSE)))=TRUE,"",VLOOKUP($B62,HKI!$B$11:$G$73,6,FALSE)+VLOOKUP($B62,HKII!$B$11:$G$80,6,FALSE)))</f>
        <v/>
      </c>
      <c r="H62" s="652" t="str">
        <f>IF(OR(ISNUMBER(VLOOKUP($B62,HKI!$B$11:$I$73,8,FALSE))=FALSE,$H$6="",$B62=""),"",VLOOKUP($B62,HKI!$B$11:$I$73,8,FALSE))</f>
        <v/>
      </c>
      <c r="I62" s="653" t="str">
        <f>IF(OR(ISNUMBER(VLOOKUP($B62,HKI!$B$11:$K$73,10,FALSE))=FALSE,,$H$6="",$B62=""),"",VLOOKUP($B62,HKI!$B$11:$K$73,10,FALSE))</f>
        <v/>
      </c>
      <c r="J62" s="652" t="str">
        <f>IF(OR(ISNUMBER(VLOOKUP($B62,HKI!$B$11:$M$73,12,FALSE))=FALSE,$J$6="",$B62=""),"",VLOOKUP($B62,HKI!$B$11:$M$73,12,FALSE))</f>
        <v/>
      </c>
      <c r="K62" s="653" t="str">
        <f>IF(OR(ISNUMBER(VLOOKUP($B62,HKI!$B$11:$O$73,14,FALSE))=FALSE,$J$6="",$B62=""),"",VLOOKUP($B62,HKI!$B$11:$O$73,14,FALSE))</f>
        <v/>
      </c>
      <c r="L62" s="652" t="str">
        <f>IF(OR(ISNUMBER(VLOOKUP($B62,HKI!$B$11:$Q$73,16,FALSE))=FALSE,$L$6="",$B62=""),"",VLOOKUP($B62,HKI!$B$11:$Q$73,16,FALSE))</f>
        <v/>
      </c>
      <c r="M62" s="653" t="str">
        <f>IF(OR(ISNUMBER(VLOOKUP($B62,HKI!$B$11:$S$73,18,FALSE))=FALSE,$L$6="",$B62=""),"",VLOOKUP($B62,HKI!$B$11:$S$73,18,FALSE))</f>
        <v/>
      </c>
      <c r="N62" s="652" t="str">
        <f>IF(OR(ISNUMBER(VLOOKUP($B62,HKI!$B$11:$U$73,20,FALSE))=FALSE,$N$6="",$B62=""),"",VLOOKUP($B62,HKI!$B$11:$U$73,20,FALSE))</f>
        <v/>
      </c>
      <c r="O62" s="653" t="str">
        <f>IF(OR(ISNUMBER(VLOOKUP($B62,HKI!$B$11:$W$73,22,FALSE))=FALSE,$N$6="",$B62=""),"",VLOOKUP($B62,HKI!$B$11:$W$73,22,FALSE))</f>
        <v/>
      </c>
      <c r="P62" s="652" t="str">
        <f>IF(OR(ISNUMBER(VLOOKUP($B62,HKI!$B$11:$Y$73,24,FALSE))=FALSE,$P$6="",$B62=""),"",VLOOKUP($B62,HKI!$B$11:$Y$73,24,FALSE))</f>
        <v/>
      </c>
      <c r="Q62" s="653" t="str">
        <f>IF(OR(ISNUMBER(VLOOKUP($B62,HKI!$B$11:$AA$73,26,FALSE))=FALSE,$P$6="",$B62=""),"",VLOOKUP($B62,HKI!$B$11:$AA$73,26,FALSE))</f>
        <v/>
      </c>
      <c r="R62" s="652" t="str">
        <f>IF(OR(ISNUMBER(VLOOKUP($B62,HKI!$B$11:$AC$73,28,FALSE))=FALSE,$R$6="",$B62=""),"",VLOOKUP($B62,HKI!$B$11:$AC$73,28,FALSE))</f>
        <v/>
      </c>
      <c r="S62" s="653" t="str">
        <f>IF(OR(ISNUMBER(VLOOKUP($B62,HKI!$B$11:$AE$73,30,FALSE))=FALSE,$R$6="",$B62=""),"",VLOOKUP($B62,HKI!$B$11:$AE$73,30,FALSE))</f>
        <v/>
      </c>
      <c r="T62" s="652" t="str">
        <f>IF(OR(ISNUMBER(VLOOKUP($B62,HKI!$B$11:$AG$73,32,FALSE))=FALSE,$T$6="",$B62=""),"",VLOOKUP($B62,HKI!$B$11:$AG$73,32,FALSE))</f>
        <v/>
      </c>
      <c r="U62" s="653" t="str">
        <f>IF(OR(ISNUMBER(VLOOKUP($B62,HKI!$B$11:$AI$73,34,FALSE))=FALSE,$T$6="",$B62=""),"",VLOOKUP($B62,HKI!$B$11:$AI$73,34,FALSE))</f>
        <v/>
      </c>
      <c r="V62" s="652" t="str">
        <f>IF(OR(ISNUMBER(VLOOKUP($B62,HKI!$B$11:$AK$73,36,FALSE))=FALSE,$V$6="",$B62=""),"",VLOOKUP($B62,HKI!$B$11:$AK$73,36,FALSE))</f>
        <v/>
      </c>
      <c r="W62" s="653" t="str">
        <f>IF(OR(ISNUMBER(VLOOKUP($B62,HKI!$B$11:$AM$73,38,FALSE))=FALSE,$V$6="",$B62=""),"",VLOOKUP($B62,HKI!$B$11:$AM$73,38,FALSE))</f>
        <v/>
      </c>
      <c r="X62" s="652" t="str">
        <f>IF(OR(ISNUMBER(VLOOKUP($B62,HKI!$B$11:$AO$73,40,FALSE))=FALSE,$X$6="",$B62=""),"",VLOOKUP($B62,HKI!$B$11:$AO$73,40,FALSE))</f>
        <v/>
      </c>
      <c r="Y62" s="653" t="str">
        <f>IF(OR(ISNUMBER(VLOOKUP($B62,HKI!$B$11:$AQ$73,42,FALSE))=FALSE,$X$6="",$B62=""),"",VLOOKUP($B62,HKI!$B$11:$AQ$73,42,FALSE))</f>
        <v/>
      </c>
      <c r="Z62" s="652" t="str">
        <f>IF(OR(ISNUMBER(VLOOKUP($B62,HKI!$B$11:$AS$73,44,FALSE))=FALSE,$Z$6="",$B62=""),"",VLOOKUP($B62,HKI!$B$11:$AS$73,44,FALSE))</f>
        <v/>
      </c>
      <c r="AA62" s="254"/>
      <c r="AB62" s="652" t="str">
        <f>IF(OR(ISNUMBER(VLOOKUP($B62,HKI!$B$11:$AW$73,48,FALSE))=FALSE,$AB$6="",$B62=""),"",VLOOKUP($B62,HKI!$B$11:$AW$73,48,FALSE))</f>
        <v/>
      </c>
      <c r="AC62" s="254"/>
      <c r="AD62" s="652" t="str">
        <f>IF(OR(ISNUMBER(VLOOKUP($B62,HKII!$B$11:$I$80,8,FALSE))=FALSE,$AD$6="",$B62=""),"",VLOOKUP($B62,HKII!$B$11:$I$80,8,FALSE))</f>
        <v/>
      </c>
      <c r="AE62" s="653" t="str">
        <f>IF(OR(ISNUMBER(VLOOKUP($B62,HKII!$B$11:$K$80,10,FALSE))=FALSE,$AD$6="",$B62=""),"",VLOOKUP($B62,HKII!$B$11:$K$80,10,FALSE))</f>
        <v/>
      </c>
      <c r="AF62" s="652" t="str">
        <f>IF(OR(ISNUMBER(VLOOKUP($B62,HKII!$B$11:$M$80,12,FALSE))=FALSE,$AF$6="",$B62=""),"",VLOOKUP($B62,HKII!$B$11:$M$80,12,FALSE))</f>
        <v/>
      </c>
      <c r="AG62" s="653" t="str">
        <f>IF(OR(ISNUMBER(VLOOKUP($B62,HKII!$B$11:$O$80,14,FALSE))=FALSE,$AF$6="",$B62=""),"",VLOOKUP($B62,HKII!$B$11:$O$80,14,FALSE))</f>
        <v/>
      </c>
      <c r="AH62" s="652" t="str">
        <f>IF(OR(ISNUMBER(VLOOKUP($B62,HKII!$B$11:$Q$80,16,FALSE))=FALSE,$AH$6="",$B62=""),"",VLOOKUP($B62,HKII!$B$11:$Q$80,16,FALSE))</f>
        <v/>
      </c>
      <c r="AI62" s="653" t="str">
        <f>IF(OR(ISNUMBER(VLOOKUP($B62,HKII!$B$11:$S$80,18,FALSE))=FALSE,$AH$6="",$B62=""),"",VLOOKUP($B62,HKII!$B$11:$S$75,18,FALSE))</f>
        <v/>
      </c>
      <c r="AJ62" s="652" t="str">
        <f>IF(OR(ISNUMBER(VLOOKUP($B62,HKII!$B$11:$U$80,20,FALSE))=FALSE,$AJ$6="",$B62=""),"",VLOOKUP($B62,HKII!$B$11:$U$80,20,FALSE))</f>
        <v/>
      </c>
      <c r="AK62" s="653" t="str">
        <f>IF(OR(ISNUMBER(VLOOKUP($B62,HKII!$B$11:$W$91,22,FALSE))=FALSE,$AJ$6="",$B62=""),"",VLOOKUP($B62,HKII!$B$11:$W$91,22,FALSE))</f>
        <v/>
      </c>
      <c r="AL62" s="652" t="str">
        <f>IF(OR(ISNUMBER(VLOOKUP($B62,HKII!$B$11:$Y$80,24,FALSE))=FALSE,$AL$6="",$B62=""),"",VLOOKUP($B62,HKII!$B$11:$Y$80,24,FALSE))</f>
        <v/>
      </c>
      <c r="AM62" s="653" t="str">
        <f>IF(OR(ISNUMBER(VLOOKUP($B62,HKII!$B$11:$AA$80,26,FALSE))=FALSE,$AL$6="",$B62=""),"",VLOOKUP($B62,HKII!$B$11:$AA$80,26,FALSE))</f>
        <v/>
      </c>
      <c r="AN62" s="652" t="str">
        <f>IF(OR(ISNUMBER(VLOOKUP($B62,HKII!$B$11:$AC$80,28,FALSE))=FALSE,$AN$6="",$B62=""),"",VLOOKUP($B62,HKII!$B$11:$AC$80,28,FALSE))</f>
        <v/>
      </c>
      <c r="AO62" s="653" t="str">
        <f>IF(OR(ISNUMBER(VLOOKUP($B62,HKII!$B$11:$AE$80,30,FALSE))=FALSE,$AN$6="",$B62=""),"",VLOOKUP($B62,HKII!$B$11:$AE$80,30,FALSE))</f>
        <v/>
      </c>
      <c r="AP62" s="652" t="str">
        <f>IF(OR(ISNUMBER(VLOOKUP($B62,HKII!$B$11:$AG$80,32,FALSE))=FALSE,$AP$6="",$B62=""),"",VLOOKUP($B62,HKII!$B$11:$AG$80,32,FALSE))</f>
        <v/>
      </c>
      <c r="AQ62" s="654" t="str">
        <f>IF(OR(ISNUMBER(VLOOKUP($B62,HKII!$B$11:$AI$80,34,FALSE))=FALSE,$AP$6="",$B62=""),"",VLOOKUP($B62,HKII!$B$11:$AI$80,34,FALSE))</f>
        <v/>
      </c>
      <c r="AR62" s="652" t="str">
        <f>IF(OR(ISNUMBER(VLOOKUP($B62,HKII!$B$11:$AK$80,36,FALSE))=FALSE,$AR$6="",$B62=""),"",VLOOKUP($B62,HKII!$B$11:$AK$80,36,FALSE))</f>
        <v/>
      </c>
      <c r="AS62" s="254"/>
      <c r="AT62" s="652" t="str">
        <f>IF(OR(ISNUMBER(VLOOKUP($B62,HKII!$B$11:$AO$80,40,FALSE))=FALSE,$AT$6="",$B62=""),"",VLOOKUP($B62,HKII!$B$11:$AO$80,40,FALSE))</f>
        <v/>
      </c>
      <c r="AU62" s="735"/>
      <c r="AV62" s="652" t="str">
        <f>IF(OR(ISNUMBER(VLOOKUP($B62,HKII!$B$11:$AS$80,44,FALSE))=FALSE,$AV$6="",$B62=""),"",VLOOKUP($B62,HKII!$B$11:$AS$80,44,FALSE))</f>
        <v/>
      </c>
      <c r="AW62" s="735"/>
      <c r="AX62" s="652" t="str">
        <f>IF(OR(ISNUMBER(VLOOKUP($B62,HKII!$B$11:$AW$80,48,FALSE))=FALSE,AX57="",$B62=""),"",VLOOKUP($B62,HKII!$B$11:$AW$80,48,FALSE))</f>
        <v/>
      </c>
      <c r="AY62" s="735"/>
      <c r="AZ62" s="655" t="str">
        <f t="shared" si="0"/>
        <v/>
      </c>
      <c r="BA62" s="655" t="str">
        <f t="shared" si="22"/>
        <v/>
      </c>
      <c r="BB62" s="548" t="str">
        <f>IF($B62="","",IF(OR(ISNUMBER(VLOOKUP($B62,HKI!$B$11:$BB$73,53,FALSE)),ISNUMBER(VLOOKUP($B62,HKII!$B$11:$BB$80,53,FALSE))),ROUND((VLOOKUP($B62,HKI!$B$11:$BB$73,53,FALSE)+VLOOKUP($B62,HKII!$B$11:$BB$80,53,FALSE))/2,0),""))</f>
        <v/>
      </c>
      <c r="BC62" s="656" t="str">
        <f t="shared" si="23"/>
        <v/>
      </c>
      <c r="BD62" s="548" t="str">
        <f t="shared" si="24"/>
        <v/>
      </c>
      <c r="BE62" s="202"/>
      <c r="BF62" s="186" t="str">
        <f t="shared" si="25"/>
        <v/>
      </c>
      <c r="BG62" s="657" t="str">
        <f t="shared" si="26"/>
        <v/>
      </c>
      <c r="BH62" s="188" t="str">
        <f t="shared" si="111"/>
        <v/>
      </c>
      <c r="BI62" s="188" t="str">
        <f t="shared" si="28"/>
        <v/>
      </c>
      <c r="BJ62" s="188" t="str">
        <f t="shared" si="29"/>
        <v/>
      </c>
      <c r="BK62" s="658" t="str">
        <f t="shared" si="30"/>
        <v/>
      </c>
      <c r="BL62" s="659" t="str">
        <f t="shared" si="31"/>
        <v/>
      </c>
      <c r="BM62" s="186" t="str">
        <f t="shared" si="32"/>
        <v/>
      </c>
      <c r="BN62" s="659" t="str">
        <f t="shared" si="33"/>
        <v/>
      </c>
      <c r="BO62" s="186" t="str">
        <f t="shared" si="34"/>
        <v/>
      </c>
      <c r="BP62" s="660" t="str">
        <f t="shared" si="35"/>
        <v/>
      </c>
      <c r="BQ62" s="203"/>
      <c r="BR62" s="681" t="str">
        <f>IF($B62="","",IF(AND(ISNUMBER(VLOOKUP($B62,HKI!$B$11:$BP$73,67,FALSE))=TRUE,ISNUMBER(VLOOKUP($B62,HKII!$B$11:$BI$80,60,FALSE))=TRUE),VLOOKUP($B62,HKI!$B$11:$BP$73,67,FALSE)+VLOOKUP($B62,HKII!$B$11:$BI$80,60,FALSE),IF(OR(ISNUMBER(VLOOKUP($B62,HKI!$B$11:$BP$73,67,FALSE))=TRUE,ISNUMBER(VLOOKUP($B62,HKII!$B$11:$BI$80,60,FALSE))=TRUE),VLOOKUP($B62,HKII!$B$11:$BI$80,60,FALSE),"")))</f>
        <v/>
      </c>
      <c r="BS62" s="681" t="str">
        <f>IF($B62="","",IF(ISNUMBER(VLOOKUP($B62,HKI!$B$11:$BQ$73,68,FALSE))=TRUE,VLOOKUP($B62,HKI!$B$11:$BQ$84,68,FALSE)+IF(ISNUMBER(VLOOKUP($B62,HKII!$B$11:$BJ$80,61,FALSE))=TRUE,VLOOKUP($B62,HKII!$B$11:$BJ$80,61,FALSE),VLOOKUP($B62,HKII!$B$11:$BJ$80,61,FALSE)),""))</f>
        <v/>
      </c>
      <c r="BT62" s="197" t="str">
        <f t="shared" si="112"/>
        <v/>
      </c>
      <c r="BU62" s="198" t="str">
        <f t="shared" si="113"/>
        <v/>
      </c>
      <c r="BV62" s="198" t="str">
        <f t="shared" si="114"/>
        <v/>
      </c>
      <c r="BW62" s="198" t="str">
        <f t="shared" si="115"/>
        <v/>
      </c>
      <c r="BX62" s="199" t="str">
        <f t="shared" si="116"/>
        <v/>
      </c>
      <c r="BY62" s="199" t="str">
        <f t="shared" si="6"/>
        <v/>
      </c>
      <c r="BZ62" s="198" t="str">
        <f t="shared" si="7"/>
        <v/>
      </c>
      <c r="CA62" s="198" t="str">
        <f t="shared" si="117"/>
        <v/>
      </c>
      <c r="CB62" s="199" t="str">
        <f t="shared" si="36"/>
        <v/>
      </c>
      <c r="CC62" s="199" t="str">
        <f t="shared" si="37"/>
        <v/>
      </c>
      <c r="CD62" s="198" t="str">
        <f t="shared" si="9"/>
        <v/>
      </c>
      <c r="CE62" s="198" t="str">
        <f t="shared" si="118"/>
        <v/>
      </c>
      <c r="CF62" s="198" t="str">
        <f t="shared" si="119"/>
        <v/>
      </c>
      <c r="CG62" s="198" t="str">
        <f t="shared" si="120"/>
        <v/>
      </c>
      <c r="CH62" s="198" t="str">
        <f t="shared" si="121"/>
        <v/>
      </c>
      <c r="CI62" s="198" t="str">
        <f t="shared" si="122"/>
        <v/>
      </c>
      <c r="CJ62" s="198" t="str">
        <f t="shared" si="123"/>
        <v/>
      </c>
      <c r="CK62" s="198" t="str">
        <f t="shared" si="124"/>
        <v/>
      </c>
      <c r="CL62" s="198" t="str">
        <f t="shared" si="125"/>
        <v/>
      </c>
      <c r="CM62" s="198" t="str">
        <f t="shared" si="18"/>
        <v/>
      </c>
      <c r="CN62" s="198" t="str">
        <f t="shared" si="19"/>
        <v/>
      </c>
      <c r="CO62" s="199" t="str">
        <f t="shared" si="20"/>
        <v/>
      </c>
      <c r="CP62" s="200" t="str">
        <f t="shared" si="38"/>
        <v/>
      </c>
      <c r="CQ62" s="571" t="str">
        <f t="shared" si="39"/>
        <v/>
      </c>
      <c r="CR62" s="571" t="str">
        <f t="shared" si="40"/>
        <v/>
      </c>
      <c r="CS62" s="571" t="str">
        <f t="shared" si="41"/>
        <v/>
      </c>
      <c r="CT62" s="571" t="str">
        <f t="shared" si="42"/>
        <v/>
      </c>
      <c r="CU62" s="571" t="str">
        <f t="shared" si="43"/>
        <v/>
      </c>
      <c r="CV62" s="571" t="str">
        <f t="shared" si="44"/>
        <v/>
      </c>
      <c r="CW62" s="571" t="str">
        <f t="shared" si="45"/>
        <v/>
      </c>
      <c r="CX62" s="571" t="str">
        <f t="shared" si="46"/>
        <v/>
      </c>
      <c r="CY62" s="571" t="str">
        <f t="shared" si="47"/>
        <v/>
      </c>
      <c r="CZ62" s="571" t="str">
        <f t="shared" si="48"/>
        <v/>
      </c>
      <c r="DA62" s="571" t="str">
        <f t="shared" si="49"/>
        <v/>
      </c>
      <c r="DB62" s="571" t="str">
        <f t="shared" si="50"/>
        <v/>
      </c>
      <c r="DC62" s="571" t="str">
        <f t="shared" si="51"/>
        <v/>
      </c>
      <c r="DD62" s="571" t="str">
        <f t="shared" si="52"/>
        <v/>
      </c>
      <c r="DE62" s="571" t="str">
        <f t="shared" si="53"/>
        <v/>
      </c>
      <c r="DF62" s="571" t="str">
        <f t="shared" si="54"/>
        <v/>
      </c>
      <c r="DG62" s="571" t="str">
        <f t="shared" si="55"/>
        <v/>
      </c>
      <c r="DH62" s="571" t="str">
        <f t="shared" si="56"/>
        <v/>
      </c>
      <c r="DI62" s="571" t="str">
        <f t="shared" si="57"/>
        <v/>
      </c>
      <c r="DJ62" s="571" t="str">
        <f t="shared" si="58"/>
        <v/>
      </c>
      <c r="DK62" s="571" t="str">
        <f t="shared" si="59"/>
        <v/>
      </c>
      <c r="DL62" s="571" t="str">
        <f t="shared" si="60"/>
        <v/>
      </c>
      <c r="DM62" s="574" t="str">
        <f t="shared" si="126"/>
        <v/>
      </c>
      <c r="DN62" s="585" t="str">
        <f t="shared" si="61"/>
        <v/>
      </c>
      <c r="DO62" s="586" t="str">
        <f t="shared" si="62"/>
        <v/>
      </c>
      <c r="DP62" s="586" t="str">
        <f t="shared" si="63"/>
        <v/>
      </c>
      <c r="DQ62" s="586" t="str">
        <f t="shared" si="64"/>
        <v/>
      </c>
      <c r="DR62" s="586" t="str">
        <f t="shared" si="65"/>
        <v/>
      </c>
      <c r="DS62" s="586" t="str">
        <f t="shared" si="66"/>
        <v/>
      </c>
      <c r="DT62" s="586" t="str">
        <f t="shared" si="67"/>
        <v/>
      </c>
      <c r="DU62" s="586" t="str">
        <f t="shared" si="68"/>
        <v/>
      </c>
      <c r="DV62" s="586" t="str">
        <f t="shared" si="69"/>
        <v/>
      </c>
      <c r="DW62" s="586" t="str">
        <f t="shared" si="70"/>
        <v/>
      </c>
      <c r="DX62" s="586" t="str">
        <f t="shared" si="71"/>
        <v/>
      </c>
      <c r="DY62" s="586" t="str">
        <f t="shared" si="72"/>
        <v/>
      </c>
      <c r="DZ62" s="586" t="str">
        <f t="shared" si="73"/>
        <v/>
      </c>
      <c r="EA62" s="586" t="str">
        <f t="shared" si="74"/>
        <v/>
      </c>
      <c r="EB62" s="586" t="str">
        <f t="shared" si="75"/>
        <v/>
      </c>
      <c r="EC62" s="586" t="str">
        <f t="shared" si="76"/>
        <v/>
      </c>
      <c r="ED62" s="586" t="str">
        <f t="shared" si="77"/>
        <v/>
      </c>
      <c r="EE62" s="586" t="str">
        <f t="shared" si="78"/>
        <v/>
      </c>
      <c r="EF62" s="586" t="str">
        <f t="shared" si="79"/>
        <v/>
      </c>
      <c r="EG62" s="586" t="str">
        <f t="shared" si="80"/>
        <v/>
      </c>
      <c r="EH62" s="586" t="str">
        <f t="shared" si="81"/>
        <v/>
      </c>
      <c r="EI62" s="586" t="str">
        <f t="shared" si="82"/>
        <v/>
      </c>
      <c r="EJ62" s="589" t="str">
        <f t="shared" si="83"/>
        <v/>
      </c>
      <c r="EK62" s="617" t="str">
        <f>IF($B62="","",IF(ISNUMBER(VLOOKUP($B62,HKI!$B$11:$EU$73,150,FALSE)),VLOOKUP($B62,HKI!$B$11:$EU$73,150,FALSE),""))</f>
        <v/>
      </c>
      <c r="EL62" s="602" t="str">
        <f>IF($B62="","",IF(ISNUMBER(VLOOKUP($B62,HKI!$B$11:$EV$73,151,FALSE)),VLOOKUP($B62,HKI!$B$11:$EV$73,151,FALSE),""))</f>
        <v/>
      </c>
      <c r="EM62" s="602" t="str">
        <f>IF($B62="","",IF(ISNUMBER(VLOOKUP($B62,HKI!$B$11:$EW$73,152,FALSE)),VLOOKUP($B62,HKI!$B$11:$EW$73,152,FALSE),""))</f>
        <v/>
      </c>
      <c r="EN62" s="602" t="str">
        <f>IF($B62="","",IF(ISNUMBER(VLOOKUP($B62,HKI!$B$11:$EX$73,153,FALSE)),VLOOKUP($B62,HKI!$B$11:$EX$73,153,FALSE),""))</f>
        <v/>
      </c>
      <c r="EO62" s="602" t="str">
        <f>IF($B62="","",IF(ISNUMBER(VLOOKUP($B62,HKI!$B$11:$EY$73,154,FALSE)),VLOOKUP($B62,HKI!$B$11:$EY$73,154,FALSE),""))</f>
        <v/>
      </c>
      <c r="EP62" s="602" t="str">
        <f>IF($B62="","",IF(ISNUMBER(VLOOKUP($B62,HKI!$B$11:$EZ$73,155,FALSE)),VLOOKUP($B62,HKI!$B$11:$EZ$73,155,FALSE),""))</f>
        <v/>
      </c>
      <c r="EQ62" s="602" t="str">
        <f>IF($B62="","",IF(ISNUMBER(VLOOKUP($B62,HKI!$B$11:$FA$73,156,FALSE)),VLOOKUP($B62,HKI!$B$11:$FA$73,156,FALSE),""))</f>
        <v/>
      </c>
      <c r="ER62" s="602" t="str">
        <f>IF($B62="","",IF(ISNUMBER(VLOOKUP($B62,HKI!$B$11:$FB$73,157,FALSE)),VLOOKUP($B62,HKI!$B$11:$FB$73,157,FALSE),""))</f>
        <v/>
      </c>
      <c r="ES62" s="602" t="str">
        <f>IF($B62="","",IF(ISNUMBER(VLOOKUP($B62,HKI!$B$11:$FC$84,158,FALSE)),VLOOKUP($B62,HKI!$B$11:$FC$73,158,FALSE),""))</f>
        <v/>
      </c>
      <c r="ET62" s="602" t="str">
        <f>IF($B62="","",IF(ISNUMBER(VLOOKUP($B62,HKI!$B$11:$FD$73,159,FALSE)),VLOOKUP($B62,HKI!$B$11:$FD$73,159,FALSE),""))</f>
        <v/>
      </c>
      <c r="EU62" s="602" t="str">
        <f>IF($B62="","",IF(ISNUMBER(VLOOKUP($B62,HKI!$B$11:$FE$73,160,FALSE)),VLOOKUP($B62,HKI!$B$11:$FE$73,160,FALSE),""))</f>
        <v/>
      </c>
      <c r="EV62" s="602" t="str">
        <f>IF($B62="","",IF(ISNUMBER(VLOOKUP($B62,HKI!$B$11:$FF$73,161,FALSE)),VLOOKUP($B62,HKI!$B$11:$FF$73,161,FALSE),""))</f>
        <v/>
      </c>
      <c r="EW62" s="602" t="str">
        <f>IF($B62="","",IF(ISNUMBER(VLOOKUP($B62,HKI!$B$11:$FG$73,162,FALSE)),VLOOKUP($B62,HKI!$B$11:$FG$73,162,FALSE),""))</f>
        <v/>
      </c>
      <c r="EX62" s="602" t="str">
        <f>IF($B62="","",IF(ISNUMBER(VLOOKUP($B62,HKI!$B$11:$FH$73,163,FALSE)),VLOOKUP($B62,HKI!$B$11:$FH$73,163,FALSE),""))</f>
        <v/>
      </c>
      <c r="EY62" s="602" t="str">
        <f>IF($B62="","",IF(ISNUMBER(VLOOKUP($B62,HKI!$B$11:$FI$73,164,FALSE)),VLOOKUP($B62,HKI!$B$11:$FI$73,164,FALSE),""))</f>
        <v/>
      </c>
      <c r="EZ62" s="602" t="str">
        <f>IF($B62="","",IF(ISNUMBER(VLOOKUP($B62,HKI!$B$11:$FJ$73,165,FALSE)),VLOOKUP($B62,HKI!$B$11:$FJ$73,165,FALSE),""))</f>
        <v/>
      </c>
      <c r="FA62" s="602" t="str">
        <f>IF($B62="","",IF(ISNUMBER(VLOOKUP($B62,HKI!$B$11:$FK$73,166,FALSE)),VLOOKUP($B62,HKI!$B$11:$FK$73,166,FALSE),""))</f>
        <v/>
      </c>
      <c r="FB62" s="602" t="str">
        <f>IF($B62="","",IF(ISNUMBER(VLOOKUP($B62,HKI!$B$11:$FL$73,167,FALSE)),VLOOKUP($B62,HKI!$B$11:$FL$73,167,FALSE),""))</f>
        <v/>
      </c>
      <c r="FC62" s="602" t="str">
        <f>IF($B62="","",IF(ISNUMBER(VLOOKUP($B62,HKI!$B$11:$FM$73,168,FALSE)),VLOOKUP($B62,HKI!$B$11:$FM$73,168,FALSE),""))</f>
        <v/>
      </c>
      <c r="FD62" s="602" t="str">
        <f>IF($B62="","",IF(ISNUMBER(VLOOKUP($B62,HKI!$B$11:$FN$73,169,FALSE)),VLOOKUP($B62,HKI!$B$11:$FN$73,169,FALSE),""))</f>
        <v/>
      </c>
      <c r="FE62" s="602" t="str">
        <f>IF($B62="","",IF(ISNUMBER(VLOOKUP($B62,HKI!$B$11:$FO$73,170,FALSE)),VLOOKUP($B62,HKI!$B$11:$FO$73,170,FALSE),""))</f>
        <v/>
      </c>
      <c r="FF62" s="602" t="str">
        <f>IF($B62="","",IF(ISNUMBER(VLOOKUP($B62,HKI!$B$11:$FP$73,171,FALSE)),VLOOKUP($B62,HKI!$B$11:$FP$73,171,FALSE),""))</f>
        <v/>
      </c>
      <c r="FG62" s="618" t="str">
        <f>IF($B62="","",IF(ISNUMBER(VLOOKUP($B62,HKI!$B$11:$FQ$73,172,FALSE)),VLOOKUP($B62,HKI!$B$11:$FQ$73,172,FALSE),""))</f>
        <v/>
      </c>
      <c r="FH62" s="610" t="str">
        <f t="shared" si="84"/>
        <v/>
      </c>
      <c r="FI62" s="586" t="str">
        <f t="shared" si="85"/>
        <v/>
      </c>
      <c r="FJ62" s="586" t="str">
        <f t="shared" si="86"/>
        <v/>
      </c>
      <c r="FK62" s="586" t="str">
        <f t="shared" si="87"/>
        <v/>
      </c>
      <c r="FL62" s="586" t="str">
        <f t="shared" si="88"/>
        <v/>
      </c>
      <c r="FM62" s="586" t="str">
        <f t="shared" si="89"/>
        <v/>
      </c>
      <c r="FN62" s="586" t="str">
        <f t="shared" si="90"/>
        <v/>
      </c>
      <c r="FO62" s="586" t="str">
        <f t="shared" si="91"/>
        <v/>
      </c>
      <c r="FP62" s="586" t="str">
        <f t="shared" si="92"/>
        <v/>
      </c>
      <c r="FQ62" s="586" t="str">
        <f t="shared" si="93"/>
        <v/>
      </c>
      <c r="FR62" s="586" t="str">
        <f t="shared" si="94"/>
        <v/>
      </c>
      <c r="FS62" s="586" t="str">
        <f t="shared" si="95"/>
        <v/>
      </c>
      <c r="FT62" s="586" t="str">
        <f t="shared" si="96"/>
        <v/>
      </c>
      <c r="FU62" s="586" t="str">
        <f t="shared" si="97"/>
        <v/>
      </c>
      <c r="FV62" s="586" t="str">
        <f t="shared" si="98"/>
        <v/>
      </c>
      <c r="FW62" s="586" t="str">
        <f t="shared" si="99"/>
        <v/>
      </c>
      <c r="FX62" s="586" t="str">
        <f t="shared" si="100"/>
        <v/>
      </c>
      <c r="FY62" s="586" t="str">
        <f t="shared" si="101"/>
        <v/>
      </c>
      <c r="FZ62" s="586" t="str">
        <f t="shared" si="102"/>
        <v/>
      </c>
      <c r="GA62" s="586" t="str">
        <f t="shared" si="103"/>
        <v/>
      </c>
      <c r="GB62" s="586" t="str">
        <f t="shared" si="104"/>
        <v/>
      </c>
      <c r="GC62" s="586" t="str">
        <f t="shared" si="105"/>
        <v/>
      </c>
      <c r="GD62" s="596" t="str">
        <f t="shared" si="106"/>
        <v/>
      </c>
      <c r="GE62" s="737" t="str">
        <f t="shared" si="107"/>
        <v/>
      </c>
      <c r="GF62" s="210"/>
      <c r="GI62" s="738">
        <f t="shared" si="108"/>
        <v>0</v>
      </c>
      <c r="GJ62" s="738">
        <f t="shared" si="109"/>
        <v>0</v>
      </c>
      <c r="GK62" s="738" t="e">
        <f t="shared" si="110"/>
        <v>#DIV/0!</v>
      </c>
    </row>
    <row r="63" spans="1:193" s="209" customFormat="1" ht="20.25">
      <c r="A63" s="687" t="str">
        <f>IF(B63="","",SUBTOTAL(3,$B$11:B63))</f>
        <v/>
      </c>
      <c r="B63" s="490" t="str">
        <f>IF(HKII!$B63="","",HKII!$B63)</f>
        <v/>
      </c>
      <c r="C63" s="648" t="str">
        <f>IF($B63="","",VLOOKUP($B63,'DS LOP HKII'!$B$2:$C$936,2,0))</f>
        <v/>
      </c>
      <c r="D63" s="649" t="str">
        <f>IF($B63="","",VLOOKUP($B63,'DS LOP HKII'!$B$2:$D$936,3,0))</f>
        <v/>
      </c>
      <c r="E63" s="201"/>
      <c r="F63" s="650" t="str">
        <f>IF($B63="","",IF(AND(ISBLANK(VLOOKUP($B63,HKI!$B$11:$G$73,5,FALSE)),ISBLANK(VLOOKUP($B63,HKII!$B$11:$G$80,5,FALSE)))=TRUE,"",VLOOKUP($B63,HKI!$B$11:$G$73,5,FALSE)+VLOOKUP($B63,HKII!$B$11:$G$80,5,FALSE)))</f>
        <v/>
      </c>
      <c r="G63" s="651" t="str">
        <f>IF($B63="","",IF(AND(ISBLANK(VLOOKUP($B63,HKI!$B$11:$G$73,6,FALSE)),ISBLANK(VLOOKUP($B63,HKII!$B$11:$G$80,6,FALSE)))=TRUE,"",VLOOKUP($B63,HKI!$B$11:$G$73,6,FALSE)+VLOOKUP($B63,HKII!$B$11:$G$80,6,FALSE)))</f>
        <v/>
      </c>
      <c r="H63" s="652" t="str">
        <f>IF(OR(ISNUMBER(VLOOKUP($B63,HKI!$B$11:$I$73,8,FALSE))=FALSE,$H$6="",$B63=""),"",VLOOKUP($B63,HKI!$B$11:$I$73,8,FALSE))</f>
        <v/>
      </c>
      <c r="I63" s="653" t="str">
        <f>IF(OR(ISNUMBER(VLOOKUP($B63,HKI!$B$11:$K$73,10,FALSE))=FALSE,,$H$6="",$B63=""),"",VLOOKUP($B63,HKI!$B$11:$K$73,10,FALSE))</f>
        <v/>
      </c>
      <c r="J63" s="652" t="str">
        <f>IF(OR(ISNUMBER(VLOOKUP($B63,HKI!$B$11:$M$73,12,FALSE))=FALSE,$J$6="",$B63=""),"",VLOOKUP($B63,HKI!$B$11:$M$73,12,FALSE))</f>
        <v/>
      </c>
      <c r="K63" s="653" t="str">
        <f>IF(OR(ISNUMBER(VLOOKUP($B63,HKI!$B$11:$O$73,14,FALSE))=FALSE,$J$6="",$B63=""),"",VLOOKUP($B63,HKI!$B$11:$O$73,14,FALSE))</f>
        <v/>
      </c>
      <c r="L63" s="652" t="str">
        <f>IF(OR(ISNUMBER(VLOOKUP($B63,HKI!$B$11:$Q$73,16,FALSE))=FALSE,$L$6="",$B63=""),"",VLOOKUP($B63,HKI!$B$11:$Q$73,16,FALSE))</f>
        <v/>
      </c>
      <c r="M63" s="653" t="str">
        <f>IF(OR(ISNUMBER(VLOOKUP($B63,HKI!$B$11:$S$73,18,FALSE))=FALSE,$L$6="",$B63=""),"",VLOOKUP($B63,HKI!$B$11:$S$73,18,FALSE))</f>
        <v/>
      </c>
      <c r="N63" s="652" t="str">
        <f>IF(OR(ISNUMBER(VLOOKUP($B63,HKI!$B$11:$U$73,20,FALSE))=FALSE,$N$6="",$B63=""),"",VLOOKUP($B63,HKI!$B$11:$U$73,20,FALSE))</f>
        <v/>
      </c>
      <c r="O63" s="653" t="str">
        <f>IF(OR(ISNUMBER(VLOOKUP($B63,HKI!$B$11:$W$73,22,FALSE))=FALSE,$N$6="",$B63=""),"",VLOOKUP($B63,HKI!$B$11:$W$73,22,FALSE))</f>
        <v/>
      </c>
      <c r="P63" s="652" t="str">
        <f>IF(OR(ISNUMBER(VLOOKUP($B63,HKI!$B$11:$Y$73,24,FALSE))=FALSE,$P$6="",$B63=""),"",VLOOKUP($B63,HKI!$B$11:$Y$73,24,FALSE))</f>
        <v/>
      </c>
      <c r="Q63" s="653" t="str">
        <f>IF(OR(ISNUMBER(VLOOKUP($B63,HKI!$B$11:$AA$73,26,FALSE))=FALSE,$P$6="",$B63=""),"",VLOOKUP($B63,HKI!$B$11:$AA$73,26,FALSE))</f>
        <v/>
      </c>
      <c r="R63" s="652" t="str">
        <f>IF(OR(ISNUMBER(VLOOKUP($B63,HKI!$B$11:$AC$73,28,FALSE))=FALSE,$R$6="",$B63=""),"",VLOOKUP($B63,HKI!$B$11:$AC$73,28,FALSE))</f>
        <v/>
      </c>
      <c r="S63" s="653" t="str">
        <f>IF(OR(ISNUMBER(VLOOKUP($B63,HKI!$B$11:$AE$73,30,FALSE))=FALSE,$R$6="",$B63=""),"",VLOOKUP($B63,HKI!$B$11:$AE$73,30,FALSE))</f>
        <v/>
      </c>
      <c r="T63" s="652" t="str">
        <f>IF(OR(ISNUMBER(VLOOKUP($B63,HKI!$B$11:$AG$73,32,FALSE))=FALSE,$T$6="",$B63=""),"",VLOOKUP($B63,HKI!$B$11:$AG$73,32,FALSE))</f>
        <v/>
      </c>
      <c r="U63" s="653" t="str">
        <f>IF(OR(ISNUMBER(VLOOKUP($B63,HKI!$B$11:$AI$73,34,FALSE))=FALSE,$T$6="",$B63=""),"",VLOOKUP($B63,HKI!$B$11:$AI$73,34,FALSE))</f>
        <v/>
      </c>
      <c r="V63" s="652" t="str">
        <f>IF(OR(ISNUMBER(VLOOKUP($B63,HKI!$B$11:$AK$73,36,FALSE))=FALSE,$V$6="",$B63=""),"",VLOOKUP($B63,HKI!$B$11:$AK$73,36,FALSE))</f>
        <v/>
      </c>
      <c r="W63" s="653" t="str">
        <f>IF(OR(ISNUMBER(VLOOKUP($B63,HKI!$B$11:$AM$73,38,FALSE))=FALSE,$V$6="",$B63=""),"",VLOOKUP($B63,HKI!$B$11:$AM$73,38,FALSE))</f>
        <v/>
      </c>
      <c r="X63" s="652" t="str">
        <f>IF(OR(ISNUMBER(VLOOKUP($B63,HKI!$B$11:$AO$73,40,FALSE))=FALSE,$X$6="",$B63=""),"",VLOOKUP($B63,HKI!$B$11:$AO$73,40,FALSE))</f>
        <v/>
      </c>
      <c r="Y63" s="653" t="str">
        <f>IF(OR(ISNUMBER(VLOOKUP($B63,HKI!$B$11:$AQ$73,42,FALSE))=FALSE,$X$6="",$B63=""),"",VLOOKUP($B63,HKI!$B$11:$AQ$73,42,FALSE))</f>
        <v/>
      </c>
      <c r="Z63" s="652" t="str">
        <f>IF(OR(ISNUMBER(VLOOKUP($B63,HKI!$B$11:$AS$73,44,FALSE))=FALSE,$Z$6="",$B63=""),"",VLOOKUP($B63,HKI!$B$11:$AS$73,44,FALSE))</f>
        <v/>
      </c>
      <c r="AA63" s="254"/>
      <c r="AB63" s="652" t="str">
        <f>IF(OR(ISNUMBER(VLOOKUP($B63,HKI!$B$11:$AW$73,48,FALSE))=FALSE,$AB$6="",$B63=""),"",VLOOKUP($B63,HKI!$B$11:$AW$73,48,FALSE))</f>
        <v/>
      </c>
      <c r="AC63" s="254"/>
      <c r="AD63" s="652" t="str">
        <f>IF(OR(ISNUMBER(VLOOKUP($B63,HKII!$B$11:$I$80,8,FALSE))=FALSE,$AD$6="",$B63=""),"",VLOOKUP($B63,HKII!$B$11:$I$80,8,FALSE))</f>
        <v/>
      </c>
      <c r="AE63" s="653" t="str">
        <f>IF(OR(ISNUMBER(VLOOKUP($B63,HKII!$B$11:$K$80,10,FALSE))=FALSE,$AD$6="",$B63=""),"",VLOOKUP($B63,HKII!$B$11:$K$80,10,FALSE))</f>
        <v/>
      </c>
      <c r="AF63" s="652" t="str">
        <f>IF(OR(ISNUMBER(VLOOKUP($B63,HKII!$B$11:$M$80,12,FALSE))=FALSE,$AF$6="",$B63=""),"",VLOOKUP($B63,HKII!$B$11:$M$80,12,FALSE))</f>
        <v/>
      </c>
      <c r="AG63" s="653" t="str">
        <f>IF(OR(ISNUMBER(VLOOKUP($B63,HKII!$B$11:$O$80,14,FALSE))=FALSE,$AF$6="",$B63=""),"",VLOOKUP($B63,HKII!$B$11:$O$80,14,FALSE))</f>
        <v/>
      </c>
      <c r="AH63" s="652" t="str">
        <f>IF(OR(ISNUMBER(VLOOKUP($B63,HKII!$B$11:$Q$80,16,FALSE))=FALSE,$AH$6="",$B63=""),"",VLOOKUP($B63,HKII!$B$11:$Q$80,16,FALSE))</f>
        <v/>
      </c>
      <c r="AI63" s="653" t="str">
        <f>IF(OR(ISNUMBER(VLOOKUP($B63,HKII!$B$11:$S$80,18,FALSE))=FALSE,$AH$6="",$B63=""),"",VLOOKUP($B63,HKII!$B$11:$S$75,18,FALSE))</f>
        <v/>
      </c>
      <c r="AJ63" s="652" t="str">
        <f>IF(OR(ISNUMBER(VLOOKUP($B63,HKII!$B$11:$U$80,20,FALSE))=FALSE,$AJ$6="",$B63=""),"",VLOOKUP($B63,HKII!$B$11:$U$80,20,FALSE))</f>
        <v/>
      </c>
      <c r="AK63" s="653" t="str">
        <f>IF(OR(ISNUMBER(VLOOKUP($B63,HKII!$B$11:$W$91,22,FALSE))=FALSE,$AJ$6="",$B63=""),"",VLOOKUP($B63,HKII!$B$11:$W$91,22,FALSE))</f>
        <v/>
      </c>
      <c r="AL63" s="652" t="str">
        <f>IF(OR(ISNUMBER(VLOOKUP($B63,HKII!$B$11:$Y$80,24,FALSE))=FALSE,$AL$6="",$B63=""),"",VLOOKUP($B63,HKII!$B$11:$Y$80,24,FALSE))</f>
        <v/>
      </c>
      <c r="AM63" s="653" t="str">
        <f>IF(OR(ISNUMBER(VLOOKUP($B63,HKII!$B$11:$AA$80,26,FALSE))=FALSE,$AL$6="",$B63=""),"",VLOOKUP($B63,HKII!$B$11:$AA$80,26,FALSE))</f>
        <v/>
      </c>
      <c r="AN63" s="652" t="str">
        <f>IF(OR(ISNUMBER(VLOOKUP($B63,HKII!$B$11:$AC$80,28,FALSE))=FALSE,$AN$6="",$B63=""),"",VLOOKUP($B63,HKII!$B$11:$AC$80,28,FALSE))</f>
        <v/>
      </c>
      <c r="AO63" s="653" t="str">
        <f>IF(OR(ISNUMBER(VLOOKUP($B63,HKII!$B$11:$AE$80,30,FALSE))=FALSE,$AN$6="",$B63=""),"",VLOOKUP($B63,HKII!$B$11:$AE$80,30,FALSE))</f>
        <v/>
      </c>
      <c r="AP63" s="652" t="str">
        <f>IF(OR(ISNUMBER(VLOOKUP($B63,HKII!$B$11:$AG$80,32,FALSE))=FALSE,$AP$6="",$B63=""),"",VLOOKUP($B63,HKII!$B$11:$AG$80,32,FALSE))</f>
        <v/>
      </c>
      <c r="AQ63" s="654" t="str">
        <f>IF(OR(ISNUMBER(VLOOKUP($B63,HKII!$B$11:$AI$80,34,FALSE))=FALSE,$AP$6="",$B63=""),"",VLOOKUP($B63,HKII!$B$11:$AI$80,34,FALSE))</f>
        <v/>
      </c>
      <c r="AR63" s="652" t="str">
        <f>IF(OR(ISNUMBER(VLOOKUP($B63,HKII!$B$11:$AK$80,36,FALSE))=FALSE,$AR$6="",$B63=""),"",VLOOKUP($B63,HKII!$B$11:$AK$80,36,FALSE))</f>
        <v/>
      </c>
      <c r="AS63" s="254"/>
      <c r="AT63" s="652" t="str">
        <f>IF(OR(ISNUMBER(VLOOKUP($B63,HKII!$B$11:$AO$80,40,FALSE))=FALSE,$AT$6="",$B63=""),"",VLOOKUP($B63,HKII!$B$11:$AO$80,40,FALSE))</f>
        <v/>
      </c>
      <c r="AU63" s="735"/>
      <c r="AV63" s="652" t="str">
        <f>IF(OR(ISNUMBER(VLOOKUP($B63,HKII!$B$11:$AS$80,44,FALSE))=FALSE,$AV$6="",$B63=""),"",VLOOKUP($B63,HKII!$B$11:$AS$80,44,FALSE))</f>
        <v/>
      </c>
      <c r="AW63" s="735"/>
      <c r="AX63" s="652" t="str">
        <f>IF(OR(ISNUMBER(VLOOKUP($B63,HKII!$B$11:$AW$80,48,FALSE))=FALSE,AX58="",$B63=""),"",VLOOKUP($B63,HKII!$B$11:$AW$80,48,FALSE))</f>
        <v/>
      </c>
      <c r="AY63" s="735"/>
      <c r="AZ63" s="655" t="str">
        <f t="shared" si="0"/>
        <v/>
      </c>
      <c r="BA63" s="655" t="str">
        <f t="shared" si="22"/>
        <v/>
      </c>
      <c r="BB63" s="548" t="str">
        <f>IF($B63="","",IF(OR(ISNUMBER(VLOOKUP($B63,HKI!$B$11:$BB$73,53,FALSE)),ISNUMBER(VLOOKUP($B63,HKII!$B$11:$BB$80,53,FALSE))),ROUND((VLOOKUP($B63,HKI!$B$11:$BB$73,53,FALSE)+VLOOKUP($B63,HKII!$B$11:$BB$80,53,FALSE))/2,0),""))</f>
        <v/>
      </c>
      <c r="BC63" s="656" t="str">
        <f t="shared" si="23"/>
        <v/>
      </c>
      <c r="BD63" s="548" t="str">
        <f t="shared" si="24"/>
        <v/>
      </c>
      <c r="BE63" s="202"/>
      <c r="BF63" s="186" t="str">
        <f t="shared" si="25"/>
        <v/>
      </c>
      <c r="BG63" s="657" t="str">
        <f t="shared" si="26"/>
        <v/>
      </c>
      <c r="BH63" s="188" t="str">
        <f t="shared" si="111"/>
        <v/>
      </c>
      <c r="BI63" s="188" t="str">
        <f t="shared" si="28"/>
        <v/>
      </c>
      <c r="BJ63" s="188" t="str">
        <f t="shared" si="29"/>
        <v/>
      </c>
      <c r="BK63" s="658" t="str">
        <f t="shared" si="30"/>
        <v/>
      </c>
      <c r="BL63" s="659" t="str">
        <f t="shared" si="31"/>
        <v/>
      </c>
      <c r="BM63" s="186" t="str">
        <f t="shared" si="32"/>
        <v/>
      </c>
      <c r="BN63" s="659" t="str">
        <f t="shared" si="33"/>
        <v/>
      </c>
      <c r="BO63" s="186" t="str">
        <f t="shared" si="34"/>
        <v/>
      </c>
      <c r="BP63" s="660" t="str">
        <f t="shared" si="35"/>
        <v/>
      </c>
      <c r="BQ63" s="203"/>
      <c r="BR63" s="681" t="str">
        <f>IF($B63="","",IF(AND(ISNUMBER(VLOOKUP($B63,HKI!$B$11:$BP$73,67,FALSE))=TRUE,ISNUMBER(VLOOKUP($B63,HKII!$B$11:$BI$80,60,FALSE))=TRUE),VLOOKUP($B63,HKI!$B$11:$BP$73,67,FALSE)+VLOOKUP($B63,HKII!$B$11:$BI$80,60,FALSE),IF(OR(ISNUMBER(VLOOKUP($B63,HKI!$B$11:$BP$73,67,FALSE))=TRUE,ISNUMBER(VLOOKUP($B63,HKII!$B$11:$BI$80,60,FALSE))=TRUE),VLOOKUP($B63,HKII!$B$11:$BI$80,60,FALSE),"")))</f>
        <v/>
      </c>
      <c r="BS63" s="681" t="str">
        <f>IF($B63="","",IF(ISNUMBER(VLOOKUP($B63,HKI!$B$11:$BQ$73,68,FALSE))=TRUE,VLOOKUP($B63,HKI!$B$11:$BQ$84,68,FALSE)+IF(ISNUMBER(VLOOKUP($B63,HKII!$B$11:$BJ$80,61,FALSE))=TRUE,VLOOKUP($B63,HKII!$B$11:$BJ$80,61,FALSE),VLOOKUP($B63,HKII!$B$11:$BJ$80,61,FALSE)),""))</f>
        <v/>
      </c>
      <c r="BT63" s="197" t="str">
        <f t="shared" si="112"/>
        <v/>
      </c>
      <c r="BU63" s="198" t="str">
        <f t="shared" si="113"/>
        <v/>
      </c>
      <c r="BV63" s="198" t="str">
        <f t="shared" si="114"/>
        <v/>
      </c>
      <c r="BW63" s="198" t="str">
        <f t="shared" si="115"/>
        <v/>
      </c>
      <c r="BX63" s="199" t="str">
        <f t="shared" si="116"/>
        <v/>
      </c>
      <c r="BY63" s="199" t="str">
        <f t="shared" si="6"/>
        <v/>
      </c>
      <c r="BZ63" s="198" t="str">
        <f t="shared" si="7"/>
        <v/>
      </c>
      <c r="CA63" s="198" t="str">
        <f t="shared" si="117"/>
        <v/>
      </c>
      <c r="CB63" s="199" t="str">
        <f t="shared" si="36"/>
        <v/>
      </c>
      <c r="CC63" s="199" t="str">
        <f t="shared" si="37"/>
        <v/>
      </c>
      <c r="CD63" s="198" t="str">
        <f t="shared" si="9"/>
        <v/>
      </c>
      <c r="CE63" s="198" t="str">
        <f t="shared" si="118"/>
        <v/>
      </c>
      <c r="CF63" s="198" t="str">
        <f t="shared" si="119"/>
        <v/>
      </c>
      <c r="CG63" s="198" t="str">
        <f t="shared" si="120"/>
        <v/>
      </c>
      <c r="CH63" s="198" t="str">
        <f t="shared" si="121"/>
        <v/>
      </c>
      <c r="CI63" s="198" t="str">
        <f t="shared" si="122"/>
        <v/>
      </c>
      <c r="CJ63" s="198" t="str">
        <f t="shared" si="123"/>
        <v/>
      </c>
      <c r="CK63" s="198" t="str">
        <f t="shared" si="124"/>
        <v/>
      </c>
      <c r="CL63" s="198" t="str">
        <f t="shared" si="125"/>
        <v/>
      </c>
      <c r="CM63" s="198" t="str">
        <f t="shared" si="18"/>
        <v/>
      </c>
      <c r="CN63" s="198" t="str">
        <f t="shared" si="19"/>
        <v/>
      </c>
      <c r="CO63" s="199" t="str">
        <f t="shared" si="20"/>
        <v/>
      </c>
      <c r="CP63" s="200" t="str">
        <f t="shared" si="38"/>
        <v/>
      </c>
      <c r="CQ63" s="571" t="str">
        <f t="shared" si="39"/>
        <v/>
      </c>
      <c r="CR63" s="571" t="str">
        <f t="shared" si="40"/>
        <v/>
      </c>
      <c r="CS63" s="571" t="str">
        <f t="shared" si="41"/>
        <v/>
      </c>
      <c r="CT63" s="571" t="str">
        <f t="shared" si="42"/>
        <v/>
      </c>
      <c r="CU63" s="571" t="str">
        <f t="shared" si="43"/>
        <v/>
      </c>
      <c r="CV63" s="571" t="str">
        <f t="shared" si="44"/>
        <v/>
      </c>
      <c r="CW63" s="571" t="str">
        <f t="shared" si="45"/>
        <v/>
      </c>
      <c r="CX63" s="571" t="str">
        <f t="shared" si="46"/>
        <v/>
      </c>
      <c r="CY63" s="571" t="str">
        <f t="shared" si="47"/>
        <v/>
      </c>
      <c r="CZ63" s="571" t="str">
        <f t="shared" si="48"/>
        <v/>
      </c>
      <c r="DA63" s="571" t="str">
        <f t="shared" si="49"/>
        <v/>
      </c>
      <c r="DB63" s="571" t="str">
        <f t="shared" si="50"/>
        <v/>
      </c>
      <c r="DC63" s="571" t="str">
        <f t="shared" si="51"/>
        <v/>
      </c>
      <c r="DD63" s="571" t="str">
        <f t="shared" si="52"/>
        <v/>
      </c>
      <c r="DE63" s="571" t="str">
        <f t="shared" si="53"/>
        <v/>
      </c>
      <c r="DF63" s="571" t="str">
        <f t="shared" si="54"/>
        <v/>
      </c>
      <c r="DG63" s="571" t="str">
        <f t="shared" si="55"/>
        <v/>
      </c>
      <c r="DH63" s="571" t="str">
        <f t="shared" si="56"/>
        <v/>
      </c>
      <c r="DI63" s="571" t="str">
        <f t="shared" si="57"/>
        <v/>
      </c>
      <c r="DJ63" s="571" t="str">
        <f t="shared" si="58"/>
        <v/>
      </c>
      <c r="DK63" s="571" t="str">
        <f t="shared" si="59"/>
        <v/>
      </c>
      <c r="DL63" s="571" t="str">
        <f t="shared" si="60"/>
        <v/>
      </c>
      <c r="DM63" s="574" t="str">
        <f t="shared" si="126"/>
        <v/>
      </c>
      <c r="DN63" s="585" t="str">
        <f t="shared" si="61"/>
        <v/>
      </c>
      <c r="DO63" s="586" t="str">
        <f t="shared" si="62"/>
        <v/>
      </c>
      <c r="DP63" s="586" t="str">
        <f t="shared" si="63"/>
        <v/>
      </c>
      <c r="DQ63" s="586" t="str">
        <f t="shared" si="64"/>
        <v/>
      </c>
      <c r="DR63" s="586" t="str">
        <f t="shared" si="65"/>
        <v/>
      </c>
      <c r="DS63" s="586" t="str">
        <f t="shared" si="66"/>
        <v/>
      </c>
      <c r="DT63" s="586" t="str">
        <f t="shared" si="67"/>
        <v/>
      </c>
      <c r="DU63" s="586" t="str">
        <f t="shared" si="68"/>
        <v/>
      </c>
      <c r="DV63" s="586" t="str">
        <f t="shared" si="69"/>
        <v/>
      </c>
      <c r="DW63" s="586" t="str">
        <f t="shared" si="70"/>
        <v/>
      </c>
      <c r="DX63" s="586" t="str">
        <f t="shared" si="71"/>
        <v/>
      </c>
      <c r="DY63" s="586" t="str">
        <f t="shared" si="72"/>
        <v/>
      </c>
      <c r="DZ63" s="586" t="str">
        <f t="shared" si="73"/>
        <v/>
      </c>
      <c r="EA63" s="586" t="str">
        <f t="shared" si="74"/>
        <v/>
      </c>
      <c r="EB63" s="586" t="str">
        <f t="shared" si="75"/>
        <v/>
      </c>
      <c r="EC63" s="586" t="str">
        <f t="shared" si="76"/>
        <v/>
      </c>
      <c r="ED63" s="586" t="str">
        <f t="shared" si="77"/>
        <v/>
      </c>
      <c r="EE63" s="586" t="str">
        <f t="shared" si="78"/>
        <v/>
      </c>
      <c r="EF63" s="586" t="str">
        <f t="shared" si="79"/>
        <v/>
      </c>
      <c r="EG63" s="586" t="str">
        <f t="shared" si="80"/>
        <v/>
      </c>
      <c r="EH63" s="586" t="str">
        <f t="shared" si="81"/>
        <v/>
      </c>
      <c r="EI63" s="586" t="str">
        <f t="shared" si="82"/>
        <v/>
      </c>
      <c r="EJ63" s="589" t="str">
        <f t="shared" si="83"/>
        <v/>
      </c>
      <c r="EK63" s="617" t="str">
        <f>IF($B63="","",IF(ISNUMBER(VLOOKUP($B63,HKI!$B$11:$EU$73,150,FALSE)),VLOOKUP($B63,HKI!$B$11:$EU$73,150,FALSE),""))</f>
        <v/>
      </c>
      <c r="EL63" s="602" t="str">
        <f>IF($B63="","",IF(ISNUMBER(VLOOKUP($B63,HKI!$B$11:$EV$73,151,FALSE)),VLOOKUP($B63,HKI!$B$11:$EV$73,151,FALSE),""))</f>
        <v/>
      </c>
      <c r="EM63" s="602" t="str">
        <f>IF($B63="","",IF(ISNUMBER(VLOOKUP($B63,HKI!$B$11:$EW$73,152,FALSE)),VLOOKUP($B63,HKI!$B$11:$EW$73,152,FALSE),""))</f>
        <v/>
      </c>
      <c r="EN63" s="602" t="str">
        <f>IF($B63="","",IF(ISNUMBER(VLOOKUP($B63,HKI!$B$11:$EX$73,153,FALSE)),VLOOKUP($B63,HKI!$B$11:$EX$73,153,FALSE),""))</f>
        <v/>
      </c>
      <c r="EO63" s="602" t="str">
        <f>IF($B63="","",IF(ISNUMBER(VLOOKUP($B63,HKI!$B$11:$EY$73,154,FALSE)),VLOOKUP($B63,HKI!$B$11:$EY$73,154,FALSE),""))</f>
        <v/>
      </c>
      <c r="EP63" s="602" t="str">
        <f>IF($B63="","",IF(ISNUMBER(VLOOKUP($B63,HKI!$B$11:$EZ$73,155,FALSE)),VLOOKUP($B63,HKI!$B$11:$EZ$73,155,FALSE),""))</f>
        <v/>
      </c>
      <c r="EQ63" s="602" t="str">
        <f>IF($B63="","",IF(ISNUMBER(VLOOKUP($B63,HKI!$B$11:$FA$73,156,FALSE)),VLOOKUP($B63,HKI!$B$11:$FA$73,156,FALSE),""))</f>
        <v/>
      </c>
      <c r="ER63" s="602" t="str">
        <f>IF($B63="","",IF(ISNUMBER(VLOOKUP($B63,HKI!$B$11:$FB$73,157,FALSE)),VLOOKUP($B63,HKI!$B$11:$FB$73,157,FALSE),""))</f>
        <v/>
      </c>
      <c r="ES63" s="602" t="str">
        <f>IF($B63="","",IF(ISNUMBER(VLOOKUP($B63,HKI!$B$11:$FC$84,158,FALSE)),VLOOKUP($B63,HKI!$B$11:$FC$73,158,FALSE),""))</f>
        <v/>
      </c>
      <c r="ET63" s="602" t="str">
        <f>IF($B63="","",IF(ISNUMBER(VLOOKUP($B63,HKI!$B$11:$FD$73,159,FALSE)),VLOOKUP($B63,HKI!$B$11:$FD$73,159,FALSE),""))</f>
        <v/>
      </c>
      <c r="EU63" s="602" t="str">
        <f>IF($B63="","",IF(ISNUMBER(VLOOKUP($B63,HKI!$B$11:$FE$73,160,FALSE)),VLOOKUP($B63,HKI!$B$11:$FE$73,160,FALSE),""))</f>
        <v/>
      </c>
      <c r="EV63" s="602" t="str">
        <f>IF($B63="","",IF(ISNUMBER(VLOOKUP($B63,HKI!$B$11:$FF$73,161,FALSE)),VLOOKUP($B63,HKI!$B$11:$FF$73,161,FALSE),""))</f>
        <v/>
      </c>
      <c r="EW63" s="602" t="str">
        <f>IF($B63="","",IF(ISNUMBER(VLOOKUP($B63,HKI!$B$11:$FG$73,162,FALSE)),VLOOKUP($B63,HKI!$B$11:$FG$73,162,FALSE),""))</f>
        <v/>
      </c>
      <c r="EX63" s="602" t="str">
        <f>IF($B63="","",IF(ISNUMBER(VLOOKUP($B63,HKI!$B$11:$FH$73,163,FALSE)),VLOOKUP($B63,HKI!$B$11:$FH$73,163,FALSE),""))</f>
        <v/>
      </c>
      <c r="EY63" s="602" t="str">
        <f>IF($B63="","",IF(ISNUMBER(VLOOKUP($B63,HKI!$B$11:$FI$73,164,FALSE)),VLOOKUP($B63,HKI!$B$11:$FI$73,164,FALSE),""))</f>
        <v/>
      </c>
      <c r="EZ63" s="602" t="str">
        <f>IF($B63="","",IF(ISNUMBER(VLOOKUP($B63,HKI!$B$11:$FJ$73,165,FALSE)),VLOOKUP($B63,HKI!$B$11:$FJ$73,165,FALSE),""))</f>
        <v/>
      </c>
      <c r="FA63" s="602" t="str">
        <f>IF($B63="","",IF(ISNUMBER(VLOOKUP($B63,HKI!$B$11:$FK$73,166,FALSE)),VLOOKUP($B63,HKI!$B$11:$FK$73,166,FALSE),""))</f>
        <v/>
      </c>
      <c r="FB63" s="602" t="str">
        <f>IF($B63="","",IF(ISNUMBER(VLOOKUP($B63,HKI!$B$11:$FL$73,167,FALSE)),VLOOKUP($B63,HKI!$B$11:$FL$73,167,FALSE),""))</f>
        <v/>
      </c>
      <c r="FC63" s="602" t="str">
        <f>IF($B63="","",IF(ISNUMBER(VLOOKUP($B63,HKI!$B$11:$FM$73,168,FALSE)),VLOOKUP($B63,HKI!$B$11:$FM$73,168,FALSE),""))</f>
        <v/>
      </c>
      <c r="FD63" s="602" t="str">
        <f>IF($B63="","",IF(ISNUMBER(VLOOKUP($B63,HKI!$B$11:$FN$73,169,FALSE)),VLOOKUP($B63,HKI!$B$11:$FN$73,169,FALSE),""))</f>
        <v/>
      </c>
      <c r="FE63" s="602" t="str">
        <f>IF($B63="","",IF(ISNUMBER(VLOOKUP($B63,HKI!$B$11:$FO$73,170,FALSE)),VLOOKUP($B63,HKI!$B$11:$FO$73,170,FALSE),""))</f>
        <v/>
      </c>
      <c r="FF63" s="602" t="str">
        <f>IF($B63="","",IF(ISNUMBER(VLOOKUP($B63,HKI!$B$11:$FP$73,171,FALSE)),VLOOKUP($B63,HKI!$B$11:$FP$73,171,FALSE),""))</f>
        <v/>
      </c>
      <c r="FG63" s="618" t="str">
        <f>IF($B63="","",IF(ISNUMBER(VLOOKUP($B63,HKI!$B$11:$FQ$73,172,FALSE)),VLOOKUP($B63,HKI!$B$11:$FQ$73,172,FALSE),""))</f>
        <v/>
      </c>
      <c r="FH63" s="610" t="str">
        <f t="shared" si="84"/>
        <v/>
      </c>
      <c r="FI63" s="586" t="str">
        <f t="shared" si="85"/>
        <v/>
      </c>
      <c r="FJ63" s="586" t="str">
        <f t="shared" si="86"/>
        <v/>
      </c>
      <c r="FK63" s="586" t="str">
        <f t="shared" si="87"/>
        <v/>
      </c>
      <c r="FL63" s="586" t="str">
        <f t="shared" si="88"/>
        <v/>
      </c>
      <c r="FM63" s="586" t="str">
        <f t="shared" si="89"/>
        <v/>
      </c>
      <c r="FN63" s="586" t="str">
        <f t="shared" si="90"/>
        <v/>
      </c>
      <c r="FO63" s="586" t="str">
        <f t="shared" si="91"/>
        <v/>
      </c>
      <c r="FP63" s="586" t="str">
        <f t="shared" si="92"/>
        <v/>
      </c>
      <c r="FQ63" s="586" t="str">
        <f t="shared" si="93"/>
        <v/>
      </c>
      <c r="FR63" s="586" t="str">
        <f t="shared" si="94"/>
        <v/>
      </c>
      <c r="FS63" s="586" t="str">
        <f t="shared" si="95"/>
        <v/>
      </c>
      <c r="FT63" s="586" t="str">
        <f t="shared" si="96"/>
        <v/>
      </c>
      <c r="FU63" s="586" t="str">
        <f t="shared" si="97"/>
        <v/>
      </c>
      <c r="FV63" s="586" t="str">
        <f t="shared" si="98"/>
        <v/>
      </c>
      <c r="FW63" s="586" t="str">
        <f t="shared" si="99"/>
        <v/>
      </c>
      <c r="FX63" s="586" t="str">
        <f t="shared" si="100"/>
        <v/>
      </c>
      <c r="FY63" s="586" t="str">
        <f t="shared" si="101"/>
        <v/>
      </c>
      <c r="FZ63" s="586" t="str">
        <f t="shared" si="102"/>
        <v/>
      </c>
      <c r="GA63" s="586" t="str">
        <f t="shared" si="103"/>
        <v/>
      </c>
      <c r="GB63" s="586" t="str">
        <f t="shared" si="104"/>
        <v/>
      </c>
      <c r="GC63" s="586" t="str">
        <f t="shared" si="105"/>
        <v/>
      </c>
      <c r="GD63" s="596" t="str">
        <f t="shared" si="106"/>
        <v/>
      </c>
      <c r="GE63" s="737" t="str">
        <f t="shared" si="107"/>
        <v/>
      </c>
      <c r="GF63" s="210"/>
      <c r="GI63" s="738">
        <f t="shared" si="108"/>
        <v>0</v>
      </c>
      <c r="GJ63" s="738">
        <f t="shared" si="109"/>
        <v>0</v>
      </c>
      <c r="GK63" s="738" t="e">
        <f t="shared" si="110"/>
        <v>#DIV/0!</v>
      </c>
    </row>
    <row r="64" spans="1:193" s="209" customFormat="1" ht="20.25">
      <c r="A64" s="687" t="str">
        <f>IF(B64="","",SUBTOTAL(3,$B$11:B64))</f>
        <v/>
      </c>
      <c r="B64" s="490" t="str">
        <f>IF(HKII!$B64="","",HKII!$B64)</f>
        <v/>
      </c>
      <c r="C64" s="648" t="str">
        <f>IF($B64="","",VLOOKUP($B64,'DS LOP HKII'!$B$2:$C$936,2,0))</f>
        <v/>
      </c>
      <c r="D64" s="649" t="str">
        <f>IF($B64="","",VLOOKUP($B64,'DS LOP HKII'!$B$2:$D$936,3,0))</f>
        <v/>
      </c>
      <c r="E64" s="201"/>
      <c r="F64" s="650" t="str">
        <f>IF($B64="","",IF(AND(ISBLANK(VLOOKUP($B64,HKI!$B$11:$G$73,5,FALSE)),ISBLANK(VLOOKUP($B64,HKII!$B$11:$G$80,5,FALSE)))=TRUE,"",VLOOKUP($B64,HKI!$B$11:$G$73,5,FALSE)+VLOOKUP($B64,HKII!$B$11:$G$80,5,FALSE)))</f>
        <v/>
      </c>
      <c r="G64" s="651" t="str">
        <f>IF($B64="","",IF(AND(ISBLANK(VLOOKUP($B64,HKI!$B$11:$G$73,6,FALSE)),ISBLANK(VLOOKUP($B64,HKII!$B$11:$G$80,6,FALSE)))=TRUE,"",VLOOKUP($B64,HKI!$B$11:$G$73,6,FALSE)+VLOOKUP($B64,HKII!$B$11:$G$80,6,FALSE)))</f>
        <v/>
      </c>
      <c r="H64" s="652" t="str">
        <f>IF(OR(ISNUMBER(VLOOKUP($B64,HKI!$B$11:$I$73,8,FALSE))=FALSE,$H$6="",$B64=""),"",VLOOKUP($B64,HKI!$B$11:$I$73,8,FALSE))</f>
        <v/>
      </c>
      <c r="I64" s="653" t="str">
        <f>IF(OR(ISNUMBER(VLOOKUP($B64,HKI!$B$11:$K$73,10,FALSE))=FALSE,,$H$6="",$B64=""),"",VLOOKUP($B64,HKI!$B$11:$K$73,10,FALSE))</f>
        <v/>
      </c>
      <c r="J64" s="652" t="str">
        <f>IF(OR(ISNUMBER(VLOOKUP($B64,HKI!$B$11:$M$73,12,FALSE))=FALSE,$J$6="",$B64=""),"",VLOOKUP($B64,HKI!$B$11:$M$73,12,FALSE))</f>
        <v/>
      </c>
      <c r="K64" s="653" t="str">
        <f>IF(OR(ISNUMBER(VLOOKUP($B64,HKI!$B$11:$O$73,14,FALSE))=FALSE,$J$6="",$B64=""),"",VLOOKUP($B64,HKI!$B$11:$O$73,14,FALSE))</f>
        <v/>
      </c>
      <c r="L64" s="652" t="str">
        <f>IF(OR(ISNUMBER(VLOOKUP($B64,HKI!$B$11:$Q$73,16,FALSE))=FALSE,$L$6="",$B64=""),"",VLOOKUP($B64,HKI!$B$11:$Q$73,16,FALSE))</f>
        <v/>
      </c>
      <c r="M64" s="653" t="str">
        <f>IF(OR(ISNUMBER(VLOOKUP($B64,HKI!$B$11:$S$73,18,FALSE))=FALSE,$L$6="",$B64=""),"",VLOOKUP($B64,HKI!$B$11:$S$73,18,FALSE))</f>
        <v/>
      </c>
      <c r="N64" s="652" t="str">
        <f>IF(OR(ISNUMBER(VLOOKUP($B64,HKI!$B$11:$U$73,20,FALSE))=FALSE,$N$6="",$B64=""),"",VLOOKUP($B64,HKI!$B$11:$U$73,20,FALSE))</f>
        <v/>
      </c>
      <c r="O64" s="653" t="str">
        <f>IF(OR(ISNUMBER(VLOOKUP($B64,HKI!$B$11:$W$73,22,FALSE))=FALSE,$N$6="",$B64=""),"",VLOOKUP($B64,HKI!$B$11:$W$73,22,FALSE))</f>
        <v/>
      </c>
      <c r="P64" s="652" t="str">
        <f>IF(OR(ISNUMBER(VLOOKUP($B64,HKI!$B$11:$Y$73,24,FALSE))=FALSE,$P$6="",$B64=""),"",VLOOKUP($B64,HKI!$B$11:$Y$73,24,FALSE))</f>
        <v/>
      </c>
      <c r="Q64" s="653" t="str">
        <f>IF(OR(ISNUMBER(VLOOKUP($B64,HKI!$B$11:$AA$73,26,FALSE))=FALSE,$P$6="",$B64=""),"",VLOOKUP($B64,HKI!$B$11:$AA$73,26,FALSE))</f>
        <v/>
      </c>
      <c r="R64" s="652" t="str">
        <f>IF(OR(ISNUMBER(VLOOKUP($B64,HKI!$B$11:$AC$73,28,FALSE))=FALSE,$R$6="",$B64=""),"",VLOOKUP($B64,HKI!$B$11:$AC$73,28,FALSE))</f>
        <v/>
      </c>
      <c r="S64" s="653" t="str">
        <f>IF(OR(ISNUMBER(VLOOKUP($B64,HKI!$B$11:$AE$73,30,FALSE))=FALSE,$R$6="",$B64=""),"",VLOOKUP($B64,HKI!$B$11:$AE$73,30,FALSE))</f>
        <v/>
      </c>
      <c r="T64" s="652" t="str">
        <f>IF(OR(ISNUMBER(VLOOKUP($B64,HKI!$B$11:$AG$73,32,FALSE))=FALSE,$T$6="",$B64=""),"",VLOOKUP($B64,HKI!$B$11:$AG$73,32,FALSE))</f>
        <v/>
      </c>
      <c r="U64" s="653" t="str">
        <f>IF(OR(ISNUMBER(VLOOKUP($B64,HKI!$B$11:$AI$73,34,FALSE))=FALSE,$T$6="",$B64=""),"",VLOOKUP($B64,HKI!$B$11:$AI$73,34,FALSE))</f>
        <v/>
      </c>
      <c r="V64" s="652" t="str">
        <f>IF(OR(ISNUMBER(VLOOKUP($B64,HKI!$B$11:$AK$73,36,FALSE))=FALSE,$V$6="",$B64=""),"",VLOOKUP($B64,HKI!$B$11:$AK$73,36,FALSE))</f>
        <v/>
      </c>
      <c r="W64" s="653" t="str">
        <f>IF(OR(ISNUMBER(VLOOKUP($B64,HKI!$B$11:$AM$73,38,FALSE))=FALSE,$V$6="",$B64=""),"",VLOOKUP($B64,HKI!$B$11:$AM$73,38,FALSE))</f>
        <v/>
      </c>
      <c r="X64" s="652" t="str">
        <f>IF(OR(ISNUMBER(VLOOKUP($B64,HKI!$B$11:$AO$73,40,FALSE))=FALSE,$X$6="",$B64=""),"",VLOOKUP($B64,HKI!$B$11:$AO$73,40,FALSE))</f>
        <v/>
      </c>
      <c r="Y64" s="653" t="str">
        <f>IF(OR(ISNUMBER(VLOOKUP($B64,HKI!$B$11:$AQ$73,42,FALSE))=FALSE,$X$6="",$B64=""),"",VLOOKUP($B64,HKI!$B$11:$AQ$73,42,FALSE))</f>
        <v/>
      </c>
      <c r="Z64" s="652" t="str">
        <f>IF(OR(ISNUMBER(VLOOKUP($B64,HKI!$B$11:$AS$73,44,FALSE))=FALSE,$Z$6="",$B64=""),"",VLOOKUP($B64,HKI!$B$11:$AS$73,44,FALSE))</f>
        <v/>
      </c>
      <c r="AA64" s="254"/>
      <c r="AB64" s="652" t="str">
        <f>IF(OR(ISNUMBER(VLOOKUP($B64,HKI!$B$11:$AW$73,48,FALSE))=FALSE,$AB$6="",$B64=""),"",VLOOKUP($B64,HKI!$B$11:$AW$73,48,FALSE))</f>
        <v/>
      </c>
      <c r="AC64" s="254"/>
      <c r="AD64" s="652" t="str">
        <f>IF(OR(ISNUMBER(VLOOKUP($B64,HKII!$B$11:$I$80,8,FALSE))=FALSE,$AD$6="",$B64=""),"",VLOOKUP($B64,HKII!$B$11:$I$80,8,FALSE))</f>
        <v/>
      </c>
      <c r="AE64" s="653" t="str">
        <f>IF(OR(ISNUMBER(VLOOKUP($B64,HKII!$B$11:$K$80,10,FALSE))=FALSE,$AD$6="",$B64=""),"",VLOOKUP($B64,HKII!$B$11:$K$80,10,FALSE))</f>
        <v/>
      </c>
      <c r="AF64" s="652" t="str">
        <f>IF(OR(ISNUMBER(VLOOKUP($B64,HKII!$B$11:$M$80,12,FALSE))=FALSE,$AF$6="",$B64=""),"",VLOOKUP($B64,HKII!$B$11:$M$80,12,FALSE))</f>
        <v/>
      </c>
      <c r="AG64" s="653" t="str">
        <f>IF(OR(ISNUMBER(VLOOKUP($B64,HKII!$B$11:$O$80,14,FALSE))=FALSE,$AF$6="",$B64=""),"",VLOOKUP($B64,HKII!$B$11:$O$80,14,FALSE))</f>
        <v/>
      </c>
      <c r="AH64" s="652" t="str">
        <f>IF(OR(ISNUMBER(VLOOKUP($B64,HKII!$B$11:$Q$80,16,FALSE))=FALSE,$AH$6="",$B64=""),"",VLOOKUP($B64,HKII!$B$11:$Q$80,16,FALSE))</f>
        <v/>
      </c>
      <c r="AI64" s="653" t="str">
        <f>IF(OR(ISNUMBER(VLOOKUP($B64,HKII!$B$11:$S$80,18,FALSE))=FALSE,$AH$6="",$B64=""),"",VLOOKUP($B64,HKII!$B$11:$S$75,18,FALSE))</f>
        <v/>
      </c>
      <c r="AJ64" s="652" t="str">
        <f>IF(OR(ISNUMBER(VLOOKUP($B64,HKII!$B$11:$U$80,20,FALSE))=FALSE,$AJ$6="",$B64=""),"",VLOOKUP($B64,HKII!$B$11:$U$80,20,FALSE))</f>
        <v/>
      </c>
      <c r="AK64" s="653" t="str">
        <f>IF(OR(ISNUMBER(VLOOKUP($B64,HKII!$B$11:$W$91,22,FALSE))=FALSE,$AJ$6="",$B64=""),"",VLOOKUP($B64,HKII!$B$11:$W$91,22,FALSE))</f>
        <v/>
      </c>
      <c r="AL64" s="652" t="str">
        <f>IF(OR(ISNUMBER(VLOOKUP($B64,HKII!$B$11:$Y$80,24,FALSE))=FALSE,$AL$6="",$B64=""),"",VLOOKUP($B64,HKII!$B$11:$Y$80,24,FALSE))</f>
        <v/>
      </c>
      <c r="AM64" s="653" t="str">
        <f>IF(OR(ISNUMBER(VLOOKUP($B64,HKII!$B$11:$AA$80,26,FALSE))=FALSE,$AL$6="",$B64=""),"",VLOOKUP($B64,HKII!$B$11:$AA$80,26,FALSE))</f>
        <v/>
      </c>
      <c r="AN64" s="652" t="str">
        <f>IF(OR(ISNUMBER(VLOOKUP($B64,HKII!$B$11:$AC$80,28,FALSE))=FALSE,$AN$6="",$B64=""),"",VLOOKUP($B64,HKII!$B$11:$AC$80,28,FALSE))</f>
        <v/>
      </c>
      <c r="AO64" s="653" t="str">
        <f>IF(OR(ISNUMBER(VLOOKUP($B64,HKII!$B$11:$AE$80,30,FALSE))=FALSE,$AN$6="",$B64=""),"",VLOOKUP($B64,HKII!$B$11:$AE$80,30,FALSE))</f>
        <v/>
      </c>
      <c r="AP64" s="652" t="str">
        <f>IF(OR(ISNUMBER(VLOOKUP($B64,HKII!$B$11:$AG$80,32,FALSE))=FALSE,$AP$6="",$B64=""),"",VLOOKUP($B64,HKII!$B$11:$AG$80,32,FALSE))</f>
        <v/>
      </c>
      <c r="AQ64" s="654" t="str">
        <f>IF(OR(ISNUMBER(VLOOKUP($B64,HKII!$B$11:$AI$80,34,FALSE))=FALSE,$AP$6="",$B64=""),"",VLOOKUP($B64,HKII!$B$11:$AI$80,34,FALSE))</f>
        <v/>
      </c>
      <c r="AR64" s="652" t="str">
        <f>IF(OR(ISNUMBER(VLOOKUP($B64,HKII!$B$11:$AK$80,36,FALSE))=FALSE,$AR$6="",$B64=""),"",VLOOKUP($B64,HKII!$B$11:$AK$80,36,FALSE))</f>
        <v/>
      </c>
      <c r="AS64" s="254"/>
      <c r="AT64" s="652" t="str">
        <f>IF(OR(ISNUMBER(VLOOKUP($B64,HKII!$B$11:$AO$80,40,FALSE))=FALSE,$AT$6="",$B64=""),"",VLOOKUP($B64,HKII!$B$11:$AO$80,40,FALSE))</f>
        <v/>
      </c>
      <c r="AU64" s="735"/>
      <c r="AV64" s="652" t="str">
        <f>IF(OR(ISNUMBER(VLOOKUP($B64,HKII!$B$11:$AS$80,44,FALSE))=FALSE,$AV$6="",$B64=""),"",VLOOKUP($B64,HKII!$B$11:$AS$80,44,FALSE))</f>
        <v/>
      </c>
      <c r="AW64" s="735"/>
      <c r="AX64" s="652" t="str">
        <f>IF(OR(ISNUMBER(VLOOKUP($B64,HKII!$B$11:$AW$80,48,FALSE))=FALSE,AX59="",$B64=""),"",VLOOKUP($B64,HKII!$B$11:$AW$80,48,FALSE))</f>
        <v/>
      </c>
      <c r="AY64" s="735"/>
      <c r="AZ64" s="655" t="str">
        <f t="shared" si="0"/>
        <v/>
      </c>
      <c r="BA64" s="655" t="str">
        <f t="shared" si="22"/>
        <v/>
      </c>
      <c r="BB64" s="548" t="str">
        <f>IF($B64="","",IF(OR(ISNUMBER(VLOOKUP($B64,HKI!$B$11:$BB$73,53,FALSE)),ISNUMBER(VLOOKUP($B64,HKII!$B$11:$BB$80,53,FALSE))),ROUND((VLOOKUP($B64,HKI!$B$11:$BB$73,53,FALSE)+VLOOKUP($B64,HKII!$B$11:$BB$80,53,FALSE))/2,0),""))</f>
        <v/>
      </c>
      <c r="BC64" s="656" t="str">
        <f t="shared" si="23"/>
        <v/>
      </c>
      <c r="BD64" s="548" t="str">
        <f t="shared" si="24"/>
        <v/>
      </c>
      <c r="BE64" s="202"/>
      <c r="BF64" s="186" t="str">
        <f t="shared" si="25"/>
        <v/>
      </c>
      <c r="BG64" s="657" t="str">
        <f t="shared" si="26"/>
        <v/>
      </c>
      <c r="BH64" s="188" t="str">
        <f t="shared" si="111"/>
        <v/>
      </c>
      <c r="BI64" s="188" t="str">
        <f t="shared" si="28"/>
        <v/>
      </c>
      <c r="BJ64" s="188" t="str">
        <f t="shared" si="29"/>
        <v/>
      </c>
      <c r="BK64" s="658" t="str">
        <f t="shared" si="30"/>
        <v/>
      </c>
      <c r="BL64" s="659" t="str">
        <f t="shared" si="31"/>
        <v/>
      </c>
      <c r="BM64" s="186" t="str">
        <f t="shared" si="32"/>
        <v/>
      </c>
      <c r="BN64" s="659" t="str">
        <f t="shared" si="33"/>
        <v/>
      </c>
      <c r="BO64" s="186" t="str">
        <f t="shared" si="34"/>
        <v/>
      </c>
      <c r="BP64" s="660" t="str">
        <f t="shared" si="35"/>
        <v/>
      </c>
      <c r="BQ64" s="203"/>
      <c r="BR64" s="681" t="str">
        <f>IF($B64="","",IF(AND(ISNUMBER(VLOOKUP($B64,HKI!$B$11:$BP$73,67,FALSE))=TRUE,ISNUMBER(VLOOKUP($B64,HKII!$B$11:$BI$80,60,FALSE))=TRUE),VLOOKUP($B64,HKI!$B$11:$BP$73,67,FALSE)+VLOOKUP($B64,HKII!$B$11:$BI$80,60,FALSE),IF(OR(ISNUMBER(VLOOKUP($B64,HKI!$B$11:$BP$73,67,FALSE))=TRUE,ISNUMBER(VLOOKUP($B64,HKII!$B$11:$BI$80,60,FALSE))=TRUE),VLOOKUP($B64,HKII!$B$11:$BI$80,60,FALSE),"")))</f>
        <v/>
      </c>
      <c r="BS64" s="681" t="str">
        <f>IF($B64="","",IF(ISNUMBER(VLOOKUP($B64,HKI!$B$11:$BQ$73,68,FALSE))=TRUE,VLOOKUP($B64,HKI!$B$11:$BQ$84,68,FALSE)+IF(ISNUMBER(VLOOKUP($B64,HKII!$B$11:$BJ$80,61,FALSE))=TRUE,VLOOKUP($B64,HKII!$B$11:$BJ$80,61,FALSE),VLOOKUP($B64,HKII!$B$11:$BJ$80,61,FALSE)),""))</f>
        <v/>
      </c>
      <c r="BT64" s="197" t="str">
        <f t="shared" si="112"/>
        <v/>
      </c>
      <c r="BU64" s="198" t="str">
        <f t="shared" si="113"/>
        <v/>
      </c>
      <c r="BV64" s="198" t="str">
        <f t="shared" si="114"/>
        <v/>
      </c>
      <c r="BW64" s="198" t="str">
        <f t="shared" si="115"/>
        <v/>
      </c>
      <c r="BX64" s="199" t="str">
        <f t="shared" si="116"/>
        <v/>
      </c>
      <c r="BY64" s="199" t="str">
        <f t="shared" si="6"/>
        <v/>
      </c>
      <c r="BZ64" s="198" t="str">
        <f t="shared" si="7"/>
        <v/>
      </c>
      <c r="CA64" s="198" t="str">
        <f t="shared" si="117"/>
        <v/>
      </c>
      <c r="CB64" s="199" t="str">
        <f t="shared" si="36"/>
        <v/>
      </c>
      <c r="CC64" s="199" t="str">
        <f t="shared" si="37"/>
        <v/>
      </c>
      <c r="CD64" s="198" t="str">
        <f t="shared" si="9"/>
        <v/>
      </c>
      <c r="CE64" s="198" t="str">
        <f t="shared" si="118"/>
        <v/>
      </c>
      <c r="CF64" s="198" t="str">
        <f t="shared" si="119"/>
        <v/>
      </c>
      <c r="CG64" s="198" t="str">
        <f t="shared" si="120"/>
        <v/>
      </c>
      <c r="CH64" s="198" t="str">
        <f t="shared" si="121"/>
        <v/>
      </c>
      <c r="CI64" s="198" t="str">
        <f t="shared" si="122"/>
        <v/>
      </c>
      <c r="CJ64" s="198" t="str">
        <f t="shared" si="123"/>
        <v/>
      </c>
      <c r="CK64" s="198" t="str">
        <f t="shared" si="124"/>
        <v/>
      </c>
      <c r="CL64" s="198" t="str">
        <f t="shared" si="125"/>
        <v/>
      </c>
      <c r="CM64" s="198" t="str">
        <f t="shared" si="18"/>
        <v/>
      </c>
      <c r="CN64" s="198" t="str">
        <f t="shared" si="19"/>
        <v/>
      </c>
      <c r="CO64" s="199" t="str">
        <f t="shared" si="20"/>
        <v/>
      </c>
      <c r="CP64" s="200" t="str">
        <f t="shared" si="38"/>
        <v/>
      </c>
      <c r="CQ64" s="571" t="str">
        <f t="shared" si="39"/>
        <v/>
      </c>
      <c r="CR64" s="571" t="str">
        <f t="shared" si="40"/>
        <v/>
      </c>
      <c r="CS64" s="571" t="str">
        <f t="shared" si="41"/>
        <v/>
      </c>
      <c r="CT64" s="571" t="str">
        <f t="shared" si="42"/>
        <v/>
      </c>
      <c r="CU64" s="571" t="str">
        <f t="shared" si="43"/>
        <v/>
      </c>
      <c r="CV64" s="571" t="str">
        <f t="shared" si="44"/>
        <v/>
      </c>
      <c r="CW64" s="571" t="str">
        <f t="shared" si="45"/>
        <v/>
      </c>
      <c r="CX64" s="571" t="str">
        <f t="shared" si="46"/>
        <v/>
      </c>
      <c r="CY64" s="571" t="str">
        <f t="shared" si="47"/>
        <v/>
      </c>
      <c r="CZ64" s="571" t="str">
        <f t="shared" si="48"/>
        <v/>
      </c>
      <c r="DA64" s="571" t="str">
        <f t="shared" si="49"/>
        <v/>
      </c>
      <c r="DB64" s="571" t="str">
        <f t="shared" si="50"/>
        <v/>
      </c>
      <c r="DC64" s="571" t="str">
        <f t="shared" si="51"/>
        <v/>
      </c>
      <c r="DD64" s="571" t="str">
        <f t="shared" si="52"/>
        <v/>
      </c>
      <c r="DE64" s="571" t="str">
        <f t="shared" si="53"/>
        <v/>
      </c>
      <c r="DF64" s="571" t="str">
        <f t="shared" si="54"/>
        <v/>
      </c>
      <c r="DG64" s="571" t="str">
        <f t="shared" si="55"/>
        <v/>
      </c>
      <c r="DH64" s="571" t="str">
        <f t="shared" si="56"/>
        <v/>
      </c>
      <c r="DI64" s="571" t="str">
        <f t="shared" si="57"/>
        <v/>
      </c>
      <c r="DJ64" s="571" t="str">
        <f t="shared" si="58"/>
        <v/>
      </c>
      <c r="DK64" s="571" t="str">
        <f t="shared" si="59"/>
        <v/>
      </c>
      <c r="DL64" s="571" t="str">
        <f t="shared" si="60"/>
        <v/>
      </c>
      <c r="DM64" s="574" t="str">
        <f t="shared" si="126"/>
        <v/>
      </c>
      <c r="DN64" s="585" t="str">
        <f t="shared" si="61"/>
        <v/>
      </c>
      <c r="DO64" s="586" t="str">
        <f t="shared" si="62"/>
        <v/>
      </c>
      <c r="DP64" s="586" t="str">
        <f t="shared" si="63"/>
        <v/>
      </c>
      <c r="DQ64" s="586" t="str">
        <f t="shared" si="64"/>
        <v/>
      </c>
      <c r="DR64" s="586" t="str">
        <f t="shared" si="65"/>
        <v/>
      </c>
      <c r="DS64" s="586" t="str">
        <f t="shared" si="66"/>
        <v/>
      </c>
      <c r="DT64" s="586" t="str">
        <f t="shared" si="67"/>
        <v/>
      </c>
      <c r="DU64" s="586" t="str">
        <f t="shared" si="68"/>
        <v/>
      </c>
      <c r="DV64" s="586" t="str">
        <f t="shared" si="69"/>
        <v/>
      </c>
      <c r="DW64" s="586" t="str">
        <f t="shared" si="70"/>
        <v/>
      </c>
      <c r="DX64" s="586" t="str">
        <f t="shared" si="71"/>
        <v/>
      </c>
      <c r="DY64" s="586" t="str">
        <f t="shared" si="72"/>
        <v/>
      </c>
      <c r="DZ64" s="586" t="str">
        <f t="shared" si="73"/>
        <v/>
      </c>
      <c r="EA64" s="586" t="str">
        <f t="shared" si="74"/>
        <v/>
      </c>
      <c r="EB64" s="586" t="str">
        <f t="shared" si="75"/>
        <v/>
      </c>
      <c r="EC64" s="586" t="str">
        <f t="shared" si="76"/>
        <v/>
      </c>
      <c r="ED64" s="586" t="str">
        <f t="shared" si="77"/>
        <v/>
      </c>
      <c r="EE64" s="586" t="str">
        <f t="shared" si="78"/>
        <v/>
      </c>
      <c r="EF64" s="586" t="str">
        <f t="shared" si="79"/>
        <v/>
      </c>
      <c r="EG64" s="586" t="str">
        <f t="shared" si="80"/>
        <v/>
      </c>
      <c r="EH64" s="586" t="str">
        <f t="shared" si="81"/>
        <v/>
      </c>
      <c r="EI64" s="586" t="str">
        <f t="shared" si="82"/>
        <v/>
      </c>
      <c r="EJ64" s="589" t="str">
        <f t="shared" si="83"/>
        <v/>
      </c>
      <c r="EK64" s="617" t="str">
        <f>IF($B64="","",IF(ISNUMBER(VLOOKUP($B64,HKI!$B$11:$EU$73,150,FALSE)),VLOOKUP($B64,HKI!$B$11:$EU$73,150,FALSE),""))</f>
        <v/>
      </c>
      <c r="EL64" s="602" t="str">
        <f>IF($B64="","",IF(ISNUMBER(VLOOKUP($B64,HKI!$B$11:$EV$73,151,FALSE)),VLOOKUP($B64,HKI!$B$11:$EV$73,151,FALSE),""))</f>
        <v/>
      </c>
      <c r="EM64" s="602" t="str">
        <f>IF($B64="","",IF(ISNUMBER(VLOOKUP($B64,HKI!$B$11:$EW$73,152,FALSE)),VLOOKUP($B64,HKI!$B$11:$EW$73,152,FALSE),""))</f>
        <v/>
      </c>
      <c r="EN64" s="602" t="str">
        <f>IF($B64="","",IF(ISNUMBER(VLOOKUP($B64,HKI!$B$11:$EX$73,153,FALSE)),VLOOKUP($B64,HKI!$B$11:$EX$73,153,FALSE),""))</f>
        <v/>
      </c>
      <c r="EO64" s="602" t="str">
        <f>IF($B64="","",IF(ISNUMBER(VLOOKUP($B64,HKI!$B$11:$EY$73,154,FALSE)),VLOOKUP($B64,HKI!$B$11:$EY$73,154,FALSE),""))</f>
        <v/>
      </c>
      <c r="EP64" s="602" t="str">
        <f>IF($B64="","",IF(ISNUMBER(VLOOKUP($B64,HKI!$B$11:$EZ$73,155,FALSE)),VLOOKUP($B64,HKI!$B$11:$EZ$73,155,FALSE),""))</f>
        <v/>
      </c>
      <c r="EQ64" s="602" t="str">
        <f>IF($B64="","",IF(ISNUMBER(VLOOKUP($B64,HKI!$B$11:$FA$73,156,FALSE)),VLOOKUP($B64,HKI!$B$11:$FA$73,156,FALSE),""))</f>
        <v/>
      </c>
      <c r="ER64" s="602" t="str">
        <f>IF($B64="","",IF(ISNUMBER(VLOOKUP($B64,HKI!$B$11:$FB$73,157,FALSE)),VLOOKUP($B64,HKI!$B$11:$FB$73,157,FALSE),""))</f>
        <v/>
      </c>
      <c r="ES64" s="602" t="str">
        <f>IF($B64="","",IF(ISNUMBER(VLOOKUP($B64,HKI!$B$11:$FC$84,158,FALSE)),VLOOKUP($B64,HKI!$B$11:$FC$73,158,FALSE),""))</f>
        <v/>
      </c>
      <c r="ET64" s="602" t="str">
        <f>IF($B64="","",IF(ISNUMBER(VLOOKUP($B64,HKI!$B$11:$FD$73,159,FALSE)),VLOOKUP($B64,HKI!$B$11:$FD$73,159,FALSE),""))</f>
        <v/>
      </c>
      <c r="EU64" s="602" t="str">
        <f>IF($B64="","",IF(ISNUMBER(VLOOKUP($B64,HKI!$B$11:$FE$73,160,FALSE)),VLOOKUP($B64,HKI!$B$11:$FE$73,160,FALSE),""))</f>
        <v/>
      </c>
      <c r="EV64" s="602" t="str">
        <f>IF($B64="","",IF(ISNUMBER(VLOOKUP($B64,HKI!$B$11:$FF$73,161,FALSE)),VLOOKUP($B64,HKI!$B$11:$FF$73,161,FALSE),""))</f>
        <v/>
      </c>
      <c r="EW64" s="602" t="str">
        <f>IF($B64="","",IF(ISNUMBER(VLOOKUP($B64,HKI!$B$11:$FG$73,162,FALSE)),VLOOKUP($B64,HKI!$B$11:$FG$73,162,FALSE),""))</f>
        <v/>
      </c>
      <c r="EX64" s="602" t="str">
        <f>IF($B64="","",IF(ISNUMBER(VLOOKUP($B64,HKI!$B$11:$FH$73,163,FALSE)),VLOOKUP($B64,HKI!$B$11:$FH$73,163,FALSE),""))</f>
        <v/>
      </c>
      <c r="EY64" s="602" t="str">
        <f>IF($B64="","",IF(ISNUMBER(VLOOKUP($B64,HKI!$B$11:$FI$73,164,FALSE)),VLOOKUP($B64,HKI!$B$11:$FI$73,164,FALSE),""))</f>
        <v/>
      </c>
      <c r="EZ64" s="602" t="str">
        <f>IF($B64="","",IF(ISNUMBER(VLOOKUP($B64,HKI!$B$11:$FJ$73,165,FALSE)),VLOOKUP($B64,HKI!$B$11:$FJ$73,165,FALSE),""))</f>
        <v/>
      </c>
      <c r="FA64" s="602" t="str">
        <f>IF($B64="","",IF(ISNUMBER(VLOOKUP($B64,HKI!$B$11:$FK$73,166,FALSE)),VLOOKUP($B64,HKI!$B$11:$FK$73,166,FALSE),""))</f>
        <v/>
      </c>
      <c r="FB64" s="602" t="str">
        <f>IF($B64="","",IF(ISNUMBER(VLOOKUP($B64,HKI!$B$11:$FL$73,167,FALSE)),VLOOKUP($B64,HKI!$B$11:$FL$73,167,FALSE),""))</f>
        <v/>
      </c>
      <c r="FC64" s="602" t="str">
        <f>IF($B64="","",IF(ISNUMBER(VLOOKUP($B64,HKI!$B$11:$FM$73,168,FALSE)),VLOOKUP($B64,HKI!$B$11:$FM$73,168,FALSE),""))</f>
        <v/>
      </c>
      <c r="FD64" s="602" t="str">
        <f>IF($B64="","",IF(ISNUMBER(VLOOKUP($B64,HKI!$B$11:$FN$73,169,FALSE)),VLOOKUP($B64,HKI!$B$11:$FN$73,169,FALSE),""))</f>
        <v/>
      </c>
      <c r="FE64" s="602" t="str">
        <f>IF($B64="","",IF(ISNUMBER(VLOOKUP($B64,HKI!$B$11:$FO$73,170,FALSE)),VLOOKUP($B64,HKI!$B$11:$FO$73,170,FALSE),""))</f>
        <v/>
      </c>
      <c r="FF64" s="602" t="str">
        <f>IF($B64="","",IF(ISNUMBER(VLOOKUP($B64,HKI!$B$11:$FP$73,171,FALSE)),VLOOKUP($B64,HKI!$B$11:$FP$73,171,FALSE),""))</f>
        <v/>
      </c>
      <c r="FG64" s="618" t="str">
        <f>IF($B64="","",IF(ISNUMBER(VLOOKUP($B64,HKI!$B$11:$FQ$73,172,FALSE)),VLOOKUP($B64,HKI!$B$11:$FQ$73,172,FALSE),""))</f>
        <v/>
      </c>
      <c r="FH64" s="610" t="str">
        <f t="shared" si="84"/>
        <v/>
      </c>
      <c r="FI64" s="586" t="str">
        <f t="shared" si="85"/>
        <v/>
      </c>
      <c r="FJ64" s="586" t="str">
        <f t="shared" si="86"/>
        <v/>
      </c>
      <c r="FK64" s="586" t="str">
        <f t="shared" si="87"/>
        <v/>
      </c>
      <c r="FL64" s="586" t="str">
        <f t="shared" si="88"/>
        <v/>
      </c>
      <c r="FM64" s="586" t="str">
        <f t="shared" si="89"/>
        <v/>
      </c>
      <c r="FN64" s="586" t="str">
        <f t="shared" si="90"/>
        <v/>
      </c>
      <c r="FO64" s="586" t="str">
        <f t="shared" si="91"/>
        <v/>
      </c>
      <c r="FP64" s="586" t="str">
        <f t="shared" si="92"/>
        <v/>
      </c>
      <c r="FQ64" s="586" t="str">
        <f t="shared" si="93"/>
        <v/>
      </c>
      <c r="FR64" s="586" t="str">
        <f t="shared" si="94"/>
        <v/>
      </c>
      <c r="FS64" s="586" t="str">
        <f t="shared" si="95"/>
        <v/>
      </c>
      <c r="FT64" s="586" t="str">
        <f t="shared" si="96"/>
        <v/>
      </c>
      <c r="FU64" s="586" t="str">
        <f t="shared" si="97"/>
        <v/>
      </c>
      <c r="FV64" s="586" t="str">
        <f t="shared" si="98"/>
        <v/>
      </c>
      <c r="FW64" s="586" t="str">
        <f t="shared" si="99"/>
        <v/>
      </c>
      <c r="FX64" s="586" t="str">
        <f t="shared" si="100"/>
        <v/>
      </c>
      <c r="FY64" s="586" t="str">
        <f t="shared" si="101"/>
        <v/>
      </c>
      <c r="FZ64" s="586" t="str">
        <f t="shared" si="102"/>
        <v/>
      </c>
      <c r="GA64" s="586" t="str">
        <f t="shared" si="103"/>
        <v/>
      </c>
      <c r="GB64" s="586" t="str">
        <f t="shared" si="104"/>
        <v/>
      </c>
      <c r="GC64" s="586" t="str">
        <f t="shared" si="105"/>
        <v/>
      </c>
      <c r="GD64" s="596" t="str">
        <f t="shared" si="106"/>
        <v/>
      </c>
      <c r="GE64" s="737" t="str">
        <f t="shared" si="107"/>
        <v/>
      </c>
      <c r="GF64" s="210"/>
      <c r="GI64" s="738">
        <f t="shared" si="108"/>
        <v>0</v>
      </c>
      <c r="GJ64" s="738">
        <f t="shared" si="109"/>
        <v>0</v>
      </c>
      <c r="GK64" s="738" t="e">
        <f t="shared" si="110"/>
        <v>#DIV/0!</v>
      </c>
    </row>
    <row r="65" spans="1:193" s="209" customFormat="1" ht="20.25">
      <c r="A65" s="687" t="str">
        <f>IF(B65="","",SUBTOTAL(3,$B$11:B65))</f>
        <v/>
      </c>
      <c r="B65" s="490" t="str">
        <f>IF(HKII!$B65="","",HKII!$B65)</f>
        <v/>
      </c>
      <c r="C65" s="648" t="str">
        <f>IF($B65="","",VLOOKUP($B65,'DS LOP HKII'!$B$2:$C$936,2,0))</f>
        <v/>
      </c>
      <c r="D65" s="649" t="str">
        <f>IF($B65="","",VLOOKUP($B65,'DS LOP HKII'!$B$2:$D$936,3,0))</f>
        <v/>
      </c>
      <c r="E65" s="201"/>
      <c r="F65" s="650" t="str">
        <f>IF($B65="","",IF(AND(ISBLANK(VLOOKUP($B65,HKI!$B$11:$G$73,5,FALSE)),ISBLANK(VLOOKUP($B65,HKII!$B$11:$G$80,5,FALSE)))=TRUE,"",VLOOKUP($B65,HKI!$B$11:$G$73,5,FALSE)+VLOOKUP($B65,HKII!$B$11:$G$80,5,FALSE)))</f>
        <v/>
      </c>
      <c r="G65" s="651" t="str">
        <f>IF($B65="","",IF(AND(ISBLANK(VLOOKUP($B65,HKI!$B$11:$G$73,6,FALSE)),ISBLANK(VLOOKUP($B65,HKII!$B$11:$G$80,6,FALSE)))=TRUE,"",VLOOKUP($B65,HKI!$B$11:$G$73,6,FALSE)+VLOOKUP($B65,HKII!$B$11:$G$80,6,FALSE)))</f>
        <v/>
      </c>
      <c r="H65" s="652" t="str">
        <f>IF(OR(ISNUMBER(VLOOKUP($B65,HKI!$B$11:$I$73,8,FALSE))=FALSE,$H$6="",$B65=""),"",VLOOKUP($B65,HKI!$B$11:$I$73,8,FALSE))</f>
        <v/>
      </c>
      <c r="I65" s="653" t="str">
        <f>IF(OR(ISNUMBER(VLOOKUP($B65,HKI!$B$11:$K$73,10,FALSE))=FALSE,,$H$6="",$B65=""),"",VLOOKUP($B65,HKI!$B$11:$K$73,10,FALSE))</f>
        <v/>
      </c>
      <c r="J65" s="652" t="str">
        <f>IF(OR(ISNUMBER(VLOOKUP($B65,HKI!$B$11:$M$73,12,FALSE))=FALSE,$J$6="",$B65=""),"",VLOOKUP($B65,HKI!$B$11:$M$73,12,FALSE))</f>
        <v/>
      </c>
      <c r="K65" s="653" t="str">
        <f>IF(OR(ISNUMBER(VLOOKUP($B65,HKI!$B$11:$O$73,14,FALSE))=FALSE,$J$6="",$B65=""),"",VLOOKUP($B65,HKI!$B$11:$O$73,14,FALSE))</f>
        <v/>
      </c>
      <c r="L65" s="652" t="str">
        <f>IF(OR(ISNUMBER(VLOOKUP($B65,HKI!$B$11:$Q$73,16,FALSE))=FALSE,$L$6="",$B65=""),"",VLOOKUP($B65,HKI!$B$11:$Q$73,16,FALSE))</f>
        <v/>
      </c>
      <c r="M65" s="653" t="str">
        <f>IF(OR(ISNUMBER(VLOOKUP($B65,HKI!$B$11:$S$73,18,FALSE))=FALSE,$L$6="",$B65=""),"",VLOOKUP($B65,HKI!$B$11:$S$73,18,FALSE))</f>
        <v/>
      </c>
      <c r="N65" s="652" t="str">
        <f>IF(OR(ISNUMBER(VLOOKUP($B65,HKI!$B$11:$U$73,20,FALSE))=FALSE,$N$6="",$B65=""),"",VLOOKUP($B65,HKI!$B$11:$U$73,20,FALSE))</f>
        <v/>
      </c>
      <c r="O65" s="653" t="str">
        <f>IF(OR(ISNUMBER(VLOOKUP($B65,HKI!$B$11:$W$73,22,FALSE))=FALSE,$N$6="",$B65=""),"",VLOOKUP($B65,HKI!$B$11:$W$73,22,FALSE))</f>
        <v/>
      </c>
      <c r="P65" s="652" t="str">
        <f>IF(OR(ISNUMBER(VLOOKUP($B65,HKI!$B$11:$Y$73,24,FALSE))=FALSE,$P$6="",$B65=""),"",VLOOKUP($B65,HKI!$B$11:$Y$73,24,FALSE))</f>
        <v/>
      </c>
      <c r="Q65" s="653" t="str">
        <f>IF(OR(ISNUMBER(VLOOKUP($B65,HKI!$B$11:$AA$73,26,FALSE))=FALSE,$P$6="",$B65=""),"",VLOOKUP($B65,HKI!$B$11:$AA$73,26,FALSE))</f>
        <v/>
      </c>
      <c r="R65" s="652" t="str">
        <f>IF(OR(ISNUMBER(VLOOKUP($B65,HKI!$B$11:$AC$73,28,FALSE))=FALSE,$R$6="",$B65=""),"",VLOOKUP($B65,HKI!$B$11:$AC$73,28,FALSE))</f>
        <v/>
      </c>
      <c r="S65" s="653" t="str">
        <f>IF(OR(ISNUMBER(VLOOKUP($B65,HKI!$B$11:$AE$73,30,FALSE))=FALSE,$R$6="",$B65=""),"",VLOOKUP($B65,HKI!$B$11:$AE$73,30,FALSE))</f>
        <v/>
      </c>
      <c r="T65" s="652" t="str">
        <f>IF(OR(ISNUMBER(VLOOKUP($B65,HKI!$B$11:$AG$73,32,FALSE))=FALSE,$T$6="",$B65=""),"",VLOOKUP($B65,HKI!$B$11:$AG$73,32,FALSE))</f>
        <v/>
      </c>
      <c r="U65" s="653" t="str">
        <f>IF(OR(ISNUMBER(VLOOKUP($B65,HKI!$B$11:$AI$73,34,FALSE))=FALSE,$T$6="",$B65=""),"",VLOOKUP($B65,HKI!$B$11:$AI$73,34,FALSE))</f>
        <v/>
      </c>
      <c r="V65" s="652" t="str">
        <f>IF(OR(ISNUMBER(VLOOKUP($B65,HKI!$B$11:$AK$73,36,FALSE))=FALSE,$V$6="",$B65=""),"",VLOOKUP($B65,HKI!$B$11:$AK$73,36,FALSE))</f>
        <v/>
      </c>
      <c r="W65" s="653" t="str">
        <f>IF(OR(ISNUMBER(VLOOKUP($B65,HKI!$B$11:$AM$73,38,FALSE))=FALSE,$V$6="",$B65=""),"",VLOOKUP($B65,HKI!$B$11:$AM$73,38,FALSE))</f>
        <v/>
      </c>
      <c r="X65" s="652" t="str">
        <f>IF(OR(ISNUMBER(VLOOKUP($B65,HKI!$B$11:$AO$73,40,FALSE))=FALSE,$X$6="",$B65=""),"",VLOOKUP($B65,HKI!$B$11:$AO$73,40,FALSE))</f>
        <v/>
      </c>
      <c r="Y65" s="653" t="str">
        <f>IF(OR(ISNUMBER(VLOOKUP($B65,HKI!$B$11:$AQ$73,42,FALSE))=FALSE,$X$6="",$B65=""),"",VLOOKUP($B65,HKI!$B$11:$AQ$73,42,FALSE))</f>
        <v/>
      </c>
      <c r="Z65" s="652" t="str">
        <f>IF(OR(ISNUMBER(VLOOKUP($B65,HKI!$B$11:$AS$73,44,FALSE))=FALSE,$Z$6="",$B65=""),"",VLOOKUP($B65,HKI!$B$11:$AS$73,44,FALSE))</f>
        <v/>
      </c>
      <c r="AA65" s="254"/>
      <c r="AB65" s="652" t="str">
        <f>IF(OR(ISNUMBER(VLOOKUP($B65,HKI!$B$11:$AW$73,48,FALSE))=FALSE,$AB$6="",$B65=""),"",VLOOKUP($B65,HKI!$B$11:$AW$73,48,FALSE))</f>
        <v/>
      </c>
      <c r="AC65" s="254"/>
      <c r="AD65" s="652" t="str">
        <f>IF(OR(ISNUMBER(VLOOKUP($B65,HKII!$B$11:$I$80,8,FALSE))=FALSE,$AD$6="",$B65=""),"",VLOOKUP($B65,HKII!$B$11:$I$80,8,FALSE))</f>
        <v/>
      </c>
      <c r="AE65" s="653" t="str">
        <f>IF(OR(ISNUMBER(VLOOKUP($B65,HKII!$B$11:$K$80,10,FALSE))=FALSE,$AD$6="",$B65=""),"",VLOOKUP($B65,HKII!$B$11:$K$80,10,FALSE))</f>
        <v/>
      </c>
      <c r="AF65" s="652" t="str">
        <f>IF(OR(ISNUMBER(VLOOKUP($B65,HKII!$B$11:$M$80,12,FALSE))=FALSE,$AF$6="",$B65=""),"",VLOOKUP($B65,HKII!$B$11:$M$80,12,FALSE))</f>
        <v/>
      </c>
      <c r="AG65" s="653" t="str">
        <f>IF(OR(ISNUMBER(VLOOKUP($B65,HKII!$B$11:$O$80,14,FALSE))=FALSE,$AF$6="",$B65=""),"",VLOOKUP($B65,HKII!$B$11:$O$80,14,FALSE))</f>
        <v/>
      </c>
      <c r="AH65" s="652" t="str">
        <f>IF(OR(ISNUMBER(VLOOKUP($B65,HKII!$B$11:$Q$80,16,FALSE))=FALSE,$AH$6="",$B65=""),"",VLOOKUP($B65,HKII!$B$11:$Q$80,16,FALSE))</f>
        <v/>
      </c>
      <c r="AI65" s="653" t="str">
        <f>IF(OR(ISNUMBER(VLOOKUP($B65,HKII!$B$11:$S$80,18,FALSE))=FALSE,$AH$6="",$B65=""),"",VLOOKUP($B65,HKII!$B$11:$S$75,18,FALSE))</f>
        <v/>
      </c>
      <c r="AJ65" s="652" t="str">
        <f>IF(OR(ISNUMBER(VLOOKUP($B65,HKII!$B$11:$U$80,20,FALSE))=FALSE,$AJ$6="",$B65=""),"",VLOOKUP($B65,HKII!$B$11:$U$80,20,FALSE))</f>
        <v/>
      </c>
      <c r="AK65" s="653" t="str">
        <f>IF(OR(ISNUMBER(VLOOKUP($B65,HKII!$B$11:$W$91,22,FALSE))=FALSE,$AJ$6="",$B65=""),"",VLOOKUP($B65,HKII!$B$11:$W$91,22,FALSE))</f>
        <v/>
      </c>
      <c r="AL65" s="652" t="str">
        <f>IF(OR(ISNUMBER(VLOOKUP($B65,HKII!$B$11:$Y$80,24,FALSE))=FALSE,$AL$6="",$B65=""),"",VLOOKUP($B65,HKII!$B$11:$Y$80,24,FALSE))</f>
        <v/>
      </c>
      <c r="AM65" s="653" t="str">
        <f>IF(OR(ISNUMBER(VLOOKUP($B65,HKII!$B$11:$AA$80,26,FALSE))=FALSE,$AL$6="",$B65=""),"",VLOOKUP($B65,HKII!$B$11:$AA$80,26,FALSE))</f>
        <v/>
      </c>
      <c r="AN65" s="652" t="str">
        <f>IF(OR(ISNUMBER(VLOOKUP($B65,HKII!$B$11:$AC$80,28,FALSE))=FALSE,$AN$6="",$B65=""),"",VLOOKUP($B65,HKII!$B$11:$AC$80,28,FALSE))</f>
        <v/>
      </c>
      <c r="AO65" s="653" t="str">
        <f>IF(OR(ISNUMBER(VLOOKUP($B65,HKII!$B$11:$AE$80,30,FALSE))=FALSE,$AN$6="",$B65=""),"",VLOOKUP($B65,HKII!$B$11:$AE$80,30,FALSE))</f>
        <v/>
      </c>
      <c r="AP65" s="652" t="str">
        <f>IF(OR(ISNUMBER(VLOOKUP($B65,HKII!$B$11:$AG$80,32,FALSE))=FALSE,$AP$6="",$B65=""),"",VLOOKUP($B65,HKII!$B$11:$AG$80,32,FALSE))</f>
        <v/>
      </c>
      <c r="AQ65" s="654" t="str">
        <f>IF(OR(ISNUMBER(VLOOKUP($B65,HKII!$B$11:$AI$80,34,FALSE))=FALSE,$AP$6="",$B65=""),"",VLOOKUP($B65,HKII!$B$11:$AI$80,34,FALSE))</f>
        <v/>
      </c>
      <c r="AR65" s="652" t="str">
        <f>IF(OR(ISNUMBER(VLOOKUP($B65,HKII!$B$11:$AK$80,36,FALSE))=FALSE,$AR$6="",$B65=""),"",VLOOKUP($B65,HKII!$B$11:$AK$80,36,FALSE))</f>
        <v/>
      </c>
      <c r="AS65" s="254"/>
      <c r="AT65" s="652" t="str">
        <f>IF(OR(ISNUMBER(VLOOKUP($B65,HKII!$B$11:$AO$80,40,FALSE))=FALSE,$AT$6="",$B65=""),"",VLOOKUP($B65,HKII!$B$11:$AO$80,40,FALSE))</f>
        <v/>
      </c>
      <c r="AU65" s="735"/>
      <c r="AV65" s="652" t="str">
        <f>IF(OR(ISNUMBER(VLOOKUP($B65,HKII!$B$11:$AS$80,44,FALSE))=FALSE,$AV$6="",$B65=""),"",VLOOKUP($B65,HKII!$B$11:$AS$80,44,FALSE))</f>
        <v/>
      </c>
      <c r="AW65" s="735"/>
      <c r="AX65" s="652" t="str">
        <f>IF(OR(ISNUMBER(VLOOKUP($B65,HKII!$B$11:$AW$80,48,FALSE))=FALSE,AX60="",$B65=""),"",VLOOKUP($B65,HKII!$B$11:$AW$80,48,FALSE))</f>
        <v/>
      </c>
      <c r="AY65" s="735"/>
      <c r="AZ65" s="655" t="str">
        <f t="shared" si="0"/>
        <v/>
      </c>
      <c r="BA65" s="655" t="str">
        <f t="shared" si="22"/>
        <v/>
      </c>
      <c r="BB65" s="548" t="str">
        <f>IF($B65="","",IF(OR(ISNUMBER(VLOOKUP($B65,HKI!$B$11:$BB$73,53,FALSE)),ISNUMBER(VLOOKUP($B65,HKII!$B$11:$BB$80,53,FALSE))),ROUND((VLOOKUP($B65,HKI!$B$11:$BB$73,53,FALSE)+VLOOKUP($B65,HKII!$B$11:$BB$80,53,FALSE))/2,0),""))</f>
        <v/>
      </c>
      <c r="BC65" s="656" t="str">
        <f t="shared" si="23"/>
        <v/>
      </c>
      <c r="BD65" s="548" t="str">
        <f t="shared" si="24"/>
        <v/>
      </c>
      <c r="BE65" s="202"/>
      <c r="BF65" s="186" t="str">
        <f t="shared" si="25"/>
        <v/>
      </c>
      <c r="BG65" s="657" t="str">
        <f t="shared" si="26"/>
        <v/>
      </c>
      <c r="BH65" s="188" t="str">
        <f t="shared" si="111"/>
        <v/>
      </c>
      <c r="BI65" s="188" t="str">
        <f t="shared" si="28"/>
        <v/>
      </c>
      <c r="BJ65" s="188" t="str">
        <f t="shared" si="29"/>
        <v/>
      </c>
      <c r="BK65" s="658" t="str">
        <f t="shared" si="30"/>
        <v/>
      </c>
      <c r="BL65" s="659" t="str">
        <f t="shared" si="31"/>
        <v/>
      </c>
      <c r="BM65" s="186" t="str">
        <f t="shared" si="32"/>
        <v/>
      </c>
      <c r="BN65" s="659" t="str">
        <f t="shared" si="33"/>
        <v/>
      </c>
      <c r="BO65" s="186" t="str">
        <f t="shared" si="34"/>
        <v/>
      </c>
      <c r="BP65" s="660" t="str">
        <f t="shared" si="35"/>
        <v/>
      </c>
      <c r="BQ65" s="203"/>
      <c r="BR65" s="681" t="str">
        <f>IF($B65="","",IF(AND(ISNUMBER(VLOOKUP($B65,HKI!$B$11:$BP$73,67,FALSE))=TRUE,ISNUMBER(VLOOKUP($B65,HKII!$B$11:$BI$80,60,FALSE))=TRUE),VLOOKUP($B65,HKI!$B$11:$BP$73,67,FALSE)+VLOOKUP($B65,HKII!$B$11:$BI$80,60,FALSE),IF(OR(ISNUMBER(VLOOKUP($B65,HKI!$B$11:$BP$73,67,FALSE))=TRUE,ISNUMBER(VLOOKUP($B65,HKII!$B$11:$BI$80,60,FALSE))=TRUE),VLOOKUP($B65,HKII!$B$11:$BI$80,60,FALSE),"")))</f>
        <v/>
      </c>
      <c r="BS65" s="681" t="str">
        <f>IF($B65="","",IF(ISNUMBER(VLOOKUP($B65,HKI!$B$11:$BQ$73,68,FALSE))=TRUE,VLOOKUP($B65,HKI!$B$11:$BQ$84,68,FALSE)+IF(ISNUMBER(VLOOKUP($B65,HKII!$B$11:$BJ$80,61,FALSE))=TRUE,VLOOKUP($B65,HKII!$B$11:$BJ$80,61,FALSE),VLOOKUP($B65,HKII!$B$11:$BJ$80,61,FALSE)),""))</f>
        <v/>
      </c>
      <c r="BT65" s="197" t="str">
        <f t="shared" si="112"/>
        <v/>
      </c>
      <c r="BU65" s="198" t="str">
        <f t="shared" si="113"/>
        <v/>
      </c>
      <c r="BV65" s="198" t="str">
        <f t="shared" si="114"/>
        <v/>
      </c>
      <c r="BW65" s="198" t="str">
        <f t="shared" si="115"/>
        <v/>
      </c>
      <c r="BX65" s="199" t="str">
        <f t="shared" si="116"/>
        <v/>
      </c>
      <c r="BY65" s="199" t="str">
        <f t="shared" si="6"/>
        <v/>
      </c>
      <c r="BZ65" s="198" t="str">
        <f t="shared" si="7"/>
        <v/>
      </c>
      <c r="CA65" s="198" t="str">
        <f t="shared" si="117"/>
        <v/>
      </c>
      <c r="CB65" s="199" t="str">
        <f t="shared" si="36"/>
        <v/>
      </c>
      <c r="CC65" s="199" t="str">
        <f t="shared" si="37"/>
        <v/>
      </c>
      <c r="CD65" s="198" t="str">
        <f t="shared" si="9"/>
        <v/>
      </c>
      <c r="CE65" s="198" t="str">
        <f t="shared" si="118"/>
        <v/>
      </c>
      <c r="CF65" s="198" t="str">
        <f t="shared" si="119"/>
        <v/>
      </c>
      <c r="CG65" s="198" t="str">
        <f t="shared" si="120"/>
        <v/>
      </c>
      <c r="CH65" s="198" t="str">
        <f t="shared" si="121"/>
        <v/>
      </c>
      <c r="CI65" s="198" t="str">
        <f t="shared" si="122"/>
        <v/>
      </c>
      <c r="CJ65" s="198" t="str">
        <f t="shared" si="123"/>
        <v/>
      </c>
      <c r="CK65" s="198" t="str">
        <f t="shared" si="124"/>
        <v/>
      </c>
      <c r="CL65" s="198" t="str">
        <f t="shared" si="125"/>
        <v/>
      </c>
      <c r="CM65" s="198" t="str">
        <f t="shared" si="18"/>
        <v/>
      </c>
      <c r="CN65" s="198" t="str">
        <f t="shared" si="19"/>
        <v/>
      </c>
      <c r="CO65" s="199" t="str">
        <f t="shared" si="20"/>
        <v/>
      </c>
      <c r="CP65" s="200" t="str">
        <f t="shared" si="38"/>
        <v/>
      </c>
      <c r="CQ65" s="571" t="str">
        <f t="shared" si="39"/>
        <v/>
      </c>
      <c r="CR65" s="571" t="str">
        <f t="shared" si="40"/>
        <v/>
      </c>
      <c r="CS65" s="571" t="str">
        <f t="shared" si="41"/>
        <v/>
      </c>
      <c r="CT65" s="571" t="str">
        <f t="shared" si="42"/>
        <v/>
      </c>
      <c r="CU65" s="571" t="str">
        <f t="shared" si="43"/>
        <v/>
      </c>
      <c r="CV65" s="571" t="str">
        <f t="shared" si="44"/>
        <v/>
      </c>
      <c r="CW65" s="571" t="str">
        <f t="shared" si="45"/>
        <v/>
      </c>
      <c r="CX65" s="571" t="str">
        <f t="shared" si="46"/>
        <v/>
      </c>
      <c r="CY65" s="571" t="str">
        <f t="shared" si="47"/>
        <v/>
      </c>
      <c r="CZ65" s="571" t="str">
        <f t="shared" si="48"/>
        <v/>
      </c>
      <c r="DA65" s="571" t="str">
        <f t="shared" si="49"/>
        <v/>
      </c>
      <c r="DB65" s="571" t="str">
        <f t="shared" si="50"/>
        <v/>
      </c>
      <c r="DC65" s="571" t="str">
        <f t="shared" si="51"/>
        <v/>
      </c>
      <c r="DD65" s="571" t="str">
        <f t="shared" si="52"/>
        <v/>
      </c>
      <c r="DE65" s="571" t="str">
        <f t="shared" si="53"/>
        <v/>
      </c>
      <c r="DF65" s="571" t="str">
        <f t="shared" si="54"/>
        <v/>
      </c>
      <c r="DG65" s="571" t="str">
        <f t="shared" si="55"/>
        <v/>
      </c>
      <c r="DH65" s="571" t="str">
        <f t="shared" si="56"/>
        <v/>
      </c>
      <c r="DI65" s="571" t="str">
        <f t="shared" si="57"/>
        <v/>
      </c>
      <c r="DJ65" s="571" t="str">
        <f t="shared" si="58"/>
        <v/>
      </c>
      <c r="DK65" s="571" t="str">
        <f t="shared" si="59"/>
        <v/>
      </c>
      <c r="DL65" s="571" t="str">
        <f t="shared" si="60"/>
        <v/>
      </c>
      <c r="DM65" s="574" t="str">
        <f t="shared" si="126"/>
        <v/>
      </c>
      <c r="DN65" s="585" t="str">
        <f t="shared" si="61"/>
        <v/>
      </c>
      <c r="DO65" s="586" t="str">
        <f t="shared" si="62"/>
        <v/>
      </c>
      <c r="DP65" s="586" t="str">
        <f t="shared" si="63"/>
        <v/>
      </c>
      <c r="DQ65" s="586" t="str">
        <f t="shared" si="64"/>
        <v/>
      </c>
      <c r="DR65" s="586" t="str">
        <f t="shared" si="65"/>
        <v/>
      </c>
      <c r="DS65" s="586" t="str">
        <f t="shared" si="66"/>
        <v/>
      </c>
      <c r="DT65" s="586" t="str">
        <f t="shared" si="67"/>
        <v/>
      </c>
      <c r="DU65" s="586" t="str">
        <f t="shared" si="68"/>
        <v/>
      </c>
      <c r="DV65" s="586" t="str">
        <f t="shared" si="69"/>
        <v/>
      </c>
      <c r="DW65" s="586" t="str">
        <f t="shared" si="70"/>
        <v/>
      </c>
      <c r="DX65" s="586" t="str">
        <f t="shared" si="71"/>
        <v/>
      </c>
      <c r="DY65" s="586" t="str">
        <f t="shared" si="72"/>
        <v/>
      </c>
      <c r="DZ65" s="586" t="str">
        <f t="shared" si="73"/>
        <v/>
      </c>
      <c r="EA65" s="586" t="str">
        <f t="shared" si="74"/>
        <v/>
      </c>
      <c r="EB65" s="586" t="str">
        <f t="shared" si="75"/>
        <v/>
      </c>
      <c r="EC65" s="586" t="str">
        <f t="shared" si="76"/>
        <v/>
      </c>
      <c r="ED65" s="586" t="str">
        <f t="shared" si="77"/>
        <v/>
      </c>
      <c r="EE65" s="586" t="str">
        <f t="shared" si="78"/>
        <v/>
      </c>
      <c r="EF65" s="586" t="str">
        <f t="shared" si="79"/>
        <v/>
      </c>
      <c r="EG65" s="586" t="str">
        <f t="shared" si="80"/>
        <v/>
      </c>
      <c r="EH65" s="586" t="str">
        <f t="shared" si="81"/>
        <v/>
      </c>
      <c r="EI65" s="586" t="str">
        <f t="shared" si="82"/>
        <v/>
      </c>
      <c r="EJ65" s="589" t="str">
        <f t="shared" si="83"/>
        <v/>
      </c>
      <c r="EK65" s="617" t="str">
        <f>IF($B65="","",IF(ISNUMBER(VLOOKUP($B65,HKI!$B$11:$EU$73,150,FALSE)),VLOOKUP($B65,HKI!$B$11:$EU$73,150,FALSE),""))</f>
        <v/>
      </c>
      <c r="EL65" s="602" t="str">
        <f>IF($B65="","",IF(ISNUMBER(VLOOKUP($B65,HKI!$B$11:$EV$73,151,FALSE)),VLOOKUP($B65,HKI!$B$11:$EV$73,151,FALSE),""))</f>
        <v/>
      </c>
      <c r="EM65" s="602" t="str">
        <f>IF($B65="","",IF(ISNUMBER(VLOOKUP($B65,HKI!$B$11:$EW$73,152,FALSE)),VLOOKUP($B65,HKI!$B$11:$EW$73,152,FALSE),""))</f>
        <v/>
      </c>
      <c r="EN65" s="602" t="str">
        <f>IF($B65="","",IF(ISNUMBER(VLOOKUP($B65,HKI!$B$11:$EX$73,153,FALSE)),VLOOKUP($B65,HKI!$B$11:$EX$73,153,FALSE),""))</f>
        <v/>
      </c>
      <c r="EO65" s="602" t="str">
        <f>IF($B65="","",IF(ISNUMBER(VLOOKUP($B65,HKI!$B$11:$EY$73,154,FALSE)),VLOOKUP($B65,HKI!$B$11:$EY$73,154,FALSE),""))</f>
        <v/>
      </c>
      <c r="EP65" s="602" t="str">
        <f>IF($B65="","",IF(ISNUMBER(VLOOKUP($B65,HKI!$B$11:$EZ$73,155,FALSE)),VLOOKUP($B65,HKI!$B$11:$EZ$73,155,FALSE),""))</f>
        <v/>
      </c>
      <c r="EQ65" s="602" t="str">
        <f>IF($B65="","",IF(ISNUMBER(VLOOKUP($B65,HKI!$B$11:$FA$73,156,FALSE)),VLOOKUP($B65,HKI!$B$11:$FA$73,156,FALSE),""))</f>
        <v/>
      </c>
      <c r="ER65" s="602" t="str">
        <f>IF($B65="","",IF(ISNUMBER(VLOOKUP($B65,HKI!$B$11:$FB$73,157,FALSE)),VLOOKUP($B65,HKI!$B$11:$FB$73,157,FALSE),""))</f>
        <v/>
      </c>
      <c r="ES65" s="602" t="str">
        <f>IF($B65="","",IF(ISNUMBER(VLOOKUP($B65,HKI!$B$11:$FC$84,158,FALSE)),VLOOKUP($B65,HKI!$B$11:$FC$73,158,FALSE),""))</f>
        <v/>
      </c>
      <c r="ET65" s="602" t="str">
        <f>IF($B65="","",IF(ISNUMBER(VLOOKUP($B65,HKI!$B$11:$FD$73,159,FALSE)),VLOOKUP($B65,HKI!$B$11:$FD$73,159,FALSE),""))</f>
        <v/>
      </c>
      <c r="EU65" s="602" t="str">
        <f>IF($B65="","",IF(ISNUMBER(VLOOKUP($B65,HKI!$B$11:$FE$73,160,FALSE)),VLOOKUP($B65,HKI!$B$11:$FE$73,160,FALSE),""))</f>
        <v/>
      </c>
      <c r="EV65" s="602" t="str">
        <f>IF($B65="","",IF(ISNUMBER(VLOOKUP($B65,HKI!$B$11:$FF$73,161,FALSE)),VLOOKUP($B65,HKI!$B$11:$FF$73,161,FALSE),""))</f>
        <v/>
      </c>
      <c r="EW65" s="602" t="str">
        <f>IF($B65="","",IF(ISNUMBER(VLOOKUP($B65,HKI!$B$11:$FG$73,162,FALSE)),VLOOKUP($B65,HKI!$B$11:$FG$73,162,FALSE),""))</f>
        <v/>
      </c>
      <c r="EX65" s="602" t="str">
        <f>IF($B65="","",IF(ISNUMBER(VLOOKUP($B65,HKI!$B$11:$FH$73,163,FALSE)),VLOOKUP($B65,HKI!$B$11:$FH$73,163,FALSE),""))</f>
        <v/>
      </c>
      <c r="EY65" s="602" t="str">
        <f>IF($B65="","",IF(ISNUMBER(VLOOKUP($B65,HKI!$B$11:$FI$73,164,FALSE)),VLOOKUP($B65,HKI!$B$11:$FI$73,164,FALSE),""))</f>
        <v/>
      </c>
      <c r="EZ65" s="602" t="str">
        <f>IF($B65="","",IF(ISNUMBER(VLOOKUP($B65,HKI!$B$11:$FJ$73,165,FALSE)),VLOOKUP($B65,HKI!$B$11:$FJ$73,165,FALSE),""))</f>
        <v/>
      </c>
      <c r="FA65" s="602" t="str">
        <f>IF($B65="","",IF(ISNUMBER(VLOOKUP($B65,HKI!$B$11:$FK$73,166,FALSE)),VLOOKUP($B65,HKI!$B$11:$FK$73,166,FALSE),""))</f>
        <v/>
      </c>
      <c r="FB65" s="602" t="str">
        <f>IF($B65="","",IF(ISNUMBER(VLOOKUP($B65,HKI!$B$11:$FL$73,167,FALSE)),VLOOKUP($B65,HKI!$B$11:$FL$73,167,FALSE),""))</f>
        <v/>
      </c>
      <c r="FC65" s="602" t="str">
        <f>IF($B65="","",IF(ISNUMBER(VLOOKUP($B65,HKI!$B$11:$FM$73,168,FALSE)),VLOOKUP($B65,HKI!$B$11:$FM$73,168,FALSE),""))</f>
        <v/>
      </c>
      <c r="FD65" s="602" t="str">
        <f>IF($B65="","",IF(ISNUMBER(VLOOKUP($B65,HKI!$B$11:$FN$73,169,FALSE)),VLOOKUP($B65,HKI!$B$11:$FN$73,169,FALSE),""))</f>
        <v/>
      </c>
      <c r="FE65" s="602" t="str">
        <f>IF($B65="","",IF(ISNUMBER(VLOOKUP($B65,HKI!$B$11:$FO$73,170,FALSE)),VLOOKUP($B65,HKI!$B$11:$FO$73,170,FALSE),""))</f>
        <v/>
      </c>
      <c r="FF65" s="602" t="str">
        <f>IF($B65="","",IF(ISNUMBER(VLOOKUP($B65,HKI!$B$11:$FP$73,171,FALSE)),VLOOKUP($B65,HKI!$B$11:$FP$73,171,FALSE),""))</f>
        <v/>
      </c>
      <c r="FG65" s="618" t="str">
        <f>IF($B65="","",IF(ISNUMBER(VLOOKUP($B65,HKI!$B$11:$FQ$73,172,FALSE)),VLOOKUP($B65,HKI!$B$11:$FQ$73,172,FALSE),""))</f>
        <v/>
      </c>
      <c r="FH65" s="610" t="str">
        <f t="shared" si="84"/>
        <v/>
      </c>
      <c r="FI65" s="586" t="str">
        <f t="shared" si="85"/>
        <v/>
      </c>
      <c r="FJ65" s="586" t="str">
        <f t="shared" si="86"/>
        <v/>
      </c>
      <c r="FK65" s="586" t="str">
        <f t="shared" si="87"/>
        <v/>
      </c>
      <c r="FL65" s="586" t="str">
        <f t="shared" si="88"/>
        <v/>
      </c>
      <c r="FM65" s="586" t="str">
        <f t="shared" si="89"/>
        <v/>
      </c>
      <c r="FN65" s="586" t="str">
        <f t="shared" si="90"/>
        <v/>
      </c>
      <c r="FO65" s="586" t="str">
        <f t="shared" si="91"/>
        <v/>
      </c>
      <c r="FP65" s="586" t="str">
        <f t="shared" si="92"/>
        <v/>
      </c>
      <c r="FQ65" s="586" t="str">
        <f t="shared" si="93"/>
        <v/>
      </c>
      <c r="FR65" s="586" t="str">
        <f t="shared" si="94"/>
        <v/>
      </c>
      <c r="FS65" s="586" t="str">
        <f t="shared" si="95"/>
        <v/>
      </c>
      <c r="FT65" s="586" t="str">
        <f t="shared" si="96"/>
        <v/>
      </c>
      <c r="FU65" s="586" t="str">
        <f t="shared" si="97"/>
        <v/>
      </c>
      <c r="FV65" s="586" t="str">
        <f t="shared" si="98"/>
        <v/>
      </c>
      <c r="FW65" s="586" t="str">
        <f t="shared" si="99"/>
        <v/>
      </c>
      <c r="FX65" s="586" t="str">
        <f t="shared" si="100"/>
        <v/>
      </c>
      <c r="FY65" s="586" t="str">
        <f t="shared" si="101"/>
        <v/>
      </c>
      <c r="FZ65" s="586" t="str">
        <f t="shared" si="102"/>
        <v/>
      </c>
      <c r="GA65" s="586" t="str">
        <f t="shared" si="103"/>
        <v/>
      </c>
      <c r="GB65" s="586" t="str">
        <f t="shared" si="104"/>
        <v/>
      </c>
      <c r="GC65" s="586" t="str">
        <f t="shared" si="105"/>
        <v/>
      </c>
      <c r="GD65" s="596" t="str">
        <f t="shared" si="106"/>
        <v/>
      </c>
      <c r="GE65" s="737" t="str">
        <f t="shared" si="107"/>
        <v/>
      </c>
      <c r="GF65" s="210"/>
      <c r="GI65" s="738">
        <f t="shared" si="108"/>
        <v>0</v>
      </c>
      <c r="GJ65" s="738">
        <f t="shared" si="109"/>
        <v>0</v>
      </c>
      <c r="GK65" s="738" t="e">
        <f t="shared" si="110"/>
        <v>#DIV/0!</v>
      </c>
    </row>
    <row r="66" spans="1:193" s="209" customFormat="1" ht="20.25">
      <c r="A66" s="687" t="str">
        <f>IF(B66="","",SUBTOTAL(3,$B$11:B66))</f>
        <v/>
      </c>
      <c r="B66" s="490" t="str">
        <f>IF(HKII!$B66="","",HKII!$B66)</f>
        <v/>
      </c>
      <c r="C66" s="648" t="str">
        <f>IF($B66="","",VLOOKUP($B66,'DS LOP HKII'!$B$2:$C$936,2,0))</f>
        <v/>
      </c>
      <c r="D66" s="649" t="str">
        <f>IF($B66="","",VLOOKUP($B66,'DS LOP HKII'!$B$2:$D$936,3,0))</f>
        <v/>
      </c>
      <c r="E66" s="201"/>
      <c r="F66" s="650" t="str">
        <f>IF($B66="","",IF(AND(ISBLANK(VLOOKUP($B66,HKI!$B$11:$G$73,5,FALSE)),ISBLANK(VLOOKUP($B66,HKII!$B$11:$G$80,5,FALSE)))=TRUE,"",VLOOKUP($B66,HKI!$B$11:$G$73,5,FALSE)+VLOOKUP($B66,HKII!$B$11:$G$80,5,FALSE)))</f>
        <v/>
      </c>
      <c r="G66" s="651" t="str">
        <f>IF($B66="","",IF(AND(ISBLANK(VLOOKUP($B66,HKI!$B$11:$G$73,6,FALSE)),ISBLANK(VLOOKUP($B66,HKII!$B$11:$G$80,6,FALSE)))=TRUE,"",VLOOKUP($B66,HKI!$B$11:$G$73,6,FALSE)+VLOOKUP($B66,HKII!$B$11:$G$80,6,FALSE)))</f>
        <v/>
      </c>
      <c r="H66" s="652" t="str">
        <f>IF(OR(ISNUMBER(VLOOKUP($B66,HKI!$B$11:$I$73,8,FALSE))=FALSE,$H$6="",$B66=""),"",VLOOKUP($B66,HKI!$B$11:$I$73,8,FALSE))</f>
        <v/>
      </c>
      <c r="I66" s="653" t="str">
        <f>IF(OR(ISNUMBER(VLOOKUP($B66,HKI!$B$11:$K$73,10,FALSE))=FALSE,,$H$6="",$B66=""),"",VLOOKUP($B66,HKI!$B$11:$K$73,10,FALSE))</f>
        <v/>
      </c>
      <c r="J66" s="652" t="str">
        <f>IF(OR(ISNUMBER(VLOOKUP($B66,HKI!$B$11:$M$73,12,FALSE))=FALSE,$J$6="",$B66=""),"",VLOOKUP($B66,HKI!$B$11:$M$73,12,FALSE))</f>
        <v/>
      </c>
      <c r="K66" s="653" t="str">
        <f>IF(OR(ISNUMBER(VLOOKUP($B66,HKI!$B$11:$O$73,14,FALSE))=FALSE,$J$6="",$B66=""),"",VLOOKUP($B66,HKI!$B$11:$O$73,14,FALSE))</f>
        <v/>
      </c>
      <c r="L66" s="652" t="str">
        <f>IF(OR(ISNUMBER(VLOOKUP($B66,HKI!$B$11:$Q$73,16,FALSE))=FALSE,$L$6="",$B66=""),"",VLOOKUP($B66,HKI!$B$11:$Q$73,16,FALSE))</f>
        <v/>
      </c>
      <c r="M66" s="653" t="str">
        <f>IF(OR(ISNUMBER(VLOOKUP($B66,HKI!$B$11:$S$73,18,FALSE))=FALSE,$L$6="",$B66=""),"",VLOOKUP($B66,HKI!$B$11:$S$73,18,FALSE))</f>
        <v/>
      </c>
      <c r="N66" s="652" t="str">
        <f>IF(OR(ISNUMBER(VLOOKUP($B66,HKI!$B$11:$U$73,20,FALSE))=FALSE,$N$6="",$B66=""),"",VLOOKUP($B66,HKI!$B$11:$U$73,20,FALSE))</f>
        <v/>
      </c>
      <c r="O66" s="653" t="str">
        <f>IF(OR(ISNUMBER(VLOOKUP($B66,HKI!$B$11:$W$73,22,FALSE))=FALSE,$N$6="",$B66=""),"",VLOOKUP($B66,HKI!$B$11:$W$73,22,FALSE))</f>
        <v/>
      </c>
      <c r="P66" s="652" t="str">
        <f>IF(OR(ISNUMBER(VLOOKUP($B66,HKI!$B$11:$Y$73,24,FALSE))=FALSE,$P$6="",$B66=""),"",VLOOKUP($B66,HKI!$B$11:$Y$73,24,FALSE))</f>
        <v/>
      </c>
      <c r="Q66" s="653" t="str">
        <f>IF(OR(ISNUMBER(VLOOKUP($B66,HKI!$B$11:$AA$73,26,FALSE))=FALSE,$P$6="",$B66=""),"",VLOOKUP($B66,HKI!$B$11:$AA$73,26,FALSE))</f>
        <v/>
      </c>
      <c r="R66" s="652" t="str">
        <f>IF(OR(ISNUMBER(VLOOKUP($B66,HKI!$B$11:$AC$73,28,FALSE))=FALSE,$R$6="",$B66=""),"",VLOOKUP($B66,HKI!$B$11:$AC$73,28,FALSE))</f>
        <v/>
      </c>
      <c r="S66" s="653" t="str">
        <f>IF(OR(ISNUMBER(VLOOKUP($B66,HKI!$B$11:$AE$73,30,FALSE))=FALSE,$R$6="",$B66=""),"",VLOOKUP($B66,HKI!$B$11:$AE$73,30,FALSE))</f>
        <v/>
      </c>
      <c r="T66" s="652" t="str">
        <f>IF(OR(ISNUMBER(VLOOKUP($B66,HKI!$B$11:$AG$73,32,FALSE))=FALSE,$T$6="",$B66=""),"",VLOOKUP($B66,HKI!$B$11:$AG$73,32,FALSE))</f>
        <v/>
      </c>
      <c r="U66" s="653" t="str">
        <f>IF(OR(ISNUMBER(VLOOKUP($B66,HKI!$B$11:$AI$73,34,FALSE))=FALSE,$T$6="",$B66=""),"",VLOOKUP($B66,HKI!$B$11:$AI$73,34,FALSE))</f>
        <v/>
      </c>
      <c r="V66" s="652" t="str">
        <f>IF(OR(ISNUMBER(VLOOKUP($B66,HKI!$B$11:$AK$73,36,FALSE))=FALSE,$V$6="",$B66=""),"",VLOOKUP($B66,HKI!$B$11:$AK$73,36,FALSE))</f>
        <v/>
      </c>
      <c r="W66" s="653" t="str">
        <f>IF(OR(ISNUMBER(VLOOKUP($B66,HKI!$B$11:$AM$73,38,FALSE))=FALSE,$V$6="",$B66=""),"",VLOOKUP($B66,HKI!$B$11:$AM$73,38,FALSE))</f>
        <v/>
      </c>
      <c r="X66" s="652" t="str">
        <f>IF(OR(ISNUMBER(VLOOKUP($B66,HKI!$B$11:$AO$73,40,FALSE))=FALSE,$X$6="",$B66=""),"",VLOOKUP($B66,HKI!$B$11:$AO$73,40,FALSE))</f>
        <v/>
      </c>
      <c r="Y66" s="653" t="str">
        <f>IF(OR(ISNUMBER(VLOOKUP($B66,HKI!$B$11:$AQ$73,42,FALSE))=FALSE,$X$6="",$B66=""),"",VLOOKUP($B66,HKI!$B$11:$AQ$73,42,FALSE))</f>
        <v/>
      </c>
      <c r="Z66" s="652" t="str">
        <f>IF(OR(ISNUMBER(VLOOKUP($B66,HKI!$B$11:$AS$73,44,FALSE))=FALSE,$Z$6="",$B66=""),"",VLOOKUP($B66,HKI!$B$11:$AS$73,44,FALSE))</f>
        <v/>
      </c>
      <c r="AA66" s="254"/>
      <c r="AB66" s="652" t="str">
        <f>IF(OR(ISNUMBER(VLOOKUP($B66,HKI!$B$11:$AW$73,48,FALSE))=FALSE,$AB$6="",$B66=""),"",VLOOKUP($B66,HKI!$B$11:$AW$73,48,FALSE))</f>
        <v/>
      </c>
      <c r="AC66" s="254"/>
      <c r="AD66" s="652" t="str">
        <f>IF(OR(ISNUMBER(VLOOKUP($B66,HKII!$B$11:$I$80,8,FALSE))=FALSE,$AD$6="",$B66=""),"",VLOOKUP($B66,HKII!$B$11:$I$80,8,FALSE))</f>
        <v/>
      </c>
      <c r="AE66" s="653" t="str">
        <f>IF(OR(ISNUMBER(VLOOKUP($B66,HKII!$B$11:$K$80,10,FALSE))=FALSE,$AD$6="",$B66=""),"",VLOOKUP($B66,HKII!$B$11:$K$80,10,FALSE))</f>
        <v/>
      </c>
      <c r="AF66" s="652" t="str">
        <f>IF(OR(ISNUMBER(VLOOKUP($B66,HKII!$B$11:$M$80,12,FALSE))=FALSE,$AF$6="",$B66=""),"",VLOOKUP($B66,HKII!$B$11:$M$80,12,FALSE))</f>
        <v/>
      </c>
      <c r="AG66" s="653" t="str">
        <f>IF(OR(ISNUMBER(VLOOKUP($B66,HKII!$B$11:$O$80,14,FALSE))=FALSE,$AF$6="",$B66=""),"",VLOOKUP($B66,HKII!$B$11:$O$80,14,FALSE))</f>
        <v/>
      </c>
      <c r="AH66" s="652" t="str">
        <f>IF(OR(ISNUMBER(VLOOKUP($B66,HKII!$B$11:$Q$80,16,FALSE))=FALSE,$AH$6="",$B66=""),"",VLOOKUP($B66,HKII!$B$11:$Q$80,16,FALSE))</f>
        <v/>
      </c>
      <c r="AI66" s="653" t="str">
        <f>IF(OR(ISNUMBER(VLOOKUP($B66,HKII!$B$11:$S$80,18,FALSE))=FALSE,$AH$6="",$B66=""),"",VLOOKUP($B66,HKII!$B$11:$S$75,18,FALSE))</f>
        <v/>
      </c>
      <c r="AJ66" s="652" t="str">
        <f>IF(OR(ISNUMBER(VLOOKUP($B66,HKII!$B$11:$U$80,20,FALSE))=FALSE,$AJ$6="",$B66=""),"",VLOOKUP($B66,HKII!$B$11:$U$80,20,FALSE))</f>
        <v/>
      </c>
      <c r="AK66" s="653" t="str">
        <f>IF(OR(ISNUMBER(VLOOKUP($B66,HKII!$B$11:$W$91,22,FALSE))=FALSE,$AJ$6="",$B66=""),"",VLOOKUP($B66,HKII!$B$11:$W$91,22,FALSE))</f>
        <v/>
      </c>
      <c r="AL66" s="652" t="str">
        <f>IF(OR(ISNUMBER(VLOOKUP($B66,HKII!$B$11:$Y$80,24,FALSE))=FALSE,$AL$6="",$B66=""),"",VLOOKUP($B66,HKII!$B$11:$Y$80,24,FALSE))</f>
        <v/>
      </c>
      <c r="AM66" s="653" t="str">
        <f>IF(OR(ISNUMBER(VLOOKUP($B66,HKII!$B$11:$AA$80,26,FALSE))=FALSE,$AL$6="",$B66=""),"",VLOOKUP($B66,HKII!$B$11:$AA$80,26,FALSE))</f>
        <v/>
      </c>
      <c r="AN66" s="652" t="str">
        <f>IF(OR(ISNUMBER(VLOOKUP($B66,HKII!$B$11:$AC$80,28,FALSE))=FALSE,$AN$6="",$B66=""),"",VLOOKUP($B66,HKII!$B$11:$AC$80,28,FALSE))</f>
        <v/>
      </c>
      <c r="AO66" s="653" t="str">
        <f>IF(OR(ISNUMBER(VLOOKUP($B66,HKII!$B$11:$AE$80,30,FALSE))=FALSE,$AN$6="",$B66=""),"",VLOOKUP($B66,HKII!$B$11:$AE$80,30,FALSE))</f>
        <v/>
      </c>
      <c r="AP66" s="652" t="str">
        <f>IF(OR(ISNUMBER(VLOOKUP($B66,HKII!$B$11:$AG$80,32,FALSE))=FALSE,$AP$6="",$B66=""),"",VLOOKUP($B66,HKII!$B$11:$AG$80,32,FALSE))</f>
        <v/>
      </c>
      <c r="AQ66" s="654" t="str">
        <f>IF(OR(ISNUMBER(VLOOKUP($B66,HKII!$B$11:$AI$80,34,FALSE))=FALSE,$AP$6="",$B66=""),"",VLOOKUP($B66,HKII!$B$11:$AI$80,34,FALSE))</f>
        <v/>
      </c>
      <c r="AR66" s="652" t="str">
        <f>IF(OR(ISNUMBER(VLOOKUP($B66,HKII!$B$11:$AK$80,36,FALSE))=FALSE,$AR$6="",$B66=""),"",VLOOKUP($B66,HKII!$B$11:$AK$80,36,FALSE))</f>
        <v/>
      </c>
      <c r="AS66" s="254"/>
      <c r="AT66" s="652" t="str">
        <f>IF(OR(ISNUMBER(VLOOKUP($B66,HKII!$B$11:$AO$80,40,FALSE))=FALSE,$AT$6="",$B66=""),"",VLOOKUP($B66,HKII!$B$11:$AO$80,40,FALSE))</f>
        <v/>
      </c>
      <c r="AU66" s="735"/>
      <c r="AV66" s="652" t="str">
        <f>IF(OR(ISNUMBER(VLOOKUP($B66,HKII!$B$11:$AS$80,44,FALSE))=FALSE,$AV$6="",$B66=""),"",VLOOKUP($B66,HKII!$B$11:$AS$80,44,FALSE))</f>
        <v/>
      </c>
      <c r="AW66" s="735"/>
      <c r="AX66" s="652" t="str">
        <f>IF(OR(ISNUMBER(VLOOKUP($B66,HKII!$B$11:$AW$80,48,FALSE))=FALSE,AX61="",$B66=""),"",VLOOKUP($B66,HKII!$B$11:$AW$80,48,FALSE))</f>
        <v/>
      </c>
      <c r="AY66" s="735"/>
      <c r="AZ66" s="655" t="str">
        <f t="shared" si="0"/>
        <v/>
      </c>
      <c r="BA66" s="655" t="str">
        <f t="shared" si="22"/>
        <v/>
      </c>
      <c r="BB66" s="548" t="str">
        <f>IF($B66="","",IF(OR(ISNUMBER(VLOOKUP($B66,HKI!$B$11:$BB$73,53,FALSE)),ISNUMBER(VLOOKUP($B66,HKII!$B$11:$BB$80,53,FALSE))),ROUND((VLOOKUP($B66,HKI!$B$11:$BB$73,53,FALSE)+VLOOKUP($B66,HKII!$B$11:$BB$80,53,FALSE))/2,0),""))</f>
        <v/>
      </c>
      <c r="BC66" s="656" t="str">
        <f t="shared" si="23"/>
        <v/>
      </c>
      <c r="BD66" s="548" t="str">
        <f t="shared" si="24"/>
        <v/>
      </c>
      <c r="BE66" s="202"/>
      <c r="BF66" s="186" t="str">
        <f t="shared" si="25"/>
        <v/>
      </c>
      <c r="BG66" s="657" t="str">
        <f t="shared" si="26"/>
        <v/>
      </c>
      <c r="BH66" s="188" t="str">
        <f t="shared" si="111"/>
        <v/>
      </c>
      <c r="BI66" s="188" t="str">
        <f t="shared" si="28"/>
        <v/>
      </c>
      <c r="BJ66" s="188" t="str">
        <f t="shared" si="29"/>
        <v/>
      </c>
      <c r="BK66" s="658" t="str">
        <f t="shared" si="30"/>
        <v/>
      </c>
      <c r="BL66" s="659" t="str">
        <f t="shared" si="31"/>
        <v/>
      </c>
      <c r="BM66" s="186" t="str">
        <f t="shared" si="32"/>
        <v/>
      </c>
      <c r="BN66" s="659" t="str">
        <f t="shared" si="33"/>
        <v/>
      </c>
      <c r="BO66" s="186" t="str">
        <f t="shared" si="34"/>
        <v/>
      </c>
      <c r="BP66" s="660" t="str">
        <f t="shared" si="35"/>
        <v/>
      </c>
      <c r="BQ66" s="203"/>
      <c r="BR66" s="681" t="str">
        <f>IF($B66="","",IF(AND(ISNUMBER(VLOOKUP($B66,HKI!$B$11:$BP$73,67,FALSE))=TRUE,ISNUMBER(VLOOKUP($B66,HKII!$B$11:$BI$80,60,FALSE))=TRUE),VLOOKUP($B66,HKI!$B$11:$BP$73,67,FALSE)+VLOOKUP($B66,HKII!$B$11:$BI$80,60,FALSE),IF(OR(ISNUMBER(VLOOKUP($B66,HKI!$B$11:$BP$73,67,FALSE))=TRUE,ISNUMBER(VLOOKUP($B66,HKII!$B$11:$BI$80,60,FALSE))=TRUE),VLOOKUP($B66,HKII!$B$11:$BI$80,60,FALSE),"")))</f>
        <v/>
      </c>
      <c r="BS66" s="681" t="str">
        <f>IF($B66="","",IF(ISNUMBER(VLOOKUP($B66,HKI!$B$11:$BQ$73,68,FALSE))=TRUE,VLOOKUP($B66,HKI!$B$11:$BQ$84,68,FALSE)+IF(ISNUMBER(VLOOKUP($B66,HKII!$B$11:$BJ$80,61,FALSE))=TRUE,VLOOKUP($B66,HKII!$B$11:$BJ$80,61,FALSE),VLOOKUP($B66,HKII!$B$11:$BJ$80,61,FALSE)),""))</f>
        <v/>
      </c>
      <c r="BT66" s="197" t="str">
        <f t="shared" si="112"/>
        <v/>
      </c>
      <c r="BU66" s="198" t="str">
        <f t="shared" si="113"/>
        <v/>
      </c>
      <c r="BV66" s="198" t="str">
        <f t="shared" si="114"/>
        <v/>
      </c>
      <c r="BW66" s="198" t="str">
        <f t="shared" si="115"/>
        <v/>
      </c>
      <c r="BX66" s="199" t="str">
        <f t="shared" si="116"/>
        <v/>
      </c>
      <c r="BY66" s="199" t="str">
        <f t="shared" si="6"/>
        <v/>
      </c>
      <c r="BZ66" s="198" t="str">
        <f t="shared" si="7"/>
        <v/>
      </c>
      <c r="CA66" s="198" t="str">
        <f t="shared" si="117"/>
        <v/>
      </c>
      <c r="CB66" s="199" t="str">
        <f t="shared" si="36"/>
        <v/>
      </c>
      <c r="CC66" s="199" t="str">
        <f t="shared" si="37"/>
        <v/>
      </c>
      <c r="CD66" s="198" t="str">
        <f t="shared" si="9"/>
        <v/>
      </c>
      <c r="CE66" s="198" t="str">
        <f t="shared" si="118"/>
        <v/>
      </c>
      <c r="CF66" s="198" t="str">
        <f t="shared" si="119"/>
        <v/>
      </c>
      <c r="CG66" s="198" t="str">
        <f t="shared" si="120"/>
        <v/>
      </c>
      <c r="CH66" s="198" t="str">
        <f t="shared" si="121"/>
        <v/>
      </c>
      <c r="CI66" s="198" t="str">
        <f t="shared" si="122"/>
        <v/>
      </c>
      <c r="CJ66" s="198" t="str">
        <f t="shared" si="123"/>
        <v/>
      </c>
      <c r="CK66" s="198" t="str">
        <f t="shared" si="124"/>
        <v/>
      </c>
      <c r="CL66" s="198" t="str">
        <f t="shared" si="125"/>
        <v/>
      </c>
      <c r="CM66" s="198" t="str">
        <f t="shared" si="18"/>
        <v/>
      </c>
      <c r="CN66" s="198" t="str">
        <f t="shared" si="19"/>
        <v/>
      </c>
      <c r="CO66" s="199" t="str">
        <f t="shared" si="20"/>
        <v/>
      </c>
      <c r="CP66" s="200" t="str">
        <f t="shared" si="38"/>
        <v/>
      </c>
      <c r="CQ66" s="571" t="str">
        <f t="shared" si="39"/>
        <v/>
      </c>
      <c r="CR66" s="571" t="str">
        <f t="shared" si="40"/>
        <v/>
      </c>
      <c r="CS66" s="571" t="str">
        <f t="shared" si="41"/>
        <v/>
      </c>
      <c r="CT66" s="571" t="str">
        <f t="shared" si="42"/>
        <v/>
      </c>
      <c r="CU66" s="571" t="str">
        <f t="shared" si="43"/>
        <v/>
      </c>
      <c r="CV66" s="571" t="str">
        <f t="shared" si="44"/>
        <v/>
      </c>
      <c r="CW66" s="571" t="str">
        <f t="shared" si="45"/>
        <v/>
      </c>
      <c r="CX66" s="571" t="str">
        <f t="shared" si="46"/>
        <v/>
      </c>
      <c r="CY66" s="571" t="str">
        <f t="shared" si="47"/>
        <v/>
      </c>
      <c r="CZ66" s="571" t="str">
        <f t="shared" si="48"/>
        <v/>
      </c>
      <c r="DA66" s="571" t="str">
        <f t="shared" si="49"/>
        <v/>
      </c>
      <c r="DB66" s="571" t="str">
        <f t="shared" si="50"/>
        <v/>
      </c>
      <c r="DC66" s="571" t="str">
        <f t="shared" si="51"/>
        <v/>
      </c>
      <c r="DD66" s="571" t="str">
        <f t="shared" si="52"/>
        <v/>
      </c>
      <c r="DE66" s="571" t="str">
        <f t="shared" si="53"/>
        <v/>
      </c>
      <c r="DF66" s="571" t="str">
        <f t="shared" si="54"/>
        <v/>
      </c>
      <c r="DG66" s="571" t="str">
        <f t="shared" si="55"/>
        <v/>
      </c>
      <c r="DH66" s="571" t="str">
        <f t="shared" si="56"/>
        <v/>
      </c>
      <c r="DI66" s="571" t="str">
        <f t="shared" si="57"/>
        <v/>
      </c>
      <c r="DJ66" s="571" t="str">
        <f t="shared" si="58"/>
        <v/>
      </c>
      <c r="DK66" s="571" t="str">
        <f t="shared" si="59"/>
        <v/>
      </c>
      <c r="DL66" s="571" t="str">
        <f t="shared" si="60"/>
        <v/>
      </c>
      <c r="DM66" s="574" t="str">
        <f t="shared" si="126"/>
        <v/>
      </c>
      <c r="DN66" s="585" t="str">
        <f t="shared" si="61"/>
        <v/>
      </c>
      <c r="DO66" s="586" t="str">
        <f t="shared" si="62"/>
        <v/>
      </c>
      <c r="DP66" s="586" t="str">
        <f t="shared" si="63"/>
        <v/>
      </c>
      <c r="DQ66" s="586" t="str">
        <f t="shared" si="64"/>
        <v/>
      </c>
      <c r="DR66" s="586" t="str">
        <f t="shared" si="65"/>
        <v/>
      </c>
      <c r="DS66" s="586" t="str">
        <f t="shared" si="66"/>
        <v/>
      </c>
      <c r="DT66" s="586" t="str">
        <f t="shared" si="67"/>
        <v/>
      </c>
      <c r="DU66" s="586" t="str">
        <f t="shared" si="68"/>
        <v/>
      </c>
      <c r="DV66" s="586" t="str">
        <f t="shared" si="69"/>
        <v/>
      </c>
      <c r="DW66" s="586" t="str">
        <f t="shared" si="70"/>
        <v/>
      </c>
      <c r="DX66" s="586" t="str">
        <f t="shared" si="71"/>
        <v/>
      </c>
      <c r="DY66" s="586" t="str">
        <f t="shared" si="72"/>
        <v/>
      </c>
      <c r="DZ66" s="586" t="str">
        <f t="shared" si="73"/>
        <v/>
      </c>
      <c r="EA66" s="586" t="str">
        <f t="shared" si="74"/>
        <v/>
      </c>
      <c r="EB66" s="586" t="str">
        <f t="shared" si="75"/>
        <v/>
      </c>
      <c r="EC66" s="586" t="str">
        <f t="shared" si="76"/>
        <v/>
      </c>
      <c r="ED66" s="586" t="str">
        <f t="shared" si="77"/>
        <v/>
      </c>
      <c r="EE66" s="586" t="str">
        <f t="shared" si="78"/>
        <v/>
      </c>
      <c r="EF66" s="586" t="str">
        <f t="shared" si="79"/>
        <v/>
      </c>
      <c r="EG66" s="586" t="str">
        <f t="shared" si="80"/>
        <v/>
      </c>
      <c r="EH66" s="586" t="str">
        <f t="shared" si="81"/>
        <v/>
      </c>
      <c r="EI66" s="586" t="str">
        <f t="shared" si="82"/>
        <v/>
      </c>
      <c r="EJ66" s="589" t="str">
        <f t="shared" si="83"/>
        <v/>
      </c>
      <c r="EK66" s="617" t="str">
        <f>IF($B66="","",IF(ISNUMBER(VLOOKUP($B66,HKI!$B$11:$EU$73,150,FALSE)),VLOOKUP($B66,HKI!$B$11:$EU$73,150,FALSE),""))</f>
        <v/>
      </c>
      <c r="EL66" s="602" t="str">
        <f>IF($B66="","",IF(ISNUMBER(VLOOKUP($B66,HKI!$B$11:$EV$73,151,FALSE)),VLOOKUP($B66,HKI!$B$11:$EV$73,151,FALSE),""))</f>
        <v/>
      </c>
      <c r="EM66" s="602" t="str">
        <f>IF($B66="","",IF(ISNUMBER(VLOOKUP($B66,HKI!$B$11:$EW$73,152,FALSE)),VLOOKUP($B66,HKI!$B$11:$EW$73,152,FALSE),""))</f>
        <v/>
      </c>
      <c r="EN66" s="602" t="str">
        <f>IF($B66="","",IF(ISNUMBER(VLOOKUP($B66,HKI!$B$11:$EX$73,153,FALSE)),VLOOKUP($B66,HKI!$B$11:$EX$73,153,FALSE),""))</f>
        <v/>
      </c>
      <c r="EO66" s="602" t="str">
        <f>IF($B66="","",IF(ISNUMBER(VLOOKUP($B66,HKI!$B$11:$EY$73,154,FALSE)),VLOOKUP($B66,HKI!$B$11:$EY$73,154,FALSE),""))</f>
        <v/>
      </c>
      <c r="EP66" s="602" t="str">
        <f>IF($B66="","",IF(ISNUMBER(VLOOKUP($B66,HKI!$B$11:$EZ$73,155,FALSE)),VLOOKUP($B66,HKI!$B$11:$EZ$73,155,FALSE),""))</f>
        <v/>
      </c>
      <c r="EQ66" s="602" t="str">
        <f>IF($B66="","",IF(ISNUMBER(VLOOKUP($B66,HKI!$B$11:$FA$73,156,FALSE)),VLOOKUP($B66,HKI!$B$11:$FA$73,156,FALSE),""))</f>
        <v/>
      </c>
      <c r="ER66" s="602" t="str">
        <f>IF($B66="","",IF(ISNUMBER(VLOOKUP($B66,HKI!$B$11:$FB$73,157,FALSE)),VLOOKUP($B66,HKI!$B$11:$FB$73,157,FALSE),""))</f>
        <v/>
      </c>
      <c r="ES66" s="602" t="str">
        <f>IF($B66="","",IF(ISNUMBER(VLOOKUP($B66,HKI!$B$11:$FC$84,158,FALSE)),VLOOKUP($B66,HKI!$B$11:$FC$73,158,FALSE),""))</f>
        <v/>
      </c>
      <c r="ET66" s="602" t="str">
        <f>IF($B66="","",IF(ISNUMBER(VLOOKUP($B66,HKI!$B$11:$FD$73,159,FALSE)),VLOOKUP($B66,HKI!$B$11:$FD$73,159,FALSE),""))</f>
        <v/>
      </c>
      <c r="EU66" s="602" t="str">
        <f>IF($B66="","",IF(ISNUMBER(VLOOKUP($B66,HKI!$B$11:$FE$73,160,FALSE)),VLOOKUP($B66,HKI!$B$11:$FE$73,160,FALSE),""))</f>
        <v/>
      </c>
      <c r="EV66" s="602" t="str">
        <f>IF($B66="","",IF(ISNUMBER(VLOOKUP($B66,HKI!$B$11:$FF$73,161,FALSE)),VLOOKUP($B66,HKI!$B$11:$FF$73,161,FALSE),""))</f>
        <v/>
      </c>
      <c r="EW66" s="602" t="str">
        <f>IF($B66="","",IF(ISNUMBER(VLOOKUP($B66,HKI!$B$11:$FG$73,162,FALSE)),VLOOKUP($B66,HKI!$B$11:$FG$73,162,FALSE),""))</f>
        <v/>
      </c>
      <c r="EX66" s="602" t="str">
        <f>IF($B66="","",IF(ISNUMBER(VLOOKUP($B66,HKI!$B$11:$FH$73,163,FALSE)),VLOOKUP($B66,HKI!$B$11:$FH$73,163,FALSE),""))</f>
        <v/>
      </c>
      <c r="EY66" s="602" t="str">
        <f>IF($B66="","",IF(ISNUMBER(VLOOKUP($B66,HKI!$B$11:$FI$73,164,FALSE)),VLOOKUP($B66,HKI!$B$11:$FI$73,164,FALSE),""))</f>
        <v/>
      </c>
      <c r="EZ66" s="602" t="str">
        <f>IF($B66="","",IF(ISNUMBER(VLOOKUP($B66,HKI!$B$11:$FJ$73,165,FALSE)),VLOOKUP($B66,HKI!$B$11:$FJ$73,165,FALSE),""))</f>
        <v/>
      </c>
      <c r="FA66" s="602" t="str">
        <f>IF($B66="","",IF(ISNUMBER(VLOOKUP($B66,HKI!$B$11:$FK$73,166,FALSE)),VLOOKUP($B66,HKI!$B$11:$FK$73,166,FALSE),""))</f>
        <v/>
      </c>
      <c r="FB66" s="602" t="str">
        <f>IF($B66="","",IF(ISNUMBER(VLOOKUP($B66,HKI!$B$11:$FL$73,167,FALSE)),VLOOKUP($B66,HKI!$B$11:$FL$73,167,FALSE),""))</f>
        <v/>
      </c>
      <c r="FC66" s="602" t="str">
        <f>IF($B66="","",IF(ISNUMBER(VLOOKUP($B66,HKI!$B$11:$FM$73,168,FALSE)),VLOOKUP($B66,HKI!$B$11:$FM$73,168,FALSE),""))</f>
        <v/>
      </c>
      <c r="FD66" s="602" t="str">
        <f>IF($B66="","",IF(ISNUMBER(VLOOKUP($B66,HKI!$B$11:$FN$73,169,FALSE)),VLOOKUP($B66,HKI!$B$11:$FN$73,169,FALSE),""))</f>
        <v/>
      </c>
      <c r="FE66" s="602" t="str">
        <f>IF($B66="","",IF(ISNUMBER(VLOOKUP($B66,HKI!$B$11:$FO$73,170,FALSE)),VLOOKUP($B66,HKI!$B$11:$FO$73,170,FALSE),""))</f>
        <v/>
      </c>
      <c r="FF66" s="602" t="str">
        <f>IF($B66="","",IF(ISNUMBER(VLOOKUP($B66,HKI!$B$11:$FP$73,171,FALSE)),VLOOKUP($B66,HKI!$B$11:$FP$73,171,FALSE),""))</f>
        <v/>
      </c>
      <c r="FG66" s="618" t="str">
        <f>IF($B66="","",IF(ISNUMBER(VLOOKUP($B66,HKI!$B$11:$FQ$73,172,FALSE)),VLOOKUP($B66,HKI!$B$11:$FQ$73,172,FALSE),""))</f>
        <v/>
      </c>
      <c r="FH66" s="610" t="str">
        <f t="shared" si="84"/>
        <v/>
      </c>
      <c r="FI66" s="586" t="str">
        <f t="shared" si="85"/>
        <v/>
      </c>
      <c r="FJ66" s="586" t="str">
        <f t="shared" si="86"/>
        <v/>
      </c>
      <c r="FK66" s="586" t="str">
        <f t="shared" si="87"/>
        <v/>
      </c>
      <c r="FL66" s="586" t="str">
        <f t="shared" si="88"/>
        <v/>
      </c>
      <c r="FM66" s="586" t="str">
        <f t="shared" si="89"/>
        <v/>
      </c>
      <c r="FN66" s="586" t="str">
        <f t="shared" si="90"/>
        <v/>
      </c>
      <c r="FO66" s="586" t="str">
        <f t="shared" si="91"/>
        <v/>
      </c>
      <c r="FP66" s="586" t="str">
        <f t="shared" si="92"/>
        <v/>
      </c>
      <c r="FQ66" s="586" t="str">
        <f t="shared" si="93"/>
        <v/>
      </c>
      <c r="FR66" s="586" t="str">
        <f t="shared" si="94"/>
        <v/>
      </c>
      <c r="FS66" s="586" t="str">
        <f t="shared" si="95"/>
        <v/>
      </c>
      <c r="FT66" s="586" t="str">
        <f t="shared" si="96"/>
        <v/>
      </c>
      <c r="FU66" s="586" t="str">
        <f t="shared" si="97"/>
        <v/>
      </c>
      <c r="FV66" s="586" t="str">
        <f t="shared" si="98"/>
        <v/>
      </c>
      <c r="FW66" s="586" t="str">
        <f t="shared" si="99"/>
        <v/>
      </c>
      <c r="FX66" s="586" t="str">
        <f t="shared" si="100"/>
        <v/>
      </c>
      <c r="FY66" s="586" t="str">
        <f t="shared" si="101"/>
        <v/>
      </c>
      <c r="FZ66" s="586" t="str">
        <f t="shared" si="102"/>
        <v/>
      </c>
      <c r="GA66" s="586" t="str">
        <f t="shared" si="103"/>
        <v/>
      </c>
      <c r="GB66" s="586" t="str">
        <f t="shared" si="104"/>
        <v/>
      </c>
      <c r="GC66" s="586" t="str">
        <f t="shared" si="105"/>
        <v/>
      </c>
      <c r="GD66" s="596" t="str">
        <f t="shared" si="106"/>
        <v/>
      </c>
      <c r="GE66" s="737" t="str">
        <f t="shared" si="107"/>
        <v/>
      </c>
      <c r="GF66" s="210"/>
      <c r="GI66" s="738">
        <f t="shared" si="108"/>
        <v>0</v>
      </c>
      <c r="GJ66" s="738">
        <f t="shared" si="109"/>
        <v>0</v>
      </c>
      <c r="GK66" s="738" t="e">
        <f t="shared" si="110"/>
        <v>#DIV/0!</v>
      </c>
    </row>
    <row r="67" spans="1:193" s="209" customFormat="1" ht="20.25">
      <c r="A67" s="687" t="str">
        <f>IF(B67="","",SUBTOTAL(3,$B$11:B67))</f>
        <v/>
      </c>
      <c r="B67" s="490" t="str">
        <f>IF(HKII!$B67="","",HKII!$B67)</f>
        <v/>
      </c>
      <c r="C67" s="648" t="str">
        <f>IF($B67="","",VLOOKUP($B67,'DS LOP HKII'!$B$2:$C$936,2,0))</f>
        <v/>
      </c>
      <c r="D67" s="649" t="str">
        <f>IF($B67="","",VLOOKUP($B67,'DS LOP HKII'!$B$2:$D$936,3,0))</f>
        <v/>
      </c>
      <c r="E67" s="201"/>
      <c r="F67" s="650" t="str">
        <f>IF($B67="","",IF(AND(ISBLANK(VLOOKUP($B67,HKI!$B$11:$G$73,5,FALSE)),ISBLANK(VLOOKUP($B67,HKII!$B$11:$G$80,5,FALSE)))=TRUE,"",VLOOKUP($B67,HKI!$B$11:$G$73,5,FALSE)+VLOOKUP($B67,HKII!$B$11:$G$80,5,FALSE)))</f>
        <v/>
      </c>
      <c r="G67" s="651" t="str">
        <f>IF($B67="","",IF(AND(ISBLANK(VLOOKUP($B67,HKI!$B$11:$G$73,6,FALSE)),ISBLANK(VLOOKUP($B67,HKII!$B$11:$G$80,6,FALSE)))=TRUE,"",VLOOKUP($B67,HKI!$B$11:$G$73,6,FALSE)+VLOOKUP($B67,HKII!$B$11:$G$80,6,FALSE)))</f>
        <v/>
      </c>
      <c r="H67" s="652" t="str">
        <f>IF(OR(ISNUMBER(VLOOKUP($B67,HKI!$B$11:$I$73,8,FALSE))=FALSE,$H$6="",$B67=""),"",VLOOKUP($B67,HKI!$B$11:$I$73,8,FALSE))</f>
        <v/>
      </c>
      <c r="I67" s="653" t="str">
        <f>IF(OR(ISNUMBER(VLOOKUP($B67,HKI!$B$11:$K$73,10,FALSE))=FALSE,,$H$6="",$B67=""),"",VLOOKUP($B67,HKI!$B$11:$K$73,10,FALSE))</f>
        <v/>
      </c>
      <c r="J67" s="652" t="str">
        <f>IF(OR(ISNUMBER(VLOOKUP($B67,HKI!$B$11:$M$73,12,FALSE))=FALSE,$J$6="",$B67=""),"",VLOOKUP($B67,HKI!$B$11:$M$73,12,FALSE))</f>
        <v/>
      </c>
      <c r="K67" s="653" t="str">
        <f>IF(OR(ISNUMBER(VLOOKUP($B67,HKI!$B$11:$O$73,14,FALSE))=FALSE,$J$6="",$B67=""),"",VLOOKUP($B67,HKI!$B$11:$O$73,14,FALSE))</f>
        <v/>
      </c>
      <c r="L67" s="652" t="str">
        <f>IF(OR(ISNUMBER(VLOOKUP($B67,HKI!$B$11:$Q$73,16,FALSE))=FALSE,$L$6="",$B67=""),"",VLOOKUP($B67,HKI!$B$11:$Q$73,16,FALSE))</f>
        <v/>
      </c>
      <c r="M67" s="653" t="str">
        <f>IF(OR(ISNUMBER(VLOOKUP($B67,HKI!$B$11:$S$73,18,FALSE))=FALSE,$L$6="",$B67=""),"",VLOOKUP($B67,HKI!$B$11:$S$73,18,FALSE))</f>
        <v/>
      </c>
      <c r="N67" s="652" t="str">
        <f>IF(OR(ISNUMBER(VLOOKUP($B67,HKI!$B$11:$U$73,20,FALSE))=FALSE,$N$6="",$B67=""),"",VLOOKUP($B67,HKI!$B$11:$U$73,20,FALSE))</f>
        <v/>
      </c>
      <c r="O67" s="653" t="str">
        <f>IF(OR(ISNUMBER(VLOOKUP($B67,HKI!$B$11:$W$73,22,FALSE))=FALSE,$N$6="",$B67=""),"",VLOOKUP($B67,HKI!$B$11:$W$73,22,FALSE))</f>
        <v/>
      </c>
      <c r="P67" s="652" t="str">
        <f>IF(OR(ISNUMBER(VLOOKUP($B67,HKI!$B$11:$Y$73,24,FALSE))=FALSE,$P$6="",$B67=""),"",VLOOKUP($B67,HKI!$B$11:$Y$73,24,FALSE))</f>
        <v/>
      </c>
      <c r="Q67" s="653" t="str">
        <f>IF(OR(ISNUMBER(VLOOKUP($B67,HKI!$B$11:$AA$73,26,FALSE))=FALSE,$P$6="",$B67=""),"",VLOOKUP($B67,HKI!$B$11:$AA$73,26,FALSE))</f>
        <v/>
      </c>
      <c r="R67" s="652" t="str">
        <f>IF(OR(ISNUMBER(VLOOKUP($B67,HKI!$B$11:$AC$73,28,FALSE))=FALSE,$R$6="",$B67=""),"",VLOOKUP($B67,HKI!$B$11:$AC$73,28,FALSE))</f>
        <v/>
      </c>
      <c r="S67" s="653" t="str">
        <f>IF(OR(ISNUMBER(VLOOKUP($B67,HKI!$B$11:$AE$73,30,FALSE))=FALSE,$R$6="",$B67=""),"",VLOOKUP($B67,HKI!$B$11:$AE$73,30,FALSE))</f>
        <v/>
      </c>
      <c r="T67" s="652" t="str">
        <f>IF(OR(ISNUMBER(VLOOKUP($B67,HKI!$B$11:$AG$73,32,FALSE))=FALSE,$T$6="",$B67=""),"",VLOOKUP($B67,HKI!$B$11:$AG$73,32,FALSE))</f>
        <v/>
      </c>
      <c r="U67" s="653" t="str">
        <f>IF(OR(ISNUMBER(VLOOKUP($B67,HKI!$B$11:$AI$73,34,FALSE))=FALSE,$T$6="",$B67=""),"",VLOOKUP($B67,HKI!$B$11:$AI$73,34,FALSE))</f>
        <v/>
      </c>
      <c r="V67" s="652" t="str">
        <f>IF(OR(ISNUMBER(VLOOKUP($B67,HKI!$B$11:$AK$73,36,FALSE))=FALSE,$V$6="",$B67=""),"",VLOOKUP($B67,HKI!$B$11:$AK$73,36,FALSE))</f>
        <v/>
      </c>
      <c r="W67" s="653" t="str">
        <f>IF(OR(ISNUMBER(VLOOKUP($B67,HKI!$B$11:$AM$73,38,FALSE))=FALSE,$V$6="",$B67=""),"",VLOOKUP($B67,HKI!$B$11:$AM$73,38,FALSE))</f>
        <v/>
      </c>
      <c r="X67" s="652" t="str">
        <f>IF(OR(ISNUMBER(VLOOKUP($B67,HKI!$B$11:$AO$73,40,FALSE))=FALSE,$X$6="",$B67=""),"",VLOOKUP($B67,HKI!$B$11:$AO$73,40,FALSE))</f>
        <v/>
      </c>
      <c r="Y67" s="653" t="str">
        <f>IF(OR(ISNUMBER(VLOOKUP($B67,HKI!$B$11:$AQ$73,42,FALSE))=FALSE,$X$6="",$B67=""),"",VLOOKUP($B67,HKI!$B$11:$AQ$73,42,FALSE))</f>
        <v/>
      </c>
      <c r="Z67" s="652" t="str">
        <f>IF(OR(ISNUMBER(VLOOKUP($B67,HKI!$B$11:$AS$73,44,FALSE))=FALSE,$Z$6="",$B67=""),"",VLOOKUP($B67,HKI!$B$11:$AS$73,44,FALSE))</f>
        <v/>
      </c>
      <c r="AA67" s="254"/>
      <c r="AB67" s="652" t="str">
        <f>IF(OR(ISNUMBER(VLOOKUP($B67,HKI!$B$11:$AW$73,48,FALSE))=FALSE,$AB$6="",$B67=""),"",VLOOKUP($B67,HKI!$B$11:$AW$73,48,FALSE))</f>
        <v/>
      </c>
      <c r="AC67" s="254"/>
      <c r="AD67" s="652" t="str">
        <f>IF(OR(ISNUMBER(VLOOKUP($B67,HKII!$B$11:$I$80,8,FALSE))=FALSE,$AD$6="",$B67=""),"",VLOOKUP($B67,HKII!$B$11:$I$80,8,FALSE))</f>
        <v/>
      </c>
      <c r="AE67" s="653" t="str">
        <f>IF(OR(ISNUMBER(VLOOKUP($B67,HKII!$B$11:$K$80,10,FALSE))=FALSE,$AD$6="",$B67=""),"",VLOOKUP($B67,HKII!$B$11:$K$80,10,FALSE))</f>
        <v/>
      </c>
      <c r="AF67" s="652" t="str">
        <f>IF(OR(ISNUMBER(VLOOKUP($B67,HKII!$B$11:$M$80,12,FALSE))=FALSE,$AF$6="",$B67=""),"",VLOOKUP($B67,HKII!$B$11:$M$80,12,FALSE))</f>
        <v/>
      </c>
      <c r="AG67" s="653" t="str">
        <f>IF(OR(ISNUMBER(VLOOKUP($B67,HKII!$B$11:$O$80,14,FALSE))=FALSE,$AF$6="",$B67=""),"",VLOOKUP($B67,HKII!$B$11:$O$80,14,FALSE))</f>
        <v/>
      </c>
      <c r="AH67" s="652" t="str">
        <f>IF(OR(ISNUMBER(VLOOKUP($B67,HKII!$B$11:$Q$80,16,FALSE))=FALSE,$AH$6="",$B67=""),"",VLOOKUP($B67,HKII!$B$11:$Q$80,16,FALSE))</f>
        <v/>
      </c>
      <c r="AI67" s="653" t="str">
        <f>IF(OR(ISNUMBER(VLOOKUP($B67,HKII!$B$11:$S$80,18,FALSE))=FALSE,$AH$6="",$B67=""),"",VLOOKUP($B67,HKII!$B$11:$S$75,18,FALSE))</f>
        <v/>
      </c>
      <c r="AJ67" s="652" t="str">
        <f>IF(OR(ISNUMBER(VLOOKUP($B67,HKII!$B$11:$U$80,20,FALSE))=FALSE,$AJ$6="",$B67=""),"",VLOOKUP($B67,HKII!$B$11:$U$80,20,FALSE))</f>
        <v/>
      </c>
      <c r="AK67" s="653" t="str">
        <f>IF(OR(ISNUMBER(VLOOKUP($B67,HKII!$B$11:$W$91,22,FALSE))=FALSE,$AJ$6="",$B67=""),"",VLOOKUP($B67,HKII!$B$11:$W$91,22,FALSE))</f>
        <v/>
      </c>
      <c r="AL67" s="652" t="str">
        <f>IF(OR(ISNUMBER(VLOOKUP($B67,HKII!$B$11:$Y$80,24,FALSE))=FALSE,$AL$6="",$B67=""),"",VLOOKUP($B67,HKII!$B$11:$Y$80,24,FALSE))</f>
        <v/>
      </c>
      <c r="AM67" s="653" t="str">
        <f>IF(OR(ISNUMBER(VLOOKUP($B67,HKII!$B$11:$AA$80,26,FALSE))=FALSE,$AL$6="",$B67=""),"",VLOOKUP($B67,HKII!$B$11:$AA$80,26,FALSE))</f>
        <v/>
      </c>
      <c r="AN67" s="652" t="str">
        <f>IF(OR(ISNUMBER(VLOOKUP($B67,HKII!$B$11:$AC$80,28,FALSE))=FALSE,$AN$6="",$B67=""),"",VLOOKUP($B67,HKII!$B$11:$AC$80,28,FALSE))</f>
        <v/>
      </c>
      <c r="AO67" s="653" t="str">
        <f>IF(OR(ISNUMBER(VLOOKUP($B67,HKII!$B$11:$AE$80,30,FALSE))=FALSE,$AN$6="",$B67=""),"",VLOOKUP($B67,HKII!$B$11:$AE$80,30,FALSE))</f>
        <v/>
      </c>
      <c r="AP67" s="652" t="str">
        <f>IF(OR(ISNUMBER(VLOOKUP($B67,HKII!$B$11:$AG$80,32,FALSE))=FALSE,$AP$6="",$B67=""),"",VLOOKUP($B67,HKII!$B$11:$AG$80,32,FALSE))</f>
        <v/>
      </c>
      <c r="AQ67" s="654" t="str">
        <f>IF(OR(ISNUMBER(VLOOKUP($B67,HKII!$B$11:$AI$80,34,FALSE))=FALSE,$AP$6="",$B67=""),"",VLOOKUP($B67,HKII!$B$11:$AI$80,34,FALSE))</f>
        <v/>
      </c>
      <c r="AR67" s="652" t="str">
        <f>IF(OR(ISNUMBER(VLOOKUP($B67,HKII!$B$11:$AK$80,36,FALSE))=FALSE,$AR$6="",$B67=""),"",VLOOKUP($B67,HKII!$B$11:$AK$80,36,FALSE))</f>
        <v/>
      </c>
      <c r="AS67" s="254"/>
      <c r="AT67" s="652" t="str">
        <f>IF(OR(ISNUMBER(VLOOKUP($B67,HKII!$B$11:$AO$80,40,FALSE))=FALSE,$AT$6="",$B67=""),"",VLOOKUP($B67,HKII!$B$11:$AO$80,40,FALSE))</f>
        <v/>
      </c>
      <c r="AU67" s="735"/>
      <c r="AV67" s="652" t="str">
        <f>IF(OR(ISNUMBER(VLOOKUP($B67,HKII!$B$11:$AS$80,44,FALSE))=FALSE,$AV$6="",$B67=""),"",VLOOKUP($B67,HKII!$B$11:$AS$80,44,FALSE))</f>
        <v/>
      </c>
      <c r="AW67" s="735"/>
      <c r="AX67" s="652" t="str">
        <f>IF(OR(ISNUMBER(VLOOKUP($B67,HKII!$B$11:$AW$80,48,FALSE))=FALSE,AX62="",$B67=""),"",VLOOKUP($B67,HKII!$B$11:$AW$80,48,FALSE))</f>
        <v/>
      </c>
      <c r="AY67" s="735"/>
      <c r="AZ67" s="655" t="str">
        <f t="shared" si="0"/>
        <v/>
      </c>
      <c r="BA67" s="655" t="str">
        <f t="shared" si="22"/>
        <v/>
      </c>
      <c r="BB67" s="548" t="str">
        <f>IF($B67="","",IF(OR(ISNUMBER(VLOOKUP($B67,HKI!$B$11:$BB$73,53,FALSE)),ISNUMBER(VLOOKUP($B67,HKII!$B$11:$BB$80,53,FALSE))),ROUND((VLOOKUP($B67,HKI!$B$11:$BB$73,53,FALSE)+VLOOKUP($B67,HKII!$B$11:$BB$80,53,FALSE))/2,0),""))</f>
        <v/>
      </c>
      <c r="BC67" s="656" t="str">
        <f t="shared" si="23"/>
        <v/>
      </c>
      <c r="BD67" s="548" t="str">
        <f t="shared" si="24"/>
        <v/>
      </c>
      <c r="BE67" s="202"/>
      <c r="BF67" s="186" t="str">
        <f t="shared" si="25"/>
        <v/>
      </c>
      <c r="BG67" s="657" t="str">
        <f t="shared" si="26"/>
        <v/>
      </c>
      <c r="BH67" s="188" t="str">
        <f t="shared" si="111"/>
        <v/>
      </c>
      <c r="BI67" s="188" t="str">
        <f t="shared" si="28"/>
        <v/>
      </c>
      <c r="BJ67" s="188" t="str">
        <f t="shared" si="29"/>
        <v/>
      </c>
      <c r="BK67" s="658" t="str">
        <f t="shared" si="30"/>
        <v/>
      </c>
      <c r="BL67" s="659" t="str">
        <f t="shared" si="31"/>
        <v/>
      </c>
      <c r="BM67" s="186" t="str">
        <f t="shared" si="32"/>
        <v/>
      </c>
      <c r="BN67" s="659" t="str">
        <f t="shared" si="33"/>
        <v/>
      </c>
      <c r="BO67" s="186" t="str">
        <f t="shared" si="34"/>
        <v/>
      </c>
      <c r="BP67" s="660" t="str">
        <f t="shared" si="35"/>
        <v/>
      </c>
      <c r="BQ67" s="203"/>
      <c r="BR67" s="681" t="str">
        <f>IF($B67="","",IF(AND(ISNUMBER(VLOOKUP($B67,HKI!$B$11:$BP$73,67,FALSE))=TRUE,ISNUMBER(VLOOKUP($B67,HKII!$B$11:$BI$80,60,FALSE))=TRUE),VLOOKUP($B67,HKI!$B$11:$BP$73,67,FALSE)+VLOOKUP($B67,HKII!$B$11:$BI$80,60,FALSE),IF(OR(ISNUMBER(VLOOKUP($B67,HKI!$B$11:$BP$73,67,FALSE))=TRUE,ISNUMBER(VLOOKUP($B67,HKII!$B$11:$BI$80,60,FALSE))=TRUE),VLOOKUP($B67,HKII!$B$11:$BI$80,60,FALSE),"")))</f>
        <v/>
      </c>
      <c r="BS67" s="681" t="str">
        <f>IF($B67="","",IF(ISNUMBER(VLOOKUP($B67,HKI!$B$11:$BQ$73,68,FALSE))=TRUE,VLOOKUP($B67,HKI!$B$11:$BQ$84,68,FALSE)+IF(ISNUMBER(VLOOKUP($B67,HKII!$B$11:$BJ$80,61,FALSE))=TRUE,VLOOKUP($B67,HKII!$B$11:$BJ$80,61,FALSE),VLOOKUP($B67,HKII!$B$11:$BJ$80,61,FALSE)),""))</f>
        <v/>
      </c>
      <c r="BT67" s="197" t="str">
        <f t="shared" si="112"/>
        <v/>
      </c>
      <c r="BU67" s="198" t="str">
        <f t="shared" si="113"/>
        <v/>
      </c>
      <c r="BV67" s="198" t="str">
        <f t="shared" si="114"/>
        <v/>
      </c>
      <c r="BW67" s="198" t="str">
        <f t="shared" si="115"/>
        <v/>
      </c>
      <c r="BX67" s="199" t="str">
        <f t="shared" si="116"/>
        <v/>
      </c>
      <c r="BY67" s="199" t="str">
        <f t="shared" si="6"/>
        <v/>
      </c>
      <c r="BZ67" s="198" t="str">
        <f t="shared" si="7"/>
        <v/>
      </c>
      <c r="CA67" s="198" t="str">
        <f t="shared" si="117"/>
        <v/>
      </c>
      <c r="CB67" s="199" t="str">
        <f t="shared" si="36"/>
        <v/>
      </c>
      <c r="CC67" s="199" t="str">
        <f t="shared" si="37"/>
        <v/>
      </c>
      <c r="CD67" s="198" t="str">
        <f t="shared" si="9"/>
        <v/>
      </c>
      <c r="CE67" s="198" t="str">
        <f t="shared" si="118"/>
        <v/>
      </c>
      <c r="CF67" s="198" t="str">
        <f t="shared" si="119"/>
        <v/>
      </c>
      <c r="CG67" s="198" t="str">
        <f t="shared" si="120"/>
        <v/>
      </c>
      <c r="CH67" s="198" t="str">
        <f t="shared" si="121"/>
        <v/>
      </c>
      <c r="CI67" s="198" t="str">
        <f t="shared" si="122"/>
        <v/>
      </c>
      <c r="CJ67" s="198" t="str">
        <f t="shared" si="123"/>
        <v/>
      </c>
      <c r="CK67" s="198" t="str">
        <f t="shared" si="124"/>
        <v/>
      </c>
      <c r="CL67" s="198" t="str">
        <f t="shared" si="125"/>
        <v/>
      </c>
      <c r="CM67" s="198" t="str">
        <f t="shared" si="18"/>
        <v/>
      </c>
      <c r="CN67" s="198" t="str">
        <f t="shared" si="19"/>
        <v/>
      </c>
      <c r="CO67" s="199" t="str">
        <f t="shared" si="20"/>
        <v/>
      </c>
      <c r="CP67" s="200" t="str">
        <f t="shared" si="38"/>
        <v/>
      </c>
      <c r="CQ67" s="571" t="str">
        <f t="shared" si="39"/>
        <v/>
      </c>
      <c r="CR67" s="571" t="str">
        <f t="shared" si="40"/>
        <v/>
      </c>
      <c r="CS67" s="571" t="str">
        <f t="shared" si="41"/>
        <v/>
      </c>
      <c r="CT67" s="571" t="str">
        <f t="shared" si="42"/>
        <v/>
      </c>
      <c r="CU67" s="571" t="str">
        <f t="shared" si="43"/>
        <v/>
      </c>
      <c r="CV67" s="571" t="str">
        <f t="shared" si="44"/>
        <v/>
      </c>
      <c r="CW67" s="571" t="str">
        <f t="shared" si="45"/>
        <v/>
      </c>
      <c r="CX67" s="571" t="str">
        <f t="shared" si="46"/>
        <v/>
      </c>
      <c r="CY67" s="571" t="str">
        <f t="shared" si="47"/>
        <v/>
      </c>
      <c r="CZ67" s="571" t="str">
        <f t="shared" si="48"/>
        <v/>
      </c>
      <c r="DA67" s="571" t="str">
        <f t="shared" si="49"/>
        <v/>
      </c>
      <c r="DB67" s="571" t="str">
        <f t="shared" si="50"/>
        <v/>
      </c>
      <c r="DC67" s="571" t="str">
        <f t="shared" si="51"/>
        <v/>
      </c>
      <c r="DD67" s="571" t="str">
        <f t="shared" si="52"/>
        <v/>
      </c>
      <c r="DE67" s="571" t="str">
        <f t="shared" si="53"/>
        <v/>
      </c>
      <c r="DF67" s="571" t="str">
        <f t="shared" si="54"/>
        <v/>
      </c>
      <c r="DG67" s="571" t="str">
        <f t="shared" si="55"/>
        <v/>
      </c>
      <c r="DH67" s="571" t="str">
        <f t="shared" si="56"/>
        <v/>
      </c>
      <c r="DI67" s="571" t="str">
        <f t="shared" si="57"/>
        <v/>
      </c>
      <c r="DJ67" s="571" t="str">
        <f t="shared" si="58"/>
        <v/>
      </c>
      <c r="DK67" s="571" t="str">
        <f t="shared" si="59"/>
        <v/>
      </c>
      <c r="DL67" s="571" t="str">
        <f t="shared" si="60"/>
        <v/>
      </c>
      <c r="DM67" s="574" t="str">
        <f t="shared" si="126"/>
        <v/>
      </c>
      <c r="DN67" s="585" t="str">
        <f t="shared" si="61"/>
        <v/>
      </c>
      <c r="DO67" s="586" t="str">
        <f t="shared" si="62"/>
        <v/>
      </c>
      <c r="DP67" s="586" t="str">
        <f t="shared" si="63"/>
        <v/>
      </c>
      <c r="DQ67" s="586" t="str">
        <f t="shared" si="64"/>
        <v/>
      </c>
      <c r="DR67" s="586" t="str">
        <f t="shared" si="65"/>
        <v/>
      </c>
      <c r="DS67" s="586" t="str">
        <f t="shared" si="66"/>
        <v/>
      </c>
      <c r="DT67" s="586" t="str">
        <f t="shared" si="67"/>
        <v/>
      </c>
      <c r="DU67" s="586" t="str">
        <f t="shared" si="68"/>
        <v/>
      </c>
      <c r="DV67" s="586" t="str">
        <f t="shared" si="69"/>
        <v/>
      </c>
      <c r="DW67" s="586" t="str">
        <f t="shared" si="70"/>
        <v/>
      </c>
      <c r="DX67" s="586" t="str">
        <f t="shared" si="71"/>
        <v/>
      </c>
      <c r="DY67" s="586" t="str">
        <f t="shared" si="72"/>
        <v/>
      </c>
      <c r="DZ67" s="586" t="str">
        <f t="shared" si="73"/>
        <v/>
      </c>
      <c r="EA67" s="586" t="str">
        <f t="shared" si="74"/>
        <v/>
      </c>
      <c r="EB67" s="586" t="str">
        <f t="shared" si="75"/>
        <v/>
      </c>
      <c r="EC67" s="586" t="str">
        <f t="shared" si="76"/>
        <v/>
      </c>
      <c r="ED67" s="586" t="str">
        <f t="shared" si="77"/>
        <v/>
      </c>
      <c r="EE67" s="586" t="str">
        <f t="shared" si="78"/>
        <v/>
      </c>
      <c r="EF67" s="586" t="str">
        <f t="shared" si="79"/>
        <v/>
      </c>
      <c r="EG67" s="586" t="str">
        <f t="shared" si="80"/>
        <v/>
      </c>
      <c r="EH67" s="586" t="str">
        <f t="shared" si="81"/>
        <v/>
      </c>
      <c r="EI67" s="586" t="str">
        <f t="shared" si="82"/>
        <v/>
      </c>
      <c r="EJ67" s="589" t="str">
        <f t="shared" si="83"/>
        <v/>
      </c>
      <c r="EK67" s="617" t="str">
        <f>IF($B67="","",IF(ISNUMBER(VLOOKUP($B67,HKI!$B$11:$EU$73,150,FALSE)),VLOOKUP($B67,HKI!$B$11:$EU$73,150,FALSE),""))</f>
        <v/>
      </c>
      <c r="EL67" s="602" t="str">
        <f>IF($B67="","",IF(ISNUMBER(VLOOKUP($B67,HKI!$B$11:$EV$73,151,FALSE)),VLOOKUP($B67,HKI!$B$11:$EV$73,151,FALSE),""))</f>
        <v/>
      </c>
      <c r="EM67" s="602" t="str">
        <f>IF($B67="","",IF(ISNUMBER(VLOOKUP($B67,HKI!$B$11:$EW$73,152,FALSE)),VLOOKUP($B67,HKI!$B$11:$EW$73,152,FALSE),""))</f>
        <v/>
      </c>
      <c r="EN67" s="602" t="str">
        <f>IF($B67="","",IF(ISNUMBER(VLOOKUP($B67,HKI!$B$11:$EX$73,153,FALSE)),VLOOKUP($B67,HKI!$B$11:$EX$73,153,FALSE),""))</f>
        <v/>
      </c>
      <c r="EO67" s="602" t="str">
        <f>IF($B67="","",IF(ISNUMBER(VLOOKUP($B67,HKI!$B$11:$EY$73,154,FALSE)),VLOOKUP($B67,HKI!$B$11:$EY$73,154,FALSE),""))</f>
        <v/>
      </c>
      <c r="EP67" s="602" t="str">
        <f>IF($B67="","",IF(ISNUMBER(VLOOKUP($B67,HKI!$B$11:$EZ$73,155,FALSE)),VLOOKUP($B67,HKI!$B$11:$EZ$73,155,FALSE),""))</f>
        <v/>
      </c>
      <c r="EQ67" s="602" t="str">
        <f>IF($B67="","",IF(ISNUMBER(VLOOKUP($B67,HKI!$B$11:$FA$73,156,FALSE)),VLOOKUP($B67,HKI!$B$11:$FA$73,156,FALSE),""))</f>
        <v/>
      </c>
      <c r="ER67" s="602" t="str">
        <f>IF($B67="","",IF(ISNUMBER(VLOOKUP($B67,HKI!$B$11:$FB$73,157,FALSE)),VLOOKUP($B67,HKI!$B$11:$FB$73,157,FALSE),""))</f>
        <v/>
      </c>
      <c r="ES67" s="602" t="str">
        <f>IF($B67="","",IF(ISNUMBER(VLOOKUP($B67,HKI!$B$11:$FC$84,158,FALSE)),VLOOKUP($B67,HKI!$B$11:$FC$73,158,FALSE),""))</f>
        <v/>
      </c>
      <c r="ET67" s="602" t="str">
        <f>IF($B67="","",IF(ISNUMBER(VLOOKUP($B67,HKI!$B$11:$FD$73,159,FALSE)),VLOOKUP($B67,HKI!$B$11:$FD$73,159,FALSE),""))</f>
        <v/>
      </c>
      <c r="EU67" s="602" t="str">
        <f>IF($B67="","",IF(ISNUMBER(VLOOKUP($B67,HKI!$B$11:$FE$73,160,FALSE)),VLOOKUP($B67,HKI!$B$11:$FE$73,160,FALSE),""))</f>
        <v/>
      </c>
      <c r="EV67" s="602" t="str">
        <f>IF($B67="","",IF(ISNUMBER(VLOOKUP($B67,HKI!$B$11:$FF$73,161,FALSE)),VLOOKUP($B67,HKI!$B$11:$FF$73,161,FALSE),""))</f>
        <v/>
      </c>
      <c r="EW67" s="602" t="str">
        <f>IF($B67="","",IF(ISNUMBER(VLOOKUP($B67,HKI!$B$11:$FG$73,162,FALSE)),VLOOKUP($B67,HKI!$B$11:$FG$73,162,FALSE),""))</f>
        <v/>
      </c>
      <c r="EX67" s="602" t="str">
        <f>IF($B67="","",IF(ISNUMBER(VLOOKUP($B67,HKI!$B$11:$FH$73,163,FALSE)),VLOOKUP($B67,HKI!$B$11:$FH$73,163,FALSE),""))</f>
        <v/>
      </c>
      <c r="EY67" s="602" t="str">
        <f>IF($B67="","",IF(ISNUMBER(VLOOKUP($B67,HKI!$B$11:$FI$73,164,FALSE)),VLOOKUP($B67,HKI!$B$11:$FI$73,164,FALSE),""))</f>
        <v/>
      </c>
      <c r="EZ67" s="602" t="str">
        <f>IF($B67="","",IF(ISNUMBER(VLOOKUP($B67,HKI!$B$11:$FJ$73,165,FALSE)),VLOOKUP($B67,HKI!$B$11:$FJ$73,165,FALSE),""))</f>
        <v/>
      </c>
      <c r="FA67" s="602" t="str">
        <f>IF($B67="","",IF(ISNUMBER(VLOOKUP($B67,HKI!$B$11:$FK$73,166,FALSE)),VLOOKUP($B67,HKI!$B$11:$FK$73,166,FALSE),""))</f>
        <v/>
      </c>
      <c r="FB67" s="602" t="str">
        <f>IF($B67="","",IF(ISNUMBER(VLOOKUP($B67,HKI!$B$11:$FL$73,167,FALSE)),VLOOKUP($B67,HKI!$B$11:$FL$73,167,FALSE),""))</f>
        <v/>
      </c>
      <c r="FC67" s="602" t="str">
        <f>IF($B67="","",IF(ISNUMBER(VLOOKUP($B67,HKI!$B$11:$FM$73,168,FALSE)),VLOOKUP($B67,HKI!$B$11:$FM$73,168,FALSE),""))</f>
        <v/>
      </c>
      <c r="FD67" s="602" t="str">
        <f>IF($B67="","",IF(ISNUMBER(VLOOKUP($B67,HKI!$B$11:$FN$73,169,FALSE)),VLOOKUP($B67,HKI!$B$11:$FN$73,169,FALSE),""))</f>
        <v/>
      </c>
      <c r="FE67" s="602" t="str">
        <f>IF($B67="","",IF(ISNUMBER(VLOOKUP($B67,HKI!$B$11:$FO$73,170,FALSE)),VLOOKUP($B67,HKI!$B$11:$FO$73,170,FALSE),""))</f>
        <v/>
      </c>
      <c r="FF67" s="602" t="str">
        <f>IF($B67="","",IF(ISNUMBER(VLOOKUP($B67,HKI!$B$11:$FP$73,171,FALSE)),VLOOKUP($B67,HKI!$B$11:$FP$73,171,FALSE),""))</f>
        <v/>
      </c>
      <c r="FG67" s="618" t="str">
        <f>IF($B67="","",IF(ISNUMBER(VLOOKUP($B67,HKI!$B$11:$FQ$73,172,FALSE)),VLOOKUP($B67,HKI!$B$11:$FQ$73,172,FALSE),""))</f>
        <v/>
      </c>
      <c r="FH67" s="610" t="str">
        <f t="shared" si="84"/>
        <v/>
      </c>
      <c r="FI67" s="586" t="str">
        <f t="shared" si="85"/>
        <v/>
      </c>
      <c r="FJ67" s="586" t="str">
        <f t="shared" si="86"/>
        <v/>
      </c>
      <c r="FK67" s="586" t="str">
        <f t="shared" si="87"/>
        <v/>
      </c>
      <c r="FL67" s="586" t="str">
        <f t="shared" si="88"/>
        <v/>
      </c>
      <c r="FM67" s="586" t="str">
        <f t="shared" si="89"/>
        <v/>
      </c>
      <c r="FN67" s="586" t="str">
        <f t="shared" si="90"/>
        <v/>
      </c>
      <c r="FO67" s="586" t="str">
        <f t="shared" si="91"/>
        <v/>
      </c>
      <c r="FP67" s="586" t="str">
        <f t="shared" si="92"/>
        <v/>
      </c>
      <c r="FQ67" s="586" t="str">
        <f t="shared" si="93"/>
        <v/>
      </c>
      <c r="FR67" s="586" t="str">
        <f t="shared" si="94"/>
        <v/>
      </c>
      <c r="FS67" s="586" t="str">
        <f t="shared" si="95"/>
        <v/>
      </c>
      <c r="FT67" s="586" t="str">
        <f t="shared" si="96"/>
        <v/>
      </c>
      <c r="FU67" s="586" t="str">
        <f t="shared" si="97"/>
        <v/>
      </c>
      <c r="FV67" s="586" t="str">
        <f t="shared" si="98"/>
        <v/>
      </c>
      <c r="FW67" s="586" t="str">
        <f t="shared" si="99"/>
        <v/>
      </c>
      <c r="FX67" s="586" t="str">
        <f t="shared" si="100"/>
        <v/>
      </c>
      <c r="FY67" s="586" t="str">
        <f t="shared" si="101"/>
        <v/>
      </c>
      <c r="FZ67" s="586" t="str">
        <f t="shared" si="102"/>
        <v/>
      </c>
      <c r="GA67" s="586" t="str">
        <f t="shared" si="103"/>
        <v/>
      </c>
      <c r="GB67" s="586" t="str">
        <f t="shared" si="104"/>
        <v/>
      </c>
      <c r="GC67" s="586" t="str">
        <f t="shared" si="105"/>
        <v/>
      </c>
      <c r="GD67" s="596" t="str">
        <f t="shared" si="106"/>
        <v/>
      </c>
      <c r="GE67" s="737" t="str">
        <f t="shared" si="107"/>
        <v/>
      </c>
      <c r="GF67" s="210"/>
      <c r="GI67" s="738">
        <f t="shared" si="108"/>
        <v>0</v>
      </c>
      <c r="GJ67" s="738">
        <f t="shared" si="109"/>
        <v>0</v>
      </c>
      <c r="GK67" s="738" t="e">
        <f t="shared" si="110"/>
        <v>#DIV/0!</v>
      </c>
    </row>
    <row r="68" spans="1:193" s="209" customFormat="1" ht="20.25">
      <c r="A68" s="687" t="str">
        <f>IF(B68="","",SUBTOTAL(3,$B$11:B68))</f>
        <v/>
      </c>
      <c r="B68" s="490" t="str">
        <f>IF(HKII!$B68="","",HKII!$B68)</f>
        <v/>
      </c>
      <c r="C68" s="648" t="str">
        <f>IF($B68="","",VLOOKUP($B68,'DS LOP HKII'!$B$2:$C$936,2,0))</f>
        <v/>
      </c>
      <c r="D68" s="649" t="str">
        <f>IF($B68="","",VLOOKUP($B68,'DS LOP HKII'!$B$2:$D$936,3,0))</f>
        <v/>
      </c>
      <c r="E68" s="201"/>
      <c r="F68" s="650" t="str">
        <f>IF($B68="","",IF(AND(ISBLANK(VLOOKUP($B68,HKI!$B$11:$G$73,5,FALSE)),ISBLANK(VLOOKUP($B68,HKII!$B$11:$G$80,5,FALSE)))=TRUE,"",VLOOKUP($B68,HKI!$B$11:$G$73,5,FALSE)+VLOOKUP($B68,HKII!$B$11:$G$80,5,FALSE)))</f>
        <v/>
      </c>
      <c r="G68" s="651" t="str">
        <f>IF($B68="","",IF(AND(ISBLANK(VLOOKUP($B68,HKI!$B$11:$G$73,6,FALSE)),ISBLANK(VLOOKUP($B68,HKII!$B$11:$G$80,6,FALSE)))=TRUE,"",VLOOKUP($B68,HKI!$B$11:$G$73,6,FALSE)+VLOOKUP($B68,HKII!$B$11:$G$80,6,FALSE)))</f>
        <v/>
      </c>
      <c r="H68" s="652" t="str">
        <f>IF(OR(ISNUMBER(VLOOKUP($B68,HKI!$B$11:$I$73,8,FALSE))=FALSE,$H$6="",$B68=""),"",VLOOKUP($B68,HKI!$B$11:$I$73,8,FALSE))</f>
        <v/>
      </c>
      <c r="I68" s="653" t="str">
        <f>IF(OR(ISNUMBER(VLOOKUP($B68,HKI!$B$11:$K$73,10,FALSE))=FALSE,,$H$6="",$B68=""),"",VLOOKUP($B68,HKI!$B$11:$K$73,10,FALSE))</f>
        <v/>
      </c>
      <c r="J68" s="652" t="str">
        <f>IF(OR(ISNUMBER(VLOOKUP($B68,HKI!$B$11:$M$73,12,FALSE))=FALSE,$J$6="",$B68=""),"",VLOOKUP($B68,HKI!$B$11:$M$73,12,FALSE))</f>
        <v/>
      </c>
      <c r="K68" s="653" t="str">
        <f>IF(OR(ISNUMBER(VLOOKUP($B68,HKI!$B$11:$O$73,14,FALSE))=FALSE,$J$6="",$B68=""),"",VLOOKUP($B68,HKI!$B$11:$O$73,14,FALSE))</f>
        <v/>
      </c>
      <c r="L68" s="652" t="str">
        <f>IF(OR(ISNUMBER(VLOOKUP($B68,HKI!$B$11:$Q$73,16,FALSE))=FALSE,$L$6="",$B68=""),"",VLOOKUP($B68,HKI!$B$11:$Q$73,16,FALSE))</f>
        <v/>
      </c>
      <c r="M68" s="653" t="str">
        <f>IF(OR(ISNUMBER(VLOOKUP($B68,HKI!$B$11:$S$73,18,FALSE))=FALSE,$L$6="",$B68=""),"",VLOOKUP($B68,HKI!$B$11:$S$73,18,FALSE))</f>
        <v/>
      </c>
      <c r="N68" s="652" t="str">
        <f>IF(OR(ISNUMBER(VLOOKUP($B68,HKI!$B$11:$U$73,20,FALSE))=FALSE,$N$6="",$B68=""),"",VLOOKUP($B68,HKI!$B$11:$U$73,20,FALSE))</f>
        <v/>
      </c>
      <c r="O68" s="653" t="str">
        <f>IF(OR(ISNUMBER(VLOOKUP($B68,HKI!$B$11:$W$73,22,FALSE))=FALSE,$N$6="",$B68=""),"",VLOOKUP($B68,HKI!$B$11:$W$73,22,FALSE))</f>
        <v/>
      </c>
      <c r="P68" s="652" t="str">
        <f>IF(OR(ISNUMBER(VLOOKUP($B68,HKI!$B$11:$Y$73,24,FALSE))=FALSE,$P$6="",$B68=""),"",VLOOKUP($B68,HKI!$B$11:$Y$73,24,FALSE))</f>
        <v/>
      </c>
      <c r="Q68" s="653" t="str">
        <f>IF(OR(ISNUMBER(VLOOKUP($B68,HKI!$B$11:$AA$73,26,FALSE))=FALSE,$P$6="",$B68=""),"",VLOOKUP($B68,HKI!$B$11:$AA$73,26,FALSE))</f>
        <v/>
      </c>
      <c r="R68" s="652" t="str">
        <f>IF(OR(ISNUMBER(VLOOKUP($B68,HKI!$B$11:$AC$73,28,FALSE))=FALSE,$R$6="",$B68=""),"",VLOOKUP($B68,HKI!$B$11:$AC$73,28,FALSE))</f>
        <v/>
      </c>
      <c r="S68" s="653" t="str">
        <f>IF(OR(ISNUMBER(VLOOKUP($B68,HKI!$B$11:$AE$73,30,FALSE))=FALSE,$R$6="",$B68=""),"",VLOOKUP($B68,HKI!$B$11:$AE$73,30,FALSE))</f>
        <v/>
      </c>
      <c r="T68" s="652" t="str">
        <f>IF(OR(ISNUMBER(VLOOKUP($B68,HKI!$B$11:$AG$73,32,FALSE))=FALSE,$T$6="",$B68=""),"",VLOOKUP($B68,HKI!$B$11:$AG$73,32,FALSE))</f>
        <v/>
      </c>
      <c r="U68" s="653" t="str">
        <f>IF(OR(ISNUMBER(VLOOKUP($B68,HKI!$B$11:$AI$73,34,FALSE))=FALSE,$T$6="",$B68=""),"",VLOOKUP($B68,HKI!$B$11:$AI$73,34,FALSE))</f>
        <v/>
      </c>
      <c r="V68" s="652" t="str">
        <f>IF(OR(ISNUMBER(VLOOKUP($B68,HKI!$B$11:$AK$73,36,FALSE))=FALSE,$V$6="",$B68=""),"",VLOOKUP($B68,HKI!$B$11:$AK$73,36,FALSE))</f>
        <v/>
      </c>
      <c r="W68" s="653" t="str">
        <f>IF(OR(ISNUMBER(VLOOKUP($B68,HKI!$B$11:$AM$73,38,FALSE))=FALSE,$V$6="",$B68=""),"",VLOOKUP($B68,HKI!$B$11:$AM$73,38,FALSE))</f>
        <v/>
      </c>
      <c r="X68" s="652" t="str">
        <f>IF(OR(ISNUMBER(VLOOKUP($B68,HKI!$B$11:$AO$73,40,FALSE))=FALSE,$X$6="",$B68=""),"",VLOOKUP($B68,HKI!$B$11:$AO$73,40,FALSE))</f>
        <v/>
      </c>
      <c r="Y68" s="653" t="str">
        <f>IF(OR(ISNUMBER(VLOOKUP($B68,HKI!$B$11:$AQ$73,42,FALSE))=FALSE,$X$6="",$B68=""),"",VLOOKUP($B68,HKI!$B$11:$AQ$73,42,FALSE))</f>
        <v/>
      </c>
      <c r="Z68" s="652" t="str">
        <f>IF(OR(ISNUMBER(VLOOKUP($B68,HKI!$B$11:$AS$73,44,FALSE))=FALSE,$Z$6="",$B68=""),"",VLOOKUP($B68,HKI!$B$11:$AS$73,44,FALSE))</f>
        <v/>
      </c>
      <c r="AA68" s="254"/>
      <c r="AB68" s="652" t="str">
        <f>IF(OR(ISNUMBER(VLOOKUP($B68,HKI!$B$11:$AW$73,48,FALSE))=FALSE,$AB$6="",$B68=""),"",VLOOKUP($B68,HKI!$B$11:$AW$73,48,FALSE))</f>
        <v/>
      </c>
      <c r="AC68" s="254"/>
      <c r="AD68" s="652" t="str">
        <f>IF(OR(ISNUMBER(VLOOKUP($B68,HKII!$B$11:$I$80,8,FALSE))=FALSE,$AD$6="",$B68=""),"",VLOOKUP($B68,HKII!$B$11:$I$80,8,FALSE))</f>
        <v/>
      </c>
      <c r="AE68" s="653" t="str">
        <f>IF(OR(ISNUMBER(VLOOKUP($B68,HKII!$B$11:$K$80,10,FALSE))=FALSE,$AD$6="",$B68=""),"",VLOOKUP($B68,HKII!$B$11:$K$80,10,FALSE))</f>
        <v/>
      </c>
      <c r="AF68" s="652" t="str">
        <f>IF(OR(ISNUMBER(VLOOKUP($B68,HKII!$B$11:$M$80,12,FALSE))=FALSE,$AF$6="",$B68=""),"",VLOOKUP($B68,HKII!$B$11:$M$80,12,FALSE))</f>
        <v/>
      </c>
      <c r="AG68" s="653" t="str">
        <f>IF(OR(ISNUMBER(VLOOKUP($B68,HKII!$B$11:$O$80,14,FALSE))=FALSE,$AF$6="",$B68=""),"",VLOOKUP($B68,HKII!$B$11:$O$80,14,FALSE))</f>
        <v/>
      </c>
      <c r="AH68" s="652" t="str">
        <f>IF(OR(ISNUMBER(VLOOKUP($B68,HKII!$B$11:$Q$80,16,FALSE))=FALSE,$AH$6="",$B68=""),"",VLOOKUP($B68,HKII!$B$11:$Q$80,16,FALSE))</f>
        <v/>
      </c>
      <c r="AI68" s="653" t="str">
        <f>IF(OR(ISNUMBER(VLOOKUP($B68,HKII!$B$11:$S$80,18,FALSE))=FALSE,$AH$6="",$B68=""),"",VLOOKUP($B68,HKII!$B$11:$S$75,18,FALSE))</f>
        <v/>
      </c>
      <c r="AJ68" s="652" t="str">
        <f>IF(OR(ISNUMBER(VLOOKUP($B68,HKII!$B$11:$U$80,20,FALSE))=FALSE,$AJ$6="",$B68=""),"",VLOOKUP($B68,HKII!$B$11:$U$80,20,FALSE))</f>
        <v/>
      </c>
      <c r="AK68" s="653" t="str">
        <f>IF(OR(ISNUMBER(VLOOKUP($B68,HKII!$B$11:$W$91,22,FALSE))=FALSE,$AJ$6="",$B68=""),"",VLOOKUP($B68,HKII!$B$11:$W$91,22,FALSE))</f>
        <v/>
      </c>
      <c r="AL68" s="652" t="str">
        <f>IF(OR(ISNUMBER(VLOOKUP($B68,HKII!$B$11:$Y$80,24,FALSE))=FALSE,$AL$6="",$B68=""),"",VLOOKUP($B68,HKII!$B$11:$Y$80,24,FALSE))</f>
        <v/>
      </c>
      <c r="AM68" s="653" t="str">
        <f>IF(OR(ISNUMBER(VLOOKUP($B68,HKII!$B$11:$AA$80,26,FALSE))=FALSE,$AL$6="",$B68=""),"",VLOOKUP($B68,HKII!$B$11:$AA$80,26,FALSE))</f>
        <v/>
      </c>
      <c r="AN68" s="652" t="str">
        <f>IF(OR(ISNUMBER(VLOOKUP($B68,HKII!$B$11:$AC$80,28,FALSE))=FALSE,$AN$6="",$B68=""),"",VLOOKUP($B68,HKII!$B$11:$AC$80,28,FALSE))</f>
        <v/>
      </c>
      <c r="AO68" s="653" t="str">
        <f>IF(OR(ISNUMBER(VLOOKUP($B68,HKII!$B$11:$AE$80,30,FALSE))=FALSE,$AN$6="",$B68=""),"",VLOOKUP($B68,HKII!$B$11:$AE$80,30,FALSE))</f>
        <v/>
      </c>
      <c r="AP68" s="652" t="str">
        <f>IF(OR(ISNUMBER(VLOOKUP($B68,HKII!$B$11:$AG$80,32,FALSE))=FALSE,$AP$6="",$B68=""),"",VLOOKUP($B68,HKII!$B$11:$AG$80,32,FALSE))</f>
        <v/>
      </c>
      <c r="AQ68" s="654" t="str">
        <f>IF(OR(ISNUMBER(VLOOKUP($B68,HKII!$B$11:$AI$80,34,FALSE))=FALSE,$AP$6="",$B68=""),"",VLOOKUP($B68,HKII!$B$11:$AI$80,34,FALSE))</f>
        <v/>
      </c>
      <c r="AR68" s="652" t="str">
        <f>IF(OR(ISNUMBER(VLOOKUP($B68,HKII!$B$11:$AK$80,36,FALSE))=FALSE,$AR$6="",$B68=""),"",VLOOKUP($B68,HKII!$B$11:$AK$80,36,FALSE))</f>
        <v/>
      </c>
      <c r="AS68" s="254"/>
      <c r="AT68" s="652" t="str">
        <f>IF(OR(ISNUMBER(VLOOKUP($B68,HKII!$B$11:$AO$80,40,FALSE))=FALSE,$AT$6="",$B68=""),"",VLOOKUP($B68,HKII!$B$11:$AO$80,40,FALSE))</f>
        <v/>
      </c>
      <c r="AU68" s="735"/>
      <c r="AV68" s="652" t="str">
        <f>IF(OR(ISNUMBER(VLOOKUP($B68,HKII!$B$11:$AS$80,44,FALSE))=FALSE,$AV$6="",$B68=""),"",VLOOKUP($B68,HKII!$B$11:$AS$80,44,FALSE))</f>
        <v/>
      </c>
      <c r="AW68" s="735"/>
      <c r="AX68" s="652" t="str">
        <f>IF(OR(ISNUMBER(VLOOKUP($B68,HKII!$B$11:$AW$80,48,FALSE))=FALSE,AX63="",$B68=""),"",VLOOKUP($B68,HKII!$B$11:$AW$80,48,FALSE))</f>
        <v/>
      </c>
      <c r="AY68" s="735"/>
      <c r="AZ68" s="655" t="str">
        <f t="shared" si="0"/>
        <v/>
      </c>
      <c r="BA68" s="655" t="str">
        <f t="shared" si="22"/>
        <v/>
      </c>
      <c r="BB68" s="548" t="str">
        <f>IF($B68="","",IF(OR(ISNUMBER(VLOOKUP($B68,HKI!$B$11:$BB$73,53,FALSE)),ISNUMBER(VLOOKUP($B68,HKII!$B$11:$BB$80,53,FALSE))),ROUND((VLOOKUP($B68,HKI!$B$11:$BB$73,53,FALSE)+VLOOKUP($B68,HKII!$B$11:$BB$80,53,FALSE))/2,0),""))</f>
        <v/>
      </c>
      <c r="BC68" s="656" t="str">
        <f t="shared" si="23"/>
        <v/>
      </c>
      <c r="BD68" s="548" t="str">
        <f t="shared" si="24"/>
        <v/>
      </c>
      <c r="BE68" s="202"/>
      <c r="BF68" s="186" t="str">
        <f t="shared" si="25"/>
        <v/>
      </c>
      <c r="BG68" s="657" t="str">
        <f t="shared" si="26"/>
        <v/>
      </c>
      <c r="BH68" s="188" t="str">
        <f t="shared" si="111"/>
        <v/>
      </c>
      <c r="BI68" s="188" t="str">
        <f t="shared" si="28"/>
        <v/>
      </c>
      <c r="BJ68" s="188" t="str">
        <f t="shared" si="29"/>
        <v/>
      </c>
      <c r="BK68" s="658" t="str">
        <f t="shared" si="30"/>
        <v/>
      </c>
      <c r="BL68" s="659" t="str">
        <f t="shared" si="31"/>
        <v/>
      </c>
      <c r="BM68" s="186" t="str">
        <f t="shared" si="32"/>
        <v/>
      </c>
      <c r="BN68" s="659" t="str">
        <f t="shared" si="33"/>
        <v/>
      </c>
      <c r="BO68" s="186" t="str">
        <f t="shared" si="34"/>
        <v/>
      </c>
      <c r="BP68" s="660" t="str">
        <f t="shared" si="35"/>
        <v/>
      </c>
      <c r="BQ68" s="203"/>
      <c r="BR68" s="681" t="str">
        <f>IF($B68="","",IF(AND(ISNUMBER(VLOOKUP($B68,HKI!$B$11:$BP$73,67,FALSE))=TRUE,ISNUMBER(VLOOKUP($B68,HKII!$B$11:$BI$80,60,FALSE))=TRUE),VLOOKUP($B68,HKI!$B$11:$BP$73,67,FALSE)+VLOOKUP($B68,HKII!$B$11:$BI$80,60,FALSE),IF(OR(ISNUMBER(VLOOKUP($B68,HKI!$B$11:$BP$73,67,FALSE))=TRUE,ISNUMBER(VLOOKUP($B68,HKII!$B$11:$BI$80,60,FALSE))=TRUE),VLOOKUP($B68,HKII!$B$11:$BI$80,60,FALSE),"")))</f>
        <v/>
      </c>
      <c r="BS68" s="681" t="str">
        <f>IF($B68="","",IF(ISNUMBER(VLOOKUP($B68,HKI!$B$11:$BQ$73,68,FALSE))=TRUE,VLOOKUP($B68,HKI!$B$11:$BQ$84,68,FALSE)+IF(ISNUMBER(VLOOKUP($B68,HKII!$B$11:$BJ$80,61,FALSE))=TRUE,VLOOKUP($B68,HKII!$B$11:$BJ$80,61,FALSE),VLOOKUP($B68,HKII!$B$11:$BJ$80,61,FALSE)),""))</f>
        <v/>
      </c>
      <c r="BT68" s="197" t="str">
        <f t="shared" si="112"/>
        <v/>
      </c>
      <c r="BU68" s="198" t="str">
        <f t="shared" si="113"/>
        <v/>
      </c>
      <c r="BV68" s="198" t="str">
        <f t="shared" si="114"/>
        <v/>
      </c>
      <c r="BW68" s="198" t="str">
        <f t="shared" si="115"/>
        <v/>
      </c>
      <c r="BX68" s="199" t="str">
        <f t="shared" si="116"/>
        <v/>
      </c>
      <c r="BY68" s="199" t="str">
        <f t="shared" si="6"/>
        <v/>
      </c>
      <c r="BZ68" s="198" t="str">
        <f t="shared" si="7"/>
        <v/>
      </c>
      <c r="CA68" s="198" t="str">
        <f t="shared" si="117"/>
        <v/>
      </c>
      <c r="CB68" s="199" t="str">
        <f t="shared" si="36"/>
        <v/>
      </c>
      <c r="CC68" s="199" t="str">
        <f t="shared" si="37"/>
        <v/>
      </c>
      <c r="CD68" s="198" t="str">
        <f t="shared" si="9"/>
        <v/>
      </c>
      <c r="CE68" s="198" t="str">
        <f t="shared" si="118"/>
        <v/>
      </c>
      <c r="CF68" s="198" t="str">
        <f t="shared" si="119"/>
        <v/>
      </c>
      <c r="CG68" s="198" t="str">
        <f t="shared" si="120"/>
        <v/>
      </c>
      <c r="CH68" s="198" t="str">
        <f t="shared" si="121"/>
        <v/>
      </c>
      <c r="CI68" s="198" t="str">
        <f t="shared" si="122"/>
        <v/>
      </c>
      <c r="CJ68" s="198" t="str">
        <f t="shared" si="123"/>
        <v/>
      </c>
      <c r="CK68" s="198" t="str">
        <f t="shared" si="124"/>
        <v/>
      </c>
      <c r="CL68" s="198" t="str">
        <f t="shared" si="125"/>
        <v/>
      </c>
      <c r="CM68" s="198" t="str">
        <f t="shared" si="18"/>
        <v/>
      </c>
      <c r="CN68" s="198" t="str">
        <f t="shared" si="19"/>
        <v/>
      </c>
      <c r="CO68" s="199" t="str">
        <f t="shared" si="20"/>
        <v/>
      </c>
      <c r="CP68" s="200" t="str">
        <f t="shared" si="38"/>
        <v/>
      </c>
      <c r="CQ68" s="571" t="str">
        <f t="shared" si="39"/>
        <v/>
      </c>
      <c r="CR68" s="571" t="str">
        <f t="shared" si="40"/>
        <v/>
      </c>
      <c r="CS68" s="571" t="str">
        <f t="shared" si="41"/>
        <v/>
      </c>
      <c r="CT68" s="571" t="str">
        <f t="shared" si="42"/>
        <v/>
      </c>
      <c r="CU68" s="571" t="str">
        <f t="shared" si="43"/>
        <v/>
      </c>
      <c r="CV68" s="571" t="str">
        <f t="shared" si="44"/>
        <v/>
      </c>
      <c r="CW68" s="571" t="str">
        <f t="shared" si="45"/>
        <v/>
      </c>
      <c r="CX68" s="571" t="str">
        <f t="shared" si="46"/>
        <v/>
      </c>
      <c r="CY68" s="571" t="str">
        <f t="shared" si="47"/>
        <v/>
      </c>
      <c r="CZ68" s="571" t="str">
        <f t="shared" si="48"/>
        <v/>
      </c>
      <c r="DA68" s="571" t="str">
        <f t="shared" si="49"/>
        <v/>
      </c>
      <c r="DB68" s="571" t="str">
        <f t="shared" si="50"/>
        <v/>
      </c>
      <c r="DC68" s="571" t="str">
        <f t="shared" si="51"/>
        <v/>
      </c>
      <c r="DD68" s="571" t="str">
        <f t="shared" si="52"/>
        <v/>
      </c>
      <c r="DE68" s="571" t="str">
        <f t="shared" si="53"/>
        <v/>
      </c>
      <c r="DF68" s="571" t="str">
        <f t="shared" si="54"/>
        <v/>
      </c>
      <c r="DG68" s="571" t="str">
        <f t="shared" si="55"/>
        <v/>
      </c>
      <c r="DH68" s="571" t="str">
        <f t="shared" si="56"/>
        <v/>
      </c>
      <c r="DI68" s="571" t="str">
        <f t="shared" si="57"/>
        <v/>
      </c>
      <c r="DJ68" s="571" t="str">
        <f t="shared" si="58"/>
        <v/>
      </c>
      <c r="DK68" s="571" t="str">
        <f t="shared" si="59"/>
        <v/>
      </c>
      <c r="DL68" s="571" t="str">
        <f t="shared" si="60"/>
        <v/>
      </c>
      <c r="DM68" s="574" t="str">
        <f t="shared" si="126"/>
        <v/>
      </c>
      <c r="DN68" s="585" t="str">
        <f t="shared" si="61"/>
        <v/>
      </c>
      <c r="DO68" s="586" t="str">
        <f t="shared" si="62"/>
        <v/>
      </c>
      <c r="DP68" s="586" t="str">
        <f t="shared" si="63"/>
        <v/>
      </c>
      <c r="DQ68" s="586" t="str">
        <f t="shared" si="64"/>
        <v/>
      </c>
      <c r="DR68" s="586" t="str">
        <f t="shared" si="65"/>
        <v/>
      </c>
      <c r="DS68" s="586" t="str">
        <f t="shared" si="66"/>
        <v/>
      </c>
      <c r="DT68" s="586" t="str">
        <f t="shared" si="67"/>
        <v/>
      </c>
      <c r="DU68" s="586" t="str">
        <f t="shared" si="68"/>
        <v/>
      </c>
      <c r="DV68" s="586" t="str">
        <f t="shared" si="69"/>
        <v/>
      </c>
      <c r="DW68" s="586" t="str">
        <f t="shared" si="70"/>
        <v/>
      </c>
      <c r="DX68" s="586" t="str">
        <f t="shared" si="71"/>
        <v/>
      </c>
      <c r="DY68" s="586" t="str">
        <f t="shared" si="72"/>
        <v/>
      </c>
      <c r="DZ68" s="586" t="str">
        <f t="shared" si="73"/>
        <v/>
      </c>
      <c r="EA68" s="586" t="str">
        <f t="shared" si="74"/>
        <v/>
      </c>
      <c r="EB68" s="586" t="str">
        <f t="shared" si="75"/>
        <v/>
      </c>
      <c r="EC68" s="586" t="str">
        <f t="shared" si="76"/>
        <v/>
      </c>
      <c r="ED68" s="586" t="str">
        <f t="shared" si="77"/>
        <v/>
      </c>
      <c r="EE68" s="586" t="str">
        <f t="shared" si="78"/>
        <v/>
      </c>
      <c r="EF68" s="586" t="str">
        <f t="shared" si="79"/>
        <v/>
      </c>
      <c r="EG68" s="586" t="str">
        <f t="shared" si="80"/>
        <v/>
      </c>
      <c r="EH68" s="586" t="str">
        <f t="shared" si="81"/>
        <v/>
      </c>
      <c r="EI68" s="586" t="str">
        <f t="shared" si="82"/>
        <v/>
      </c>
      <c r="EJ68" s="589" t="str">
        <f t="shared" si="83"/>
        <v/>
      </c>
      <c r="EK68" s="617" t="str">
        <f>IF($B68="","",IF(ISNUMBER(VLOOKUP($B68,HKI!$B$11:$EU$73,150,FALSE)),VLOOKUP($B68,HKI!$B$11:$EU$73,150,FALSE),""))</f>
        <v/>
      </c>
      <c r="EL68" s="602" t="str">
        <f>IF($B68="","",IF(ISNUMBER(VLOOKUP($B68,HKI!$B$11:$EV$73,151,FALSE)),VLOOKUP($B68,HKI!$B$11:$EV$73,151,FALSE),""))</f>
        <v/>
      </c>
      <c r="EM68" s="602" t="str">
        <f>IF($B68="","",IF(ISNUMBER(VLOOKUP($B68,HKI!$B$11:$EW$73,152,FALSE)),VLOOKUP($B68,HKI!$B$11:$EW$73,152,FALSE),""))</f>
        <v/>
      </c>
      <c r="EN68" s="602" t="str">
        <f>IF($B68="","",IF(ISNUMBER(VLOOKUP($B68,HKI!$B$11:$EX$73,153,FALSE)),VLOOKUP($B68,HKI!$B$11:$EX$73,153,FALSE),""))</f>
        <v/>
      </c>
      <c r="EO68" s="602" t="str">
        <f>IF($B68="","",IF(ISNUMBER(VLOOKUP($B68,HKI!$B$11:$EY$73,154,FALSE)),VLOOKUP($B68,HKI!$B$11:$EY$73,154,FALSE),""))</f>
        <v/>
      </c>
      <c r="EP68" s="602" t="str">
        <f>IF($B68="","",IF(ISNUMBER(VLOOKUP($B68,HKI!$B$11:$EZ$73,155,FALSE)),VLOOKUP($B68,HKI!$B$11:$EZ$73,155,FALSE),""))</f>
        <v/>
      </c>
      <c r="EQ68" s="602" t="str">
        <f>IF($B68="","",IF(ISNUMBER(VLOOKUP($B68,HKI!$B$11:$FA$73,156,FALSE)),VLOOKUP($B68,HKI!$B$11:$FA$73,156,FALSE),""))</f>
        <v/>
      </c>
      <c r="ER68" s="602" t="str">
        <f>IF($B68="","",IF(ISNUMBER(VLOOKUP($B68,HKI!$B$11:$FB$73,157,FALSE)),VLOOKUP($B68,HKI!$B$11:$FB$73,157,FALSE),""))</f>
        <v/>
      </c>
      <c r="ES68" s="602" t="str">
        <f>IF($B68="","",IF(ISNUMBER(VLOOKUP($B68,HKI!$B$11:$FC$84,158,FALSE)),VLOOKUP($B68,HKI!$B$11:$FC$73,158,FALSE),""))</f>
        <v/>
      </c>
      <c r="ET68" s="602" t="str">
        <f>IF($B68="","",IF(ISNUMBER(VLOOKUP($B68,HKI!$B$11:$FD$73,159,FALSE)),VLOOKUP($B68,HKI!$B$11:$FD$73,159,FALSE),""))</f>
        <v/>
      </c>
      <c r="EU68" s="602" t="str">
        <f>IF($B68="","",IF(ISNUMBER(VLOOKUP($B68,HKI!$B$11:$FE$73,160,FALSE)),VLOOKUP($B68,HKI!$B$11:$FE$73,160,FALSE),""))</f>
        <v/>
      </c>
      <c r="EV68" s="602" t="str">
        <f>IF($B68="","",IF(ISNUMBER(VLOOKUP($B68,HKI!$B$11:$FF$73,161,FALSE)),VLOOKUP($B68,HKI!$B$11:$FF$73,161,FALSE),""))</f>
        <v/>
      </c>
      <c r="EW68" s="602" t="str">
        <f>IF($B68="","",IF(ISNUMBER(VLOOKUP($B68,HKI!$B$11:$FG$73,162,FALSE)),VLOOKUP($B68,HKI!$B$11:$FG$73,162,FALSE),""))</f>
        <v/>
      </c>
      <c r="EX68" s="602" t="str">
        <f>IF($B68="","",IF(ISNUMBER(VLOOKUP($B68,HKI!$B$11:$FH$73,163,FALSE)),VLOOKUP($B68,HKI!$B$11:$FH$73,163,FALSE),""))</f>
        <v/>
      </c>
      <c r="EY68" s="602" t="str">
        <f>IF($B68="","",IF(ISNUMBER(VLOOKUP($B68,HKI!$B$11:$FI$73,164,FALSE)),VLOOKUP($B68,HKI!$B$11:$FI$73,164,FALSE),""))</f>
        <v/>
      </c>
      <c r="EZ68" s="602" t="str">
        <f>IF($B68="","",IF(ISNUMBER(VLOOKUP($B68,HKI!$B$11:$FJ$73,165,FALSE)),VLOOKUP($B68,HKI!$B$11:$FJ$73,165,FALSE),""))</f>
        <v/>
      </c>
      <c r="FA68" s="602" t="str">
        <f>IF($B68="","",IF(ISNUMBER(VLOOKUP($B68,HKI!$B$11:$FK$73,166,FALSE)),VLOOKUP($B68,HKI!$B$11:$FK$73,166,FALSE),""))</f>
        <v/>
      </c>
      <c r="FB68" s="602" t="str">
        <f>IF($B68="","",IF(ISNUMBER(VLOOKUP($B68,HKI!$B$11:$FL$73,167,FALSE)),VLOOKUP($B68,HKI!$B$11:$FL$73,167,FALSE),""))</f>
        <v/>
      </c>
      <c r="FC68" s="602" t="str">
        <f>IF($B68="","",IF(ISNUMBER(VLOOKUP($B68,HKI!$B$11:$FM$73,168,FALSE)),VLOOKUP($B68,HKI!$B$11:$FM$73,168,FALSE),""))</f>
        <v/>
      </c>
      <c r="FD68" s="602" t="str">
        <f>IF($B68="","",IF(ISNUMBER(VLOOKUP($B68,HKI!$B$11:$FN$73,169,FALSE)),VLOOKUP($B68,HKI!$B$11:$FN$73,169,FALSE),""))</f>
        <v/>
      </c>
      <c r="FE68" s="602" t="str">
        <f>IF($B68="","",IF(ISNUMBER(VLOOKUP($B68,HKI!$B$11:$FO$73,170,FALSE)),VLOOKUP($B68,HKI!$B$11:$FO$73,170,FALSE),""))</f>
        <v/>
      </c>
      <c r="FF68" s="602" t="str">
        <f>IF($B68="","",IF(ISNUMBER(VLOOKUP($B68,HKI!$B$11:$FP$73,171,FALSE)),VLOOKUP($B68,HKI!$B$11:$FP$73,171,FALSE),""))</f>
        <v/>
      </c>
      <c r="FG68" s="618" t="str">
        <f>IF($B68="","",IF(ISNUMBER(VLOOKUP($B68,HKI!$B$11:$FQ$73,172,FALSE)),VLOOKUP($B68,HKI!$B$11:$FQ$73,172,FALSE),""))</f>
        <v/>
      </c>
      <c r="FH68" s="610" t="str">
        <f t="shared" si="84"/>
        <v/>
      </c>
      <c r="FI68" s="586" t="str">
        <f t="shared" si="85"/>
        <v/>
      </c>
      <c r="FJ68" s="586" t="str">
        <f t="shared" si="86"/>
        <v/>
      </c>
      <c r="FK68" s="586" t="str">
        <f t="shared" si="87"/>
        <v/>
      </c>
      <c r="FL68" s="586" t="str">
        <f t="shared" si="88"/>
        <v/>
      </c>
      <c r="FM68" s="586" t="str">
        <f t="shared" si="89"/>
        <v/>
      </c>
      <c r="FN68" s="586" t="str">
        <f t="shared" si="90"/>
        <v/>
      </c>
      <c r="FO68" s="586" t="str">
        <f t="shared" si="91"/>
        <v/>
      </c>
      <c r="FP68" s="586" t="str">
        <f t="shared" si="92"/>
        <v/>
      </c>
      <c r="FQ68" s="586" t="str">
        <f t="shared" si="93"/>
        <v/>
      </c>
      <c r="FR68" s="586" t="str">
        <f t="shared" si="94"/>
        <v/>
      </c>
      <c r="FS68" s="586" t="str">
        <f t="shared" si="95"/>
        <v/>
      </c>
      <c r="FT68" s="586" t="str">
        <f t="shared" si="96"/>
        <v/>
      </c>
      <c r="FU68" s="586" t="str">
        <f t="shared" si="97"/>
        <v/>
      </c>
      <c r="FV68" s="586" t="str">
        <f t="shared" si="98"/>
        <v/>
      </c>
      <c r="FW68" s="586" t="str">
        <f t="shared" si="99"/>
        <v/>
      </c>
      <c r="FX68" s="586" t="str">
        <f t="shared" si="100"/>
        <v/>
      </c>
      <c r="FY68" s="586" t="str">
        <f t="shared" si="101"/>
        <v/>
      </c>
      <c r="FZ68" s="586" t="str">
        <f t="shared" si="102"/>
        <v/>
      </c>
      <c r="GA68" s="586" t="str">
        <f t="shared" si="103"/>
        <v/>
      </c>
      <c r="GB68" s="586" t="str">
        <f t="shared" si="104"/>
        <v/>
      </c>
      <c r="GC68" s="586" t="str">
        <f t="shared" si="105"/>
        <v/>
      </c>
      <c r="GD68" s="596" t="str">
        <f t="shared" si="106"/>
        <v/>
      </c>
      <c r="GE68" s="737" t="str">
        <f t="shared" si="107"/>
        <v/>
      </c>
      <c r="GF68" s="210"/>
      <c r="GI68" s="738">
        <f t="shared" si="108"/>
        <v>0</v>
      </c>
      <c r="GJ68" s="738">
        <f t="shared" si="109"/>
        <v>0</v>
      </c>
      <c r="GK68" s="738" t="e">
        <f t="shared" si="110"/>
        <v>#DIV/0!</v>
      </c>
    </row>
    <row r="69" spans="1:193" s="209" customFormat="1" ht="20.25">
      <c r="A69" s="687" t="str">
        <f>IF(B69="","",SUBTOTAL(3,$B$11:B69))</f>
        <v/>
      </c>
      <c r="B69" s="490" t="str">
        <f>IF(HKII!$B69="","",HKII!$B69)</f>
        <v/>
      </c>
      <c r="C69" s="648" t="str">
        <f>IF($B69="","",VLOOKUP($B69,'DS LOP HKII'!$B$2:$C$936,2,0))</f>
        <v/>
      </c>
      <c r="D69" s="649" t="str">
        <f>IF($B69="","",VLOOKUP($B69,'DS LOP HKII'!$B$2:$D$936,3,0))</f>
        <v/>
      </c>
      <c r="E69" s="201"/>
      <c r="F69" s="650" t="str">
        <f>IF($B69="","",IF(AND(ISBLANK(VLOOKUP($B69,HKI!$B$11:$G$73,5,FALSE)),ISBLANK(VLOOKUP($B69,HKII!$B$11:$G$80,5,FALSE)))=TRUE,"",VLOOKUP($B69,HKI!$B$11:$G$73,5,FALSE)+VLOOKUP($B69,HKII!$B$11:$G$80,5,FALSE)))</f>
        <v/>
      </c>
      <c r="G69" s="651" t="str">
        <f>IF($B69="","",IF(AND(ISBLANK(VLOOKUP($B69,HKI!$B$11:$G$73,6,FALSE)),ISBLANK(VLOOKUP($B69,HKII!$B$11:$G$80,6,FALSE)))=TRUE,"",VLOOKUP($B69,HKI!$B$11:$G$73,6,FALSE)+VLOOKUP($B69,HKII!$B$11:$G$80,6,FALSE)))</f>
        <v/>
      </c>
      <c r="H69" s="652" t="str">
        <f>IF(OR(ISNUMBER(VLOOKUP($B69,HKI!$B$11:$I$73,8,FALSE))=FALSE,$H$6="",$B69=""),"",VLOOKUP($B69,HKI!$B$11:$I$73,8,FALSE))</f>
        <v/>
      </c>
      <c r="I69" s="653" t="str">
        <f>IF(OR(ISNUMBER(VLOOKUP($B69,HKI!$B$11:$K$73,10,FALSE))=FALSE,,$H$6="",$B69=""),"",VLOOKUP($B69,HKI!$B$11:$K$73,10,FALSE))</f>
        <v/>
      </c>
      <c r="J69" s="652" t="str">
        <f>IF(OR(ISNUMBER(VLOOKUP($B69,HKI!$B$11:$M$73,12,FALSE))=FALSE,$J$6="",$B69=""),"",VLOOKUP($B69,HKI!$B$11:$M$73,12,FALSE))</f>
        <v/>
      </c>
      <c r="K69" s="653" t="str">
        <f>IF(OR(ISNUMBER(VLOOKUP($B69,HKI!$B$11:$O$73,14,FALSE))=FALSE,$J$6="",$B69=""),"",VLOOKUP($B69,HKI!$B$11:$O$73,14,FALSE))</f>
        <v/>
      </c>
      <c r="L69" s="652" t="str">
        <f>IF(OR(ISNUMBER(VLOOKUP($B69,HKI!$B$11:$Q$73,16,FALSE))=FALSE,$L$6="",$B69=""),"",VLOOKUP($B69,HKI!$B$11:$Q$73,16,FALSE))</f>
        <v/>
      </c>
      <c r="M69" s="653" t="str">
        <f>IF(OR(ISNUMBER(VLOOKUP($B69,HKI!$B$11:$S$73,18,FALSE))=FALSE,$L$6="",$B69=""),"",VLOOKUP($B69,HKI!$B$11:$S$73,18,FALSE))</f>
        <v/>
      </c>
      <c r="N69" s="652" t="str">
        <f>IF(OR(ISNUMBER(VLOOKUP($B69,HKI!$B$11:$U$73,20,FALSE))=FALSE,$N$6="",$B69=""),"",VLOOKUP($B69,HKI!$B$11:$U$73,20,FALSE))</f>
        <v/>
      </c>
      <c r="O69" s="653" t="str">
        <f>IF(OR(ISNUMBER(VLOOKUP($B69,HKI!$B$11:$W$73,22,FALSE))=FALSE,$N$6="",$B69=""),"",VLOOKUP($B69,HKI!$B$11:$W$73,22,FALSE))</f>
        <v/>
      </c>
      <c r="P69" s="652" t="str">
        <f>IF(OR(ISNUMBER(VLOOKUP($B69,HKI!$B$11:$Y$73,24,FALSE))=FALSE,$P$6="",$B69=""),"",VLOOKUP($B69,HKI!$B$11:$Y$73,24,FALSE))</f>
        <v/>
      </c>
      <c r="Q69" s="653" t="str">
        <f>IF(OR(ISNUMBER(VLOOKUP($B69,HKI!$B$11:$AA$73,26,FALSE))=FALSE,$P$6="",$B69=""),"",VLOOKUP($B69,HKI!$B$11:$AA$73,26,FALSE))</f>
        <v/>
      </c>
      <c r="R69" s="652" t="str">
        <f>IF(OR(ISNUMBER(VLOOKUP($B69,HKI!$B$11:$AC$73,28,FALSE))=FALSE,$R$6="",$B69=""),"",VLOOKUP($B69,HKI!$B$11:$AC$73,28,FALSE))</f>
        <v/>
      </c>
      <c r="S69" s="653" t="str">
        <f>IF(OR(ISNUMBER(VLOOKUP($B69,HKI!$B$11:$AE$73,30,FALSE))=FALSE,$R$6="",$B69=""),"",VLOOKUP($B69,HKI!$B$11:$AE$73,30,FALSE))</f>
        <v/>
      </c>
      <c r="T69" s="652" t="str">
        <f>IF(OR(ISNUMBER(VLOOKUP($B69,HKI!$B$11:$AG$73,32,FALSE))=FALSE,$T$6="",$B69=""),"",VLOOKUP($B69,HKI!$B$11:$AG$73,32,FALSE))</f>
        <v/>
      </c>
      <c r="U69" s="653" t="str">
        <f>IF(OR(ISNUMBER(VLOOKUP($B69,HKI!$B$11:$AI$73,34,FALSE))=FALSE,$T$6="",$B69=""),"",VLOOKUP($B69,HKI!$B$11:$AI$73,34,FALSE))</f>
        <v/>
      </c>
      <c r="V69" s="652" t="str">
        <f>IF(OR(ISNUMBER(VLOOKUP($B69,HKI!$B$11:$AK$73,36,FALSE))=FALSE,$V$6="",$B69=""),"",VLOOKUP($B69,HKI!$B$11:$AK$73,36,FALSE))</f>
        <v/>
      </c>
      <c r="W69" s="653" t="str">
        <f>IF(OR(ISNUMBER(VLOOKUP($B69,HKI!$B$11:$AM$73,38,FALSE))=FALSE,$V$6="",$B69=""),"",VLOOKUP($B69,HKI!$B$11:$AM$73,38,FALSE))</f>
        <v/>
      </c>
      <c r="X69" s="652" t="str">
        <f>IF(OR(ISNUMBER(VLOOKUP($B69,HKI!$B$11:$AO$73,40,FALSE))=FALSE,$X$6="",$B69=""),"",VLOOKUP($B69,HKI!$B$11:$AO$73,40,FALSE))</f>
        <v/>
      </c>
      <c r="Y69" s="653" t="str">
        <f>IF(OR(ISNUMBER(VLOOKUP($B69,HKI!$B$11:$AQ$73,42,FALSE))=FALSE,$X$6="",$B69=""),"",VLOOKUP($B69,HKI!$B$11:$AQ$73,42,FALSE))</f>
        <v/>
      </c>
      <c r="Z69" s="652" t="str">
        <f>IF(OR(ISNUMBER(VLOOKUP($B69,HKI!$B$11:$AS$73,44,FALSE))=FALSE,$Z$6="",$B69=""),"",VLOOKUP($B69,HKI!$B$11:$AS$73,44,FALSE))</f>
        <v/>
      </c>
      <c r="AA69" s="254"/>
      <c r="AB69" s="652" t="str">
        <f>IF(OR(ISNUMBER(VLOOKUP($B69,HKI!$B$11:$AW$73,48,FALSE))=FALSE,$AB$6="",$B69=""),"",VLOOKUP($B69,HKI!$B$11:$AW$73,48,FALSE))</f>
        <v/>
      </c>
      <c r="AC69" s="254"/>
      <c r="AD69" s="652" t="str">
        <f>IF(OR(ISNUMBER(VLOOKUP($B69,HKII!$B$11:$I$80,8,FALSE))=FALSE,$AD$6="",$B69=""),"",VLOOKUP($B69,HKII!$B$11:$I$80,8,FALSE))</f>
        <v/>
      </c>
      <c r="AE69" s="653" t="str">
        <f>IF(OR(ISNUMBER(VLOOKUP($B69,HKII!$B$11:$K$80,10,FALSE))=FALSE,$AD$6="",$B69=""),"",VLOOKUP($B69,HKII!$B$11:$K$80,10,FALSE))</f>
        <v/>
      </c>
      <c r="AF69" s="652" t="str">
        <f>IF(OR(ISNUMBER(VLOOKUP($B69,HKII!$B$11:$M$80,12,FALSE))=FALSE,$AF$6="",$B69=""),"",VLOOKUP($B69,HKII!$B$11:$M$80,12,FALSE))</f>
        <v/>
      </c>
      <c r="AG69" s="653" t="str">
        <f>IF(OR(ISNUMBER(VLOOKUP($B69,HKII!$B$11:$O$80,14,FALSE))=FALSE,$AF$6="",$B69=""),"",VLOOKUP($B69,HKII!$B$11:$O$80,14,FALSE))</f>
        <v/>
      </c>
      <c r="AH69" s="652" t="str">
        <f>IF(OR(ISNUMBER(VLOOKUP($B69,HKII!$B$11:$Q$80,16,FALSE))=FALSE,$AH$6="",$B69=""),"",VLOOKUP($B69,HKII!$B$11:$Q$80,16,FALSE))</f>
        <v/>
      </c>
      <c r="AI69" s="653" t="str">
        <f>IF(OR(ISNUMBER(VLOOKUP($B69,HKII!$B$11:$S$80,18,FALSE))=FALSE,$AH$6="",$B69=""),"",VLOOKUP($B69,HKII!$B$11:$S$75,18,FALSE))</f>
        <v/>
      </c>
      <c r="AJ69" s="652" t="str">
        <f>IF(OR(ISNUMBER(VLOOKUP($B69,HKII!$B$11:$U$80,20,FALSE))=FALSE,$AJ$6="",$B69=""),"",VLOOKUP($B69,HKII!$B$11:$U$80,20,FALSE))</f>
        <v/>
      </c>
      <c r="AK69" s="653" t="str">
        <f>IF(OR(ISNUMBER(VLOOKUP($B69,HKII!$B$11:$W$91,22,FALSE))=FALSE,$AJ$6="",$B69=""),"",VLOOKUP($B69,HKII!$B$11:$W$91,22,FALSE))</f>
        <v/>
      </c>
      <c r="AL69" s="652" t="str">
        <f>IF(OR(ISNUMBER(VLOOKUP($B69,HKII!$B$11:$Y$80,24,FALSE))=FALSE,$AL$6="",$B69=""),"",VLOOKUP($B69,HKII!$B$11:$Y$80,24,FALSE))</f>
        <v/>
      </c>
      <c r="AM69" s="653" t="str">
        <f>IF(OR(ISNUMBER(VLOOKUP($B69,HKII!$B$11:$AA$80,26,FALSE))=FALSE,$AL$6="",$B69=""),"",VLOOKUP($B69,HKII!$B$11:$AA$80,26,FALSE))</f>
        <v/>
      </c>
      <c r="AN69" s="652" t="str">
        <f>IF(OR(ISNUMBER(VLOOKUP($B69,HKII!$B$11:$AC$80,28,FALSE))=FALSE,$AN$6="",$B69=""),"",VLOOKUP($B69,HKII!$B$11:$AC$80,28,FALSE))</f>
        <v/>
      </c>
      <c r="AO69" s="653" t="str">
        <f>IF(OR(ISNUMBER(VLOOKUP($B69,HKII!$B$11:$AE$80,30,FALSE))=FALSE,$AN$6="",$B69=""),"",VLOOKUP($B69,HKII!$B$11:$AE$80,30,FALSE))</f>
        <v/>
      </c>
      <c r="AP69" s="652" t="str">
        <f>IF(OR(ISNUMBER(VLOOKUP($B69,HKII!$B$11:$AG$80,32,FALSE))=FALSE,$AP$6="",$B69=""),"",VLOOKUP($B69,HKII!$B$11:$AG$80,32,FALSE))</f>
        <v/>
      </c>
      <c r="AQ69" s="654" t="str">
        <f>IF(OR(ISNUMBER(VLOOKUP($B69,HKII!$B$11:$AI$80,34,FALSE))=FALSE,$AP$6="",$B69=""),"",VLOOKUP($B69,HKII!$B$11:$AI$80,34,FALSE))</f>
        <v/>
      </c>
      <c r="AR69" s="652" t="str">
        <f>IF(OR(ISNUMBER(VLOOKUP($B69,HKII!$B$11:$AK$80,36,FALSE))=FALSE,$AR$6="",$B69=""),"",VLOOKUP($B69,HKII!$B$11:$AK$80,36,FALSE))</f>
        <v/>
      </c>
      <c r="AS69" s="254"/>
      <c r="AT69" s="652" t="str">
        <f>IF(OR(ISNUMBER(VLOOKUP($B69,HKII!$B$11:$AO$80,40,FALSE))=FALSE,$AT$6="",$B69=""),"",VLOOKUP($B69,HKII!$B$11:$AO$80,40,FALSE))</f>
        <v/>
      </c>
      <c r="AU69" s="735"/>
      <c r="AV69" s="652" t="str">
        <f>IF(OR(ISNUMBER(VLOOKUP($B69,HKII!$B$11:$AS$80,44,FALSE))=FALSE,$AV$6="",$B69=""),"",VLOOKUP($B69,HKII!$B$11:$AS$80,44,FALSE))</f>
        <v/>
      </c>
      <c r="AW69" s="735"/>
      <c r="AX69" s="652" t="str">
        <f>IF(OR(ISNUMBER(VLOOKUP($B69,HKII!$B$11:$AW$80,48,FALSE))=FALSE,AX64="",$B69=""),"",VLOOKUP($B69,HKII!$B$11:$AW$80,48,FALSE))</f>
        <v/>
      </c>
      <c r="AY69" s="735"/>
      <c r="AZ69" s="655" t="str">
        <f t="shared" si="0"/>
        <v/>
      </c>
      <c r="BA69" s="655" t="str">
        <f t="shared" si="22"/>
        <v/>
      </c>
      <c r="BB69" s="548" t="str">
        <f>IF($B69="","",IF(OR(ISNUMBER(VLOOKUP($B69,HKI!$B$11:$BB$73,53,FALSE)),ISNUMBER(VLOOKUP($B69,HKII!$B$11:$BB$80,53,FALSE))),ROUND((VLOOKUP($B69,HKI!$B$11:$BB$73,53,FALSE)+VLOOKUP($B69,HKII!$B$11:$BB$80,53,FALSE))/2,0),""))</f>
        <v/>
      </c>
      <c r="BC69" s="656" t="str">
        <f t="shared" si="23"/>
        <v/>
      </c>
      <c r="BD69" s="548" t="str">
        <f t="shared" si="24"/>
        <v/>
      </c>
      <c r="BE69" s="202"/>
      <c r="BF69" s="186" t="str">
        <f t="shared" si="25"/>
        <v/>
      </c>
      <c r="BG69" s="657" t="str">
        <f t="shared" si="26"/>
        <v/>
      </c>
      <c r="BH69" s="188" t="str">
        <f t="shared" si="111"/>
        <v/>
      </c>
      <c r="BI69" s="188" t="str">
        <f t="shared" si="28"/>
        <v/>
      </c>
      <c r="BJ69" s="188" t="str">
        <f t="shared" si="29"/>
        <v/>
      </c>
      <c r="BK69" s="658" t="str">
        <f t="shared" si="30"/>
        <v/>
      </c>
      <c r="BL69" s="659" t="str">
        <f t="shared" si="31"/>
        <v/>
      </c>
      <c r="BM69" s="186" t="str">
        <f t="shared" si="32"/>
        <v/>
      </c>
      <c r="BN69" s="659" t="str">
        <f t="shared" si="33"/>
        <v/>
      </c>
      <c r="BO69" s="186" t="str">
        <f t="shared" si="34"/>
        <v/>
      </c>
      <c r="BP69" s="660" t="str">
        <f t="shared" si="35"/>
        <v/>
      </c>
      <c r="BQ69" s="203"/>
      <c r="BR69" s="681" t="str">
        <f>IF($B69="","",IF(AND(ISNUMBER(VLOOKUP($B69,HKI!$B$11:$BP$73,67,FALSE))=TRUE,ISNUMBER(VLOOKUP($B69,HKII!$B$11:$BI$80,60,FALSE))=TRUE),VLOOKUP($B69,HKI!$B$11:$BP$73,67,FALSE)+VLOOKUP($B69,HKII!$B$11:$BI$80,60,FALSE),IF(OR(ISNUMBER(VLOOKUP($B69,HKI!$B$11:$BP$73,67,FALSE))=TRUE,ISNUMBER(VLOOKUP($B69,HKII!$B$11:$BI$80,60,FALSE))=TRUE),VLOOKUP($B69,HKII!$B$11:$BI$80,60,FALSE),"")))</f>
        <v/>
      </c>
      <c r="BS69" s="681" t="str">
        <f>IF($B69="","",IF(ISNUMBER(VLOOKUP($B69,HKI!$B$11:$BQ$73,68,FALSE))=TRUE,VLOOKUP($B69,HKI!$B$11:$BQ$84,68,FALSE)+IF(ISNUMBER(VLOOKUP($B69,HKII!$B$11:$BJ$80,61,FALSE))=TRUE,VLOOKUP($B69,HKII!$B$11:$BJ$80,61,FALSE),VLOOKUP($B69,HKII!$B$11:$BJ$80,61,FALSE)),""))</f>
        <v/>
      </c>
      <c r="BT69" s="197" t="str">
        <f t="shared" si="112"/>
        <v/>
      </c>
      <c r="BU69" s="198" t="str">
        <f t="shared" si="113"/>
        <v/>
      </c>
      <c r="BV69" s="198" t="str">
        <f t="shared" si="114"/>
        <v/>
      </c>
      <c r="BW69" s="198" t="str">
        <f t="shared" si="115"/>
        <v/>
      </c>
      <c r="BX69" s="199" t="str">
        <f t="shared" si="116"/>
        <v/>
      </c>
      <c r="BY69" s="199" t="str">
        <f t="shared" si="6"/>
        <v/>
      </c>
      <c r="BZ69" s="198" t="str">
        <f t="shared" si="7"/>
        <v/>
      </c>
      <c r="CA69" s="198" t="str">
        <f t="shared" si="117"/>
        <v/>
      </c>
      <c r="CB69" s="199" t="str">
        <f t="shared" si="36"/>
        <v/>
      </c>
      <c r="CC69" s="199" t="str">
        <f t="shared" si="37"/>
        <v/>
      </c>
      <c r="CD69" s="198" t="str">
        <f t="shared" si="9"/>
        <v/>
      </c>
      <c r="CE69" s="198" t="str">
        <f t="shared" si="118"/>
        <v/>
      </c>
      <c r="CF69" s="198" t="str">
        <f t="shared" si="119"/>
        <v/>
      </c>
      <c r="CG69" s="198" t="str">
        <f t="shared" si="120"/>
        <v/>
      </c>
      <c r="CH69" s="198" t="str">
        <f t="shared" si="121"/>
        <v/>
      </c>
      <c r="CI69" s="198" t="str">
        <f t="shared" si="122"/>
        <v/>
      </c>
      <c r="CJ69" s="198" t="str">
        <f t="shared" si="123"/>
        <v/>
      </c>
      <c r="CK69" s="198" t="str">
        <f t="shared" si="124"/>
        <v/>
      </c>
      <c r="CL69" s="198" t="str">
        <f t="shared" si="125"/>
        <v/>
      </c>
      <c r="CM69" s="198" t="str">
        <f t="shared" si="18"/>
        <v/>
      </c>
      <c r="CN69" s="198" t="str">
        <f t="shared" si="19"/>
        <v/>
      </c>
      <c r="CO69" s="199" t="str">
        <f t="shared" si="20"/>
        <v/>
      </c>
      <c r="CP69" s="200" t="str">
        <f t="shared" si="38"/>
        <v/>
      </c>
      <c r="CQ69" s="571" t="str">
        <f t="shared" si="39"/>
        <v/>
      </c>
      <c r="CR69" s="571" t="str">
        <f t="shared" si="40"/>
        <v/>
      </c>
      <c r="CS69" s="571" t="str">
        <f t="shared" si="41"/>
        <v/>
      </c>
      <c r="CT69" s="571" t="str">
        <f t="shared" si="42"/>
        <v/>
      </c>
      <c r="CU69" s="571" t="str">
        <f t="shared" si="43"/>
        <v/>
      </c>
      <c r="CV69" s="571" t="str">
        <f t="shared" si="44"/>
        <v/>
      </c>
      <c r="CW69" s="571" t="str">
        <f t="shared" si="45"/>
        <v/>
      </c>
      <c r="CX69" s="571" t="str">
        <f t="shared" si="46"/>
        <v/>
      </c>
      <c r="CY69" s="571" t="str">
        <f t="shared" si="47"/>
        <v/>
      </c>
      <c r="CZ69" s="571" t="str">
        <f t="shared" si="48"/>
        <v/>
      </c>
      <c r="DA69" s="571" t="str">
        <f t="shared" si="49"/>
        <v/>
      </c>
      <c r="DB69" s="571" t="str">
        <f t="shared" si="50"/>
        <v/>
      </c>
      <c r="DC69" s="571" t="str">
        <f t="shared" si="51"/>
        <v/>
      </c>
      <c r="DD69" s="571" t="str">
        <f t="shared" si="52"/>
        <v/>
      </c>
      <c r="DE69" s="571" t="str">
        <f t="shared" si="53"/>
        <v/>
      </c>
      <c r="DF69" s="571" t="str">
        <f t="shared" si="54"/>
        <v/>
      </c>
      <c r="DG69" s="571" t="str">
        <f t="shared" si="55"/>
        <v/>
      </c>
      <c r="DH69" s="571" t="str">
        <f t="shared" si="56"/>
        <v/>
      </c>
      <c r="DI69" s="571" t="str">
        <f t="shared" si="57"/>
        <v/>
      </c>
      <c r="DJ69" s="571" t="str">
        <f t="shared" si="58"/>
        <v/>
      </c>
      <c r="DK69" s="571" t="str">
        <f t="shared" si="59"/>
        <v/>
      </c>
      <c r="DL69" s="571" t="str">
        <f t="shared" si="60"/>
        <v/>
      </c>
      <c r="DM69" s="574" t="str">
        <f t="shared" si="126"/>
        <v/>
      </c>
      <c r="DN69" s="585" t="str">
        <f t="shared" si="61"/>
        <v/>
      </c>
      <c r="DO69" s="586" t="str">
        <f t="shared" si="62"/>
        <v/>
      </c>
      <c r="DP69" s="586" t="str">
        <f t="shared" si="63"/>
        <v/>
      </c>
      <c r="DQ69" s="586" t="str">
        <f t="shared" si="64"/>
        <v/>
      </c>
      <c r="DR69" s="586" t="str">
        <f t="shared" si="65"/>
        <v/>
      </c>
      <c r="DS69" s="586" t="str">
        <f t="shared" si="66"/>
        <v/>
      </c>
      <c r="DT69" s="586" t="str">
        <f t="shared" si="67"/>
        <v/>
      </c>
      <c r="DU69" s="586" t="str">
        <f t="shared" si="68"/>
        <v/>
      </c>
      <c r="DV69" s="586" t="str">
        <f t="shared" si="69"/>
        <v/>
      </c>
      <c r="DW69" s="586" t="str">
        <f t="shared" si="70"/>
        <v/>
      </c>
      <c r="DX69" s="586" t="str">
        <f t="shared" si="71"/>
        <v/>
      </c>
      <c r="DY69" s="586" t="str">
        <f t="shared" si="72"/>
        <v/>
      </c>
      <c r="DZ69" s="586" t="str">
        <f t="shared" si="73"/>
        <v/>
      </c>
      <c r="EA69" s="586" t="str">
        <f t="shared" si="74"/>
        <v/>
      </c>
      <c r="EB69" s="586" t="str">
        <f t="shared" si="75"/>
        <v/>
      </c>
      <c r="EC69" s="586" t="str">
        <f t="shared" si="76"/>
        <v/>
      </c>
      <c r="ED69" s="586" t="str">
        <f t="shared" si="77"/>
        <v/>
      </c>
      <c r="EE69" s="586" t="str">
        <f t="shared" si="78"/>
        <v/>
      </c>
      <c r="EF69" s="586" t="str">
        <f t="shared" si="79"/>
        <v/>
      </c>
      <c r="EG69" s="586" t="str">
        <f t="shared" si="80"/>
        <v/>
      </c>
      <c r="EH69" s="586" t="str">
        <f t="shared" si="81"/>
        <v/>
      </c>
      <c r="EI69" s="586" t="str">
        <f t="shared" si="82"/>
        <v/>
      </c>
      <c r="EJ69" s="589" t="str">
        <f t="shared" si="83"/>
        <v/>
      </c>
      <c r="EK69" s="617" t="str">
        <f>IF($B69="","",IF(ISNUMBER(VLOOKUP($B69,HKI!$B$11:$EU$73,150,FALSE)),VLOOKUP($B69,HKI!$B$11:$EU$73,150,FALSE),""))</f>
        <v/>
      </c>
      <c r="EL69" s="602" t="str">
        <f>IF($B69="","",IF(ISNUMBER(VLOOKUP($B69,HKI!$B$11:$EV$73,151,FALSE)),VLOOKUP($B69,HKI!$B$11:$EV$73,151,FALSE),""))</f>
        <v/>
      </c>
      <c r="EM69" s="602" t="str">
        <f>IF($B69="","",IF(ISNUMBER(VLOOKUP($B69,HKI!$B$11:$EW$73,152,FALSE)),VLOOKUP($B69,HKI!$B$11:$EW$73,152,FALSE),""))</f>
        <v/>
      </c>
      <c r="EN69" s="602" t="str">
        <f>IF($B69="","",IF(ISNUMBER(VLOOKUP($B69,HKI!$B$11:$EX$73,153,FALSE)),VLOOKUP($B69,HKI!$B$11:$EX$73,153,FALSE),""))</f>
        <v/>
      </c>
      <c r="EO69" s="602" t="str">
        <f>IF($B69="","",IF(ISNUMBER(VLOOKUP($B69,HKI!$B$11:$EY$73,154,FALSE)),VLOOKUP($B69,HKI!$B$11:$EY$73,154,FALSE),""))</f>
        <v/>
      </c>
      <c r="EP69" s="602" t="str">
        <f>IF($B69="","",IF(ISNUMBER(VLOOKUP($B69,HKI!$B$11:$EZ$73,155,FALSE)),VLOOKUP($B69,HKI!$B$11:$EZ$73,155,FALSE),""))</f>
        <v/>
      </c>
      <c r="EQ69" s="602" t="str">
        <f>IF($B69="","",IF(ISNUMBER(VLOOKUP($B69,HKI!$B$11:$FA$73,156,FALSE)),VLOOKUP($B69,HKI!$B$11:$FA$73,156,FALSE),""))</f>
        <v/>
      </c>
      <c r="ER69" s="602" t="str">
        <f>IF($B69="","",IF(ISNUMBER(VLOOKUP($B69,HKI!$B$11:$FB$73,157,FALSE)),VLOOKUP($B69,HKI!$B$11:$FB$73,157,FALSE),""))</f>
        <v/>
      </c>
      <c r="ES69" s="602" t="str">
        <f>IF($B69="","",IF(ISNUMBER(VLOOKUP($B69,HKI!$B$11:$FC$84,158,FALSE)),VLOOKUP($B69,HKI!$B$11:$FC$73,158,FALSE),""))</f>
        <v/>
      </c>
      <c r="ET69" s="602" t="str">
        <f>IF($B69="","",IF(ISNUMBER(VLOOKUP($B69,HKI!$B$11:$FD$73,159,FALSE)),VLOOKUP($B69,HKI!$B$11:$FD$73,159,FALSE),""))</f>
        <v/>
      </c>
      <c r="EU69" s="602" t="str">
        <f>IF($B69="","",IF(ISNUMBER(VLOOKUP($B69,HKI!$B$11:$FE$73,160,FALSE)),VLOOKUP($B69,HKI!$B$11:$FE$73,160,FALSE),""))</f>
        <v/>
      </c>
      <c r="EV69" s="602" t="str">
        <f>IF($B69="","",IF(ISNUMBER(VLOOKUP($B69,HKI!$B$11:$FF$73,161,FALSE)),VLOOKUP($B69,HKI!$B$11:$FF$73,161,FALSE),""))</f>
        <v/>
      </c>
      <c r="EW69" s="602" t="str">
        <f>IF($B69="","",IF(ISNUMBER(VLOOKUP($B69,HKI!$B$11:$FG$73,162,FALSE)),VLOOKUP($B69,HKI!$B$11:$FG$73,162,FALSE),""))</f>
        <v/>
      </c>
      <c r="EX69" s="602" t="str">
        <f>IF($B69="","",IF(ISNUMBER(VLOOKUP($B69,HKI!$B$11:$FH$73,163,FALSE)),VLOOKUP($B69,HKI!$B$11:$FH$73,163,FALSE),""))</f>
        <v/>
      </c>
      <c r="EY69" s="602" t="str">
        <f>IF($B69="","",IF(ISNUMBER(VLOOKUP($B69,HKI!$B$11:$FI$73,164,FALSE)),VLOOKUP($B69,HKI!$B$11:$FI$73,164,FALSE),""))</f>
        <v/>
      </c>
      <c r="EZ69" s="602" t="str">
        <f>IF($B69="","",IF(ISNUMBER(VLOOKUP($B69,HKI!$B$11:$FJ$73,165,FALSE)),VLOOKUP($B69,HKI!$B$11:$FJ$73,165,FALSE),""))</f>
        <v/>
      </c>
      <c r="FA69" s="602" t="str">
        <f>IF($B69="","",IF(ISNUMBER(VLOOKUP($B69,HKI!$B$11:$FK$73,166,FALSE)),VLOOKUP($B69,HKI!$B$11:$FK$73,166,FALSE),""))</f>
        <v/>
      </c>
      <c r="FB69" s="602" t="str">
        <f>IF($B69="","",IF(ISNUMBER(VLOOKUP($B69,HKI!$B$11:$FL$73,167,FALSE)),VLOOKUP($B69,HKI!$B$11:$FL$73,167,FALSE),""))</f>
        <v/>
      </c>
      <c r="FC69" s="602" t="str">
        <f>IF($B69="","",IF(ISNUMBER(VLOOKUP($B69,HKI!$B$11:$FM$73,168,FALSE)),VLOOKUP($B69,HKI!$B$11:$FM$73,168,FALSE),""))</f>
        <v/>
      </c>
      <c r="FD69" s="602" t="str">
        <f>IF($B69="","",IF(ISNUMBER(VLOOKUP($B69,HKI!$B$11:$FN$73,169,FALSE)),VLOOKUP($B69,HKI!$B$11:$FN$73,169,FALSE),""))</f>
        <v/>
      </c>
      <c r="FE69" s="602" t="str">
        <f>IF($B69="","",IF(ISNUMBER(VLOOKUP($B69,HKI!$B$11:$FO$73,170,FALSE)),VLOOKUP($B69,HKI!$B$11:$FO$73,170,FALSE),""))</f>
        <v/>
      </c>
      <c r="FF69" s="602" t="str">
        <f>IF($B69="","",IF(ISNUMBER(VLOOKUP($B69,HKI!$B$11:$FP$73,171,FALSE)),VLOOKUP($B69,HKI!$B$11:$FP$73,171,FALSE),""))</f>
        <v/>
      </c>
      <c r="FG69" s="618" t="str">
        <f>IF($B69="","",IF(ISNUMBER(VLOOKUP($B69,HKI!$B$11:$FQ$73,172,FALSE)),VLOOKUP($B69,HKI!$B$11:$FQ$73,172,FALSE),""))</f>
        <v/>
      </c>
      <c r="FH69" s="610" t="str">
        <f t="shared" si="84"/>
        <v/>
      </c>
      <c r="FI69" s="586" t="str">
        <f t="shared" si="85"/>
        <v/>
      </c>
      <c r="FJ69" s="586" t="str">
        <f t="shared" si="86"/>
        <v/>
      </c>
      <c r="FK69" s="586" t="str">
        <f t="shared" si="87"/>
        <v/>
      </c>
      <c r="FL69" s="586" t="str">
        <f t="shared" si="88"/>
        <v/>
      </c>
      <c r="FM69" s="586" t="str">
        <f t="shared" si="89"/>
        <v/>
      </c>
      <c r="FN69" s="586" t="str">
        <f t="shared" si="90"/>
        <v/>
      </c>
      <c r="FO69" s="586" t="str">
        <f t="shared" si="91"/>
        <v/>
      </c>
      <c r="FP69" s="586" t="str">
        <f t="shared" si="92"/>
        <v/>
      </c>
      <c r="FQ69" s="586" t="str">
        <f t="shared" si="93"/>
        <v/>
      </c>
      <c r="FR69" s="586" t="str">
        <f t="shared" si="94"/>
        <v/>
      </c>
      <c r="FS69" s="586" t="str">
        <f t="shared" si="95"/>
        <v/>
      </c>
      <c r="FT69" s="586" t="str">
        <f t="shared" si="96"/>
        <v/>
      </c>
      <c r="FU69" s="586" t="str">
        <f t="shared" si="97"/>
        <v/>
      </c>
      <c r="FV69" s="586" t="str">
        <f t="shared" si="98"/>
        <v/>
      </c>
      <c r="FW69" s="586" t="str">
        <f t="shared" si="99"/>
        <v/>
      </c>
      <c r="FX69" s="586" t="str">
        <f t="shared" si="100"/>
        <v/>
      </c>
      <c r="FY69" s="586" t="str">
        <f t="shared" si="101"/>
        <v/>
      </c>
      <c r="FZ69" s="586" t="str">
        <f t="shared" si="102"/>
        <v/>
      </c>
      <c r="GA69" s="586" t="str">
        <f t="shared" si="103"/>
        <v/>
      </c>
      <c r="GB69" s="586" t="str">
        <f t="shared" si="104"/>
        <v/>
      </c>
      <c r="GC69" s="586" t="str">
        <f t="shared" si="105"/>
        <v/>
      </c>
      <c r="GD69" s="596" t="str">
        <f t="shared" si="106"/>
        <v/>
      </c>
      <c r="GE69" s="737" t="str">
        <f t="shared" si="107"/>
        <v/>
      </c>
      <c r="GF69" s="210"/>
      <c r="GI69" s="738">
        <f t="shared" si="108"/>
        <v>0</v>
      </c>
      <c r="GJ69" s="738">
        <f t="shared" si="109"/>
        <v>0</v>
      </c>
      <c r="GK69" s="738" t="e">
        <f t="shared" si="110"/>
        <v>#DIV/0!</v>
      </c>
    </row>
    <row r="70" spans="1:193" s="209" customFormat="1" ht="20.25">
      <c r="A70" s="687" t="str">
        <f>IF(B70="","",SUBTOTAL(3,$B$11:B70))</f>
        <v/>
      </c>
      <c r="B70" s="490" t="str">
        <f>IF(HKII!$B70="","",HKII!$B70)</f>
        <v/>
      </c>
      <c r="C70" s="648" t="str">
        <f>IF($B70="","",VLOOKUP($B70,'DS LOP HKII'!$B$2:$C$936,2,0))</f>
        <v/>
      </c>
      <c r="D70" s="649" t="str">
        <f>IF($B70="","",VLOOKUP($B70,'DS LOP HKII'!$B$2:$D$936,3,0))</f>
        <v/>
      </c>
      <c r="E70" s="201"/>
      <c r="F70" s="650" t="str">
        <f>IF($B70="","",IF(AND(ISBLANK(VLOOKUP($B70,HKI!$B$11:$G$73,5,FALSE)),ISBLANK(VLOOKUP($B70,HKII!$B$11:$G$80,5,FALSE)))=TRUE,"",VLOOKUP($B70,HKI!$B$11:$G$73,5,FALSE)+VLOOKUP($B70,HKII!$B$11:$G$80,5,FALSE)))</f>
        <v/>
      </c>
      <c r="G70" s="651" t="str">
        <f>IF($B70="","",IF(AND(ISBLANK(VLOOKUP($B70,HKI!$B$11:$G$73,6,FALSE)),ISBLANK(VLOOKUP($B70,HKII!$B$11:$G$80,6,FALSE)))=TRUE,"",VLOOKUP($B70,HKI!$B$11:$G$73,6,FALSE)+VLOOKUP($B70,HKII!$B$11:$G$80,6,FALSE)))</f>
        <v/>
      </c>
      <c r="H70" s="652" t="str">
        <f>IF(OR(ISNUMBER(VLOOKUP($B70,HKI!$B$11:$I$73,8,FALSE))=FALSE,$H$6="",$B70=""),"",VLOOKUP($B70,HKI!$B$11:$I$73,8,FALSE))</f>
        <v/>
      </c>
      <c r="I70" s="653" t="str">
        <f>IF(OR(ISNUMBER(VLOOKUP($B70,HKI!$B$11:$K$73,10,FALSE))=FALSE,,$H$6="",$B70=""),"",VLOOKUP($B70,HKI!$B$11:$K$73,10,FALSE))</f>
        <v/>
      </c>
      <c r="J70" s="652" t="str">
        <f>IF(OR(ISNUMBER(VLOOKUP($B70,HKI!$B$11:$M$73,12,FALSE))=FALSE,$J$6="",$B70=""),"",VLOOKUP($B70,HKI!$B$11:$M$73,12,FALSE))</f>
        <v/>
      </c>
      <c r="K70" s="653" t="str">
        <f>IF(OR(ISNUMBER(VLOOKUP($B70,HKI!$B$11:$O$73,14,FALSE))=FALSE,$J$6="",$B70=""),"",VLOOKUP($B70,HKI!$B$11:$O$73,14,FALSE))</f>
        <v/>
      </c>
      <c r="L70" s="652" t="str">
        <f>IF(OR(ISNUMBER(VLOOKUP($B70,HKI!$B$11:$Q$73,16,FALSE))=FALSE,$L$6="",$B70=""),"",VLOOKUP($B70,HKI!$B$11:$Q$73,16,FALSE))</f>
        <v/>
      </c>
      <c r="M70" s="653" t="str">
        <f>IF(OR(ISNUMBER(VLOOKUP($B70,HKI!$B$11:$S$73,18,FALSE))=FALSE,$L$6="",$B70=""),"",VLOOKUP($B70,HKI!$B$11:$S$73,18,FALSE))</f>
        <v/>
      </c>
      <c r="N70" s="652" t="str">
        <f>IF(OR(ISNUMBER(VLOOKUP($B70,HKI!$B$11:$U$73,20,FALSE))=FALSE,$N$6="",$B70=""),"",VLOOKUP($B70,HKI!$B$11:$U$73,20,FALSE))</f>
        <v/>
      </c>
      <c r="O70" s="653" t="str">
        <f>IF(OR(ISNUMBER(VLOOKUP($B70,HKI!$B$11:$W$73,22,FALSE))=FALSE,$N$6="",$B70=""),"",VLOOKUP($B70,HKI!$B$11:$W$73,22,FALSE))</f>
        <v/>
      </c>
      <c r="P70" s="652" t="str">
        <f>IF(OR(ISNUMBER(VLOOKUP($B70,HKI!$B$11:$Y$73,24,FALSE))=FALSE,$P$6="",$B70=""),"",VLOOKUP($B70,HKI!$B$11:$Y$73,24,FALSE))</f>
        <v/>
      </c>
      <c r="Q70" s="653" t="str">
        <f>IF(OR(ISNUMBER(VLOOKUP($B70,HKI!$B$11:$AA$73,26,FALSE))=FALSE,$P$6="",$B70=""),"",VLOOKUP($B70,HKI!$B$11:$AA$73,26,FALSE))</f>
        <v/>
      </c>
      <c r="R70" s="652" t="str">
        <f>IF(OR(ISNUMBER(VLOOKUP($B70,HKI!$B$11:$AC$73,28,FALSE))=FALSE,$R$6="",$B70=""),"",VLOOKUP($B70,HKI!$B$11:$AC$73,28,FALSE))</f>
        <v/>
      </c>
      <c r="S70" s="653" t="str">
        <f>IF(OR(ISNUMBER(VLOOKUP($B70,HKI!$B$11:$AE$73,30,FALSE))=FALSE,$R$6="",$B70=""),"",VLOOKUP($B70,HKI!$B$11:$AE$73,30,FALSE))</f>
        <v/>
      </c>
      <c r="T70" s="652" t="str">
        <f>IF(OR(ISNUMBER(VLOOKUP($B70,HKI!$B$11:$AG$73,32,FALSE))=FALSE,$T$6="",$B70=""),"",VLOOKUP($B70,HKI!$B$11:$AG$73,32,FALSE))</f>
        <v/>
      </c>
      <c r="U70" s="653" t="str">
        <f>IF(OR(ISNUMBER(VLOOKUP($B70,HKI!$B$11:$AI$73,34,FALSE))=FALSE,$T$6="",$B70=""),"",VLOOKUP($B70,HKI!$B$11:$AI$73,34,FALSE))</f>
        <v/>
      </c>
      <c r="V70" s="652" t="str">
        <f>IF(OR(ISNUMBER(VLOOKUP($B70,HKI!$B$11:$AK$73,36,FALSE))=FALSE,$V$6="",$B70=""),"",VLOOKUP($B70,HKI!$B$11:$AK$73,36,FALSE))</f>
        <v/>
      </c>
      <c r="W70" s="653" t="str">
        <f>IF(OR(ISNUMBER(VLOOKUP($B70,HKI!$B$11:$AM$73,38,FALSE))=FALSE,$V$6="",$B70=""),"",VLOOKUP($B70,HKI!$B$11:$AM$73,38,FALSE))</f>
        <v/>
      </c>
      <c r="X70" s="652" t="str">
        <f>IF(OR(ISNUMBER(VLOOKUP($B70,HKI!$B$11:$AO$73,40,FALSE))=FALSE,$X$6="",$B70=""),"",VLOOKUP($B70,HKI!$B$11:$AO$73,40,FALSE))</f>
        <v/>
      </c>
      <c r="Y70" s="653" t="str">
        <f>IF(OR(ISNUMBER(VLOOKUP($B70,HKI!$B$11:$AQ$73,42,FALSE))=FALSE,$X$6="",$B70=""),"",VLOOKUP($B70,HKI!$B$11:$AQ$73,42,FALSE))</f>
        <v/>
      </c>
      <c r="Z70" s="652" t="str">
        <f>IF(OR(ISNUMBER(VLOOKUP($B70,HKI!$B$11:$AS$73,44,FALSE))=FALSE,$Z$6="",$B70=""),"",VLOOKUP($B70,HKI!$B$11:$AS$73,44,FALSE))</f>
        <v/>
      </c>
      <c r="AA70" s="254"/>
      <c r="AB70" s="652" t="str">
        <f>IF(OR(ISNUMBER(VLOOKUP($B70,HKI!$B$11:$AW$73,48,FALSE))=FALSE,$AB$6="",$B70=""),"",VLOOKUP($B70,HKI!$B$11:$AW$73,48,FALSE))</f>
        <v/>
      </c>
      <c r="AC70" s="254"/>
      <c r="AD70" s="652" t="str">
        <f>IF(OR(ISNUMBER(VLOOKUP($B70,HKII!$B$11:$I$80,8,FALSE))=FALSE,$AD$6="",$B70=""),"",VLOOKUP($B70,HKII!$B$11:$I$80,8,FALSE))</f>
        <v/>
      </c>
      <c r="AE70" s="653" t="str">
        <f>IF(OR(ISNUMBER(VLOOKUP($B70,HKII!$B$11:$K$80,10,FALSE))=FALSE,$AD$6="",$B70=""),"",VLOOKUP($B70,HKII!$B$11:$K$80,10,FALSE))</f>
        <v/>
      </c>
      <c r="AF70" s="652" t="str">
        <f>IF(OR(ISNUMBER(VLOOKUP($B70,HKII!$B$11:$M$80,12,FALSE))=FALSE,$AF$6="",$B70=""),"",VLOOKUP($B70,HKII!$B$11:$M$80,12,FALSE))</f>
        <v/>
      </c>
      <c r="AG70" s="653" t="str">
        <f>IF(OR(ISNUMBER(VLOOKUP($B70,HKII!$B$11:$O$80,14,FALSE))=FALSE,$AF$6="",$B70=""),"",VLOOKUP($B70,HKII!$B$11:$O$80,14,FALSE))</f>
        <v/>
      </c>
      <c r="AH70" s="652" t="str">
        <f>IF(OR(ISNUMBER(VLOOKUP($B70,HKII!$B$11:$Q$80,16,FALSE))=FALSE,$AH$6="",$B70=""),"",VLOOKUP($B70,HKII!$B$11:$Q$80,16,FALSE))</f>
        <v/>
      </c>
      <c r="AI70" s="653" t="str">
        <f>IF(OR(ISNUMBER(VLOOKUP($B70,HKII!$B$11:$S$80,18,FALSE))=FALSE,$AH$6="",$B70=""),"",VLOOKUP($B70,HKII!$B$11:$S$75,18,FALSE))</f>
        <v/>
      </c>
      <c r="AJ70" s="652" t="str">
        <f>IF(OR(ISNUMBER(VLOOKUP($B70,HKII!$B$11:$U$80,20,FALSE))=FALSE,$AJ$6="",$B70=""),"",VLOOKUP($B70,HKII!$B$11:$U$80,20,FALSE))</f>
        <v/>
      </c>
      <c r="AK70" s="653" t="str">
        <f>IF(OR(ISNUMBER(VLOOKUP($B70,HKII!$B$11:$W$91,22,FALSE))=FALSE,$AJ$6="",$B70=""),"",VLOOKUP($B70,HKII!$B$11:$W$91,22,FALSE))</f>
        <v/>
      </c>
      <c r="AL70" s="652" t="str">
        <f>IF(OR(ISNUMBER(VLOOKUP($B70,HKII!$B$11:$Y$80,24,FALSE))=FALSE,$AL$6="",$B70=""),"",VLOOKUP($B70,HKII!$B$11:$Y$80,24,FALSE))</f>
        <v/>
      </c>
      <c r="AM70" s="653" t="str">
        <f>IF(OR(ISNUMBER(VLOOKUP($B70,HKII!$B$11:$AA$80,26,FALSE))=FALSE,$AL$6="",$B70=""),"",VLOOKUP($B70,HKII!$B$11:$AA$80,26,FALSE))</f>
        <v/>
      </c>
      <c r="AN70" s="652" t="str">
        <f>IF(OR(ISNUMBER(VLOOKUP($B70,HKII!$B$11:$AC$80,28,FALSE))=FALSE,$AN$6="",$B70=""),"",VLOOKUP($B70,HKII!$B$11:$AC$80,28,FALSE))</f>
        <v/>
      </c>
      <c r="AO70" s="653" t="str">
        <f>IF(OR(ISNUMBER(VLOOKUP($B70,HKII!$B$11:$AE$80,30,FALSE))=FALSE,$AN$6="",$B70=""),"",VLOOKUP($B70,HKII!$B$11:$AE$80,30,FALSE))</f>
        <v/>
      </c>
      <c r="AP70" s="652" t="str">
        <f>IF(OR(ISNUMBER(VLOOKUP($B70,HKII!$B$11:$AG$80,32,FALSE))=FALSE,$AP$6="",$B70=""),"",VLOOKUP($B70,HKII!$B$11:$AG$80,32,FALSE))</f>
        <v/>
      </c>
      <c r="AQ70" s="654" t="str">
        <f>IF(OR(ISNUMBER(VLOOKUP($B70,HKII!$B$11:$AI$80,34,FALSE))=FALSE,$AP$6="",$B70=""),"",VLOOKUP($B70,HKII!$B$11:$AI$80,34,FALSE))</f>
        <v/>
      </c>
      <c r="AR70" s="652" t="str">
        <f>IF(OR(ISNUMBER(VLOOKUP($B70,HKII!$B$11:$AK$80,36,FALSE))=FALSE,$AR$6="",$B70=""),"",VLOOKUP($B70,HKII!$B$11:$AK$80,36,FALSE))</f>
        <v/>
      </c>
      <c r="AS70" s="254"/>
      <c r="AT70" s="652" t="str">
        <f>IF(OR(ISNUMBER(VLOOKUP($B70,HKII!$B$11:$AO$80,40,FALSE))=FALSE,$AT$6="",$B70=""),"",VLOOKUP($B70,HKII!$B$11:$AO$80,40,FALSE))</f>
        <v/>
      </c>
      <c r="AU70" s="735"/>
      <c r="AV70" s="652" t="str">
        <f>IF(OR(ISNUMBER(VLOOKUP($B70,HKII!$B$11:$AS$80,44,FALSE))=FALSE,$AV$6="",$B70=""),"",VLOOKUP($B70,HKII!$B$11:$AS$80,44,FALSE))</f>
        <v/>
      </c>
      <c r="AW70" s="735"/>
      <c r="AX70" s="652" t="str">
        <f>IF(OR(ISNUMBER(VLOOKUP($B70,HKII!$B$11:$AW$80,48,FALSE))=FALSE,AX65="",$B70=""),"",VLOOKUP($B70,HKII!$B$11:$AW$80,48,FALSE))</f>
        <v/>
      </c>
      <c r="AY70" s="735"/>
      <c r="AZ70" s="655" t="str">
        <f t="shared" si="0"/>
        <v/>
      </c>
      <c r="BA70" s="655" t="str">
        <f t="shared" si="22"/>
        <v/>
      </c>
      <c r="BB70" s="548" t="str">
        <f>IF($B70="","",IF(OR(ISNUMBER(VLOOKUP($B70,HKI!$B$11:$BB$73,53,FALSE)),ISNUMBER(VLOOKUP($B70,HKII!$B$11:$BB$80,53,FALSE))),ROUND((VLOOKUP($B70,HKI!$B$11:$BB$73,53,FALSE)+VLOOKUP($B70,HKII!$B$11:$BB$80,53,FALSE))/2,0),""))</f>
        <v/>
      </c>
      <c r="BC70" s="656" t="str">
        <f t="shared" si="23"/>
        <v/>
      </c>
      <c r="BD70" s="548" t="str">
        <f t="shared" si="24"/>
        <v/>
      </c>
      <c r="BE70" s="202"/>
      <c r="BF70" s="186" t="str">
        <f t="shared" si="25"/>
        <v/>
      </c>
      <c r="BG70" s="657" t="str">
        <f t="shared" si="26"/>
        <v/>
      </c>
      <c r="BH70" s="188" t="str">
        <f t="shared" si="111"/>
        <v/>
      </c>
      <c r="BI70" s="188" t="str">
        <f t="shared" si="28"/>
        <v/>
      </c>
      <c r="BJ70" s="188" t="str">
        <f t="shared" si="29"/>
        <v/>
      </c>
      <c r="BK70" s="658" t="str">
        <f t="shared" si="30"/>
        <v/>
      </c>
      <c r="BL70" s="659" t="str">
        <f t="shared" si="31"/>
        <v/>
      </c>
      <c r="BM70" s="186" t="str">
        <f t="shared" si="32"/>
        <v/>
      </c>
      <c r="BN70" s="659" t="str">
        <f t="shared" si="33"/>
        <v/>
      </c>
      <c r="BO70" s="186" t="str">
        <f t="shared" si="34"/>
        <v/>
      </c>
      <c r="BP70" s="660" t="str">
        <f t="shared" si="35"/>
        <v/>
      </c>
      <c r="BQ70" s="203"/>
      <c r="BR70" s="681" t="str">
        <f>IF($B70="","",IF(AND(ISNUMBER(VLOOKUP($B70,HKI!$B$11:$BP$73,67,FALSE))=TRUE,ISNUMBER(VLOOKUP($B70,HKII!$B$11:$BI$80,60,FALSE))=TRUE),VLOOKUP($B70,HKI!$B$11:$BP$73,67,FALSE)+VLOOKUP($B70,HKII!$B$11:$BI$80,60,FALSE),IF(OR(ISNUMBER(VLOOKUP($B70,HKI!$B$11:$BP$73,67,FALSE))=TRUE,ISNUMBER(VLOOKUP($B70,HKII!$B$11:$BI$80,60,FALSE))=TRUE),VLOOKUP($B70,HKII!$B$11:$BI$80,60,FALSE),"")))</f>
        <v/>
      </c>
      <c r="BS70" s="681" t="str">
        <f>IF($B70="","",IF(ISNUMBER(VLOOKUP($B70,HKI!$B$11:$BQ$73,68,FALSE))=TRUE,VLOOKUP($B70,HKI!$B$11:$BQ$84,68,FALSE)+IF(ISNUMBER(VLOOKUP($B70,HKII!$B$11:$BJ$80,61,FALSE))=TRUE,VLOOKUP($B70,HKII!$B$11:$BJ$80,61,FALSE),VLOOKUP($B70,HKII!$B$11:$BJ$80,61,FALSE)),""))</f>
        <v/>
      </c>
      <c r="BT70" s="197" t="str">
        <f t="shared" si="112"/>
        <v/>
      </c>
      <c r="BU70" s="198" t="str">
        <f t="shared" si="113"/>
        <v/>
      </c>
      <c r="BV70" s="198" t="str">
        <f t="shared" si="114"/>
        <v/>
      </c>
      <c r="BW70" s="198" t="str">
        <f t="shared" si="115"/>
        <v/>
      </c>
      <c r="BX70" s="199" t="str">
        <f t="shared" si="116"/>
        <v/>
      </c>
      <c r="BY70" s="199" t="str">
        <f t="shared" si="6"/>
        <v/>
      </c>
      <c r="BZ70" s="198" t="str">
        <f t="shared" si="7"/>
        <v/>
      </c>
      <c r="CA70" s="198" t="str">
        <f t="shared" si="117"/>
        <v/>
      </c>
      <c r="CB70" s="199" t="str">
        <f t="shared" si="36"/>
        <v/>
      </c>
      <c r="CC70" s="199" t="str">
        <f t="shared" si="37"/>
        <v/>
      </c>
      <c r="CD70" s="198" t="str">
        <f t="shared" si="9"/>
        <v/>
      </c>
      <c r="CE70" s="198" t="str">
        <f t="shared" si="118"/>
        <v/>
      </c>
      <c r="CF70" s="198" t="str">
        <f t="shared" si="119"/>
        <v/>
      </c>
      <c r="CG70" s="198" t="str">
        <f t="shared" si="120"/>
        <v/>
      </c>
      <c r="CH70" s="198" t="str">
        <f t="shared" si="121"/>
        <v/>
      </c>
      <c r="CI70" s="198" t="str">
        <f t="shared" si="122"/>
        <v/>
      </c>
      <c r="CJ70" s="198" t="str">
        <f t="shared" si="123"/>
        <v/>
      </c>
      <c r="CK70" s="198" t="str">
        <f t="shared" si="124"/>
        <v/>
      </c>
      <c r="CL70" s="198" t="str">
        <f t="shared" si="125"/>
        <v/>
      </c>
      <c r="CM70" s="198" t="str">
        <f t="shared" si="18"/>
        <v/>
      </c>
      <c r="CN70" s="198" t="str">
        <f t="shared" si="19"/>
        <v/>
      </c>
      <c r="CO70" s="199" t="str">
        <f t="shared" si="20"/>
        <v/>
      </c>
      <c r="CP70" s="200" t="str">
        <f t="shared" si="38"/>
        <v/>
      </c>
      <c r="CQ70" s="571" t="str">
        <f t="shared" si="39"/>
        <v/>
      </c>
      <c r="CR70" s="571" t="str">
        <f t="shared" si="40"/>
        <v/>
      </c>
      <c r="CS70" s="571" t="str">
        <f t="shared" si="41"/>
        <v/>
      </c>
      <c r="CT70" s="571" t="str">
        <f t="shared" si="42"/>
        <v/>
      </c>
      <c r="CU70" s="571" t="str">
        <f t="shared" si="43"/>
        <v/>
      </c>
      <c r="CV70" s="571" t="str">
        <f t="shared" si="44"/>
        <v/>
      </c>
      <c r="CW70" s="571" t="str">
        <f t="shared" si="45"/>
        <v/>
      </c>
      <c r="CX70" s="571" t="str">
        <f t="shared" si="46"/>
        <v/>
      </c>
      <c r="CY70" s="571" t="str">
        <f t="shared" si="47"/>
        <v/>
      </c>
      <c r="CZ70" s="571" t="str">
        <f t="shared" si="48"/>
        <v/>
      </c>
      <c r="DA70" s="571" t="str">
        <f t="shared" si="49"/>
        <v/>
      </c>
      <c r="DB70" s="571" t="str">
        <f t="shared" si="50"/>
        <v/>
      </c>
      <c r="DC70" s="571" t="str">
        <f t="shared" si="51"/>
        <v/>
      </c>
      <c r="DD70" s="571" t="str">
        <f t="shared" si="52"/>
        <v/>
      </c>
      <c r="DE70" s="571" t="str">
        <f t="shared" si="53"/>
        <v/>
      </c>
      <c r="DF70" s="571" t="str">
        <f t="shared" si="54"/>
        <v/>
      </c>
      <c r="DG70" s="571" t="str">
        <f t="shared" si="55"/>
        <v/>
      </c>
      <c r="DH70" s="571" t="str">
        <f t="shared" si="56"/>
        <v/>
      </c>
      <c r="DI70" s="571" t="str">
        <f t="shared" si="57"/>
        <v/>
      </c>
      <c r="DJ70" s="571" t="str">
        <f t="shared" si="58"/>
        <v/>
      </c>
      <c r="DK70" s="571" t="str">
        <f t="shared" si="59"/>
        <v/>
      </c>
      <c r="DL70" s="571" t="str">
        <f t="shared" si="60"/>
        <v/>
      </c>
      <c r="DM70" s="574" t="str">
        <f t="shared" si="126"/>
        <v/>
      </c>
      <c r="DN70" s="585" t="str">
        <f t="shared" si="61"/>
        <v/>
      </c>
      <c r="DO70" s="586" t="str">
        <f t="shared" si="62"/>
        <v/>
      </c>
      <c r="DP70" s="586" t="str">
        <f t="shared" si="63"/>
        <v/>
      </c>
      <c r="DQ70" s="586" t="str">
        <f t="shared" si="64"/>
        <v/>
      </c>
      <c r="DR70" s="586" t="str">
        <f t="shared" si="65"/>
        <v/>
      </c>
      <c r="DS70" s="586" t="str">
        <f t="shared" si="66"/>
        <v/>
      </c>
      <c r="DT70" s="586" t="str">
        <f t="shared" si="67"/>
        <v/>
      </c>
      <c r="DU70" s="586" t="str">
        <f t="shared" si="68"/>
        <v/>
      </c>
      <c r="DV70" s="586" t="str">
        <f t="shared" si="69"/>
        <v/>
      </c>
      <c r="DW70" s="586" t="str">
        <f t="shared" si="70"/>
        <v/>
      </c>
      <c r="DX70" s="586" t="str">
        <f t="shared" si="71"/>
        <v/>
      </c>
      <c r="DY70" s="586" t="str">
        <f t="shared" si="72"/>
        <v/>
      </c>
      <c r="DZ70" s="586" t="str">
        <f t="shared" si="73"/>
        <v/>
      </c>
      <c r="EA70" s="586" t="str">
        <f t="shared" si="74"/>
        <v/>
      </c>
      <c r="EB70" s="586" t="str">
        <f t="shared" si="75"/>
        <v/>
      </c>
      <c r="EC70" s="586" t="str">
        <f t="shared" si="76"/>
        <v/>
      </c>
      <c r="ED70" s="586" t="str">
        <f t="shared" si="77"/>
        <v/>
      </c>
      <c r="EE70" s="586" t="str">
        <f t="shared" si="78"/>
        <v/>
      </c>
      <c r="EF70" s="586" t="str">
        <f t="shared" si="79"/>
        <v/>
      </c>
      <c r="EG70" s="586" t="str">
        <f t="shared" si="80"/>
        <v/>
      </c>
      <c r="EH70" s="586" t="str">
        <f t="shared" si="81"/>
        <v/>
      </c>
      <c r="EI70" s="586" t="str">
        <f t="shared" si="82"/>
        <v/>
      </c>
      <c r="EJ70" s="589" t="str">
        <f t="shared" si="83"/>
        <v/>
      </c>
      <c r="EK70" s="617" t="str">
        <f>IF($B70="","",IF(ISNUMBER(VLOOKUP($B70,HKI!$B$11:$EU$73,150,FALSE)),VLOOKUP($B70,HKI!$B$11:$EU$73,150,FALSE),""))</f>
        <v/>
      </c>
      <c r="EL70" s="602" t="str">
        <f>IF($B70="","",IF(ISNUMBER(VLOOKUP($B70,HKI!$B$11:$EV$73,151,FALSE)),VLOOKUP($B70,HKI!$B$11:$EV$73,151,FALSE),""))</f>
        <v/>
      </c>
      <c r="EM70" s="602" t="str">
        <f>IF($B70="","",IF(ISNUMBER(VLOOKUP($B70,HKI!$B$11:$EW$73,152,FALSE)),VLOOKUP($B70,HKI!$B$11:$EW$73,152,FALSE),""))</f>
        <v/>
      </c>
      <c r="EN70" s="602" t="str">
        <f>IF($B70="","",IF(ISNUMBER(VLOOKUP($B70,HKI!$B$11:$EX$73,153,FALSE)),VLOOKUP($B70,HKI!$B$11:$EX$73,153,FALSE),""))</f>
        <v/>
      </c>
      <c r="EO70" s="602" t="str">
        <f>IF($B70="","",IF(ISNUMBER(VLOOKUP($B70,HKI!$B$11:$EY$73,154,FALSE)),VLOOKUP($B70,HKI!$B$11:$EY$73,154,FALSE),""))</f>
        <v/>
      </c>
      <c r="EP70" s="602" t="str">
        <f>IF($B70="","",IF(ISNUMBER(VLOOKUP($B70,HKI!$B$11:$EZ$73,155,FALSE)),VLOOKUP($B70,HKI!$B$11:$EZ$73,155,FALSE),""))</f>
        <v/>
      </c>
      <c r="EQ70" s="602" t="str">
        <f>IF($B70="","",IF(ISNUMBER(VLOOKUP($B70,HKI!$B$11:$FA$73,156,FALSE)),VLOOKUP($B70,HKI!$B$11:$FA$73,156,FALSE),""))</f>
        <v/>
      </c>
      <c r="ER70" s="602" t="str">
        <f>IF($B70="","",IF(ISNUMBER(VLOOKUP($B70,HKI!$B$11:$FB$73,157,FALSE)),VLOOKUP($B70,HKI!$B$11:$FB$73,157,FALSE),""))</f>
        <v/>
      </c>
      <c r="ES70" s="602" t="str">
        <f>IF($B70="","",IF(ISNUMBER(VLOOKUP($B70,HKI!$B$11:$FC$84,158,FALSE)),VLOOKUP($B70,HKI!$B$11:$FC$73,158,FALSE),""))</f>
        <v/>
      </c>
      <c r="ET70" s="602" t="str">
        <f>IF($B70="","",IF(ISNUMBER(VLOOKUP($B70,HKI!$B$11:$FD$73,159,FALSE)),VLOOKUP($B70,HKI!$B$11:$FD$73,159,FALSE),""))</f>
        <v/>
      </c>
      <c r="EU70" s="602" t="str">
        <f>IF($B70="","",IF(ISNUMBER(VLOOKUP($B70,HKI!$B$11:$FE$73,160,FALSE)),VLOOKUP($B70,HKI!$B$11:$FE$73,160,FALSE),""))</f>
        <v/>
      </c>
      <c r="EV70" s="602" t="str">
        <f>IF($B70="","",IF(ISNUMBER(VLOOKUP($B70,HKI!$B$11:$FF$73,161,FALSE)),VLOOKUP($B70,HKI!$B$11:$FF$73,161,FALSE),""))</f>
        <v/>
      </c>
      <c r="EW70" s="602" t="str">
        <f>IF($B70="","",IF(ISNUMBER(VLOOKUP($B70,HKI!$B$11:$FG$73,162,FALSE)),VLOOKUP($B70,HKI!$B$11:$FG$73,162,FALSE),""))</f>
        <v/>
      </c>
      <c r="EX70" s="602" t="str">
        <f>IF($B70="","",IF(ISNUMBER(VLOOKUP($B70,HKI!$B$11:$FH$73,163,FALSE)),VLOOKUP($B70,HKI!$B$11:$FH$73,163,FALSE),""))</f>
        <v/>
      </c>
      <c r="EY70" s="602" t="str">
        <f>IF($B70="","",IF(ISNUMBER(VLOOKUP($B70,HKI!$B$11:$FI$73,164,FALSE)),VLOOKUP($B70,HKI!$B$11:$FI$73,164,FALSE),""))</f>
        <v/>
      </c>
      <c r="EZ70" s="602" t="str">
        <f>IF($B70="","",IF(ISNUMBER(VLOOKUP($B70,HKI!$B$11:$FJ$73,165,FALSE)),VLOOKUP($B70,HKI!$B$11:$FJ$73,165,FALSE),""))</f>
        <v/>
      </c>
      <c r="FA70" s="602" t="str">
        <f>IF($B70="","",IF(ISNUMBER(VLOOKUP($B70,HKI!$B$11:$FK$73,166,FALSE)),VLOOKUP($B70,HKI!$B$11:$FK$73,166,FALSE),""))</f>
        <v/>
      </c>
      <c r="FB70" s="602" t="str">
        <f>IF($B70="","",IF(ISNUMBER(VLOOKUP($B70,HKI!$B$11:$FL$73,167,FALSE)),VLOOKUP($B70,HKI!$B$11:$FL$73,167,FALSE),""))</f>
        <v/>
      </c>
      <c r="FC70" s="602" t="str">
        <f>IF($B70="","",IF(ISNUMBER(VLOOKUP($B70,HKI!$B$11:$FM$73,168,FALSE)),VLOOKUP($B70,HKI!$B$11:$FM$73,168,FALSE),""))</f>
        <v/>
      </c>
      <c r="FD70" s="602" t="str">
        <f>IF($B70="","",IF(ISNUMBER(VLOOKUP($B70,HKI!$B$11:$FN$73,169,FALSE)),VLOOKUP($B70,HKI!$B$11:$FN$73,169,FALSE),""))</f>
        <v/>
      </c>
      <c r="FE70" s="602" t="str">
        <f>IF($B70="","",IF(ISNUMBER(VLOOKUP($B70,HKI!$B$11:$FO$73,170,FALSE)),VLOOKUP($B70,HKI!$B$11:$FO$73,170,FALSE),""))</f>
        <v/>
      </c>
      <c r="FF70" s="602" t="str">
        <f>IF($B70="","",IF(ISNUMBER(VLOOKUP($B70,HKI!$B$11:$FP$73,171,FALSE)),VLOOKUP($B70,HKI!$B$11:$FP$73,171,FALSE),""))</f>
        <v/>
      </c>
      <c r="FG70" s="618" t="str">
        <f>IF($B70="","",IF(ISNUMBER(VLOOKUP($B70,HKI!$B$11:$FQ$73,172,FALSE)),VLOOKUP($B70,HKI!$B$11:$FQ$73,172,FALSE),""))</f>
        <v/>
      </c>
      <c r="FH70" s="610" t="str">
        <f t="shared" si="84"/>
        <v/>
      </c>
      <c r="FI70" s="586" t="str">
        <f t="shared" si="85"/>
        <v/>
      </c>
      <c r="FJ70" s="586" t="str">
        <f t="shared" si="86"/>
        <v/>
      </c>
      <c r="FK70" s="586" t="str">
        <f t="shared" si="87"/>
        <v/>
      </c>
      <c r="FL70" s="586" t="str">
        <f t="shared" si="88"/>
        <v/>
      </c>
      <c r="FM70" s="586" t="str">
        <f t="shared" si="89"/>
        <v/>
      </c>
      <c r="FN70" s="586" t="str">
        <f t="shared" si="90"/>
        <v/>
      </c>
      <c r="FO70" s="586" t="str">
        <f t="shared" si="91"/>
        <v/>
      </c>
      <c r="FP70" s="586" t="str">
        <f t="shared" si="92"/>
        <v/>
      </c>
      <c r="FQ70" s="586" t="str">
        <f t="shared" si="93"/>
        <v/>
      </c>
      <c r="FR70" s="586" t="str">
        <f t="shared" si="94"/>
        <v/>
      </c>
      <c r="FS70" s="586" t="str">
        <f t="shared" si="95"/>
        <v/>
      </c>
      <c r="FT70" s="586" t="str">
        <f t="shared" si="96"/>
        <v/>
      </c>
      <c r="FU70" s="586" t="str">
        <f t="shared" si="97"/>
        <v/>
      </c>
      <c r="FV70" s="586" t="str">
        <f t="shared" si="98"/>
        <v/>
      </c>
      <c r="FW70" s="586" t="str">
        <f t="shared" si="99"/>
        <v/>
      </c>
      <c r="FX70" s="586" t="str">
        <f t="shared" si="100"/>
        <v/>
      </c>
      <c r="FY70" s="586" t="str">
        <f t="shared" si="101"/>
        <v/>
      </c>
      <c r="FZ70" s="586" t="str">
        <f t="shared" si="102"/>
        <v/>
      </c>
      <c r="GA70" s="586" t="str">
        <f t="shared" si="103"/>
        <v/>
      </c>
      <c r="GB70" s="586" t="str">
        <f t="shared" si="104"/>
        <v/>
      </c>
      <c r="GC70" s="586" t="str">
        <f t="shared" si="105"/>
        <v/>
      </c>
      <c r="GD70" s="596" t="str">
        <f t="shared" si="106"/>
        <v/>
      </c>
      <c r="GE70" s="737" t="str">
        <f t="shared" si="107"/>
        <v/>
      </c>
      <c r="GF70" s="210"/>
      <c r="GI70" s="738">
        <f t="shared" si="108"/>
        <v>0</v>
      </c>
      <c r="GJ70" s="738">
        <f t="shared" si="109"/>
        <v>0</v>
      </c>
      <c r="GK70" s="738" t="e">
        <f t="shared" si="110"/>
        <v>#DIV/0!</v>
      </c>
    </row>
    <row r="71" spans="1:193" s="209" customFormat="1" ht="20.25">
      <c r="A71" s="687" t="str">
        <f>IF(B71="","",SUBTOTAL(3,$B$11:B71))</f>
        <v/>
      </c>
      <c r="B71" s="490" t="str">
        <f>IF(HKII!$B71="","",HKII!$B71)</f>
        <v/>
      </c>
      <c r="C71" s="648" t="str">
        <f>IF($B71="","",VLOOKUP($B71,'DS LOP HKII'!$B$2:$C$936,2,0))</f>
        <v/>
      </c>
      <c r="D71" s="649" t="str">
        <f>IF($B71="","",VLOOKUP($B71,'DS LOP HKII'!$B$2:$D$936,3,0))</f>
        <v/>
      </c>
      <c r="E71" s="201"/>
      <c r="F71" s="650" t="str">
        <f>IF($B71="","",IF(AND(ISBLANK(VLOOKUP($B71,HKI!$B$11:$G$73,5,FALSE)),ISBLANK(VLOOKUP($B71,HKII!$B$11:$G$80,5,FALSE)))=TRUE,"",VLOOKUP($B71,HKI!$B$11:$G$73,5,FALSE)+VLOOKUP($B71,HKII!$B$11:$G$80,5,FALSE)))</f>
        <v/>
      </c>
      <c r="G71" s="651" t="str">
        <f>IF($B71="","",IF(AND(ISBLANK(VLOOKUP($B71,HKI!$B$11:$G$73,6,FALSE)),ISBLANK(VLOOKUP($B71,HKII!$B$11:$G$80,6,FALSE)))=TRUE,"",VLOOKUP($B71,HKI!$B$11:$G$73,6,FALSE)+VLOOKUP($B71,HKII!$B$11:$G$80,6,FALSE)))</f>
        <v/>
      </c>
      <c r="H71" s="652" t="str">
        <f>IF(OR(ISNUMBER(VLOOKUP($B71,HKI!$B$11:$I$73,8,FALSE))=FALSE,$H$6="",$B71=""),"",VLOOKUP($B71,HKI!$B$11:$I$73,8,FALSE))</f>
        <v/>
      </c>
      <c r="I71" s="653" t="str">
        <f>IF(OR(ISNUMBER(VLOOKUP($B71,HKI!$B$11:$K$73,10,FALSE))=FALSE,,$H$6="",$B71=""),"",VLOOKUP($B71,HKI!$B$11:$K$73,10,FALSE))</f>
        <v/>
      </c>
      <c r="J71" s="652" t="str">
        <f>IF(OR(ISNUMBER(VLOOKUP($B71,HKI!$B$11:$M$73,12,FALSE))=FALSE,$J$6="",$B71=""),"",VLOOKUP($B71,HKI!$B$11:$M$73,12,FALSE))</f>
        <v/>
      </c>
      <c r="K71" s="653" t="str">
        <f>IF(OR(ISNUMBER(VLOOKUP($B71,HKI!$B$11:$O$73,14,FALSE))=FALSE,$J$6="",$B71=""),"",VLOOKUP($B71,HKI!$B$11:$O$73,14,FALSE))</f>
        <v/>
      </c>
      <c r="L71" s="652" t="str">
        <f>IF(OR(ISNUMBER(VLOOKUP($B71,HKI!$B$11:$Q$73,16,FALSE))=FALSE,$L$6="",$B71=""),"",VLOOKUP($B71,HKI!$B$11:$Q$73,16,FALSE))</f>
        <v/>
      </c>
      <c r="M71" s="653" t="str">
        <f>IF(OR(ISNUMBER(VLOOKUP($B71,HKI!$B$11:$S$73,18,FALSE))=FALSE,$L$6="",$B71=""),"",VLOOKUP($B71,HKI!$B$11:$S$73,18,FALSE))</f>
        <v/>
      </c>
      <c r="N71" s="652" t="str">
        <f>IF(OR(ISNUMBER(VLOOKUP($B71,HKI!$B$11:$U$73,20,FALSE))=FALSE,$N$6="",$B71=""),"",VLOOKUP($B71,HKI!$B$11:$U$73,20,FALSE))</f>
        <v/>
      </c>
      <c r="O71" s="653" t="str">
        <f>IF(OR(ISNUMBER(VLOOKUP($B71,HKI!$B$11:$W$73,22,FALSE))=FALSE,$N$6="",$B71=""),"",VLOOKUP($B71,HKI!$B$11:$W$73,22,FALSE))</f>
        <v/>
      </c>
      <c r="P71" s="652" t="str">
        <f>IF(OR(ISNUMBER(VLOOKUP($B71,HKI!$B$11:$Y$73,24,FALSE))=FALSE,$P$6="",$B71=""),"",VLOOKUP($B71,HKI!$B$11:$Y$73,24,FALSE))</f>
        <v/>
      </c>
      <c r="Q71" s="653" t="str">
        <f>IF(OR(ISNUMBER(VLOOKUP($B71,HKI!$B$11:$AA$73,26,FALSE))=FALSE,$P$6="",$B71=""),"",VLOOKUP($B71,HKI!$B$11:$AA$73,26,FALSE))</f>
        <v/>
      </c>
      <c r="R71" s="652" t="str">
        <f>IF(OR(ISNUMBER(VLOOKUP($B71,HKI!$B$11:$AC$73,28,FALSE))=FALSE,$R$6="",$B71=""),"",VLOOKUP($B71,HKI!$B$11:$AC$73,28,FALSE))</f>
        <v/>
      </c>
      <c r="S71" s="653" t="str">
        <f>IF(OR(ISNUMBER(VLOOKUP($B71,HKI!$B$11:$AE$73,30,FALSE))=FALSE,$R$6="",$B71=""),"",VLOOKUP($B71,HKI!$B$11:$AE$73,30,FALSE))</f>
        <v/>
      </c>
      <c r="T71" s="652" t="str">
        <f>IF(OR(ISNUMBER(VLOOKUP($B71,HKI!$B$11:$AG$73,32,FALSE))=FALSE,$T$6="",$B71=""),"",VLOOKUP($B71,HKI!$B$11:$AG$73,32,FALSE))</f>
        <v/>
      </c>
      <c r="U71" s="653" t="str">
        <f>IF(OR(ISNUMBER(VLOOKUP($B71,HKI!$B$11:$AI$73,34,FALSE))=FALSE,$T$6="",$B71=""),"",VLOOKUP($B71,HKI!$B$11:$AI$73,34,FALSE))</f>
        <v/>
      </c>
      <c r="V71" s="652" t="str">
        <f>IF(OR(ISNUMBER(VLOOKUP($B71,HKI!$B$11:$AK$73,36,FALSE))=FALSE,$V$6="",$B71=""),"",VLOOKUP($B71,HKI!$B$11:$AK$73,36,FALSE))</f>
        <v/>
      </c>
      <c r="W71" s="653" t="str">
        <f>IF(OR(ISNUMBER(VLOOKUP($B71,HKI!$B$11:$AM$73,38,FALSE))=FALSE,$V$6="",$B71=""),"",VLOOKUP($B71,HKI!$B$11:$AM$73,38,FALSE))</f>
        <v/>
      </c>
      <c r="X71" s="652" t="str">
        <f>IF(OR(ISNUMBER(VLOOKUP($B71,HKI!$B$11:$AO$73,40,FALSE))=FALSE,$X$6="",$B71=""),"",VLOOKUP($B71,HKI!$B$11:$AO$73,40,FALSE))</f>
        <v/>
      </c>
      <c r="Y71" s="653" t="str">
        <f>IF(OR(ISNUMBER(VLOOKUP($B71,HKI!$B$11:$AQ$73,42,FALSE))=FALSE,$X$6="",$B71=""),"",VLOOKUP($B71,HKI!$B$11:$AQ$73,42,FALSE))</f>
        <v/>
      </c>
      <c r="Z71" s="652" t="str">
        <f>IF(OR(ISNUMBER(VLOOKUP($B71,HKI!$B$11:$AS$73,44,FALSE))=FALSE,$Z$6="",$B71=""),"",VLOOKUP($B71,HKI!$B$11:$AS$73,44,FALSE))</f>
        <v/>
      </c>
      <c r="AA71" s="254"/>
      <c r="AB71" s="652" t="str">
        <f>IF(OR(ISNUMBER(VLOOKUP($B71,HKI!$B$11:$AW$73,48,FALSE))=FALSE,$AB$6="",$B71=""),"",VLOOKUP($B71,HKI!$B$11:$AW$73,48,FALSE))</f>
        <v/>
      </c>
      <c r="AC71" s="254"/>
      <c r="AD71" s="652" t="str">
        <f>IF(OR(ISNUMBER(VLOOKUP($B71,HKII!$B$11:$I$80,8,FALSE))=FALSE,$AD$6="",$B71=""),"",VLOOKUP($B71,HKII!$B$11:$I$80,8,FALSE))</f>
        <v/>
      </c>
      <c r="AE71" s="653" t="str">
        <f>IF(OR(ISNUMBER(VLOOKUP($B71,HKII!$B$11:$K$80,10,FALSE))=FALSE,$AD$6="",$B71=""),"",VLOOKUP($B71,HKII!$B$11:$K$80,10,FALSE))</f>
        <v/>
      </c>
      <c r="AF71" s="652" t="str">
        <f>IF(OR(ISNUMBER(VLOOKUP($B71,HKII!$B$11:$M$80,12,FALSE))=FALSE,$AF$6="",$B71=""),"",VLOOKUP($B71,HKII!$B$11:$M$80,12,FALSE))</f>
        <v/>
      </c>
      <c r="AG71" s="653" t="str">
        <f>IF(OR(ISNUMBER(VLOOKUP($B71,HKII!$B$11:$O$80,14,FALSE))=FALSE,$AF$6="",$B71=""),"",VLOOKUP($B71,HKII!$B$11:$O$80,14,FALSE))</f>
        <v/>
      </c>
      <c r="AH71" s="652" t="str">
        <f>IF(OR(ISNUMBER(VLOOKUP($B71,HKII!$B$11:$Q$80,16,FALSE))=FALSE,$AH$6="",$B71=""),"",VLOOKUP($B71,HKII!$B$11:$Q$80,16,FALSE))</f>
        <v/>
      </c>
      <c r="AI71" s="653" t="str">
        <f>IF(OR(ISNUMBER(VLOOKUP($B71,HKII!$B$11:$S$80,18,FALSE))=FALSE,$AH$6="",$B71=""),"",VLOOKUP($B71,HKII!$B$11:$S$75,18,FALSE))</f>
        <v/>
      </c>
      <c r="AJ71" s="652" t="str">
        <f>IF(OR(ISNUMBER(VLOOKUP($B71,HKII!$B$11:$U$80,20,FALSE))=FALSE,$AJ$6="",$B71=""),"",VLOOKUP($B71,HKII!$B$11:$U$80,20,FALSE))</f>
        <v/>
      </c>
      <c r="AK71" s="653" t="str">
        <f>IF(OR(ISNUMBER(VLOOKUP($B71,HKII!$B$11:$W$91,22,FALSE))=FALSE,$AJ$6="",$B71=""),"",VLOOKUP($B71,HKII!$B$11:$W$91,22,FALSE))</f>
        <v/>
      </c>
      <c r="AL71" s="652" t="str">
        <f>IF(OR(ISNUMBER(VLOOKUP($B71,HKII!$B$11:$Y$80,24,FALSE))=FALSE,$AL$6="",$B71=""),"",VLOOKUP($B71,HKII!$B$11:$Y$80,24,FALSE))</f>
        <v/>
      </c>
      <c r="AM71" s="653" t="str">
        <f>IF(OR(ISNUMBER(VLOOKUP($B71,HKII!$B$11:$AA$80,26,FALSE))=FALSE,$AL$6="",$B71=""),"",VLOOKUP($B71,HKII!$B$11:$AA$80,26,FALSE))</f>
        <v/>
      </c>
      <c r="AN71" s="652" t="str">
        <f>IF(OR(ISNUMBER(VLOOKUP($B71,HKII!$B$11:$AC$80,28,FALSE))=FALSE,$AN$6="",$B71=""),"",VLOOKUP($B71,HKII!$B$11:$AC$80,28,FALSE))</f>
        <v/>
      </c>
      <c r="AO71" s="653" t="str">
        <f>IF(OR(ISNUMBER(VLOOKUP($B71,HKII!$B$11:$AE$80,30,FALSE))=FALSE,$AN$6="",$B71=""),"",VLOOKUP($B71,HKII!$B$11:$AE$80,30,FALSE))</f>
        <v/>
      </c>
      <c r="AP71" s="652" t="str">
        <f>IF(OR(ISNUMBER(VLOOKUP($B71,HKII!$B$11:$AG$80,32,FALSE))=FALSE,$AP$6="",$B71=""),"",VLOOKUP($B71,HKII!$B$11:$AG$80,32,FALSE))</f>
        <v/>
      </c>
      <c r="AQ71" s="654" t="str">
        <f>IF(OR(ISNUMBER(VLOOKUP($B71,HKII!$B$11:$AI$80,34,FALSE))=FALSE,$AP$6="",$B71=""),"",VLOOKUP($B71,HKII!$B$11:$AI$80,34,FALSE))</f>
        <v/>
      </c>
      <c r="AR71" s="652" t="str">
        <f>IF(OR(ISNUMBER(VLOOKUP($B71,HKII!$B$11:$AK$80,36,FALSE))=FALSE,$AR$6="",$B71=""),"",VLOOKUP($B71,HKII!$B$11:$AK$80,36,FALSE))</f>
        <v/>
      </c>
      <c r="AS71" s="254"/>
      <c r="AT71" s="652" t="str">
        <f>IF(OR(ISNUMBER(VLOOKUP($B71,HKII!$B$11:$AO$80,40,FALSE))=FALSE,$AT$6="",$B71=""),"",VLOOKUP($B71,HKII!$B$11:$AO$80,40,FALSE))</f>
        <v/>
      </c>
      <c r="AU71" s="735"/>
      <c r="AV71" s="652" t="str">
        <f>IF(OR(ISNUMBER(VLOOKUP($B71,HKII!$B$11:$AS$80,44,FALSE))=FALSE,$AV$6="",$B71=""),"",VLOOKUP($B71,HKII!$B$11:$AS$80,44,FALSE))</f>
        <v/>
      </c>
      <c r="AW71" s="735"/>
      <c r="AX71" s="652" t="str">
        <f>IF(OR(ISNUMBER(VLOOKUP($B71,HKII!$B$11:$AW$80,48,FALSE))=FALSE,AX66="",$B71=""),"",VLOOKUP($B71,HKII!$B$11:$AW$80,48,FALSE))</f>
        <v/>
      </c>
      <c r="AY71" s="735"/>
      <c r="AZ71" s="655" t="str">
        <f t="shared" si="0"/>
        <v/>
      </c>
      <c r="BA71" s="655" t="str">
        <f t="shared" si="22"/>
        <v/>
      </c>
      <c r="BB71" s="548" t="str">
        <f>IF($B71="","",IF(OR(ISNUMBER(VLOOKUP($B71,HKI!$B$11:$BB$73,53,FALSE)),ISNUMBER(VLOOKUP($B71,HKII!$B$11:$BB$80,53,FALSE))),ROUND((VLOOKUP($B71,HKI!$B$11:$BB$73,53,FALSE)+VLOOKUP($B71,HKII!$B$11:$BB$80,53,FALSE))/2,0),""))</f>
        <v/>
      </c>
      <c r="BC71" s="656" t="str">
        <f t="shared" si="23"/>
        <v/>
      </c>
      <c r="BD71" s="548" t="str">
        <f t="shared" si="24"/>
        <v/>
      </c>
      <c r="BE71" s="202"/>
      <c r="BF71" s="186" t="str">
        <f t="shared" si="25"/>
        <v/>
      </c>
      <c r="BG71" s="657" t="str">
        <f t="shared" si="26"/>
        <v/>
      </c>
      <c r="BH71" s="188" t="str">
        <f t="shared" si="111"/>
        <v/>
      </c>
      <c r="BI71" s="188" t="str">
        <f t="shared" si="28"/>
        <v/>
      </c>
      <c r="BJ71" s="188" t="str">
        <f t="shared" si="29"/>
        <v/>
      </c>
      <c r="BK71" s="658" t="str">
        <f t="shared" si="30"/>
        <v/>
      </c>
      <c r="BL71" s="659" t="str">
        <f t="shared" si="31"/>
        <v/>
      </c>
      <c r="BM71" s="186" t="str">
        <f t="shared" si="32"/>
        <v/>
      </c>
      <c r="BN71" s="659" t="str">
        <f t="shared" si="33"/>
        <v/>
      </c>
      <c r="BO71" s="186" t="str">
        <f t="shared" si="34"/>
        <v/>
      </c>
      <c r="BP71" s="660" t="str">
        <f t="shared" si="35"/>
        <v/>
      </c>
      <c r="BQ71" s="203"/>
      <c r="BR71" s="681" t="str">
        <f>IF($B71="","",IF(AND(ISNUMBER(VLOOKUP($B71,HKI!$B$11:$BP$73,67,FALSE))=TRUE,ISNUMBER(VLOOKUP($B71,HKII!$B$11:$BI$80,60,FALSE))=TRUE),VLOOKUP($B71,HKI!$B$11:$BP$73,67,FALSE)+VLOOKUP($B71,HKII!$B$11:$BI$80,60,FALSE),IF(OR(ISNUMBER(VLOOKUP($B71,HKI!$B$11:$BP$73,67,FALSE))=TRUE,ISNUMBER(VLOOKUP($B71,HKII!$B$11:$BI$80,60,FALSE))=TRUE),VLOOKUP($B71,HKII!$B$11:$BI$80,60,FALSE),"")))</f>
        <v/>
      </c>
      <c r="BS71" s="681" t="str">
        <f>IF($B71="","",IF(ISNUMBER(VLOOKUP($B71,HKI!$B$11:$BQ$73,68,FALSE))=TRUE,VLOOKUP($B71,HKI!$B$11:$BQ$84,68,FALSE)+IF(ISNUMBER(VLOOKUP($B71,HKII!$B$11:$BJ$80,61,FALSE))=TRUE,VLOOKUP($B71,HKII!$B$11:$BJ$80,61,FALSE),VLOOKUP($B71,HKII!$B$11:$BJ$80,61,FALSE)),""))</f>
        <v/>
      </c>
      <c r="BT71" s="197" t="str">
        <f t="shared" si="112"/>
        <v/>
      </c>
      <c r="BU71" s="198" t="str">
        <f t="shared" si="113"/>
        <v/>
      </c>
      <c r="BV71" s="198" t="str">
        <f t="shared" si="114"/>
        <v/>
      </c>
      <c r="BW71" s="198" t="str">
        <f t="shared" si="115"/>
        <v/>
      </c>
      <c r="BX71" s="199" t="str">
        <f t="shared" si="116"/>
        <v/>
      </c>
      <c r="BY71" s="199" t="str">
        <f t="shared" si="6"/>
        <v/>
      </c>
      <c r="BZ71" s="198" t="str">
        <f t="shared" si="7"/>
        <v/>
      </c>
      <c r="CA71" s="198" t="str">
        <f t="shared" si="117"/>
        <v/>
      </c>
      <c r="CB71" s="199" t="str">
        <f t="shared" si="36"/>
        <v/>
      </c>
      <c r="CC71" s="199" t="str">
        <f t="shared" si="37"/>
        <v/>
      </c>
      <c r="CD71" s="198" t="str">
        <f t="shared" si="9"/>
        <v/>
      </c>
      <c r="CE71" s="198" t="str">
        <f t="shared" si="118"/>
        <v/>
      </c>
      <c r="CF71" s="198" t="str">
        <f t="shared" si="119"/>
        <v/>
      </c>
      <c r="CG71" s="198" t="str">
        <f t="shared" si="120"/>
        <v/>
      </c>
      <c r="CH71" s="198" t="str">
        <f t="shared" si="121"/>
        <v/>
      </c>
      <c r="CI71" s="198" t="str">
        <f t="shared" si="122"/>
        <v/>
      </c>
      <c r="CJ71" s="198" t="str">
        <f t="shared" si="123"/>
        <v/>
      </c>
      <c r="CK71" s="198" t="str">
        <f t="shared" si="124"/>
        <v/>
      </c>
      <c r="CL71" s="198" t="str">
        <f t="shared" si="125"/>
        <v/>
      </c>
      <c r="CM71" s="198" t="str">
        <f t="shared" si="18"/>
        <v/>
      </c>
      <c r="CN71" s="198" t="str">
        <f t="shared" si="19"/>
        <v/>
      </c>
      <c r="CO71" s="199" t="str">
        <f t="shared" si="20"/>
        <v/>
      </c>
      <c r="CP71" s="200" t="str">
        <f t="shared" si="38"/>
        <v/>
      </c>
      <c r="CQ71" s="571" t="str">
        <f t="shared" si="39"/>
        <v/>
      </c>
      <c r="CR71" s="571" t="str">
        <f t="shared" si="40"/>
        <v/>
      </c>
      <c r="CS71" s="571" t="str">
        <f t="shared" si="41"/>
        <v/>
      </c>
      <c r="CT71" s="571" t="str">
        <f t="shared" si="42"/>
        <v/>
      </c>
      <c r="CU71" s="571" t="str">
        <f t="shared" si="43"/>
        <v/>
      </c>
      <c r="CV71" s="571" t="str">
        <f t="shared" si="44"/>
        <v/>
      </c>
      <c r="CW71" s="571" t="str">
        <f t="shared" si="45"/>
        <v/>
      </c>
      <c r="CX71" s="571" t="str">
        <f t="shared" si="46"/>
        <v/>
      </c>
      <c r="CY71" s="571" t="str">
        <f t="shared" si="47"/>
        <v/>
      </c>
      <c r="CZ71" s="571" t="str">
        <f t="shared" si="48"/>
        <v/>
      </c>
      <c r="DA71" s="571" t="str">
        <f t="shared" si="49"/>
        <v/>
      </c>
      <c r="DB71" s="571" t="str">
        <f t="shared" si="50"/>
        <v/>
      </c>
      <c r="DC71" s="571" t="str">
        <f t="shared" si="51"/>
        <v/>
      </c>
      <c r="DD71" s="571" t="str">
        <f t="shared" si="52"/>
        <v/>
      </c>
      <c r="DE71" s="571" t="str">
        <f t="shared" si="53"/>
        <v/>
      </c>
      <c r="DF71" s="571" t="str">
        <f t="shared" si="54"/>
        <v/>
      </c>
      <c r="DG71" s="571" t="str">
        <f t="shared" si="55"/>
        <v/>
      </c>
      <c r="DH71" s="571" t="str">
        <f t="shared" si="56"/>
        <v/>
      </c>
      <c r="DI71" s="571" t="str">
        <f t="shared" si="57"/>
        <v/>
      </c>
      <c r="DJ71" s="571" t="str">
        <f t="shared" si="58"/>
        <v/>
      </c>
      <c r="DK71" s="571" t="str">
        <f t="shared" si="59"/>
        <v/>
      </c>
      <c r="DL71" s="571" t="str">
        <f t="shared" si="60"/>
        <v/>
      </c>
      <c r="DM71" s="574" t="str">
        <f t="shared" si="126"/>
        <v/>
      </c>
      <c r="DN71" s="585" t="str">
        <f t="shared" si="61"/>
        <v/>
      </c>
      <c r="DO71" s="586" t="str">
        <f t="shared" si="62"/>
        <v/>
      </c>
      <c r="DP71" s="586" t="str">
        <f t="shared" si="63"/>
        <v/>
      </c>
      <c r="DQ71" s="586" t="str">
        <f t="shared" si="64"/>
        <v/>
      </c>
      <c r="DR71" s="586" t="str">
        <f t="shared" si="65"/>
        <v/>
      </c>
      <c r="DS71" s="586" t="str">
        <f t="shared" si="66"/>
        <v/>
      </c>
      <c r="DT71" s="586" t="str">
        <f t="shared" si="67"/>
        <v/>
      </c>
      <c r="DU71" s="586" t="str">
        <f t="shared" si="68"/>
        <v/>
      </c>
      <c r="DV71" s="586" t="str">
        <f t="shared" si="69"/>
        <v/>
      </c>
      <c r="DW71" s="586" t="str">
        <f t="shared" si="70"/>
        <v/>
      </c>
      <c r="DX71" s="586" t="str">
        <f t="shared" si="71"/>
        <v/>
      </c>
      <c r="DY71" s="586" t="str">
        <f t="shared" si="72"/>
        <v/>
      </c>
      <c r="DZ71" s="586" t="str">
        <f t="shared" si="73"/>
        <v/>
      </c>
      <c r="EA71" s="586" t="str">
        <f t="shared" si="74"/>
        <v/>
      </c>
      <c r="EB71" s="586" t="str">
        <f t="shared" si="75"/>
        <v/>
      </c>
      <c r="EC71" s="586" t="str">
        <f t="shared" si="76"/>
        <v/>
      </c>
      <c r="ED71" s="586" t="str">
        <f t="shared" si="77"/>
        <v/>
      </c>
      <c r="EE71" s="586" t="str">
        <f t="shared" si="78"/>
        <v/>
      </c>
      <c r="EF71" s="586" t="str">
        <f t="shared" si="79"/>
        <v/>
      </c>
      <c r="EG71" s="586" t="str">
        <f t="shared" si="80"/>
        <v/>
      </c>
      <c r="EH71" s="586" t="str">
        <f t="shared" si="81"/>
        <v/>
      </c>
      <c r="EI71" s="586" t="str">
        <f t="shared" si="82"/>
        <v/>
      </c>
      <c r="EJ71" s="589" t="str">
        <f t="shared" si="83"/>
        <v/>
      </c>
      <c r="EK71" s="617" t="str">
        <f>IF($B71="","",IF(ISNUMBER(VLOOKUP($B71,HKI!$B$11:$EU$73,150,FALSE)),VLOOKUP($B71,HKI!$B$11:$EU$73,150,FALSE),""))</f>
        <v/>
      </c>
      <c r="EL71" s="602" t="str">
        <f>IF($B71="","",IF(ISNUMBER(VLOOKUP($B71,HKI!$B$11:$EV$73,151,FALSE)),VLOOKUP($B71,HKI!$B$11:$EV$73,151,FALSE),""))</f>
        <v/>
      </c>
      <c r="EM71" s="602" t="str">
        <f>IF($B71="","",IF(ISNUMBER(VLOOKUP($B71,HKI!$B$11:$EW$73,152,FALSE)),VLOOKUP($B71,HKI!$B$11:$EW$73,152,FALSE),""))</f>
        <v/>
      </c>
      <c r="EN71" s="602" t="str">
        <f>IF($B71="","",IF(ISNUMBER(VLOOKUP($B71,HKI!$B$11:$EX$73,153,FALSE)),VLOOKUP($B71,HKI!$B$11:$EX$73,153,FALSE),""))</f>
        <v/>
      </c>
      <c r="EO71" s="602" t="str">
        <f>IF($B71="","",IF(ISNUMBER(VLOOKUP($B71,HKI!$B$11:$EY$73,154,FALSE)),VLOOKUP($B71,HKI!$B$11:$EY$73,154,FALSE),""))</f>
        <v/>
      </c>
      <c r="EP71" s="602" t="str">
        <f>IF($B71="","",IF(ISNUMBER(VLOOKUP($B71,HKI!$B$11:$EZ$73,155,FALSE)),VLOOKUP($B71,HKI!$B$11:$EZ$73,155,FALSE),""))</f>
        <v/>
      </c>
      <c r="EQ71" s="602" t="str">
        <f>IF($B71="","",IF(ISNUMBER(VLOOKUP($B71,HKI!$B$11:$FA$73,156,FALSE)),VLOOKUP($B71,HKI!$B$11:$FA$73,156,FALSE),""))</f>
        <v/>
      </c>
      <c r="ER71" s="602" t="str">
        <f>IF($B71="","",IF(ISNUMBER(VLOOKUP($B71,HKI!$B$11:$FB$73,157,FALSE)),VLOOKUP($B71,HKI!$B$11:$FB$73,157,FALSE),""))</f>
        <v/>
      </c>
      <c r="ES71" s="602" t="str">
        <f>IF($B71="","",IF(ISNUMBER(VLOOKUP($B71,HKI!$B$11:$FC$84,158,FALSE)),VLOOKUP($B71,HKI!$B$11:$FC$73,158,FALSE),""))</f>
        <v/>
      </c>
      <c r="ET71" s="602" t="str">
        <f>IF($B71="","",IF(ISNUMBER(VLOOKUP($B71,HKI!$B$11:$FD$73,159,FALSE)),VLOOKUP($B71,HKI!$B$11:$FD$73,159,FALSE),""))</f>
        <v/>
      </c>
      <c r="EU71" s="602" t="str">
        <f>IF($B71="","",IF(ISNUMBER(VLOOKUP($B71,HKI!$B$11:$FE$73,160,FALSE)),VLOOKUP($B71,HKI!$B$11:$FE$73,160,FALSE),""))</f>
        <v/>
      </c>
      <c r="EV71" s="602" t="str">
        <f>IF($B71="","",IF(ISNUMBER(VLOOKUP($B71,HKI!$B$11:$FF$73,161,FALSE)),VLOOKUP($B71,HKI!$B$11:$FF$73,161,FALSE),""))</f>
        <v/>
      </c>
      <c r="EW71" s="602" t="str">
        <f>IF($B71="","",IF(ISNUMBER(VLOOKUP($B71,HKI!$B$11:$FG$73,162,FALSE)),VLOOKUP($B71,HKI!$B$11:$FG$73,162,FALSE),""))</f>
        <v/>
      </c>
      <c r="EX71" s="602" t="str">
        <f>IF($B71="","",IF(ISNUMBER(VLOOKUP($B71,HKI!$B$11:$FH$73,163,FALSE)),VLOOKUP($B71,HKI!$B$11:$FH$73,163,FALSE),""))</f>
        <v/>
      </c>
      <c r="EY71" s="602" t="str">
        <f>IF($B71="","",IF(ISNUMBER(VLOOKUP($B71,HKI!$B$11:$FI$73,164,FALSE)),VLOOKUP($B71,HKI!$B$11:$FI$73,164,FALSE),""))</f>
        <v/>
      </c>
      <c r="EZ71" s="602" t="str">
        <f>IF($B71="","",IF(ISNUMBER(VLOOKUP($B71,HKI!$B$11:$FJ$73,165,FALSE)),VLOOKUP($B71,HKI!$B$11:$FJ$73,165,FALSE),""))</f>
        <v/>
      </c>
      <c r="FA71" s="602" t="str">
        <f>IF($B71="","",IF(ISNUMBER(VLOOKUP($B71,HKI!$B$11:$FK$73,166,FALSE)),VLOOKUP($B71,HKI!$B$11:$FK$73,166,FALSE),""))</f>
        <v/>
      </c>
      <c r="FB71" s="602" t="str">
        <f>IF($B71="","",IF(ISNUMBER(VLOOKUP($B71,HKI!$B$11:$FL$73,167,FALSE)),VLOOKUP($B71,HKI!$B$11:$FL$73,167,FALSE),""))</f>
        <v/>
      </c>
      <c r="FC71" s="602" t="str">
        <f>IF($B71="","",IF(ISNUMBER(VLOOKUP($B71,HKI!$B$11:$FM$73,168,FALSE)),VLOOKUP($B71,HKI!$B$11:$FM$73,168,FALSE),""))</f>
        <v/>
      </c>
      <c r="FD71" s="602" t="str">
        <f>IF($B71="","",IF(ISNUMBER(VLOOKUP($B71,HKI!$B$11:$FN$73,169,FALSE)),VLOOKUP($B71,HKI!$B$11:$FN$73,169,FALSE),""))</f>
        <v/>
      </c>
      <c r="FE71" s="602" t="str">
        <f>IF($B71="","",IF(ISNUMBER(VLOOKUP($B71,HKI!$B$11:$FO$73,170,FALSE)),VLOOKUP($B71,HKI!$B$11:$FO$73,170,FALSE),""))</f>
        <v/>
      </c>
      <c r="FF71" s="602" t="str">
        <f>IF($B71="","",IF(ISNUMBER(VLOOKUP($B71,HKI!$B$11:$FP$73,171,FALSE)),VLOOKUP($B71,HKI!$B$11:$FP$73,171,FALSE),""))</f>
        <v/>
      </c>
      <c r="FG71" s="618" t="str">
        <f>IF($B71="","",IF(ISNUMBER(VLOOKUP($B71,HKI!$B$11:$FQ$73,172,FALSE)),VLOOKUP($B71,HKI!$B$11:$FQ$73,172,FALSE),""))</f>
        <v/>
      </c>
      <c r="FH71" s="610" t="str">
        <f t="shared" si="84"/>
        <v/>
      </c>
      <c r="FI71" s="586" t="str">
        <f t="shared" si="85"/>
        <v/>
      </c>
      <c r="FJ71" s="586" t="str">
        <f t="shared" si="86"/>
        <v/>
      </c>
      <c r="FK71" s="586" t="str">
        <f t="shared" si="87"/>
        <v/>
      </c>
      <c r="FL71" s="586" t="str">
        <f t="shared" si="88"/>
        <v/>
      </c>
      <c r="FM71" s="586" t="str">
        <f t="shared" si="89"/>
        <v/>
      </c>
      <c r="FN71" s="586" t="str">
        <f t="shared" si="90"/>
        <v/>
      </c>
      <c r="FO71" s="586" t="str">
        <f t="shared" si="91"/>
        <v/>
      </c>
      <c r="FP71" s="586" t="str">
        <f t="shared" si="92"/>
        <v/>
      </c>
      <c r="FQ71" s="586" t="str">
        <f t="shared" si="93"/>
        <v/>
      </c>
      <c r="FR71" s="586" t="str">
        <f t="shared" si="94"/>
        <v/>
      </c>
      <c r="FS71" s="586" t="str">
        <f t="shared" si="95"/>
        <v/>
      </c>
      <c r="FT71" s="586" t="str">
        <f t="shared" si="96"/>
        <v/>
      </c>
      <c r="FU71" s="586" t="str">
        <f t="shared" si="97"/>
        <v/>
      </c>
      <c r="FV71" s="586" t="str">
        <f t="shared" si="98"/>
        <v/>
      </c>
      <c r="FW71" s="586" t="str">
        <f t="shared" si="99"/>
        <v/>
      </c>
      <c r="FX71" s="586" t="str">
        <f t="shared" si="100"/>
        <v/>
      </c>
      <c r="FY71" s="586" t="str">
        <f t="shared" si="101"/>
        <v/>
      </c>
      <c r="FZ71" s="586" t="str">
        <f t="shared" si="102"/>
        <v/>
      </c>
      <c r="GA71" s="586" t="str">
        <f t="shared" si="103"/>
        <v/>
      </c>
      <c r="GB71" s="586" t="str">
        <f t="shared" si="104"/>
        <v/>
      </c>
      <c r="GC71" s="586" t="str">
        <f t="shared" si="105"/>
        <v/>
      </c>
      <c r="GD71" s="596" t="str">
        <f t="shared" si="106"/>
        <v/>
      </c>
      <c r="GE71" s="737" t="str">
        <f t="shared" si="107"/>
        <v/>
      </c>
      <c r="GF71" s="210"/>
      <c r="GI71" s="738">
        <f t="shared" si="108"/>
        <v>0</v>
      </c>
      <c r="GJ71" s="738">
        <f t="shared" si="109"/>
        <v>0</v>
      </c>
      <c r="GK71" s="738" t="e">
        <f t="shared" si="110"/>
        <v>#DIV/0!</v>
      </c>
    </row>
    <row r="72" spans="1:193" s="209" customFormat="1" ht="20.25">
      <c r="A72" s="687" t="str">
        <f>IF(B72="","",SUBTOTAL(3,$B$11:B72))</f>
        <v/>
      </c>
      <c r="B72" s="490" t="str">
        <f>IF(HKII!$B72="","",HKII!$B72)</f>
        <v/>
      </c>
      <c r="C72" s="648" t="str">
        <f>IF($B72="","",VLOOKUP($B72,'DS LOP HKII'!$B$2:$C$936,2,0))</f>
        <v/>
      </c>
      <c r="D72" s="649" t="str">
        <f>IF($B72="","",VLOOKUP($B72,'DS LOP HKII'!$B$2:$D$936,3,0))</f>
        <v/>
      </c>
      <c r="E72" s="201"/>
      <c r="F72" s="650" t="str">
        <f>IF($B72="","",IF(AND(ISBLANK(VLOOKUP($B72,HKI!$B$11:$G$73,5,FALSE)),ISBLANK(VLOOKUP($B72,HKII!$B$11:$G$80,5,FALSE)))=TRUE,"",VLOOKUP($B72,HKI!$B$11:$G$73,5,FALSE)+VLOOKUP($B72,HKII!$B$11:$G$80,5,FALSE)))</f>
        <v/>
      </c>
      <c r="G72" s="651" t="str">
        <f>IF($B72="","",IF(AND(ISBLANK(VLOOKUP($B72,HKI!$B$11:$G$73,6,FALSE)),ISBLANK(VLOOKUP($B72,HKII!$B$11:$G$80,6,FALSE)))=TRUE,"",VLOOKUP($B72,HKI!$B$11:$G$73,6,FALSE)+VLOOKUP($B72,HKII!$B$11:$G$80,6,FALSE)))</f>
        <v/>
      </c>
      <c r="H72" s="652" t="str">
        <f>IF(OR(ISNUMBER(VLOOKUP($B72,HKI!$B$11:$I$73,8,FALSE))=FALSE,$H$6="",$B72=""),"",VLOOKUP($B72,HKI!$B$11:$I$73,8,FALSE))</f>
        <v/>
      </c>
      <c r="I72" s="653" t="str">
        <f>IF(OR(ISNUMBER(VLOOKUP($B72,HKI!$B$11:$K$73,10,FALSE))=FALSE,,$H$6="",$B72=""),"",VLOOKUP($B72,HKI!$B$11:$K$73,10,FALSE))</f>
        <v/>
      </c>
      <c r="J72" s="652" t="str">
        <f>IF(OR(ISNUMBER(VLOOKUP($B72,HKI!$B$11:$M$73,12,FALSE))=FALSE,$J$6="",$B72=""),"",VLOOKUP($B72,HKI!$B$11:$M$73,12,FALSE))</f>
        <v/>
      </c>
      <c r="K72" s="653" t="str">
        <f>IF(OR(ISNUMBER(VLOOKUP($B72,HKI!$B$11:$O$73,14,FALSE))=FALSE,$J$6="",$B72=""),"",VLOOKUP($B72,HKI!$B$11:$O$73,14,FALSE))</f>
        <v/>
      </c>
      <c r="L72" s="652" t="str">
        <f>IF(OR(ISNUMBER(VLOOKUP($B72,HKI!$B$11:$Q$73,16,FALSE))=FALSE,$L$6="",$B72=""),"",VLOOKUP($B72,HKI!$B$11:$Q$73,16,FALSE))</f>
        <v/>
      </c>
      <c r="M72" s="653" t="str">
        <f>IF(OR(ISNUMBER(VLOOKUP($B72,HKI!$B$11:$S$73,18,FALSE))=FALSE,$L$6="",$B72=""),"",VLOOKUP($B72,HKI!$B$11:$S$73,18,FALSE))</f>
        <v/>
      </c>
      <c r="N72" s="652" t="str">
        <f>IF(OR(ISNUMBER(VLOOKUP($B72,HKI!$B$11:$U$73,20,FALSE))=FALSE,$N$6="",$B72=""),"",VLOOKUP($B72,HKI!$B$11:$U$73,20,FALSE))</f>
        <v/>
      </c>
      <c r="O72" s="653" t="str">
        <f>IF(OR(ISNUMBER(VLOOKUP($B72,HKI!$B$11:$W$73,22,FALSE))=FALSE,$N$6="",$B72=""),"",VLOOKUP($B72,HKI!$B$11:$W$73,22,FALSE))</f>
        <v/>
      </c>
      <c r="P72" s="652" t="str">
        <f>IF(OR(ISNUMBER(VLOOKUP($B72,HKI!$B$11:$Y$73,24,FALSE))=FALSE,$P$6="",$B72=""),"",VLOOKUP($B72,HKI!$B$11:$Y$73,24,FALSE))</f>
        <v/>
      </c>
      <c r="Q72" s="653" t="str">
        <f>IF(OR(ISNUMBER(VLOOKUP($B72,HKI!$B$11:$AA$73,26,FALSE))=FALSE,$P$6="",$B72=""),"",VLOOKUP($B72,HKI!$B$11:$AA$73,26,FALSE))</f>
        <v/>
      </c>
      <c r="R72" s="652" t="str">
        <f>IF(OR(ISNUMBER(VLOOKUP($B72,HKI!$B$11:$AC$73,28,FALSE))=FALSE,$R$6="",$B72=""),"",VLOOKUP($B72,HKI!$B$11:$AC$73,28,FALSE))</f>
        <v/>
      </c>
      <c r="S72" s="653" t="str">
        <f>IF(OR(ISNUMBER(VLOOKUP($B72,HKI!$B$11:$AE$73,30,FALSE))=FALSE,$R$6="",$B72=""),"",VLOOKUP($B72,HKI!$B$11:$AE$73,30,FALSE))</f>
        <v/>
      </c>
      <c r="T72" s="652" t="str">
        <f>IF(OR(ISNUMBER(VLOOKUP($B72,HKI!$B$11:$AG$73,32,FALSE))=FALSE,$T$6="",$B72=""),"",VLOOKUP($B72,HKI!$B$11:$AG$73,32,FALSE))</f>
        <v/>
      </c>
      <c r="U72" s="653" t="str">
        <f>IF(OR(ISNUMBER(VLOOKUP($B72,HKI!$B$11:$AI$73,34,FALSE))=FALSE,$T$6="",$B72=""),"",VLOOKUP($B72,HKI!$B$11:$AI$73,34,FALSE))</f>
        <v/>
      </c>
      <c r="V72" s="652" t="str">
        <f>IF(OR(ISNUMBER(VLOOKUP($B72,HKI!$B$11:$AK$73,36,FALSE))=FALSE,$V$6="",$B72=""),"",VLOOKUP($B72,HKI!$B$11:$AK$73,36,FALSE))</f>
        <v/>
      </c>
      <c r="W72" s="653" t="str">
        <f>IF(OR(ISNUMBER(VLOOKUP($B72,HKI!$B$11:$AM$73,38,FALSE))=FALSE,$V$6="",$B72=""),"",VLOOKUP($B72,HKI!$B$11:$AM$73,38,FALSE))</f>
        <v/>
      </c>
      <c r="X72" s="652" t="str">
        <f>IF(OR(ISNUMBER(VLOOKUP($B72,HKI!$B$11:$AO$73,40,FALSE))=FALSE,$X$6="",$B72=""),"",VLOOKUP($B72,HKI!$B$11:$AO$73,40,FALSE))</f>
        <v/>
      </c>
      <c r="Y72" s="653" t="str">
        <f>IF(OR(ISNUMBER(VLOOKUP($B72,HKI!$B$11:$AQ$73,42,FALSE))=FALSE,$X$6="",$B72=""),"",VLOOKUP($B72,HKI!$B$11:$AQ$73,42,FALSE))</f>
        <v/>
      </c>
      <c r="Z72" s="652" t="str">
        <f>IF(OR(ISNUMBER(VLOOKUP($B72,HKI!$B$11:$AS$73,44,FALSE))=FALSE,$Z$6="",$B72=""),"",VLOOKUP($B72,HKI!$B$11:$AS$73,44,FALSE))</f>
        <v/>
      </c>
      <c r="AA72" s="254"/>
      <c r="AB72" s="652" t="str">
        <f>IF(OR(ISNUMBER(VLOOKUP($B72,HKI!$B$11:$AW$73,48,FALSE))=FALSE,$AB$6="",$B72=""),"",VLOOKUP($B72,HKI!$B$11:$AW$73,48,FALSE))</f>
        <v/>
      </c>
      <c r="AC72" s="254"/>
      <c r="AD72" s="652" t="str">
        <f>IF(OR(ISNUMBER(VLOOKUP($B72,HKII!$B$11:$I$80,8,FALSE))=FALSE,$AD$6="",$B72=""),"",VLOOKUP($B72,HKII!$B$11:$I$80,8,FALSE))</f>
        <v/>
      </c>
      <c r="AE72" s="653" t="str">
        <f>IF(OR(ISNUMBER(VLOOKUP($B72,HKII!$B$11:$K$80,10,FALSE))=FALSE,$AD$6="",$B72=""),"",VLOOKUP($B72,HKII!$B$11:$K$80,10,FALSE))</f>
        <v/>
      </c>
      <c r="AF72" s="652" t="str">
        <f>IF(OR(ISNUMBER(VLOOKUP($B72,HKII!$B$11:$M$80,12,FALSE))=FALSE,$AF$6="",$B72=""),"",VLOOKUP($B72,HKII!$B$11:$M$80,12,FALSE))</f>
        <v/>
      </c>
      <c r="AG72" s="653" t="str">
        <f>IF(OR(ISNUMBER(VLOOKUP($B72,HKII!$B$11:$O$80,14,FALSE))=FALSE,$AF$6="",$B72=""),"",VLOOKUP($B72,HKII!$B$11:$O$80,14,FALSE))</f>
        <v/>
      </c>
      <c r="AH72" s="652" t="str">
        <f>IF(OR(ISNUMBER(VLOOKUP($B72,HKII!$B$11:$Q$80,16,FALSE))=FALSE,$AH$6="",$B72=""),"",VLOOKUP($B72,HKII!$B$11:$Q$80,16,FALSE))</f>
        <v/>
      </c>
      <c r="AI72" s="653" t="str">
        <f>IF(OR(ISNUMBER(VLOOKUP($B72,HKII!$B$11:$S$80,18,FALSE))=FALSE,$AH$6="",$B72=""),"",VLOOKUP($B72,HKII!$B$11:$S$75,18,FALSE))</f>
        <v/>
      </c>
      <c r="AJ72" s="652" t="str">
        <f>IF(OR(ISNUMBER(VLOOKUP($B72,HKII!$B$11:$U$80,20,FALSE))=FALSE,$AJ$6="",$B72=""),"",VLOOKUP($B72,HKII!$B$11:$U$80,20,FALSE))</f>
        <v/>
      </c>
      <c r="AK72" s="653" t="str">
        <f>IF(OR(ISNUMBER(VLOOKUP($B72,HKII!$B$11:$W$91,22,FALSE))=FALSE,$AJ$6="",$B72=""),"",VLOOKUP($B72,HKII!$B$11:$W$91,22,FALSE))</f>
        <v/>
      </c>
      <c r="AL72" s="652" t="str">
        <f>IF(OR(ISNUMBER(VLOOKUP($B72,HKII!$B$11:$Y$80,24,FALSE))=FALSE,$AL$6="",$B72=""),"",VLOOKUP($B72,HKII!$B$11:$Y$80,24,FALSE))</f>
        <v/>
      </c>
      <c r="AM72" s="653" t="str">
        <f>IF(OR(ISNUMBER(VLOOKUP($B72,HKII!$B$11:$AA$80,26,FALSE))=FALSE,$AL$6="",$B72=""),"",VLOOKUP($B72,HKII!$B$11:$AA$80,26,FALSE))</f>
        <v/>
      </c>
      <c r="AN72" s="652" t="str">
        <f>IF(OR(ISNUMBER(VLOOKUP($B72,HKII!$B$11:$AC$80,28,FALSE))=FALSE,$AN$6="",$B72=""),"",VLOOKUP($B72,HKII!$B$11:$AC$80,28,FALSE))</f>
        <v/>
      </c>
      <c r="AO72" s="653" t="str">
        <f>IF(OR(ISNUMBER(VLOOKUP($B72,HKII!$B$11:$AE$80,30,FALSE))=FALSE,$AN$6="",$B72=""),"",VLOOKUP($B72,HKII!$B$11:$AE$80,30,FALSE))</f>
        <v/>
      </c>
      <c r="AP72" s="652" t="str">
        <f>IF(OR(ISNUMBER(VLOOKUP($B72,HKII!$B$11:$AG$80,32,FALSE))=FALSE,$AP$6="",$B72=""),"",VLOOKUP($B72,HKII!$B$11:$AG$80,32,FALSE))</f>
        <v/>
      </c>
      <c r="AQ72" s="654" t="str">
        <f>IF(OR(ISNUMBER(VLOOKUP($B72,HKII!$B$11:$AI$80,34,FALSE))=FALSE,$AP$6="",$B72=""),"",VLOOKUP($B72,HKII!$B$11:$AI$80,34,FALSE))</f>
        <v/>
      </c>
      <c r="AR72" s="652" t="str">
        <f>IF(OR(ISNUMBER(VLOOKUP($B72,HKII!$B$11:$AK$80,36,FALSE))=FALSE,$AR$6="",$B72=""),"",VLOOKUP($B72,HKII!$B$11:$AK$80,36,FALSE))</f>
        <v/>
      </c>
      <c r="AS72" s="254"/>
      <c r="AT72" s="652" t="str">
        <f>IF(OR(ISNUMBER(VLOOKUP($B72,HKII!$B$11:$AO$80,40,FALSE))=FALSE,$AT$6="",$B72=""),"",VLOOKUP($B72,HKII!$B$11:$AO$80,40,FALSE))</f>
        <v/>
      </c>
      <c r="AU72" s="735"/>
      <c r="AV72" s="652" t="str">
        <f>IF(OR(ISNUMBER(VLOOKUP($B72,HKII!$B$11:$AS$80,44,FALSE))=FALSE,$AV$6="",$B72=""),"",VLOOKUP($B72,HKII!$B$11:$AS$80,44,FALSE))</f>
        <v/>
      </c>
      <c r="AW72" s="735"/>
      <c r="AX72" s="652" t="str">
        <f>IF(OR(ISNUMBER(VLOOKUP($B72,HKII!$B$11:$AW$80,48,FALSE))=FALSE,AX67="",$B72=""),"",VLOOKUP($B72,HKII!$B$11:$AW$80,48,FALSE))</f>
        <v/>
      </c>
      <c r="AY72" s="735"/>
      <c r="AZ72" s="655" t="str">
        <f t="shared" si="0"/>
        <v/>
      </c>
      <c r="BA72" s="655" t="str">
        <f t="shared" si="22"/>
        <v/>
      </c>
      <c r="BB72" s="548" t="str">
        <f>IF($B72="","",IF(OR(ISNUMBER(VLOOKUP($B72,HKI!$B$11:$BB$73,53,FALSE)),ISNUMBER(VLOOKUP($B72,HKII!$B$11:$BB$80,53,FALSE))),ROUND((VLOOKUP($B72,HKI!$B$11:$BB$73,53,FALSE)+VLOOKUP($B72,HKII!$B$11:$BB$80,53,FALSE))/2,0),""))</f>
        <v/>
      </c>
      <c r="BC72" s="656" t="str">
        <f t="shared" si="23"/>
        <v/>
      </c>
      <c r="BD72" s="548" t="str">
        <f t="shared" si="24"/>
        <v/>
      </c>
      <c r="BE72" s="202"/>
      <c r="BF72" s="186" t="str">
        <f t="shared" si="25"/>
        <v/>
      </c>
      <c r="BG72" s="657" t="str">
        <f t="shared" si="26"/>
        <v/>
      </c>
      <c r="BH72" s="188" t="str">
        <f t="shared" si="111"/>
        <v/>
      </c>
      <c r="BI72" s="188" t="str">
        <f t="shared" si="28"/>
        <v/>
      </c>
      <c r="BJ72" s="188" t="str">
        <f t="shared" si="29"/>
        <v/>
      </c>
      <c r="BK72" s="658" t="str">
        <f t="shared" si="30"/>
        <v/>
      </c>
      <c r="BL72" s="659" t="str">
        <f t="shared" si="31"/>
        <v/>
      </c>
      <c r="BM72" s="186" t="str">
        <f t="shared" si="32"/>
        <v/>
      </c>
      <c r="BN72" s="659" t="str">
        <f t="shared" si="33"/>
        <v/>
      </c>
      <c r="BO72" s="186" t="str">
        <f t="shared" si="34"/>
        <v/>
      </c>
      <c r="BP72" s="660" t="str">
        <f t="shared" si="35"/>
        <v/>
      </c>
      <c r="BQ72" s="203"/>
      <c r="BR72" s="681" t="str">
        <f>IF($B72="","",IF(AND(ISNUMBER(VLOOKUP($B72,HKI!$B$11:$BP$73,67,FALSE))=TRUE,ISNUMBER(VLOOKUP($B72,HKII!$B$11:$BI$80,60,FALSE))=TRUE),VLOOKUP($B72,HKI!$B$11:$BP$73,67,FALSE)+VLOOKUP($B72,HKII!$B$11:$BI$80,60,FALSE),IF(OR(ISNUMBER(VLOOKUP($B72,HKI!$B$11:$BP$73,67,FALSE))=TRUE,ISNUMBER(VLOOKUP($B72,HKII!$B$11:$BI$80,60,FALSE))=TRUE),VLOOKUP($B72,HKII!$B$11:$BI$80,60,FALSE),"")))</f>
        <v/>
      </c>
      <c r="BS72" s="681" t="str">
        <f>IF($B72="","",IF(ISNUMBER(VLOOKUP($B72,HKI!$B$11:$BQ$73,68,FALSE))=TRUE,VLOOKUP($B72,HKI!$B$11:$BQ$84,68,FALSE)+IF(ISNUMBER(VLOOKUP($B72,HKII!$B$11:$BJ$80,61,FALSE))=TRUE,VLOOKUP($B72,HKII!$B$11:$BJ$80,61,FALSE),VLOOKUP($B72,HKII!$B$11:$BJ$80,61,FALSE)),""))</f>
        <v/>
      </c>
      <c r="BT72" s="197" t="str">
        <f t="shared" si="112"/>
        <v/>
      </c>
      <c r="BU72" s="198" t="str">
        <f t="shared" si="113"/>
        <v/>
      </c>
      <c r="BV72" s="198" t="str">
        <f t="shared" si="114"/>
        <v/>
      </c>
      <c r="BW72" s="198" t="str">
        <f t="shared" si="115"/>
        <v/>
      </c>
      <c r="BX72" s="199" t="str">
        <f t="shared" si="116"/>
        <v/>
      </c>
      <c r="BY72" s="199" t="str">
        <f t="shared" si="6"/>
        <v/>
      </c>
      <c r="BZ72" s="198" t="str">
        <f t="shared" si="7"/>
        <v/>
      </c>
      <c r="CA72" s="198" t="str">
        <f t="shared" si="117"/>
        <v/>
      </c>
      <c r="CB72" s="199" t="str">
        <f t="shared" si="36"/>
        <v/>
      </c>
      <c r="CC72" s="199" t="str">
        <f t="shared" si="37"/>
        <v/>
      </c>
      <c r="CD72" s="198" t="str">
        <f t="shared" si="9"/>
        <v/>
      </c>
      <c r="CE72" s="198" t="str">
        <f t="shared" si="118"/>
        <v/>
      </c>
      <c r="CF72" s="198" t="str">
        <f t="shared" si="119"/>
        <v/>
      </c>
      <c r="CG72" s="198" t="str">
        <f t="shared" si="120"/>
        <v/>
      </c>
      <c r="CH72" s="198" t="str">
        <f t="shared" si="121"/>
        <v/>
      </c>
      <c r="CI72" s="198" t="str">
        <f t="shared" si="122"/>
        <v/>
      </c>
      <c r="CJ72" s="198" t="str">
        <f t="shared" si="123"/>
        <v/>
      </c>
      <c r="CK72" s="198" t="str">
        <f t="shared" si="124"/>
        <v/>
      </c>
      <c r="CL72" s="198" t="str">
        <f t="shared" si="125"/>
        <v/>
      </c>
      <c r="CM72" s="198" t="str">
        <f t="shared" si="18"/>
        <v/>
      </c>
      <c r="CN72" s="198" t="str">
        <f t="shared" si="19"/>
        <v/>
      </c>
      <c r="CO72" s="199" t="str">
        <f t="shared" si="20"/>
        <v/>
      </c>
      <c r="CP72" s="200" t="str">
        <f t="shared" si="38"/>
        <v/>
      </c>
      <c r="CQ72" s="571" t="str">
        <f t="shared" si="39"/>
        <v/>
      </c>
      <c r="CR72" s="571" t="str">
        <f t="shared" si="40"/>
        <v/>
      </c>
      <c r="CS72" s="571" t="str">
        <f t="shared" si="41"/>
        <v/>
      </c>
      <c r="CT72" s="571" t="str">
        <f t="shared" si="42"/>
        <v/>
      </c>
      <c r="CU72" s="571" t="str">
        <f t="shared" si="43"/>
        <v/>
      </c>
      <c r="CV72" s="571" t="str">
        <f t="shared" si="44"/>
        <v/>
      </c>
      <c r="CW72" s="571" t="str">
        <f t="shared" si="45"/>
        <v/>
      </c>
      <c r="CX72" s="571" t="str">
        <f t="shared" si="46"/>
        <v/>
      </c>
      <c r="CY72" s="571" t="str">
        <f t="shared" si="47"/>
        <v/>
      </c>
      <c r="CZ72" s="571" t="str">
        <f t="shared" si="48"/>
        <v/>
      </c>
      <c r="DA72" s="571" t="str">
        <f t="shared" si="49"/>
        <v/>
      </c>
      <c r="DB72" s="571" t="str">
        <f t="shared" si="50"/>
        <v/>
      </c>
      <c r="DC72" s="571" t="str">
        <f t="shared" si="51"/>
        <v/>
      </c>
      <c r="DD72" s="571" t="str">
        <f t="shared" si="52"/>
        <v/>
      </c>
      <c r="DE72" s="571" t="str">
        <f t="shared" si="53"/>
        <v/>
      </c>
      <c r="DF72" s="571" t="str">
        <f t="shared" si="54"/>
        <v/>
      </c>
      <c r="DG72" s="571" t="str">
        <f t="shared" si="55"/>
        <v/>
      </c>
      <c r="DH72" s="571" t="str">
        <f t="shared" si="56"/>
        <v/>
      </c>
      <c r="DI72" s="571" t="str">
        <f t="shared" si="57"/>
        <v/>
      </c>
      <c r="DJ72" s="571" t="str">
        <f t="shared" si="58"/>
        <v/>
      </c>
      <c r="DK72" s="571" t="str">
        <f t="shared" si="59"/>
        <v/>
      </c>
      <c r="DL72" s="571" t="str">
        <f t="shared" si="60"/>
        <v/>
      </c>
      <c r="DM72" s="574" t="str">
        <f t="shared" si="126"/>
        <v/>
      </c>
      <c r="DN72" s="585" t="str">
        <f t="shared" si="61"/>
        <v/>
      </c>
      <c r="DO72" s="586" t="str">
        <f t="shared" si="62"/>
        <v/>
      </c>
      <c r="DP72" s="586" t="str">
        <f t="shared" si="63"/>
        <v/>
      </c>
      <c r="DQ72" s="586" t="str">
        <f t="shared" si="64"/>
        <v/>
      </c>
      <c r="DR72" s="586" t="str">
        <f t="shared" si="65"/>
        <v/>
      </c>
      <c r="DS72" s="586" t="str">
        <f t="shared" si="66"/>
        <v/>
      </c>
      <c r="DT72" s="586" t="str">
        <f t="shared" si="67"/>
        <v/>
      </c>
      <c r="DU72" s="586" t="str">
        <f t="shared" si="68"/>
        <v/>
      </c>
      <c r="DV72" s="586" t="str">
        <f t="shared" si="69"/>
        <v/>
      </c>
      <c r="DW72" s="586" t="str">
        <f t="shared" si="70"/>
        <v/>
      </c>
      <c r="DX72" s="586" t="str">
        <f t="shared" si="71"/>
        <v/>
      </c>
      <c r="DY72" s="586" t="str">
        <f t="shared" si="72"/>
        <v/>
      </c>
      <c r="DZ72" s="586" t="str">
        <f t="shared" si="73"/>
        <v/>
      </c>
      <c r="EA72" s="586" t="str">
        <f t="shared" si="74"/>
        <v/>
      </c>
      <c r="EB72" s="586" t="str">
        <f t="shared" si="75"/>
        <v/>
      </c>
      <c r="EC72" s="586" t="str">
        <f t="shared" si="76"/>
        <v/>
      </c>
      <c r="ED72" s="586" t="str">
        <f t="shared" si="77"/>
        <v/>
      </c>
      <c r="EE72" s="586" t="str">
        <f t="shared" si="78"/>
        <v/>
      </c>
      <c r="EF72" s="586" t="str">
        <f t="shared" si="79"/>
        <v/>
      </c>
      <c r="EG72" s="586" t="str">
        <f t="shared" si="80"/>
        <v/>
      </c>
      <c r="EH72" s="586" t="str">
        <f t="shared" si="81"/>
        <v/>
      </c>
      <c r="EI72" s="586" t="str">
        <f t="shared" si="82"/>
        <v/>
      </c>
      <c r="EJ72" s="589" t="str">
        <f t="shared" si="83"/>
        <v/>
      </c>
      <c r="EK72" s="617" t="str">
        <f>IF($B72="","",IF(ISNUMBER(VLOOKUP($B72,HKI!$B$11:$EU$73,150,FALSE)),VLOOKUP($B72,HKI!$B$11:$EU$73,150,FALSE),""))</f>
        <v/>
      </c>
      <c r="EL72" s="602" t="str">
        <f>IF($B72="","",IF(ISNUMBER(VLOOKUP($B72,HKI!$B$11:$EV$73,151,FALSE)),VLOOKUP($B72,HKI!$B$11:$EV$73,151,FALSE),""))</f>
        <v/>
      </c>
      <c r="EM72" s="602" t="str">
        <f>IF($B72="","",IF(ISNUMBER(VLOOKUP($B72,HKI!$B$11:$EW$73,152,FALSE)),VLOOKUP($B72,HKI!$B$11:$EW$73,152,FALSE),""))</f>
        <v/>
      </c>
      <c r="EN72" s="602" t="str">
        <f>IF($B72="","",IF(ISNUMBER(VLOOKUP($B72,HKI!$B$11:$EX$73,153,FALSE)),VLOOKUP($B72,HKI!$B$11:$EX$73,153,FALSE),""))</f>
        <v/>
      </c>
      <c r="EO72" s="602" t="str">
        <f>IF($B72="","",IF(ISNUMBER(VLOOKUP($B72,HKI!$B$11:$EY$73,154,FALSE)),VLOOKUP($B72,HKI!$B$11:$EY$73,154,FALSE),""))</f>
        <v/>
      </c>
      <c r="EP72" s="602" t="str">
        <f>IF($B72="","",IF(ISNUMBER(VLOOKUP($B72,HKI!$B$11:$EZ$73,155,FALSE)),VLOOKUP($B72,HKI!$B$11:$EZ$73,155,FALSE),""))</f>
        <v/>
      </c>
      <c r="EQ72" s="602" t="str">
        <f>IF($B72="","",IF(ISNUMBER(VLOOKUP($B72,HKI!$B$11:$FA$73,156,FALSE)),VLOOKUP($B72,HKI!$B$11:$FA$73,156,FALSE),""))</f>
        <v/>
      </c>
      <c r="ER72" s="602" t="str">
        <f>IF($B72="","",IF(ISNUMBER(VLOOKUP($B72,HKI!$B$11:$FB$73,157,FALSE)),VLOOKUP($B72,HKI!$B$11:$FB$73,157,FALSE),""))</f>
        <v/>
      </c>
      <c r="ES72" s="602" t="str">
        <f>IF($B72="","",IF(ISNUMBER(VLOOKUP($B72,HKI!$B$11:$FC$84,158,FALSE)),VLOOKUP($B72,HKI!$B$11:$FC$73,158,FALSE),""))</f>
        <v/>
      </c>
      <c r="ET72" s="602" t="str">
        <f>IF($B72="","",IF(ISNUMBER(VLOOKUP($B72,HKI!$B$11:$FD$73,159,FALSE)),VLOOKUP($B72,HKI!$B$11:$FD$73,159,FALSE),""))</f>
        <v/>
      </c>
      <c r="EU72" s="602" t="str">
        <f>IF($B72="","",IF(ISNUMBER(VLOOKUP($B72,HKI!$B$11:$FE$73,160,FALSE)),VLOOKUP($B72,HKI!$B$11:$FE$73,160,FALSE),""))</f>
        <v/>
      </c>
      <c r="EV72" s="602" t="str">
        <f>IF($B72="","",IF(ISNUMBER(VLOOKUP($B72,HKI!$B$11:$FF$73,161,FALSE)),VLOOKUP($B72,HKI!$B$11:$FF$73,161,FALSE),""))</f>
        <v/>
      </c>
      <c r="EW72" s="602" t="str">
        <f>IF($B72="","",IF(ISNUMBER(VLOOKUP($B72,HKI!$B$11:$FG$73,162,FALSE)),VLOOKUP($B72,HKI!$B$11:$FG$73,162,FALSE),""))</f>
        <v/>
      </c>
      <c r="EX72" s="602" t="str">
        <f>IF($B72="","",IF(ISNUMBER(VLOOKUP($B72,HKI!$B$11:$FH$73,163,FALSE)),VLOOKUP($B72,HKI!$B$11:$FH$73,163,FALSE),""))</f>
        <v/>
      </c>
      <c r="EY72" s="602" t="str">
        <f>IF($B72="","",IF(ISNUMBER(VLOOKUP($B72,HKI!$B$11:$FI$73,164,FALSE)),VLOOKUP($B72,HKI!$B$11:$FI$73,164,FALSE),""))</f>
        <v/>
      </c>
      <c r="EZ72" s="602" t="str">
        <f>IF($B72="","",IF(ISNUMBER(VLOOKUP($B72,HKI!$B$11:$FJ$73,165,FALSE)),VLOOKUP($B72,HKI!$B$11:$FJ$73,165,FALSE),""))</f>
        <v/>
      </c>
      <c r="FA72" s="602" t="str">
        <f>IF($B72="","",IF(ISNUMBER(VLOOKUP($B72,HKI!$B$11:$FK$73,166,FALSE)),VLOOKUP($B72,HKI!$B$11:$FK$73,166,FALSE),""))</f>
        <v/>
      </c>
      <c r="FB72" s="602" t="str">
        <f>IF($B72="","",IF(ISNUMBER(VLOOKUP($B72,HKI!$B$11:$FL$73,167,FALSE)),VLOOKUP($B72,HKI!$B$11:$FL$73,167,FALSE),""))</f>
        <v/>
      </c>
      <c r="FC72" s="602" t="str">
        <f>IF($B72="","",IF(ISNUMBER(VLOOKUP($B72,HKI!$B$11:$FM$73,168,FALSE)),VLOOKUP($B72,HKI!$B$11:$FM$73,168,FALSE),""))</f>
        <v/>
      </c>
      <c r="FD72" s="602" t="str">
        <f>IF($B72="","",IF(ISNUMBER(VLOOKUP($B72,HKI!$B$11:$FN$73,169,FALSE)),VLOOKUP($B72,HKI!$B$11:$FN$73,169,FALSE),""))</f>
        <v/>
      </c>
      <c r="FE72" s="602" t="str">
        <f>IF($B72="","",IF(ISNUMBER(VLOOKUP($B72,HKI!$B$11:$FO$73,170,FALSE)),VLOOKUP($B72,HKI!$B$11:$FO$73,170,FALSE),""))</f>
        <v/>
      </c>
      <c r="FF72" s="602" t="str">
        <f>IF($B72="","",IF(ISNUMBER(VLOOKUP($B72,HKI!$B$11:$FP$73,171,FALSE)),VLOOKUP($B72,HKI!$B$11:$FP$73,171,FALSE),""))</f>
        <v/>
      </c>
      <c r="FG72" s="618" t="str">
        <f>IF($B72="","",IF(ISNUMBER(VLOOKUP($B72,HKI!$B$11:$FQ$73,172,FALSE)),VLOOKUP($B72,HKI!$B$11:$FQ$73,172,FALSE),""))</f>
        <v/>
      </c>
      <c r="FH72" s="610" t="str">
        <f t="shared" si="84"/>
        <v/>
      </c>
      <c r="FI72" s="586" t="str">
        <f t="shared" si="85"/>
        <v/>
      </c>
      <c r="FJ72" s="586" t="str">
        <f t="shared" si="86"/>
        <v/>
      </c>
      <c r="FK72" s="586" t="str">
        <f t="shared" si="87"/>
        <v/>
      </c>
      <c r="FL72" s="586" t="str">
        <f t="shared" si="88"/>
        <v/>
      </c>
      <c r="FM72" s="586" t="str">
        <f t="shared" si="89"/>
        <v/>
      </c>
      <c r="FN72" s="586" t="str">
        <f t="shared" si="90"/>
        <v/>
      </c>
      <c r="FO72" s="586" t="str">
        <f t="shared" si="91"/>
        <v/>
      </c>
      <c r="FP72" s="586" t="str">
        <f t="shared" si="92"/>
        <v/>
      </c>
      <c r="FQ72" s="586" t="str">
        <f t="shared" si="93"/>
        <v/>
      </c>
      <c r="FR72" s="586" t="str">
        <f t="shared" si="94"/>
        <v/>
      </c>
      <c r="FS72" s="586" t="str">
        <f t="shared" si="95"/>
        <v/>
      </c>
      <c r="FT72" s="586" t="str">
        <f t="shared" si="96"/>
        <v/>
      </c>
      <c r="FU72" s="586" t="str">
        <f t="shared" si="97"/>
        <v/>
      </c>
      <c r="FV72" s="586" t="str">
        <f t="shared" si="98"/>
        <v/>
      </c>
      <c r="FW72" s="586" t="str">
        <f t="shared" si="99"/>
        <v/>
      </c>
      <c r="FX72" s="586" t="str">
        <f t="shared" si="100"/>
        <v/>
      </c>
      <c r="FY72" s="586" t="str">
        <f t="shared" si="101"/>
        <v/>
      </c>
      <c r="FZ72" s="586" t="str">
        <f t="shared" si="102"/>
        <v/>
      </c>
      <c r="GA72" s="586" t="str">
        <f t="shared" si="103"/>
        <v/>
      </c>
      <c r="GB72" s="586" t="str">
        <f t="shared" si="104"/>
        <v/>
      </c>
      <c r="GC72" s="586" t="str">
        <f t="shared" si="105"/>
        <v/>
      </c>
      <c r="GD72" s="596" t="str">
        <f t="shared" si="106"/>
        <v/>
      </c>
      <c r="GE72" s="737" t="str">
        <f t="shared" si="107"/>
        <v/>
      </c>
      <c r="GF72" s="210"/>
      <c r="GI72" s="738">
        <f t="shared" si="108"/>
        <v>0</v>
      </c>
      <c r="GJ72" s="738">
        <f t="shared" si="109"/>
        <v>0</v>
      </c>
      <c r="GK72" s="738" t="e">
        <f t="shared" si="110"/>
        <v>#DIV/0!</v>
      </c>
    </row>
    <row r="73" spans="1:193" s="209" customFormat="1" ht="20.25">
      <c r="A73" s="687" t="str">
        <f>IF(B73="","",SUBTOTAL(3,$B$11:B73))</f>
        <v/>
      </c>
      <c r="B73" s="647" t="str">
        <f>IF(HKII!$B73="","",HKII!$B73)</f>
        <v/>
      </c>
      <c r="C73" s="648" t="str">
        <f>IF($B73="","",VLOOKUP($B73,'DS LOP HKII'!$B$2:$C$936,2,0))</f>
        <v/>
      </c>
      <c r="D73" s="649" t="str">
        <f>IF($B73="","",VLOOKUP($B73,'DS LOP HKII'!$B$2:$D$936,3,0))</f>
        <v/>
      </c>
      <c r="E73" s="201"/>
      <c r="F73" s="650" t="str">
        <f>IF($B73="","",IF(AND(ISBLANK(VLOOKUP($B73,HKI!$B$11:$G$73,5,FALSE)),ISBLANK(VLOOKUP($B73,HKII!$B$11:$G$80,5,FALSE)))=TRUE,"",VLOOKUP($B73,HKI!$B$11:$G$73,5,FALSE)+VLOOKUP($B73,HKII!$B$11:$G$80,5,FALSE)))</f>
        <v/>
      </c>
      <c r="G73" s="651" t="str">
        <f>IF($B73="","",IF(AND(ISBLANK(VLOOKUP($B73,HKI!$B$11:$G$73,6,FALSE)),ISBLANK(VLOOKUP($B73,HKII!$B$11:$G$80,6,FALSE)))=TRUE,"",VLOOKUP($B73,HKI!$B$11:$G$73,6,FALSE)+VLOOKUP($B73,HKII!$B$11:$G$80,6,FALSE)))</f>
        <v/>
      </c>
      <c r="H73" s="652" t="str">
        <f>IF(OR(ISNUMBER(VLOOKUP($B73,HKI!$B$11:$I$73,8,FALSE))=FALSE,$H$6="",$B73=""),"",VLOOKUP($B73,HKI!$B$11:$I$73,8,FALSE))</f>
        <v/>
      </c>
      <c r="I73" s="653" t="str">
        <f>IF(OR(ISNUMBER(VLOOKUP($B73,HKI!$B$11:$K$73,10,FALSE))=FALSE,,$H$6="",$B73=""),"",VLOOKUP($B73,HKI!$B$11:$K$73,10,FALSE))</f>
        <v/>
      </c>
      <c r="J73" s="652" t="str">
        <f>IF(OR(ISNUMBER(VLOOKUP($B73,HKI!$B$11:$M$73,12,FALSE))=FALSE,$J$6="",$B73=""),"",VLOOKUP($B73,HKI!$B$11:$M$73,12,FALSE))</f>
        <v/>
      </c>
      <c r="K73" s="653" t="str">
        <f>IF(OR(ISNUMBER(VLOOKUP($B73,HKI!$B$11:$O$73,14,FALSE))=FALSE,$J$6="",$B73=""),"",VLOOKUP($B73,HKI!$B$11:$O$73,14,FALSE))</f>
        <v/>
      </c>
      <c r="L73" s="652" t="str">
        <f>IF(OR(ISNUMBER(VLOOKUP($B73,HKI!$B$11:$Q$73,16,FALSE))=FALSE,$L$6="",$B73=""),"",VLOOKUP($B73,HKI!$B$11:$Q$73,16,FALSE))</f>
        <v/>
      </c>
      <c r="M73" s="653" t="str">
        <f>IF(OR(ISNUMBER(VLOOKUP($B73,HKI!$B$11:$S$73,18,FALSE))=FALSE,$L$6="",$B73=""),"",VLOOKUP($B73,HKI!$B$11:$S$73,18,FALSE))</f>
        <v/>
      </c>
      <c r="N73" s="652" t="str">
        <f>IF(OR(ISNUMBER(VLOOKUP($B73,HKI!$B$11:$U$73,20,FALSE))=FALSE,$N$6="",$B73=""),"",VLOOKUP($B73,HKI!$B$11:$U$73,20,FALSE))</f>
        <v/>
      </c>
      <c r="O73" s="653" t="str">
        <f>IF(OR(ISNUMBER(VLOOKUP($B73,HKI!$B$11:$W$73,22,FALSE))=FALSE,$N$6="",$B73=""),"",VLOOKUP($B73,HKI!$B$11:$W$73,22,FALSE))</f>
        <v/>
      </c>
      <c r="P73" s="652" t="str">
        <f>IF(OR(ISNUMBER(VLOOKUP($B73,HKI!$B$11:$Y$73,24,FALSE))=FALSE,$P$6="",$B73=""),"",VLOOKUP($B73,HKI!$B$11:$Y$73,24,FALSE))</f>
        <v/>
      </c>
      <c r="Q73" s="653" t="str">
        <f>IF(OR(ISNUMBER(VLOOKUP($B73,HKI!$B$11:$AA$73,26,FALSE))=FALSE,$P$6="",$B73=""),"",VLOOKUP($B73,HKI!$B$11:$AA$73,26,FALSE))</f>
        <v/>
      </c>
      <c r="R73" s="652" t="str">
        <f>IF(OR(ISNUMBER(VLOOKUP($B73,HKI!$B$11:$AC$73,28,FALSE))=FALSE,$R$6="",$B73=""),"",VLOOKUP($B73,HKI!$B$11:$AC$73,28,FALSE))</f>
        <v/>
      </c>
      <c r="S73" s="653" t="str">
        <f>IF(OR(ISNUMBER(VLOOKUP($B73,HKI!$B$11:$AE$73,30,FALSE))=FALSE,$R$6="",$B73=""),"",VLOOKUP($B73,HKI!$B$11:$AE$73,30,FALSE))</f>
        <v/>
      </c>
      <c r="T73" s="652" t="str">
        <f>IF(OR(ISNUMBER(VLOOKUP($B73,HKI!$B$11:$AG$73,32,FALSE))=FALSE,$T$6="",$B73=""),"",VLOOKUP($B73,HKI!$B$11:$AG$73,32,FALSE))</f>
        <v/>
      </c>
      <c r="U73" s="653" t="str">
        <f>IF(OR(ISNUMBER(VLOOKUP($B73,HKI!$B$11:$AI$73,34,FALSE))=FALSE,$T$6="",$B73=""),"",VLOOKUP($B73,HKI!$B$11:$AI$73,34,FALSE))</f>
        <v/>
      </c>
      <c r="V73" s="652" t="str">
        <f>IF(OR(ISNUMBER(VLOOKUP($B73,HKI!$B$11:$AK$73,36,FALSE))=FALSE,$V$6="",$B73=""),"",VLOOKUP($B73,HKI!$B$11:$AK$73,36,FALSE))</f>
        <v/>
      </c>
      <c r="W73" s="653" t="str">
        <f>IF(OR(ISNUMBER(VLOOKUP($B73,HKI!$B$11:$AM$73,38,FALSE))=FALSE,$V$6="",$B73=""),"",VLOOKUP($B73,HKI!$B$11:$AM$73,38,FALSE))</f>
        <v/>
      </c>
      <c r="X73" s="652" t="str">
        <f>IF(OR(ISNUMBER(VLOOKUP($B73,HKI!$B$11:$AO$73,40,FALSE))=FALSE,$X$6="",$B73=""),"",VLOOKUP($B73,HKI!$B$11:$AO$73,40,FALSE))</f>
        <v/>
      </c>
      <c r="Y73" s="653" t="str">
        <f>IF(OR(ISNUMBER(VLOOKUP($B73,HKI!$B$11:$AQ$73,42,FALSE))=FALSE,$X$6="",$B73=""),"",VLOOKUP($B73,HKI!$B$11:$AQ$73,42,FALSE))</f>
        <v/>
      </c>
      <c r="Z73" s="652" t="str">
        <f>IF(OR(ISNUMBER(VLOOKUP($B73,HKI!$B$11:$AS$73,44,FALSE))=FALSE,$Z$6="",$B73=""),"",VLOOKUP($B73,HKI!$B$11:$AS$73,44,FALSE))</f>
        <v/>
      </c>
      <c r="AA73" s="254"/>
      <c r="AB73" s="652" t="str">
        <f>IF(OR(ISNUMBER(VLOOKUP($B73,HKI!$B$11:$AW$73,48,FALSE))=FALSE,$AB$6="",$B73=""),"",VLOOKUP($B73,HKI!$B$11:$AW$73,48,FALSE))</f>
        <v/>
      </c>
      <c r="AC73" s="254"/>
      <c r="AD73" s="652" t="str">
        <f>IF(OR(ISNUMBER(VLOOKUP($B73,HKII!$B$11:$I$80,8,FALSE))=FALSE,$AD$6="",$B73=""),"",VLOOKUP($B73,HKII!$B$11:$I$80,8,FALSE))</f>
        <v/>
      </c>
      <c r="AE73" s="653" t="str">
        <f>IF(OR(ISNUMBER(VLOOKUP($B73,HKII!$B$11:$K$80,10,FALSE))=FALSE,$AD$6="",$B73=""),"",VLOOKUP($B73,HKII!$B$11:$K$80,10,FALSE))</f>
        <v/>
      </c>
      <c r="AF73" s="652" t="str">
        <f>IF(OR(ISNUMBER(VLOOKUP($B73,HKII!$B$11:$M$80,12,FALSE))=FALSE,$AF$6="",$B73=""),"",VLOOKUP($B73,HKII!$B$11:$M$80,12,FALSE))</f>
        <v/>
      </c>
      <c r="AG73" s="653" t="str">
        <f>IF(OR(ISNUMBER(VLOOKUP($B73,HKII!$B$11:$O$80,14,FALSE))=FALSE,$AF$6="",$B73=""),"",VLOOKUP($B73,HKII!$B$11:$O$80,14,FALSE))</f>
        <v/>
      </c>
      <c r="AH73" s="652" t="str">
        <f>IF(OR(ISNUMBER(VLOOKUP($B73,HKII!$B$11:$Q$80,16,FALSE))=FALSE,$AH$6="",$B73=""),"",VLOOKUP($B73,HKII!$B$11:$Q$80,16,FALSE))</f>
        <v/>
      </c>
      <c r="AI73" s="653" t="str">
        <f>IF(OR(ISNUMBER(VLOOKUP($B73,HKII!$B$11:$S$80,18,FALSE))=FALSE,$AH$6="",$B73=""),"",VLOOKUP($B73,HKII!$B$11:$S$75,18,FALSE))</f>
        <v/>
      </c>
      <c r="AJ73" s="652" t="str">
        <f>IF(OR(ISNUMBER(VLOOKUP($B73,HKII!$B$11:$U$80,20,FALSE))=FALSE,$AJ$6="",$B73=""),"",VLOOKUP($B73,HKII!$B$11:$U$80,20,FALSE))</f>
        <v/>
      </c>
      <c r="AK73" s="653" t="str">
        <f>IF(OR(ISNUMBER(VLOOKUP($B73,HKII!$B$11:$W$91,22,FALSE))=FALSE,$AJ$6="",$B73=""),"",VLOOKUP($B73,HKII!$B$11:$W$91,22,FALSE))</f>
        <v/>
      </c>
      <c r="AL73" s="652" t="str">
        <f>IF(OR(ISNUMBER(VLOOKUP($B73,HKII!$B$11:$Y$80,24,FALSE))=FALSE,$AL$6="",$B73=""),"",VLOOKUP($B73,HKII!$B$11:$Y$80,24,FALSE))</f>
        <v/>
      </c>
      <c r="AM73" s="653" t="str">
        <f>IF(OR(ISNUMBER(VLOOKUP($B73,HKII!$B$11:$AA$80,26,FALSE))=FALSE,$AL$6="",$B73=""),"",VLOOKUP($B73,HKII!$B$11:$AA$80,26,FALSE))</f>
        <v/>
      </c>
      <c r="AN73" s="652" t="str">
        <f>IF(OR(ISNUMBER(VLOOKUP($B73,HKII!$B$11:$AC$80,28,FALSE))=FALSE,$AN$6="",$B73=""),"",VLOOKUP($B73,HKII!$B$11:$AC$80,28,FALSE))</f>
        <v/>
      </c>
      <c r="AO73" s="653" t="str">
        <f>IF(OR(ISNUMBER(VLOOKUP($B73,HKII!$B$11:$AE$80,30,FALSE))=FALSE,$AN$6="",$B73=""),"",VLOOKUP($B73,HKII!$B$11:$AE$80,30,FALSE))</f>
        <v/>
      </c>
      <c r="AP73" s="652" t="str">
        <f>IF(OR(ISNUMBER(VLOOKUP($B73,HKII!$B$11:$AG$80,32,FALSE))=FALSE,$AP$6="",$B73=""),"",VLOOKUP($B73,HKII!$B$11:$AG$80,32,FALSE))</f>
        <v/>
      </c>
      <c r="AQ73" s="654" t="str">
        <f>IF(OR(ISNUMBER(VLOOKUP($B73,HKII!$B$11:$AI$80,34,FALSE))=FALSE,$AP$6="",$B73=""),"",VLOOKUP($B73,HKII!$B$11:$AI$80,34,FALSE))</f>
        <v/>
      </c>
      <c r="AR73" s="652" t="str">
        <f>IF(OR(ISNUMBER(VLOOKUP($B73,HKII!$B$11:$AK$80,36,FALSE))=FALSE,$AR$6="",$B73=""),"",VLOOKUP($B73,HKII!$B$11:$AK$80,36,FALSE))</f>
        <v/>
      </c>
      <c r="AS73" s="254"/>
      <c r="AT73" s="652" t="str">
        <f>IF(OR(ISNUMBER(VLOOKUP($B73,HKII!$B$11:$AO$80,40,FALSE))=FALSE,$AT$6="",$B73=""),"",VLOOKUP($B73,HKII!$B$11:$AO$80,40,FALSE))</f>
        <v/>
      </c>
      <c r="AU73" s="735"/>
      <c r="AV73" s="652" t="str">
        <f>IF(OR(ISNUMBER(VLOOKUP($B73,HKII!$B$11:$AS$80,44,FALSE))=FALSE,$AV$6="",$B73=""),"",VLOOKUP($B73,HKII!$B$11:$AS$80,44,FALSE))</f>
        <v/>
      </c>
      <c r="AW73" s="735"/>
      <c r="AX73" s="652" t="str">
        <f>IF(OR(ISNUMBER(VLOOKUP($B73,HKII!$B$11:$AW$80,48,FALSE))=FALSE,AX68="",$B73=""),"",VLOOKUP($B73,HKII!$B$11:$AW$80,48,FALSE))</f>
        <v/>
      </c>
      <c r="AY73" s="735"/>
      <c r="AZ73" s="655" t="str">
        <f t="shared" si="0"/>
        <v/>
      </c>
      <c r="BA73" s="655" t="str">
        <f t="shared" si="22"/>
        <v/>
      </c>
      <c r="BB73" s="548" t="str">
        <f>IF($B73="","",IF(OR(ISNUMBER(VLOOKUP($B73,HKI!$B$11:$BB$73,53,FALSE)),ISNUMBER(VLOOKUP($B73,HKII!$B$11:$BB$80,53,FALSE))),ROUND((VLOOKUP($B73,HKI!$B$11:$BB$73,53,FALSE)+VLOOKUP($B73,HKII!$B$11:$BB$80,53,FALSE))/2,0),""))</f>
        <v/>
      </c>
      <c r="BC73" s="656" t="str">
        <f t="shared" si="23"/>
        <v/>
      </c>
      <c r="BD73" s="548" t="str">
        <f t="shared" si="24"/>
        <v/>
      </c>
      <c r="BE73" s="202"/>
      <c r="BF73" s="186" t="str">
        <f t="shared" si="25"/>
        <v/>
      </c>
      <c r="BG73" s="657" t="str">
        <f t="shared" si="26"/>
        <v/>
      </c>
      <c r="BH73" s="188" t="str">
        <f t="shared" si="111"/>
        <v/>
      </c>
      <c r="BI73" s="188" t="str">
        <f t="shared" si="28"/>
        <v/>
      </c>
      <c r="BJ73" s="188" t="str">
        <f t="shared" si="29"/>
        <v/>
      </c>
      <c r="BK73" s="658" t="str">
        <f t="shared" si="30"/>
        <v/>
      </c>
      <c r="BL73" s="659" t="str">
        <f t="shared" si="31"/>
        <v/>
      </c>
      <c r="BM73" s="186" t="str">
        <f t="shared" si="32"/>
        <v/>
      </c>
      <c r="BN73" s="659" t="str">
        <f t="shared" si="33"/>
        <v/>
      </c>
      <c r="BO73" s="186" t="str">
        <f t="shared" si="34"/>
        <v/>
      </c>
      <c r="BP73" s="660" t="str">
        <f t="shared" si="35"/>
        <v/>
      </c>
      <c r="BQ73" s="203"/>
      <c r="BR73" s="681" t="str">
        <f>IF($B73="","",IF(AND(ISNUMBER(VLOOKUP($B73,HKI!$B$11:$BP$73,67,FALSE))=TRUE,ISNUMBER(VLOOKUP($B73,HKII!$B$11:$BI$80,60,FALSE))=TRUE),VLOOKUP($B73,HKI!$B$11:$BP$73,67,FALSE)+VLOOKUP($B73,HKII!$B$11:$BI$80,60,FALSE),IF(OR(ISNUMBER(VLOOKUP($B73,HKI!$B$11:$BP$73,67,FALSE))=TRUE,ISNUMBER(VLOOKUP($B73,HKII!$B$11:$BI$80,60,FALSE))=TRUE),VLOOKUP($B73,HKII!$B$11:$BI$80,60,FALSE),"")))</f>
        <v/>
      </c>
      <c r="BS73" s="681" t="str">
        <f>IF($B73="","",IF(ISNUMBER(VLOOKUP($B73,HKI!$B$11:$BQ$73,68,FALSE))=TRUE,VLOOKUP($B73,HKI!$B$11:$BQ$84,68,FALSE)+IF(ISNUMBER(VLOOKUP($B73,HKII!$B$11:$BJ$80,61,FALSE))=TRUE,VLOOKUP($B73,HKII!$B$11:$BJ$80,61,FALSE),VLOOKUP($B73,HKII!$B$11:$BJ$80,61,FALSE)),""))</f>
        <v/>
      </c>
      <c r="BT73" s="197" t="str">
        <f t="shared" si="112"/>
        <v/>
      </c>
      <c r="BU73" s="198" t="str">
        <f t="shared" si="113"/>
        <v/>
      </c>
      <c r="BV73" s="198" t="str">
        <f t="shared" si="114"/>
        <v/>
      </c>
      <c r="BW73" s="198" t="str">
        <f t="shared" si="115"/>
        <v/>
      </c>
      <c r="BX73" s="199" t="str">
        <f t="shared" si="116"/>
        <v/>
      </c>
      <c r="BY73" s="199" t="str">
        <f t="shared" si="6"/>
        <v/>
      </c>
      <c r="BZ73" s="198" t="str">
        <f t="shared" si="7"/>
        <v/>
      </c>
      <c r="CA73" s="198" t="str">
        <f t="shared" si="117"/>
        <v/>
      </c>
      <c r="CB73" s="199" t="str">
        <f t="shared" si="36"/>
        <v/>
      </c>
      <c r="CC73" s="199" t="str">
        <f t="shared" si="37"/>
        <v/>
      </c>
      <c r="CD73" s="198" t="str">
        <f t="shared" si="9"/>
        <v/>
      </c>
      <c r="CE73" s="198" t="str">
        <f t="shared" si="118"/>
        <v/>
      </c>
      <c r="CF73" s="198" t="str">
        <f t="shared" si="119"/>
        <v/>
      </c>
      <c r="CG73" s="198" t="str">
        <f t="shared" si="120"/>
        <v/>
      </c>
      <c r="CH73" s="198" t="str">
        <f t="shared" si="121"/>
        <v/>
      </c>
      <c r="CI73" s="198" t="str">
        <f t="shared" si="122"/>
        <v/>
      </c>
      <c r="CJ73" s="198" t="str">
        <f t="shared" si="123"/>
        <v/>
      </c>
      <c r="CK73" s="198" t="str">
        <f t="shared" si="124"/>
        <v/>
      </c>
      <c r="CL73" s="198" t="str">
        <f t="shared" si="125"/>
        <v/>
      </c>
      <c r="CM73" s="198" t="str">
        <f t="shared" si="18"/>
        <v/>
      </c>
      <c r="CN73" s="198" t="str">
        <f t="shared" si="19"/>
        <v/>
      </c>
      <c r="CO73" s="199" t="str">
        <f t="shared" si="20"/>
        <v/>
      </c>
      <c r="CP73" s="200" t="str">
        <f t="shared" si="38"/>
        <v/>
      </c>
      <c r="CQ73" s="571" t="str">
        <f t="shared" si="39"/>
        <v/>
      </c>
      <c r="CR73" s="571" t="str">
        <f t="shared" si="40"/>
        <v/>
      </c>
      <c r="CS73" s="571" t="str">
        <f t="shared" si="41"/>
        <v/>
      </c>
      <c r="CT73" s="571" t="str">
        <f t="shared" si="42"/>
        <v/>
      </c>
      <c r="CU73" s="571" t="str">
        <f t="shared" si="43"/>
        <v/>
      </c>
      <c r="CV73" s="571" t="str">
        <f t="shared" si="44"/>
        <v/>
      </c>
      <c r="CW73" s="571" t="str">
        <f t="shared" si="45"/>
        <v/>
      </c>
      <c r="CX73" s="571" t="str">
        <f t="shared" si="46"/>
        <v/>
      </c>
      <c r="CY73" s="571" t="str">
        <f t="shared" si="47"/>
        <v/>
      </c>
      <c r="CZ73" s="571" t="str">
        <f t="shared" si="48"/>
        <v/>
      </c>
      <c r="DA73" s="571" t="str">
        <f t="shared" si="49"/>
        <v/>
      </c>
      <c r="DB73" s="571" t="str">
        <f t="shared" si="50"/>
        <v/>
      </c>
      <c r="DC73" s="571" t="str">
        <f t="shared" si="51"/>
        <v/>
      </c>
      <c r="DD73" s="571" t="str">
        <f t="shared" si="52"/>
        <v/>
      </c>
      <c r="DE73" s="571" t="str">
        <f t="shared" si="53"/>
        <v/>
      </c>
      <c r="DF73" s="571" t="str">
        <f t="shared" si="54"/>
        <v/>
      </c>
      <c r="DG73" s="571" t="str">
        <f t="shared" si="55"/>
        <v/>
      </c>
      <c r="DH73" s="571" t="str">
        <f t="shared" si="56"/>
        <v/>
      </c>
      <c r="DI73" s="571" t="str">
        <f t="shared" si="57"/>
        <v/>
      </c>
      <c r="DJ73" s="571" t="str">
        <f t="shared" si="58"/>
        <v/>
      </c>
      <c r="DK73" s="571" t="str">
        <f t="shared" si="59"/>
        <v/>
      </c>
      <c r="DL73" s="571" t="str">
        <f t="shared" si="60"/>
        <v/>
      </c>
      <c r="DM73" s="574" t="str">
        <f t="shared" si="126"/>
        <v/>
      </c>
      <c r="DN73" s="585" t="str">
        <f t="shared" si="61"/>
        <v/>
      </c>
      <c r="DO73" s="586" t="str">
        <f t="shared" si="62"/>
        <v/>
      </c>
      <c r="DP73" s="586" t="str">
        <f t="shared" si="63"/>
        <v/>
      </c>
      <c r="DQ73" s="586" t="str">
        <f t="shared" si="64"/>
        <v/>
      </c>
      <c r="DR73" s="586" t="str">
        <f t="shared" si="65"/>
        <v/>
      </c>
      <c r="DS73" s="586" t="str">
        <f t="shared" si="66"/>
        <v/>
      </c>
      <c r="DT73" s="586" t="str">
        <f t="shared" si="67"/>
        <v/>
      </c>
      <c r="DU73" s="586" t="str">
        <f t="shared" si="68"/>
        <v/>
      </c>
      <c r="DV73" s="586" t="str">
        <f t="shared" si="69"/>
        <v/>
      </c>
      <c r="DW73" s="586" t="str">
        <f t="shared" si="70"/>
        <v/>
      </c>
      <c r="DX73" s="586" t="str">
        <f t="shared" si="71"/>
        <v/>
      </c>
      <c r="DY73" s="586" t="str">
        <f t="shared" si="72"/>
        <v/>
      </c>
      <c r="DZ73" s="586" t="str">
        <f t="shared" si="73"/>
        <v/>
      </c>
      <c r="EA73" s="586" t="str">
        <f t="shared" si="74"/>
        <v/>
      </c>
      <c r="EB73" s="586" t="str">
        <f t="shared" si="75"/>
        <v/>
      </c>
      <c r="EC73" s="586" t="str">
        <f t="shared" si="76"/>
        <v/>
      </c>
      <c r="ED73" s="586" t="str">
        <f t="shared" si="77"/>
        <v/>
      </c>
      <c r="EE73" s="586" t="str">
        <f t="shared" si="78"/>
        <v/>
      </c>
      <c r="EF73" s="586" t="str">
        <f t="shared" si="79"/>
        <v/>
      </c>
      <c r="EG73" s="586" t="str">
        <f t="shared" si="80"/>
        <v/>
      </c>
      <c r="EH73" s="586" t="str">
        <f t="shared" si="81"/>
        <v/>
      </c>
      <c r="EI73" s="586" t="str">
        <f t="shared" si="82"/>
        <v/>
      </c>
      <c r="EJ73" s="589" t="str">
        <f t="shared" si="83"/>
        <v/>
      </c>
      <c r="EK73" s="617" t="str">
        <f>IF($B73="","",IF(ISNUMBER(VLOOKUP($B73,HKI!$B$11:$EU$73,150,FALSE)),VLOOKUP($B73,HKI!$B$11:$EU$73,150,FALSE),""))</f>
        <v/>
      </c>
      <c r="EL73" s="602" t="str">
        <f>IF($B73="","",IF(ISNUMBER(VLOOKUP($B73,HKI!$B$11:$EV$73,151,FALSE)),VLOOKUP($B73,HKI!$B$11:$EV$73,151,FALSE),""))</f>
        <v/>
      </c>
      <c r="EM73" s="602" t="str">
        <f>IF($B73="","",IF(ISNUMBER(VLOOKUP($B73,HKI!$B$11:$EW$73,152,FALSE)),VLOOKUP($B73,HKI!$B$11:$EW$73,152,FALSE),""))</f>
        <v/>
      </c>
      <c r="EN73" s="602" t="str">
        <f>IF($B73="","",IF(ISNUMBER(VLOOKUP($B73,HKI!$B$11:$EX$73,153,FALSE)),VLOOKUP($B73,HKI!$B$11:$EX$73,153,FALSE),""))</f>
        <v/>
      </c>
      <c r="EO73" s="602" t="str">
        <f>IF($B73="","",IF(ISNUMBER(VLOOKUP($B73,HKI!$B$11:$EY$73,154,FALSE)),VLOOKUP($B73,HKI!$B$11:$EY$73,154,FALSE),""))</f>
        <v/>
      </c>
      <c r="EP73" s="602" t="str">
        <f>IF($B73="","",IF(ISNUMBER(VLOOKUP($B73,HKI!$B$11:$EZ$73,155,FALSE)),VLOOKUP($B73,HKI!$B$11:$EZ$73,155,FALSE),""))</f>
        <v/>
      </c>
      <c r="EQ73" s="602" t="str">
        <f>IF($B73="","",IF(ISNUMBER(VLOOKUP($B73,HKI!$B$11:$FA$73,156,FALSE)),VLOOKUP($B73,HKI!$B$11:$FA$73,156,FALSE),""))</f>
        <v/>
      </c>
      <c r="ER73" s="602" t="str">
        <f>IF($B73="","",IF(ISNUMBER(VLOOKUP($B73,HKI!$B$11:$FB$73,157,FALSE)),VLOOKUP($B73,HKI!$B$11:$FB$73,157,FALSE),""))</f>
        <v/>
      </c>
      <c r="ES73" s="602" t="str">
        <f>IF($B73="","",IF(ISNUMBER(VLOOKUP($B73,HKI!$B$11:$FC$84,158,FALSE)),VLOOKUP($B73,HKI!$B$11:$FC$73,158,FALSE),""))</f>
        <v/>
      </c>
      <c r="ET73" s="602" t="str">
        <f>IF($B73="","",IF(ISNUMBER(VLOOKUP($B73,HKI!$B$11:$FD$73,159,FALSE)),VLOOKUP($B73,HKI!$B$11:$FD$73,159,FALSE),""))</f>
        <v/>
      </c>
      <c r="EU73" s="602" t="str">
        <f>IF($B73="","",IF(ISNUMBER(VLOOKUP($B73,HKI!$B$11:$FE$73,160,FALSE)),VLOOKUP($B73,HKI!$B$11:$FE$73,160,FALSE),""))</f>
        <v/>
      </c>
      <c r="EV73" s="602" t="str">
        <f>IF($B73="","",IF(ISNUMBER(VLOOKUP($B73,HKI!$B$11:$FF$73,161,FALSE)),VLOOKUP($B73,HKI!$B$11:$FF$73,161,FALSE),""))</f>
        <v/>
      </c>
      <c r="EW73" s="602" t="str">
        <f>IF($B73="","",IF(ISNUMBER(VLOOKUP($B73,HKI!$B$11:$FG$73,162,FALSE)),VLOOKUP($B73,HKI!$B$11:$FG$73,162,FALSE),""))</f>
        <v/>
      </c>
      <c r="EX73" s="602" t="str">
        <f>IF($B73="","",IF(ISNUMBER(VLOOKUP($B73,HKI!$B$11:$FH$73,163,FALSE)),VLOOKUP($B73,HKI!$B$11:$FH$73,163,FALSE),""))</f>
        <v/>
      </c>
      <c r="EY73" s="602" t="str">
        <f>IF($B73="","",IF(ISNUMBER(VLOOKUP($B73,HKI!$B$11:$FI$73,164,FALSE)),VLOOKUP($B73,HKI!$B$11:$FI$73,164,FALSE),""))</f>
        <v/>
      </c>
      <c r="EZ73" s="602" t="str">
        <f>IF($B73="","",IF(ISNUMBER(VLOOKUP($B73,HKI!$B$11:$FJ$73,165,FALSE)),VLOOKUP($B73,HKI!$B$11:$FJ$73,165,FALSE),""))</f>
        <v/>
      </c>
      <c r="FA73" s="602" t="str">
        <f>IF($B73="","",IF(ISNUMBER(VLOOKUP($B73,HKI!$B$11:$FK$73,166,FALSE)),VLOOKUP($B73,HKI!$B$11:$FK$73,166,FALSE),""))</f>
        <v/>
      </c>
      <c r="FB73" s="602" t="str">
        <f>IF($B73="","",IF(ISNUMBER(VLOOKUP($B73,HKI!$B$11:$FL$73,167,FALSE)),VLOOKUP($B73,HKI!$B$11:$FL$73,167,FALSE),""))</f>
        <v/>
      </c>
      <c r="FC73" s="602" t="str">
        <f>IF($B73="","",IF(ISNUMBER(VLOOKUP($B73,HKI!$B$11:$FM$73,168,FALSE)),VLOOKUP($B73,HKI!$B$11:$FM$73,168,FALSE),""))</f>
        <v/>
      </c>
      <c r="FD73" s="602" t="str">
        <f>IF($B73="","",IF(ISNUMBER(VLOOKUP($B73,HKI!$B$11:$FN$73,169,FALSE)),VLOOKUP($B73,HKI!$B$11:$FN$73,169,FALSE),""))</f>
        <v/>
      </c>
      <c r="FE73" s="602" t="str">
        <f>IF($B73="","",IF(ISNUMBER(VLOOKUP($B73,HKI!$B$11:$FO$73,170,FALSE)),VLOOKUP($B73,HKI!$B$11:$FO$73,170,FALSE),""))</f>
        <v/>
      </c>
      <c r="FF73" s="602" t="str">
        <f>IF($B73="","",IF(ISNUMBER(VLOOKUP($B73,HKI!$B$11:$FP$73,171,FALSE)),VLOOKUP($B73,HKI!$B$11:$FP$73,171,FALSE),""))</f>
        <v/>
      </c>
      <c r="FG73" s="618" t="str">
        <f>IF($B73="","",IF(ISNUMBER(VLOOKUP($B73,HKI!$B$11:$FQ$73,172,FALSE)),VLOOKUP($B73,HKI!$B$11:$FQ$73,172,FALSE),""))</f>
        <v/>
      </c>
      <c r="FH73" s="610" t="str">
        <f t="shared" si="84"/>
        <v/>
      </c>
      <c r="FI73" s="586" t="str">
        <f t="shared" si="85"/>
        <v/>
      </c>
      <c r="FJ73" s="586" t="str">
        <f t="shared" si="86"/>
        <v/>
      </c>
      <c r="FK73" s="586" t="str">
        <f t="shared" si="87"/>
        <v/>
      </c>
      <c r="FL73" s="586" t="str">
        <f t="shared" si="88"/>
        <v/>
      </c>
      <c r="FM73" s="586" t="str">
        <f t="shared" si="89"/>
        <v/>
      </c>
      <c r="FN73" s="586" t="str">
        <f t="shared" si="90"/>
        <v/>
      </c>
      <c r="FO73" s="586" t="str">
        <f t="shared" si="91"/>
        <v/>
      </c>
      <c r="FP73" s="586" t="str">
        <f t="shared" si="92"/>
        <v/>
      </c>
      <c r="FQ73" s="586" t="str">
        <f t="shared" si="93"/>
        <v/>
      </c>
      <c r="FR73" s="586" t="str">
        <f t="shared" si="94"/>
        <v/>
      </c>
      <c r="FS73" s="586" t="str">
        <f t="shared" si="95"/>
        <v/>
      </c>
      <c r="FT73" s="586" t="str">
        <f t="shared" si="96"/>
        <v/>
      </c>
      <c r="FU73" s="586" t="str">
        <f t="shared" si="97"/>
        <v/>
      </c>
      <c r="FV73" s="586" t="str">
        <f t="shared" si="98"/>
        <v/>
      </c>
      <c r="FW73" s="586" t="str">
        <f t="shared" si="99"/>
        <v/>
      </c>
      <c r="FX73" s="586" t="str">
        <f t="shared" si="100"/>
        <v/>
      </c>
      <c r="FY73" s="586" t="str">
        <f t="shared" si="101"/>
        <v/>
      </c>
      <c r="FZ73" s="586" t="str">
        <f t="shared" si="102"/>
        <v/>
      </c>
      <c r="GA73" s="586" t="str">
        <f t="shared" si="103"/>
        <v/>
      </c>
      <c r="GB73" s="586" t="str">
        <f t="shared" si="104"/>
        <v/>
      </c>
      <c r="GC73" s="586" t="str">
        <f t="shared" si="105"/>
        <v/>
      </c>
      <c r="GD73" s="596" t="str">
        <f t="shared" si="106"/>
        <v/>
      </c>
      <c r="GE73" s="737" t="str">
        <f t="shared" si="107"/>
        <v/>
      </c>
      <c r="GF73" s="210"/>
      <c r="GI73" s="738">
        <f t="shared" si="108"/>
        <v>0</v>
      </c>
      <c r="GJ73" s="738">
        <f t="shared" si="109"/>
        <v>0</v>
      </c>
      <c r="GK73" s="738" t="e">
        <f t="shared" si="110"/>
        <v>#DIV/0!</v>
      </c>
    </row>
    <row r="74" spans="1:193" s="209" customFormat="1" ht="20.25">
      <c r="A74" s="687" t="str">
        <f>IF(B74="","",SUBTOTAL(3,$B$11:B74))</f>
        <v/>
      </c>
      <c r="B74" s="647" t="str">
        <f>IF(HKII!$B74="","",HKII!$B74)</f>
        <v/>
      </c>
      <c r="C74" s="648" t="str">
        <f>IF($B74="","",VLOOKUP($B74,'DS LOP HKII'!$B$2:$C$936,2,0))</f>
        <v/>
      </c>
      <c r="D74" s="649" t="str">
        <f>IF($B74="","",VLOOKUP($B74,'DS LOP HKII'!$B$2:$D$936,3,0))</f>
        <v/>
      </c>
      <c r="E74" s="201"/>
      <c r="F74" s="650" t="str">
        <f>IF($B74="","",IF(AND(ISBLANK(VLOOKUP($B74,HKI!$B$11:$G$73,5,FALSE)),ISBLANK(VLOOKUP($B74,HKII!$B$11:$G$80,5,FALSE)))=TRUE,"",VLOOKUP($B74,HKI!$B$11:$G$73,5,FALSE)+VLOOKUP($B74,HKII!$B$11:$G$80,5,FALSE)))</f>
        <v/>
      </c>
      <c r="G74" s="651" t="str">
        <f>IF($B74="","",IF(AND(ISBLANK(VLOOKUP($B74,HKI!$B$11:$G$73,6,FALSE)),ISBLANK(VLOOKUP($B74,HKII!$B$11:$G$80,6,FALSE)))=TRUE,"",VLOOKUP($B74,HKI!$B$11:$G$73,6,FALSE)+VLOOKUP($B74,HKII!$B$11:$G$80,6,FALSE)))</f>
        <v/>
      </c>
      <c r="H74" s="652" t="str">
        <f>IF(OR(ISNUMBER(VLOOKUP($B74,HKI!$B$11:$I$73,8,FALSE))=FALSE,$H$6="",$B74=""),"",VLOOKUP($B74,HKI!$B$11:$I$73,8,FALSE))</f>
        <v/>
      </c>
      <c r="I74" s="653" t="str">
        <f>IF(OR(ISNUMBER(VLOOKUP($B74,HKI!$B$11:$K$73,10,FALSE))=FALSE,,$H$6="",$B74=""),"",VLOOKUP($B74,HKI!$B$11:$K$73,10,FALSE))</f>
        <v/>
      </c>
      <c r="J74" s="652" t="str">
        <f>IF(OR(ISNUMBER(VLOOKUP($B74,HKI!$B$11:$M$73,12,FALSE))=FALSE,$J$6="",$B74=""),"",VLOOKUP($B74,HKI!$B$11:$M$73,12,FALSE))</f>
        <v/>
      </c>
      <c r="K74" s="653" t="str">
        <f>IF(OR(ISNUMBER(VLOOKUP($B74,HKI!$B$11:$O$73,14,FALSE))=FALSE,$J$6="",$B74=""),"",VLOOKUP($B74,HKI!$B$11:$O$73,14,FALSE))</f>
        <v/>
      </c>
      <c r="L74" s="652" t="str">
        <f>IF(OR(ISNUMBER(VLOOKUP($B74,HKI!$B$11:$Q$73,16,FALSE))=FALSE,$L$6="",$B74=""),"",VLOOKUP($B74,HKI!$B$11:$Q$73,16,FALSE))</f>
        <v/>
      </c>
      <c r="M74" s="653" t="str">
        <f>IF(OR(ISNUMBER(VLOOKUP($B74,HKI!$B$11:$S$73,18,FALSE))=FALSE,$L$6="",$B74=""),"",VLOOKUP($B74,HKI!$B$11:$S$73,18,FALSE))</f>
        <v/>
      </c>
      <c r="N74" s="652" t="str">
        <f>IF(OR(ISNUMBER(VLOOKUP($B74,HKI!$B$11:$U$73,20,FALSE))=FALSE,$N$6="",$B74=""),"",VLOOKUP($B74,HKI!$B$11:$U$73,20,FALSE))</f>
        <v/>
      </c>
      <c r="O74" s="653" t="str">
        <f>IF(OR(ISNUMBER(VLOOKUP($B74,HKI!$B$11:$W$73,22,FALSE))=FALSE,$N$6="",$B74=""),"",VLOOKUP($B74,HKI!$B$11:$W$73,22,FALSE))</f>
        <v/>
      </c>
      <c r="P74" s="652" t="str">
        <f>IF(OR(ISNUMBER(VLOOKUP($B74,HKI!$B$11:$Y$73,24,FALSE))=FALSE,$P$6="",$B74=""),"",VLOOKUP($B74,HKI!$B$11:$Y$73,24,FALSE))</f>
        <v/>
      </c>
      <c r="Q74" s="653" t="str">
        <f>IF(OR(ISNUMBER(VLOOKUP($B74,HKI!$B$11:$AA$73,26,FALSE))=FALSE,$P$6="",$B74=""),"",VLOOKUP($B74,HKI!$B$11:$AA$73,26,FALSE))</f>
        <v/>
      </c>
      <c r="R74" s="652" t="str">
        <f>IF(OR(ISNUMBER(VLOOKUP($B74,HKI!$B$11:$AC$73,28,FALSE))=FALSE,$R$6="",$B74=""),"",VLOOKUP($B74,HKI!$B$11:$AC$73,28,FALSE))</f>
        <v/>
      </c>
      <c r="S74" s="653" t="str">
        <f>IF(OR(ISNUMBER(VLOOKUP($B74,HKI!$B$11:$AE$73,30,FALSE))=FALSE,$R$6="",$B74=""),"",VLOOKUP($B74,HKI!$B$11:$AE$73,30,FALSE))</f>
        <v/>
      </c>
      <c r="T74" s="652" t="str">
        <f>IF(OR(ISNUMBER(VLOOKUP($B74,HKI!$B$11:$AG$73,32,FALSE))=FALSE,$T$6="",$B74=""),"",VLOOKUP($B74,HKI!$B$11:$AG$73,32,FALSE))</f>
        <v/>
      </c>
      <c r="U74" s="653" t="str">
        <f>IF(OR(ISNUMBER(VLOOKUP($B74,HKI!$B$11:$AI$73,34,FALSE))=FALSE,$T$6="",$B74=""),"",VLOOKUP($B74,HKI!$B$11:$AI$73,34,FALSE))</f>
        <v/>
      </c>
      <c r="V74" s="652" t="str">
        <f>IF(OR(ISNUMBER(VLOOKUP($B74,HKI!$B$11:$AK$73,36,FALSE))=FALSE,$V$6="",$B74=""),"",VLOOKUP($B74,HKI!$B$11:$AK$73,36,FALSE))</f>
        <v/>
      </c>
      <c r="W74" s="653" t="str">
        <f>IF(OR(ISNUMBER(VLOOKUP($B74,HKI!$B$11:$AM$73,38,FALSE))=FALSE,$V$6="",$B74=""),"",VLOOKUP($B74,HKI!$B$11:$AM$73,38,FALSE))</f>
        <v/>
      </c>
      <c r="X74" s="652" t="str">
        <f>IF(OR(ISNUMBER(VLOOKUP($B74,HKI!$B$11:$AO$73,40,FALSE))=FALSE,$X$6="",$B74=""),"",VLOOKUP($B74,HKI!$B$11:$AO$73,40,FALSE))</f>
        <v/>
      </c>
      <c r="Y74" s="653" t="str">
        <f>IF(OR(ISNUMBER(VLOOKUP($B74,HKI!$B$11:$AQ$73,42,FALSE))=FALSE,$X$6="",$B74=""),"",VLOOKUP($B74,HKI!$B$11:$AQ$73,42,FALSE))</f>
        <v/>
      </c>
      <c r="Z74" s="652" t="str">
        <f>IF(OR(ISNUMBER(VLOOKUP($B74,HKI!$B$11:$AS$73,44,FALSE))=FALSE,$Z$6="",$B74=""),"",VLOOKUP($B74,HKI!$B$11:$AS$73,44,FALSE))</f>
        <v/>
      </c>
      <c r="AA74" s="254"/>
      <c r="AB74" s="652" t="str">
        <f>IF(OR(ISNUMBER(VLOOKUP($B74,HKI!$B$11:$AW$73,48,FALSE))=FALSE,$AB$6="",$B74=""),"",VLOOKUP($B74,HKI!$B$11:$AW$73,48,FALSE))</f>
        <v/>
      </c>
      <c r="AC74" s="254"/>
      <c r="AD74" s="652" t="str">
        <f>IF(OR(ISNUMBER(VLOOKUP($B74,HKII!$B$11:$I$80,8,FALSE))=FALSE,$AD$6="",$B74=""),"",VLOOKUP($B74,HKII!$B$11:$I$80,8,FALSE))</f>
        <v/>
      </c>
      <c r="AE74" s="653" t="str">
        <f>IF(OR(ISNUMBER(VLOOKUP($B74,HKII!$B$11:$K$80,10,FALSE))=FALSE,$AD$6="",$B74=""),"",VLOOKUP($B74,HKII!$B$11:$K$80,10,FALSE))</f>
        <v/>
      </c>
      <c r="AF74" s="652" t="str">
        <f>IF(OR(ISNUMBER(VLOOKUP($B74,HKII!$B$11:$M$80,12,FALSE))=FALSE,$AF$6="",$B74=""),"",VLOOKUP($B74,HKII!$B$11:$M$80,12,FALSE))</f>
        <v/>
      </c>
      <c r="AG74" s="653" t="str">
        <f>IF(OR(ISNUMBER(VLOOKUP($B74,HKII!$B$11:$O$80,14,FALSE))=FALSE,$AF$6="",$B74=""),"",VLOOKUP($B74,HKII!$B$11:$O$80,14,FALSE))</f>
        <v/>
      </c>
      <c r="AH74" s="652" t="str">
        <f>IF(OR(ISNUMBER(VLOOKUP($B74,HKII!$B$11:$Q$80,16,FALSE))=FALSE,$AH$6="",$B74=""),"",VLOOKUP($B74,HKII!$B$11:$Q$80,16,FALSE))</f>
        <v/>
      </c>
      <c r="AI74" s="653" t="str">
        <f>IF(OR(ISNUMBER(VLOOKUP($B74,HKII!$B$11:$S$80,18,FALSE))=FALSE,$AH$6="",$B74=""),"",VLOOKUP($B74,HKII!$B$11:$S$75,18,FALSE))</f>
        <v/>
      </c>
      <c r="AJ74" s="652" t="str">
        <f>IF(OR(ISNUMBER(VLOOKUP($B74,HKII!$B$11:$U$80,20,FALSE))=FALSE,$AJ$6="",$B74=""),"",VLOOKUP($B74,HKII!$B$11:$U$80,20,FALSE))</f>
        <v/>
      </c>
      <c r="AK74" s="653" t="str">
        <f>IF(OR(ISNUMBER(VLOOKUP($B74,HKII!$B$11:$W$91,22,FALSE))=FALSE,$AJ$6="",$B74=""),"",VLOOKUP($B74,HKII!$B$11:$W$91,22,FALSE))</f>
        <v/>
      </c>
      <c r="AL74" s="652" t="str">
        <f>IF(OR(ISNUMBER(VLOOKUP($B74,HKII!$B$11:$Y$80,24,FALSE))=FALSE,$AL$6="",$B74=""),"",VLOOKUP($B74,HKII!$B$11:$Y$80,24,FALSE))</f>
        <v/>
      </c>
      <c r="AM74" s="653" t="str">
        <f>IF(OR(ISNUMBER(VLOOKUP($B74,HKII!$B$11:$AA$80,26,FALSE))=FALSE,$AL$6="",$B74=""),"",VLOOKUP($B74,HKII!$B$11:$AA$80,26,FALSE))</f>
        <v/>
      </c>
      <c r="AN74" s="652" t="str">
        <f>IF(OR(ISNUMBER(VLOOKUP($B74,HKII!$B$11:$AC$80,28,FALSE))=FALSE,$AN$6="",$B74=""),"",VLOOKUP($B74,HKII!$B$11:$AC$80,28,FALSE))</f>
        <v/>
      </c>
      <c r="AO74" s="653" t="str">
        <f>IF(OR(ISNUMBER(VLOOKUP($B74,HKII!$B$11:$AE$80,30,FALSE))=FALSE,$AN$6="",$B74=""),"",VLOOKUP($B74,HKII!$B$11:$AE$80,30,FALSE))</f>
        <v/>
      </c>
      <c r="AP74" s="652" t="str">
        <f>IF(OR(ISNUMBER(VLOOKUP($B74,HKII!$B$11:$AG$80,32,FALSE))=FALSE,$AP$6="",$B74=""),"",VLOOKUP($B74,HKII!$B$11:$AG$80,32,FALSE))</f>
        <v/>
      </c>
      <c r="AQ74" s="654" t="str">
        <f>IF(OR(ISNUMBER(VLOOKUP($B74,HKII!$B$11:$AI$80,34,FALSE))=FALSE,$AP$6="",$B74=""),"",VLOOKUP($B74,HKII!$B$11:$AI$80,34,FALSE))</f>
        <v/>
      </c>
      <c r="AR74" s="652" t="str">
        <f>IF(OR(ISNUMBER(VLOOKUP($B74,HKII!$B$11:$AK$80,36,FALSE))=FALSE,$AR$6="",$B74=""),"",VLOOKUP($B74,HKII!$B$11:$AK$80,36,FALSE))</f>
        <v/>
      </c>
      <c r="AS74" s="254"/>
      <c r="AT74" s="652" t="str">
        <f>IF(OR(ISNUMBER(VLOOKUP($B74,HKII!$B$11:$AO$80,40,FALSE))=FALSE,$AT$6="",$B74=""),"",VLOOKUP($B74,HKII!$B$11:$AO$80,40,FALSE))</f>
        <v/>
      </c>
      <c r="AU74" s="735"/>
      <c r="AV74" s="652" t="str">
        <f>IF(OR(ISNUMBER(VLOOKUP($B74,HKII!$B$11:$AS$80,44,FALSE))=FALSE,$AV$6="",$B74=""),"",VLOOKUP($B74,HKII!$B$11:$AS$80,44,FALSE))</f>
        <v/>
      </c>
      <c r="AW74" s="735"/>
      <c r="AX74" s="652" t="str">
        <f>IF(OR(ISNUMBER(VLOOKUP($B74,HKII!$B$11:$AW$80,48,FALSE))=FALSE,AX69="",$B74=""),"",VLOOKUP($B74,HKII!$B$11:$AW$80,48,FALSE))</f>
        <v/>
      </c>
      <c r="AY74" s="735"/>
      <c r="AZ74" s="655" t="str">
        <f t="shared" si="0"/>
        <v/>
      </c>
      <c r="BA74" s="655" t="str">
        <f t="shared" si="22"/>
        <v/>
      </c>
      <c r="BB74" s="548" t="str">
        <f>IF($B74="","",IF(OR(ISNUMBER(VLOOKUP($B74,HKI!$B$11:$BB$73,53,FALSE)),ISNUMBER(VLOOKUP($B74,HKII!$B$11:$BB$80,53,FALSE))),ROUND((VLOOKUP($B74,HKI!$B$11:$BB$73,53,FALSE)+VLOOKUP($B74,HKII!$B$11:$BB$80,53,FALSE))/2,0),""))</f>
        <v/>
      </c>
      <c r="BC74" s="656" t="str">
        <f t="shared" si="23"/>
        <v/>
      </c>
      <c r="BD74" s="548" t="str">
        <f t="shared" si="24"/>
        <v/>
      </c>
      <c r="BE74" s="202"/>
      <c r="BF74" s="186" t="str">
        <f t="shared" si="25"/>
        <v/>
      </c>
      <c r="BG74" s="657" t="str">
        <f t="shared" si="26"/>
        <v/>
      </c>
      <c r="BH74" s="188" t="str">
        <f t="shared" si="111"/>
        <v/>
      </c>
      <c r="BI74" s="188" t="str">
        <f t="shared" si="28"/>
        <v/>
      </c>
      <c r="BJ74" s="188" t="str">
        <f t="shared" si="29"/>
        <v/>
      </c>
      <c r="BK74" s="658" t="str">
        <f t="shared" si="30"/>
        <v/>
      </c>
      <c r="BL74" s="659" t="str">
        <f t="shared" si="31"/>
        <v/>
      </c>
      <c r="BM74" s="186" t="str">
        <f t="shared" si="32"/>
        <v/>
      </c>
      <c r="BN74" s="659" t="str">
        <f t="shared" si="33"/>
        <v/>
      </c>
      <c r="BO74" s="186" t="str">
        <f t="shared" si="34"/>
        <v/>
      </c>
      <c r="BP74" s="660" t="str">
        <f t="shared" si="35"/>
        <v/>
      </c>
      <c r="BQ74" s="203"/>
      <c r="BR74" s="681" t="str">
        <f>IF($B74="","",IF(AND(ISNUMBER(VLOOKUP($B74,HKI!$B$11:$BP$73,67,FALSE))=TRUE,ISNUMBER(VLOOKUP($B74,HKII!$B$11:$BI$80,60,FALSE))=TRUE),VLOOKUP($B74,HKI!$B$11:$BP$73,67,FALSE)+VLOOKUP($B74,HKII!$B$11:$BI$80,60,FALSE),IF(OR(ISNUMBER(VLOOKUP($B74,HKI!$B$11:$BP$73,67,FALSE))=TRUE,ISNUMBER(VLOOKUP($B74,HKII!$B$11:$BI$80,60,FALSE))=TRUE),VLOOKUP($B74,HKII!$B$11:$BI$80,60,FALSE),"")))</f>
        <v/>
      </c>
      <c r="BS74" s="681" t="str">
        <f>IF($B74="","",IF(ISNUMBER(VLOOKUP($B74,HKI!$B$11:$BQ$73,68,FALSE))=TRUE,VLOOKUP($B74,HKI!$B$11:$BQ$84,68,FALSE)+IF(ISNUMBER(VLOOKUP($B74,HKII!$B$11:$BJ$80,61,FALSE))=TRUE,VLOOKUP($B74,HKII!$B$11:$BJ$80,61,FALSE),VLOOKUP($B74,HKII!$B$11:$BJ$80,61,FALSE)),""))</f>
        <v/>
      </c>
      <c r="BT74" s="197" t="str">
        <f t="shared" si="112"/>
        <v/>
      </c>
      <c r="BU74" s="198" t="str">
        <f t="shared" si="113"/>
        <v/>
      </c>
      <c r="BV74" s="198" t="str">
        <f t="shared" si="114"/>
        <v/>
      </c>
      <c r="BW74" s="198" t="str">
        <f t="shared" si="115"/>
        <v/>
      </c>
      <c r="BX74" s="199" t="str">
        <f t="shared" si="116"/>
        <v/>
      </c>
      <c r="BY74" s="199" t="str">
        <f t="shared" si="6"/>
        <v/>
      </c>
      <c r="BZ74" s="198" t="str">
        <f t="shared" si="7"/>
        <v/>
      </c>
      <c r="CA74" s="198" t="str">
        <f t="shared" si="117"/>
        <v/>
      </c>
      <c r="CB74" s="199" t="str">
        <f t="shared" si="36"/>
        <v/>
      </c>
      <c r="CC74" s="199" t="str">
        <f t="shared" si="37"/>
        <v/>
      </c>
      <c r="CD74" s="198" t="str">
        <f t="shared" si="9"/>
        <v/>
      </c>
      <c r="CE74" s="198" t="str">
        <f t="shared" si="118"/>
        <v/>
      </c>
      <c r="CF74" s="198" t="str">
        <f t="shared" si="119"/>
        <v/>
      </c>
      <c r="CG74" s="198" t="str">
        <f t="shared" si="120"/>
        <v/>
      </c>
      <c r="CH74" s="198" t="str">
        <f t="shared" si="121"/>
        <v/>
      </c>
      <c r="CI74" s="198" t="str">
        <f t="shared" si="122"/>
        <v/>
      </c>
      <c r="CJ74" s="198" t="str">
        <f t="shared" si="123"/>
        <v/>
      </c>
      <c r="CK74" s="198" t="str">
        <f t="shared" si="124"/>
        <v/>
      </c>
      <c r="CL74" s="198" t="str">
        <f t="shared" si="125"/>
        <v/>
      </c>
      <c r="CM74" s="198" t="str">
        <f t="shared" si="18"/>
        <v/>
      </c>
      <c r="CN74" s="198" t="str">
        <f t="shared" si="19"/>
        <v/>
      </c>
      <c r="CO74" s="199" t="str">
        <f t="shared" si="20"/>
        <v/>
      </c>
      <c r="CP74" s="200" t="str">
        <f t="shared" si="38"/>
        <v/>
      </c>
      <c r="CQ74" s="571" t="str">
        <f t="shared" si="39"/>
        <v/>
      </c>
      <c r="CR74" s="571" t="str">
        <f t="shared" si="40"/>
        <v/>
      </c>
      <c r="CS74" s="571" t="str">
        <f t="shared" si="41"/>
        <v/>
      </c>
      <c r="CT74" s="571" t="str">
        <f t="shared" si="42"/>
        <v/>
      </c>
      <c r="CU74" s="571" t="str">
        <f t="shared" si="43"/>
        <v/>
      </c>
      <c r="CV74" s="571" t="str">
        <f t="shared" si="44"/>
        <v/>
      </c>
      <c r="CW74" s="571" t="str">
        <f t="shared" si="45"/>
        <v/>
      </c>
      <c r="CX74" s="571" t="str">
        <f t="shared" si="46"/>
        <v/>
      </c>
      <c r="CY74" s="571" t="str">
        <f t="shared" si="47"/>
        <v/>
      </c>
      <c r="CZ74" s="571" t="str">
        <f t="shared" si="48"/>
        <v/>
      </c>
      <c r="DA74" s="571" t="str">
        <f t="shared" si="49"/>
        <v/>
      </c>
      <c r="DB74" s="571" t="str">
        <f t="shared" si="50"/>
        <v/>
      </c>
      <c r="DC74" s="571" t="str">
        <f t="shared" si="51"/>
        <v/>
      </c>
      <c r="DD74" s="571" t="str">
        <f t="shared" si="52"/>
        <v/>
      </c>
      <c r="DE74" s="571" t="str">
        <f t="shared" si="53"/>
        <v/>
      </c>
      <c r="DF74" s="571" t="str">
        <f t="shared" si="54"/>
        <v/>
      </c>
      <c r="DG74" s="571" t="str">
        <f t="shared" si="55"/>
        <v/>
      </c>
      <c r="DH74" s="571" t="str">
        <f t="shared" si="56"/>
        <v/>
      </c>
      <c r="DI74" s="571" t="str">
        <f t="shared" si="57"/>
        <v/>
      </c>
      <c r="DJ74" s="571" t="str">
        <f t="shared" si="58"/>
        <v/>
      </c>
      <c r="DK74" s="571" t="str">
        <f t="shared" si="59"/>
        <v/>
      </c>
      <c r="DL74" s="571" t="str">
        <f t="shared" si="60"/>
        <v/>
      </c>
      <c r="DM74" s="574" t="str">
        <f t="shared" si="126"/>
        <v/>
      </c>
      <c r="DN74" s="585" t="str">
        <f t="shared" si="61"/>
        <v/>
      </c>
      <c r="DO74" s="586" t="str">
        <f t="shared" si="62"/>
        <v/>
      </c>
      <c r="DP74" s="586" t="str">
        <f t="shared" si="63"/>
        <v/>
      </c>
      <c r="DQ74" s="586" t="str">
        <f t="shared" si="64"/>
        <v/>
      </c>
      <c r="DR74" s="586" t="str">
        <f t="shared" si="65"/>
        <v/>
      </c>
      <c r="DS74" s="586" t="str">
        <f t="shared" si="66"/>
        <v/>
      </c>
      <c r="DT74" s="586" t="str">
        <f t="shared" si="67"/>
        <v/>
      </c>
      <c r="DU74" s="586" t="str">
        <f t="shared" si="68"/>
        <v/>
      </c>
      <c r="DV74" s="586" t="str">
        <f t="shared" si="69"/>
        <v/>
      </c>
      <c r="DW74" s="586" t="str">
        <f t="shared" si="70"/>
        <v/>
      </c>
      <c r="DX74" s="586" t="str">
        <f t="shared" si="71"/>
        <v/>
      </c>
      <c r="DY74" s="586" t="str">
        <f t="shared" si="72"/>
        <v/>
      </c>
      <c r="DZ74" s="586" t="str">
        <f t="shared" si="73"/>
        <v/>
      </c>
      <c r="EA74" s="586" t="str">
        <f t="shared" si="74"/>
        <v/>
      </c>
      <c r="EB74" s="586" t="str">
        <f t="shared" si="75"/>
        <v/>
      </c>
      <c r="EC74" s="586" t="str">
        <f t="shared" si="76"/>
        <v/>
      </c>
      <c r="ED74" s="586" t="str">
        <f t="shared" si="77"/>
        <v/>
      </c>
      <c r="EE74" s="586" t="str">
        <f t="shared" si="78"/>
        <v/>
      </c>
      <c r="EF74" s="586" t="str">
        <f t="shared" si="79"/>
        <v/>
      </c>
      <c r="EG74" s="586" t="str">
        <f t="shared" si="80"/>
        <v/>
      </c>
      <c r="EH74" s="586" t="str">
        <f t="shared" si="81"/>
        <v/>
      </c>
      <c r="EI74" s="586" t="str">
        <f t="shared" si="82"/>
        <v/>
      </c>
      <c r="EJ74" s="589" t="str">
        <f t="shared" si="83"/>
        <v/>
      </c>
      <c r="EK74" s="617" t="str">
        <f>IF($B74="","",IF(ISNUMBER(VLOOKUP($B74,HKI!$B$11:$EU$73,150,FALSE)),VLOOKUP($B74,HKI!$B$11:$EU$73,150,FALSE),""))</f>
        <v/>
      </c>
      <c r="EL74" s="602" t="str">
        <f>IF($B74="","",IF(ISNUMBER(VLOOKUP($B74,HKI!$B$11:$EV$73,151,FALSE)),VLOOKUP($B74,HKI!$B$11:$EV$73,151,FALSE),""))</f>
        <v/>
      </c>
      <c r="EM74" s="602" t="str">
        <f>IF($B74="","",IF(ISNUMBER(VLOOKUP($B74,HKI!$B$11:$EW$73,152,FALSE)),VLOOKUP($B74,HKI!$B$11:$EW$73,152,FALSE),""))</f>
        <v/>
      </c>
      <c r="EN74" s="602" t="str">
        <f>IF($B74="","",IF(ISNUMBER(VLOOKUP($B74,HKI!$B$11:$EX$73,153,FALSE)),VLOOKUP($B74,HKI!$B$11:$EX$73,153,FALSE),""))</f>
        <v/>
      </c>
      <c r="EO74" s="602" t="str">
        <f>IF($B74="","",IF(ISNUMBER(VLOOKUP($B74,HKI!$B$11:$EY$73,154,FALSE)),VLOOKUP($B74,HKI!$B$11:$EY$73,154,FALSE),""))</f>
        <v/>
      </c>
      <c r="EP74" s="602" t="str">
        <f>IF($B74="","",IF(ISNUMBER(VLOOKUP($B74,HKI!$B$11:$EZ$73,155,FALSE)),VLOOKUP($B74,HKI!$B$11:$EZ$73,155,FALSE),""))</f>
        <v/>
      </c>
      <c r="EQ74" s="602" t="str">
        <f>IF($B74="","",IF(ISNUMBER(VLOOKUP($B74,HKI!$B$11:$FA$73,156,FALSE)),VLOOKUP($B74,HKI!$B$11:$FA$73,156,FALSE),""))</f>
        <v/>
      </c>
      <c r="ER74" s="602" t="str">
        <f>IF($B74="","",IF(ISNUMBER(VLOOKUP($B74,HKI!$B$11:$FB$73,157,FALSE)),VLOOKUP($B74,HKI!$B$11:$FB$73,157,FALSE),""))</f>
        <v/>
      </c>
      <c r="ES74" s="602" t="str">
        <f>IF($B74="","",IF(ISNUMBER(VLOOKUP($B74,HKI!$B$11:$FC$84,158,FALSE)),VLOOKUP($B74,HKI!$B$11:$FC$73,158,FALSE),""))</f>
        <v/>
      </c>
      <c r="ET74" s="602" t="str">
        <f>IF($B74="","",IF(ISNUMBER(VLOOKUP($B74,HKI!$B$11:$FD$73,159,FALSE)),VLOOKUP($B74,HKI!$B$11:$FD$73,159,FALSE),""))</f>
        <v/>
      </c>
      <c r="EU74" s="602" t="str">
        <f>IF($B74="","",IF(ISNUMBER(VLOOKUP($B74,HKI!$B$11:$FE$73,160,FALSE)),VLOOKUP($B74,HKI!$B$11:$FE$73,160,FALSE),""))</f>
        <v/>
      </c>
      <c r="EV74" s="602" t="str">
        <f>IF($B74="","",IF(ISNUMBER(VLOOKUP($B74,HKI!$B$11:$FF$73,161,FALSE)),VLOOKUP($B74,HKI!$B$11:$FF$73,161,FALSE),""))</f>
        <v/>
      </c>
      <c r="EW74" s="602" t="str">
        <f>IF($B74="","",IF(ISNUMBER(VLOOKUP($B74,HKI!$B$11:$FG$73,162,FALSE)),VLOOKUP($B74,HKI!$B$11:$FG$73,162,FALSE),""))</f>
        <v/>
      </c>
      <c r="EX74" s="602" t="str">
        <f>IF($B74="","",IF(ISNUMBER(VLOOKUP($B74,HKI!$B$11:$FH$73,163,FALSE)),VLOOKUP($B74,HKI!$B$11:$FH$73,163,FALSE),""))</f>
        <v/>
      </c>
      <c r="EY74" s="602" t="str">
        <f>IF($B74="","",IF(ISNUMBER(VLOOKUP($B74,HKI!$B$11:$FI$73,164,FALSE)),VLOOKUP($B74,HKI!$B$11:$FI$73,164,FALSE),""))</f>
        <v/>
      </c>
      <c r="EZ74" s="602" t="str">
        <f>IF($B74="","",IF(ISNUMBER(VLOOKUP($B74,HKI!$B$11:$FJ$73,165,FALSE)),VLOOKUP($B74,HKI!$B$11:$FJ$73,165,FALSE),""))</f>
        <v/>
      </c>
      <c r="FA74" s="602" t="str">
        <f>IF($B74="","",IF(ISNUMBER(VLOOKUP($B74,HKI!$B$11:$FK$73,166,FALSE)),VLOOKUP($B74,HKI!$B$11:$FK$73,166,FALSE),""))</f>
        <v/>
      </c>
      <c r="FB74" s="602" t="str">
        <f>IF($B74="","",IF(ISNUMBER(VLOOKUP($B74,HKI!$B$11:$FL$73,167,FALSE)),VLOOKUP($B74,HKI!$B$11:$FL$73,167,FALSE),""))</f>
        <v/>
      </c>
      <c r="FC74" s="602" t="str">
        <f>IF($B74="","",IF(ISNUMBER(VLOOKUP($B74,HKI!$B$11:$FM$73,168,FALSE)),VLOOKUP($B74,HKI!$B$11:$FM$73,168,FALSE),""))</f>
        <v/>
      </c>
      <c r="FD74" s="602" t="str">
        <f>IF($B74="","",IF(ISNUMBER(VLOOKUP($B74,HKI!$B$11:$FN$73,169,FALSE)),VLOOKUP($B74,HKI!$B$11:$FN$73,169,FALSE),""))</f>
        <v/>
      </c>
      <c r="FE74" s="602" t="str">
        <f>IF($B74="","",IF(ISNUMBER(VLOOKUP($B74,HKI!$B$11:$FO$73,170,FALSE)),VLOOKUP($B74,HKI!$B$11:$FO$73,170,FALSE),""))</f>
        <v/>
      </c>
      <c r="FF74" s="602" t="str">
        <f>IF($B74="","",IF(ISNUMBER(VLOOKUP($B74,HKI!$B$11:$FP$73,171,FALSE)),VLOOKUP($B74,HKI!$B$11:$FP$73,171,FALSE),""))</f>
        <v/>
      </c>
      <c r="FG74" s="618" t="str">
        <f>IF($B74="","",IF(ISNUMBER(VLOOKUP($B74,HKI!$B$11:$FQ$73,172,FALSE)),VLOOKUP($B74,HKI!$B$11:$FQ$73,172,FALSE),""))</f>
        <v/>
      </c>
      <c r="FH74" s="610" t="str">
        <f t="shared" si="84"/>
        <v/>
      </c>
      <c r="FI74" s="586" t="str">
        <f t="shared" si="85"/>
        <v/>
      </c>
      <c r="FJ74" s="586" t="str">
        <f t="shared" si="86"/>
        <v/>
      </c>
      <c r="FK74" s="586" t="str">
        <f t="shared" si="87"/>
        <v/>
      </c>
      <c r="FL74" s="586" t="str">
        <f t="shared" si="88"/>
        <v/>
      </c>
      <c r="FM74" s="586" t="str">
        <f t="shared" si="89"/>
        <v/>
      </c>
      <c r="FN74" s="586" t="str">
        <f t="shared" si="90"/>
        <v/>
      </c>
      <c r="FO74" s="586" t="str">
        <f t="shared" si="91"/>
        <v/>
      </c>
      <c r="FP74" s="586" t="str">
        <f t="shared" si="92"/>
        <v/>
      </c>
      <c r="FQ74" s="586" t="str">
        <f t="shared" si="93"/>
        <v/>
      </c>
      <c r="FR74" s="586" t="str">
        <f t="shared" si="94"/>
        <v/>
      </c>
      <c r="FS74" s="586" t="str">
        <f t="shared" si="95"/>
        <v/>
      </c>
      <c r="FT74" s="586" t="str">
        <f t="shared" si="96"/>
        <v/>
      </c>
      <c r="FU74" s="586" t="str">
        <f t="shared" si="97"/>
        <v/>
      </c>
      <c r="FV74" s="586" t="str">
        <f t="shared" si="98"/>
        <v/>
      </c>
      <c r="FW74" s="586" t="str">
        <f t="shared" si="99"/>
        <v/>
      </c>
      <c r="FX74" s="586" t="str">
        <f t="shared" si="100"/>
        <v/>
      </c>
      <c r="FY74" s="586" t="str">
        <f t="shared" si="101"/>
        <v/>
      </c>
      <c r="FZ74" s="586" t="str">
        <f t="shared" si="102"/>
        <v/>
      </c>
      <c r="GA74" s="586" t="str">
        <f t="shared" si="103"/>
        <v/>
      </c>
      <c r="GB74" s="586" t="str">
        <f t="shared" si="104"/>
        <v/>
      </c>
      <c r="GC74" s="586" t="str">
        <f t="shared" si="105"/>
        <v/>
      </c>
      <c r="GD74" s="596" t="str">
        <f t="shared" si="106"/>
        <v/>
      </c>
      <c r="GE74" s="737" t="str">
        <f t="shared" si="107"/>
        <v/>
      </c>
      <c r="GF74" s="210"/>
      <c r="GI74" s="738">
        <f t="shared" si="108"/>
        <v>0</v>
      </c>
      <c r="GJ74" s="738">
        <f t="shared" si="109"/>
        <v>0</v>
      </c>
      <c r="GK74" s="738" t="e">
        <f t="shared" si="110"/>
        <v>#DIV/0!</v>
      </c>
    </row>
    <row r="75" spans="1:193" s="209" customFormat="1" ht="20.25">
      <c r="A75" s="687" t="str">
        <f>IF(B75="","",SUBTOTAL(3,$B$11:B75))</f>
        <v/>
      </c>
      <c r="B75" s="647" t="str">
        <f>IF(HKII!$B75="","",HKII!$B75)</f>
        <v/>
      </c>
      <c r="C75" s="648" t="str">
        <f>IF($B75="","",VLOOKUP($B75,'DS LOP HKII'!$B$2:$C$936,2,0))</f>
        <v/>
      </c>
      <c r="D75" s="649" t="str">
        <f>IF($B75="","",VLOOKUP($B75,'DS LOP HKII'!$B$2:$D$936,3,0))</f>
        <v/>
      </c>
      <c r="E75" s="201"/>
      <c r="F75" s="650" t="str">
        <f>IF($B75="","",IF(AND(ISBLANK(VLOOKUP($B75,HKI!$B$11:$G$73,5,FALSE)),ISBLANK(VLOOKUP($B75,HKII!$B$11:$G$80,5,FALSE)))=TRUE,"",VLOOKUP($B75,HKI!$B$11:$G$73,5,FALSE)+VLOOKUP($B75,HKII!$B$11:$G$80,5,FALSE)))</f>
        <v/>
      </c>
      <c r="G75" s="651" t="str">
        <f>IF($B75="","",IF(AND(ISBLANK(VLOOKUP($B75,HKI!$B$11:$G$73,6,FALSE)),ISBLANK(VLOOKUP($B75,HKII!$B$11:$G$80,6,FALSE)))=TRUE,"",VLOOKUP($B75,HKI!$B$11:$G$73,6,FALSE)+VLOOKUP($B75,HKII!$B$11:$G$80,6,FALSE)))</f>
        <v/>
      </c>
      <c r="H75" s="652" t="str">
        <f>IF(OR(ISNUMBER(VLOOKUP($B75,HKI!$B$11:$I$73,8,FALSE))=FALSE,$H$6="",$B75=""),"",VLOOKUP($B75,HKI!$B$11:$I$73,8,FALSE))</f>
        <v/>
      </c>
      <c r="I75" s="653" t="str">
        <f>IF(OR(ISNUMBER(VLOOKUP($B75,HKI!$B$11:$K$73,10,FALSE))=FALSE,,$H$6="",$B75=""),"",VLOOKUP($B75,HKI!$B$11:$K$73,10,FALSE))</f>
        <v/>
      </c>
      <c r="J75" s="652" t="str">
        <f>IF(OR(ISNUMBER(VLOOKUP($B75,HKI!$B$11:$M$73,12,FALSE))=FALSE,$J$6="",$B75=""),"",VLOOKUP($B75,HKI!$B$11:$M$73,12,FALSE))</f>
        <v/>
      </c>
      <c r="K75" s="653" t="str">
        <f>IF(OR(ISNUMBER(VLOOKUP($B75,HKI!$B$11:$O$73,14,FALSE))=FALSE,$J$6="",$B75=""),"",VLOOKUP($B75,HKI!$B$11:$O$73,14,FALSE))</f>
        <v/>
      </c>
      <c r="L75" s="652" t="str">
        <f>IF(OR(ISNUMBER(VLOOKUP($B75,HKI!$B$11:$Q$73,16,FALSE))=FALSE,$L$6="",$B75=""),"",VLOOKUP($B75,HKI!$B$11:$Q$73,16,FALSE))</f>
        <v/>
      </c>
      <c r="M75" s="653" t="str">
        <f>IF(OR(ISNUMBER(VLOOKUP($B75,HKI!$B$11:$S$73,18,FALSE))=FALSE,$L$6="",$B75=""),"",VLOOKUP($B75,HKI!$B$11:$S$73,18,FALSE))</f>
        <v/>
      </c>
      <c r="N75" s="652" t="str">
        <f>IF(OR(ISNUMBER(VLOOKUP($B75,HKI!$B$11:$U$73,20,FALSE))=FALSE,$N$6="",$B75=""),"",VLOOKUP($B75,HKI!$B$11:$U$73,20,FALSE))</f>
        <v/>
      </c>
      <c r="O75" s="653" t="str">
        <f>IF(OR(ISNUMBER(VLOOKUP($B75,HKI!$B$11:$W$73,22,FALSE))=FALSE,$N$6="",$B75=""),"",VLOOKUP($B75,HKI!$B$11:$W$73,22,FALSE))</f>
        <v/>
      </c>
      <c r="P75" s="652" t="str">
        <f>IF(OR(ISNUMBER(VLOOKUP($B75,HKI!$B$11:$Y$73,24,FALSE))=FALSE,$P$6="",$B75=""),"",VLOOKUP($B75,HKI!$B$11:$Y$73,24,FALSE))</f>
        <v/>
      </c>
      <c r="Q75" s="653" t="str">
        <f>IF(OR(ISNUMBER(VLOOKUP($B75,HKI!$B$11:$AA$73,26,FALSE))=FALSE,$P$6="",$B75=""),"",VLOOKUP($B75,HKI!$B$11:$AA$73,26,FALSE))</f>
        <v/>
      </c>
      <c r="R75" s="652" t="str">
        <f>IF(OR(ISNUMBER(VLOOKUP($B75,HKI!$B$11:$AC$73,28,FALSE))=FALSE,$R$6="",$B75=""),"",VLOOKUP($B75,HKI!$B$11:$AC$73,28,FALSE))</f>
        <v/>
      </c>
      <c r="S75" s="653" t="str">
        <f>IF(OR(ISNUMBER(VLOOKUP($B75,HKI!$B$11:$AE$73,30,FALSE))=FALSE,$R$6="",$B75=""),"",VLOOKUP($B75,HKI!$B$11:$AE$73,30,FALSE))</f>
        <v/>
      </c>
      <c r="T75" s="652" t="str">
        <f>IF(OR(ISNUMBER(VLOOKUP($B75,HKI!$B$11:$AG$73,32,FALSE))=FALSE,$T$6="",$B75=""),"",VLOOKUP($B75,HKI!$B$11:$AG$73,32,FALSE))</f>
        <v/>
      </c>
      <c r="U75" s="653" t="str">
        <f>IF(OR(ISNUMBER(VLOOKUP($B75,HKI!$B$11:$AI$73,34,FALSE))=FALSE,$T$6="",$B75=""),"",VLOOKUP($B75,HKI!$B$11:$AI$73,34,FALSE))</f>
        <v/>
      </c>
      <c r="V75" s="652" t="str">
        <f>IF(OR(ISNUMBER(VLOOKUP($B75,HKI!$B$11:$AK$73,36,FALSE))=FALSE,$V$6="",$B75=""),"",VLOOKUP($B75,HKI!$B$11:$AK$73,36,FALSE))</f>
        <v/>
      </c>
      <c r="W75" s="653" t="str">
        <f>IF(OR(ISNUMBER(VLOOKUP($B75,HKI!$B$11:$AM$73,38,FALSE))=FALSE,$V$6="",$B75=""),"",VLOOKUP($B75,HKI!$B$11:$AM$73,38,FALSE))</f>
        <v/>
      </c>
      <c r="X75" s="652" t="str">
        <f>IF(OR(ISNUMBER(VLOOKUP($B75,HKI!$B$11:$AO$73,40,FALSE))=FALSE,$X$6="",$B75=""),"",VLOOKUP($B75,HKI!$B$11:$AO$73,40,FALSE))</f>
        <v/>
      </c>
      <c r="Y75" s="653" t="str">
        <f>IF(OR(ISNUMBER(VLOOKUP($B75,HKI!$B$11:$AQ$73,42,FALSE))=FALSE,$X$6="",$B75=""),"",VLOOKUP($B75,HKI!$B$11:$AQ$73,42,FALSE))</f>
        <v/>
      </c>
      <c r="Z75" s="652" t="str">
        <f>IF(OR(ISNUMBER(VLOOKUP($B75,HKI!$B$11:$AS$73,44,FALSE))=FALSE,$Z$6="",$B75=""),"",VLOOKUP($B75,HKI!$B$11:$AS$73,44,FALSE))</f>
        <v/>
      </c>
      <c r="AA75" s="254"/>
      <c r="AB75" s="652" t="str">
        <f>IF(OR(ISNUMBER(VLOOKUP($B75,HKI!$B$11:$AW$73,48,FALSE))=FALSE,$AB$6="",$B75=""),"",VLOOKUP($B75,HKI!$B$11:$AW$73,48,FALSE))</f>
        <v/>
      </c>
      <c r="AC75" s="254"/>
      <c r="AD75" s="652" t="str">
        <f>IF(OR(ISNUMBER(VLOOKUP($B75,HKII!$B$11:$I$80,8,FALSE))=FALSE,$AD$6="",$B75=""),"",VLOOKUP($B75,HKII!$B$11:$I$80,8,FALSE))</f>
        <v/>
      </c>
      <c r="AE75" s="653" t="str">
        <f>IF(OR(ISNUMBER(VLOOKUP($B75,HKII!$B$11:$K$80,10,FALSE))=FALSE,$AD$6="",$B75=""),"",VLOOKUP($B75,HKII!$B$11:$K$80,10,FALSE))</f>
        <v/>
      </c>
      <c r="AF75" s="652" t="str">
        <f>IF(OR(ISNUMBER(VLOOKUP($B75,HKII!$B$11:$M$80,12,FALSE))=FALSE,$AF$6="",$B75=""),"",VLOOKUP($B75,HKII!$B$11:$M$80,12,FALSE))</f>
        <v/>
      </c>
      <c r="AG75" s="653" t="str">
        <f>IF(OR(ISNUMBER(VLOOKUP($B75,HKII!$B$11:$O$80,14,FALSE))=FALSE,$AF$6="",$B75=""),"",VLOOKUP($B75,HKII!$B$11:$O$80,14,FALSE))</f>
        <v/>
      </c>
      <c r="AH75" s="652" t="str">
        <f>IF(OR(ISNUMBER(VLOOKUP($B75,HKII!$B$11:$Q$80,16,FALSE))=FALSE,$AH$6="",$B75=""),"",VLOOKUP($B75,HKII!$B$11:$Q$80,16,FALSE))</f>
        <v/>
      </c>
      <c r="AI75" s="653" t="str">
        <f>IF(OR(ISNUMBER(VLOOKUP($B75,HKII!$B$11:$S$80,18,FALSE))=FALSE,$AH$6="",$B75=""),"",VLOOKUP($B75,HKII!$B$11:$S$75,18,FALSE))</f>
        <v/>
      </c>
      <c r="AJ75" s="652" t="str">
        <f>IF(OR(ISNUMBER(VLOOKUP($B75,HKII!$B$11:$U$80,20,FALSE))=FALSE,$AJ$6="",$B75=""),"",VLOOKUP($B75,HKII!$B$11:$U$80,20,FALSE))</f>
        <v/>
      </c>
      <c r="AK75" s="653" t="str">
        <f>IF(OR(ISNUMBER(VLOOKUP($B75,HKII!$B$11:$W$91,22,FALSE))=FALSE,$AJ$6="",$B75=""),"",VLOOKUP($B75,HKII!$B$11:$W$91,22,FALSE))</f>
        <v/>
      </c>
      <c r="AL75" s="652" t="str">
        <f>IF(OR(ISNUMBER(VLOOKUP($B75,HKII!$B$11:$Y$80,24,FALSE))=FALSE,$AL$6="",$B75=""),"",VLOOKUP($B75,HKII!$B$11:$Y$80,24,FALSE))</f>
        <v/>
      </c>
      <c r="AM75" s="653" t="str">
        <f>IF(OR(ISNUMBER(VLOOKUP($B75,HKII!$B$11:$AA$80,26,FALSE))=FALSE,$AL$6="",$B75=""),"",VLOOKUP($B75,HKII!$B$11:$AA$80,26,FALSE))</f>
        <v/>
      </c>
      <c r="AN75" s="652" t="str">
        <f>IF(OR(ISNUMBER(VLOOKUP($B75,HKII!$B$11:$AC$80,28,FALSE))=FALSE,$AN$6="",$B75=""),"",VLOOKUP($B75,HKII!$B$11:$AC$80,28,FALSE))</f>
        <v/>
      </c>
      <c r="AO75" s="653" t="str">
        <f>IF(OR(ISNUMBER(VLOOKUP($B75,HKII!$B$11:$AE$80,30,FALSE))=FALSE,$AN$6="",$B75=""),"",VLOOKUP($B75,HKII!$B$11:$AE$80,30,FALSE))</f>
        <v/>
      </c>
      <c r="AP75" s="652" t="str">
        <f>IF(OR(ISNUMBER(VLOOKUP($B75,HKII!$B$11:$AG$80,32,FALSE))=FALSE,$AP$6="",$B75=""),"",VLOOKUP($B75,HKII!$B$11:$AG$80,32,FALSE))</f>
        <v/>
      </c>
      <c r="AQ75" s="654" t="str">
        <f>IF(OR(ISNUMBER(VLOOKUP($B75,HKII!$B$11:$AI$80,34,FALSE))=FALSE,$AP$6="",$B75=""),"",VLOOKUP($B75,HKII!$B$11:$AI$80,34,FALSE))</f>
        <v/>
      </c>
      <c r="AR75" s="652" t="str">
        <f>IF(OR(ISNUMBER(VLOOKUP($B75,HKII!$B$11:$AK$80,36,FALSE))=FALSE,$AR$6="",$B75=""),"",VLOOKUP($B75,HKII!$B$11:$AK$80,36,FALSE))</f>
        <v/>
      </c>
      <c r="AS75" s="254"/>
      <c r="AT75" s="652" t="str">
        <f>IF(OR(ISNUMBER(VLOOKUP($B75,HKII!$B$11:$AO$80,40,FALSE))=FALSE,$AT$6="",$B75=""),"",VLOOKUP($B75,HKII!$B$11:$AO$80,40,FALSE))</f>
        <v/>
      </c>
      <c r="AU75" s="735"/>
      <c r="AV75" s="652" t="str">
        <f>IF(OR(ISNUMBER(VLOOKUP($B75,HKII!$B$11:$AS$80,44,FALSE))=FALSE,$AV$6="",$B75=""),"",VLOOKUP($B75,HKII!$B$11:$AS$80,44,FALSE))</f>
        <v/>
      </c>
      <c r="AW75" s="735"/>
      <c r="AX75" s="652" t="str">
        <f>IF(OR(ISNUMBER(VLOOKUP($B75,HKII!$B$11:$AW$80,48,FALSE))=FALSE,AX70="",$B75=""),"",VLOOKUP($B75,HKII!$B$11:$AW$80,48,FALSE))</f>
        <v/>
      </c>
      <c r="AY75" s="735"/>
      <c r="AZ75" s="655" t="str">
        <f t="shared" ref="AZ75:AZ80" si="127">IF($B75="","",$CP75)</f>
        <v/>
      </c>
      <c r="BA75" s="655" t="str">
        <f t="shared" si="22"/>
        <v/>
      </c>
      <c r="BB75" s="548" t="str">
        <f>IF($B75="","",IF(OR(ISNUMBER(VLOOKUP($B75,HKI!$B$11:$BB$73,53,FALSE)),ISNUMBER(VLOOKUP($B75,HKII!$B$11:$BB$80,53,FALSE))),ROUND((VLOOKUP($B75,HKI!$B$11:$BB$73,53,FALSE)+VLOOKUP($B75,HKII!$B$11:$BB$80,53,FALSE))/2,0),""))</f>
        <v/>
      </c>
      <c r="BC75" s="656" t="str">
        <f t="shared" si="23"/>
        <v/>
      </c>
      <c r="BD75" s="548" t="str">
        <f t="shared" si="24"/>
        <v/>
      </c>
      <c r="BE75" s="202"/>
      <c r="BF75" s="186" t="str">
        <f t="shared" si="25"/>
        <v/>
      </c>
      <c r="BG75" s="657" t="str">
        <f t="shared" si="26"/>
        <v/>
      </c>
      <c r="BH75" s="188" t="str">
        <f t="shared" ref="BH75:BH80" si="128">IF(B75="","",SUMIF(BT75:CO75,"&gt;=4",$BT$7:$CO$7))</f>
        <v/>
      </c>
      <c r="BI75" s="188" t="str">
        <f t="shared" si="28"/>
        <v/>
      </c>
      <c r="BJ75" s="188" t="str">
        <f t="shared" si="29"/>
        <v/>
      </c>
      <c r="BK75" s="658" t="str">
        <f t="shared" si="30"/>
        <v/>
      </c>
      <c r="BL75" s="659" t="str">
        <f t="shared" si="31"/>
        <v/>
      </c>
      <c r="BM75" s="186" t="str">
        <f t="shared" si="32"/>
        <v/>
      </c>
      <c r="BN75" s="659" t="str">
        <f t="shared" si="33"/>
        <v/>
      </c>
      <c r="BO75" s="186" t="str">
        <f t="shared" si="34"/>
        <v/>
      </c>
      <c r="BP75" s="660" t="str">
        <f t="shared" si="35"/>
        <v/>
      </c>
      <c r="BQ75" s="203"/>
      <c r="BR75" s="681" t="str">
        <f>IF($B75="","",IF(AND(ISNUMBER(VLOOKUP($B75,HKI!$B$11:$BP$73,67,FALSE))=TRUE,ISNUMBER(VLOOKUP($B75,HKII!$B$11:$BI$80,60,FALSE))=TRUE),VLOOKUP($B75,HKI!$B$11:$BP$73,67,FALSE)+VLOOKUP($B75,HKII!$B$11:$BI$80,60,FALSE),IF(OR(ISNUMBER(VLOOKUP($B75,HKI!$B$11:$BP$73,67,FALSE))=TRUE,ISNUMBER(VLOOKUP($B75,HKII!$B$11:$BI$80,60,FALSE))=TRUE),VLOOKUP($B75,HKII!$B$11:$BI$80,60,FALSE),"")))</f>
        <v/>
      </c>
      <c r="BS75" s="681" t="str">
        <f>IF($B75="","",IF(ISNUMBER(VLOOKUP($B75,HKI!$B$11:$BQ$73,68,FALSE))=TRUE,VLOOKUP($B75,HKI!$B$11:$BQ$84,68,FALSE)+IF(ISNUMBER(VLOOKUP($B75,HKII!$B$11:$BJ$80,61,FALSE))=TRUE,VLOOKUP($B75,HKII!$B$11:$BJ$80,61,FALSE),VLOOKUP($B75,HKII!$B$11:$BJ$80,61,FALSE)),""))</f>
        <v/>
      </c>
      <c r="BT75" s="197" t="str">
        <f t="shared" ref="BT75:BT80" si="129">$H75</f>
        <v/>
      </c>
      <c r="BU75" s="198" t="str">
        <f t="shared" ref="BU75:BU80" si="130">$J75</f>
        <v/>
      </c>
      <c r="BV75" s="198" t="str">
        <f t="shared" ref="BV75:BV80" si="131">$L75</f>
        <v/>
      </c>
      <c r="BW75" s="198" t="str">
        <f t="shared" ref="BW75:BW80" si="132">$N75</f>
        <v/>
      </c>
      <c r="BX75" s="199" t="str">
        <f t="shared" ref="BX75:BX80" si="133">$P75</f>
        <v/>
      </c>
      <c r="BY75" s="199" t="str">
        <f t="shared" ref="BY75:BY80" si="134">$R75</f>
        <v/>
      </c>
      <c r="BZ75" s="198" t="str">
        <f t="shared" ref="BZ75:BZ80" si="135">$T75</f>
        <v/>
      </c>
      <c r="CA75" s="198" t="str">
        <f t="shared" si="117"/>
        <v/>
      </c>
      <c r="CB75" s="199" t="str">
        <f t="shared" si="36"/>
        <v/>
      </c>
      <c r="CC75" s="199" t="str">
        <f t="shared" si="37"/>
        <v/>
      </c>
      <c r="CD75" s="198" t="str">
        <f t="shared" ref="CD75:CD80" si="136">$AB75</f>
        <v/>
      </c>
      <c r="CE75" s="198" t="str">
        <f t="shared" ref="CE75:CE80" si="137">$AD75</f>
        <v/>
      </c>
      <c r="CF75" s="198" t="str">
        <f t="shared" ref="CF75:CF80" si="138">$AF75</f>
        <v/>
      </c>
      <c r="CG75" s="198" t="str">
        <f t="shared" ref="CG75:CG80" si="139">$AH75</f>
        <v/>
      </c>
      <c r="CH75" s="198" t="str">
        <f t="shared" ref="CH75:CH80" si="140">$AJ75</f>
        <v/>
      </c>
      <c r="CI75" s="198" t="str">
        <f t="shared" ref="CI75:CI80" si="141">$AL75</f>
        <v/>
      </c>
      <c r="CJ75" s="198" t="str">
        <f t="shared" ref="CJ75:CJ80" si="142">$AN75</f>
        <v/>
      </c>
      <c r="CK75" s="198" t="str">
        <f t="shared" ref="CK75:CK80" si="143">$AP75</f>
        <v/>
      </c>
      <c r="CL75" s="198" t="str">
        <f t="shared" ref="CL75:CL80" si="144">$AR75</f>
        <v/>
      </c>
      <c r="CM75" s="198" t="str">
        <f t="shared" ref="CM75:CM80" si="145">$AT75</f>
        <v/>
      </c>
      <c r="CN75" s="198" t="str">
        <f t="shared" ref="CN75:CN80" si="146">$AV75</f>
        <v/>
      </c>
      <c r="CO75" s="199" t="str">
        <f t="shared" ref="CO75:CO80" si="147">$AX75</f>
        <v/>
      </c>
      <c r="CP75" s="200" t="str">
        <f t="shared" si="38"/>
        <v/>
      </c>
      <c r="CQ75" s="571" t="str">
        <f t="shared" si="39"/>
        <v/>
      </c>
      <c r="CR75" s="571" t="str">
        <f t="shared" si="40"/>
        <v/>
      </c>
      <c r="CS75" s="571" t="str">
        <f t="shared" si="41"/>
        <v/>
      </c>
      <c r="CT75" s="571" t="str">
        <f t="shared" si="42"/>
        <v/>
      </c>
      <c r="CU75" s="571" t="str">
        <f t="shared" si="43"/>
        <v/>
      </c>
      <c r="CV75" s="571" t="str">
        <f t="shared" si="44"/>
        <v/>
      </c>
      <c r="CW75" s="571" t="str">
        <f t="shared" si="45"/>
        <v/>
      </c>
      <c r="CX75" s="571" t="str">
        <f t="shared" si="46"/>
        <v/>
      </c>
      <c r="CY75" s="571" t="str">
        <f t="shared" si="47"/>
        <v/>
      </c>
      <c r="CZ75" s="571" t="str">
        <f t="shared" si="48"/>
        <v/>
      </c>
      <c r="DA75" s="571" t="str">
        <f t="shared" si="49"/>
        <v/>
      </c>
      <c r="DB75" s="571" t="str">
        <f t="shared" si="50"/>
        <v/>
      </c>
      <c r="DC75" s="571" t="str">
        <f t="shared" si="51"/>
        <v/>
      </c>
      <c r="DD75" s="571" t="str">
        <f t="shared" si="52"/>
        <v/>
      </c>
      <c r="DE75" s="571" t="str">
        <f t="shared" si="53"/>
        <v/>
      </c>
      <c r="DF75" s="571" t="str">
        <f t="shared" si="54"/>
        <v/>
      </c>
      <c r="DG75" s="571" t="str">
        <f t="shared" si="55"/>
        <v/>
      </c>
      <c r="DH75" s="571" t="str">
        <f t="shared" si="56"/>
        <v/>
      </c>
      <c r="DI75" s="571" t="str">
        <f t="shared" si="57"/>
        <v/>
      </c>
      <c r="DJ75" s="571" t="str">
        <f t="shared" si="58"/>
        <v/>
      </c>
      <c r="DK75" s="571" t="str">
        <f t="shared" si="59"/>
        <v/>
      </c>
      <c r="DL75" s="571" t="str">
        <f t="shared" si="60"/>
        <v/>
      </c>
      <c r="DM75" s="574" t="str">
        <f t="shared" ref="DM75:DM80" si="148">IF($B75="","",IF(COUNT($CQ75:$DL75)=0,0,ROUND(SUMPRODUCT($CQ75:$DL75,$CQ$7:$DL$7)/SUMIF($CQ75:$DL75,"&gt;=4",$CQ$7:$DL$7),2)))</f>
        <v/>
      </c>
      <c r="DN75" s="585" t="str">
        <f t="shared" si="61"/>
        <v/>
      </c>
      <c r="DO75" s="586" t="str">
        <f t="shared" si="62"/>
        <v/>
      </c>
      <c r="DP75" s="586" t="str">
        <f t="shared" si="63"/>
        <v/>
      </c>
      <c r="DQ75" s="586" t="str">
        <f t="shared" si="64"/>
        <v/>
      </c>
      <c r="DR75" s="586" t="str">
        <f t="shared" si="65"/>
        <v/>
      </c>
      <c r="DS75" s="586" t="str">
        <f t="shared" si="66"/>
        <v/>
      </c>
      <c r="DT75" s="586" t="str">
        <f t="shared" si="67"/>
        <v/>
      </c>
      <c r="DU75" s="586" t="str">
        <f t="shared" si="68"/>
        <v/>
      </c>
      <c r="DV75" s="586" t="str">
        <f t="shared" si="69"/>
        <v/>
      </c>
      <c r="DW75" s="586" t="str">
        <f t="shared" si="70"/>
        <v/>
      </c>
      <c r="DX75" s="586" t="str">
        <f t="shared" si="71"/>
        <v/>
      </c>
      <c r="DY75" s="586" t="str">
        <f t="shared" si="72"/>
        <v/>
      </c>
      <c r="DZ75" s="586" t="str">
        <f t="shared" si="73"/>
        <v/>
      </c>
      <c r="EA75" s="586" t="str">
        <f t="shared" si="74"/>
        <v/>
      </c>
      <c r="EB75" s="586" t="str">
        <f t="shared" si="75"/>
        <v/>
      </c>
      <c r="EC75" s="586" t="str">
        <f t="shared" si="76"/>
        <v/>
      </c>
      <c r="ED75" s="586" t="str">
        <f t="shared" si="77"/>
        <v/>
      </c>
      <c r="EE75" s="586" t="str">
        <f t="shared" si="78"/>
        <v/>
      </c>
      <c r="EF75" s="586" t="str">
        <f t="shared" si="79"/>
        <v/>
      </c>
      <c r="EG75" s="586" t="str">
        <f t="shared" si="80"/>
        <v/>
      </c>
      <c r="EH75" s="586" t="str">
        <f t="shared" si="81"/>
        <v/>
      </c>
      <c r="EI75" s="586" t="str">
        <f t="shared" si="82"/>
        <v/>
      </c>
      <c r="EJ75" s="589" t="str">
        <f t="shared" si="83"/>
        <v/>
      </c>
      <c r="EK75" s="617" t="str">
        <f>IF($B75="","",IF(ISNUMBER(VLOOKUP($B75,HKI!$B$11:$EU$73,150,FALSE)),VLOOKUP($B75,HKI!$B$11:$EU$73,150,FALSE),""))</f>
        <v/>
      </c>
      <c r="EL75" s="602" t="str">
        <f>IF($B75="","",IF(ISNUMBER(VLOOKUP($B75,HKI!$B$11:$EV$73,151,FALSE)),VLOOKUP($B75,HKI!$B$11:$EV$73,151,FALSE),""))</f>
        <v/>
      </c>
      <c r="EM75" s="602" t="str">
        <f>IF($B75="","",IF(ISNUMBER(VLOOKUP($B75,HKI!$B$11:$EW$73,152,FALSE)),VLOOKUP($B75,HKI!$B$11:$EW$73,152,FALSE),""))</f>
        <v/>
      </c>
      <c r="EN75" s="602" t="str">
        <f>IF($B75="","",IF(ISNUMBER(VLOOKUP($B75,HKI!$B$11:$EX$73,153,FALSE)),VLOOKUP($B75,HKI!$B$11:$EX$73,153,FALSE),""))</f>
        <v/>
      </c>
      <c r="EO75" s="602" t="str">
        <f>IF($B75="","",IF(ISNUMBER(VLOOKUP($B75,HKI!$B$11:$EY$73,154,FALSE)),VLOOKUP($B75,HKI!$B$11:$EY$73,154,FALSE),""))</f>
        <v/>
      </c>
      <c r="EP75" s="602" t="str">
        <f>IF($B75="","",IF(ISNUMBER(VLOOKUP($B75,HKI!$B$11:$EZ$73,155,FALSE)),VLOOKUP($B75,HKI!$B$11:$EZ$73,155,FALSE),""))</f>
        <v/>
      </c>
      <c r="EQ75" s="602" t="str">
        <f>IF($B75="","",IF(ISNUMBER(VLOOKUP($B75,HKI!$B$11:$FA$73,156,FALSE)),VLOOKUP($B75,HKI!$B$11:$FA$73,156,FALSE),""))</f>
        <v/>
      </c>
      <c r="ER75" s="602" t="str">
        <f>IF($B75="","",IF(ISNUMBER(VLOOKUP($B75,HKI!$B$11:$FB$73,157,FALSE)),VLOOKUP($B75,HKI!$B$11:$FB$73,157,FALSE),""))</f>
        <v/>
      </c>
      <c r="ES75" s="602" t="str">
        <f>IF($B75="","",IF(ISNUMBER(VLOOKUP($B75,HKI!$B$11:$FC$84,158,FALSE)),VLOOKUP($B75,HKI!$B$11:$FC$73,158,FALSE),""))</f>
        <v/>
      </c>
      <c r="ET75" s="602" t="str">
        <f>IF($B75="","",IF(ISNUMBER(VLOOKUP($B75,HKI!$B$11:$FD$73,159,FALSE)),VLOOKUP($B75,HKI!$B$11:$FD$73,159,FALSE),""))</f>
        <v/>
      </c>
      <c r="EU75" s="602" t="str">
        <f>IF($B75="","",IF(ISNUMBER(VLOOKUP($B75,HKI!$B$11:$FE$73,160,FALSE)),VLOOKUP($B75,HKI!$B$11:$FE$73,160,FALSE),""))</f>
        <v/>
      </c>
      <c r="EV75" s="602" t="str">
        <f>IF($B75="","",IF(ISNUMBER(VLOOKUP($B75,HKI!$B$11:$FF$73,161,FALSE)),VLOOKUP($B75,HKI!$B$11:$FF$73,161,FALSE),""))</f>
        <v/>
      </c>
      <c r="EW75" s="602" t="str">
        <f>IF($B75="","",IF(ISNUMBER(VLOOKUP($B75,HKI!$B$11:$FG$73,162,FALSE)),VLOOKUP($B75,HKI!$B$11:$FG$73,162,FALSE),""))</f>
        <v/>
      </c>
      <c r="EX75" s="602" t="str">
        <f>IF($B75="","",IF(ISNUMBER(VLOOKUP($B75,HKI!$B$11:$FH$73,163,FALSE)),VLOOKUP($B75,HKI!$B$11:$FH$73,163,FALSE),""))</f>
        <v/>
      </c>
      <c r="EY75" s="602" t="str">
        <f>IF($B75="","",IF(ISNUMBER(VLOOKUP($B75,HKI!$B$11:$FI$73,164,FALSE)),VLOOKUP($B75,HKI!$B$11:$FI$73,164,FALSE),""))</f>
        <v/>
      </c>
      <c r="EZ75" s="602" t="str">
        <f>IF($B75="","",IF(ISNUMBER(VLOOKUP($B75,HKI!$B$11:$FJ$73,165,FALSE)),VLOOKUP($B75,HKI!$B$11:$FJ$73,165,FALSE),""))</f>
        <v/>
      </c>
      <c r="FA75" s="602" t="str">
        <f>IF($B75="","",IF(ISNUMBER(VLOOKUP($B75,HKI!$B$11:$FK$73,166,FALSE)),VLOOKUP($B75,HKI!$B$11:$FK$73,166,FALSE),""))</f>
        <v/>
      </c>
      <c r="FB75" s="602" t="str">
        <f>IF($B75="","",IF(ISNUMBER(VLOOKUP($B75,HKI!$B$11:$FL$73,167,FALSE)),VLOOKUP($B75,HKI!$B$11:$FL$73,167,FALSE),""))</f>
        <v/>
      </c>
      <c r="FC75" s="602" t="str">
        <f>IF($B75="","",IF(ISNUMBER(VLOOKUP($B75,HKI!$B$11:$FM$73,168,FALSE)),VLOOKUP($B75,HKI!$B$11:$FM$73,168,FALSE),""))</f>
        <v/>
      </c>
      <c r="FD75" s="602" t="str">
        <f>IF($B75="","",IF(ISNUMBER(VLOOKUP($B75,HKI!$B$11:$FN$73,169,FALSE)),VLOOKUP($B75,HKI!$B$11:$FN$73,169,FALSE),""))</f>
        <v/>
      </c>
      <c r="FE75" s="602" t="str">
        <f>IF($B75="","",IF(ISNUMBER(VLOOKUP($B75,HKI!$B$11:$FO$73,170,FALSE)),VLOOKUP($B75,HKI!$B$11:$FO$73,170,FALSE),""))</f>
        <v/>
      </c>
      <c r="FF75" s="602" t="str">
        <f>IF($B75="","",IF(ISNUMBER(VLOOKUP($B75,HKI!$B$11:$FP$73,171,FALSE)),VLOOKUP($B75,HKI!$B$11:$FP$73,171,FALSE),""))</f>
        <v/>
      </c>
      <c r="FG75" s="618" t="str">
        <f>IF($B75="","",IF(ISNUMBER(VLOOKUP($B75,HKI!$B$11:$FQ$73,172,FALSE)),VLOOKUP($B75,HKI!$B$11:$FQ$73,172,FALSE),""))</f>
        <v/>
      </c>
      <c r="FH75" s="610" t="str">
        <f t="shared" si="84"/>
        <v/>
      </c>
      <c r="FI75" s="586" t="str">
        <f t="shared" si="85"/>
        <v/>
      </c>
      <c r="FJ75" s="586" t="str">
        <f t="shared" si="86"/>
        <v/>
      </c>
      <c r="FK75" s="586" t="str">
        <f t="shared" si="87"/>
        <v/>
      </c>
      <c r="FL75" s="586" t="str">
        <f t="shared" si="88"/>
        <v/>
      </c>
      <c r="FM75" s="586" t="str">
        <f t="shared" si="89"/>
        <v/>
      </c>
      <c r="FN75" s="586" t="str">
        <f t="shared" si="90"/>
        <v/>
      </c>
      <c r="FO75" s="586" t="str">
        <f t="shared" si="91"/>
        <v/>
      </c>
      <c r="FP75" s="586" t="str">
        <f t="shared" si="92"/>
        <v/>
      </c>
      <c r="FQ75" s="586" t="str">
        <f t="shared" si="93"/>
        <v/>
      </c>
      <c r="FR75" s="586" t="str">
        <f t="shared" si="94"/>
        <v/>
      </c>
      <c r="FS75" s="586" t="str">
        <f t="shared" si="95"/>
        <v/>
      </c>
      <c r="FT75" s="586" t="str">
        <f t="shared" si="96"/>
        <v/>
      </c>
      <c r="FU75" s="586" t="str">
        <f t="shared" si="97"/>
        <v/>
      </c>
      <c r="FV75" s="586" t="str">
        <f t="shared" si="98"/>
        <v/>
      </c>
      <c r="FW75" s="586" t="str">
        <f t="shared" si="99"/>
        <v/>
      </c>
      <c r="FX75" s="586" t="str">
        <f t="shared" si="100"/>
        <v/>
      </c>
      <c r="FY75" s="586" t="str">
        <f t="shared" si="101"/>
        <v/>
      </c>
      <c r="FZ75" s="586" t="str">
        <f t="shared" si="102"/>
        <v/>
      </c>
      <c r="GA75" s="586" t="str">
        <f t="shared" si="103"/>
        <v/>
      </c>
      <c r="GB75" s="586" t="str">
        <f t="shared" si="104"/>
        <v/>
      </c>
      <c r="GC75" s="586" t="str">
        <f t="shared" si="105"/>
        <v/>
      </c>
      <c r="GD75" s="596" t="str">
        <f t="shared" si="106"/>
        <v/>
      </c>
      <c r="GE75" s="737" t="str">
        <f t="shared" si="107"/>
        <v/>
      </c>
      <c r="GF75" s="210"/>
      <c r="GI75" s="738">
        <f t="shared" si="108"/>
        <v>0</v>
      </c>
      <c r="GJ75" s="738">
        <f t="shared" si="109"/>
        <v>0</v>
      </c>
      <c r="GK75" s="738" t="e">
        <f t="shared" si="110"/>
        <v>#DIV/0!</v>
      </c>
    </row>
    <row r="76" spans="1:193" s="209" customFormat="1" ht="20.25">
      <c r="A76" s="687" t="str">
        <f>IF(B76="","",SUBTOTAL(3,$B$11:B76))</f>
        <v/>
      </c>
      <c r="B76" s="647" t="str">
        <f>IF(HKII!$B76="","",HKII!$B76)</f>
        <v/>
      </c>
      <c r="C76" s="648" t="str">
        <f>IF($B76="","",VLOOKUP($B76,'DS LOP HKII'!$B$2:$C$936,2,0))</f>
        <v/>
      </c>
      <c r="D76" s="649" t="str">
        <f>IF($B76="","",VLOOKUP($B76,'DS LOP HKII'!$B$2:$D$936,3,0))</f>
        <v/>
      </c>
      <c r="E76" s="201"/>
      <c r="F76" s="650" t="str">
        <f>IF($B76="","",IF(AND(ISBLANK(VLOOKUP($B76,HKI!$B$11:$G$73,5,FALSE)),ISBLANK(VLOOKUP($B76,HKII!$B$11:$G$80,5,FALSE)))=TRUE,"",VLOOKUP($B76,HKI!$B$11:$G$73,5,FALSE)+VLOOKUP($B76,HKII!$B$11:$G$80,5,FALSE)))</f>
        <v/>
      </c>
      <c r="G76" s="651" t="str">
        <f>IF($B76="","",IF(AND(ISBLANK(VLOOKUP($B76,HKI!$B$11:$G$73,6,FALSE)),ISBLANK(VLOOKUP($B76,HKII!$B$11:$G$80,6,FALSE)))=TRUE,"",VLOOKUP($B76,HKI!$B$11:$G$73,6,FALSE)+VLOOKUP($B76,HKII!$B$11:$G$80,6,FALSE)))</f>
        <v/>
      </c>
      <c r="H76" s="652" t="str">
        <f>IF(OR(ISNUMBER(VLOOKUP($B76,HKI!$B$11:$I$73,8,FALSE))=FALSE,$H$6="",$B76=""),"",VLOOKUP($B76,HKI!$B$11:$I$73,8,FALSE))</f>
        <v/>
      </c>
      <c r="I76" s="653" t="str">
        <f>IF(OR(ISNUMBER(VLOOKUP($B76,HKI!$B$11:$K$73,10,FALSE))=FALSE,,$H$6="",$B76=""),"",VLOOKUP($B76,HKI!$B$11:$K$73,10,FALSE))</f>
        <v/>
      </c>
      <c r="J76" s="652" t="str">
        <f>IF(OR(ISNUMBER(VLOOKUP($B76,HKI!$B$11:$M$73,12,FALSE))=FALSE,$J$6="",$B76=""),"",VLOOKUP($B76,HKI!$B$11:$M$73,12,FALSE))</f>
        <v/>
      </c>
      <c r="K76" s="653" t="str">
        <f>IF(OR(ISNUMBER(VLOOKUP($B76,HKI!$B$11:$O$73,14,FALSE))=FALSE,$J$6="",$B76=""),"",VLOOKUP($B76,HKI!$B$11:$O$73,14,FALSE))</f>
        <v/>
      </c>
      <c r="L76" s="652" t="str">
        <f>IF(OR(ISNUMBER(VLOOKUP($B76,HKI!$B$11:$Q$73,16,FALSE))=FALSE,$L$6="",$B76=""),"",VLOOKUP($B76,HKI!$B$11:$Q$73,16,FALSE))</f>
        <v/>
      </c>
      <c r="M76" s="653" t="str">
        <f>IF(OR(ISNUMBER(VLOOKUP($B76,HKI!$B$11:$S$73,18,FALSE))=FALSE,$L$6="",$B76=""),"",VLOOKUP($B76,HKI!$B$11:$S$73,18,FALSE))</f>
        <v/>
      </c>
      <c r="N76" s="652" t="str">
        <f>IF(OR(ISNUMBER(VLOOKUP($B76,HKI!$B$11:$U$73,20,FALSE))=FALSE,$N$6="",$B76=""),"",VLOOKUP($B76,HKI!$B$11:$U$73,20,FALSE))</f>
        <v/>
      </c>
      <c r="O76" s="653" t="str">
        <f>IF(OR(ISNUMBER(VLOOKUP($B76,HKI!$B$11:$W$73,22,FALSE))=FALSE,$N$6="",$B76=""),"",VLOOKUP($B76,HKI!$B$11:$W$73,22,FALSE))</f>
        <v/>
      </c>
      <c r="P76" s="652" t="str">
        <f>IF(OR(ISNUMBER(VLOOKUP($B76,HKI!$B$11:$Y$73,24,FALSE))=FALSE,$P$6="",$B76=""),"",VLOOKUP($B76,HKI!$B$11:$Y$73,24,FALSE))</f>
        <v/>
      </c>
      <c r="Q76" s="653" t="str">
        <f>IF(OR(ISNUMBER(VLOOKUP($B76,HKI!$B$11:$AA$73,26,FALSE))=FALSE,$P$6="",$B76=""),"",VLOOKUP($B76,HKI!$B$11:$AA$73,26,FALSE))</f>
        <v/>
      </c>
      <c r="R76" s="652" t="str">
        <f>IF(OR(ISNUMBER(VLOOKUP($B76,HKI!$B$11:$AC$73,28,FALSE))=FALSE,$R$6="",$B76=""),"",VLOOKUP($B76,HKI!$B$11:$AC$73,28,FALSE))</f>
        <v/>
      </c>
      <c r="S76" s="653" t="str">
        <f>IF(OR(ISNUMBER(VLOOKUP($B76,HKI!$B$11:$AE$73,30,FALSE))=FALSE,$R$6="",$B76=""),"",VLOOKUP($B76,HKI!$B$11:$AE$73,30,FALSE))</f>
        <v/>
      </c>
      <c r="T76" s="652" t="str">
        <f>IF(OR(ISNUMBER(VLOOKUP($B76,HKI!$B$11:$AG$73,32,FALSE))=FALSE,$T$6="",$B76=""),"",VLOOKUP($B76,HKI!$B$11:$AG$73,32,FALSE))</f>
        <v/>
      </c>
      <c r="U76" s="653" t="str">
        <f>IF(OR(ISNUMBER(VLOOKUP($B76,HKI!$B$11:$AI$73,34,FALSE))=FALSE,$T$6="",$B76=""),"",VLOOKUP($B76,HKI!$B$11:$AI$73,34,FALSE))</f>
        <v/>
      </c>
      <c r="V76" s="652" t="str">
        <f>IF(OR(ISNUMBER(VLOOKUP($B76,HKI!$B$11:$AK$73,36,FALSE))=FALSE,$V$6="",$B76=""),"",VLOOKUP($B76,HKI!$B$11:$AK$73,36,FALSE))</f>
        <v/>
      </c>
      <c r="W76" s="653" t="str">
        <f>IF(OR(ISNUMBER(VLOOKUP($B76,HKI!$B$11:$AM$73,38,FALSE))=FALSE,$V$6="",$B76=""),"",VLOOKUP($B76,HKI!$B$11:$AM$73,38,FALSE))</f>
        <v/>
      </c>
      <c r="X76" s="652" t="str">
        <f>IF(OR(ISNUMBER(VLOOKUP($B76,HKI!$B$11:$AO$73,40,FALSE))=FALSE,$X$6="",$B76=""),"",VLOOKUP($B76,HKI!$B$11:$AO$73,40,FALSE))</f>
        <v/>
      </c>
      <c r="Y76" s="653" t="str">
        <f>IF(OR(ISNUMBER(VLOOKUP($B76,HKI!$B$11:$AQ$73,42,FALSE))=FALSE,$X$6="",$B76=""),"",VLOOKUP($B76,HKI!$B$11:$AQ$73,42,FALSE))</f>
        <v/>
      </c>
      <c r="Z76" s="652" t="str">
        <f>IF(OR(ISNUMBER(VLOOKUP($B76,HKI!$B$11:$AS$73,44,FALSE))=FALSE,$Z$6="",$B76=""),"",VLOOKUP($B76,HKI!$B$11:$AS$73,44,FALSE))</f>
        <v/>
      </c>
      <c r="AA76" s="254"/>
      <c r="AB76" s="652" t="str">
        <f>IF(OR(ISNUMBER(VLOOKUP($B76,HKI!$B$11:$AW$73,48,FALSE))=FALSE,$AB$6="",$B76=""),"",VLOOKUP($B76,HKI!$B$11:$AW$73,48,FALSE))</f>
        <v/>
      </c>
      <c r="AC76" s="254"/>
      <c r="AD76" s="652" t="str">
        <f>IF(OR(ISNUMBER(VLOOKUP($B76,HKII!$B$11:$I$80,8,FALSE))=FALSE,$AD$6="",$B76=""),"",VLOOKUP($B76,HKII!$B$11:$I$80,8,FALSE))</f>
        <v/>
      </c>
      <c r="AE76" s="653" t="str">
        <f>IF(OR(ISNUMBER(VLOOKUP($B76,HKII!$B$11:$K$80,10,FALSE))=FALSE,$AD$6="",$B76=""),"",VLOOKUP($B76,HKII!$B$11:$K$80,10,FALSE))</f>
        <v/>
      </c>
      <c r="AF76" s="652" t="str">
        <f>IF(OR(ISNUMBER(VLOOKUP($B76,HKII!$B$11:$M$80,12,FALSE))=FALSE,$AF$6="",$B76=""),"",VLOOKUP($B76,HKII!$B$11:$M$80,12,FALSE))</f>
        <v/>
      </c>
      <c r="AG76" s="653" t="str">
        <f>IF(OR(ISNUMBER(VLOOKUP($B76,HKII!$B$11:$O$80,14,FALSE))=FALSE,$AF$6="",$B76=""),"",VLOOKUP($B76,HKII!$B$11:$O$80,14,FALSE))</f>
        <v/>
      </c>
      <c r="AH76" s="652" t="str">
        <f>IF(OR(ISNUMBER(VLOOKUP($B76,HKII!$B$11:$Q$80,16,FALSE))=FALSE,$AH$6="",$B76=""),"",VLOOKUP($B76,HKII!$B$11:$Q$80,16,FALSE))</f>
        <v/>
      </c>
      <c r="AI76" s="653" t="str">
        <f>IF(OR(ISNUMBER(VLOOKUP($B76,HKII!$B$11:$S$80,18,FALSE))=FALSE,$AH$6="",$B76=""),"",VLOOKUP($B76,HKII!$B$11:$S$75,18,FALSE))</f>
        <v/>
      </c>
      <c r="AJ76" s="652" t="str">
        <f>IF(OR(ISNUMBER(VLOOKUP($B76,HKII!$B$11:$U$80,20,FALSE))=FALSE,$AJ$6="",$B76=""),"",VLOOKUP($B76,HKII!$B$11:$U$80,20,FALSE))</f>
        <v/>
      </c>
      <c r="AK76" s="653" t="str">
        <f>IF(OR(ISNUMBER(VLOOKUP($B76,HKII!$B$11:$W$91,22,FALSE))=FALSE,$AJ$6="",$B76=""),"",VLOOKUP($B76,HKII!$B$11:$W$91,22,FALSE))</f>
        <v/>
      </c>
      <c r="AL76" s="652" t="str">
        <f>IF(OR(ISNUMBER(VLOOKUP($B76,HKII!$B$11:$Y$80,24,FALSE))=FALSE,$AL$6="",$B76=""),"",VLOOKUP($B76,HKII!$B$11:$Y$80,24,FALSE))</f>
        <v/>
      </c>
      <c r="AM76" s="653" t="str">
        <f>IF(OR(ISNUMBER(VLOOKUP($B76,HKII!$B$11:$AA$80,26,FALSE))=FALSE,$AL$6="",$B76=""),"",VLOOKUP($B76,HKII!$B$11:$AA$80,26,FALSE))</f>
        <v/>
      </c>
      <c r="AN76" s="652" t="str">
        <f>IF(OR(ISNUMBER(VLOOKUP($B76,HKII!$B$11:$AC$80,28,FALSE))=FALSE,$AN$6="",$B76=""),"",VLOOKUP($B76,HKII!$B$11:$AC$80,28,FALSE))</f>
        <v/>
      </c>
      <c r="AO76" s="653" t="str">
        <f>IF(OR(ISNUMBER(VLOOKUP($B76,HKII!$B$11:$AE$80,30,FALSE))=FALSE,$AN$6="",$B76=""),"",VLOOKUP($B76,HKII!$B$11:$AE$80,30,FALSE))</f>
        <v/>
      </c>
      <c r="AP76" s="652" t="str">
        <f>IF(OR(ISNUMBER(VLOOKUP($B76,HKII!$B$11:$AG$80,32,FALSE))=FALSE,$AP$6="",$B76=""),"",VLOOKUP($B76,HKII!$B$11:$AG$80,32,FALSE))</f>
        <v/>
      </c>
      <c r="AQ76" s="654" t="str">
        <f>IF(OR(ISNUMBER(VLOOKUP($B76,HKII!$B$11:$AI$80,34,FALSE))=FALSE,$AP$6="",$B76=""),"",VLOOKUP($B76,HKII!$B$11:$AI$80,34,FALSE))</f>
        <v/>
      </c>
      <c r="AR76" s="652" t="str">
        <f>IF(OR(ISNUMBER(VLOOKUP($B76,HKII!$B$11:$AK$80,36,FALSE))=FALSE,$AR$6="",$B76=""),"",VLOOKUP($B76,HKII!$B$11:$AK$80,36,FALSE))</f>
        <v/>
      </c>
      <c r="AS76" s="254"/>
      <c r="AT76" s="652" t="str">
        <f>IF(OR(ISNUMBER(VLOOKUP($B76,HKII!$B$11:$AO$80,40,FALSE))=FALSE,$AT$6="",$B76=""),"",VLOOKUP($B76,HKII!$B$11:$AO$80,40,FALSE))</f>
        <v/>
      </c>
      <c r="AU76" s="735"/>
      <c r="AV76" s="652" t="str">
        <f>IF(OR(ISNUMBER(VLOOKUP($B76,HKII!$B$11:$AS$80,44,FALSE))=FALSE,$AV$6="",$B76=""),"",VLOOKUP($B76,HKII!$B$11:$AS$80,44,FALSE))</f>
        <v/>
      </c>
      <c r="AW76" s="735"/>
      <c r="AX76" s="652" t="str">
        <f>IF(OR(ISNUMBER(VLOOKUP($B76,HKII!$B$11:$AW$80,48,FALSE))=FALSE,AX71="",$B76=""),"",VLOOKUP($B76,HKII!$B$11:$AW$80,48,FALSE))</f>
        <v/>
      </c>
      <c r="AY76" s="735"/>
      <c r="AZ76" s="655" t="str">
        <f t="shared" si="127"/>
        <v/>
      </c>
      <c r="BA76" s="655" t="str">
        <f>IF($B76="","",IF($CP76&lt;&gt;$EJ76,$EJ76,""))</f>
        <v/>
      </c>
      <c r="BB76" s="548" t="str">
        <f>IF($B76="","",IF(OR(ISNUMBER(VLOOKUP($B76,HKI!$B$11:$BB$73,53,FALSE)),ISNUMBER(VLOOKUP($B76,HKII!$B$11:$BB$80,53,FALSE))),ROUND((VLOOKUP($B76,HKI!$B$11:$BB$73,53,FALSE)+VLOOKUP($B76,HKII!$B$11:$BB$80,53,FALSE))/2,0),""))</f>
        <v/>
      </c>
      <c r="BC76" s="656" t="str">
        <f>IF($B76="","",IF($AZ76="","KXL",IF($AZ76&lt;4,"Kém",IF($AZ76&lt;5.5,"TB Yếu",IF($AZ76&lt;7,"T.Bình",IF($AZ76&lt;8,"Khá",IF($AZ76&lt;9,"Giỏi","XS")))))))</f>
        <v/>
      </c>
      <c r="BD76" s="548" t="str">
        <f>IF($B76="","",IF($BA76="","",IF($BA76="","KXL",IF($BA76&lt;4,"Kém",IF($BA76&lt;5.5,"TB Yếu",IF($BA76&lt;7,"T.Bình",IF($BA76&lt;8,"Khá",IF($BA76&lt;9,"Giỏi","XS"))))))))</f>
        <v/>
      </c>
      <c r="BE76" s="202"/>
      <c r="BF76" s="186" t="str">
        <f>IF(AND(ISNUMBER(BS76)=TRUE,$BS76&gt;24),"Cảnh báo","")</f>
        <v/>
      </c>
      <c r="BG76" s="657" t="str">
        <f>IF($B76="","",SUMIF($BT76:$CO76,"&gt;=0",$BT$7:$CO$7))</f>
        <v/>
      </c>
      <c r="BH76" s="188" t="str">
        <f t="shared" si="128"/>
        <v/>
      </c>
      <c r="BI76" s="188" t="str">
        <f>IF($B76="","",SUMIF($BT76:$CO76,"&lt;4",$BT$7:$CO$7))</f>
        <v/>
      </c>
      <c r="BJ76" s="188" t="str">
        <f>IF(OR($AZ76="",$B76=""),"",SUMIF($DN76:$EI76,"&gt;=4",$DN$7:$EI$7))</f>
        <v/>
      </c>
      <c r="BK76" s="658" t="str">
        <f>IF(OR($AZ76="",$B76=""),"",SUMIF($DN76:$EI76,"&lt;4",$DN$7:$EI$7))</f>
        <v/>
      </c>
      <c r="BL76" s="659" t="str">
        <f>$DM76</f>
        <v/>
      </c>
      <c r="BM76" s="186" t="str">
        <f>IF($B76="","",IF($BL76&gt;=5.5,"BT","Y"))</f>
        <v/>
      </c>
      <c r="BN76" s="659" t="str">
        <f>$GD76</f>
        <v/>
      </c>
      <c r="BO76" s="186" t="str">
        <f>IF($B76="","",IF($BN76&gt;=5.5,"BT","Y"))</f>
        <v/>
      </c>
      <c r="BP76" s="660" t="str">
        <f>IF($BR76="","",IF($BR76&lt;34,"SV năm 1",IF($BR76&lt;=68,"SV năm 2","SV năm 3")))</f>
        <v/>
      </c>
      <c r="BQ76" s="203"/>
      <c r="BR76" s="681" t="str">
        <f>IF($B76="","",IF(AND(ISNUMBER(VLOOKUP($B76,HKI!$B$11:$BP$73,67,FALSE))=TRUE,ISNUMBER(VLOOKUP($B76,HKII!$B$11:$BI$80,60,FALSE))=TRUE),VLOOKUP($B76,HKI!$B$11:$BP$73,67,FALSE)+VLOOKUP($B76,HKII!$B$11:$BI$80,60,FALSE),IF(OR(ISNUMBER(VLOOKUP($B76,HKI!$B$11:$BP$73,67,FALSE))=TRUE,ISNUMBER(VLOOKUP($B76,HKII!$B$11:$BI$80,60,FALSE))=TRUE),VLOOKUP($B76,HKII!$B$11:$BI$80,60,FALSE),"")))</f>
        <v/>
      </c>
      <c r="BS76" s="681" t="str">
        <f>IF($B76="","",IF(ISNUMBER(VLOOKUP($B76,HKI!$B$11:$BQ$73,68,FALSE))=TRUE,VLOOKUP($B76,HKI!$B$11:$BQ$84,68,FALSE)+IF(ISNUMBER(VLOOKUP($B76,HKII!$B$11:$BJ$80,61,FALSE))=TRUE,VLOOKUP($B76,HKII!$B$11:$BJ$80,61,FALSE),VLOOKUP($B76,HKII!$B$11:$BJ$80,61,FALSE)),""))</f>
        <v/>
      </c>
      <c r="BT76" s="197" t="str">
        <f t="shared" si="129"/>
        <v/>
      </c>
      <c r="BU76" s="198" t="str">
        <f t="shared" si="130"/>
        <v/>
      </c>
      <c r="BV76" s="198" t="str">
        <f t="shared" si="131"/>
        <v/>
      </c>
      <c r="BW76" s="198" t="str">
        <f t="shared" si="132"/>
        <v/>
      </c>
      <c r="BX76" s="199" t="str">
        <f t="shared" si="133"/>
        <v/>
      </c>
      <c r="BY76" s="199" t="str">
        <f t="shared" si="134"/>
        <v/>
      </c>
      <c r="BZ76" s="198" t="str">
        <f t="shared" si="135"/>
        <v/>
      </c>
      <c r="CA76" s="198" t="str">
        <f t="shared" si="117"/>
        <v/>
      </c>
      <c r="CB76" s="199" t="str">
        <f>$X76</f>
        <v/>
      </c>
      <c r="CC76" s="199" t="str">
        <f>$Z76</f>
        <v/>
      </c>
      <c r="CD76" s="198" t="str">
        <f t="shared" si="136"/>
        <v/>
      </c>
      <c r="CE76" s="198" t="str">
        <f t="shared" si="137"/>
        <v/>
      </c>
      <c r="CF76" s="198" t="str">
        <f t="shared" si="138"/>
        <v/>
      </c>
      <c r="CG76" s="198" t="str">
        <f t="shared" si="139"/>
        <v/>
      </c>
      <c r="CH76" s="198" t="str">
        <f t="shared" si="140"/>
        <v/>
      </c>
      <c r="CI76" s="198" t="str">
        <f t="shared" si="141"/>
        <v/>
      </c>
      <c r="CJ76" s="198" t="str">
        <f t="shared" si="142"/>
        <v/>
      </c>
      <c r="CK76" s="198" t="str">
        <f t="shared" si="143"/>
        <v/>
      </c>
      <c r="CL76" s="198" t="str">
        <f t="shared" si="144"/>
        <v/>
      </c>
      <c r="CM76" s="198" t="str">
        <f t="shared" si="145"/>
        <v/>
      </c>
      <c r="CN76" s="198" t="str">
        <f t="shared" si="146"/>
        <v/>
      </c>
      <c r="CO76" s="199" t="str">
        <f t="shared" si="147"/>
        <v/>
      </c>
      <c r="CP76" s="200" t="str">
        <f>IF(COUNT($BT76:$CO76)=0,"",ROUND(SUMPRODUCT($BT76:$CO76,$BT$7:$CO$7)/SUMIF($BT76:$CO76,"&gt;=0",$BT$7:$CO$7),2))</f>
        <v/>
      </c>
      <c r="CQ76" s="571" t="str">
        <f>IF($BT76&lt;=4,"",$BT76)</f>
        <v/>
      </c>
      <c r="CR76" s="571" t="str">
        <f>IF($BU76&lt;=4,"",$BU76)</f>
        <v/>
      </c>
      <c r="CS76" s="571" t="str">
        <f>IF($BV76&lt;=4,"",$BV76)</f>
        <v/>
      </c>
      <c r="CT76" s="571" t="str">
        <f>IF($BW76&lt;=4,"",$BW76)</f>
        <v/>
      </c>
      <c r="CU76" s="571" t="str">
        <f>IF($BX76&lt;=4,"",$BX76)</f>
        <v/>
      </c>
      <c r="CV76" s="571" t="str">
        <f>IF($BY76&lt;=4,"",$BY76)</f>
        <v/>
      </c>
      <c r="CW76" s="571" t="str">
        <f>IF($BZ76&lt;=4,"",$BZ76)</f>
        <v/>
      </c>
      <c r="CX76" s="571" t="str">
        <f>IF($CA76&lt;=4,"",$CA76)</f>
        <v/>
      </c>
      <c r="CY76" s="571" t="str">
        <f>IF($CB76&lt;=4,"",$CB76)</f>
        <v/>
      </c>
      <c r="CZ76" s="571" t="str">
        <f>IF($CC76&lt;=4,"",$CC76)</f>
        <v/>
      </c>
      <c r="DA76" s="571" t="str">
        <f>IF($CD76&lt;=4,"",$CD76)</f>
        <v/>
      </c>
      <c r="DB76" s="571" t="str">
        <f>IF($CE76&lt;=4,"",$CE76)</f>
        <v/>
      </c>
      <c r="DC76" s="571" t="str">
        <f>IF($CF76&lt;=4,"",$CF76)</f>
        <v/>
      </c>
      <c r="DD76" s="571" t="str">
        <f>IF($CG76&lt;=4,"",$CG76)</f>
        <v/>
      </c>
      <c r="DE76" s="571" t="str">
        <f>IF($CH76&lt;=4,"",$CH76)</f>
        <v/>
      </c>
      <c r="DF76" s="571" t="str">
        <f>IF($CI76&lt;=4,"",$CI76)</f>
        <v/>
      </c>
      <c r="DG76" s="571" t="str">
        <f>IF($CJ76&lt;=4,"",$CJ76)</f>
        <v/>
      </c>
      <c r="DH76" s="571" t="str">
        <f>IF($CK76&lt;=4,"",$CK76)</f>
        <v/>
      </c>
      <c r="DI76" s="571" t="str">
        <f>IF($CL76&lt;=4,"",$CL76)</f>
        <v/>
      </c>
      <c r="DJ76" s="571" t="str">
        <f>IF($CM76&lt;=4,"",$CM76)</f>
        <v/>
      </c>
      <c r="DK76" s="571" t="str">
        <f>IF($CN76&lt;=4,"",$CN76)</f>
        <v/>
      </c>
      <c r="DL76" s="571" t="str">
        <f>IF($CO76&lt;=4,"",$CO76)</f>
        <v/>
      </c>
      <c r="DM76" s="574" t="str">
        <f t="shared" si="148"/>
        <v/>
      </c>
      <c r="DN76" s="585" t="str">
        <f>IF($I76="",$H76,$I76)</f>
        <v/>
      </c>
      <c r="DO76" s="586" t="str">
        <f>IF($K76="",$J76,$K76)</f>
        <v/>
      </c>
      <c r="DP76" s="586" t="str">
        <f>IF($M76="",$L76,$M76)</f>
        <v/>
      </c>
      <c r="DQ76" s="586" t="str">
        <f>IF($O76="",$N76,$O76)</f>
        <v/>
      </c>
      <c r="DR76" s="586" t="str">
        <f>IF($Q76="",$P76,$Q76)</f>
        <v/>
      </c>
      <c r="DS76" s="586" t="str">
        <f>IF($S76="",$R76,$S76)</f>
        <v/>
      </c>
      <c r="DT76" s="586" t="str">
        <f>IF($U76="",$T76,$U76)</f>
        <v/>
      </c>
      <c r="DU76" s="586" t="str">
        <f>IF($W76="",$V76,$W76)</f>
        <v/>
      </c>
      <c r="DV76" s="586" t="str">
        <f>IF($Y76="",$X76,$Y76)</f>
        <v/>
      </c>
      <c r="DW76" s="586" t="str">
        <f>IF($AA76="",$Z76,$AA76)</f>
        <v/>
      </c>
      <c r="DX76" s="586" t="str">
        <f>IF($AC76="",$AB76,$AC76)</f>
        <v/>
      </c>
      <c r="DY76" s="586" t="str">
        <f>IF($AE76="",$AD76,$AE76)</f>
        <v/>
      </c>
      <c r="DZ76" s="586" t="str">
        <f>IF($AG76="",$AF76,$AG76)</f>
        <v/>
      </c>
      <c r="EA76" s="586" t="str">
        <f>IF($AI76="",$AH76,$AI76)</f>
        <v/>
      </c>
      <c r="EB76" s="586" t="str">
        <f>IF($AK76="",$AJ76,$AK76)</f>
        <v/>
      </c>
      <c r="EC76" s="586" t="str">
        <f>IF($AM76="",$AL76,$AM76)</f>
        <v/>
      </c>
      <c r="ED76" s="586" t="str">
        <f>IF($AO76="",$AN76,$AO76)</f>
        <v/>
      </c>
      <c r="EE76" s="586" t="str">
        <f>IF($AQ76="",$AP76,$AQ76)</f>
        <v/>
      </c>
      <c r="EF76" s="586" t="str">
        <f>IF($AS76="",$AR76,$AS76)</f>
        <v/>
      </c>
      <c r="EG76" s="586" t="str">
        <f>IF($AU76="",$AT76,$AU76)</f>
        <v/>
      </c>
      <c r="EH76" s="586" t="str">
        <f>IF($AW76="",$AV76,$AW76)</f>
        <v/>
      </c>
      <c r="EI76" s="586" t="str">
        <f>IF($AY76="",$AX76,$AY76)</f>
        <v/>
      </c>
      <c r="EJ76" s="589" t="str">
        <f>IF(COUNT($DN76:$EI76)=0,"",ROUND(SUMPRODUCT($DN76:$EI76,$DN$7:$EI$7)/SUMIF($DN76:$EI76,"&gt;=0",$DN$7:$EI$7),2))</f>
        <v/>
      </c>
      <c r="EK76" s="617" t="str">
        <f>IF($B76="","",IF(ISNUMBER(VLOOKUP($B76,HKI!$B$11:$EU$73,150,FALSE)),VLOOKUP($B76,HKI!$B$11:$EU$73,150,FALSE),""))</f>
        <v/>
      </c>
      <c r="EL76" s="602" t="str">
        <f>IF($B76="","",IF(ISNUMBER(VLOOKUP($B76,HKI!$B$11:$EV$73,151,FALSE)),VLOOKUP($B76,HKI!$B$11:$EV$73,151,FALSE),""))</f>
        <v/>
      </c>
      <c r="EM76" s="602" t="str">
        <f>IF($B76="","",IF(ISNUMBER(VLOOKUP($B76,HKI!$B$11:$EW$73,152,FALSE)),VLOOKUP($B76,HKI!$B$11:$EW$73,152,FALSE),""))</f>
        <v/>
      </c>
      <c r="EN76" s="602" t="str">
        <f>IF($B76="","",IF(ISNUMBER(VLOOKUP($B76,HKI!$B$11:$EX$73,153,FALSE)),VLOOKUP($B76,HKI!$B$11:$EX$73,153,FALSE),""))</f>
        <v/>
      </c>
      <c r="EO76" s="602" t="str">
        <f>IF($B76="","",IF(ISNUMBER(VLOOKUP($B76,HKI!$B$11:$EY$73,154,FALSE)),VLOOKUP($B76,HKI!$B$11:$EY$73,154,FALSE),""))</f>
        <v/>
      </c>
      <c r="EP76" s="602" t="str">
        <f>IF($B76="","",IF(ISNUMBER(VLOOKUP($B76,HKI!$B$11:$EZ$73,155,FALSE)),VLOOKUP($B76,HKI!$B$11:$EZ$73,155,FALSE),""))</f>
        <v/>
      </c>
      <c r="EQ76" s="602" t="str">
        <f>IF($B76="","",IF(ISNUMBER(VLOOKUP($B76,HKI!$B$11:$FA$73,156,FALSE)),VLOOKUP($B76,HKI!$B$11:$FA$73,156,FALSE),""))</f>
        <v/>
      </c>
      <c r="ER76" s="602" t="str">
        <f>IF($B76="","",IF(ISNUMBER(VLOOKUP($B76,HKI!$B$11:$FB$73,157,FALSE)),VLOOKUP($B76,HKI!$B$11:$FB$73,157,FALSE),""))</f>
        <v/>
      </c>
      <c r="ES76" s="602" t="str">
        <f>IF($B76="","",IF(ISNUMBER(VLOOKUP($B76,HKI!$B$11:$FC$84,158,FALSE)),VLOOKUP($B76,HKI!$B$11:$FC$73,158,FALSE),""))</f>
        <v/>
      </c>
      <c r="ET76" s="602" t="str">
        <f>IF($B76="","",IF(ISNUMBER(VLOOKUP($B76,HKI!$B$11:$FD$73,159,FALSE)),VLOOKUP($B76,HKI!$B$11:$FD$73,159,FALSE),""))</f>
        <v/>
      </c>
      <c r="EU76" s="602" t="str">
        <f>IF($B76="","",IF(ISNUMBER(VLOOKUP($B76,HKI!$B$11:$FE$73,160,FALSE)),VLOOKUP($B76,HKI!$B$11:$FE$73,160,FALSE),""))</f>
        <v/>
      </c>
      <c r="EV76" s="602" t="str">
        <f>IF($B76="","",IF(ISNUMBER(VLOOKUP($B76,HKI!$B$11:$FF$73,161,FALSE)),VLOOKUP($B76,HKI!$B$11:$FF$73,161,FALSE),""))</f>
        <v/>
      </c>
      <c r="EW76" s="602" t="str">
        <f>IF($B76="","",IF(ISNUMBER(VLOOKUP($B76,HKI!$B$11:$FG$73,162,FALSE)),VLOOKUP($B76,HKI!$B$11:$FG$73,162,FALSE),""))</f>
        <v/>
      </c>
      <c r="EX76" s="602" t="str">
        <f>IF($B76="","",IF(ISNUMBER(VLOOKUP($B76,HKI!$B$11:$FH$73,163,FALSE)),VLOOKUP($B76,HKI!$B$11:$FH$73,163,FALSE),""))</f>
        <v/>
      </c>
      <c r="EY76" s="602" t="str">
        <f>IF($B76="","",IF(ISNUMBER(VLOOKUP($B76,HKI!$B$11:$FI$73,164,FALSE)),VLOOKUP($B76,HKI!$B$11:$FI$73,164,FALSE),""))</f>
        <v/>
      </c>
      <c r="EZ76" s="602" t="str">
        <f>IF($B76="","",IF(ISNUMBER(VLOOKUP($B76,HKI!$B$11:$FJ$73,165,FALSE)),VLOOKUP($B76,HKI!$B$11:$FJ$73,165,FALSE),""))</f>
        <v/>
      </c>
      <c r="FA76" s="602" t="str">
        <f>IF($B76="","",IF(ISNUMBER(VLOOKUP($B76,HKI!$B$11:$FK$73,166,FALSE)),VLOOKUP($B76,HKI!$B$11:$FK$73,166,FALSE),""))</f>
        <v/>
      </c>
      <c r="FB76" s="602" t="str">
        <f>IF($B76="","",IF(ISNUMBER(VLOOKUP($B76,HKI!$B$11:$FL$73,167,FALSE)),VLOOKUP($B76,HKI!$B$11:$FL$73,167,FALSE),""))</f>
        <v/>
      </c>
      <c r="FC76" s="602" t="str">
        <f>IF($B76="","",IF(ISNUMBER(VLOOKUP($B76,HKI!$B$11:$FM$73,168,FALSE)),VLOOKUP($B76,HKI!$B$11:$FM$73,168,FALSE),""))</f>
        <v/>
      </c>
      <c r="FD76" s="602" t="str">
        <f>IF($B76="","",IF(ISNUMBER(VLOOKUP($B76,HKI!$B$11:$FN$73,169,FALSE)),VLOOKUP($B76,HKI!$B$11:$FN$73,169,FALSE),""))</f>
        <v/>
      </c>
      <c r="FE76" s="602" t="str">
        <f>IF($B76="","",IF(ISNUMBER(VLOOKUP($B76,HKI!$B$11:$FO$73,170,FALSE)),VLOOKUP($B76,HKI!$B$11:$FO$73,170,FALSE),""))</f>
        <v/>
      </c>
      <c r="FF76" s="602" t="str">
        <f>IF($B76="","",IF(ISNUMBER(VLOOKUP($B76,HKI!$B$11:$FP$73,171,FALSE)),VLOOKUP($B76,HKI!$B$11:$FP$73,171,FALSE),""))</f>
        <v/>
      </c>
      <c r="FG76" s="618" t="str">
        <f>IF($B76="","",IF(ISNUMBER(VLOOKUP($B76,HKI!$B$11:$FQ$73,172,FALSE)),VLOOKUP($B76,HKI!$B$11:$FQ$73,172,FALSE),""))</f>
        <v/>
      </c>
      <c r="FH76" s="610" t="str">
        <f>IF($DN76&lt;=4,"",$DN76)</f>
        <v/>
      </c>
      <c r="FI76" s="586" t="str">
        <f>IF($DO76&lt;=4,"",$DO76)</f>
        <v/>
      </c>
      <c r="FJ76" s="586" t="str">
        <f>IF($DP76&lt;=4,"",$DP76)</f>
        <v/>
      </c>
      <c r="FK76" s="586" t="str">
        <f>IF($DQ76&lt;=4,"",$DQ76)</f>
        <v/>
      </c>
      <c r="FL76" s="586" t="str">
        <f>IF($DR76&lt;=4,"",$DR76)</f>
        <v/>
      </c>
      <c r="FM76" s="586" t="str">
        <f>IF($DS76&lt;=4,"",$DS76)</f>
        <v/>
      </c>
      <c r="FN76" s="586" t="str">
        <f>IF($DT76&lt;=4,"",$DT76)</f>
        <v/>
      </c>
      <c r="FO76" s="586" t="str">
        <f>IF($DU76&lt;=4,"",$DU76)</f>
        <v/>
      </c>
      <c r="FP76" s="586" t="str">
        <f>IF($DV76&lt;=4,"",$DV76)</f>
        <v/>
      </c>
      <c r="FQ76" s="586" t="str">
        <f>IF($DW76&lt;=4,"",$DW76)</f>
        <v/>
      </c>
      <c r="FR76" s="586" t="str">
        <f>IF($DX76&lt;=4,"",$DX76)</f>
        <v/>
      </c>
      <c r="FS76" s="586" t="str">
        <f>IF($DY76&lt;=4,"",$DY76)</f>
        <v/>
      </c>
      <c r="FT76" s="586" t="str">
        <f>IF($DZ76&lt;=4,"",$DZ76)</f>
        <v/>
      </c>
      <c r="FU76" s="586" t="str">
        <f>IF($EA76&lt;=4,"",$EA76)</f>
        <v/>
      </c>
      <c r="FV76" s="586" t="str">
        <f>IF($EB76&lt;=4,"",$EB76)</f>
        <v/>
      </c>
      <c r="FW76" s="586" t="str">
        <f>IF($EC76&lt;=4,"",$EC76)</f>
        <v/>
      </c>
      <c r="FX76" s="586" t="str">
        <f>IF($ED76&lt;=4,"",$ED76)</f>
        <v/>
      </c>
      <c r="FY76" s="586" t="str">
        <f>IF($EE76&lt;=4,"",$EE76)</f>
        <v/>
      </c>
      <c r="FZ76" s="586" t="str">
        <f>IF($EF76&lt;=4,"",$EF76)</f>
        <v/>
      </c>
      <c r="GA76" s="586" t="str">
        <f>IF($EG76&lt;=4,"",$EG76)</f>
        <v/>
      </c>
      <c r="GB76" s="586" t="str">
        <f>IF($EH76&lt;=4,"",$EH76)</f>
        <v/>
      </c>
      <c r="GC76" s="586" t="str">
        <f>IF($EI76&lt;=4,"",$EI76)</f>
        <v/>
      </c>
      <c r="GD76" s="596" t="str">
        <f>IF($B76="","",IF(COUNT($FH76:$GC76)=0,0,ROUND(SUMPRODUCT($FH76:$GC76,$FH$7:$GC$7)/SUMIF($FH76:$GC76,"&gt;=4",$FH$7:$GC$7),2)))</f>
        <v/>
      </c>
      <c r="GE76" s="737" t="str">
        <f>IF($B76="","",IF(COUNT($EK76:$GC76)=0,0,ROUND(SUMPRODUCT($EK76:$GC76,$EK$7:$GC$7)/SUMIF($EK76:$GC76,"&gt;=4",$EK$7:$GC$7),2)))</f>
        <v/>
      </c>
      <c r="GF76" s="210"/>
      <c r="GI76" s="738">
        <f>SUMPRODUCT($EK76:$GC76,$EK$7:$GC$7)</f>
        <v>0</v>
      </c>
      <c r="GJ76" s="738">
        <f>SUMIF($EK76:$GC76,"&gt;=0",$EK$7:$GC$7)</f>
        <v>0</v>
      </c>
      <c r="GK76" s="738" t="e">
        <f>ROUND(GI76/GJ76,2)</f>
        <v>#DIV/0!</v>
      </c>
    </row>
    <row r="77" spans="1:193" s="209" customFormat="1" ht="20.25">
      <c r="A77" s="687" t="str">
        <f>IF(B77="","",SUBTOTAL(3,$B$11:B77))</f>
        <v/>
      </c>
      <c r="B77" s="647" t="str">
        <f>IF(HKII!$B77="","",HKII!$B77)</f>
        <v/>
      </c>
      <c r="C77" s="648" t="str">
        <f>IF($B77="","",VLOOKUP($B77,'DS LOP HKII'!$B$2:$C$936,2,0))</f>
        <v/>
      </c>
      <c r="D77" s="649" t="str">
        <f>IF($B77="","",VLOOKUP($B77,'DS LOP HKII'!$B$2:$D$936,3,0))</f>
        <v/>
      </c>
      <c r="E77" s="201"/>
      <c r="F77" s="650" t="str">
        <f>IF($B77="","",IF(AND(ISBLANK(VLOOKUP($B77,HKI!$B$11:$G$73,5,FALSE)),ISBLANK(VLOOKUP($B77,HKII!$B$11:$G$80,5,FALSE)))=TRUE,"",VLOOKUP($B77,HKI!$B$11:$G$73,5,FALSE)+VLOOKUP($B77,HKII!$B$11:$G$80,5,FALSE)))</f>
        <v/>
      </c>
      <c r="G77" s="651" t="str">
        <f>IF($B77="","",IF(AND(ISBLANK(VLOOKUP($B77,HKI!$B$11:$G$73,6,FALSE)),ISBLANK(VLOOKUP($B77,HKII!$B$11:$G$80,6,FALSE)))=TRUE,"",VLOOKUP($B77,HKI!$B$11:$G$73,6,FALSE)+VLOOKUP($B77,HKII!$B$11:$G$80,6,FALSE)))</f>
        <v/>
      </c>
      <c r="H77" s="652" t="str">
        <f>IF(OR(ISNUMBER(VLOOKUP($B77,HKI!$B$11:$I$73,8,FALSE))=FALSE,$H$6="",$B77=""),"",VLOOKUP($B77,HKI!$B$11:$I$73,8,FALSE))</f>
        <v/>
      </c>
      <c r="I77" s="653" t="str">
        <f>IF(OR(ISNUMBER(VLOOKUP($B77,HKI!$B$11:$K$73,10,FALSE))=FALSE,,$H$6="",$B77=""),"",VLOOKUP($B77,HKI!$B$11:$K$73,10,FALSE))</f>
        <v/>
      </c>
      <c r="J77" s="652" t="str">
        <f>IF(OR(ISNUMBER(VLOOKUP($B77,HKI!$B$11:$M$73,12,FALSE))=FALSE,$J$6="",$B77=""),"",VLOOKUP($B77,HKI!$B$11:$M$73,12,FALSE))</f>
        <v/>
      </c>
      <c r="K77" s="653" t="str">
        <f>IF(OR(ISNUMBER(VLOOKUP($B77,HKI!$B$11:$O$73,14,FALSE))=FALSE,$J$6="",$B77=""),"",VLOOKUP($B77,HKI!$B$11:$O$73,14,FALSE))</f>
        <v/>
      </c>
      <c r="L77" s="652" t="str">
        <f>IF(OR(ISNUMBER(VLOOKUP($B77,HKI!$B$11:$Q$73,16,FALSE))=FALSE,$L$6="",$B77=""),"",VLOOKUP($B77,HKI!$B$11:$Q$73,16,FALSE))</f>
        <v/>
      </c>
      <c r="M77" s="653" t="str">
        <f>IF(OR(ISNUMBER(VLOOKUP($B77,HKI!$B$11:$S$73,18,FALSE))=FALSE,$L$6="",$B77=""),"",VLOOKUP($B77,HKI!$B$11:$S$73,18,FALSE))</f>
        <v/>
      </c>
      <c r="N77" s="652" t="str">
        <f>IF(OR(ISNUMBER(VLOOKUP($B77,HKI!$B$11:$U$73,20,FALSE))=FALSE,$N$6="",$B77=""),"",VLOOKUP($B77,HKI!$B$11:$U$73,20,FALSE))</f>
        <v/>
      </c>
      <c r="O77" s="653" t="str">
        <f>IF(OR(ISNUMBER(VLOOKUP($B77,HKI!$B$11:$W$73,22,FALSE))=FALSE,$N$6="",$B77=""),"",VLOOKUP($B77,HKI!$B$11:$W$73,22,FALSE))</f>
        <v/>
      </c>
      <c r="P77" s="652" t="str">
        <f>IF(OR(ISNUMBER(VLOOKUP($B77,HKI!$B$11:$Y$73,24,FALSE))=FALSE,$P$6="",$B77=""),"",VLOOKUP($B77,HKI!$B$11:$Y$73,24,FALSE))</f>
        <v/>
      </c>
      <c r="Q77" s="653" t="str">
        <f>IF(OR(ISNUMBER(VLOOKUP($B77,HKI!$B$11:$AA$73,26,FALSE))=FALSE,$P$6="",$B77=""),"",VLOOKUP($B77,HKI!$B$11:$AA$73,26,FALSE))</f>
        <v/>
      </c>
      <c r="R77" s="652" t="str">
        <f>IF(OR(ISNUMBER(VLOOKUP($B77,HKI!$B$11:$AC$73,28,FALSE))=FALSE,$R$6="",$B77=""),"",VLOOKUP($B77,HKI!$B$11:$AC$73,28,FALSE))</f>
        <v/>
      </c>
      <c r="S77" s="653" t="str">
        <f>IF(OR(ISNUMBER(VLOOKUP($B77,HKI!$B$11:$AE$73,30,FALSE))=FALSE,$R$6="",$B77=""),"",VLOOKUP($B77,HKI!$B$11:$AE$73,30,FALSE))</f>
        <v/>
      </c>
      <c r="T77" s="652" t="str">
        <f>IF(OR(ISNUMBER(VLOOKUP($B77,HKI!$B$11:$AG$73,32,FALSE))=FALSE,$T$6="",$B77=""),"",VLOOKUP($B77,HKI!$B$11:$AG$73,32,FALSE))</f>
        <v/>
      </c>
      <c r="U77" s="653" t="str">
        <f>IF(OR(ISNUMBER(VLOOKUP($B77,HKI!$B$11:$AI$73,34,FALSE))=FALSE,$T$6="",$B77=""),"",VLOOKUP($B77,HKI!$B$11:$AI$73,34,FALSE))</f>
        <v/>
      </c>
      <c r="V77" s="652" t="str">
        <f>IF(OR(ISNUMBER(VLOOKUP($B77,HKI!$B$11:$AK$73,36,FALSE))=FALSE,$V$6="",$B77=""),"",VLOOKUP($B77,HKI!$B$11:$AK$73,36,FALSE))</f>
        <v/>
      </c>
      <c r="W77" s="653" t="str">
        <f>IF(OR(ISNUMBER(VLOOKUP($B77,HKI!$B$11:$AM$73,38,FALSE))=FALSE,$V$6="",$B77=""),"",VLOOKUP($B77,HKI!$B$11:$AM$73,38,FALSE))</f>
        <v/>
      </c>
      <c r="X77" s="652" t="str">
        <f>IF(OR(ISNUMBER(VLOOKUP($B77,HKI!$B$11:$AO$73,40,FALSE))=FALSE,$X$6="",$B77=""),"",VLOOKUP($B77,HKI!$B$11:$AO$73,40,FALSE))</f>
        <v/>
      </c>
      <c r="Y77" s="653" t="str">
        <f>IF(OR(ISNUMBER(VLOOKUP($B77,HKI!$B$11:$AQ$73,42,FALSE))=FALSE,$X$6="",$B77=""),"",VLOOKUP($B77,HKI!$B$11:$AQ$73,42,FALSE))</f>
        <v/>
      </c>
      <c r="Z77" s="652" t="str">
        <f>IF(OR(ISNUMBER(VLOOKUP($B77,HKI!$B$11:$AS$73,44,FALSE))=FALSE,$Z$6="",$B77=""),"",VLOOKUP($B77,HKI!$B$11:$AS$73,44,FALSE))</f>
        <v/>
      </c>
      <c r="AA77" s="254"/>
      <c r="AB77" s="652" t="str">
        <f>IF(OR(ISNUMBER(VLOOKUP($B77,HKI!$B$11:$AW$73,48,FALSE))=FALSE,$AB$6="",$B77=""),"",VLOOKUP($B77,HKI!$B$11:$AW$73,48,FALSE))</f>
        <v/>
      </c>
      <c r="AC77" s="254"/>
      <c r="AD77" s="652" t="str">
        <f>IF(OR(ISNUMBER(VLOOKUP($B77,HKII!$B$11:$I$80,8,FALSE))=FALSE,$AD$6="",$B77=""),"",VLOOKUP($B77,HKII!$B$11:$I$80,8,FALSE))</f>
        <v/>
      </c>
      <c r="AE77" s="653" t="str">
        <f>IF(OR(ISNUMBER(VLOOKUP($B77,HKII!$B$11:$K$80,10,FALSE))=FALSE,$AD$6="",$B77=""),"",VLOOKUP($B77,HKII!$B$11:$K$80,10,FALSE))</f>
        <v/>
      </c>
      <c r="AF77" s="652" t="str">
        <f>IF(OR(ISNUMBER(VLOOKUP($B77,HKII!$B$11:$M$80,12,FALSE))=FALSE,$AF$6="",$B77=""),"",VLOOKUP($B77,HKII!$B$11:$M$80,12,FALSE))</f>
        <v/>
      </c>
      <c r="AG77" s="653" t="str">
        <f>IF(OR(ISNUMBER(VLOOKUP($B77,HKII!$B$11:$O$80,14,FALSE))=FALSE,$AF$6="",$B77=""),"",VLOOKUP($B77,HKII!$B$11:$O$80,14,FALSE))</f>
        <v/>
      </c>
      <c r="AH77" s="652" t="str">
        <f>IF(OR(ISNUMBER(VLOOKUP($B77,HKII!$B$11:$Q$80,16,FALSE))=FALSE,$AH$6="",$B77=""),"",VLOOKUP($B77,HKII!$B$11:$Q$80,16,FALSE))</f>
        <v/>
      </c>
      <c r="AI77" s="653" t="str">
        <f>IF(OR(ISNUMBER(VLOOKUP($B77,HKII!$B$11:$S$80,18,FALSE))=FALSE,$AH$6="",$B77=""),"",VLOOKUP($B77,HKII!$B$11:$S$75,18,FALSE))</f>
        <v/>
      </c>
      <c r="AJ77" s="652" t="str">
        <f>IF(OR(ISNUMBER(VLOOKUP($B77,HKII!$B$11:$U$80,20,FALSE))=FALSE,$AJ$6="",$B77=""),"",VLOOKUP($B77,HKII!$B$11:$U$80,20,FALSE))</f>
        <v/>
      </c>
      <c r="AK77" s="653" t="str">
        <f>IF(OR(ISNUMBER(VLOOKUP($B77,HKII!$B$11:$W$91,22,FALSE))=FALSE,$AJ$6="",$B77=""),"",VLOOKUP($B77,HKII!$B$11:$W$91,22,FALSE))</f>
        <v/>
      </c>
      <c r="AL77" s="652" t="str">
        <f>IF(OR(ISNUMBER(VLOOKUP($B77,HKII!$B$11:$Y$80,24,FALSE))=FALSE,$AL$6="",$B77=""),"",VLOOKUP($B77,HKII!$B$11:$Y$80,24,FALSE))</f>
        <v/>
      </c>
      <c r="AM77" s="653" t="str">
        <f>IF(OR(ISNUMBER(VLOOKUP($B77,HKII!$B$11:$AA$80,26,FALSE))=FALSE,$AL$6="",$B77=""),"",VLOOKUP($B77,HKII!$B$11:$AA$80,26,FALSE))</f>
        <v/>
      </c>
      <c r="AN77" s="652" t="str">
        <f>IF(OR(ISNUMBER(VLOOKUP($B77,HKII!$B$11:$AC$80,28,FALSE))=FALSE,$AN$6="",$B77=""),"",VLOOKUP($B77,HKII!$B$11:$AC$80,28,FALSE))</f>
        <v/>
      </c>
      <c r="AO77" s="653" t="str">
        <f>IF(OR(ISNUMBER(VLOOKUP($B77,HKII!$B$11:$AE$80,30,FALSE))=FALSE,$AN$6="",$B77=""),"",VLOOKUP($B77,HKII!$B$11:$AE$80,30,FALSE))</f>
        <v/>
      </c>
      <c r="AP77" s="652" t="str">
        <f>IF(OR(ISNUMBER(VLOOKUP($B77,HKII!$B$11:$AG$80,32,FALSE))=FALSE,$AP$6="",$B77=""),"",VLOOKUP($B77,HKII!$B$11:$AG$80,32,FALSE))</f>
        <v/>
      </c>
      <c r="AQ77" s="654" t="str">
        <f>IF(OR(ISNUMBER(VLOOKUP($B77,HKII!$B$11:$AI$80,34,FALSE))=FALSE,$AP$6="",$B77=""),"",VLOOKUP($B77,HKII!$B$11:$AI$80,34,FALSE))</f>
        <v/>
      </c>
      <c r="AR77" s="652" t="str">
        <f>IF(OR(ISNUMBER(VLOOKUP($B77,HKII!$B$11:$AK$80,36,FALSE))=FALSE,$AR$6="",$B77=""),"",VLOOKUP($B77,HKII!$B$11:$AK$80,36,FALSE))</f>
        <v/>
      </c>
      <c r="AS77" s="254"/>
      <c r="AT77" s="652" t="str">
        <f>IF(OR(ISNUMBER(VLOOKUP($B77,HKII!$B$11:$AO$80,40,FALSE))=FALSE,$AT$6="",$B77=""),"",VLOOKUP($B77,HKII!$B$11:$AO$80,40,FALSE))</f>
        <v/>
      </c>
      <c r="AU77" s="735"/>
      <c r="AV77" s="652" t="str">
        <f>IF(OR(ISNUMBER(VLOOKUP($B77,HKII!$B$11:$AS$80,44,FALSE))=FALSE,$AV$6="",$B77=""),"",VLOOKUP($B77,HKII!$B$11:$AS$80,44,FALSE))</f>
        <v/>
      </c>
      <c r="AW77" s="735"/>
      <c r="AX77" s="652" t="str">
        <f>IF(OR(ISNUMBER(VLOOKUP($B77,HKII!$B$11:$AW$80,48,FALSE))=FALSE,AX72="",$B77=""),"",VLOOKUP($B77,HKII!$B$11:$AW$80,48,FALSE))</f>
        <v/>
      </c>
      <c r="AY77" s="735"/>
      <c r="AZ77" s="655" t="str">
        <f t="shared" si="127"/>
        <v/>
      </c>
      <c r="BA77" s="655" t="str">
        <f>IF($B77="","",IF($CP77&lt;&gt;$EJ77,$EJ77,""))</f>
        <v/>
      </c>
      <c r="BB77" s="548" t="str">
        <f>IF($B77="","",IF(OR(ISNUMBER(VLOOKUP($B77,HKI!$B$11:$BB$73,53,FALSE)),ISNUMBER(VLOOKUP($B77,HKII!$B$11:$BB$80,53,FALSE))),ROUND((VLOOKUP($B77,HKI!$B$11:$BB$73,53,FALSE)+VLOOKUP($B77,HKII!$B$11:$BB$80,53,FALSE))/2,0),""))</f>
        <v/>
      </c>
      <c r="BC77" s="656" t="str">
        <f>IF($B77="","",IF($AZ77="","KXL",IF($AZ77&lt;4,"Kém",IF($AZ77&lt;5.5,"TB Yếu",IF($AZ77&lt;7,"T.Bình",IF($AZ77&lt;8,"Khá",IF($AZ77&lt;9,"Giỏi","XS")))))))</f>
        <v/>
      </c>
      <c r="BD77" s="548" t="str">
        <f>IF($B77="","",IF($BA77="","",IF($BA77="","KXL",IF($BA77&lt;4,"Kém",IF($BA77&lt;5.5,"TB Yếu",IF($BA77&lt;7,"T.Bình",IF($BA77&lt;8,"Khá",IF($BA77&lt;9,"Giỏi","XS"))))))))</f>
        <v/>
      </c>
      <c r="BE77" s="202"/>
      <c r="BF77" s="186" t="str">
        <f>IF(AND(ISNUMBER(BS77)=TRUE,$BS77&gt;24),"Cảnh báo","")</f>
        <v/>
      </c>
      <c r="BG77" s="657" t="str">
        <f>IF($B77="","",SUMIF($BT77:$CO77,"&gt;=0",$BT$7:$CO$7))</f>
        <v/>
      </c>
      <c r="BH77" s="188" t="str">
        <f t="shared" si="128"/>
        <v/>
      </c>
      <c r="BI77" s="188" t="str">
        <f>IF($B77="","",SUMIF($BT77:$CO77,"&lt;4",$BT$7:$CO$7))</f>
        <v/>
      </c>
      <c r="BJ77" s="188" t="str">
        <f>IF(OR($AZ77="",$B77=""),"",SUMIF($DN77:$EI77,"&gt;=4",$DN$7:$EI$7))</f>
        <v/>
      </c>
      <c r="BK77" s="658" t="str">
        <f>IF(OR($AZ77="",$B77=""),"",SUMIF($DN77:$EI77,"&lt;4",$DN$7:$EI$7))</f>
        <v/>
      </c>
      <c r="BL77" s="659" t="str">
        <f>$DM77</f>
        <v/>
      </c>
      <c r="BM77" s="186" t="str">
        <f>IF($B77="","",IF($BL77&gt;=5.5,"BT","Y"))</f>
        <v/>
      </c>
      <c r="BN77" s="659" t="str">
        <f>$GD77</f>
        <v/>
      </c>
      <c r="BO77" s="186" t="str">
        <f>IF($B77="","",IF($BN77&gt;=5.5,"BT","Y"))</f>
        <v/>
      </c>
      <c r="BP77" s="660" t="str">
        <f>IF($BR77="","",IF($BR77&lt;34,"SV năm 1",IF($BR77&lt;=68,"SV năm 2","SV năm 3")))</f>
        <v/>
      </c>
      <c r="BQ77" s="203"/>
      <c r="BR77" s="681" t="str">
        <f>IF($B77="","",IF(AND(ISNUMBER(VLOOKUP($B77,HKI!$B$11:$BP$73,67,FALSE))=TRUE,ISNUMBER(VLOOKUP($B77,HKII!$B$11:$BI$80,60,FALSE))=TRUE),VLOOKUP($B77,HKI!$B$11:$BP$73,67,FALSE)+VLOOKUP($B77,HKII!$B$11:$BI$80,60,FALSE),IF(OR(ISNUMBER(VLOOKUP($B77,HKI!$B$11:$BP$73,67,FALSE))=TRUE,ISNUMBER(VLOOKUP($B77,HKII!$B$11:$BI$80,60,FALSE))=TRUE),VLOOKUP($B77,HKII!$B$11:$BI$80,60,FALSE),"")))</f>
        <v/>
      </c>
      <c r="BS77" s="681" t="str">
        <f>IF($B77="","",IF(ISNUMBER(VLOOKUP($B77,HKI!$B$11:$BQ$73,68,FALSE))=TRUE,VLOOKUP($B77,HKI!$B$11:$BQ$84,68,FALSE)+IF(ISNUMBER(VLOOKUP($B77,HKII!$B$11:$BJ$80,61,FALSE))=TRUE,VLOOKUP($B77,HKII!$B$11:$BJ$80,61,FALSE),VLOOKUP($B77,HKII!$B$11:$BJ$80,61,FALSE)),""))</f>
        <v/>
      </c>
      <c r="BT77" s="197" t="str">
        <f t="shared" si="129"/>
        <v/>
      </c>
      <c r="BU77" s="198" t="str">
        <f t="shared" si="130"/>
        <v/>
      </c>
      <c r="BV77" s="198" t="str">
        <f t="shared" si="131"/>
        <v/>
      </c>
      <c r="BW77" s="198" t="str">
        <f t="shared" si="132"/>
        <v/>
      </c>
      <c r="BX77" s="199" t="str">
        <f t="shared" si="133"/>
        <v/>
      </c>
      <c r="BY77" s="199" t="str">
        <f t="shared" si="134"/>
        <v/>
      </c>
      <c r="BZ77" s="198" t="str">
        <f t="shared" si="135"/>
        <v/>
      </c>
      <c r="CA77" s="198" t="str">
        <f t="shared" si="117"/>
        <v/>
      </c>
      <c r="CB77" s="199" t="str">
        <f>$X77</f>
        <v/>
      </c>
      <c r="CC77" s="199" t="str">
        <f>$Z77</f>
        <v/>
      </c>
      <c r="CD77" s="198" t="str">
        <f t="shared" si="136"/>
        <v/>
      </c>
      <c r="CE77" s="198" t="str">
        <f t="shared" si="137"/>
        <v/>
      </c>
      <c r="CF77" s="198" t="str">
        <f t="shared" si="138"/>
        <v/>
      </c>
      <c r="CG77" s="198" t="str">
        <f t="shared" si="139"/>
        <v/>
      </c>
      <c r="CH77" s="198" t="str">
        <f t="shared" si="140"/>
        <v/>
      </c>
      <c r="CI77" s="198" t="str">
        <f t="shared" si="141"/>
        <v/>
      </c>
      <c r="CJ77" s="198" t="str">
        <f t="shared" si="142"/>
        <v/>
      </c>
      <c r="CK77" s="198" t="str">
        <f t="shared" si="143"/>
        <v/>
      </c>
      <c r="CL77" s="198" t="str">
        <f t="shared" si="144"/>
        <v/>
      </c>
      <c r="CM77" s="198" t="str">
        <f t="shared" si="145"/>
        <v/>
      </c>
      <c r="CN77" s="198" t="str">
        <f t="shared" si="146"/>
        <v/>
      </c>
      <c r="CO77" s="199" t="str">
        <f t="shared" si="147"/>
        <v/>
      </c>
      <c r="CP77" s="200" t="str">
        <f>IF(COUNT($BT77:$CO77)=0,"",ROUND(SUMPRODUCT($BT77:$CO77,$BT$7:$CO$7)/SUMIF($BT77:$CO77,"&gt;=0",$BT$7:$CO$7),2))</f>
        <v/>
      </c>
      <c r="CQ77" s="571" t="str">
        <f>IF($BT77&lt;=4,"",$BT77)</f>
        <v/>
      </c>
      <c r="CR77" s="571" t="str">
        <f>IF($BU77&lt;=4,"",$BU77)</f>
        <v/>
      </c>
      <c r="CS77" s="571" t="str">
        <f>IF($BV77&lt;=4,"",$BV77)</f>
        <v/>
      </c>
      <c r="CT77" s="571" t="str">
        <f>IF($BW77&lt;=4,"",$BW77)</f>
        <v/>
      </c>
      <c r="CU77" s="571" t="str">
        <f>IF($BX77&lt;=4,"",$BX77)</f>
        <v/>
      </c>
      <c r="CV77" s="571" t="str">
        <f>IF($BY77&lt;=4,"",$BY77)</f>
        <v/>
      </c>
      <c r="CW77" s="571" t="str">
        <f>IF($BZ77&lt;=4,"",$BZ77)</f>
        <v/>
      </c>
      <c r="CX77" s="571" t="str">
        <f>IF($CA77&lt;=4,"",$CA77)</f>
        <v/>
      </c>
      <c r="CY77" s="571" t="str">
        <f>IF($CB77&lt;=4,"",$CB77)</f>
        <v/>
      </c>
      <c r="CZ77" s="571" t="str">
        <f>IF($CC77&lt;=4,"",$CC77)</f>
        <v/>
      </c>
      <c r="DA77" s="571" t="str">
        <f>IF($CD77&lt;=4,"",$CD77)</f>
        <v/>
      </c>
      <c r="DB77" s="571" t="str">
        <f>IF($CE77&lt;=4,"",$CE77)</f>
        <v/>
      </c>
      <c r="DC77" s="571" t="str">
        <f>IF($CF77&lt;=4,"",$CF77)</f>
        <v/>
      </c>
      <c r="DD77" s="571" t="str">
        <f>IF($CG77&lt;=4,"",$CG77)</f>
        <v/>
      </c>
      <c r="DE77" s="571" t="str">
        <f>IF($CH77&lt;=4,"",$CH77)</f>
        <v/>
      </c>
      <c r="DF77" s="571" t="str">
        <f>IF($CI77&lt;=4,"",$CI77)</f>
        <v/>
      </c>
      <c r="DG77" s="571" t="str">
        <f>IF($CJ77&lt;=4,"",$CJ77)</f>
        <v/>
      </c>
      <c r="DH77" s="571" t="str">
        <f>IF($CK77&lt;=4,"",$CK77)</f>
        <v/>
      </c>
      <c r="DI77" s="571" t="str">
        <f>IF($CL77&lt;=4,"",$CL77)</f>
        <v/>
      </c>
      <c r="DJ77" s="571" t="str">
        <f>IF($CM77&lt;=4,"",$CM77)</f>
        <v/>
      </c>
      <c r="DK77" s="571" t="str">
        <f>IF($CN77&lt;=4,"",$CN77)</f>
        <v/>
      </c>
      <c r="DL77" s="571" t="str">
        <f>IF($CO77&lt;=4,"",$CO77)</f>
        <v/>
      </c>
      <c r="DM77" s="574" t="str">
        <f t="shared" si="148"/>
        <v/>
      </c>
      <c r="DN77" s="585" t="str">
        <f>IF($I77="",$H77,$I77)</f>
        <v/>
      </c>
      <c r="DO77" s="586" t="str">
        <f>IF($K77="",$J77,$K77)</f>
        <v/>
      </c>
      <c r="DP77" s="586" t="str">
        <f>IF($M77="",$L77,$M77)</f>
        <v/>
      </c>
      <c r="DQ77" s="586" t="str">
        <f>IF($O77="",$N77,$O77)</f>
        <v/>
      </c>
      <c r="DR77" s="586" t="str">
        <f>IF($Q77="",$P77,$Q77)</f>
        <v/>
      </c>
      <c r="DS77" s="586" t="str">
        <f>IF($S77="",$R77,$S77)</f>
        <v/>
      </c>
      <c r="DT77" s="586" t="str">
        <f>IF($U77="",$T77,$U77)</f>
        <v/>
      </c>
      <c r="DU77" s="586" t="str">
        <f>IF($W77="",$V77,$W77)</f>
        <v/>
      </c>
      <c r="DV77" s="586" t="str">
        <f>IF($Y77="",$X77,$Y77)</f>
        <v/>
      </c>
      <c r="DW77" s="586" t="str">
        <f>IF($AA77="",$Z77,$AA77)</f>
        <v/>
      </c>
      <c r="DX77" s="586" t="str">
        <f>IF($AC77="",$AB77,$AC77)</f>
        <v/>
      </c>
      <c r="DY77" s="586" t="str">
        <f>IF($AE77="",$AD77,$AE77)</f>
        <v/>
      </c>
      <c r="DZ77" s="586" t="str">
        <f>IF($AG77="",$AF77,$AG77)</f>
        <v/>
      </c>
      <c r="EA77" s="586" t="str">
        <f>IF($AI77="",$AH77,$AI77)</f>
        <v/>
      </c>
      <c r="EB77" s="586" t="str">
        <f>IF($AK77="",$AJ77,$AK77)</f>
        <v/>
      </c>
      <c r="EC77" s="586" t="str">
        <f>IF($AM77="",$AL77,$AM77)</f>
        <v/>
      </c>
      <c r="ED77" s="586" t="str">
        <f>IF($AO77="",$AN77,$AO77)</f>
        <v/>
      </c>
      <c r="EE77" s="586" t="str">
        <f>IF($AQ77="",$AP77,$AQ77)</f>
        <v/>
      </c>
      <c r="EF77" s="586" t="str">
        <f>IF($AS77="",$AR77,$AS77)</f>
        <v/>
      </c>
      <c r="EG77" s="586" t="str">
        <f>IF($AU77="",$AT77,$AU77)</f>
        <v/>
      </c>
      <c r="EH77" s="586" t="str">
        <f>IF($AW77="",$AV77,$AW77)</f>
        <v/>
      </c>
      <c r="EI77" s="586" t="str">
        <f>IF($AY77="",$AX77,$AY77)</f>
        <v/>
      </c>
      <c r="EJ77" s="589" t="str">
        <f>IF(COUNT($DN77:$EI77)=0,"",ROUND(SUMPRODUCT($DN77:$EI77,$DN$7:$EI$7)/SUMIF($DN77:$EI77,"&gt;=0",$DN$7:$EI$7),2))</f>
        <v/>
      </c>
      <c r="EK77" s="617" t="str">
        <f>IF($B77="","",IF(ISNUMBER(VLOOKUP($B77,HKI!$B$11:$EU$73,150,FALSE)),VLOOKUP($B77,HKI!$B$11:$EU$73,150,FALSE),""))</f>
        <v/>
      </c>
      <c r="EL77" s="602" t="str">
        <f>IF($B77="","",IF(ISNUMBER(VLOOKUP($B77,HKI!$B$11:$EV$73,151,FALSE)),VLOOKUP($B77,HKI!$B$11:$EV$73,151,FALSE),""))</f>
        <v/>
      </c>
      <c r="EM77" s="602" t="str">
        <f>IF($B77="","",IF(ISNUMBER(VLOOKUP($B77,HKI!$B$11:$EW$73,152,FALSE)),VLOOKUP($B77,HKI!$B$11:$EW$73,152,FALSE),""))</f>
        <v/>
      </c>
      <c r="EN77" s="602" t="str">
        <f>IF($B77="","",IF(ISNUMBER(VLOOKUP($B77,HKI!$B$11:$EX$73,153,FALSE)),VLOOKUP($B77,HKI!$B$11:$EX$73,153,FALSE),""))</f>
        <v/>
      </c>
      <c r="EO77" s="602" t="str">
        <f>IF($B77="","",IF(ISNUMBER(VLOOKUP($B77,HKI!$B$11:$EY$73,154,FALSE)),VLOOKUP($B77,HKI!$B$11:$EY$73,154,FALSE),""))</f>
        <v/>
      </c>
      <c r="EP77" s="602" t="str">
        <f>IF($B77="","",IF(ISNUMBER(VLOOKUP($B77,HKI!$B$11:$EZ$73,155,FALSE)),VLOOKUP($B77,HKI!$B$11:$EZ$73,155,FALSE),""))</f>
        <v/>
      </c>
      <c r="EQ77" s="602" t="str">
        <f>IF($B77="","",IF(ISNUMBER(VLOOKUP($B77,HKI!$B$11:$FA$73,156,FALSE)),VLOOKUP($B77,HKI!$B$11:$FA$73,156,FALSE),""))</f>
        <v/>
      </c>
      <c r="ER77" s="602" t="str">
        <f>IF($B77="","",IF(ISNUMBER(VLOOKUP($B77,HKI!$B$11:$FB$73,157,FALSE)),VLOOKUP($B77,HKI!$B$11:$FB$73,157,FALSE),""))</f>
        <v/>
      </c>
      <c r="ES77" s="602" t="str">
        <f>IF($B77="","",IF(ISNUMBER(VLOOKUP($B77,HKI!$B$11:$FC$84,158,FALSE)),VLOOKUP($B77,HKI!$B$11:$FC$73,158,FALSE),""))</f>
        <v/>
      </c>
      <c r="ET77" s="602" t="str">
        <f>IF($B77="","",IF(ISNUMBER(VLOOKUP($B77,HKI!$B$11:$FD$73,159,FALSE)),VLOOKUP($B77,HKI!$B$11:$FD$73,159,FALSE),""))</f>
        <v/>
      </c>
      <c r="EU77" s="602" t="str">
        <f>IF($B77="","",IF(ISNUMBER(VLOOKUP($B77,HKI!$B$11:$FE$73,160,FALSE)),VLOOKUP($B77,HKI!$B$11:$FE$73,160,FALSE),""))</f>
        <v/>
      </c>
      <c r="EV77" s="602" t="str">
        <f>IF($B77="","",IF(ISNUMBER(VLOOKUP($B77,HKI!$B$11:$FF$73,161,FALSE)),VLOOKUP($B77,HKI!$B$11:$FF$73,161,FALSE),""))</f>
        <v/>
      </c>
      <c r="EW77" s="602" t="str">
        <f>IF($B77="","",IF(ISNUMBER(VLOOKUP($B77,HKI!$B$11:$FG$73,162,FALSE)),VLOOKUP($B77,HKI!$B$11:$FG$73,162,FALSE),""))</f>
        <v/>
      </c>
      <c r="EX77" s="602" t="str">
        <f>IF($B77="","",IF(ISNUMBER(VLOOKUP($B77,HKI!$B$11:$FH$73,163,FALSE)),VLOOKUP($B77,HKI!$B$11:$FH$73,163,FALSE),""))</f>
        <v/>
      </c>
      <c r="EY77" s="602" t="str">
        <f>IF($B77="","",IF(ISNUMBER(VLOOKUP($B77,HKI!$B$11:$FI$73,164,FALSE)),VLOOKUP($B77,HKI!$B$11:$FI$73,164,FALSE),""))</f>
        <v/>
      </c>
      <c r="EZ77" s="602" t="str">
        <f>IF($B77="","",IF(ISNUMBER(VLOOKUP($B77,HKI!$B$11:$FJ$73,165,FALSE)),VLOOKUP($B77,HKI!$B$11:$FJ$73,165,FALSE),""))</f>
        <v/>
      </c>
      <c r="FA77" s="602" t="str">
        <f>IF($B77="","",IF(ISNUMBER(VLOOKUP($B77,HKI!$B$11:$FK$73,166,FALSE)),VLOOKUP($B77,HKI!$B$11:$FK$73,166,FALSE),""))</f>
        <v/>
      </c>
      <c r="FB77" s="602" t="str">
        <f>IF($B77="","",IF(ISNUMBER(VLOOKUP($B77,HKI!$B$11:$FL$73,167,FALSE)),VLOOKUP($B77,HKI!$B$11:$FL$73,167,FALSE),""))</f>
        <v/>
      </c>
      <c r="FC77" s="602" t="str">
        <f>IF($B77="","",IF(ISNUMBER(VLOOKUP($B77,HKI!$B$11:$FM$73,168,FALSE)),VLOOKUP($B77,HKI!$B$11:$FM$73,168,FALSE),""))</f>
        <v/>
      </c>
      <c r="FD77" s="602" t="str">
        <f>IF($B77="","",IF(ISNUMBER(VLOOKUP($B77,HKI!$B$11:$FN$73,169,FALSE)),VLOOKUP($B77,HKI!$B$11:$FN$73,169,FALSE),""))</f>
        <v/>
      </c>
      <c r="FE77" s="602" t="str">
        <f>IF($B77="","",IF(ISNUMBER(VLOOKUP($B77,HKI!$B$11:$FO$73,170,FALSE)),VLOOKUP($B77,HKI!$B$11:$FO$73,170,FALSE),""))</f>
        <v/>
      </c>
      <c r="FF77" s="602" t="str">
        <f>IF($B77="","",IF(ISNUMBER(VLOOKUP($B77,HKI!$B$11:$FP$73,171,FALSE)),VLOOKUP($B77,HKI!$B$11:$FP$73,171,FALSE),""))</f>
        <v/>
      </c>
      <c r="FG77" s="618" t="str">
        <f>IF($B77="","",IF(ISNUMBER(VLOOKUP($B77,HKI!$B$11:$FQ$73,172,FALSE)),VLOOKUP($B77,HKI!$B$11:$FQ$73,172,FALSE),""))</f>
        <v/>
      </c>
      <c r="FH77" s="610" t="str">
        <f>IF($DN77&lt;=4,"",$DN77)</f>
        <v/>
      </c>
      <c r="FI77" s="586" t="str">
        <f>IF($DO77&lt;=4,"",$DO77)</f>
        <v/>
      </c>
      <c r="FJ77" s="586" t="str">
        <f>IF($DP77&lt;=4,"",$DP77)</f>
        <v/>
      </c>
      <c r="FK77" s="586" t="str">
        <f>IF($DQ77&lt;=4,"",$DQ77)</f>
        <v/>
      </c>
      <c r="FL77" s="586" t="str">
        <f>IF($DR77&lt;=4,"",$DR77)</f>
        <v/>
      </c>
      <c r="FM77" s="586" t="str">
        <f>IF($DS77&lt;=4,"",$DS77)</f>
        <v/>
      </c>
      <c r="FN77" s="586" t="str">
        <f>IF($DT77&lt;=4,"",$DT77)</f>
        <v/>
      </c>
      <c r="FO77" s="586" t="str">
        <f>IF($DU77&lt;=4,"",$DU77)</f>
        <v/>
      </c>
      <c r="FP77" s="586" t="str">
        <f>IF($DV77&lt;=4,"",$DV77)</f>
        <v/>
      </c>
      <c r="FQ77" s="586" t="str">
        <f>IF($DW77&lt;=4,"",$DW77)</f>
        <v/>
      </c>
      <c r="FR77" s="586" t="str">
        <f>IF($DX77&lt;=4,"",$DX77)</f>
        <v/>
      </c>
      <c r="FS77" s="586" t="str">
        <f>IF($DY77&lt;=4,"",$DY77)</f>
        <v/>
      </c>
      <c r="FT77" s="586" t="str">
        <f>IF($DZ77&lt;=4,"",$DZ77)</f>
        <v/>
      </c>
      <c r="FU77" s="586" t="str">
        <f>IF($EA77&lt;=4,"",$EA77)</f>
        <v/>
      </c>
      <c r="FV77" s="586" t="str">
        <f>IF($EB77&lt;=4,"",$EB77)</f>
        <v/>
      </c>
      <c r="FW77" s="586" t="str">
        <f>IF($EC77&lt;=4,"",$EC77)</f>
        <v/>
      </c>
      <c r="FX77" s="586" t="str">
        <f>IF($ED77&lt;=4,"",$ED77)</f>
        <v/>
      </c>
      <c r="FY77" s="586" t="str">
        <f>IF($EE77&lt;=4,"",$EE77)</f>
        <v/>
      </c>
      <c r="FZ77" s="586" t="str">
        <f>IF($EF77&lt;=4,"",$EF77)</f>
        <v/>
      </c>
      <c r="GA77" s="586" t="str">
        <f>IF($EG77&lt;=4,"",$EG77)</f>
        <v/>
      </c>
      <c r="GB77" s="586" t="str">
        <f>IF($EH77&lt;=4,"",$EH77)</f>
        <v/>
      </c>
      <c r="GC77" s="586" t="str">
        <f>IF($EI77&lt;=4,"",$EI77)</f>
        <v/>
      </c>
      <c r="GD77" s="596" t="str">
        <f>IF($B77="","",IF(COUNT($FH77:$GC77)=0,0,ROUND(SUMPRODUCT($FH77:$GC77,$FH$7:$GC$7)/SUMIF($FH77:$GC77,"&gt;=4",$FH$7:$GC$7),2)))</f>
        <v/>
      </c>
      <c r="GE77" s="737" t="str">
        <f>IF($B77="","",IF(COUNT($EK77:$GC77)=0,0,ROUND(SUMPRODUCT($EK77:$GC77,$EK$7:$GC$7)/SUMIF($EK77:$GC77,"&gt;=4",$EK$7:$GC$7),2)))</f>
        <v/>
      </c>
      <c r="GF77" s="210"/>
      <c r="GI77" s="738">
        <f>SUMPRODUCT($EK77:$GC77,$EK$7:$GC$7)</f>
        <v>0</v>
      </c>
      <c r="GJ77" s="738">
        <f>SUMIF($EK77:$GC77,"&gt;=0",$EK$7:$GC$7)</f>
        <v>0</v>
      </c>
      <c r="GK77" s="738" t="e">
        <f>ROUND(GI77/GJ77,2)</f>
        <v>#DIV/0!</v>
      </c>
    </row>
    <row r="78" spans="1:193" s="209" customFormat="1" ht="20.25">
      <c r="A78" s="687" t="str">
        <f>IF(B78="","",SUBTOTAL(3,$B$11:B78))</f>
        <v/>
      </c>
      <c r="B78" s="647" t="str">
        <f>IF(HKII!$B78="","",HKII!$B78)</f>
        <v/>
      </c>
      <c r="C78" s="648" t="str">
        <f>IF($B78="","",VLOOKUP($B78,'DS LOP HKII'!$B$2:$C$936,2,0))</f>
        <v/>
      </c>
      <c r="D78" s="649" t="str">
        <f>IF($B78="","",VLOOKUP($B78,'DS LOP HKII'!$B$2:$D$936,3,0))</f>
        <v/>
      </c>
      <c r="E78" s="201"/>
      <c r="F78" s="650" t="str">
        <f>IF($B78="","",IF(AND(ISBLANK(VLOOKUP($B78,HKI!$B$11:$G$73,5,FALSE)),ISBLANK(VLOOKUP($B78,HKII!$B$11:$G$80,5,FALSE)))=TRUE,"",VLOOKUP($B78,HKI!$B$11:$G$73,5,FALSE)+VLOOKUP($B78,HKII!$B$11:$G$80,5,FALSE)))</f>
        <v/>
      </c>
      <c r="G78" s="651" t="str">
        <f>IF($B78="","",IF(AND(ISBLANK(VLOOKUP($B78,HKI!$B$11:$G$73,6,FALSE)),ISBLANK(VLOOKUP($B78,HKII!$B$11:$G$80,6,FALSE)))=TRUE,"",VLOOKUP($B78,HKI!$B$11:$G$73,6,FALSE)+VLOOKUP($B78,HKII!$B$11:$G$80,6,FALSE)))</f>
        <v/>
      </c>
      <c r="H78" s="652" t="str">
        <f>IF(OR(ISNUMBER(VLOOKUP($B78,HKI!$B$11:$I$73,8,FALSE))=FALSE,$H$6="",$B78=""),"",VLOOKUP($B78,HKI!$B$11:$I$73,8,FALSE))</f>
        <v/>
      </c>
      <c r="I78" s="653" t="str">
        <f>IF(OR(ISNUMBER(VLOOKUP($B78,HKI!$B$11:$K$73,10,FALSE))=FALSE,,$H$6="",$B78=""),"",VLOOKUP($B78,HKI!$B$11:$K$73,10,FALSE))</f>
        <v/>
      </c>
      <c r="J78" s="652" t="str">
        <f>IF(OR(ISNUMBER(VLOOKUP($B78,HKI!$B$11:$M$73,12,FALSE))=FALSE,$J$6="",$B78=""),"",VLOOKUP($B78,HKI!$B$11:$M$73,12,FALSE))</f>
        <v/>
      </c>
      <c r="K78" s="653" t="str">
        <f>IF(OR(ISNUMBER(VLOOKUP($B78,HKI!$B$11:$O$73,14,FALSE))=FALSE,$J$6="",$B78=""),"",VLOOKUP($B78,HKI!$B$11:$O$73,14,FALSE))</f>
        <v/>
      </c>
      <c r="L78" s="652" t="str">
        <f>IF(OR(ISNUMBER(VLOOKUP($B78,HKI!$B$11:$Q$73,16,FALSE))=FALSE,$L$6="",$B78=""),"",VLOOKUP($B78,HKI!$B$11:$Q$73,16,FALSE))</f>
        <v/>
      </c>
      <c r="M78" s="653" t="str">
        <f>IF(OR(ISNUMBER(VLOOKUP($B78,HKI!$B$11:$S$73,18,FALSE))=FALSE,$L$6="",$B78=""),"",VLOOKUP($B78,HKI!$B$11:$S$73,18,FALSE))</f>
        <v/>
      </c>
      <c r="N78" s="652" t="str">
        <f>IF(OR(ISNUMBER(VLOOKUP($B78,HKI!$B$11:$U$73,20,FALSE))=FALSE,$N$6="",$B78=""),"",VLOOKUP($B78,HKI!$B$11:$U$73,20,FALSE))</f>
        <v/>
      </c>
      <c r="O78" s="653" t="str">
        <f>IF(OR(ISNUMBER(VLOOKUP($B78,HKI!$B$11:$W$73,22,FALSE))=FALSE,$N$6="",$B78=""),"",VLOOKUP($B78,HKI!$B$11:$W$73,22,FALSE))</f>
        <v/>
      </c>
      <c r="P78" s="652" t="str">
        <f>IF(OR(ISNUMBER(VLOOKUP($B78,HKI!$B$11:$Y$73,24,FALSE))=FALSE,$P$6="",$B78=""),"",VLOOKUP($B78,HKI!$B$11:$Y$73,24,FALSE))</f>
        <v/>
      </c>
      <c r="Q78" s="653" t="str">
        <f>IF(OR(ISNUMBER(VLOOKUP($B78,HKI!$B$11:$AA$73,26,FALSE))=FALSE,$P$6="",$B78=""),"",VLOOKUP($B78,HKI!$B$11:$AA$73,26,FALSE))</f>
        <v/>
      </c>
      <c r="R78" s="652" t="str">
        <f>IF(OR(ISNUMBER(VLOOKUP($B78,HKI!$B$11:$AC$73,28,FALSE))=FALSE,$R$6="",$B78=""),"",VLOOKUP($B78,HKI!$B$11:$AC$73,28,FALSE))</f>
        <v/>
      </c>
      <c r="S78" s="653" t="str">
        <f>IF(OR(ISNUMBER(VLOOKUP($B78,HKI!$B$11:$AE$73,30,FALSE))=FALSE,$R$6="",$B78=""),"",VLOOKUP($B78,HKI!$B$11:$AE$73,30,FALSE))</f>
        <v/>
      </c>
      <c r="T78" s="652" t="str">
        <f>IF(OR(ISNUMBER(VLOOKUP($B78,HKI!$B$11:$AG$73,32,FALSE))=FALSE,$T$6="",$B78=""),"",VLOOKUP($B78,HKI!$B$11:$AG$73,32,FALSE))</f>
        <v/>
      </c>
      <c r="U78" s="653" t="str">
        <f>IF(OR(ISNUMBER(VLOOKUP($B78,HKI!$B$11:$AI$73,34,FALSE))=FALSE,$T$6="",$B78=""),"",VLOOKUP($B78,HKI!$B$11:$AI$73,34,FALSE))</f>
        <v/>
      </c>
      <c r="V78" s="652" t="str">
        <f>IF(OR(ISNUMBER(VLOOKUP($B78,HKI!$B$11:$AK$73,36,FALSE))=FALSE,$V$6="",$B78=""),"",VLOOKUP($B78,HKI!$B$11:$AK$73,36,FALSE))</f>
        <v/>
      </c>
      <c r="W78" s="653" t="str">
        <f>IF(OR(ISNUMBER(VLOOKUP($B78,HKI!$B$11:$AM$73,38,FALSE))=FALSE,$V$6="",$B78=""),"",VLOOKUP($B78,HKI!$B$11:$AM$73,38,FALSE))</f>
        <v/>
      </c>
      <c r="X78" s="652" t="str">
        <f>IF(OR(ISNUMBER(VLOOKUP($B78,HKI!$B$11:$AO$73,40,FALSE))=FALSE,$X$6="",$B78=""),"",VLOOKUP($B78,HKI!$B$11:$AO$73,40,FALSE))</f>
        <v/>
      </c>
      <c r="Y78" s="653" t="str">
        <f>IF(OR(ISNUMBER(VLOOKUP($B78,HKI!$B$11:$AQ$73,42,FALSE))=FALSE,$X$6="",$B78=""),"",VLOOKUP($B78,HKI!$B$11:$AQ$73,42,FALSE))</f>
        <v/>
      </c>
      <c r="Z78" s="652" t="str">
        <f>IF(OR(ISNUMBER(VLOOKUP($B78,HKI!$B$11:$AS$73,44,FALSE))=FALSE,$Z$6="",$B78=""),"",VLOOKUP($B78,HKI!$B$11:$AS$73,44,FALSE))</f>
        <v/>
      </c>
      <c r="AA78" s="254"/>
      <c r="AB78" s="652" t="str">
        <f>IF(OR(ISNUMBER(VLOOKUP($B78,HKI!$B$11:$AW$73,48,FALSE))=FALSE,$AB$6="",$B78=""),"",VLOOKUP($B78,HKI!$B$11:$AW$73,48,FALSE))</f>
        <v/>
      </c>
      <c r="AC78" s="254"/>
      <c r="AD78" s="652" t="str">
        <f>IF(OR(ISNUMBER(VLOOKUP($B78,HKII!$B$11:$I$80,8,FALSE))=FALSE,$AD$6="",$B78=""),"",VLOOKUP($B78,HKII!$B$11:$I$80,8,FALSE))</f>
        <v/>
      </c>
      <c r="AE78" s="653" t="str">
        <f>IF(OR(ISNUMBER(VLOOKUP($B78,HKII!$B$11:$K$80,10,FALSE))=FALSE,$AD$6="",$B78=""),"",VLOOKUP($B78,HKII!$B$11:$K$80,10,FALSE))</f>
        <v/>
      </c>
      <c r="AF78" s="652" t="str">
        <f>IF(OR(ISNUMBER(VLOOKUP($B78,HKII!$B$11:$M$80,12,FALSE))=FALSE,$AF$6="",$B78=""),"",VLOOKUP($B78,HKII!$B$11:$M$80,12,FALSE))</f>
        <v/>
      </c>
      <c r="AG78" s="653" t="str">
        <f>IF(OR(ISNUMBER(VLOOKUP($B78,HKII!$B$11:$O$80,14,FALSE))=FALSE,$AF$6="",$B78=""),"",VLOOKUP($B78,HKII!$B$11:$O$80,14,FALSE))</f>
        <v/>
      </c>
      <c r="AH78" s="652" t="str">
        <f>IF(OR(ISNUMBER(VLOOKUP($B78,HKII!$B$11:$Q$80,16,FALSE))=FALSE,$AH$6="",$B78=""),"",VLOOKUP($B78,HKII!$B$11:$Q$80,16,FALSE))</f>
        <v/>
      </c>
      <c r="AI78" s="653" t="str">
        <f>IF(OR(ISNUMBER(VLOOKUP($B78,HKII!$B$11:$S$80,18,FALSE))=FALSE,$AH$6="",$B78=""),"",VLOOKUP($B78,HKII!$B$11:$S$75,18,FALSE))</f>
        <v/>
      </c>
      <c r="AJ78" s="652" t="str">
        <f>IF(OR(ISNUMBER(VLOOKUP($B78,HKII!$B$11:$U$80,20,FALSE))=FALSE,$AJ$6="",$B78=""),"",VLOOKUP($B78,HKII!$B$11:$U$80,20,FALSE))</f>
        <v/>
      </c>
      <c r="AK78" s="653" t="str">
        <f>IF(OR(ISNUMBER(VLOOKUP($B78,HKII!$B$11:$W$91,22,FALSE))=FALSE,$AJ$6="",$B78=""),"",VLOOKUP($B78,HKII!$B$11:$W$91,22,FALSE))</f>
        <v/>
      </c>
      <c r="AL78" s="652" t="str">
        <f>IF(OR(ISNUMBER(VLOOKUP($B78,HKII!$B$11:$Y$80,24,FALSE))=FALSE,$AL$6="",$B78=""),"",VLOOKUP($B78,HKII!$B$11:$Y$80,24,FALSE))</f>
        <v/>
      </c>
      <c r="AM78" s="653" t="str">
        <f>IF(OR(ISNUMBER(VLOOKUP($B78,HKII!$B$11:$AA$80,26,FALSE))=FALSE,$AL$6="",$B78=""),"",VLOOKUP($B78,HKII!$B$11:$AA$80,26,FALSE))</f>
        <v/>
      </c>
      <c r="AN78" s="652" t="str">
        <f>IF(OR(ISNUMBER(VLOOKUP($B78,HKII!$B$11:$AC$80,28,FALSE))=FALSE,$AN$6="",$B78=""),"",VLOOKUP($B78,HKII!$B$11:$AC$80,28,FALSE))</f>
        <v/>
      </c>
      <c r="AO78" s="653" t="str">
        <f>IF(OR(ISNUMBER(VLOOKUP($B78,HKII!$B$11:$AE$80,30,FALSE))=FALSE,$AN$6="",$B78=""),"",VLOOKUP($B78,HKII!$B$11:$AE$80,30,FALSE))</f>
        <v/>
      </c>
      <c r="AP78" s="652" t="str">
        <f>IF(OR(ISNUMBER(VLOOKUP($B78,HKII!$B$11:$AG$80,32,FALSE))=FALSE,$AP$6="",$B78=""),"",VLOOKUP($B78,HKII!$B$11:$AG$80,32,FALSE))</f>
        <v/>
      </c>
      <c r="AQ78" s="654" t="str">
        <f>IF(OR(ISNUMBER(VLOOKUP($B78,HKII!$B$11:$AI$80,34,FALSE))=FALSE,$AP$6="",$B78=""),"",VLOOKUP($B78,HKII!$B$11:$AI$80,34,FALSE))</f>
        <v/>
      </c>
      <c r="AR78" s="652" t="str">
        <f>IF(OR(ISNUMBER(VLOOKUP($B78,HKII!$B$11:$AK$80,36,FALSE))=FALSE,$AR$6="",$B78=""),"",VLOOKUP($B78,HKII!$B$11:$AK$80,36,FALSE))</f>
        <v/>
      </c>
      <c r="AS78" s="254"/>
      <c r="AT78" s="652" t="str">
        <f>IF(OR(ISNUMBER(VLOOKUP($B78,HKII!$B$11:$AO$80,40,FALSE))=FALSE,$AT$6="",$B78=""),"",VLOOKUP($B78,HKII!$B$11:$AO$80,40,FALSE))</f>
        <v/>
      </c>
      <c r="AU78" s="735"/>
      <c r="AV78" s="652" t="str">
        <f>IF(OR(ISNUMBER(VLOOKUP($B78,HKII!$B$11:$AS$80,44,FALSE))=FALSE,$AV$6="",$B78=""),"",VLOOKUP($B78,HKII!$B$11:$AS$80,44,FALSE))</f>
        <v/>
      </c>
      <c r="AW78" s="735"/>
      <c r="AX78" s="652" t="str">
        <f>IF(OR(ISNUMBER(VLOOKUP($B78,HKII!$B$11:$AW$80,48,FALSE))=FALSE,AX73="",$B78=""),"",VLOOKUP($B78,HKII!$B$11:$AW$80,48,FALSE))</f>
        <v/>
      </c>
      <c r="AY78" s="735"/>
      <c r="AZ78" s="655" t="str">
        <f t="shared" si="127"/>
        <v/>
      </c>
      <c r="BA78" s="655" t="str">
        <f>IF($B78="","",IF($CP78&lt;&gt;$EJ78,$EJ78,""))</f>
        <v/>
      </c>
      <c r="BB78" s="548" t="str">
        <f>IF($B78="","",IF(OR(ISNUMBER(VLOOKUP($B78,HKI!$B$11:$BB$73,53,FALSE)),ISNUMBER(VLOOKUP($B78,HKII!$B$11:$BB$80,53,FALSE))),ROUND((VLOOKUP($B78,HKI!$B$11:$BB$73,53,FALSE)+VLOOKUP($B78,HKII!$B$11:$BB$80,53,FALSE))/2,0),""))</f>
        <v/>
      </c>
      <c r="BC78" s="656" t="str">
        <f>IF($B78="","",IF($AZ78="","KXL",IF($AZ78&lt;4,"Kém",IF($AZ78&lt;5.5,"TB Yếu",IF($AZ78&lt;7,"T.Bình",IF($AZ78&lt;8,"Khá",IF($AZ78&lt;9,"Giỏi","XS")))))))</f>
        <v/>
      </c>
      <c r="BD78" s="548" t="str">
        <f>IF($B78="","",IF($BA78="","",IF($BA78="","KXL",IF($BA78&lt;4,"Kém",IF($BA78&lt;5.5,"TB Yếu",IF($BA78&lt;7,"T.Bình",IF($BA78&lt;8,"Khá",IF($BA78&lt;9,"Giỏi","XS"))))))))</f>
        <v/>
      </c>
      <c r="BE78" s="202"/>
      <c r="BF78" s="186" t="str">
        <f>IF(AND(ISNUMBER(BS78)=TRUE,$BS78&gt;24),"Cảnh báo","")</f>
        <v/>
      </c>
      <c r="BG78" s="657" t="str">
        <f>IF($B78="","",SUMIF($BT78:$CO78,"&gt;=0",$BT$7:$CO$7))</f>
        <v/>
      </c>
      <c r="BH78" s="188" t="str">
        <f t="shared" si="128"/>
        <v/>
      </c>
      <c r="BI78" s="188" t="str">
        <f>IF($B78="","",SUMIF($BT78:$CO78,"&lt;4",$BT$7:$CO$7))</f>
        <v/>
      </c>
      <c r="BJ78" s="188" t="str">
        <f>IF(OR($AZ78="",$B78=""),"",SUMIF($DN78:$EI78,"&gt;=4",$DN$7:$EI$7))</f>
        <v/>
      </c>
      <c r="BK78" s="658" t="str">
        <f>IF(OR($AZ78="",$B78=""),"",SUMIF($DN78:$EI78,"&lt;4",$DN$7:$EI$7))</f>
        <v/>
      </c>
      <c r="BL78" s="659" t="str">
        <f>$DM78</f>
        <v/>
      </c>
      <c r="BM78" s="186" t="str">
        <f>IF($B78="","",IF($BL78&gt;=5.5,"BT","Y"))</f>
        <v/>
      </c>
      <c r="BN78" s="659" t="str">
        <f>$GD78</f>
        <v/>
      </c>
      <c r="BO78" s="186" t="str">
        <f>IF($B78="","",IF($BN78&gt;=5.5,"BT","Y"))</f>
        <v/>
      </c>
      <c r="BP78" s="660" t="str">
        <f>IF($BR78="","",IF($BR78&lt;34,"SV năm 1",IF($BR78&lt;=68,"SV năm 2","SV năm 3")))</f>
        <v/>
      </c>
      <c r="BQ78" s="203"/>
      <c r="BR78" s="681" t="str">
        <f>IF($B78="","",IF(AND(ISNUMBER(VLOOKUP($B78,HKI!$B$11:$BP$73,67,FALSE))=TRUE,ISNUMBER(VLOOKUP($B78,HKII!$B$11:$BI$80,60,FALSE))=TRUE),VLOOKUP($B78,HKI!$B$11:$BP$73,67,FALSE)+VLOOKUP($B78,HKII!$B$11:$BI$80,60,FALSE),IF(OR(ISNUMBER(VLOOKUP($B78,HKI!$B$11:$BP$73,67,FALSE))=TRUE,ISNUMBER(VLOOKUP($B78,HKII!$B$11:$BI$80,60,FALSE))=TRUE),VLOOKUP($B78,HKII!$B$11:$BI$80,60,FALSE),"")))</f>
        <v/>
      </c>
      <c r="BS78" s="681" t="str">
        <f>IF($B78="","",IF(ISNUMBER(VLOOKUP($B78,HKI!$B$11:$BQ$73,68,FALSE))=TRUE,VLOOKUP($B78,HKI!$B$11:$BQ$84,68,FALSE)+IF(ISNUMBER(VLOOKUP($B78,HKII!$B$11:$BJ$80,61,FALSE))=TRUE,VLOOKUP($B78,HKII!$B$11:$BJ$80,61,FALSE),VLOOKUP($B78,HKII!$B$11:$BJ$80,61,FALSE)),""))</f>
        <v/>
      </c>
      <c r="BT78" s="197" t="str">
        <f t="shared" si="129"/>
        <v/>
      </c>
      <c r="BU78" s="198" t="str">
        <f t="shared" si="130"/>
        <v/>
      </c>
      <c r="BV78" s="198" t="str">
        <f t="shared" si="131"/>
        <v/>
      </c>
      <c r="BW78" s="198" t="str">
        <f t="shared" si="132"/>
        <v/>
      </c>
      <c r="BX78" s="199" t="str">
        <f t="shared" si="133"/>
        <v/>
      </c>
      <c r="BY78" s="199" t="str">
        <f t="shared" si="134"/>
        <v/>
      </c>
      <c r="BZ78" s="198" t="str">
        <f t="shared" si="135"/>
        <v/>
      </c>
      <c r="CA78" s="198" t="str">
        <f t="shared" si="117"/>
        <v/>
      </c>
      <c r="CB78" s="199" t="str">
        <f>$X78</f>
        <v/>
      </c>
      <c r="CC78" s="199" t="str">
        <f>$Z78</f>
        <v/>
      </c>
      <c r="CD78" s="198" t="str">
        <f t="shared" si="136"/>
        <v/>
      </c>
      <c r="CE78" s="198" t="str">
        <f t="shared" si="137"/>
        <v/>
      </c>
      <c r="CF78" s="198" t="str">
        <f t="shared" si="138"/>
        <v/>
      </c>
      <c r="CG78" s="198" t="str">
        <f t="shared" si="139"/>
        <v/>
      </c>
      <c r="CH78" s="198" t="str">
        <f t="shared" si="140"/>
        <v/>
      </c>
      <c r="CI78" s="198" t="str">
        <f t="shared" si="141"/>
        <v/>
      </c>
      <c r="CJ78" s="198" t="str">
        <f t="shared" si="142"/>
        <v/>
      </c>
      <c r="CK78" s="198" t="str">
        <f t="shared" si="143"/>
        <v/>
      </c>
      <c r="CL78" s="198" t="str">
        <f t="shared" si="144"/>
        <v/>
      </c>
      <c r="CM78" s="198" t="str">
        <f t="shared" si="145"/>
        <v/>
      </c>
      <c r="CN78" s="198" t="str">
        <f t="shared" si="146"/>
        <v/>
      </c>
      <c r="CO78" s="199" t="str">
        <f t="shared" si="147"/>
        <v/>
      </c>
      <c r="CP78" s="200" t="str">
        <f>IF(COUNT($BT78:$CO78)=0,"",ROUND(SUMPRODUCT($BT78:$CO78,$BT$7:$CO$7)/SUMIF($BT78:$CO78,"&gt;=0",$BT$7:$CO$7),2))</f>
        <v/>
      </c>
      <c r="CQ78" s="571" t="str">
        <f>IF($BT78&lt;=4,"",$BT78)</f>
        <v/>
      </c>
      <c r="CR78" s="571" t="str">
        <f>IF($BU78&lt;=4,"",$BU78)</f>
        <v/>
      </c>
      <c r="CS78" s="571" t="str">
        <f>IF($BV78&lt;=4,"",$BV78)</f>
        <v/>
      </c>
      <c r="CT78" s="571" t="str">
        <f>IF($BW78&lt;=4,"",$BW78)</f>
        <v/>
      </c>
      <c r="CU78" s="571" t="str">
        <f>IF($BX78&lt;=4,"",$BX78)</f>
        <v/>
      </c>
      <c r="CV78" s="571" t="str">
        <f>IF($BY78&lt;=4,"",$BY78)</f>
        <v/>
      </c>
      <c r="CW78" s="571" t="str">
        <f>IF($BZ78&lt;=4,"",$BZ78)</f>
        <v/>
      </c>
      <c r="CX78" s="571" t="str">
        <f>IF($CA78&lt;=4,"",$CA78)</f>
        <v/>
      </c>
      <c r="CY78" s="571" t="str">
        <f>IF($CB78&lt;=4,"",$CB78)</f>
        <v/>
      </c>
      <c r="CZ78" s="571" t="str">
        <f>IF($CC78&lt;=4,"",$CC78)</f>
        <v/>
      </c>
      <c r="DA78" s="571" t="str">
        <f>IF($CD78&lt;=4,"",$CD78)</f>
        <v/>
      </c>
      <c r="DB78" s="571" t="str">
        <f>IF($CE78&lt;=4,"",$CE78)</f>
        <v/>
      </c>
      <c r="DC78" s="571" t="str">
        <f>IF($CF78&lt;=4,"",$CF78)</f>
        <v/>
      </c>
      <c r="DD78" s="571" t="str">
        <f>IF($CG78&lt;=4,"",$CG78)</f>
        <v/>
      </c>
      <c r="DE78" s="571" t="str">
        <f>IF($CH78&lt;=4,"",$CH78)</f>
        <v/>
      </c>
      <c r="DF78" s="571" t="str">
        <f>IF($CI78&lt;=4,"",$CI78)</f>
        <v/>
      </c>
      <c r="DG78" s="571" t="str">
        <f>IF($CJ78&lt;=4,"",$CJ78)</f>
        <v/>
      </c>
      <c r="DH78" s="571" t="str">
        <f>IF($CK78&lt;=4,"",$CK78)</f>
        <v/>
      </c>
      <c r="DI78" s="571" t="str">
        <f>IF($CL78&lt;=4,"",$CL78)</f>
        <v/>
      </c>
      <c r="DJ78" s="571" t="str">
        <f>IF($CM78&lt;=4,"",$CM78)</f>
        <v/>
      </c>
      <c r="DK78" s="571" t="str">
        <f>IF($CN78&lt;=4,"",$CN78)</f>
        <v/>
      </c>
      <c r="DL78" s="571" t="str">
        <f>IF($CO78&lt;=4,"",$CO78)</f>
        <v/>
      </c>
      <c r="DM78" s="574" t="str">
        <f t="shared" si="148"/>
        <v/>
      </c>
      <c r="DN78" s="585" t="str">
        <f>IF($I78="",$H78,$I78)</f>
        <v/>
      </c>
      <c r="DO78" s="586" t="str">
        <f>IF($K78="",$J78,$K78)</f>
        <v/>
      </c>
      <c r="DP78" s="586" t="str">
        <f>IF($M78="",$L78,$M78)</f>
        <v/>
      </c>
      <c r="DQ78" s="586" t="str">
        <f>IF($O78="",$N78,$O78)</f>
        <v/>
      </c>
      <c r="DR78" s="586" t="str">
        <f>IF($Q78="",$P78,$Q78)</f>
        <v/>
      </c>
      <c r="DS78" s="586" t="str">
        <f>IF($S78="",$R78,$S78)</f>
        <v/>
      </c>
      <c r="DT78" s="586" t="str">
        <f>IF($U78="",$T78,$U78)</f>
        <v/>
      </c>
      <c r="DU78" s="586" t="str">
        <f>IF($W78="",$V78,$W78)</f>
        <v/>
      </c>
      <c r="DV78" s="586" t="str">
        <f>IF($Y78="",$X78,$Y78)</f>
        <v/>
      </c>
      <c r="DW78" s="586" t="str">
        <f>IF($AA78="",$Z78,$AA78)</f>
        <v/>
      </c>
      <c r="DX78" s="586" t="str">
        <f>IF($AC78="",$AB78,$AC78)</f>
        <v/>
      </c>
      <c r="DY78" s="586" t="str">
        <f>IF($AE78="",$AD78,$AE78)</f>
        <v/>
      </c>
      <c r="DZ78" s="586" t="str">
        <f>IF($AG78="",$AF78,$AG78)</f>
        <v/>
      </c>
      <c r="EA78" s="586" t="str">
        <f>IF($AI78="",$AH78,$AI78)</f>
        <v/>
      </c>
      <c r="EB78" s="586" t="str">
        <f>IF($AK78="",$AJ78,$AK78)</f>
        <v/>
      </c>
      <c r="EC78" s="586" t="str">
        <f>IF($AM78="",$AL78,$AM78)</f>
        <v/>
      </c>
      <c r="ED78" s="586" t="str">
        <f>IF($AO78="",$AN78,$AO78)</f>
        <v/>
      </c>
      <c r="EE78" s="586" t="str">
        <f>IF($AQ78="",$AP78,$AQ78)</f>
        <v/>
      </c>
      <c r="EF78" s="586" t="str">
        <f>IF($AS78="",$AR78,$AS78)</f>
        <v/>
      </c>
      <c r="EG78" s="586" t="str">
        <f>IF($AU78="",$AT78,$AU78)</f>
        <v/>
      </c>
      <c r="EH78" s="586" t="str">
        <f>IF($AW78="",$AV78,$AW78)</f>
        <v/>
      </c>
      <c r="EI78" s="586" t="str">
        <f>IF($AY78="",$AX78,$AY78)</f>
        <v/>
      </c>
      <c r="EJ78" s="589" t="str">
        <f>IF(COUNT($DN78:$EI78)=0,"",ROUND(SUMPRODUCT($DN78:$EI78,$DN$7:$EI$7)/SUMIF($DN78:$EI78,"&gt;=0",$DN$7:$EI$7),2))</f>
        <v/>
      </c>
      <c r="EK78" s="617" t="str">
        <f>IF($B78="","",IF(ISNUMBER(VLOOKUP($B78,HKI!$B$11:$EU$73,150,FALSE)),VLOOKUP($B78,HKI!$B$11:$EU$73,150,FALSE),""))</f>
        <v/>
      </c>
      <c r="EL78" s="602" t="str">
        <f>IF($B78="","",IF(ISNUMBER(VLOOKUP($B78,HKI!$B$11:$EV$73,151,FALSE)),VLOOKUP($B78,HKI!$B$11:$EV$73,151,FALSE),""))</f>
        <v/>
      </c>
      <c r="EM78" s="602" t="str">
        <f>IF($B78="","",IF(ISNUMBER(VLOOKUP($B78,HKI!$B$11:$EW$73,152,FALSE)),VLOOKUP($B78,HKI!$B$11:$EW$73,152,FALSE),""))</f>
        <v/>
      </c>
      <c r="EN78" s="602" t="str">
        <f>IF($B78="","",IF(ISNUMBER(VLOOKUP($B78,HKI!$B$11:$EX$73,153,FALSE)),VLOOKUP($B78,HKI!$B$11:$EX$73,153,FALSE),""))</f>
        <v/>
      </c>
      <c r="EO78" s="602" t="str">
        <f>IF($B78="","",IF(ISNUMBER(VLOOKUP($B78,HKI!$B$11:$EY$73,154,FALSE)),VLOOKUP($B78,HKI!$B$11:$EY$73,154,FALSE),""))</f>
        <v/>
      </c>
      <c r="EP78" s="602" t="str">
        <f>IF($B78="","",IF(ISNUMBER(VLOOKUP($B78,HKI!$B$11:$EZ$73,155,FALSE)),VLOOKUP($B78,HKI!$B$11:$EZ$73,155,FALSE),""))</f>
        <v/>
      </c>
      <c r="EQ78" s="602" t="str">
        <f>IF($B78="","",IF(ISNUMBER(VLOOKUP($B78,HKI!$B$11:$FA$73,156,FALSE)),VLOOKUP($B78,HKI!$B$11:$FA$73,156,FALSE),""))</f>
        <v/>
      </c>
      <c r="ER78" s="602" t="str">
        <f>IF($B78="","",IF(ISNUMBER(VLOOKUP($B78,HKI!$B$11:$FB$73,157,FALSE)),VLOOKUP($B78,HKI!$B$11:$FB$73,157,FALSE),""))</f>
        <v/>
      </c>
      <c r="ES78" s="602" t="str">
        <f>IF($B78="","",IF(ISNUMBER(VLOOKUP($B78,HKI!$B$11:$FC$84,158,FALSE)),VLOOKUP($B78,HKI!$B$11:$FC$73,158,FALSE),""))</f>
        <v/>
      </c>
      <c r="ET78" s="602" t="str">
        <f>IF($B78="","",IF(ISNUMBER(VLOOKUP($B78,HKI!$B$11:$FD$73,159,FALSE)),VLOOKUP($B78,HKI!$B$11:$FD$73,159,FALSE),""))</f>
        <v/>
      </c>
      <c r="EU78" s="602" t="str">
        <f>IF($B78="","",IF(ISNUMBER(VLOOKUP($B78,HKI!$B$11:$FE$73,160,FALSE)),VLOOKUP($B78,HKI!$B$11:$FE$73,160,FALSE),""))</f>
        <v/>
      </c>
      <c r="EV78" s="602" t="str">
        <f>IF($B78="","",IF(ISNUMBER(VLOOKUP($B78,HKI!$B$11:$FF$73,161,FALSE)),VLOOKUP($B78,HKI!$B$11:$FF$73,161,FALSE),""))</f>
        <v/>
      </c>
      <c r="EW78" s="602" t="str">
        <f>IF($B78="","",IF(ISNUMBER(VLOOKUP($B78,HKI!$B$11:$FG$73,162,FALSE)),VLOOKUP($B78,HKI!$B$11:$FG$73,162,FALSE),""))</f>
        <v/>
      </c>
      <c r="EX78" s="602" t="str">
        <f>IF($B78="","",IF(ISNUMBER(VLOOKUP($B78,HKI!$B$11:$FH$73,163,FALSE)),VLOOKUP($B78,HKI!$B$11:$FH$73,163,FALSE),""))</f>
        <v/>
      </c>
      <c r="EY78" s="602" t="str">
        <f>IF($B78="","",IF(ISNUMBER(VLOOKUP($B78,HKI!$B$11:$FI$73,164,FALSE)),VLOOKUP($B78,HKI!$B$11:$FI$73,164,FALSE),""))</f>
        <v/>
      </c>
      <c r="EZ78" s="602" t="str">
        <f>IF($B78="","",IF(ISNUMBER(VLOOKUP($B78,HKI!$B$11:$FJ$73,165,FALSE)),VLOOKUP($B78,HKI!$B$11:$FJ$73,165,FALSE),""))</f>
        <v/>
      </c>
      <c r="FA78" s="602" t="str">
        <f>IF($B78="","",IF(ISNUMBER(VLOOKUP($B78,HKI!$B$11:$FK$73,166,FALSE)),VLOOKUP($B78,HKI!$B$11:$FK$73,166,FALSE),""))</f>
        <v/>
      </c>
      <c r="FB78" s="602" t="str">
        <f>IF($B78="","",IF(ISNUMBER(VLOOKUP($B78,HKI!$B$11:$FL$73,167,FALSE)),VLOOKUP($B78,HKI!$B$11:$FL$73,167,FALSE),""))</f>
        <v/>
      </c>
      <c r="FC78" s="602" t="str">
        <f>IF($B78="","",IF(ISNUMBER(VLOOKUP($B78,HKI!$B$11:$FM$73,168,FALSE)),VLOOKUP($B78,HKI!$B$11:$FM$73,168,FALSE),""))</f>
        <v/>
      </c>
      <c r="FD78" s="602" t="str">
        <f>IF($B78="","",IF(ISNUMBER(VLOOKUP($B78,HKI!$B$11:$FN$73,169,FALSE)),VLOOKUP($B78,HKI!$B$11:$FN$73,169,FALSE),""))</f>
        <v/>
      </c>
      <c r="FE78" s="602" t="str">
        <f>IF($B78="","",IF(ISNUMBER(VLOOKUP($B78,HKI!$B$11:$FO$73,170,FALSE)),VLOOKUP($B78,HKI!$B$11:$FO$73,170,FALSE),""))</f>
        <v/>
      </c>
      <c r="FF78" s="602" t="str">
        <f>IF($B78="","",IF(ISNUMBER(VLOOKUP($B78,HKI!$B$11:$FP$73,171,FALSE)),VLOOKUP($B78,HKI!$B$11:$FP$73,171,FALSE),""))</f>
        <v/>
      </c>
      <c r="FG78" s="618" t="str">
        <f>IF($B78="","",IF(ISNUMBER(VLOOKUP($B78,HKI!$B$11:$FQ$73,172,FALSE)),VLOOKUP($B78,HKI!$B$11:$FQ$73,172,FALSE),""))</f>
        <v/>
      </c>
      <c r="FH78" s="610" t="str">
        <f>IF($DN78&lt;=4,"",$DN78)</f>
        <v/>
      </c>
      <c r="FI78" s="586" t="str">
        <f>IF($DO78&lt;=4,"",$DO78)</f>
        <v/>
      </c>
      <c r="FJ78" s="586" t="str">
        <f>IF($DP78&lt;=4,"",$DP78)</f>
        <v/>
      </c>
      <c r="FK78" s="586" t="str">
        <f>IF($DQ78&lt;=4,"",$DQ78)</f>
        <v/>
      </c>
      <c r="FL78" s="586" t="str">
        <f>IF($DR78&lt;=4,"",$DR78)</f>
        <v/>
      </c>
      <c r="FM78" s="586" t="str">
        <f>IF($DS78&lt;=4,"",$DS78)</f>
        <v/>
      </c>
      <c r="FN78" s="586" t="str">
        <f>IF($DT78&lt;=4,"",$DT78)</f>
        <v/>
      </c>
      <c r="FO78" s="586" t="str">
        <f>IF($DU78&lt;=4,"",$DU78)</f>
        <v/>
      </c>
      <c r="FP78" s="586" t="str">
        <f>IF($DV78&lt;=4,"",$DV78)</f>
        <v/>
      </c>
      <c r="FQ78" s="586" t="str">
        <f>IF($DW78&lt;=4,"",$DW78)</f>
        <v/>
      </c>
      <c r="FR78" s="586" t="str">
        <f>IF($DX78&lt;=4,"",$DX78)</f>
        <v/>
      </c>
      <c r="FS78" s="586" t="str">
        <f>IF($DY78&lt;=4,"",$DY78)</f>
        <v/>
      </c>
      <c r="FT78" s="586" t="str">
        <f>IF($DZ78&lt;=4,"",$DZ78)</f>
        <v/>
      </c>
      <c r="FU78" s="586" t="str">
        <f>IF($EA78&lt;=4,"",$EA78)</f>
        <v/>
      </c>
      <c r="FV78" s="586" t="str">
        <f>IF($EB78&lt;=4,"",$EB78)</f>
        <v/>
      </c>
      <c r="FW78" s="586" t="str">
        <f>IF($EC78&lt;=4,"",$EC78)</f>
        <v/>
      </c>
      <c r="FX78" s="586" t="str">
        <f>IF($ED78&lt;=4,"",$ED78)</f>
        <v/>
      </c>
      <c r="FY78" s="586" t="str">
        <f>IF($EE78&lt;=4,"",$EE78)</f>
        <v/>
      </c>
      <c r="FZ78" s="586" t="str">
        <f>IF($EF78&lt;=4,"",$EF78)</f>
        <v/>
      </c>
      <c r="GA78" s="586" t="str">
        <f>IF($EG78&lt;=4,"",$EG78)</f>
        <v/>
      </c>
      <c r="GB78" s="586" t="str">
        <f>IF($EH78&lt;=4,"",$EH78)</f>
        <v/>
      </c>
      <c r="GC78" s="586" t="str">
        <f>IF($EI78&lt;=4,"",$EI78)</f>
        <v/>
      </c>
      <c r="GD78" s="596" t="str">
        <f>IF($B78="","",IF(COUNT($FH78:$GC78)=0,0,ROUND(SUMPRODUCT($FH78:$GC78,$FH$7:$GC$7)/SUMIF($FH78:$GC78,"&gt;=4",$FH$7:$GC$7),2)))</f>
        <v/>
      </c>
      <c r="GE78" s="737" t="str">
        <f>IF($B78="","",IF(COUNT($EK78:$GC78)=0,0,ROUND(SUMPRODUCT($EK78:$GC78,$EK$7:$GC$7)/SUMIF($EK78:$GC78,"&gt;=4",$EK$7:$GC$7),2)))</f>
        <v/>
      </c>
      <c r="GF78" s="210"/>
      <c r="GI78" s="738">
        <f>SUMPRODUCT($EK78:$GC78,$EK$7:$GC$7)</f>
        <v>0</v>
      </c>
      <c r="GJ78" s="738">
        <f>SUMIF($EK78:$GC78,"&gt;=0",$EK$7:$GC$7)</f>
        <v>0</v>
      </c>
      <c r="GK78" s="738" t="e">
        <f>ROUND(GI78/GJ78,2)</f>
        <v>#DIV/0!</v>
      </c>
    </row>
    <row r="79" spans="1:193" s="209" customFormat="1" ht="20.25">
      <c r="A79" s="687" t="str">
        <f>IF(B79="","",SUBTOTAL(3,$B$11:B79))</f>
        <v/>
      </c>
      <c r="B79" s="647" t="str">
        <f>IF(HKII!$B79="","",HKII!$B79)</f>
        <v/>
      </c>
      <c r="C79" s="648" t="str">
        <f>IF($B79="","",VLOOKUP($B79,'DS LOP HKII'!$B$2:$C$936,2,0))</f>
        <v/>
      </c>
      <c r="D79" s="649" t="str">
        <f>IF($B79="","",VLOOKUP($B79,'DS LOP HKII'!$B$2:$D$936,3,0))</f>
        <v/>
      </c>
      <c r="E79" s="201"/>
      <c r="F79" s="650" t="str">
        <f>IF($B79="","",IF(AND(ISBLANK(VLOOKUP($B79,HKI!$B$11:$G$73,5,FALSE)),ISBLANK(VLOOKUP($B79,HKII!$B$11:$G$80,5,FALSE)))=TRUE,"",VLOOKUP($B79,HKI!$B$11:$G$73,5,FALSE)+VLOOKUP($B79,HKII!$B$11:$G$80,5,FALSE)))</f>
        <v/>
      </c>
      <c r="G79" s="651" t="str">
        <f>IF($B79="","",IF(AND(ISBLANK(VLOOKUP($B79,HKI!$B$11:$G$73,6,FALSE)),ISBLANK(VLOOKUP($B79,HKII!$B$11:$G$80,6,FALSE)))=TRUE,"",VLOOKUP($B79,HKI!$B$11:$G$73,6,FALSE)+VLOOKUP($B79,HKII!$B$11:$G$80,6,FALSE)))</f>
        <v/>
      </c>
      <c r="H79" s="652" t="str">
        <f>IF(OR(ISNUMBER(VLOOKUP($B79,HKI!$B$11:$I$73,8,FALSE))=FALSE,$H$6="",$B79=""),"",VLOOKUP($B79,HKI!$B$11:$I$73,8,FALSE))</f>
        <v/>
      </c>
      <c r="I79" s="653" t="str">
        <f>IF(OR(ISNUMBER(VLOOKUP($B79,HKI!$B$11:$K$73,10,FALSE))=FALSE,,$H$6="",$B79=""),"",VLOOKUP($B79,HKI!$B$11:$K$73,10,FALSE))</f>
        <v/>
      </c>
      <c r="J79" s="652" t="str">
        <f>IF(OR(ISNUMBER(VLOOKUP($B79,HKI!$B$11:$M$73,12,FALSE))=FALSE,$J$6="",$B79=""),"",VLOOKUP($B79,HKI!$B$11:$M$73,12,FALSE))</f>
        <v/>
      </c>
      <c r="K79" s="653" t="str">
        <f>IF(OR(ISNUMBER(VLOOKUP($B79,HKI!$B$11:$O$73,14,FALSE))=FALSE,$J$6="",$B79=""),"",VLOOKUP($B79,HKI!$B$11:$O$73,14,FALSE))</f>
        <v/>
      </c>
      <c r="L79" s="652" t="str">
        <f>IF(OR(ISNUMBER(VLOOKUP($B79,HKI!$B$11:$Q$73,16,FALSE))=FALSE,$L$6="",$B79=""),"",VLOOKUP($B79,HKI!$B$11:$Q$73,16,FALSE))</f>
        <v/>
      </c>
      <c r="M79" s="653" t="str">
        <f>IF(OR(ISNUMBER(VLOOKUP($B79,HKI!$B$11:$S$73,18,FALSE))=FALSE,$L$6="",$B79=""),"",VLOOKUP($B79,HKI!$B$11:$S$73,18,FALSE))</f>
        <v/>
      </c>
      <c r="N79" s="652" t="str">
        <f>IF(OR(ISNUMBER(VLOOKUP($B79,HKI!$B$11:$U$73,20,FALSE))=FALSE,$N$6="",$B79=""),"",VLOOKUP($B79,HKI!$B$11:$U$73,20,FALSE))</f>
        <v/>
      </c>
      <c r="O79" s="653" t="str">
        <f>IF(OR(ISNUMBER(VLOOKUP($B79,HKI!$B$11:$W$73,22,FALSE))=FALSE,$N$6="",$B79=""),"",VLOOKUP($B79,HKI!$B$11:$W$73,22,FALSE))</f>
        <v/>
      </c>
      <c r="P79" s="652" t="str">
        <f>IF(OR(ISNUMBER(VLOOKUP($B79,HKI!$B$11:$Y$73,24,FALSE))=FALSE,$P$6="",$B79=""),"",VLOOKUP($B79,HKI!$B$11:$Y$73,24,FALSE))</f>
        <v/>
      </c>
      <c r="Q79" s="653" t="str">
        <f>IF(OR(ISNUMBER(VLOOKUP($B79,HKI!$B$11:$AA$73,26,FALSE))=FALSE,$P$6="",$B79=""),"",VLOOKUP($B79,HKI!$B$11:$AA$73,26,FALSE))</f>
        <v/>
      </c>
      <c r="R79" s="652" t="str">
        <f>IF(OR(ISNUMBER(VLOOKUP($B79,HKI!$B$11:$AC$73,28,FALSE))=FALSE,$R$6="",$B79=""),"",VLOOKUP($B79,HKI!$B$11:$AC$73,28,FALSE))</f>
        <v/>
      </c>
      <c r="S79" s="653" t="str">
        <f>IF(OR(ISNUMBER(VLOOKUP($B79,HKI!$B$11:$AE$73,30,FALSE))=FALSE,$R$6="",$B79=""),"",VLOOKUP($B79,HKI!$B$11:$AE$73,30,FALSE))</f>
        <v/>
      </c>
      <c r="T79" s="652" t="str">
        <f>IF(OR(ISNUMBER(VLOOKUP($B79,HKI!$B$11:$AG$73,32,FALSE))=FALSE,$T$6="",$B79=""),"",VLOOKUP($B79,HKI!$B$11:$AG$73,32,FALSE))</f>
        <v/>
      </c>
      <c r="U79" s="653" t="str">
        <f>IF(OR(ISNUMBER(VLOOKUP($B79,HKI!$B$11:$AI$73,34,FALSE))=FALSE,$T$6="",$B79=""),"",VLOOKUP($B79,HKI!$B$11:$AI$73,34,FALSE))</f>
        <v/>
      </c>
      <c r="V79" s="652" t="str">
        <f>IF(OR(ISNUMBER(VLOOKUP($B79,HKI!$B$11:$AK$73,36,FALSE))=FALSE,$V$6="",$B79=""),"",VLOOKUP($B79,HKI!$B$11:$AK$73,36,FALSE))</f>
        <v/>
      </c>
      <c r="W79" s="653" t="str">
        <f>IF(OR(ISNUMBER(VLOOKUP($B79,HKI!$B$11:$AM$73,38,FALSE))=FALSE,$V$6="",$B79=""),"",VLOOKUP($B79,HKI!$B$11:$AM$73,38,FALSE))</f>
        <v/>
      </c>
      <c r="X79" s="652" t="str">
        <f>IF(OR(ISNUMBER(VLOOKUP($B79,HKI!$B$11:$AO$73,40,FALSE))=FALSE,$X$6="",$B79=""),"",VLOOKUP($B79,HKI!$B$11:$AO$73,40,FALSE))</f>
        <v/>
      </c>
      <c r="Y79" s="653" t="str">
        <f>IF(OR(ISNUMBER(VLOOKUP($B79,HKI!$B$11:$AQ$73,42,FALSE))=FALSE,$X$6="",$B79=""),"",VLOOKUP($B79,HKI!$B$11:$AQ$73,42,FALSE))</f>
        <v/>
      </c>
      <c r="Z79" s="652" t="str">
        <f>IF(OR(ISNUMBER(VLOOKUP($B79,HKI!$B$11:$AS$73,44,FALSE))=FALSE,$Z$6="",$B79=""),"",VLOOKUP($B79,HKI!$B$11:$AS$73,44,FALSE))</f>
        <v/>
      </c>
      <c r="AA79" s="254"/>
      <c r="AB79" s="652" t="str">
        <f>IF(OR(ISNUMBER(VLOOKUP($B79,HKI!$B$11:$AW$73,48,FALSE))=FALSE,$AB$6="",$B79=""),"",VLOOKUP($B79,HKI!$B$11:$AW$73,48,FALSE))</f>
        <v/>
      </c>
      <c r="AC79" s="254"/>
      <c r="AD79" s="652" t="str">
        <f>IF(OR(ISNUMBER(VLOOKUP($B79,HKII!$B$11:$I$80,8,FALSE))=FALSE,$AD$6="",$B79=""),"",VLOOKUP($B79,HKII!$B$11:$I$80,8,FALSE))</f>
        <v/>
      </c>
      <c r="AE79" s="653" t="str">
        <f>IF(OR(ISNUMBER(VLOOKUP($B79,HKII!$B$11:$K$80,10,FALSE))=FALSE,$AD$6="",$B79=""),"",VLOOKUP($B79,HKII!$B$11:$K$80,10,FALSE))</f>
        <v/>
      </c>
      <c r="AF79" s="652" t="str">
        <f>IF(OR(ISNUMBER(VLOOKUP($B79,HKII!$B$11:$M$80,12,FALSE))=FALSE,$AF$6="",$B79=""),"",VLOOKUP($B79,HKII!$B$11:$M$80,12,FALSE))</f>
        <v/>
      </c>
      <c r="AG79" s="653" t="str">
        <f>IF(OR(ISNUMBER(VLOOKUP($B79,HKII!$B$11:$O$80,14,FALSE))=FALSE,$AF$6="",$B79=""),"",VLOOKUP($B79,HKII!$B$11:$O$80,14,FALSE))</f>
        <v/>
      </c>
      <c r="AH79" s="652" t="str">
        <f>IF(OR(ISNUMBER(VLOOKUP($B79,HKII!$B$11:$Q$80,16,FALSE))=FALSE,$AH$6="",$B79=""),"",VLOOKUP($B79,HKII!$B$11:$Q$80,16,FALSE))</f>
        <v/>
      </c>
      <c r="AI79" s="653" t="str">
        <f>IF(OR(ISNUMBER(VLOOKUP($B79,HKII!$B$11:$S$80,18,FALSE))=FALSE,$AH$6="",$B79=""),"",VLOOKUP($B79,HKII!$B$11:$S$75,18,FALSE))</f>
        <v/>
      </c>
      <c r="AJ79" s="652" t="str">
        <f>IF(OR(ISNUMBER(VLOOKUP($B79,HKII!$B$11:$U$80,20,FALSE))=FALSE,$AJ$6="",$B79=""),"",VLOOKUP($B79,HKII!$B$11:$U$80,20,FALSE))</f>
        <v/>
      </c>
      <c r="AK79" s="653" t="str">
        <f>IF(OR(ISNUMBER(VLOOKUP($B79,HKII!$B$11:$W$91,22,FALSE))=FALSE,$AJ$6="",$B79=""),"",VLOOKUP($B79,HKII!$B$11:$W$91,22,FALSE))</f>
        <v/>
      </c>
      <c r="AL79" s="652" t="str">
        <f>IF(OR(ISNUMBER(VLOOKUP($B79,HKII!$B$11:$Y$80,24,FALSE))=FALSE,$AL$6="",$B79=""),"",VLOOKUP($B79,HKII!$B$11:$Y$80,24,FALSE))</f>
        <v/>
      </c>
      <c r="AM79" s="653" t="str">
        <f>IF(OR(ISNUMBER(VLOOKUP($B79,HKII!$B$11:$AA$80,26,FALSE))=FALSE,$AL$6="",$B79=""),"",VLOOKUP($B79,HKII!$B$11:$AA$80,26,FALSE))</f>
        <v/>
      </c>
      <c r="AN79" s="652" t="str">
        <f>IF(OR(ISNUMBER(VLOOKUP($B79,HKII!$B$11:$AC$80,28,FALSE))=FALSE,$AN$6="",$B79=""),"",VLOOKUP($B79,HKII!$B$11:$AC$80,28,FALSE))</f>
        <v/>
      </c>
      <c r="AO79" s="653" t="str">
        <f>IF(OR(ISNUMBER(VLOOKUP($B79,HKII!$B$11:$AE$80,30,FALSE))=FALSE,$AN$6="",$B79=""),"",VLOOKUP($B79,HKII!$B$11:$AE$80,30,FALSE))</f>
        <v/>
      </c>
      <c r="AP79" s="652" t="str">
        <f>IF(OR(ISNUMBER(VLOOKUP($B79,HKII!$B$11:$AG$80,32,FALSE))=FALSE,$AP$6="",$B79=""),"",VLOOKUP($B79,HKII!$B$11:$AG$80,32,FALSE))</f>
        <v/>
      </c>
      <c r="AQ79" s="654" t="str">
        <f>IF(OR(ISNUMBER(VLOOKUP($B79,HKII!$B$11:$AI$80,34,FALSE))=FALSE,$AP$6="",$B79=""),"",VLOOKUP($B79,HKII!$B$11:$AI$80,34,FALSE))</f>
        <v/>
      </c>
      <c r="AR79" s="652" t="str">
        <f>IF(OR(ISNUMBER(VLOOKUP($B79,HKII!$B$11:$AK$80,36,FALSE))=FALSE,$AR$6="",$B79=""),"",VLOOKUP($B79,HKII!$B$11:$AK$80,36,FALSE))</f>
        <v/>
      </c>
      <c r="AS79" s="254"/>
      <c r="AT79" s="652" t="str">
        <f>IF(OR(ISNUMBER(VLOOKUP($B79,HKII!$B$11:$AO$80,40,FALSE))=FALSE,$AT$6="",$B79=""),"",VLOOKUP($B79,HKII!$B$11:$AO$80,40,FALSE))</f>
        <v/>
      </c>
      <c r="AU79" s="735"/>
      <c r="AV79" s="652" t="str">
        <f>IF(OR(ISNUMBER(VLOOKUP($B79,HKII!$B$11:$AS$80,44,FALSE))=FALSE,$AV$6="",$B79=""),"",VLOOKUP($B79,HKII!$B$11:$AS$80,44,FALSE))</f>
        <v/>
      </c>
      <c r="AW79" s="735"/>
      <c r="AX79" s="652" t="str">
        <f>IF(OR(ISNUMBER(VLOOKUP($B79,HKII!$B$11:$AW$80,48,FALSE))=FALSE,AX74="",$B79=""),"",VLOOKUP($B79,HKII!$B$11:$AW$80,48,FALSE))</f>
        <v/>
      </c>
      <c r="AY79" s="735"/>
      <c r="AZ79" s="655" t="str">
        <f t="shared" si="127"/>
        <v/>
      </c>
      <c r="BA79" s="655" t="str">
        <f>IF($B79="","",IF($CP79&lt;&gt;$EJ79,$EJ79,""))</f>
        <v/>
      </c>
      <c r="BB79" s="548" t="str">
        <f>IF($B79="","",IF(OR(ISNUMBER(VLOOKUP($B79,HKI!$B$11:$BB$73,53,FALSE)),ISNUMBER(VLOOKUP($B79,HKII!$B$11:$BB$80,53,FALSE))),ROUND((VLOOKUP($B79,HKI!$B$11:$BB$73,53,FALSE)+VLOOKUP($B79,HKII!$B$11:$BB$80,53,FALSE))/2,0),""))</f>
        <v/>
      </c>
      <c r="BC79" s="656" t="str">
        <f>IF($B79="","",IF($AZ79="","KXL",IF($AZ79&lt;4,"Kém",IF($AZ79&lt;5.5,"TB Yếu",IF($AZ79&lt;7,"T.Bình",IF($AZ79&lt;8,"Khá",IF($AZ79&lt;9,"Giỏi","XS")))))))</f>
        <v/>
      </c>
      <c r="BD79" s="548" t="str">
        <f>IF($B79="","",IF($BA79="","",IF($BA79="","KXL",IF($BA79&lt;4,"Kém",IF($BA79&lt;5.5,"TB Yếu",IF($BA79&lt;7,"T.Bình",IF($BA79&lt;8,"Khá",IF($BA79&lt;9,"Giỏi","XS"))))))))</f>
        <v/>
      </c>
      <c r="BE79" s="202"/>
      <c r="BF79" s="186" t="str">
        <f>IF(AND(ISNUMBER(BS79)=TRUE,$BS79&gt;24),"Cảnh báo","")</f>
        <v/>
      </c>
      <c r="BG79" s="657" t="str">
        <f>IF($B79="","",SUMIF($BT79:$CO79,"&gt;=0",$BT$7:$CO$7))</f>
        <v/>
      </c>
      <c r="BH79" s="188" t="str">
        <f t="shared" si="128"/>
        <v/>
      </c>
      <c r="BI79" s="188" t="str">
        <f>IF($B79="","",SUMIF($BT79:$CO79,"&lt;4",$BT$7:$CO$7))</f>
        <v/>
      </c>
      <c r="BJ79" s="188" t="str">
        <f>IF(OR($AZ79="",$B79=""),"",SUMIF($DN79:$EI79,"&gt;=4",$DN$7:$EI$7))</f>
        <v/>
      </c>
      <c r="BK79" s="658" t="str">
        <f>IF(OR($AZ79="",$B79=""),"",SUMIF($DN79:$EI79,"&lt;4",$DN$7:$EI$7))</f>
        <v/>
      </c>
      <c r="BL79" s="659" t="str">
        <f>$DM79</f>
        <v/>
      </c>
      <c r="BM79" s="186" t="str">
        <f>IF($B79="","",IF($BL79&gt;=5.5,"BT","Y"))</f>
        <v/>
      </c>
      <c r="BN79" s="659" t="str">
        <f>$GD79</f>
        <v/>
      </c>
      <c r="BO79" s="186" t="str">
        <f>IF($B79="","",IF($BN79&gt;=5.5,"BT","Y"))</f>
        <v/>
      </c>
      <c r="BP79" s="660" t="str">
        <f>IF($BR79="","",IF($BR79&lt;34,"SV năm 1",IF($BR79&lt;=68,"SV năm 2","SV năm 3")))</f>
        <v/>
      </c>
      <c r="BQ79" s="203"/>
      <c r="BR79" s="681" t="str">
        <f>IF($B79="","",IF(AND(ISNUMBER(VLOOKUP($B79,HKI!$B$11:$BP$73,67,FALSE))=TRUE,ISNUMBER(VLOOKUP($B79,HKII!$B$11:$BI$80,60,FALSE))=TRUE),VLOOKUP($B79,HKI!$B$11:$BP$73,67,FALSE)+VLOOKUP($B79,HKII!$B$11:$BI$80,60,FALSE),IF(OR(ISNUMBER(VLOOKUP($B79,HKI!$B$11:$BP$73,67,FALSE))=TRUE,ISNUMBER(VLOOKUP($B79,HKII!$B$11:$BI$80,60,FALSE))=TRUE),VLOOKUP($B79,HKII!$B$11:$BI$80,60,FALSE),"")))</f>
        <v/>
      </c>
      <c r="BS79" s="681" t="str">
        <f>IF($B79="","",IF(ISNUMBER(VLOOKUP($B79,HKI!$B$11:$BQ$73,68,FALSE))=TRUE,VLOOKUP($B79,HKI!$B$11:$BQ$84,68,FALSE)+IF(ISNUMBER(VLOOKUP($B79,HKII!$B$11:$BJ$80,61,FALSE))=TRUE,VLOOKUP($B79,HKII!$B$11:$BJ$80,61,FALSE),VLOOKUP($B79,HKII!$B$11:$BJ$80,61,FALSE)),""))</f>
        <v/>
      </c>
      <c r="BT79" s="197" t="str">
        <f t="shared" si="129"/>
        <v/>
      </c>
      <c r="BU79" s="198" t="str">
        <f t="shared" si="130"/>
        <v/>
      </c>
      <c r="BV79" s="198" t="str">
        <f t="shared" si="131"/>
        <v/>
      </c>
      <c r="BW79" s="198" t="str">
        <f t="shared" si="132"/>
        <v/>
      </c>
      <c r="BX79" s="199" t="str">
        <f t="shared" si="133"/>
        <v/>
      </c>
      <c r="BY79" s="199" t="str">
        <f t="shared" si="134"/>
        <v/>
      </c>
      <c r="BZ79" s="198" t="str">
        <f t="shared" si="135"/>
        <v/>
      </c>
      <c r="CA79" s="198" t="str">
        <f t="shared" si="117"/>
        <v/>
      </c>
      <c r="CB79" s="199" t="str">
        <f>$X79</f>
        <v/>
      </c>
      <c r="CC79" s="199" t="str">
        <f>$Z79</f>
        <v/>
      </c>
      <c r="CD79" s="198" t="str">
        <f t="shared" si="136"/>
        <v/>
      </c>
      <c r="CE79" s="198" t="str">
        <f t="shared" si="137"/>
        <v/>
      </c>
      <c r="CF79" s="198" t="str">
        <f t="shared" si="138"/>
        <v/>
      </c>
      <c r="CG79" s="198" t="str">
        <f t="shared" si="139"/>
        <v/>
      </c>
      <c r="CH79" s="198" t="str">
        <f t="shared" si="140"/>
        <v/>
      </c>
      <c r="CI79" s="198" t="str">
        <f t="shared" si="141"/>
        <v/>
      </c>
      <c r="CJ79" s="198" t="str">
        <f t="shared" si="142"/>
        <v/>
      </c>
      <c r="CK79" s="198" t="str">
        <f t="shared" si="143"/>
        <v/>
      </c>
      <c r="CL79" s="198" t="str">
        <f t="shared" si="144"/>
        <v/>
      </c>
      <c r="CM79" s="198" t="str">
        <f t="shared" si="145"/>
        <v/>
      </c>
      <c r="CN79" s="198" t="str">
        <f t="shared" si="146"/>
        <v/>
      </c>
      <c r="CO79" s="199" t="str">
        <f t="shared" si="147"/>
        <v/>
      </c>
      <c r="CP79" s="200" t="str">
        <f>IF(COUNT($BT79:$CO79)=0,"",ROUND(SUMPRODUCT($BT79:$CO79,$BT$7:$CO$7)/SUMIF($BT79:$CO79,"&gt;=0",$BT$7:$CO$7),2))</f>
        <v/>
      </c>
      <c r="CQ79" s="571" t="str">
        <f>IF($BT79&lt;=4,"",$BT79)</f>
        <v/>
      </c>
      <c r="CR79" s="571" t="str">
        <f>IF($BU79&lt;=4,"",$BU79)</f>
        <v/>
      </c>
      <c r="CS79" s="571" t="str">
        <f>IF($BV79&lt;=4,"",$BV79)</f>
        <v/>
      </c>
      <c r="CT79" s="571" t="str">
        <f>IF($BW79&lt;=4,"",$BW79)</f>
        <v/>
      </c>
      <c r="CU79" s="571" t="str">
        <f>IF($BX79&lt;=4,"",$BX79)</f>
        <v/>
      </c>
      <c r="CV79" s="571" t="str">
        <f>IF($BY79&lt;=4,"",$BY79)</f>
        <v/>
      </c>
      <c r="CW79" s="571" t="str">
        <f>IF($BZ79&lt;=4,"",$BZ79)</f>
        <v/>
      </c>
      <c r="CX79" s="571" t="str">
        <f>IF($CA79&lt;=4,"",$CA79)</f>
        <v/>
      </c>
      <c r="CY79" s="571" t="str">
        <f>IF($CB79&lt;=4,"",$CB79)</f>
        <v/>
      </c>
      <c r="CZ79" s="571" t="str">
        <f>IF($CC79&lt;=4,"",$CC79)</f>
        <v/>
      </c>
      <c r="DA79" s="571" t="str">
        <f>IF($CD79&lt;=4,"",$CD79)</f>
        <v/>
      </c>
      <c r="DB79" s="571" t="str">
        <f>IF($CE79&lt;=4,"",$CE79)</f>
        <v/>
      </c>
      <c r="DC79" s="571" t="str">
        <f>IF($CF79&lt;=4,"",$CF79)</f>
        <v/>
      </c>
      <c r="DD79" s="571" t="str">
        <f>IF($CG79&lt;=4,"",$CG79)</f>
        <v/>
      </c>
      <c r="DE79" s="571" t="str">
        <f>IF($CH79&lt;=4,"",$CH79)</f>
        <v/>
      </c>
      <c r="DF79" s="571" t="str">
        <f>IF($CI79&lt;=4,"",$CI79)</f>
        <v/>
      </c>
      <c r="DG79" s="571" t="str">
        <f>IF($CJ79&lt;=4,"",$CJ79)</f>
        <v/>
      </c>
      <c r="DH79" s="571" t="str">
        <f>IF($CK79&lt;=4,"",$CK79)</f>
        <v/>
      </c>
      <c r="DI79" s="571" t="str">
        <f>IF($CL79&lt;=4,"",$CL79)</f>
        <v/>
      </c>
      <c r="DJ79" s="571" t="str">
        <f>IF($CM79&lt;=4,"",$CM79)</f>
        <v/>
      </c>
      <c r="DK79" s="571" t="str">
        <f>IF($CN79&lt;=4,"",$CN79)</f>
        <v/>
      </c>
      <c r="DL79" s="571" t="str">
        <f>IF($CO79&lt;=4,"",$CO79)</f>
        <v/>
      </c>
      <c r="DM79" s="574" t="str">
        <f t="shared" si="148"/>
        <v/>
      </c>
      <c r="DN79" s="585" t="str">
        <f>IF($I79="",$H79,$I79)</f>
        <v/>
      </c>
      <c r="DO79" s="586" t="str">
        <f>IF($K79="",$J79,$K79)</f>
        <v/>
      </c>
      <c r="DP79" s="586" t="str">
        <f>IF($M79="",$L79,$M79)</f>
        <v/>
      </c>
      <c r="DQ79" s="586" t="str">
        <f>IF($O79="",$N79,$O79)</f>
        <v/>
      </c>
      <c r="DR79" s="586" t="str">
        <f>IF($Q79="",$P79,$Q79)</f>
        <v/>
      </c>
      <c r="DS79" s="586" t="str">
        <f>IF($S79="",$R79,$S79)</f>
        <v/>
      </c>
      <c r="DT79" s="586" t="str">
        <f>IF($U79="",$T79,$U79)</f>
        <v/>
      </c>
      <c r="DU79" s="586" t="str">
        <f>IF($W79="",$V79,$W79)</f>
        <v/>
      </c>
      <c r="DV79" s="586" t="str">
        <f>IF($Y79="",$X79,$Y79)</f>
        <v/>
      </c>
      <c r="DW79" s="586" t="str">
        <f>IF($AA79="",$Z79,$AA79)</f>
        <v/>
      </c>
      <c r="DX79" s="586" t="str">
        <f>IF($AC79="",$AB79,$AC79)</f>
        <v/>
      </c>
      <c r="DY79" s="586" t="str">
        <f>IF($AE79="",$AD79,$AE79)</f>
        <v/>
      </c>
      <c r="DZ79" s="586" t="str">
        <f>IF($AG79="",$AF79,$AG79)</f>
        <v/>
      </c>
      <c r="EA79" s="586" t="str">
        <f>IF($AI79="",$AH79,$AI79)</f>
        <v/>
      </c>
      <c r="EB79" s="586" t="str">
        <f>IF($AK79="",$AJ79,$AK79)</f>
        <v/>
      </c>
      <c r="EC79" s="586" t="str">
        <f>IF($AM79="",$AL79,$AM79)</f>
        <v/>
      </c>
      <c r="ED79" s="586" t="str">
        <f>IF($AO79="",$AN79,$AO79)</f>
        <v/>
      </c>
      <c r="EE79" s="586" t="str">
        <f>IF($AQ79="",$AP79,$AQ79)</f>
        <v/>
      </c>
      <c r="EF79" s="586" t="str">
        <f>IF($AS79="",$AR79,$AS79)</f>
        <v/>
      </c>
      <c r="EG79" s="586" t="str">
        <f>IF($AU79="",$AT79,$AU79)</f>
        <v/>
      </c>
      <c r="EH79" s="586" t="str">
        <f>IF($AW79="",$AV79,$AW79)</f>
        <v/>
      </c>
      <c r="EI79" s="586" t="str">
        <f>IF($AY79="",$AX79,$AY79)</f>
        <v/>
      </c>
      <c r="EJ79" s="589" t="str">
        <f>IF(COUNT($DN79:$EI79)=0,"",ROUND(SUMPRODUCT($DN79:$EI79,$DN$7:$EI$7)/SUMIF($DN79:$EI79,"&gt;=0",$DN$7:$EI$7),2))</f>
        <v/>
      </c>
      <c r="EK79" s="617" t="str">
        <f>IF($B79="","",IF(ISNUMBER(VLOOKUP($B79,HKI!$B$11:$EU$73,150,FALSE)),VLOOKUP($B79,HKI!$B$11:$EU$73,150,FALSE),""))</f>
        <v/>
      </c>
      <c r="EL79" s="602" t="str">
        <f>IF($B79="","",IF(ISNUMBER(VLOOKUP($B79,HKI!$B$11:$EV$73,151,FALSE)),VLOOKUP($B79,HKI!$B$11:$EV$73,151,FALSE),""))</f>
        <v/>
      </c>
      <c r="EM79" s="602" t="str">
        <f>IF($B79="","",IF(ISNUMBER(VLOOKUP($B79,HKI!$B$11:$EW$73,152,FALSE)),VLOOKUP($B79,HKI!$B$11:$EW$73,152,FALSE),""))</f>
        <v/>
      </c>
      <c r="EN79" s="602" t="str">
        <f>IF($B79="","",IF(ISNUMBER(VLOOKUP($B79,HKI!$B$11:$EX$73,153,FALSE)),VLOOKUP($B79,HKI!$B$11:$EX$73,153,FALSE),""))</f>
        <v/>
      </c>
      <c r="EO79" s="602" t="str">
        <f>IF($B79="","",IF(ISNUMBER(VLOOKUP($B79,HKI!$B$11:$EY$73,154,FALSE)),VLOOKUP($B79,HKI!$B$11:$EY$73,154,FALSE),""))</f>
        <v/>
      </c>
      <c r="EP79" s="602" t="str">
        <f>IF($B79="","",IF(ISNUMBER(VLOOKUP($B79,HKI!$B$11:$EZ$73,155,FALSE)),VLOOKUP($B79,HKI!$B$11:$EZ$73,155,FALSE),""))</f>
        <v/>
      </c>
      <c r="EQ79" s="602" t="str">
        <f>IF($B79="","",IF(ISNUMBER(VLOOKUP($B79,HKI!$B$11:$FA$73,156,FALSE)),VLOOKUP($B79,HKI!$B$11:$FA$73,156,FALSE),""))</f>
        <v/>
      </c>
      <c r="ER79" s="602" t="str">
        <f>IF($B79="","",IF(ISNUMBER(VLOOKUP($B79,HKI!$B$11:$FB$73,157,FALSE)),VLOOKUP($B79,HKI!$B$11:$FB$73,157,FALSE),""))</f>
        <v/>
      </c>
      <c r="ES79" s="602" t="str">
        <f>IF($B79="","",IF(ISNUMBER(VLOOKUP($B79,HKI!$B$11:$FC$84,158,FALSE)),VLOOKUP($B79,HKI!$B$11:$FC$73,158,FALSE),""))</f>
        <v/>
      </c>
      <c r="ET79" s="602" t="str">
        <f>IF($B79="","",IF(ISNUMBER(VLOOKUP($B79,HKI!$B$11:$FD$73,159,FALSE)),VLOOKUP($B79,HKI!$B$11:$FD$73,159,FALSE),""))</f>
        <v/>
      </c>
      <c r="EU79" s="602" t="str">
        <f>IF($B79="","",IF(ISNUMBER(VLOOKUP($B79,HKI!$B$11:$FE$73,160,FALSE)),VLOOKUP($B79,HKI!$B$11:$FE$73,160,FALSE),""))</f>
        <v/>
      </c>
      <c r="EV79" s="602" t="str">
        <f>IF($B79="","",IF(ISNUMBER(VLOOKUP($B79,HKI!$B$11:$FF$73,161,FALSE)),VLOOKUP($B79,HKI!$B$11:$FF$73,161,FALSE),""))</f>
        <v/>
      </c>
      <c r="EW79" s="602" t="str">
        <f>IF($B79="","",IF(ISNUMBER(VLOOKUP($B79,HKI!$B$11:$FG$73,162,FALSE)),VLOOKUP($B79,HKI!$B$11:$FG$73,162,FALSE),""))</f>
        <v/>
      </c>
      <c r="EX79" s="602" t="str">
        <f>IF($B79="","",IF(ISNUMBER(VLOOKUP($B79,HKI!$B$11:$FH$73,163,FALSE)),VLOOKUP($B79,HKI!$B$11:$FH$73,163,FALSE),""))</f>
        <v/>
      </c>
      <c r="EY79" s="602" t="str">
        <f>IF($B79="","",IF(ISNUMBER(VLOOKUP($B79,HKI!$B$11:$FI$73,164,FALSE)),VLOOKUP($B79,HKI!$B$11:$FI$73,164,FALSE),""))</f>
        <v/>
      </c>
      <c r="EZ79" s="602" t="str">
        <f>IF($B79="","",IF(ISNUMBER(VLOOKUP($B79,HKI!$B$11:$FJ$73,165,FALSE)),VLOOKUP($B79,HKI!$B$11:$FJ$73,165,FALSE),""))</f>
        <v/>
      </c>
      <c r="FA79" s="602" t="str">
        <f>IF($B79="","",IF(ISNUMBER(VLOOKUP($B79,HKI!$B$11:$FK$73,166,FALSE)),VLOOKUP($B79,HKI!$B$11:$FK$73,166,FALSE),""))</f>
        <v/>
      </c>
      <c r="FB79" s="602" t="str">
        <f>IF($B79="","",IF(ISNUMBER(VLOOKUP($B79,HKI!$B$11:$FL$73,167,FALSE)),VLOOKUP($B79,HKI!$B$11:$FL$73,167,FALSE),""))</f>
        <v/>
      </c>
      <c r="FC79" s="602" t="str">
        <f>IF($B79="","",IF(ISNUMBER(VLOOKUP($B79,HKI!$B$11:$FM$73,168,FALSE)),VLOOKUP($B79,HKI!$B$11:$FM$73,168,FALSE),""))</f>
        <v/>
      </c>
      <c r="FD79" s="602" t="str">
        <f>IF($B79="","",IF(ISNUMBER(VLOOKUP($B79,HKI!$B$11:$FN$73,169,FALSE)),VLOOKUP($B79,HKI!$B$11:$FN$73,169,FALSE),""))</f>
        <v/>
      </c>
      <c r="FE79" s="602" t="str">
        <f>IF($B79="","",IF(ISNUMBER(VLOOKUP($B79,HKI!$B$11:$FO$73,170,FALSE)),VLOOKUP($B79,HKI!$B$11:$FO$73,170,FALSE),""))</f>
        <v/>
      </c>
      <c r="FF79" s="602" t="str">
        <f>IF($B79="","",IF(ISNUMBER(VLOOKUP($B79,HKI!$B$11:$FP$73,171,FALSE)),VLOOKUP($B79,HKI!$B$11:$FP$73,171,FALSE),""))</f>
        <v/>
      </c>
      <c r="FG79" s="618" t="str">
        <f>IF($B79="","",IF(ISNUMBER(VLOOKUP($B79,HKI!$B$11:$FQ$73,172,FALSE)),VLOOKUP($B79,HKI!$B$11:$FQ$73,172,FALSE),""))</f>
        <v/>
      </c>
      <c r="FH79" s="610" t="str">
        <f>IF($DN79&lt;=4,"",$DN79)</f>
        <v/>
      </c>
      <c r="FI79" s="586" t="str">
        <f>IF($DO79&lt;=4,"",$DO79)</f>
        <v/>
      </c>
      <c r="FJ79" s="586" t="str">
        <f>IF($DP79&lt;=4,"",$DP79)</f>
        <v/>
      </c>
      <c r="FK79" s="586" t="str">
        <f>IF($DQ79&lt;=4,"",$DQ79)</f>
        <v/>
      </c>
      <c r="FL79" s="586" t="str">
        <f>IF($DR79&lt;=4,"",$DR79)</f>
        <v/>
      </c>
      <c r="FM79" s="586" t="str">
        <f>IF($DS79&lt;=4,"",$DS79)</f>
        <v/>
      </c>
      <c r="FN79" s="586" t="str">
        <f>IF($DT79&lt;=4,"",$DT79)</f>
        <v/>
      </c>
      <c r="FO79" s="586" t="str">
        <f>IF($DU79&lt;=4,"",$DU79)</f>
        <v/>
      </c>
      <c r="FP79" s="586" t="str">
        <f>IF($DV79&lt;=4,"",$DV79)</f>
        <v/>
      </c>
      <c r="FQ79" s="586" t="str">
        <f>IF($DW79&lt;=4,"",$DW79)</f>
        <v/>
      </c>
      <c r="FR79" s="586" t="str">
        <f>IF($DX79&lt;=4,"",$DX79)</f>
        <v/>
      </c>
      <c r="FS79" s="586" t="str">
        <f>IF($DY79&lt;=4,"",$DY79)</f>
        <v/>
      </c>
      <c r="FT79" s="586" t="str">
        <f>IF($DZ79&lt;=4,"",$DZ79)</f>
        <v/>
      </c>
      <c r="FU79" s="586" t="str">
        <f>IF($EA79&lt;=4,"",$EA79)</f>
        <v/>
      </c>
      <c r="FV79" s="586" t="str">
        <f>IF($EB79&lt;=4,"",$EB79)</f>
        <v/>
      </c>
      <c r="FW79" s="586" t="str">
        <f>IF($EC79&lt;=4,"",$EC79)</f>
        <v/>
      </c>
      <c r="FX79" s="586" t="str">
        <f>IF($ED79&lt;=4,"",$ED79)</f>
        <v/>
      </c>
      <c r="FY79" s="586" t="str">
        <f>IF($EE79&lt;=4,"",$EE79)</f>
        <v/>
      </c>
      <c r="FZ79" s="586" t="str">
        <f>IF($EF79&lt;=4,"",$EF79)</f>
        <v/>
      </c>
      <c r="GA79" s="586" t="str">
        <f>IF($EG79&lt;=4,"",$EG79)</f>
        <v/>
      </c>
      <c r="GB79" s="586" t="str">
        <f>IF($EH79&lt;=4,"",$EH79)</f>
        <v/>
      </c>
      <c r="GC79" s="586" t="str">
        <f>IF($EI79&lt;=4,"",$EI79)</f>
        <v/>
      </c>
      <c r="GD79" s="596" t="str">
        <f>IF($B79="","",IF(COUNT($FH79:$GC79)=0,0,ROUND(SUMPRODUCT($FH79:$GC79,$FH$7:$GC$7)/SUMIF($FH79:$GC79,"&gt;=4",$FH$7:$GC$7),2)))</f>
        <v/>
      </c>
      <c r="GE79" s="737" t="str">
        <f>IF($B79="","",IF(COUNT($EK79:$GC79)=0,0,ROUND(SUMPRODUCT($EK79:$GC79,$EK$7:$GC$7)/SUMIF($EK79:$GC79,"&gt;=4",$EK$7:$GC$7),2)))</f>
        <v/>
      </c>
      <c r="GF79" s="210"/>
      <c r="GI79" s="738">
        <f>SUMPRODUCT($EK79:$GC79,$EK$7:$GC$7)</f>
        <v>0</v>
      </c>
      <c r="GJ79" s="738">
        <f>SUMIF($EK79:$GC79,"&gt;=0",$EK$7:$GC$7)</f>
        <v>0</v>
      </c>
      <c r="GK79" s="738" t="e">
        <f>ROUND(GI79/GJ79,2)</f>
        <v>#DIV/0!</v>
      </c>
    </row>
    <row r="80" spans="1:193" s="209" customFormat="1" ht="21" thickBot="1">
      <c r="A80" s="688" t="str">
        <f>IF(B80="","",SUBTOTAL(3,$B$11:B80))</f>
        <v/>
      </c>
      <c r="B80" s="661" t="str">
        <f>IF(HKII!$B80="","",HKII!$B80)</f>
        <v/>
      </c>
      <c r="C80" s="662" t="str">
        <f>IF($B80="","",VLOOKUP($B80,'DS LOP HKII'!$B$2:$C$936,2,0))</f>
        <v/>
      </c>
      <c r="D80" s="663" t="str">
        <f>IF($B80="","",VLOOKUP($B80,'DS LOP HKII'!$B$2:$D$936,3,0))</f>
        <v/>
      </c>
      <c r="E80" s="664"/>
      <c r="F80" s="665" t="str">
        <f>IF($B80="","",IF(AND(ISBLANK(VLOOKUP($B80,HKI!$B$11:$G$73,5,FALSE)),ISBLANK(VLOOKUP($B80,HKII!$B$11:$G$80,5,FALSE)))=TRUE,"",VLOOKUP($B80,HKI!$B$11:$G$73,5,FALSE)+VLOOKUP($B80,HKII!$B$11:$G$80,5,FALSE)))</f>
        <v/>
      </c>
      <c r="G80" s="666" t="str">
        <f>IF($B80="","",IF(AND(ISBLANK(VLOOKUP($B80,HKI!$B$11:$G$73,6,FALSE)),ISBLANK(VLOOKUP($B80,HKII!$B$11:$G$80,6,FALSE)))=TRUE,"",VLOOKUP($B80,HKI!$B$11:$G$73,6,FALSE)+VLOOKUP($B80,HKII!$B$11:$G$80,6,FALSE)))</f>
        <v/>
      </c>
      <c r="H80" s="667" t="str">
        <f>IF(OR(ISNUMBER(VLOOKUP($B80,HKI!$B$11:$I$73,8,FALSE))=FALSE,$H$6="",$B80=""),"",VLOOKUP($B80,HKI!$B$11:$I$73,8,FALSE))</f>
        <v/>
      </c>
      <c r="I80" s="668" t="str">
        <f>IF(OR(ISNUMBER(VLOOKUP($B80,HKI!$B$11:$K$73,10,FALSE))=FALSE,,$H$6="",$B80=""),"",VLOOKUP($B80,HKI!$B$11:$K$73,10,FALSE))</f>
        <v/>
      </c>
      <c r="J80" s="667" t="str">
        <f>IF(OR(ISNUMBER(VLOOKUP($B80,HKI!$B$11:$M$73,12,FALSE))=FALSE,$J$6="",$B80=""),"",VLOOKUP($B80,HKI!$B$11:$M$73,12,FALSE))</f>
        <v/>
      </c>
      <c r="K80" s="668" t="str">
        <f>IF(OR(ISNUMBER(VLOOKUP($B80,HKI!$B$11:$O$73,14,FALSE))=FALSE,$J$6="",$B80=""),"",VLOOKUP($B80,HKI!$B$11:$O$73,14,FALSE))</f>
        <v/>
      </c>
      <c r="L80" s="667" t="str">
        <f>IF(OR(ISNUMBER(VLOOKUP($B80,HKI!$B$11:$Q$73,16,FALSE))=FALSE,$L$6="",$B80=""),"",VLOOKUP($B80,HKI!$B$11:$Q$73,16,FALSE))</f>
        <v/>
      </c>
      <c r="M80" s="668" t="str">
        <f>IF(OR(ISNUMBER(VLOOKUP($B80,HKI!$B$11:$S$73,18,FALSE))=FALSE,$L$6="",$B80=""),"",VLOOKUP($B80,HKI!$B$11:$S$73,18,FALSE))</f>
        <v/>
      </c>
      <c r="N80" s="667" t="str">
        <f>IF(OR(ISNUMBER(VLOOKUP($B80,HKI!$B$11:$U$73,20,FALSE))=FALSE,$N$6="",$B80=""),"",VLOOKUP($B80,HKI!$B$11:$U$73,20,FALSE))</f>
        <v/>
      </c>
      <c r="O80" s="668" t="str">
        <f>IF(OR(ISNUMBER(VLOOKUP($B80,HKI!$B$11:$W$73,22,FALSE))=FALSE,$N$6="",$B80=""),"",VLOOKUP($B80,HKI!$B$11:$W$73,22,FALSE))</f>
        <v/>
      </c>
      <c r="P80" s="667" t="str">
        <f>IF(OR(ISNUMBER(VLOOKUP($B80,HKI!$B$11:$Y$73,24,FALSE))=FALSE,$P$6="",$B80=""),"",VLOOKUP($B80,HKI!$B$11:$Y$73,24,FALSE))</f>
        <v/>
      </c>
      <c r="Q80" s="668" t="str">
        <f>IF(OR(ISNUMBER(VLOOKUP($B80,HKI!$B$11:$AA$73,26,FALSE))=FALSE,$P$6="",$B80=""),"",VLOOKUP($B80,HKI!$B$11:$AA$73,26,FALSE))</f>
        <v/>
      </c>
      <c r="R80" s="667" t="str">
        <f>IF(OR(ISNUMBER(VLOOKUP($B80,HKI!$B$11:$AC$73,28,FALSE))=FALSE,$R$6="",$B80=""),"",VLOOKUP($B80,HKI!$B$11:$AC$73,28,FALSE))</f>
        <v/>
      </c>
      <c r="S80" s="668" t="str">
        <f>IF(OR(ISNUMBER(VLOOKUP($B80,HKI!$B$11:$AE$73,30,FALSE))=FALSE,$R$6="",$B80=""),"",VLOOKUP($B80,HKI!$B$11:$AE$73,30,FALSE))</f>
        <v/>
      </c>
      <c r="T80" s="667" t="str">
        <f>IF(OR(ISNUMBER(VLOOKUP($B80,HKI!$B$11:$AG$73,32,FALSE))=FALSE,$T$6="",$B80=""),"",VLOOKUP($B80,HKI!$B$11:$AG$73,32,FALSE))</f>
        <v/>
      </c>
      <c r="U80" s="668" t="str">
        <f>IF(OR(ISNUMBER(VLOOKUP($B80,HKI!$B$11:$AI$73,34,FALSE))=FALSE,$T$6="",$B80=""),"",VLOOKUP($B80,HKI!$B$11:$AI$73,34,FALSE))</f>
        <v/>
      </c>
      <c r="V80" s="667" t="str">
        <f>IF(OR(ISNUMBER(VLOOKUP($B80,HKI!$B$11:$AK$73,36,FALSE))=FALSE,$V$6="",$B80=""),"",VLOOKUP($B80,HKI!$B$11:$AK$73,36,FALSE))</f>
        <v/>
      </c>
      <c r="W80" s="668" t="str">
        <f>IF(OR(ISNUMBER(VLOOKUP($B80,HKI!$B$11:$AM$73,38,FALSE))=FALSE,$V$6="",$B80=""),"",VLOOKUP($B80,HKI!$B$11:$AM$73,38,FALSE))</f>
        <v/>
      </c>
      <c r="X80" s="667" t="str">
        <f>IF(OR(ISNUMBER(VLOOKUP($B80,HKI!$B$11:$AO$73,40,FALSE))=FALSE,$X$6="",$B80=""),"",VLOOKUP($B80,HKI!$B$11:$AO$73,40,FALSE))</f>
        <v/>
      </c>
      <c r="Y80" s="668" t="str">
        <f>IF(OR(ISNUMBER(VLOOKUP($B80,HKI!$B$11:$AQ$73,42,FALSE))=FALSE,$X$6="",$B80=""),"",VLOOKUP($B80,HKI!$B$11:$AQ$73,42,FALSE))</f>
        <v/>
      </c>
      <c r="Z80" s="667" t="str">
        <f>IF(OR(ISNUMBER(VLOOKUP($B80,HKI!$B$11:$AS$73,44,FALSE))=FALSE,$Z$6="",$B80=""),"",VLOOKUP($B80,HKI!$B$11:$AS$73,44,FALSE))</f>
        <v/>
      </c>
      <c r="AA80" s="669"/>
      <c r="AB80" s="667" t="str">
        <f>IF(OR(ISNUMBER(VLOOKUP($B80,HKI!$B$11:$AW$73,48,FALSE))=FALSE,$AB$6="",$B80=""),"",VLOOKUP($B80,HKI!$B$11:$AW$73,48,FALSE))</f>
        <v/>
      </c>
      <c r="AC80" s="669"/>
      <c r="AD80" s="667" t="str">
        <f>IF(OR(ISNUMBER(VLOOKUP($B80,HKII!$B$11:$I$80,8,FALSE))=FALSE,$AD$6="",$B80=""),"",VLOOKUP($B80,HKII!$B$11:$I$80,8,FALSE))</f>
        <v/>
      </c>
      <c r="AE80" s="668" t="str">
        <f>IF(OR(ISNUMBER(VLOOKUP($B80,HKII!$B$11:$K$80,10,FALSE))=FALSE,$AD$6="",$B80=""),"",VLOOKUP($B80,HKII!$B$11:$K$80,10,FALSE))</f>
        <v/>
      </c>
      <c r="AF80" s="667" t="str">
        <f>IF(OR(ISNUMBER(VLOOKUP($B80,HKII!$B$11:$M$80,12,FALSE))=FALSE,$AF$6="",$B80=""),"",VLOOKUP($B80,HKII!$B$11:$M$80,12,FALSE))</f>
        <v/>
      </c>
      <c r="AG80" s="668" t="str">
        <f>IF(OR(ISNUMBER(VLOOKUP($B80,HKII!$B$11:$O$80,14,FALSE))=FALSE,$AF$6="",$B80=""),"",VLOOKUP($B80,HKII!$B$11:$O$80,14,FALSE))</f>
        <v/>
      </c>
      <c r="AH80" s="667" t="str">
        <f>IF(OR(ISNUMBER(VLOOKUP($B80,HKII!$B$11:$Q$80,16,FALSE))=FALSE,$AH$6="",$B80=""),"",VLOOKUP($B80,HKII!$B$11:$Q$80,16,FALSE))</f>
        <v/>
      </c>
      <c r="AI80" s="668" t="str">
        <f>IF(OR(ISNUMBER(VLOOKUP($B80,HKII!$B$11:$S$80,18,FALSE))=FALSE,$AH$6="",$B80=""),"",VLOOKUP($B80,HKII!$B$11:$S$75,18,FALSE))</f>
        <v/>
      </c>
      <c r="AJ80" s="667" t="str">
        <f>IF(OR(ISNUMBER(VLOOKUP($B80,HKII!$B$11:$U$80,20,FALSE))=FALSE,$AJ$6="",$B80=""),"",VLOOKUP($B80,HKII!$B$11:$U$80,20,FALSE))</f>
        <v/>
      </c>
      <c r="AK80" s="668" t="str">
        <f>IF(OR(ISNUMBER(VLOOKUP($B80,HKII!$B$11:$W$91,22,FALSE))=FALSE,$AJ$6="",$B80=""),"",VLOOKUP($B80,HKII!$B$11:$W$91,22,FALSE))</f>
        <v/>
      </c>
      <c r="AL80" s="667" t="str">
        <f>IF(OR(ISNUMBER(VLOOKUP($B80,HKII!$B$11:$Y$80,24,FALSE))=FALSE,$AL$6="",$B80=""),"",VLOOKUP($B80,HKII!$B$11:$Y$80,24,FALSE))</f>
        <v/>
      </c>
      <c r="AM80" s="668" t="str">
        <f>IF(OR(ISNUMBER(VLOOKUP($B80,HKII!$B$11:$AA$80,26,FALSE))=FALSE,$AL$6="",$B80=""),"",VLOOKUP($B80,HKII!$B$11:$AA$80,26,FALSE))</f>
        <v/>
      </c>
      <c r="AN80" s="667" t="str">
        <f>IF(OR(ISNUMBER(VLOOKUP($B80,HKII!$B$11:$AC$80,28,FALSE))=FALSE,$AN$6="",$B80=""),"",VLOOKUP($B80,HKII!$B$11:$AC$80,28,FALSE))</f>
        <v/>
      </c>
      <c r="AO80" s="668" t="str">
        <f>IF(OR(ISNUMBER(VLOOKUP($B80,HKII!$B$11:$AE$80,30,FALSE))=FALSE,$AN$6="",$B80=""),"",VLOOKUP($B80,HKII!$B$11:$AE$80,30,FALSE))</f>
        <v/>
      </c>
      <c r="AP80" s="667" t="str">
        <f>IF(OR(ISNUMBER(VLOOKUP($B80,HKII!$B$11:$AG$80,32,FALSE))=FALSE,$AP$6="",$B80=""),"",VLOOKUP($B80,HKII!$B$11:$AG$80,32,FALSE))</f>
        <v/>
      </c>
      <c r="AQ80" s="670" t="str">
        <f>IF(OR(ISNUMBER(VLOOKUP($B80,HKII!$B$11:$AI$80,34,FALSE))=FALSE,$AP$6="",$B80=""),"",VLOOKUP($B80,HKII!$B$11:$AI$80,34,FALSE))</f>
        <v/>
      </c>
      <c r="AR80" s="667" t="str">
        <f>IF(OR(ISNUMBER(VLOOKUP($B80,HKII!$B$11:$AK$80,36,FALSE))=FALSE,$AR$6="",$B80=""),"",VLOOKUP($B80,HKII!$B$11:$AK$80,36,FALSE))</f>
        <v/>
      </c>
      <c r="AS80" s="669"/>
      <c r="AT80" s="667" t="str">
        <f>IF(OR(ISNUMBER(VLOOKUP($B80,HKII!$B$11:$AO$80,40,FALSE))=FALSE,$AT$6="",$B80=""),"",VLOOKUP($B80,HKII!$B$11:$AO$80,40,FALSE))</f>
        <v/>
      </c>
      <c r="AU80" s="736"/>
      <c r="AV80" s="667" t="str">
        <f>IF(OR(ISNUMBER(VLOOKUP($B80,HKII!$B$11:$AS$80,44,FALSE))=FALSE,$AV$6="",$B80=""),"",VLOOKUP($B80,HKII!$B$11:$AS$80,44,FALSE))</f>
        <v/>
      </c>
      <c r="AW80" s="736"/>
      <c r="AX80" s="667" t="str">
        <f>IF(OR(ISNUMBER(VLOOKUP($B80,HKII!$B$11:$AW$80,48,FALSE))=FALSE,AX75="",$B80=""),"",VLOOKUP($B80,HKII!$B$11:$AW$80,48,FALSE))</f>
        <v/>
      </c>
      <c r="AY80" s="736"/>
      <c r="AZ80" s="671" t="str">
        <f t="shared" si="127"/>
        <v/>
      </c>
      <c r="BA80" s="671" t="str">
        <f>IF($B80="","",IF($CP80&lt;&gt;$EJ80,$EJ80,""))</f>
        <v/>
      </c>
      <c r="BB80" s="672" t="str">
        <f>IF($B80="","",IF(OR(ISNUMBER(VLOOKUP($B80,HKI!$B$11:$BB$73,53,FALSE)),ISNUMBER(VLOOKUP($B80,HKII!$B$11:$BB$80,53,FALSE))),ROUND((VLOOKUP($B80,HKI!$B$11:$BB$73,53,FALSE)+VLOOKUP($B80,HKII!$B$11:$BB$80,53,FALSE))/2,0),""))</f>
        <v/>
      </c>
      <c r="BC80" s="673" t="str">
        <f>IF($B80="","",IF($AZ80="","KXL",IF($AZ80&lt;4,"Kém",IF($AZ80&lt;5.5,"TB Yếu",IF($AZ80&lt;7,"T.Bình",IF($AZ80&lt;8,"Khá",IF($AZ80&lt;9,"Giỏi","XS")))))))</f>
        <v/>
      </c>
      <c r="BD80" s="672" t="str">
        <f>IF($B80="","",IF($BA80="","",IF($BA80="","KXL",IF($BA80&lt;4,"Kém",IF($BA80&lt;5.5,"TB Yếu",IF($BA80&lt;7,"T.Bình",IF($BA80&lt;8,"Khá",IF($BA80&lt;9,"Giỏi","XS"))))))))</f>
        <v/>
      </c>
      <c r="BE80" s="674"/>
      <c r="BF80" s="678" t="str">
        <f>IF(AND(ISNUMBER(BS80)=TRUE,$BS80&gt;24),"Cảnh báo","")</f>
        <v/>
      </c>
      <c r="BG80" s="675" t="str">
        <f>IF($B80="","",SUMIF($BT80:$CO80,"&gt;=0",$BT$7:$CO$7))</f>
        <v/>
      </c>
      <c r="BH80" s="219" t="str">
        <f t="shared" si="128"/>
        <v/>
      </c>
      <c r="BI80" s="219" t="str">
        <f>IF($B80="","",SUMIF($BT80:$CO80,"&lt;4",$BT$7:$CO$7))</f>
        <v/>
      </c>
      <c r="BJ80" s="219" t="str">
        <f>IF(OR($AZ80="",$B80=""),"",SUMIF($DN80:$EI80,"&gt;=4",$DN$7:$EI$7))</f>
        <v/>
      </c>
      <c r="BK80" s="676" t="str">
        <f>IF(OR($AZ80="",$B80=""),"",SUMIF($DN80:$EI80,"&lt;4",$DN$7:$EI$7))</f>
        <v/>
      </c>
      <c r="BL80" s="677" t="str">
        <f>$DM80</f>
        <v/>
      </c>
      <c r="BM80" s="678" t="str">
        <f>IF($B80="","",IF($BL80&gt;=5.5,"BT","Y"))</f>
        <v/>
      </c>
      <c r="BN80" s="677" t="str">
        <f>$GD80</f>
        <v/>
      </c>
      <c r="BO80" s="678" t="str">
        <f>IF($B80="","",IF($BN80&gt;=5.5,"BT","Y"))</f>
        <v/>
      </c>
      <c r="BP80" s="679" t="str">
        <f>IF($BR80="","",IF($BR80&lt;34,"SV năm 1",IF($BR80&lt;=68,"SV năm 2","SV năm 3")))</f>
        <v/>
      </c>
      <c r="BQ80" s="680"/>
      <c r="BR80" s="683" t="str">
        <f>IF($B80="","",IF(AND(ISNUMBER(VLOOKUP($B80,HKI!$B$11:$BP$73,67,FALSE))=TRUE,ISNUMBER(VLOOKUP($B80,HKII!$B$11:$BI$80,60,FALSE))=TRUE),VLOOKUP($B80,HKI!$B$11:$BP$73,67,FALSE)+VLOOKUP($B80,HKII!$B$11:$BI$80,60,FALSE),IF(OR(ISNUMBER(VLOOKUP($B80,HKI!$B$11:$BP$73,67,FALSE))=TRUE,ISNUMBER(VLOOKUP($B80,HKII!$B$11:$BI$80,60,FALSE))=TRUE),VLOOKUP($B80,HKII!$B$11:$BI$80,60,FALSE),"")))</f>
        <v/>
      </c>
      <c r="BS80" s="683" t="str">
        <f>IF($B80="","",IF(ISNUMBER(VLOOKUP($B80,HKI!$B$11:$BQ$73,68,FALSE))=TRUE,VLOOKUP($B80,HKI!$B$11:$BQ$84,68,FALSE)+IF(ISNUMBER(VLOOKUP($B80,HKII!$B$11:$BJ$80,61,FALSE))=TRUE,VLOOKUP($B80,HKII!$B$11:$BJ$80,61,FALSE),VLOOKUP($B80,HKII!$B$11:$BJ$80,61,FALSE)),""))</f>
        <v/>
      </c>
      <c r="BT80" s="197" t="str">
        <f t="shared" si="129"/>
        <v/>
      </c>
      <c r="BU80" s="198" t="str">
        <f t="shared" si="130"/>
        <v/>
      </c>
      <c r="BV80" s="198" t="str">
        <f t="shared" si="131"/>
        <v/>
      </c>
      <c r="BW80" s="198" t="str">
        <f t="shared" si="132"/>
        <v/>
      </c>
      <c r="BX80" s="199" t="str">
        <f t="shared" si="133"/>
        <v/>
      </c>
      <c r="BY80" s="199" t="str">
        <f t="shared" si="134"/>
        <v/>
      </c>
      <c r="BZ80" s="198" t="str">
        <f t="shared" si="135"/>
        <v/>
      </c>
      <c r="CA80" s="198" t="str">
        <f t="shared" si="117"/>
        <v/>
      </c>
      <c r="CB80" s="199" t="str">
        <f>$X80</f>
        <v/>
      </c>
      <c r="CC80" s="199" t="str">
        <f>$Z80</f>
        <v/>
      </c>
      <c r="CD80" s="198" t="str">
        <f t="shared" si="136"/>
        <v/>
      </c>
      <c r="CE80" s="198" t="str">
        <f t="shared" si="137"/>
        <v/>
      </c>
      <c r="CF80" s="198" t="str">
        <f t="shared" si="138"/>
        <v/>
      </c>
      <c r="CG80" s="198" t="str">
        <f t="shared" si="139"/>
        <v/>
      </c>
      <c r="CH80" s="198" t="str">
        <f t="shared" si="140"/>
        <v/>
      </c>
      <c r="CI80" s="198" t="str">
        <f t="shared" si="141"/>
        <v/>
      </c>
      <c r="CJ80" s="198" t="str">
        <f t="shared" si="142"/>
        <v/>
      </c>
      <c r="CK80" s="198" t="str">
        <f t="shared" si="143"/>
        <v/>
      </c>
      <c r="CL80" s="198" t="str">
        <f t="shared" si="144"/>
        <v/>
      </c>
      <c r="CM80" s="198" t="str">
        <f t="shared" si="145"/>
        <v/>
      </c>
      <c r="CN80" s="198" t="str">
        <f t="shared" si="146"/>
        <v/>
      </c>
      <c r="CO80" s="199" t="str">
        <f t="shared" si="147"/>
        <v/>
      </c>
      <c r="CP80" s="200" t="str">
        <f>IF(COUNT($BT80:$CO80)=0,"",ROUND(SUMPRODUCT($BT80:$CO80,$BT$7:$CO$7)/SUMIF($BT80:$CO80,"&gt;=0",$BT$7:$CO$7),2))</f>
        <v/>
      </c>
      <c r="CQ80" s="571" t="str">
        <f>IF($BT80&lt;=4,"",$BT80)</f>
        <v/>
      </c>
      <c r="CR80" s="571" t="str">
        <f>IF($BU80&lt;=4,"",$BU80)</f>
        <v/>
      </c>
      <c r="CS80" s="571" t="str">
        <f>IF($BV80&lt;=4,"",$BV80)</f>
        <v/>
      </c>
      <c r="CT80" s="571" t="str">
        <f>IF($BW80&lt;=4,"",$BW80)</f>
        <v/>
      </c>
      <c r="CU80" s="571" t="str">
        <f>IF($BX80&lt;=4,"",$BX80)</f>
        <v/>
      </c>
      <c r="CV80" s="571" t="str">
        <f>IF($BY80&lt;=4,"",$BY80)</f>
        <v/>
      </c>
      <c r="CW80" s="571" t="str">
        <f>IF($BZ80&lt;=4,"",$BZ80)</f>
        <v/>
      </c>
      <c r="CX80" s="571" t="str">
        <f>IF($CA80&lt;=4,"",$CA80)</f>
        <v/>
      </c>
      <c r="CY80" s="571" t="str">
        <f>IF($CB80&lt;=4,"",$CB80)</f>
        <v/>
      </c>
      <c r="CZ80" s="571" t="str">
        <f>IF($CC80&lt;=4,"",$CC80)</f>
        <v/>
      </c>
      <c r="DA80" s="571" t="str">
        <f>IF($CD80&lt;=4,"",$CD80)</f>
        <v/>
      </c>
      <c r="DB80" s="571" t="str">
        <f>IF($CE80&lt;=4,"",$CE80)</f>
        <v/>
      </c>
      <c r="DC80" s="571" t="str">
        <f>IF($CF80&lt;=4,"",$CF80)</f>
        <v/>
      </c>
      <c r="DD80" s="571" t="str">
        <f>IF($CG80&lt;=4,"",$CG80)</f>
        <v/>
      </c>
      <c r="DE80" s="571" t="str">
        <f>IF($CH80&lt;=4,"",$CH80)</f>
        <v/>
      </c>
      <c r="DF80" s="571" t="str">
        <f>IF($CI80&lt;=4,"",$CI80)</f>
        <v/>
      </c>
      <c r="DG80" s="571" t="str">
        <f>IF($CJ80&lt;=4,"",$CJ80)</f>
        <v/>
      </c>
      <c r="DH80" s="571" t="str">
        <f>IF($CK80&lt;=4,"",$CK80)</f>
        <v/>
      </c>
      <c r="DI80" s="571" t="str">
        <f>IF($CL80&lt;=4,"",$CL80)</f>
        <v/>
      </c>
      <c r="DJ80" s="571" t="str">
        <f>IF($CM80&lt;=4,"",$CM80)</f>
        <v/>
      </c>
      <c r="DK80" s="571" t="str">
        <f>IF($CN80&lt;=4,"",$CN80)</f>
        <v/>
      </c>
      <c r="DL80" s="571" t="str">
        <f>IF($CO80&lt;=4,"",$CO80)</f>
        <v/>
      </c>
      <c r="DM80" s="574" t="str">
        <f t="shared" si="148"/>
        <v/>
      </c>
      <c r="DN80" s="585" t="str">
        <f>IF($I80="",$H80,$I80)</f>
        <v/>
      </c>
      <c r="DO80" s="586" t="str">
        <f>IF($K80="",$J80,$K80)</f>
        <v/>
      </c>
      <c r="DP80" s="586" t="str">
        <f>IF($M80="",$L80,$M80)</f>
        <v/>
      </c>
      <c r="DQ80" s="586" t="str">
        <f>IF($O80="",$N80,$O80)</f>
        <v/>
      </c>
      <c r="DR80" s="586" t="str">
        <f>IF($Q80="",$P80,$Q80)</f>
        <v/>
      </c>
      <c r="DS80" s="586" t="str">
        <f>IF($S80="",$R80,$S80)</f>
        <v/>
      </c>
      <c r="DT80" s="586" t="str">
        <f>IF($U80="",$T80,$U80)</f>
        <v/>
      </c>
      <c r="DU80" s="586" t="str">
        <f>IF($W80="",$V80,$W80)</f>
        <v/>
      </c>
      <c r="DV80" s="586" t="str">
        <f>IF($Y80="",$X80,$Y80)</f>
        <v/>
      </c>
      <c r="DW80" s="586" t="str">
        <f>IF($AA80="",$Z80,$AA80)</f>
        <v/>
      </c>
      <c r="DX80" s="586" t="str">
        <f>IF($AC80="",$AB80,$AC80)</f>
        <v/>
      </c>
      <c r="DY80" s="586" t="str">
        <f>IF($AE80="",$AD80,$AE80)</f>
        <v/>
      </c>
      <c r="DZ80" s="586" t="str">
        <f>IF($AG80="",$AF80,$AG80)</f>
        <v/>
      </c>
      <c r="EA80" s="586" t="str">
        <f>IF($AI80="",$AH80,$AI80)</f>
        <v/>
      </c>
      <c r="EB80" s="586" t="str">
        <f>IF($AK80="",$AJ80,$AK80)</f>
        <v/>
      </c>
      <c r="EC80" s="586" t="str">
        <f>IF($AM80="",$AL80,$AM80)</f>
        <v/>
      </c>
      <c r="ED80" s="586" t="str">
        <f>IF($AO80="",$AN80,$AO80)</f>
        <v/>
      </c>
      <c r="EE80" s="586" t="str">
        <f>IF($AQ80="",$AP80,$AQ80)</f>
        <v/>
      </c>
      <c r="EF80" s="586" t="str">
        <f>IF($AS80="",$AR80,$AS80)</f>
        <v/>
      </c>
      <c r="EG80" s="586" t="str">
        <f>IF($AU80="",$AT80,$AU80)</f>
        <v/>
      </c>
      <c r="EH80" s="586" t="str">
        <f>IF($AW80="",$AV80,$AW80)</f>
        <v/>
      </c>
      <c r="EI80" s="586" t="str">
        <f>IF($AY80="",$AX80,$AY80)</f>
        <v/>
      </c>
      <c r="EJ80" s="589" t="str">
        <f>IF(COUNT($DN80:$EI80)=0,"",ROUND(SUMPRODUCT($DN80:$EI80,$DN$7:$EI$7)/SUMIF($DN80:$EI80,"&gt;=0",$DN$7:$EI$7),2))</f>
        <v/>
      </c>
      <c r="EK80" s="617" t="str">
        <f>IF($B80="","",IF(ISNUMBER(VLOOKUP($B80,HKI!$B$11:$EU$73,150,FALSE)),VLOOKUP($B80,HKI!$B$11:$EU$73,150,FALSE),""))</f>
        <v/>
      </c>
      <c r="EL80" s="602" t="str">
        <f>IF($B80="","",IF(ISNUMBER(VLOOKUP($B80,HKI!$B$11:$EV$73,151,FALSE)),VLOOKUP($B80,HKI!$B$11:$EV$73,151,FALSE),""))</f>
        <v/>
      </c>
      <c r="EM80" s="602" t="str">
        <f>IF($B80="","",IF(ISNUMBER(VLOOKUP($B80,HKI!$B$11:$EW$73,152,FALSE)),VLOOKUP($B80,HKI!$B$11:$EW$73,152,FALSE),""))</f>
        <v/>
      </c>
      <c r="EN80" s="602" t="str">
        <f>IF($B80="","",IF(ISNUMBER(VLOOKUP($B80,HKI!$B$11:$EX$73,153,FALSE)),VLOOKUP($B80,HKI!$B$11:$EX$73,153,FALSE),""))</f>
        <v/>
      </c>
      <c r="EO80" s="602" t="str">
        <f>IF($B80="","",IF(ISNUMBER(VLOOKUP($B80,HKI!$B$11:$EY$73,154,FALSE)),VLOOKUP($B80,HKI!$B$11:$EY$73,154,FALSE),""))</f>
        <v/>
      </c>
      <c r="EP80" s="602" t="str">
        <f>IF($B80="","",IF(ISNUMBER(VLOOKUP($B80,HKI!$B$11:$EZ$73,155,FALSE)),VLOOKUP($B80,HKI!$B$11:$EZ$73,155,FALSE),""))</f>
        <v/>
      </c>
      <c r="EQ80" s="602" t="str">
        <f>IF($B80="","",IF(ISNUMBER(VLOOKUP($B80,HKI!$B$11:$FA$73,156,FALSE)),VLOOKUP($B80,HKI!$B$11:$FA$73,156,FALSE),""))</f>
        <v/>
      </c>
      <c r="ER80" s="602" t="str">
        <f>IF($B80="","",IF(ISNUMBER(VLOOKUP($B80,HKI!$B$11:$FB$73,157,FALSE)),VLOOKUP($B80,HKI!$B$11:$FB$73,157,FALSE),""))</f>
        <v/>
      </c>
      <c r="ES80" s="602" t="str">
        <f>IF($B80="","",IF(ISNUMBER(VLOOKUP($B80,HKI!$B$11:$FC$84,158,FALSE)),VLOOKUP($B80,HKI!$B$11:$FC$73,158,FALSE),""))</f>
        <v/>
      </c>
      <c r="ET80" s="602" t="str">
        <f>IF($B80="","",IF(ISNUMBER(VLOOKUP($B80,HKI!$B$11:$FD$73,159,FALSE)),VLOOKUP($B80,HKI!$B$11:$FD$73,159,FALSE),""))</f>
        <v/>
      </c>
      <c r="EU80" s="602" t="str">
        <f>IF($B80="","",IF(ISNUMBER(VLOOKUP($B80,HKI!$B$11:$FE$73,160,FALSE)),VLOOKUP($B80,HKI!$B$11:$FE$73,160,FALSE),""))</f>
        <v/>
      </c>
      <c r="EV80" s="602" t="str">
        <f>IF($B80="","",IF(ISNUMBER(VLOOKUP($B80,HKI!$B$11:$FF$73,161,FALSE)),VLOOKUP($B80,HKI!$B$11:$FF$73,161,FALSE),""))</f>
        <v/>
      </c>
      <c r="EW80" s="602" t="str">
        <f>IF($B80="","",IF(ISNUMBER(VLOOKUP($B80,HKI!$B$11:$FG$73,162,FALSE)),VLOOKUP($B80,HKI!$B$11:$FG$73,162,FALSE),""))</f>
        <v/>
      </c>
      <c r="EX80" s="602" t="str">
        <f>IF($B80="","",IF(ISNUMBER(VLOOKUP($B80,HKI!$B$11:$FH$73,163,FALSE)),VLOOKUP($B80,HKI!$B$11:$FH$73,163,FALSE),""))</f>
        <v/>
      </c>
      <c r="EY80" s="602" t="str">
        <f>IF($B80="","",IF(ISNUMBER(VLOOKUP($B80,HKI!$B$11:$FI$73,164,FALSE)),VLOOKUP($B80,HKI!$B$11:$FI$73,164,FALSE),""))</f>
        <v/>
      </c>
      <c r="EZ80" s="602" t="str">
        <f>IF($B80="","",IF(ISNUMBER(VLOOKUP($B80,HKI!$B$11:$FJ$73,165,FALSE)),VLOOKUP($B80,HKI!$B$11:$FJ$73,165,FALSE),""))</f>
        <v/>
      </c>
      <c r="FA80" s="602" t="str">
        <f>IF($B80="","",IF(ISNUMBER(VLOOKUP($B80,HKI!$B$11:$FK$73,166,FALSE)),VLOOKUP($B80,HKI!$B$11:$FK$73,166,FALSE),""))</f>
        <v/>
      </c>
      <c r="FB80" s="602" t="str">
        <f>IF($B80="","",IF(ISNUMBER(VLOOKUP($B80,HKI!$B$11:$FL$73,167,FALSE)),VLOOKUP($B80,HKI!$B$11:$FL$73,167,FALSE),""))</f>
        <v/>
      </c>
      <c r="FC80" s="602" t="str">
        <f>IF($B80="","",IF(ISNUMBER(VLOOKUP($B80,HKI!$B$11:$FM$73,168,FALSE)),VLOOKUP($B80,HKI!$B$11:$FM$73,168,FALSE),""))</f>
        <v/>
      </c>
      <c r="FD80" s="602" t="str">
        <f>IF($B80="","",IF(ISNUMBER(VLOOKUP($B80,HKI!$B$11:$FN$73,169,FALSE)),VLOOKUP($B80,HKI!$B$11:$FN$73,169,FALSE),""))</f>
        <v/>
      </c>
      <c r="FE80" s="602" t="str">
        <f>IF($B80="","",IF(ISNUMBER(VLOOKUP($B80,HKI!$B$11:$FO$73,170,FALSE)),VLOOKUP($B80,HKI!$B$11:$FO$73,170,FALSE),""))</f>
        <v/>
      </c>
      <c r="FF80" s="602" t="str">
        <f>IF($B80="","",IF(ISNUMBER(VLOOKUP($B80,HKI!$B$11:$FP$73,171,FALSE)),VLOOKUP($B80,HKI!$B$11:$FP$73,171,FALSE),""))</f>
        <v/>
      </c>
      <c r="FG80" s="618" t="str">
        <f>IF($B80="","",IF(ISNUMBER(VLOOKUP($B80,HKI!$B$11:$FQ$73,172,FALSE)),VLOOKUP($B80,HKI!$B$11:$FQ$73,172,FALSE),""))</f>
        <v/>
      </c>
      <c r="FH80" s="610" t="str">
        <f>IF($DN80&lt;=4,"",$DN80)</f>
        <v/>
      </c>
      <c r="FI80" s="586" t="str">
        <f>IF($DO80&lt;=4,"",$DO80)</f>
        <v/>
      </c>
      <c r="FJ80" s="586" t="str">
        <f>IF($DP80&lt;=4,"",$DP80)</f>
        <v/>
      </c>
      <c r="FK80" s="586" t="str">
        <f>IF($DQ80&lt;=4,"",$DQ80)</f>
        <v/>
      </c>
      <c r="FL80" s="586" t="str">
        <f>IF($DR80&lt;=4,"",$DR80)</f>
        <v/>
      </c>
      <c r="FM80" s="586" t="str">
        <f>IF($DS80&lt;=4,"",$DS80)</f>
        <v/>
      </c>
      <c r="FN80" s="586" t="str">
        <f>IF($DT80&lt;=4,"",$DT80)</f>
        <v/>
      </c>
      <c r="FO80" s="586" t="str">
        <f>IF($DU80&lt;=4,"",$DU80)</f>
        <v/>
      </c>
      <c r="FP80" s="586" t="str">
        <f>IF($DV80&lt;=4,"",$DV80)</f>
        <v/>
      </c>
      <c r="FQ80" s="586" t="str">
        <f>IF($DW80&lt;=4,"",$DW80)</f>
        <v/>
      </c>
      <c r="FR80" s="586" t="str">
        <f>IF($DX80&lt;=4,"",$DX80)</f>
        <v/>
      </c>
      <c r="FS80" s="586" t="str">
        <f>IF($DY80&lt;=4,"",$DY80)</f>
        <v/>
      </c>
      <c r="FT80" s="586" t="str">
        <f>IF($DZ80&lt;=4,"",$DZ80)</f>
        <v/>
      </c>
      <c r="FU80" s="586" t="str">
        <f>IF($EA80&lt;=4,"",$EA80)</f>
        <v/>
      </c>
      <c r="FV80" s="586" t="str">
        <f>IF($EB80&lt;=4,"",$EB80)</f>
        <v/>
      </c>
      <c r="FW80" s="586" t="str">
        <f>IF($EC80&lt;=4,"",$EC80)</f>
        <v/>
      </c>
      <c r="FX80" s="586" t="str">
        <f>IF($ED80&lt;=4,"",$ED80)</f>
        <v/>
      </c>
      <c r="FY80" s="586" t="str">
        <f>IF($EE80&lt;=4,"",$EE80)</f>
        <v/>
      </c>
      <c r="FZ80" s="586" t="str">
        <f>IF($EF80&lt;=4,"",$EF80)</f>
        <v/>
      </c>
      <c r="GA80" s="586" t="str">
        <f>IF($EG80&lt;=4,"",$EG80)</f>
        <v/>
      </c>
      <c r="GB80" s="586" t="str">
        <f>IF($EH80&lt;=4,"",$EH80)</f>
        <v/>
      </c>
      <c r="GC80" s="586" t="str">
        <f>IF($EI80&lt;=4,"",$EI80)</f>
        <v/>
      </c>
      <c r="GD80" s="596" t="str">
        <f>IF($B80="","",IF(COUNT($FH80:$GC80)=0,0,ROUND(SUMPRODUCT($FH80:$GC80,$FH$7:$GC$7)/SUMIF($FH80:$GC80,"&gt;=4",$FH$7:$GC$7),2)))</f>
        <v/>
      </c>
      <c r="GE80" s="737" t="str">
        <f>IF($B80="","",IF(COUNT($EK80:$GC80)=0,0,ROUND(SUMPRODUCT($EK80:$GC80,$EK$7:$GC$7)/SUMIF($EK80:$GC80,"&gt;=4",$EK$7:$GC$7),2)))</f>
        <v/>
      </c>
      <c r="GF80" s="210"/>
      <c r="GI80" s="738">
        <f>SUMPRODUCT($EK80:$GC80,$EK$7:$GC$7)</f>
        <v>0</v>
      </c>
      <c r="GJ80" s="738">
        <f>SUMIF($EK80:$GC80,"&gt;=0",$EK$7:$GC$7)</f>
        <v>0</v>
      </c>
      <c r="GK80" s="738" t="e">
        <f>ROUND(GI80/GJ80,2)</f>
        <v>#DIV/0!</v>
      </c>
    </row>
    <row r="81" spans="1:193">
      <c r="B81" s="106"/>
      <c r="C81" s="106"/>
      <c r="D81" s="106"/>
      <c r="E81" s="106"/>
      <c r="F81" s="106"/>
      <c r="G81" s="106"/>
      <c r="H81" s="106"/>
      <c r="I81" s="106"/>
      <c r="J81" s="106"/>
      <c r="K81" s="106"/>
      <c r="L81" s="106"/>
      <c r="M81" s="106"/>
      <c r="N81" s="106"/>
      <c r="O81" s="106"/>
      <c r="P81" s="106"/>
      <c r="Q81" s="106"/>
      <c r="R81" s="106"/>
      <c r="S81" s="106"/>
      <c r="T81" s="106"/>
      <c r="U81" s="106"/>
      <c r="V81" s="106"/>
      <c r="W81" s="106"/>
      <c r="X81" s="106"/>
      <c r="Z81" s="106"/>
      <c r="AB81" s="106"/>
      <c r="EK81" s="598"/>
      <c r="GD81" s="603"/>
    </row>
    <row r="82" spans="1:193" s="128" customFormat="1" ht="38.25" customHeight="1">
      <c r="A82" s="960" t="str">
        <f>"THỐNG KÊ KẾT QUẢ HỌC TẬP
(căn cứ vào điểm trung bình chung học tập sau kỳ thi chính)"</f>
        <v>THỐNG KÊ KẾT QUẢ HỌC TẬP
(căn cứ vào điểm trung bình chung học tập sau kỳ thi chính)</v>
      </c>
      <c r="B82" s="960"/>
      <c r="C82" s="960"/>
      <c r="D82" s="960"/>
      <c r="E82" s="960"/>
      <c r="F82" s="960"/>
      <c r="G82" s="960"/>
      <c r="H82" s="968" t="str">
        <f>"SL "&amp;IF(B11="",0,MAX($A$11:$A$80))&amp;" SV"</f>
        <v>SL 50 SV</v>
      </c>
      <c r="I82" s="968"/>
      <c r="J82" s="969" t="str">
        <f>"%"</f>
        <v>%</v>
      </c>
      <c r="K82" s="969"/>
      <c r="L82" s="982" t="s">
        <v>1421</v>
      </c>
      <c r="M82" s="982"/>
      <c r="N82" s="982"/>
      <c r="O82" s="982"/>
      <c r="P82" s="982"/>
      <c r="Q82" s="982"/>
      <c r="R82" s="982"/>
      <c r="S82" s="982"/>
      <c r="T82" s="982"/>
      <c r="U82" s="982"/>
      <c r="V82" s="982"/>
      <c r="W82" s="982"/>
      <c r="X82" s="982"/>
      <c r="Y82" s="982"/>
      <c r="Z82" s="982"/>
      <c r="AA82" s="982"/>
      <c r="AB82" s="982"/>
      <c r="AC82" s="982"/>
      <c r="AD82" s="982"/>
      <c r="AE82" s="982"/>
      <c r="AF82" s="982"/>
      <c r="AG82" s="982"/>
      <c r="AI82" s="204"/>
      <c r="AJ82" s="204"/>
      <c r="AK82" s="982" t="s">
        <v>256</v>
      </c>
      <c r="AL82" s="982"/>
      <c r="AM82" s="982"/>
      <c r="AN82" s="982"/>
      <c r="AO82" s="982"/>
      <c r="AP82" s="982"/>
      <c r="AQ82" s="982"/>
      <c r="AR82" s="982"/>
      <c r="AS82" s="982"/>
      <c r="AT82" s="982"/>
      <c r="AU82" s="982"/>
      <c r="AV82" s="982"/>
      <c r="AW82" s="982"/>
      <c r="AZ82" s="982"/>
      <c r="BA82" s="982"/>
      <c r="BB82" s="982"/>
      <c r="BC82" s="982"/>
      <c r="BD82" s="982"/>
      <c r="BE82" s="982" t="s">
        <v>256</v>
      </c>
      <c r="BF82" s="982"/>
      <c r="BG82" s="982"/>
      <c r="BH82" s="982"/>
      <c r="BI82" s="982"/>
      <c r="BJ82" s="982"/>
      <c r="BK82" s="982"/>
      <c r="BL82" s="982"/>
      <c r="BM82" s="126"/>
      <c r="BN82" s="126"/>
      <c r="BO82" s="126"/>
      <c r="BP82" s="126"/>
      <c r="BR82" s="2"/>
      <c r="BS82" s="2"/>
      <c r="CO82" s="204"/>
      <c r="CP82" s="204"/>
      <c r="DL82" s="204"/>
      <c r="DM82" s="204"/>
      <c r="DN82" s="204"/>
      <c r="DO82" s="204"/>
      <c r="DP82" s="204"/>
      <c r="DQ82" s="204"/>
      <c r="DR82" s="204"/>
      <c r="DS82" s="204"/>
      <c r="DT82" s="204"/>
      <c r="DU82" s="204"/>
      <c r="DV82" s="204"/>
      <c r="DW82" s="204"/>
      <c r="DX82" s="204"/>
      <c r="DY82" s="204"/>
      <c r="DZ82" s="204"/>
      <c r="EA82" s="204"/>
      <c r="EB82" s="204"/>
      <c r="EC82" s="204"/>
      <c r="ED82" s="204"/>
      <c r="EE82" s="204"/>
      <c r="EF82" s="204"/>
      <c r="EG82" s="204"/>
      <c r="EH82" s="204"/>
      <c r="EI82" s="204"/>
      <c r="EK82" s="598"/>
      <c r="EL82" s="575"/>
      <c r="EM82" s="575"/>
      <c r="EN82" s="575"/>
      <c r="EO82" s="575"/>
      <c r="EP82" s="575"/>
      <c r="EQ82" s="575"/>
      <c r="ER82" s="575"/>
      <c r="ES82" s="575"/>
      <c r="ET82" s="575"/>
      <c r="EU82" s="575"/>
      <c r="EV82" s="575"/>
      <c r="EW82" s="575"/>
      <c r="EX82" s="575"/>
      <c r="EY82" s="575"/>
      <c r="EZ82" s="575"/>
      <c r="FA82" s="575"/>
      <c r="FB82" s="575"/>
      <c r="FC82" s="575"/>
      <c r="FD82" s="575"/>
      <c r="FE82" s="575"/>
      <c r="FF82" s="575"/>
      <c r="FG82" s="575"/>
      <c r="GC82" s="204"/>
      <c r="GD82" s="604"/>
      <c r="GI82" s="729"/>
      <c r="GJ82" s="729"/>
      <c r="GK82" s="729"/>
    </row>
    <row r="83" spans="1:193" s="128" customFormat="1" ht="18.75">
      <c r="A83" s="958"/>
      <c r="B83" s="958"/>
      <c r="C83" s="958"/>
      <c r="D83" s="958"/>
      <c r="E83" s="958"/>
      <c r="F83" s="958"/>
      <c r="G83" s="958"/>
      <c r="H83" s="959"/>
      <c r="I83" s="959"/>
      <c r="J83" s="974"/>
      <c r="K83" s="974"/>
      <c r="L83" s="977" t="s">
        <v>1310</v>
      </c>
      <c r="M83" s="977"/>
      <c r="N83" s="977"/>
      <c r="O83" s="977"/>
      <c r="P83" s="977"/>
      <c r="Q83" s="977"/>
      <c r="R83" s="977"/>
      <c r="S83" s="977"/>
      <c r="T83" s="977"/>
      <c r="U83" s="977"/>
      <c r="V83" s="977"/>
      <c r="W83" s="977"/>
      <c r="X83" s="977"/>
      <c r="Y83" s="977"/>
      <c r="Z83" s="977"/>
      <c r="AA83" s="977"/>
      <c r="AB83" s="977"/>
      <c r="AC83" s="977"/>
      <c r="AD83" s="977"/>
      <c r="AE83" s="977"/>
      <c r="AF83" s="977"/>
      <c r="AG83" s="977"/>
      <c r="AI83" s="205"/>
      <c r="AJ83" s="205"/>
      <c r="AK83" s="977" t="s">
        <v>195</v>
      </c>
      <c r="AL83" s="977"/>
      <c r="AM83" s="977"/>
      <c r="AN83" s="977"/>
      <c r="AO83" s="977"/>
      <c r="AP83" s="977"/>
      <c r="AQ83" s="977"/>
      <c r="AR83" s="977"/>
      <c r="AS83" s="977"/>
      <c r="AT83" s="977"/>
      <c r="AU83" s="977"/>
      <c r="AV83" s="977"/>
      <c r="AW83" s="977"/>
      <c r="AZ83" s="977"/>
      <c r="BA83" s="977"/>
      <c r="BB83" s="977"/>
      <c r="BC83" s="977"/>
      <c r="BD83" s="977"/>
      <c r="BE83" s="977" t="s">
        <v>306</v>
      </c>
      <c r="BF83" s="977"/>
      <c r="BG83" s="977"/>
      <c r="BH83" s="977"/>
      <c r="BI83" s="977"/>
      <c r="BJ83" s="977"/>
      <c r="BK83" s="977"/>
      <c r="BL83" s="977"/>
      <c r="BM83" s="126"/>
      <c r="BN83" s="126"/>
      <c r="BO83" s="126"/>
      <c r="BP83" s="126"/>
      <c r="BR83" s="2"/>
      <c r="BS83" s="2"/>
      <c r="CO83" s="205"/>
      <c r="CP83" s="205"/>
      <c r="DL83" s="205"/>
      <c r="DM83" s="205"/>
      <c r="DN83" s="205"/>
      <c r="DO83" s="205"/>
      <c r="DP83" s="205"/>
      <c r="DQ83" s="205"/>
      <c r="DR83" s="205"/>
      <c r="DS83" s="205"/>
      <c r="DT83" s="205"/>
      <c r="DU83" s="205"/>
      <c r="DV83" s="205"/>
      <c r="DW83" s="205"/>
      <c r="DX83" s="205"/>
      <c r="DY83" s="205"/>
      <c r="DZ83" s="205"/>
      <c r="EA83" s="205"/>
      <c r="EB83" s="205"/>
      <c r="EC83" s="205"/>
      <c r="ED83" s="205"/>
      <c r="EE83" s="205"/>
      <c r="EF83" s="205"/>
      <c r="EG83" s="205"/>
      <c r="EH83" s="205"/>
      <c r="EI83" s="205"/>
      <c r="EK83" s="598"/>
      <c r="EL83" s="575"/>
      <c r="EM83" s="575"/>
      <c r="EN83" s="575"/>
      <c r="EO83" s="575"/>
      <c r="EP83" s="575"/>
      <c r="EQ83" s="575"/>
      <c r="ER83" s="575"/>
      <c r="ES83" s="575"/>
      <c r="ET83" s="575"/>
      <c r="EU83" s="575"/>
      <c r="EV83" s="575"/>
      <c r="EW83" s="575"/>
      <c r="EX83" s="575"/>
      <c r="EY83" s="575"/>
      <c r="EZ83" s="575"/>
      <c r="FA83" s="575"/>
      <c r="FB83" s="575"/>
      <c r="FC83" s="575"/>
      <c r="FD83" s="575"/>
      <c r="FE83" s="575"/>
      <c r="FF83" s="575"/>
      <c r="FG83" s="575"/>
      <c r="GC83" s="205"/>
      <c r="GD83" s="191"/>
      <c r="GI83" s="729"/>
      <c r="GJ83" s="729"/>
      <c r="GK83" s="729"/>
    </row>
    <row r="84" spans="1:193" s="128" customFormat="1" ht="18.75">
      <c r="A84" s="189"/>
      <c r="B84" s="955" t="str">
        <f>"Loại Xuất sắc"</f>
        <v>Loại Xuất sắc</v>
      </c>
      <c r="C84" s="955"/>
      <c r="D84" s="956" t="str">
        <f>"(9 đến 10)"</f>
        <v>(9 đến 10)</v>
      </c>
      <c r="E84" s="956"/>
      <c r="F84" s="956"/>
      <c r="G84" s="956"/>
      <c r="H84" s="963" t="str">
        <f>COUNTIF($AZ$11:$AZ$80,"&gt;=9")&amp;"/"&amp;MAX($A$11:$A$80)</f>
        <v>0/50</v>
      </c>
      <c r="I84" s="963"/>
      <c r="J84" s="965" t="str">
        <f>ROUND(100*(COUNTIF($AZ$11:$AZ$80,"&gt;=9"))/MAX($A$11:$A$80),2)&amp;" %"</f>
        <v>0 %</v>
      </c>
      <c r="K84" s="965"/>
      <c r="L84" s="192"/>
      <c r="M84" s="192"/>
      <c r="N84" s="192"/>
      <c r="O84" s="192"/>
      <c r="P84" s="192"/>
      <c r="Q84" s="192"/>
      <c r="R84" s="192"/>
      <c r="S84" s="192"/>
      <c r="T84" s="192"/>
      <c r="U84" s="192"/>
      <c r="V84" s="192"/>
      <c r="W84" s="192"/>
      <c r="BC84" s="170"/>
      <c r="BD84" s="170"/>
      <c r="BE84" s="170"/>
      <c r="BF84" s="170"/>
      <c r="BG84" s="170"/>
      <c r="BH84" s="170"/>
      <c r="BL84" s="126"/>
      <c r="BM84" s="126"/>
      <c r="BN84" s="126"/>
      <c r="BO84" s="126"/>
      <c r="BP84" s="126"/>
      <c r="BR84" s="2"/>
      <c r="BS84" s="2"/>
      <c r="EK84" s="598"/>
      <c r="EL84" s="575"/>
      <c r="EM84" s="575"/>
      <c r="EN84" s="575"/>
      <c r="EO84" s="575"/>
      <c r="EP84" s="575"/>
      <c r="EQ84" s="575"/>
      <c r="ER84" s="575"/>
      <c r="ES84" s="575"/>
      <c r="ET84" s="575"/>
      <c r="EU84" s="575"/>
      <c r="EV84" s="575"/>
      <c r="EW84" s="575"/>
      <c r="EX84" s="575"/>
      <c r="EY84" s="575"/>
      <c r="EZ84" s="575"/>
      <c r="FA84" s="575"/>
      <c r="FB84" s="575"/>
      <c r="FC84" s="575"/>
      <c r="FD84" s="575"/>
      <c r="FE84" s="575"/>
      <c r="FF84" s="575"/>
      <c r="FG84" s="575"/>
      <c r="GD84" s="605"/>
      <c r="GI84" s="729"/>
      <c r="GJ84" s="729"/>
      <c r="GK84" s="729"/>
    </row>
    <row r="85" spans="1:193" s="128" customFormat="1" ht="18.75">
      <c r="B85" s="955" t="str">
        <f>"Loại Giỏi"</f>
        <v>Loại Giỏi</v>
      </c>
      <c r="C85" s="955"/>
      <c r="D85" s="956" t="str">
        <f>"(8 đến cận 9)"</f>
        <v>(8 đến cận 9)</v>
      </c>
      <c r="E85" s="956"/>
      <c r="F85" s="956"/>
      <c r="G85" s="956"/>
      <c r="H85" s="963" t="str">
        <f>COUNTIF($AZ$11:$AZ$80,"&gt;=8")-COUNTIF($AZ$11:$AZ$80,"&gt;=9")&amp;"/"&amp;MAX($A$11:$A$80)</f>
        <v>0/50</v>
      </c>
      <c r="I85" s="963"/>
      <c r="J85" s="965" t="str">
        <f>ROUND(100*(COUNTIF($AZ$11:$AZ$80,"&gt;=8")-COUNTIF(AZ11:AZ80,"&gt;=9"))/MAX($A$11:$A$80),2)&amp;" %"</f>
        <v>0 %</v>
      </c>
      <c r="K85" s="965"/>
      <c r="L85" s="192"/>
      <c r="M85" s="192"/>
      <c r="N85" s="192"/>
      <c r="O85" s="192"/>
      <c r="P85" s="192"/>
      <c r="Q85" s="192"/>
      <c r="R85" s="192"/>
      <c r="S85" s="192"/>
      <c r="T85" s="192"/>
      <c r="U85" s="192"/>
      <c r="V85" s="192"/>
      <c r="W85" s="192"/>
      <c r="BC85" s="170"/>
      <c r="BD85" s="170"/>
      <c r="BE85" s="170"/>
      <c r="BF85" s="170"/>
      <c r="BG85" s="170"/>
      <c r="BH85" s="170"/>
      <c r="BL85" s="126"/>
      <c r="BM85" s="126"/>
      <c r="BN85" s="126"/>
      <c r="BO85" s="126"/>
      <c r="BP85" s="126"/>
      <c r="BR85" s="2"/>
      <c r="BS85" s="2"/>
      <c r="EK85" s="598"/>
      <c r="EL85" s="575"/>
      <c r="EM85" s="575"/>
      <c r="EN85" s="575"/>
      <c r="EO85" s="575"/>
      <c r="EP85" s="575"/>
      <c r="EQ85" s="575"/>
      <c r="ER85" s="575"/>
      <c r="ES85" s="575"/>
      <c r="ET85" s="575"/>
      <c r="EU85" s="575"/>
      <c r="EV85" s="575"/>
      <c r="EW85" s="575"/>
      <c r="EX85" s="575"/>
      <c r="EY85" s="575"/>
      <c r="EZ85" s="575"/>
      <c r="FA85" s="575"/>
      <c r="FB85" s="575"/>
      <c r="FC85" s="575"/>
      <c r="FD85" s="575"/>
      <c r="FE85" s="575"/>
      <c r="FF85" s="575"/>
      <c r="FG85" s="575"/>
      <c r="GD85" s="605"/>
      <c r="GI85" s="729"/>
      <c r="GJ85" s="729"/>
      <c r="GK85" s="729"/>
    </row>
    <row r="86" spans="1:193" s="128" customFormat="1" ht="18.75">
      <c r="B86" s="955" t="str">
        <f>"Loại Khá"</f>
        <v>Loại Khá</v>
      </c>
      <c r="C86" s="955"/>
      <c r="D86" s="956" t="str">
        <f>"(7 đến cận 8)"</f>
        <v>(7 đến cận 8)</v>
      </c>
      <c r="E86" s="956"/>
      <c r="F86" s="956"/>
      <c r="G86" s="956"/>
      <c r="H86" s="963" t="str">
        <f>COUNTIF($AZ$11:$AZ$80,"&gt;=7")-COUNTIF($AZ$11:$AZ$80,"&gt;=8")&amp;"/"&amp;MAX($A$11:$A$80)</f>
        <v>2/50</v>
      </c>
      <c r="I86" s="963"/>
      <c r="J86" s="965" t="str">
        <f>ROUND(100*(COUNTIF($AZ$11:$AZ$80,"&gt;=7")-COUNTIF($AZ$11:$AZ$80,"&gt;=8"))/MAX($A$11:$A$80),2)&amp;" %"</f>
        <v>4 %</v>
      </c>
      <c r="K86" s="965"/>
      <c r="L86" s="192"/>
      <c r="M86" s="192"/>
      <c r="N86" s="192"/>
      <c r="O86" s="192"/>
      <c r="P86" s="192"/>
      <c r="Q86" s="192"/>
      <c r="R86" s="192"/>
      <c r="S86" s="192"/>
      <c r="T86" s="192"/>
      <c r="U86" s="192"/>
      <c r="V86" s="192"/>
      <c r="W86" s="192"/>
      <c r="BC86" s="170"/>
      <c r="BD86" s="170"/>
      <c r="BE86" s="170"/>
      <c r="BF86" s="170"/>
      <c r="BG86" s="170"/>
      <c r="BH86" s="170"/>
      <c r="BL86" s="126"/>
      <c r="BM86" s="126"/>
      <c r="BN86" s="126"/>
      <c r="BO86" s="126"/>
      <c r="BP86" s="126"/>
      <c r="BR86" s="2"/>
      <c r="BS86" s="2"/>
      <c r="EK86" s="598"/>
      <c r="EL86" s="575"/>
      <c r="EM86" s="575"/>
      <c r="EN86" s="575"/>
      <c r="EO86" s="575"/>
      <c r="EP86" s="575"/>
      <c r="EQ86" s="575"/>
      <c r="ER86" s="575"/>
      <c r="ES86" s="575"/>
      <c r="ET86" s="575"/>
      <c r="EU86" s="575"/>
      <c r="EV86" s="575"/>
      <c r="EW86" s="575"/>
      <c r="EX86" s="575"/>
      <c r="EY86" s="575"/>
      <c r="EZ86" s="575"/>
      <c r="FA86" s="575"/>
      <c r="FB86" s="575"/>
      <c r="FC86" s="575"/>
      <c r="FD86" s="575"/>
      <c r="FE86" s="575"/>
      <c r="FF86" s="575"/>
      <c r="FG86" s="575"/>
      <c r="GD86" s="605"/>
      <c r="GI86" s="729"/>
      <c r="GJ86" s="729"/>
      <c r="GK86" s="729"/>
    </row>
    <row r="87" spans="1:193" s="128" customFormat="1" ht="18.75">
      <c r="B87" s="955" t="str">
        <f>"Loại Trung bình"</f>
        <v>Loại Trung bình</v>
      </c>
      <c r="C87" s="955"/>
      <c r="D87" s="956" t="str">
        <f>"(5,5 đến cận 7)"</f>
        <v>(5,5 đến cận 7)</v>
      </c>
      <c r="E87" s="956"/>
      <c r="F87" s="956"/>
      <c r="G87" s="956"/>
      <c r="H87" s="963" t="str">
        <f>COUNTIF($AZ$11:$AZ$80,"&gt;=5.5")-COUNTIF($AZ$11:$AZ$80,"&gt;=7")&amp;"/"&amp;MAX($A$11:$A$80)</f>
        <v>17/50</v>
      </c>
      <c r="I87" s="963"/>
      <c r="J87" s="965" t="str">
        <f>ROUND(100*(COUNTIF($AZ$11:$AZ$80,"&gt;=5.5")-COUNTIF($AZ$11:$AZ$80,"&gt;=7"))/MAX($A$11:$A$80),2)&amp;" %"</f>
        <v>34 %</v>
      </c>
      <c r="K87" s="965"/>
      <c r="L87" s="192"/>
      <c r="M87" s="192"/>
      <c r="N87" s="192"/>
      <c r="O87" s="192"/>
      <c r="P87" s="192"/>
      <c r="Q87" s="192"/>
      <c r="R87" s="192"/>
      <c r="S87" s="192"/>
      <c r="T87" s="192"/>
      <c r="U87" s="192"/>
      <c r="V87" s="192"/>
      <c r="W87" s="192"/>
      <c r="BC87" s="170"/>
      <c r="BD87" s="170"/>
      <c r="BE87" s="170"/>
      <c r="BF87" s="170"/>
      <c r="BG87" s="170"/>
      <c r="BH87" s="170"/>
      <c r="BL87" s="126"/>
      <c r="BM87" s="126"/>
      <c r="BN87" s="126"/>
      <c r="BO87" s="126"/>
      <c r="BP87" s="126"/>
      <c r="BR87" s="2"/>
      <c r="BS87" s="2"/>
      <c r="EK87" s="598"/>
      <c r="EL87" s="575"/>
      <c r="EM87" s="575"/>
      <c r="EN87" s="575"/>
      <c r="EO87" s="575"/>
      <c r="EP87" s="575"/>
      <c r="EQ87" s="575"/>
      <c r="ER87" s="575"/>
      <c r="ES87" s="575"/>
      <c r="ET87" s="575"/>
      <c r="EU87" s="575"/>
      <c r="EV87" s="575"/>
      <c r="EW87" s="575"/>
      <c r="EX87" s="575"/>
      <c r="EY87" s="575"/>
      <c r="EZ87" s="575"/>
      <c r="FA87" s="575"/>
      <c r="FB87" s="575"/>
      <c r="FC87" s="575"/>
      <c r="FD87" s="575"/>
      <c r="FE87" s="575"/>
      <c r="FF87" s="575"/>
      <c r="FG87" s="575"/>
      <c r="GD87" s="605"/>
      <c r="GI87" s="729"/>
      <c r="GJ87" s="729"/>
      <c r="GK87" s="729"/>
    </row>
    <row r="88" spans="1:193" s="128" customFormat="1" ht="18.75">
      <c r="B88" s="955" t="str">
        <f>"Loại Trung bình yếu"</f>
        <v>Loại Trung bình yếu</v>
      </c>
      <c r="C88" s="955"/>
      <c r="D88" s="956" t="str">
        <f>"(4 đến cận 5,5)"</f>
        <v>(4 đến cận 5,5)</v>
      </c>
      <c r="E88" s="956"/>
      <c r="F88" s="956"/>
      <c r="G88" s="956"/>
      <c r="H88" s="963" t="str">
        <f>COUNTIF($AZ$11:$AZ$80,"&gt;=4")-COUNTIF($AZ$11:$AZ$80,"&gt;=5.5")&amp;"/"&amp;MAX($A$11:$A$80)</f>
        <v>27/50</v>
      </c>
      <c r="I88" s="963"/>
      <c r="J88" s="965" t="str">
        <f>ROUND(100*(COUNTIF($AZ$11:$AZ$80,"&gt;=4")-COUNTIF($AZ$11:$AZ$80,"&gt;=5.5"))/MAX($A$11:$A$80),2)&amp;" %"</f>
        <v>54 %</v>
      </c>
      <c r="K88" s="965"/>
      <c r="L88" s="192"/>
      <c r="M88" s="192"/>
      <c r="N88" s="192"/>
      <c r="O88" s="192"/>
      <c r="P88" s="192"/>
      <c r="Q88" s="192"/>
      <c r="R88" s="192"/>
      <c r="S88" s="192"/>
      <c r="T88" s="192"/>
      <c r="U88" s="192"/>
      <c r="V88" s="192"/>
      <c r="W88" s="192"/>
      <c r="BC88" s="170"/>
      <c r="BD88" s="170"/>
      <c r="BE88" s="170"/>
      <c r="BF88" s="170"/>
      <c r="BG88" s="170"/>
      <c r="BH88" s="170"/>
      <c r="BL88" s="126"/>
      <c r="BM88" s="126"/>
      <c r="BN88" s="126"/>
      <c r="BO88" s="126"/>
      <c r="BP88" s="126"/>
      <c r="BR88" s="2"/>
      <c r="BS88" s="2"/>
      <c r="EK88" s="598"/>
      <c r="EL88" s="575"/>
      <c r="EM88" s="575"/>
      <c r="EN88" s="575"/>
      <c r="EO88" s="575"/>
      <c r="EP88" s="575"/>
      <c r="EQ88" s="575"/>
      <c r="ER88" s="575"/>
      <c r="ES88" s="575"/>
      <c r="ET88" s="575"/>
      <c r="EU88" s="575"/>
      <c r="EV88" s="575"/>
      <c r="EW88" s="575"/>
      <c r="EX88" s="575"/>
      <c r="EY88" s="575"/>
      <c r="EZ88" s="575"/>
      <c r="FA88" s="575"/>
      <c r="FB88" s="575"/>
      <c r="FC88" s="575"/>
      <c r="FD88" s="575"/>
      <c r="FE88" s="575"/>
      <c r="FF88" s="575"/>
      <c r="FG88" s="575"/>
      <c r="GD88" s="605"/>
      <c r="GI88" s="729"/>
      <c r="GJ88" s="729"/>
      <c r="GK88" s="729"/>
    </row>
    <row r="89" spans="1:193" s="128" customFormat="1" ht="18.75">
      <c r="B89" s="955" t="str">
        <f>"Loại Kém"</f>
        <v>Loại Kém</v>
      </c>
      <c r="C89" s="955"/>
      <c r="D89" s="956" t="str">
        <f>"(&lt; 4)"</f>
        <v>(&lt; 4)</v>
      </c>
      <c r="E89" s="956"/>
      <c r="F89" s="956"/>
      <c r="G89" s="956"/>
      <c r="H89" s="963" t="str">
        <f>COUNTIF($AZ$11:$AZ$80,"&lt;4")&amp;"/"&amp;MAX($A$11:$A$80)</f>
        <v>4/50</v>
      </c>
      <c r="I89" s="963"/>
      <c r="J89" s="965" t="str">
        <f>ROUND(100*(COUNTIF($AZ$11:$AZ$80,"&lt;4"))/MAX($A$11:$A$80),2)&amp;" %"</f>
        <v>8 %</v>
      </c>
      <c r="K89" s="965"/>
      <c r="L89" s="192"/>
      <c r="M89" s="192"/>
      <c r="N89" s="192"/>
      <c r="O89" s="192"/>
      <c r="P89" s="192"/>
      <c r="Q89" s="192"/>
      <c r="R89" s="192"/>
      <c r="S89" s="192"/>
      <c r="T89" s="192"/>
      <c r="U89" s="192"/>
      <c r="V89" s="192"/>
      <c r="W89" s="192"/>
      <c r="BC89" s="170"/>
      <c r="BD89" s="170"/>
      <c r="BE89" s="170"/>
      <c r="BF89" s="170"/>
      <c r="BG89" s="170"/>
      <c r="BH89" s="170"/>
      <c r="BL89" s="126"/>
      <c r="BM89" s="126"/>
      <c r="BN89" s="126"/>
      <c r="BO89" s="126"/>
      <c r="BP89" s="126"/>
      <c r="BR89" s="2"/>
      <c r="BS89" s="2"/>
      <c r="EK89" s="598"/>
      <c r="EL89" s="575"/>
      <c r="EM89" s="575"/>
      <c r="EN89" s="575"/>
      <c r="EO89" s="575"/>
      <c r="EP89" s="575"/>
      <c r="EQ89" s="575"/>
      <c r="ER89" s="575"/>
      <c r="ES89" s="575"/>
      <c r="ET89" s="575"/>
      <c r="EU89" s="575"/>
      <c r="EV89" s="575"/>
      <c r="EW89" s="575"/>
      <c r="EX89" s="575"/>
      <c r="EY89" s="575"/>
      <c r="EZ89" s="575"/>
      <c r="FA89" s="575"/>
      <c r="FB89" s="575"/>
      <c r="FC89" s="575"/>
      <c r="FD89" s="575"/>
      <c r="FE89" s="575"/>
      <c r="FF89" s="575"/>
      <c r="FG89" s="575"/>
      <c r="GD89" s="605"/>
      <c r="GI89" s="729"/>
      <c r="GJ89" s="729"/>
      <c r="GK89" s="729"/>
    </row>
    <row r="90" spans="1:193" s="128" customFormat="1" ht="18.75">
      <c r="B90" s="1031" t="str">
        <f>"Chưa đủ dữ liệu để xếp loại"</f>
        <v>Chưa đủ dữ liệu để xếp loại</v>
      </c>
      <c r="C90" s="1032"/>
      <c r="H90" s="961" t="str">
        <f>COUNTIF($BC$11:$BC$80,"KXL")&amp;" SV"</f>
        <v>0 SV</v>
      </c>
      <c r="I90" s="961"/>
      <c r="J90" s="1030" t="str">
        <f>ROUND(100*(COUNTIF($BC$11:$BC$80,"KXL"))/MAX($A$11:$A$80),2)&amp;" %"</f>
        <v>0 %</v>
      </c>
      <c r="K90" s="1030"/>
      <c r="L90" s="192"/>
      <c r="M90" s="192"/>
      <c r="N90" s="192"/>
      <c r="O90" s="192"/>
      <c r="P90" s="192"/>
      <c r="Q90" s="192"/>
      <c r="R90" s="192"/>
      <c r="S90" s="192"/>
      <c r="T90" s="192"/>
      <c r="U90" s="192"/>
      <c r="V90" s="192"/>
      <c r="W90" s="192"/>
      <c r="BC90" s="170"/>
      <c r="BD90" s="170"/>
      <c r="BE90" s="170"/>
      <c r="BF90" s="170"/>
      <c r="BG90" s="170"/>
      <c r="BH90" s="170"/>
      <c r="BL90" s="126"/>
      <c r="BM90" s="126"/>
      <c r="BN90" s="126"/>
      <c r="BO90" s="126"/>
      <c r="BP90" s="126"/>
      <c r="BR90" s="2"/>
      <c r="BS90" s="2"/>
      <c r="EK90" s="598"/>
      <c r="EL90" s="575"/>
      <c r="EM90" s="575"/>
      <c r="EN90" s="575"/>
      <c r="EO90" s="575"/>
      <c r="EP90" s="575"/>
      <c r="EQ90" s="575"/>
      <c r="ER90" s="575"/>
      <c r="ES90" s="575"/>
      <c r="ET90" s="575"/>
      <c r="EU90" s="575"/>
      <c r="EV90" s="575"/>
      <c r="EW90" s="575"/>
      <c r="EX90" s="575"/>
      <c r="EY90" s="575"/>
      <c r="EZ90" s="575"/>
      <c r="FA90" s="575"/>
      <c r="FB90" s="575"/>
      <c r="FC90" s="575"/>
      <c r="FD90" s="575"/>
      <c r="FE90" s="575"/>
      <c r="FF90" s="575"/>
      <c r="FG90" s="575"/>
      <c r="GD90" s="605"/>
      <c r="GI90" s="729"/>
      <c r="GJ90" s="729"/>
      <c r="GK90" s="729"/>
    </row>
    <row r="91" spans="1:193" s="128" customFormat="1" ht="15.75" customHeight="1">
      <c r="A91" s="958"/>
      <c r="B91" s="958"/>
      <c r="C91" s="958"/>
      <c r="D91" s="958"/>
      <c r="E91" s="958"/>
      <c r="F91" s="958"/>
      <c r="G91" s="958"/>
      <c r="H91" s="959"/>
      <c r="I91" s="959"/>
      <c r="J91" s="974"/>
      <c r="K91" s="974"/>
      <c r="L91" s="192"/>
      <c r="M91" s="192"/>
      <c r="N91" s="192"/>
      <c r="O91" s="192"/>
      <c r="P91" s="192"/>
      <c r="Q91" s="192"/>
      <c r="R91" s="192"/>
      <c r="S91" s="192"/>
      <c r="T91" s="192"/>
      <c r="U91" s="192"/>
      <c r="V91" s="192"/>
      <c r="W91" s="192"/>
      <c r="BC91" s="170"/>
      <c r="BD91" s="170"/>
      <c r="BE91" s="170"/>
      <c r="BF91" s="170"/>
      <c r="BG91" s="170"/>
      <c r="BH91" s="170"/>
      <c r="BL91" s="126"/>
      <c r="BM91" s="126"/>
      <c r="BN91" s="126"/>
      <c r="BO91" s="126"/>
      <c r="BP91" s="126"/>
      <c r="BR91" s="2"/>
      <c r="BS91" s="2"/>
      <c r="EK91" s="598"/>
      <c r="EL91" s="575"/>
      <c r="EM91" s="575"/>
      <c r="EN91" s="575"/>
      <c r="EO91" s="575"/>
      <c r="EP91" s="575"/>
      <c r="EQ91" s="575"/>
      <c r="ER91" s="575"/>
      <c r="ES91" s="575"/>
      <c r="ET91" s="575"/>
      <c r="EU91" s="575"/>
      <c r="EV91" s="575"/>
      <c r="EW91" s="575"/>
      <c r="EX91" s="575"/>
      <c r="EY91" s="575"/>
      <c r="EZ91" s="575"/>
      <c r="FA91" s="575"/>
      <c r="FB91" s="575"/>
      <c r="FC91" s="575"/>
      <c r="FD91" s="575"/>
      <c r="FE91" s="575"/>
      <c r="FF91" s="575"/>
      <c r="FG91" s="575"/>
      <c r="GD91" s="605"/>
      <c r="GI91" s="729"/>
      <c r="GJ91" s="729"/>
      <c r="GK91" s="729"/>
    </row>
    <row r="92" spans="1:193" s="128" customFormat="1" ht="39.75" customHeight="1">
      <c r="A92" s="960" t="str">
        <f>"THỐNG KÊ KẾT QUẢ HỌC TẬP
(căn cứ vào điểm trung bình chung học tập sau kỳ thi phụ)"</f>
        <v>THỐNG KÊ KẾT QUẢ HỌC TẬP
(căn cứ vào điểm trung bình chung học tập sau kỳ thi phụ)</v>
      </c>
      <c r="B92" s="960"/>
      <c r="C92" s="960"/>
      <c r="D92" s="960"/>
      <c r="E92" s="960"/>
      <c r="F92" s="960"/>
      <c r="G92" s="960"/>
      <c r="H92" s="968" t="str">
        <f>"SL "&amp;IF(B19="",0,MAX($A$11:$A$80))&amp;" SV"</f>
        <v>SL 50 SV</v>
      </c>
      <c r="I92" s="968"/>
      <c r="J92" s="969" t="str">
        <f>"%"</f>
        <v>%</v>
      </c>
      <c r="K92" s="969"/>
      <c r="L92" s="192"/>
      <c r="M92" s="192"/>
      <c r="N92" s="192"/>
      <c r="O92" s="192"/>
      <c r="P92" s="192"/>
      <c r="Q92" s="192"/>
      <c r="R92" s="192"/>
      <c r="S92" s="192"/>
      <c r="T92" s="192"/>
      <c r="U92" s="192"/>
      <c r="V92" s="192"/>
      <c r="W92" s="192"/>
      <c r="BC92" s="170"/>
      <c r="BD92" s="170"/>
      <c r="BE92" s="170"/>
      <c r="BF92" s="170"/>
      <c r="BG92" s="170"/>
      <c r="BH92" s="170"/>
      <c r="BL92" s="126"/>
      <c r="BM92" s="126"/>
      <c r="BN92" s="126"/>
      <c r="BO92" s="126"/>
      <c r="BP92" s="126"/>
      <c r="BR92" s="2"/>
      <c r="BS92" s="2"/>
      <c r="EK92" s="598"/>
      <c r="EL92" s="575"/>
      <c r="EM92" s="575"/>
      <c r="EN92" s="575"/>
      <c r="EO92" s="575"/>
      <c r="EP92" s="575"/>
      <c r="EQ92" s="575"/>
      <c r="ER92" s="575"/>
      <c r="ES92" s="575"/>
      <c r="ET92" s="575"/>
      <c r="EU92" s="575"/>
      <c r="EV92" s="575"/>
      <c r="EW92" s="575"/>
      <c r="EX92" s="575"/>
      <c r="EY92" s="575"/>
      <c r="EZ92" s="575"/>
      <c r="FA92" s="575"/>
      <c r="FB92" s="575"/>
      <c r="FC92" s="575"/>
      <c r="FD92" s="575"/>
      <c r="FE92" s="575"/>
      <c r="FF92" s="575"/>
      <c r="FG92" s="575"/>
      <c r="GD92" s="605"/>
      <c r="GI92" s="729"/>
      <c r="GJ92" s="729"/>
      <c r="GK92" s="729"/>
    </row>
    <row r="93" spans="1:193" s="128" customFormat="1" ht="18.75">
      <c r="A93" s="189"/>
      <c r="B93" s="955" t="str">
        <f>"Loại Xuất sắc"</f>
        <v>Loại Xuất sắc</v>
      </c>
      <c r="C93" s="955"/>
      <c r="D93" s="956" t="str">
        <f>"(9 đến 10)"</f>
        <v>(9 đến 10)</v>
      </c>
      <c r="E93" s="956"/>
      <c r="F93" s="956"/>
      <c r="G93" s="956"/>
      <c r="H93" s="963" t="str">
        <f>COUNTIF($BA$11:$BA$80,"&gt;=9")&amp;"/"&amp;MAX($A$11:$A$80)</f>
        <v>0/50</v>
      </c>
      <c r="I93" s="963"/>
      <c r="J93" s="957" t="str">
        <f>ROUND(100*(COUNTIF($BA$11:$BA$80,"&gt;=9"))/MAX($A$11:$A$80),2)&amp;" %"</f>
        <v>0 %</v>
      </c>
      <c r="K93" s="957"/>
      <c r="L93" s="192"/>
      <c r="M93" s="192"/>
      <c r="N93" s="192"/>
      <c r="O93" s="192"/>
      <c r="P93" s="192"/>
      <c r="Q93" s="192"/>
      <c r="R93" s="192"/>
      <c r="S93" s="192"/>
      <c r="T93" s="192"/>
      <c r="U93" s="192"/>
      <c r="V93" s="192"/>
      <c r="W93" s="192"/>
      <c r="BC93" s="170"/>
      <c r="BD93" s="170"/>
      <c r="BE93" s="170"/>
      <c r="BF93" s="170"/>
      <c r="BG93" s="170"/>
      <c r="BH93" s="170"/>
      <c r="BL93" s="126"/>
      <c r="BM93" s="126"/>
      <c r="BN93" s="126"/>
      <c r="BO93" s="126"/>
      <c r="BP93" s="126"/>
      <c r="BR93" s="2"/>
      <c r="BS93" s="2"/>
      <c r="EK93" s="598"/>
      <c r="EL93" s="575"/>
      <c r="EM93" s="575"/>
      <c r="EN93" s="575"/>
      <c r="EO93" s="575"/>
      <c r="EP93" s="575"/>
      <c r="EQ93" s="575"/>
      <c r="ER93" s="575"/>
      <c r="ES93" s="575"/>
      <c r="ET93" s="575"/>
      <c r="EU93" s="575"/>
      <c r="EV93" s="575"/>
      <c r="EW93" s="575"/>
      <c r="EX93" s="575"/>
      <c r="EY93" s="575"/>
      <c r="EZ93" s="575"/>
      <c r="FA93" s="575"/>
      <c r="FB93" s="575"/>
      <c r="FC93" s="575"/>
      <c r="FD93" s="575"/>
      <c r="FE93" s="575"/>
      <c r="FF93" s="575"/>
      <c r="FG93" s="575"/>
      <c r="GD93" s="605"/>
      <c r="GI93" s="729"/>
      <c r="GJ93" s="729"/>
      <c r="GK93" s="729"/>
    </row>
    <row r="94" spans="1:193" s="128" customFormat="1" ht="18.75">
      <c r="B94" s="955" t="str">
        <f>"Loại Giỏi"</f>
        <v>Loại Giỏi</v>
      </c>
      <c r="C94" s="955"/>
      <c r="D94" s="956" t="str">
        <f>"(8 đến cận 9)"</f>
        <v>(8 đến cận 9)</v>
      </c>
      <c r="E94" s="956"/>
      <c r="F94" s="956"/>
      <c r="G94" s="956"/>
      <c r="H94" s="963" t="str">
        <f>COUNTIF($BA$11:$BA$80,"&gt;=8")-COUNTIF($BA$11:$BA$80,"&gt;=9")&amp;"/"&amp;MAX($A$11:$A$80)</f>
        <v>0/50</v>
      </c>
      <c r="I94" s="963"/>
      <c r="J94" s="957" t="str">
        <f>ROUND(100*(COUNTIF($BA$11:$BA$80,"&gt;=8")-COUNTIF($BA$11:$BA$80,"&gt;=9"))/MAX($A$11:$A$80),2)&amp;" %"</f>
        <v>0 %</v>
      </c>
      <c r="K94" s="957"/>
      <c r="L94" s="192"/>
      <c r="M94" s="192"/>
      <c r="N94" s="192"/>
      <c r="O94" s="192"/>
      <c r="P94" s="192"/>
      <c r="Q94" s="192"/>
      <c r="R94" s="192"/>
      <c r="S94" s="192"/>
      <c r="T94" s="192"/>
      <c r="U94" s="192"/>
      <c r="V94" s="192"/>
      <c r="W94" s="192"/>
      <c r="BC94" s="170"/>
      <c r="BD94" s="170"/>
      <c r="BE94" s="170"/>
      <c r="BF94" s="170"/>
      <c r="BG94" s="170"/>
      <c r="BH94" s="170"/>
      <c r="BL94" s="126"/>
      <c r="BM94" s="126"/>
      <c r="BN94" s="126"/>
      <c r="BO94" s="126"/>
      <c r="BP94" s="126"/>
      <c r="BR94" s="2"/>
      <c r="BS94" s="2"/>
      <c r="EK94" s="598"/>
      <c r="EL94" s="575"/>
      <c r="EM94" s="575"/>
      <c r="EN94" s="575"/>
      <c r="EO94" s="575"/>
      <c r="EP94" s="575"/>
      <c r="EQ94" s="575"/>
      <c r="ER94" s="575"/>
      <c r="ES94" s="575"/>
      <c r="ET94" s="575"/>
      <c r="EU94" s="575"/>
      <c r="EV94" s="575"/>
      <c r="EW94" s="575"/>
      <c r="EX94" s="575"/>
      <c r="EY94" s="575"/>
      <c r="EZ94" s="575"/>
      <c r="FA94" s="575"/>
      <c r="FB94" s="575"/>
      <c r="FC94" s="575"/>
      <c r="FD94" s="575"/>
      <c r="FE94" s="575"/>
      <c r="FF94" s="575"/>
      <c r="FG94" s="575"/>
      <c r="GD94" s="605"/>
      <c r="GI94" s="729"/>
      <c r="GJ94" s="729"/>
      <c r="GK94" s="729"/>
    </row>
    <row r="95" spans="1:193" s="128" customFormat="1" ht="18.75">
      <c r="B95" s="955" t="str">
        <f>"Loại Khá"</f>
        <v>Loại Khá</v>
      </c>
      <c r="C95" s="955"/>
      <c r="D95" s="956" t="str">
        <f>"(7 đến cận 8)"</f>
        <v>(7 đến cận 8)</v>
      </c>
      <c r="E95" s="956"/>
      <c r="F95" s="956"/>
      <c r="G95" s="956"/>
      <c r="H95" s="963" t="str">
        <f>COUNTIF($BA$11:$BA$80,"&gt;=7")-COUNTIF($BA$11:$BA$80,"&gt;=8")&amp;"/"&amp;MAX($A$11:$A$80)</f>
        <v>0/50</v>
      </c>
      <c r="I95" s="963"/>
      <c r="J95" s="957" t="str">
        <f>ROUND(100*(COUNTIF($BA$11:$BA$80,"&gt;=7")-COUNTIF($BA$11:$BA$80,"&gt;=8"))/MAX($A$11:$A$80),2)&amp;" %"</f>
        <v>0 %</v>
      </c>
      <c r="K95" s="957"/>
      <c r="L95" s="192"/>
      <c r="M95" s="192"/>
      <c r="N95" s="192"/>
      <c r="O95" s="192"/>
      <c r="P95" s="192"/>
      <c r="Q95" s="192"/>
      <c r="R95" s="192"/>
      <c r="S95" s="192"/>
      <c r="T95" s="192"/>
      <c r="U95" s="192"/>
      <c r="V95" s="192"/>
      <c r="W95" s="192"/>
      <c r="BC95" s="170"/>
      <c r="BD95" s="170"/>
      <c r="BE95" s="170"/>
      <c r="BF95" s="170"/>
      <c r="BG95" s="170"/>
      <c r="BH95" s="170"/>
      <c r="BL95" s="126"/>
      <c r="BM95" s="126"/>
      <c r="BN95" s="126"/>
      <c r="BO95" s="126"/>
      <c r="BP95" s="126"/>
      <c r="BR95" s="2"/>
      <c r="BS95" s="2"/>
      <c r="EK95" s="598"/>
      <c r="EL95" s="575"/>
      <c r="EM95" s="575"/>
      <c r="EN95" s="575"/>
      <c r="EO95" s="575"/>
      <c r="EP95" s="575"/>
      <c r="EQ95" s="575"/>
      <c r="ER95" s="575"/>
      <c r="ES95" s="575"/>
      <c r="ET95" s="575"/>
      <c r="EU95" s="575"/>
      <c r="EV95" s="575"/>
      <c r="EW95" s="575"/>
      <c r="EX95" s="575"/>
      <c r="EY95" s="575"/>
      <c r="EZ95" s="575"/>
      <c r="FA95" s="575"/>
      <c r="FB95" s="575"/>
      <c r="FC95" s="575"/>
      <c r="FD95" s="575"/>
      <c r="FE95" s="575"/>
      <c r="FF95" s="575"/>
      <c r="FG95" s="575"/>
      <c r="GD95" s="605"/>
      <c r="GI95" s="729"/>
      <c r="GJ95" s="729"/>
      <c r="GK95" s="729"/>
    </row>
    <row r="96" spans="1:193" s="128" customFormat="1" ht="18.75">
      <c r="B96" s="955" t="str">
        <f>"Loại Trung bình"</f>
        <v>Loại Trung bình</v>
      </c>
      <c r="C96" s="955"/>
      <c r="D96" s="956" t="str">
        <f>"(5,5 đến cận 7)"</f>
        <v>(5,5 đến cận 7)</v>
      </c>
      <c r="E96" s="956"/>
      <c r="F96" s="956"/>
      <c r="G96" s="956"/>
      <c r="H96" s="963" t="str">
        <f>COUNTIF($BA$11:$BA$80,"&gt;=5.5")-COUNTIF($BA$11:$BA$80,"&gt;=7")&amp;"/"&amp;MAX($A$11:$A$80)</f>
        <v>4/50</v>
      </c>
      <c r="I96" s="963"/>
      <c r="J96" s="957" t="str">
        <f>ROUND(100*(COUNTIF($BA$11:$BA$80,"&gt;=5.5")-COUNTIF($BA$11:$BA$80,"&gt;=7"))/MAX($A$11:$A$80),2)&amp;" %"</f>
        <v>8 %</v>
      </c>
      <c r="K96" s="957"/>
      <c r="L96" s="192"/>
      <c r="M96" s="192"/>
      <c r="N96" s="192"/>
      <c r="O96" s="192"/>
      <c r="P96" s="192"/>
      <c r="Q96" s="192"/>
      <c r="R96" s="192"/>
      <c r="S96" s="192"/>
      <c r="T96" s="192"/>
      <c r="U96" s="192"/>
      <c r="V96" s="192"/>
      <c r="W96" s="192"/>
      <c r="BC96" s="170"/>
      <c r="BD96" s="170"/>
      <c r="BE96" s="170"/>
      <c r="BF96" s="170"/>
      <c r="BG96" s="170"/>
      <c r="BH96" s="170"/>
      <c r="BL96" s="126"/>
      <c r="BM96" s="126"/>
      <c r="BN96" s="126"/>
      <c r="BO96" s="126"/>
      <c r="BP96" s="126"/>
      <c r="BR96" s="2"/>
      <c r="BS96" s="2"/>
      <c r="EK96" s="598"/>
      <c r="EL96" s="575"/>
      <c r="EM96" s="575"/>
      <c r="EN96" s="575"/>
      <c r="EO96" s="575"/>
      <c r="EP96" s="575"/>
      <c r="EQ96" s="575"/>
      <c r="ER96" s="575"/>
      <c r="ES96" s="575"/>
      <c r="ET96" s="575"/>
      <c r="EU96" s="575"/>
      <c r="EV96" s="575"/>
      <c r="EW96" s="575"/>
      <c r="EX96" s="575"/>
      <c r="EY96" s="575"/>
      <c r="EZ96" s="575"/>
      <c r="FA96" s="575"/>
      <c r="FB96" s="575"/>
      <c r="FC96" s="575"/>
      <c r="FD96" s="575"/>
      <c r="FE96" s="575"/>
      <c r="FF96" s="575"/>
      <c r="FG96" s="575"/>
      <c r="GD96" s="605"/>
      <c r="GI96" s="729"/>
      <c r="GJ96" s="729"/>
      <c r="GK96" s="729"/>
    </row>
    <row r="97" spans="2:193" s="128" customFormat="1" ht="18.75">
      <c r="B97" s="955" t="str">
        <f>"Loại Trung bình yếu"</f>
        <v>Loại Trung bình yếu</v>
      </c>
      <c r="C97" s="955"/>
      <c r="D97" s="956" t="str">
        <f>"(4 đến cận 5,5)"</f>
        <v>(4 đến cận 5,5)</v>
      </c>
      <c r="E97" s="956"/>
      <c r="F97" s="956"/>
      <c r="G97" s="956"/>
      <c r="H97" s="963" t="str">
        <f>COUNTIF($BA$11:$BA$80,"&gt;=4")-COUNTIF($BA$11:$BA$80,"&gt;=5.5")&amp;"/"&amp;MAX($A$11:$A$80)</f>
        <v>19/50</v>
      </c>
      <c r="I97" s="963"/>
      <c r="J97" s="964" t="str">
        <f>ROUND(100*(COUNTIF($BA$11:$BA$80,"&gt;=4")-COUNTIF($BA$11:$BA$80,"&gt;=5.5"))/MAX($A$11:$A$80),2)&amp;" %"</f>
        <v>38 %</v>
      </c>
      <c r="K97" s="964"/>
      <c r="L97" s="192"/>
      <c r="M97" s="192"/>
      <c r="N97" s="192"/>
      <c r="O97" s="192"/>
      <c r="P97" s="192"/>
      <c r="Q97" s="192"/>
      <c r="R97" s="192"/>
      <c r="S97" s="192"/>
      <c r="T97" s="192"/>
      <c r="U97" s="192"/>
      <c r="V97" s="192"/>
      <c r="W97" s="192"/>
      <c r="BC97" s="170"/>
      <c r="BD97" s="170"/>
      <c r="BE97" s="170"/>
      <c r="BF97" s="170"/>
      <c r="BG97" s="170"/>
      <c r="BH97" s="170"/>
      <c r="BL97" s="126"/>
      <c r="BM97" s="126"/>
      <c r="BN97" s="126"/>
      <c r="BO97" s="126"/>
      <c r="BP97" s="126"/>
      <c r="BR97" s="2"/>
      <c r="BS97" s="2"/>
      <c r="EK97" s="598"/>
      <c r="EL97" s="575"/>
      <c r="EM97" s="575"/>
      <c r="EN97" s="575"/>
      <c r="EO97" s="575"/>
      <c r="EP97" s="575"/>
      <c r="EQ97" s="575"/>
      <c r="ER97" s="575"/>
      <c r="ES97" s="575"/>
      <c r="ET97" s="575"/>
      <c r="EU97" s="575"/>
      <c r="EV97" s="575"/>
      <c r="EW97" s="575"/>
      <c r="EX97" s="575"/>
      <c r="EY97" s="575"/>
      <c r="EZ97" s="575"/>
      <c r="FA97" s="575"/>
      <c r="FB97" s="575"/>
      <c r="FC97" s="575"/>
      <c r="FD97" s="575"/>
      <c r="FE97" s="575"/>
      <c r="FF97" s="575"/>
      <c r="FG97" s="575"/>
      <c r="GD97" s="605"/>
      <c r="GI97" s="729"/>
      <c r="GJ97" s="729"/>
      <c r="GK97" s="729"/>
    </row>
    <row r="98" spans="2:193" s="128" customFormat="1" ht="18.75">
      <c r="B98" s="955" t="str">
        <f>"Loại Kém"</f>
        <v>Loại Kém</v>
      </c>
      <c r="C98" s="955"/>
      <c r="D98" s="956" t="str">
        <f>"(&lt; 4)"</f>
        <v>(&lt; 4)</v>
      </c>
      <c r="E98" s="956"/>
      <c r="F98" s="956"/>
      <c r="G98" s="956"/>
      <c r="H98" s="963" t="str">
        <f>COUNTIF($BA$11:$BA$80,"&lt;4")&amp;"/"&amp;MAX($A$11:$A$80)</f>
        <v>2/50</v>
      </c>
      <c r="I98" s="963"/>
      <c r="J98" s="964" t="str">
        <f>ROUND(100*(COUNTIF($BA$11:$BA$80,"&lt;4"))/MAX($A$11:$A$80),2)&amp;" %"</f>
        <v>4 %</v>
      </c>
      <c r="K98" s="964"/>
      <c r="L98" s="192"/>
      <c r="M98" s="192"/>
      <c r="N98" s="192"/>
      <c r="O98" s="192"/>
      <c r="P98" s="192"/>
      <c r="Q98" s="192"/>
      <c r="R98" s="192"/>
      <c r="S98" s="192"/>
      <c r="T98" s="192"/>
      <c r="U98" s="192"/>
      <c r="V98" s="192"/>
      <c r="W98" s="192"/>
      <c r="BC98" s="170"/>
      <c r="BD98" s="170"/>
      <c r="BE98" s="170"/>
      <c r="BF98" s="170"/>
      <c r="BG98" s="170"/>
      <c r="BH98" s="170"/>
      <c r="BL98" s="126"/>
      <c r="BM98" s="126"/>
      <c r="BN98" s="126"/>
      <c r="BO98" s="126"/>
      <c r="BP98" s="126"/>
      <c r="BR98" s="2"/>
      <c r="BS98" s="2"/>
      <c r="EK98" s="598"/>
      <c r="EL98" s="575"/>
      <c r="EM98" s="575"/>
      <c r="EN98" s="575"/>
      <c r="EO98" s="575"/>
      <c r="EP98" s="575"/>
      <c r="EQ98" s="575"/>
      <c r="ER98" s="575"/>
      <c r="ES98" s="575"/>
      <c r="ET98" s="575"/>
      <c r="EU98" s="575"/>
      <c r="EV98" s="575"/>
      <c r="EW98" s="575"/>
      <c r="EX98" s="575"/>
      <c r="EY98" s="575"/>
      <c r="EZ98" s="575"/>
      <c r="FA98" s="575"/>
      <c r="FB98" s="575"/>
      <c r="FC98" s="575"/>
      <c r="FD98" s="575"/>
      <c r="FE98" s="575"/>
      <c r="FF98" s="575"/>
      <c r="FG98" s="575"/>
      <c r="GD98" s="605"/>
      <c r="GI98" s="729"/>
      <c r="GJ98" s="729"/>
      <c r="GK98" s="729"/>
    </row>
    <row r="99" spans="2:193" s="128" customFormat="1" ht="18.75">
      <c r="B99" s="1031" t="str">
        <f>"Chưa đủ dữ liệu để xếp loại"</f>
        <v>Chưa đủ dữ liệu để xếp loại</v>
      </c>
      <c r="C99" s="1032"/>
      <c r="H99" s="961" t="str">
        <f>COUNTIF($BD$11:$BD$80,"KXL")&amp;" SV"</f>
        <v>0 SV</v>
      </c>
      <c r="I99" s="961"/>
      <c r="J99" s="962" t="str">
        <f>ROUND(100*(COUNTIF($BD$11:$BD$80,"KXL"))/MAX($A$11:$A$80),2)&amp;" %"</f>
        <v>0 %</v>
      </c>
      <c r="K99" s="962"/>
      <c r="L99" s="192"/>
      <c r="M99" s="192"/>
      <c r="N99" s="192"/>
      <c r="O99" s="192"/>
      <c r="P99" s="192"/>
      <c r="Q99" s="192"/>
      <c r="R99" s="192"/>
      <c r="S99" s="192"/>
      <c r="T99" s="192"/>
      <c r="U99" s="192"/>
      <c r="V99" s="192"/>
      <c r="W99" s="192"/>
      <c r="BC99" s="170"/>
      <c r="BD99" s="170"/>
      <c r="BE99" s="170"/>
      <c r="BF99" s="170"/>
      <c r="BG99" s="170"/>
      <c r="BH99" s="170"/>
      <c r="BL99" s="126"/>
      <c r="BM99" s="126"/>
      <c r="BN99" s="126"/>
      <c r="BO99" s="126"/>
      <c r="BP99" s="126"/>
      <c r="BR99" s="2"/>
      <c r="BS99" s="2"/>
      <c r="EK99" s="598"/>
      <c r="EL99" s="575"/>
      <c r="EM99" s="575"/>
      <c r="EN99" s="575"/>
      <c r="EO99" s="575"/>
      <c r="EP99" s="575"/>
      <c r="EQ99" s="575"/>
      <c r="ER99" s="575"/>
      <c r="ES99" s="575"/>
      <c r="ET99" s="575"/>
      <c r="EU99" s="575"/>
      <c r="EV99" s="575"/>
      <c r="EW99" s="575"/>
      <c r="EX99" s="575"/>
      <c r="EY99" s="575"/>
      <c r="EZ99" s="575"/>
      <c r="FA99" s="575"/>
      <c r="FB99" s="575"/>
      <c r="FC99" s="575"/>
      <c r="FD99" s="575"/>
      <c r="FE99" s="575"/>
      <c r="FF99" s="575"/>
      <c r="FG99" s="575"/>
      <c r="GD99" s="605"/>
      <c r="GI99" s="729"/>
      <c r="GJ99" s="729"/>
      <c r="GK99" s="729"/>
    </row>
    <row r="100" spans="2:193">
      <c r="EK100" s="598"/>
    </row>
    <row r="101" spans="2:193" ht="15.75" customHeight="1">
      <c r="EK101" s="598"/>
    </row>
    <row r="102" spans="2:193" s="128" customFormat="1" ht="18.75">
      <c r="B102" s="977" t="s">
        <v>1311</v>
      </c>
      <c r="C102" s="977"/>
      <c r="D102" s="165" t="s">
        <v>1312</v>
      </c>
      <c r="E102" s="165" t="s">
        <v>1313</v>
      </c>
      <c r="J102" s="192"/>
      <c r="K102" s="192"/>
      <c r="L102" s="192"/>
      <c r="M102" s="192"/>
      <c r="N102" s="192"/>
      <c r="O102" s="192"/>
      <c r="P102" s="192"/>
      <c r="Q102" s="192"/>
      <c r="R102" s="192"/>
      <c r="S102" s="192"/>
      <c r="T102" s="192"/>
      <c r="U102" s="192"/>
      <c r="V102" s="192"/>
      <c r="W102" s="192"/>
      <c r="BC102" s="170"/>
      <c r="BD102" s="170"/>
      <c r="BE102" s="170"/>
      <c r="BF102" s="170"/>
      <c r="BG102" s="170"/>
      <c r="BH102" s="170"/>
      <c r="BL102" s="126"/>
      <c r="BM102" s="126"/>
      <c r="BN102" s="126"/>
      <c r="BO102" s="126"/>
      <c r="BP102" s="126"/>
      <c r="BR102" s="2"/>
      <c r="BS102" s="2"/>
      <c r="EK102" s="598"/>
      <c r="EL102" s="575"/>
      <c r="EM102" s="575"/>
      <c r="EN102" s="575"/>
      <c r="EO102" s="575"/>
      <c r="EP102" s="575"/>
      <c r="EQ102" s="575"/>
      <c r="ER102" s="575"/>
      <c r="ES102" s="575"/>
      <c r="ET102" s="575"/>
      <c r="EU102" s="575"/>
      <c r="EV102" s="575"/>
      <c r="EW102" s="575"/>
      <c r="EX102" s="575"/>
      <c r="EY102" s="575"/>
      <c r="EZ102" s="575"/>
      <c r="FA102" s="575"/>
      <c r="FB102" s="575"/>
      <c r="FC102" s="575"/>
      <c r="FD102" s="575"/>
      <c r="FE102" s="575"/>
      <c r="FF102" s="575"/>
      <c r="FG102" s="575"/>
      <c r="GD102" s="605"/>
      <c r="GI102" s="729"/>
      <c r="GJ102" s="729"/>
      <c r="GK102" s="729"/>
    </row>
    <row r="103" spans="2:193" s="128" customFormat="1" ht="18.75">
      <c r="B103" s="954" t="s">
        <v>1314</v>
      </c>
      <c r="C103" s="954"/>
      <c r="D103" s="257">
        <f>COUNTIF($BP$11:$BP$80,"SV năm 3")</f>
        <v>30</v>
      </c>
      <c r="E103" s="258" t="str">
        <f>ROUND(100*(COUNTIF($BP$11:$BP$80,"SV năm 3")/MAX($A$11:$A$80)),2)&amp;" %"</f>
        <v>60 %</v>
      </c>
      <c r="J103" s="192"/>
      <c r="K103" s="192"/>
      <c r="L103" s="192"/>
      <c r="M103" s="192"/>
      <c r="N103" s="192"/>
      <c r="O103" s="192"/>
      <c r="P103" s="192"/>
      <c r="Q103" s="192"/>
      <c r="R103" s="192"/>
      <c r="S103" s="192"/>
      <c r="T103" s="192"/>
      <c r="U103" s="192"/>
      <c r="V103" s="192"/>
      <c r="W103" s="192"/>
      <c r="BC103" s="170"/>
      <c r="BD103" s="170"/>
      <c r="BE103" s="170"/>
      <c r="BF103" s="170"/>
      <c r="BG103" s="170"/>
      <c r="BH103" s="170"/>
      <c r="BL103" s="126"/>
      <c r="BM103" s="126"/>
      <c r="BN103" s="126"/>
      <c r="BO103" s="126"/>
      <c r="BP103" s="126"/>
      <c r="BR103" s="2"/>
      <c r="BS103" s="2"/>
      <c r="EK103" s="598"/>
      <c r="EL103" s="575"/>
      <c r="EM103" s="575"/>
      <c r="EN103" s="575"/>
      <c r="EO103" s="575"/>
      <c r="EP103" s="575"/>
      <c r="EQ103" s="575"/>
      <c r="ER103" s="575"/>
      <c r="ES103" s="575"/>
      <c r="ET103" s="575"/>
      <c r="EU103" s="575"/>
      <c r="EV103" s="575"/>
      <c r="EW103" s="575"/>
      <c r="EX103" s="575"/>
      <c r="EY103" s="575"/>
      <c r="EZ103" s="575"/>
      <c r="FA103" s="575"/>
      <c r="FB103" s="575"/>
      <c r="FC103" s="575"/>
      <c r="FD103" s="575"/>
      <c r="FE103" s="575"/>
      <c r="FF103" s="575"/>
      <c r="FG103" s="575"/>
      <c r="GD103" s="605"/>
      <c r="GI103" s="729"/>
      <c r="GJ103" s="729"/>
      <c r="GK103" s="729"/>
    </row>
    <row r="104" spans="2:193" s="128" customFormat="1" ht="18.75">
      <c r="B104" s="954" t="s">
        <v>1318</v>
      </c>
      <c r="C104" s="954"/>
      <c r="D104" s="257">
        <f>COUNTIF($BP$11:$BP$80,"SV năm 2")</f>
        <v>20</v>
      </c>
      <c r="E104" s="258" t="str">
        <f>ROUND(100*(COUNTIF($BP$11:$BP$80,"SV năm 2")/MAX($A$11:$A$80)),2)&amp;" %"</f>
        <v>40 %</v>
      </c>
      <c r="J104" s="192"/>
      <c r="K104" s="192"/>
      <c r="L104" s="192"/>
      <c r="M104" s="192"/>
      <c r="N104" s="192"/>
      <c r="O104" s="192"/>
      <c r="P104" s="192"/>
      <c r="Q104" s="192"/>
      <c r="R104" s="192"/>
      <c r="S104" s="192"/>
      <c r="T104" s="192"/>
      <c r="U104" s="192"/>
      <c r="V104" s="192"/>
      <c r="W104" s="192"/>
      <c r="BC104" s="170"/>
      <c r="BD104" s="170"/>
      <c r="BE104" s="170"/>
      <c r="BF104" s="170"/>
      <c r="BG104" s="170"/>
      <c r="BH104" s="170"/>
      <c r="BL104" s="126"/>
      <c r="BM104" s="126"/>
      <c r="BN104" s="126"/>
      <c r="BO104" s="126"/>
      <c r="BP104" s="126"/>
      <c r="BR104" s="2"/>
      <c r="BS104" s="2"/>
      <c r="EK104" s="598"/>
      <c r="EL104" s="575"/>
      <c r="EM104" s="575"/>
      <c r="EN104" s="575"/>
      <c r="EO104" s="575"/>
      <c r="EP104" s="575"/>
      <c r="EQ104" s="575"/>
      <c r="ER104" s="575"/>
      <c r="ES104" s="575"/>
      <c r="ET104" s="575"/>
      <c r="EU104" s="575"/>
      <c r="EV104" s="575"/>
      <c r="EW104" s="575"/>
      <c r="EX104" s="575"/>
      <c r="EY104" s="575"/>
      <c r="EZ104" s="575"/>
      <c r="FA104" s="575"/>
      <c r="FB104" s="575"/>
      <c r="FC104" s="575"/>
      <c r="FD104" s="575"/>
      <c r="FE104" s="575"/>
      <c r="FF104" s="575"/>
      <c r="FG104" s="575"/>
      <c r="GD104" s="605"/>
      <c r="GI104" s="729"/>
      <c r="GJ104" s="729"/>
      <c r="GK104" s="729"/>
    </row>
    <row r="105" spans="2:193" s="128" customFormat="1" ht="18.75">
      <c r="B105" s="954" t="s">
        <v>1319</v>
      </c>
      <c r="C105" s="954"/>
      <c r="D105" s="257">
        <f>COUNTIF($BP$11:$BP$80,"SV năm 1")</f>
        <v>0</v>
      </c>
      <c r="E105" s="258" t="str">
        <f>ROUND(100*(COUNTIF($BP$11:$BP$80,"SV năm 1")/MAX($A$11:$A$80)),2)&amp;" %"</f>
        <v>0 %</v>
      </c>
      <c r="J105" s="192"/>
      <c r="K105" s="192"/>
      <c r="L105" s="192"/>
      <c r="M105" s="192"/>
      <c r="N105" s="192"/>
      <c r="O105" s="192"/>
      <c r="P105" s="192"/>
      <c r="Q105" s="192"/>
      <c r="R105" s="192"/>
      <c r="S105" s="192"/>
      <c r="T105" s="192"/>
      <c r="U105" s="192"/>
      <c r="V105" s="192"/>
      <c r="W105" s="192"/>
      <c r="BC105" s="170"/>
      <c r="BD105" s="170"/>
      <c r="BE105" s="170"/>
      <c r="BF105" s="170"/>
      <c r="BG105" s="170"/>
      <c r="BH105" s="170"/>
      <c r="BL105" s="126"/>
      <c r="BM105" s="126"/>
      <c r="BN105" s="126"/>
      <c r="BO105" s="126"/>
      <c r="BP105" s="126"/>
      <c r="BR105" s="2"/>
      <c r="BS105" s="2"/>
      <c r="EK105" s="598"/>
      <c r="EL105" s="575"/>
      <c r="EM105" s="575"/>
      <c r="EN105" s="575"/>
      <c r="EO105" s="575"/>
      <c r="EP105" s="575"/>
      <c r="EQ105" s="575"/>
      <c r="ER105" s="575"/>
      <c r="ES105" s="575"/>
      <c r="ET105" s="575"/>
      <c r="EU105" s="575"/>
      <c r="EV105" s="575"/>
      <c r="EW105" s="575"/>
      <c r="EX105" s="575"/>
      <c r="EY105" s="575"/>
      <c r="EZ105" s="575"/>
      <c r="FA105" s="575"/>
      <c r="FB105" s="575"/>
      <c r="FC105" s="575"/>
      <c r="FD105" s="575"/>
      <c r="FE105" s="575"/>
      <c r="FF105" s="575"/>
      <c r="FG105" s="575"/>
      <c r="GD105" s="605"/>
      <c r="GI105" s="729"/>
      <c r="GJ105" s="729"/>
      <c r="GK105" s="729"/>
    </row>
    <row r="106" spans="2:193" ht="18.75">
      <c r="B106" s="954" t="s">
        <v>1079</v>
      </c>
      <c r="C106" s="954"/>
      <c r="D106" s="259">
        <f>COUNTIF(HKI!$BN$11:$BN$75,"Y")</f>
        <v>10</v>
      </c>
      <c r="E106" s="258" t="str">
        <f>ROUND(100*COUNTIF(HKI!$BN$11:$BN$75,"Y")/MAX($A$11:$A$80),2)&amp;" %"</f>
        <v>20 %</v>
      </c>
      <c r="EK106" s="598"/>
    </row>
    <row r="107" spans="2:193" ht="18.75">
      <c r="B107" s="954" t="s">
        <v>1080</v>
      </c>
      <c r="C107" s="954"/>
      <c r="D107" s="259">
        <f>COUNTIF(HKII!$BN$11:$BN$80,"Yếu")</f>
        <v>16</v>
      </c>
      <c r="E107" s="258" t="str">
        <f>ROUND((100*COUNTIF(HKII!$BN$11:$BN$80,"Yếu"))/MAX($A$11:$A$80),2)&amp;" %"</f>
        <v>32 %</v>
      </c>
      <c r="EK107" s="598"/>
    </row>
    <row r="108" spans="2:193" ht="18.75">
      <c r="B108" s="954" t="s">
        <v>1081</v>
      </c>
      <c r="C108" s="954"/>
      <c r="D108" s="259">
        <f>COUNTIF($BO$11:$BO$80,"Y")</f>
        <v>17</v>
      </c>
      <c r="E108" s="258" t="str">
        <f>ROUND((100*COUNTIF($BO$11:$BO$70,"Y"))/MAX($A$11:$A$80),2)&amp;" %"</f>
        <v>34 %</v>
      </c>
      <c r="EK108" s="598"/>
    </row>
    <row r="109" spans="2:193" ht="18.75">
      <c r="B109" s="954"/>
      <c r="C109" s="954"/>
      <c r="D109" s="954"/>
      <c r="E109" s="954"/>
      <c r="EK109" s="598"/>
    </row>
    <row r="110" spans="2:193" ht="18.75">
      <c r="B110" s="954"/>
      <c r="C110" s="954"/>
      <c r="D110" s="954"/>
      <c r="E110" s="954"/>
      <c r="EK110" s="598"/>
    </row>
    <row r="111" spans="2:193">
      <c r="EK111" s="598"/>
    </row>
    <row r="112" spans="2:193">
      <c r="EK112" s="598"/>
    </row>
    <row r="113" spans="141:141">
      <c r="EK113" s="598"/>
    </row>
    <row r="114" spans="141:141">
      <c r="EK114" s="598"/>
    </row>
    <row r="115" spans="141:141">
      <c r="EK115" s="598"/>
    </row>
    <row r="116" spans="141:141">
      <c r="EK116" s="598"/>
    </row>
    <row r="117" spans="141:141">
      <c r="EK117" s="598"/>
    </row>
    <row r="118" spans="141:141">
      <c r="EK118" s="598"/>
    </row>
    <row r="119" spans="141:141">
      <c r="EK119" s="598"/>
    </row>
    <row r="120" spans="141:141">
      <c r="EK120" s="598"/>
    </row>
    <row r="121" spans="141:141">
      <c r="EK121" s="598"/>
    </row>
    <row r="122" spans="141:141">
      <c r="EK122" s="598"/>
    </row>
    <row r="123" spans="141:141">
      <c r="EK123" s="598"/>
    </row>
    <row r="124" spans="141:141">
      <c r="EK124" s="598"/>
    </row>
    <row r="125" spans="141:141">
      <c r="EK125" s="598"/>
    </row>
    <row r="126" spans="141:141">
      <c r="EK126" s="598"/>
    </row>
    <row r="127" spans="141:141">
      <c r="EK127" s="598"/>
    </row>
    <row r="128" spans="141:141">
      <c r="EK128" s="598"/>
    </row>
    <row r="129" spans="141:141">
      <c r="EK129" s="598"/>
    </row>
    <row r="130" spans="141:141">
      <c r="EK130" s="598"/>
    </row>
    <row r="131" spans="141:141">
      <c r="EK131" s="598"/>
    </row>
    <row r="132" spans="141:141">
      <c r="EK132" s="598"/>
    </row>
    <row r="133" spans="141:141">
      <c r="EK133" s="598"/>
    </row>
    <row r="134" spans="141:141">
      <c r="EK134" s="598"/>
    </row>
    <row r="135" spans="141:141">
      <c r="EK135" s="598"/>
    </row>
    <row r="136" spans="141:141">
      <c r="EK136" s="598"/>
    </row>
    <row r="137" spans="141:141">
      <c r="EK137" s="598"/>
    </row>
    <row r="138" spans="141:141">
      <c r="EK138" s="598"/>
    </row>
    <row r="139" spans="141:141">
      <c r="EK139" s="598"/>
    </row>
    <row r="140" spans="141:141">
      <c r="EK140" s="598"/>
    </row>
    <row r="141" spans="141:141">
      <c r="EK141" s="598"/>
    </row>
    <row r="142" spans="141:141">
      <c r="EK142" s="598"/>
    </row>
    <row r="143" spans="141:141">
      <c r="EK143" s="598"/>
    </row>
    <row r="144" spans="141:141">
      <c r="EK144" s="598"/>
    </row>
    <row r="145" spans="141:141">
      <c r="EK145" s="598"/>
    </row>
    <row r="146" spans="141:141">
      <c r="EK146" s="598"/>
    </row>
    <row r="147" spans="141:141">
      <c r="EK147" s="598"/>
    </row>
    <row r="148" spans="141:141">
      <c r="EK148" s="598"/>
    </row>
    <row r="149" spans="141:141">
      <c r="EK149" s="598"/>
    </row>
    <row r="150" spans="141:141">
      <c r="EK150" s="598"/>
    </row>
    <row r="151" spans="141:141">
      <c r="EK151" s="598"/>
    </row>
    <row r="152" spans="141:141">
      <c r="EK152" s="598"/>
    </row>
    <row r="153" spans="141:141">
      <c r="EK153" s="598"/>
    </row>
    <row r="154" spans="141:141">
      <c r="EK154" s="598"/>
    </row>
    <row r="155" spans="141:141">
      <c r="EK155" s="598"/>
    </row>
    <row r="156" spans="141:141">
      <c r="EK156" s="598"/>
    </row>
    <row r="157" spans="141:141">
      <c r="EK157" s="598"/>
    </row>
    <row r="158" spans="141:141">
      <c r="EK158" s="598"/>
    </row>
    <row r="159" spans="141:141">
      <c r="EK159" s="598"/>
    </row>
    <row r="160" spans="141:141">
      <c r="EK160" s="598"/>
    </row>
    <row r="161" spans="141:141">
      <c r="EK161" s="598"/>
    </row>
    <row r="162" spans="141:141">
      <c r="EK162" s="598"/>
    </row>
    <row r="163" spans="141:141">
      <c r="EK163" s="598"/>
    </row>
    <row r="164" spans="141:141">
      <c r="EK164" s="598"/>
    </row>
    <row r="165" spans="141:141">
      <c r="EK165" s="598"/>
    </row>
    <row r="166" spans="141:141">
      <c r="EK166" s="598"/>
    </row>
    <row r="167" spans="141:141">
      <c r="EK167" s="598"/>
    </row>
    <row r="168" spans="141:141">
      <c r="EK168" s="598"/>
    </row>
    <row r="169" spans="141:141">
      <c r="EK169" s="598"/>
    </row>
    <row r="170" spans="141:141">
      <c r="EK170" s="598"/>
    </row>
    <row r="171" spans="141:141">
      <c r="EK171" s="598"/>
    </row>
    <row r="172" spans="141:141">
      <c r="EK172" s="598"/>
    </row>
    <row r="173" spans="141:141">
      <c r="EK173" s="598"/>
    </row>
    <row r="174" spans="141:141">
      <c r="EK174" s="598"/>
    </row>
    <row r="175" spans="141:141">
      <c r="EK175" s="598"/>
    </row>
    <row r="176" spans="141:141">
      <c r="EK176" s="598"/>
    </row>
    <row r="177" spans="141:141">
      <c r="EK177" s="598"/>
    </row>
    <row r="178" spans="141:141">
      <c r="EK178" s="598"/>
    </row>
    <row r="179" spans="141:141">
      <c r="EK179" s="598"/>
    </row>
    <row r="180" spans="141:141">
      <c r="EK180" s="598"/>
    </row>
    <row r="181" spans="141:141">
      <c r="EK181" s="598"/>
    </row>
    <row r="182" spans="141:141">
      <c r="EK182" s="598"/>
    </row>
    <row r="183" spans="141:141">
      <c r="EK183" s="598"/>
    </row>
    <row r="184" spans="141:141">
      <c r="EK184" s="598"/>
    </row>
    <row r="185" spans="141:141">
      <c r="EK185" s="598"/>
    </row>
    <row r="186" spans="141:141">
      <c r="EK186" s="598"/>
    </row>
    <row r="187" spans="141:141">
      <c r="EK187" s="598"/>
    </row>
    <row r="188" spans="141:141">
      <c r="EK188" s="598"/>
    </row>
    <row r="189" spans="141:141">
      <c r="EK189" s="598"/>
    </row>
    <row r="190" spans="141:141">
      <c r="EK190" s="598"/>
    </row>
    <row r="191" spans="141:141">
      <c r="EK191" s="598"/>
    </row>
    <row r="192" spans="141:141">
      <c r="EK192" s="598"/>
    </row>
    <row r="193" spans="141:141">
      <c r="EK193" s="598"/>
    </row>
    <row r="194" spans="141:141">
      <c r="EK194" s="598"/>
    </row>
    <row r="195" spans="141:141">
      <c r="EK195" s="598"/>
    </row>
    <row r="196" spans="141:141">
      <c r="EK196" s="598"/>
    </row>
    <row r="197" spans="141:141">
      <c r="EK197" s="598"/>
    </row>
    <row r="198" spans="141:141">
      <c r="EK198" s="598"/>
    </row>
    <row r="199" spans="141:141">
      <c r="EK199" s="598"/>
    </row>
    <row r="200" spans="141:141">
      <c r="EK200" s="598"/>
    </row>
    <row r="201" spans="141:141">
      <c r="EK201" s="598"/>
    </row>
    <row r="202" spans="141:141">
      <c r="EK202" s="598"/>
    </row>
    <row r="203" spans="141:141">
      <c r="EK203" s="598"/>
    </row>
    <row r="204" spans="141:141">
      <c r="EK204" s="598"/>
    </row>
    <row r="205" spans="141:141">
      <c r="EK205" s="598"/>
    </row>
    <row r="206" spans="141:141">
      <c r="EK206" s="598"/>
    </row>
    <row r="207" spans="141:141">
      <c r="EK207" s="598"/>
    </row>
    <row r="208" spans="141:141">
      <c r="EK208" s="598"/>
    </row>
    <row r="209" spans="141:141">
      <c r="EK209" s="598"/>
    </row>
    <row r="210" spans="141:141">
      <c r="EK210" s="598"/>
    </row>
    <row r="211" spans="141:141">
      <c r="EK211" s="598"/>
    </row>
    <row r="212" spans="141:141">
      <c r="EK212" s="598"/>
    </row>
    <row r="213" spans="141:141">
      <c r="EK213" s="598"/>
    </row>
    <row r="214" spans="141:141">
      <c r="EK214" s="598"/>
    </row>
    <row r="215" spans="141:141">
      <c r="EK215" s="598"/>
    </row>
    <row r="216" spans="141:141">
      <c r="EK216" s="598"/>
    </row>
    <row r="217" spans="141:141">
      <c r="EK217" s="598"/>
    </row>
    <row r="218" spans="141:141">
      <c r="EK218" s="598"/>
    </row>
    <row r="219" spans="141:141">
      <c r="EK219" s="598"/>
    </row>
    <row r="220" spans="141:141">
      <c r="EK220" s="598"/>
    </row>
    <row r="221" spans="141:141">
      <c r="EK221" s="598"/>
    </row>
    <row r="222" spans="141:141">
      <c r="EK222" s="598"/>
    </row>
    <row r="223" spans="141:141">
      <c r="EK223" s="598"/>
    </row>
    <row r="224" spans="141:141">
      <c r="EK224" s="598"/>
    </row>
    <row r="225" spans="141:141">
      <c r="EK225" s="598"/>
    </row>
    <row r="226" spans="141:141">
      <c r="EK226" s="598"/>
    </row>
    <row r="227" spans="141:141">
      <c r="EK227" s="598"/>
    </row>
    <row r="228" spans="141:141">
      <c r="EK228" s="598"/>
    </row>
    <row r="229" spans="141:141">
      <c r="EK229" s="598"/>
    </row>
    <row r="230" spans="141:141">
      <c r="EK230" s="598"/>
    </row>
    <row r="231" spans="141:141">
      <c r="EK231" s="598"/>
    </row>
    <row r="232" spans="141:141">
      <c r="EK232" s="598"/>
    </row>
    <row r="233" spans="141:141">
      <c r="EK233" s="598"/>
    </row>
    <row r="234" spans="141:141">
      <c r="EK234" s="598"/>
    </row>
    <row r="235" spans="141:141">
      <c r="EK235" s="598"/>
    </row>
    <row r="236" spans="141:141">
      <c r="EK236" s="598"/>
    </row>
    <row r="237" spans="141:141">
      <c r="EK237" s="598"/>
    </row>
    <row r="238" spans="141:141">
      <c r="EK238" s="598"/>
    </row>
    <row r="239" spans="141:141">
      <c r="EK239" s="598"/>
    </row>
    <row r="240" spans="141:141">
      <c r="EK240" s="598"/>
    </row>
    <row r="241" spans="141:141">
      <c r="EK241" s="598"/>
    </row>
    <row r="242" spans="141:141">
      <c r="EK242" s="598"/>
    </row>
    <row r="243" spans="141:141">
      <c r="EK243" s="598"/>
    </row>
    <row r="244" spans="141:141">
      <c r="EK244" s="598"/>
    </row>
    <row r="245" spans="141:141">
      <c r="EK245" s="598"/>
    </row>
    <row r="246" spans="141:141">
      <c r="EK246" s="598"/>
    </row>
    <row r="247" spans="141:141">
      <c r="EK247" s="598"/>
    </row>
    <row r="248" spans="141:141">
      <c r="EK248" s="598"/>
    </row>
    <row r="249" spans="141:141">
      <c r="EK249" s="598"/>
    </row>
    <row r="250" spans="141:141">
      <c r="EK250" s="598"/>
    </row>
    <row r="251" spans="141:141">
      <c r="EK251" s="598"/>
    </row>
    <row r="252" spans="141:141">
      <c r="EK252" s="598"/>
    </row>
    <row r="253" spans="141:141">
      <c r="EK253" s="598"/>
    </row>
    <row r="254" spans="141:141">
      <c r="EK254" s="598"/>
    </row>
    <row r="255" spans="141:141">
      <c r="EK255" s="598"/>
    </row>
    <row r="256" spans="141:141">
      <c r="EK256" s="598"/>
    </row>
    <row r="257" spans="141:141">
      <c r="EK257" s="598"/>
    </row>
    <row r="258" spans="141:141">
      <c r="EK258" s="598"/>
    </row>
    <row r="259" spans="141:141">
      <c r="EK259" s="598"/>
    </row>
    <row r="260" spans="141:141">
      <c r="EK260" s="598"/>
    </row>
    <row r="261" spans="141:141">
      <c r="EK261" s="598"/>
    </row>
    <row r="262" spans="141:141">
      <c r="EK262" s="598"/>
    </row>
    <row r="263" spans="141:141">
      <c r="EK263" s="598"/>
    </row>
    <row r="264" spans="141:141">
      <c r="EK264" s="598"/>
    </row>
    <row r="265" spans="141:141">
      <c r="EK265" s="598"/>
    </row>
    <row r="266" spans="141:141">
      <c r="EK266" s="598"/>
    </row>
    <row r="267" spans="141:141">
      <c r="EK267" s="598"/>
    </row>
    <row r="268" spans="141:141">
      <c r="EK268" s="598"/>
    </row>
    <row r="269" spans="141:141">
      <c r="EK269" s="598"/>
    </row>
    <row r="270" spans="141:141">
      <c r="EK270" s="598"/>
    </row>
    <row r="271" spans="141:141">
      <c r="EK271" s="598"/>
    </row>
    <row r="272" spans="141:141">
      <c r="EK272" s="598"/>
    </row>
    <row r="273" spans="141:141">
      <c r="EK273" s="598"/>
    </row>
    <row r="274" spans="141:141">
      <c r="EK274" s="598"/>
    </row>
    <row r="275" spans="141:141">
      <c r="EK275" s="598"/>
    </row>
    <row r="276" spans="141:141">
      <c r="EK276" s="598"/>
    </row>
    <row r="277" spans="141:141">
      <c r="EK277" s="598"/>
    </row>
    <row r="278" spans="141:141">
      <c r="EK278" s="598"/>
    </row>
    <row r="279" spans="141:141">
      <c r="EK279" s="598"/>
    </row>
    <row r="280" spans="141:141">
      <c r="EK280" s="598"/>
    </row>
    <row r="281" spans="141:141">
      <c r="EK281" s="598"/>
    </row>
    <row r="282" spans="141:141">
      <c r="EK282" s="598"/>
    </row>
    <row r="283" spans="141:141">
      <c r="EK283" s="598"/>
    </row>
    <row r="284" spans="141:141">
      <c r="EK284" s="598"/>
    </row>
    <row r="285" spans="141:141">
      <c r="EK285" s="598"/>
    </row>
    <row r="286" spans="141:141">
      <c r="EK286" s="598"/>
    </row>
    <row r="287" spans="141:141">
      <c r="EK287" s="598"/>
    </row>
    <row r="288" spans="141:141">
      <c r="EK288" s="598"/>
    </row>
    <row r="289" spans="141:141">
      <c r="EK289" s="598"/>
    </row>
    <row r="290" spans="141:141">
      <c r="EK290" s="598"/>
    </row>
    <row r="291" spans="141:141">
      <c r="EK291" s="598"/>
    </row>
    <row r="292" spans="141:141">
      <c r="EK292" s="598"/>
    </row>
    <row r="293" spans="141:141">
      <c r="EK293" s="598"/>
    </row>
    <row r="294" spans="141:141">
      <c r="EK294" s="598"/>
    </row>
    <row r="295" spans="141:141">
      <c r="EK295" s="598"/>
    </row>
    <row r="296" spans="141:141">
      <c r="EK296" s="598"/>
    </row>
    <row r="297" spans="141:141">
      <c r="EK297" s="598"/>
    </row>
    <row r="298" spans="141:141">
      <c r="EK298" s="598"/>
    </row>
    <row r="299" spans="141:141">
      <c r="EK299" s="598"/>
    </row>
    <row r="300" spans="141:141">
      <c r="EK300" s="598"/>
    </row>
    <row r="301" spans="141:141">
      <c r="EK301" s="598"/>
    </row>
    <row r="302" spans="141:141">
      <c r="EK302" s="598"/>
    </row>
    <row r="303" spans="141:141">
      <c r="EK303" s="598"/>
    </row>
    <row r="304" spans="141:141">
      <c r="EK304" s="598"/>
    </row>
    <row r="305" spans="141:141">
      <c r="EK305" s="598"/>
    </row>
    <row r="306" spans="141:141">
      <c r="EK306" s="598"/>
    </row>
    <row r="307" spans="141:141">
      <c r="EK307" s="598"/>
    </row>
    <row r="308" spans="141:141">
      <c r="EK308" s="598"/>
    </row>
    <row r="309" spans="141:141">
      <c r="EK309" s="598"/>
    </row>
    <row r="310" spans="141:141">
      <c r="EK310" s="598"/>
    </row>
    <row r="311" spans="141:141">
      <c r="EK311" s="598"/>
    </row>
    <row r="312" spans="141:141">
      <c r="EK312" s="598"/>
    </row>
    <row r="313" spans="141:141">
      <c r="EK313" s="598"/>
    </row>
    <row r="314" spans="141:141">
      <c r="EK314" s="598"/>
    </row>
    <row r="315" spans="141:141">
      <c r="EK315" s="598"/>
    </row>
    <row r="316" spans="141:141">
      <c r="EK316" s="598"/>
    </row>
    <row r="317" spans="141:141">
      <c r="EK317" s="598"/>
    </row>
    <row r="318" spans="141:141">
      <c r="EK318" s="598"/>
    </row>
    <row r="319" spans="141:141">
      <c r="EK319" s="598"/>
    </row>
    <row r="320" spans="141:141">
      <c r="EK320" s="598"/>
    </row>
    <row r="321" spans="141:141">
      <c r="EK321" s="598"/>
    </row>
    <row r="322" spans="141:141">
      <c r="EK322" s="598"/>
    </row>
    <row r="323" spans="141:141">
      <c r="EK323" s="598"/>
    </row>
    <row r="324" spans="141:141">
      <c r="EK324" s="598"/>
    </row>
    <row r="325" spans="141:141">
      <c r="EK325" s="598"/>
    </row>
    <row r="326" spans="141:141">
      <c r="EK326" s="598"/>
    </row>
    <row r="327" spans="141:141">
      <c r="EK327" s="598"/>
    </row>
    <row r="328" spans="141:141">
      <c r="EK328" s="598"/>
    </row>
    <row r="329" spans="141:141">
      <c r="EK329" s="598"/>
    </row>
    <row r="330" spans="141:141">
      <c r="EK330" s="598"/>
    </row>
    <row r="331" spans="141:141">
      <c r="EK331" s="598"/>
    </row>
    <row r="332" spans="141:141">
      <c r="EK332" s="598"/>
    </row>
    <row r="333" spans="141:141">
      <c r="EK333" s="598"/>
    </row>
    <row r="334" spans="141:141">
      <c r="EK334" s="598"/>
    </row>
    <row r="335" spans="141:141">
      <c r="EK335" s="598"/>
    </row>
    <row r="336" spans="141:141">
      <c r="EK336" s="598"/>
    </row>
    <row r="337" spans="141:141">
      <c r="EK337" s="598"/>
    </row>
    <row r="338" spans="141:141">
      <c r="EK338" s="598"/>
    </row>
    <row r="339" spans="141:141">
      <c r="EK339" s="598"/>
    </row>
    <row r="340" spans="141:141">
      <c r="EK340" s="598"/>
    </row>
    <row r="341" spans="141:141">
      <c r="EK341" s="598"/>
    </row>
    <row r="342" spans="141:141">
      <c r="EK342" s="598"/>
    </row>
    <row r="343" spans="141:141">
      <c r="EK343" s="598"/>
    </row>
    <row r="344" spans="141:141">
      <c r="EK344" s="598"/>
    </row>
    <row r="345" spans="141:141">
      <c r="EK345" s="598"/>
    </row>
    <row r="346" spans="141:141">
      <c r="EK346" s="598"/>
    </row>
    <row r="347" spans="141:141">
      <c r="EK347" s="598"/>
    </row>
    <row r="348" spans="141:141">
      <c r="EK348" s="598"/>
    </row>
    <row r="349" spans="141:141">
      <c r="EK349" s="598"/>
    </row>
    <row r="350" spans="141:141">
      <c r="EK350" s="598"/>
    </row>
    <row r="351" spans="141:141">
      <c r="EK351" s="598"/>
    </row>
    <row r="352" spans="141:141">
      <c r="EK352" s="598"/>
    </row>
    <row r="353" spans="141:141">
      <c r="EK353" s="598"/>
    </row>
    <row r="354" spans="141:141">
      <c r="EK354" s="598"/>
    </row>
    <row r="355" spans="141:141">
      <c r="EK355" s="598"/>
    </row>
    <row r="356" spans="141:141">
      <c r="EK356" s="598"/>
    </row>
    <row r="357" spans="141:141">
      <c r="EK357" s="598"/>
    </row>
    <row r="358" spans="141:141">
      <c r="EK358" s="598"/>
    </row>
    <row r="359" spans="141:141">
      <c r="EK359" s="598"/>
    </row>
    <row r="360" spans="141:141">
      <c r="EK360" s="598"/>
    </row>
    <row r="361" spans="141:141">
      <c r="EK361" s="598"/>
    </row>
    <row r="362" spans="141:141">
      <c r="EK362" s="598"/>
    </row>
    <row r="363" spans="141:141">
      <c r="EK363" s="598"/>
    </row>
    <row r="364" spans="141:141">
      <c r="EK364" s="598"/>
    </row>
    <row r="365" spans="141:141">
      <c r="EK365" s="598"/>
    </row>
    <row r="366" spans="141:141">
      <c r="EK366" s="598"/>
    </row>
    <row r="367" spans="141:141">
      <c r="EK367" s="598"/>
    </row>
    <row r="368" spans="141:141">
      <c r="EK368" s="598"/>
    </row>
    <row r="369" spans="141:141">
      <c r="EK369" s="598"/>
    </row>
    <row r="370" spans="141:141">
      <c r="EK370" s="598"/>
    </row>
    <row r="371" spans="141:141">
      <c r="EK371" s="598"/>
    </row>
    <row r="372" spans="141:141">
      <c r="EK372" s="598"/>
    </row>
    <row r="373" spans="141:141">
      <c r="EK373" s="598"/>
    </row>
    <row r="374" spans="141:141">
      <c r="EK374" s="598"/>
    </row>
    <row r="375" spans="141:141">
      <c r="EK375" s="598"/>
    </row>
    <row r="376" spans="141:141">
      <c r="EK376" s="598"/>
    </row>
    <row r="377" spans="141:141">
      <c r="EK377" s="598"/>
    </row>
    <row r="378" spans="141:141">
      <c r="EK378" s="598"/>
    </row>
    <row r="379" spans="141:141">
      <c r="EK379" s="598"/>
    </row>
    <row r="380" spans="141:141">
      <c r="EK380" s="598"/>
    </row>
    <row r="381" spans="141:141">
      <c r="EK381" s="598"/>
    </row>
    <row r="382" spans="141:141">
      <c r="EK382" s="598"/>
    </row>
    <row r="383" spans="141:141">
      <c r="EK383" s="598"/>
    </row>
    <row r="384" spans="141:141">
      <c r="EK384" s="598"/>
    </row>
    <row r="385" spans="141:141">
      <c r="EK385" s="598"/>
    </row>
    <row r="386" spans="141:141">
      <c r="EK386" s="598"/>
    </row>
    <row r="387" spans="141:141">
      <c r="EK387" s="598"/>
    </row>
    <row r="388" spans="141:141">
      <c r="EK388" s="598"/>
    </row>
    <row r="389" spans="141:141">
      <c r="EK389" s="598"/>
    </row>
    <row r="390" spans="141:141">
      <c r="EK390" s="598"/>
    </row>
    <row r="391" spans="141:141">
      <c r="EK391" s="598"/>
    </row>
    <row r="392" spans="141:141">
      <c r="EK392" s="598"/>
    </row>
    <row r="393" spans="141:141">
      <c r="EK393" s="598"/>
    </row>
    <row r="394" spans="141:141">
      <c r="EK394" s="598"/>
    </row>
    <row r="395" spans="141:141">
      <c r="EK395" s="598"/>
    </row>
    <row r="396" spans="141:141">
      <c r="EK396" s="598"/>
    </row>
    <row r="397" spans="141:141">
      <c r="EK397" s="598"/>
    </row>
    <row r="398" spans="141:141">
      <c r="EK398" s="598"/>
    </row>
    <row r="399" spans="141:141">
      <c r="EK399" s="598"/>
    </row>
    <row r="400" spans="141:141">
      <c r="EK400" s="598"/>
    </row>
    <row r="401" spans="141:141">
      <c r="EK401" s="598"/>
    </row>
    <row r="402" spans="141:141">
      <c r="EK402" s="598"/>
    </row>
    <row r="403" spans="141:141">
      <c r="EK403" s="598"/>
    </row>
    <row r="404" spans="141:141">
      <c r="EK404" s="598"/>
    </row>
    <row r="405" spans="141:141">
      <c r="EK405" s="598"/>
    </row>
    <row r="406" spans="141:141">
      <c r="EK406" s="598"/>
    </row>
    <row r="407" spans="141:141">
      <c r="EK407" s="598"/>
    </row>
    <row r="408" spans="141:141">
      <c r="EK408" s="598"/>
    </row>
    <row r="409" spans="141:141">
      <c r="EK409" s="598"/>
    </row>
    <row r="410" spans="141:141">
      <c r="EK410" s="598"/>
    </row>
    <row r="411" spans="141:141">
      <c r="EK411" s="598"/>
    </row>
    <row r="412" spans="141:141">
      <c r="EK412" s="598"/>
    </row>
    <row r="413" spans="141:141">
      <c r="EK413" s="598"/>
    </row>
    <row r="414" spans="141:141">
      <c r="EK414" s="598"/>
    </row>
    <row r="415" spans="141:141">
      <c r="EK415" s="598"/>
    </row>
    <row r="416" spans="141:141">
      <c r="EK416" s="598"/>
    </row>
    <row r="417" spans="141:141">
      <c r="EK417" s="598"/>
    </row>
    <row r="418" spans="141:141">
      <c r="EK418" s="598"/>
    </row>
    <row r="419" spans="141:141">
      <c r="EK419" s="598"/>
    </row>
    <row r="420" spans="141:141">
      <c r="EK420" s="598"/>
    </row>
    <row r="421" spans="141:141">
      <c r="EK421" s="598"/>
    </row>
    <row r="422" spans="141:141">
      <c r="EK422" s="598"/>
    </row>
    <row r="423" spans="141:141">
      <c r="EK423" s="598"/>
    </row>
    <row r="424" spans="141:141">
      <c r="EK424" s="598"/>
    </row>
    <row r="425" spans="141:141">
      <c r="EK425" s="598"/>
    </row>
    <row r="426" spans="141:141">
      <c r="EK426" s="598"/>
    </row>
    <row r="427" spans="141:141">
      <c r="EK427" s="598"/>
    </row>
    <row r="428" spans="141:141">
      <c r="EK428" s="598"/>
    </row>
    <row r="429" spans="141:141">
      <c r="EK429" s="598"/>
    </row>
    <row r="430" spans="141:141">
      <c r="EK430" s="598"/>
    </row>
    <row r="431" spans="141:141">
      <c r="EK431" s="598"/>
    </row>
    <row r="432" spans="141:141">
      <c r="EK432" s="598"/>
    </row>
    <row r="433" spans="141:141">
      <c r="EK433" s="598"/>
    </row>
    <row r="434" spans="141:141">
      <c r="EK434" s="598"/>
    </row>
    <row r="435" spans="141:141">
      <c r="EK435" s="598"/>
    </row>
    <row r="436" spans="141:141">
      <c r="EK436" s="598"/>
    </row>
    <row r="437" spans="141:141">
      <c r="EK437" s="598"/>
    </row>
    <row r="438" spans="141:141">
      <c r="EK438" s="598"/>
    </row>
    <row r="439" spans="141:141">
      <c r="EK439" s="598"/>
    </row>
    <row r="440" spans="141:141">
      <c r="EK440" s="598"/>
    </row>
    <row r="441" spans="141:141">
      <c r="EK441" s="598"/>
    </row>
    <row r="442" spans="141:141">
      <c r="EK442" s="598"/>
    </row>
    <row r="443" spans="141:141">
      <c r="EK443" s="598"/>
    </row>
    <row r="444" spans="141:141">
      <c r="EK444" s="598"/>
    </row>
    <row r="445" spans="141:141">
      <c r="EK445" s="598"/>
    </row>
    <row r="446" spans="141:141">
      <c r="EK446" s="598"/>
    </row>
    <row r="447" spans="141:141">
      <c r="EK447" s="598"/>
    </row>
    <row r="448" spans="141:141">
      <c r="EK448" s="598"/>
    </row>
    <row r="449" spans="141:141">
      <c r="EK449" s="598"/>
    </row>
    <row r="450" spans="141:141">
      <c r="EK450" s="598"/>
    </row>
    <row r="451" spans="141:141">
      <c r="EK451" s="598"/>
    </row>
    <row r="452" spans="141:141">
      <c r="EK452" s="598"/>
    </row>
    <row r="453" spans="141:141">
      <c r="EK453" s="598"/>
    </row>
    <row r="454" spans="141:141">
      <c r="EK454" s="598"/>
    </row>
    <row r="455" spans="141:141">
      <c r="EK455" s="598"/>
    </row>
    <row r="456" spans="141:141">
      <c r="EK456" s="598"/>
    </row>
    <row r="457" spans="141:141">
      <c r="EK457" s="598"/>
    </row>
    <row r="458" spans="141:141">
      <c r="EK458" s="598"/>
    </row>
    <row r="459" spans="141:141">
      <c r="EK459" s="598"/>
    </row>
    <row r="460" spans="141:141">
      <c r="EK460" s="598"/>
    </row>
    <row r="461" spans="141:141">
      <c r="EK461" s="598"/>
    </row>
    <row r="462" spans="141:141">
      <c r="EK462" s="598"/>
    </row>
    <row r="463" spans="141:141">
      <c r="EK463" s="598"/>
    </row>
    <row r="464" spans="141:141">
      <c r="EK464" s="598"/>
    </row>
    <row r="465" spans="141:141">
      <c r="EK465" s="598"/>
    </row>
    <row r="466" spans="141:141">
      <c r="EK466" s="598"/>
    </row>
    <row r="467" spans="141:141">
      <c r="EK467" s="598"/>
    </row>
    <row r="468" spans="141:141">
      <c r="EK468" s="598"/>
    </row>
    <row r="469" spans="141:141">
      <c r="EK469" s="598"/>
    </row>
    <row r="470" spans="141:141">
      <c r="EK470" s="598"/>
    </row>
    <row r="471" spans="141:141">
      <c r="EK471" s="598"/>
    </row>
    <row r="472" spans="141:141">
      <c r="EK472" s="598"/>
    </row>
    <row r="473" spans="141:141">
      <c r="EK473" s="598"/>
    </row>
    <row r="474" spans="141:141">
      <c r="EK474" s="598"/>
    </row>
    <row r="475" spans="141:141">
      <c r="EK475" s="598"/>
    </row>
    <row r="476" spans="141:141">
      <c r="EK476" s="598"/>
    </row>
    <row r="477" spans="141:141">
      <c r="EK477" s="598"/>
    </row>
    <row r="478" spans="141:141">
      <c r="EK478" s="598"/>
    </row>
    <row r="479" spans="141:141">
      <c r="EK479" s="598"/>
    </row>
    <row r="480" spans="141:141">
      <c r="EK480" s="598"/>
    </row>
    <row r="481" spans="141:141">
      <c r="EK481" s="598"/>
    </row>
    <row r="482" spans="141:141">
      <c r="EK482" s="598"/>
    </row>
    <row r="483" spans="141:141">
      <c r="EK483" s="598"/>
    </row>
    <row r="484" spans="141:141">
      <c r="EK484" s="598"/>
    </row>
    <row r="485" spans="141:141">
      <c r="EK485" s="598"/>
    </row>
    <row r="486" spans="141:141">
      <c r="EK486" s="598"/>
    </row>
    <row r="487" spans="141:141">
      <c r="EK487" s="598"/>
    </row>
    <row r="488" spans="141:141">
      <c r="EK488" s="598"/>
    </row>
    <row r="489" spans="141:141">
      <c r="EK489" s="598"/>
    </row>
    <row r="490" spans="141:141">
      <c r="EK490" s="598"/>
    </row>
    <row r="491" spans="141:141">
      <c r="EK491" s="598"/>
    </row>
    <row r="492" spans="141:141">
      <c r="EK492" s="598"/>
    </row>
    <row r="493" spans="141:141">
      <c r="EK493" s="598"/>
    </row>
    <row r="494" spans="141:141">
      <c r="EK494" s="598"/>
    </row>
    <row r="495" spans="141:141">
      <c r="EK495" s="598"/>
    </row>
    <row r="496" spans="141:141">
      <c r="EK496" s="598"/>
    </row>
    <row r="497" spans="141:141">
      <c r="EK497" s="598"/>
    </row>
    <row r="498" spans="141:141">
      <c r="EK498" s="598"/>
    </row>
    <row r="499" spans="141:141">
      <c r="EK499" s="598"/>
    </row>
    <row r="500" spans="141:141">
      <c r="EK500" s="598"/>
    </row>
    <row r="501" spans="141:141">
      <c r="EK501" s="598"/>
    </row>
    <row r="502" spans="141:141">
      <c r="EK502" s="598"/>
    </row>
    <row r="503" spans="141:141">
      <c r="EK503" s="598"/>
    </row>
    <row r="504" spans="141:141">
      <c r="EK504" s="598"/>
    </row>
    <row r="505" spans="141:141">
      <c r="EK505" s="598"/>
    </row>
    <row r="506" spans="141:141">
      <c r="EK506" s="598"/>
    </row>
    <row r="507" spans="141:141">
      <c r="EK507" s="598"/>
    </row>
    <row r="508" spans="141:141">
      <c r="EK508" s="598"/>
    </row>
    <row r="509" spans="141:141">
      <c r="EK509" s="598"/>
    </row>
    <row r="510" spans="141:141">
      <c r="EK510" s="598"/>
    </row>
    <row r="511" spans="141:141">
      <c r="EK511" s="598"/>
    </row>
    <row r="512" spans="141:141">
      <c r="EK512" s="598"/>
    </row>
    <row r="513" spans="141:141">
      <c r="EK513" s="598"/>
    </row>
    <row r="514" spans="141:141">
      <c r="EK514" s="598"/>
    </row>
    <row r="515" spans="141:141">
      <c r="EK515" s="598"/>
    </row>
    <row r="516" spans="141:141">
      <c r="EK516" s="598"/>
    </row>
    <row r="517" spans="141:141">
      <c r="EK517" s="598"/>
    </row>
    <row r="518" spans="141:141">
      <c r="EK518" s="598"/>
    </row>
    <row r="519" spans="141:141">
      <c r="EK519" s="598"/>
    </row>
    <row r="520" spans="141:141">
      <c r="EK520" s="598"/>
    </row>
    <row r="521" spans="141:141">
      <c r="EK521" s="598"/>
    </row>
    <row r="522" spans="141:141">
      <c r="EK522" s="598"/>
    </row>
    <row r="523" spans="141:141">
      <c r="EK523" s="598"/>
    </row>
    <row r="524" spans="141:141">
      <c r="EK524" s="598"/>
    </row>
    <row r="525" spans="141:141">
      <c r="EK525" s="598"/>
    </row>
    <row r="526" spans="141:141">
      <c r="EK526" s="598"/>
    </row>
    <row r="527" spans="141:141">
      <c r="EK527" s="598"/>
    </row>
    <row r="528" spans="141:141">
      <c r="EK528" s="598"/>
    </row>
    <row r="529" spans="141:141">
      <c r="EK529" s="598"/>
    </row>
    <row r="530" spans="141:141">
      <c r="EK530" s="598"/>
    </row>
    <row r="531" spans="141:141">
      <c r="EK531" s="598"/>
    </row>
    <row r="532" spans="141:141">
      <c r="EK532" s="598"/>
    </row>
    <row r="533" spans="141:141">
      <c r="EK533" s="598"/>
    </row>
    <row r="534" spans="141:141">
      <c r="EK534" s="598"/>
    </row>
    <row r="535" spans="141:141">
      <c r="EK535" s="598"/>
    </row>
    <row r="536" spans="141:141">
      <c r="EK536" s="598"/>
    </row>
    <row r="537" spans="141:141">
      <c r="EK537" s="598"/>
    </row>
    <row r="538" spans="141:141">
      <c r="EK538" s="598"/>
    </row>
    <row r="539" spans="141:141">
      <c r="EK539" s="598"/>
    </row>
    <row r="540" spans="141:141">
      <c r="EK540" s="598"/>
    </row>
    <row r="541" spans="141:141">
      <c r="EK541" s="598"/>
    </row>
    <row r="542" spans="141:141">
      <c r="EK542" s="598"/>
    </row>
    <row r="543" spans="141:141">
      <c r="EK543" s="598"/>
    </row>
    <row r="544" spans="141:141">
      <c r="EK544" s="598"/>
    </row>
    <row r="545" spans="141:141">
      <c r="EK545" s="598"/>
    </row>
    <row r="546" spans="141:141">
      <c r="EK546" s="598"/>
    </row>
    <row r="547" spans="141:141">
      <c r="EK547" s="598"/>
    </row>
    <row r="548" spans="141:141">
      <c r="EK548" s="598"/>
    </row>
    <row r="549" spans="141:141">
      <c r="EK549" s="598"/>
    </row>
    <row r="550" spans="141:141">
      <c r="EK550" s="598"/>
    </row>
    <row r="551" spans="141:141">
      <c r="EK551" s="598"/>
    </row>
    <row r="552" spans="141:141">
      <c r="EK552" s="598"/>
    </row>
    <row r="553" spans="141:141">
      <c r="EK553" s="598"/>
    </row>
    <row r="554" spans="141:141">
      <c r="EK554" s="598"/>
    </row>
    <row r="555" spans="141:141">
      <c r="EK555" s="598"/>
    </row>
    <row r="556" spans="141:141">
      <c r="EK556" s="598"/>
    </row>
    <row r="557" spans="141:141">
      <c r="EK557" s="598"/>
    </row>
    <row r="558" spans="141:141">
      <c r="EK558" s="598"/>
    </row>
    <row r="559" spans="141:141">
      <c r="EK559" s="598"/>
    </row>
    <row r="560" spans="141:141">
      <c r="EK560" s="598"/>
    </row>
    <row r="561" spans="141:141">
      <c r="EK561" s="598"/>
    </row>
    <row r="562" spans="141:141">
      <c r="EK562" s="598"/>
    </row>
    <row r="563" spans="141:141">
      <c r="EK563" s="598"/>
    </row>
    <row r="564" spans="141:141">
      <c r="EK564" s="598"/>
    </row>
    <row r="565" spans="141:141">
      <c r="EK565" s="598"/>
    </row>
    <row r="566" spans="141:141">
      <c r="EK566" s="598"/>
    </row>
    <row r="567" spans="141:141">
      <c r="EK567" s="598"/>
    </row>
    <row r="568" spans="141:141">
      <c r="EK568" s="598"/>
    </row>
    <row r="569" spans="141:141">
      <c r="EK569" s="598"/>
    </row>
    <row r="570" spans="141:141">
      <c r="EK570" s="598"/>
    </row>
    <row r="571" spans="141:141">
      <c r="EK571" s="598"/>
    </row>
    <row r="572" spans="141:141">
      <c r="EK572" s="598"/>
    </row>
    <row r="573" spans="141:141">
      <c r="EK573" s="598"/>
    </row>
    <row r="574" spans="141:141">
      <c r="EK574" s="598"/>
    </row>
    <row r="575" spans="141:141">
      <c r="EK575" s="598"/>
    </row>
    <row r="576" spans="141:141">
      <c r="EK576" s="598"/>
    </row>
    <row r="577" spans="141:141">
      <c r="EK577" s="598"/>
    </row>
    <row r="578" spans="141:141">
      <c r="EK578" s="598"/>
    </row>
    <row r="579" spans="141:141">
      <c r="EK579" s="598"/>
    </row>
    <row r="580" spans="141:141">
      <c r="EK580" s="598"/>
    </row>
    <row r="581" spans="141:141">
      <c r="EK581" s="598"/>
    </row>
    <row r="582" spans="141:141">
      <c r="EK582" s="598"/>
    </row>
    <row r="583" spans="141:141">
      <c r="EK583" s="598"/>
    </row>
    <row r="584" spans="141:141">
      <c r="EK584" s="598"/>
    </row>
    <row r="585" spans="141:141">
      <c r="EK585" s="598"/>
    </row>
    <row r="586" spans="141:141">
      <c r="EK586" s="598"/>
    </row>
    <row r="587" spans="141:141">
      <c r="EK587" s="598"/>
    </row>
    <row r="588" spans="141:141">
      <c r="EK588" s="598"/>
    </row>
    <row r="589" spans="141:141">
      <c r="EK589" s="598"/>
    </row>
    <row r="590" spans="141:141">
      <c r="EK590" s="598"/>
    </row>
    <row r="591" spans="141:141">
      <c r="EK591" s="598"/>
    </row>
    <row r="592" spans="141:141">
      <c r="EK592" s="598"/>
    </row>
    <row r="593" spans="141:141">
      <c r="EK593" s="598"/>
    </row>
    <row r="594" spans="141:141">
      <c r="EK594" s="598"/>
    </row>
    <row r="595" spans="141:141">
      <c r="EK595" s="598"/>
    </row>
    <row r="596" spans="141:141">
      <c r="EK596" s="598"/>
    </row>
    <row r="597" spans="141:141">
      <c r="EK597" s="598"/>
    </row>
    <row r="598" spans="141:141">
      <c r="EK598" s="598"/>
    </row>
    <row r="599" spans="141:141">
      <c r="EK599" s="598"/>
    </row>
    <row r="600" spans="141:141">
      <c r="EK600" s="598"/>
    </row>
    <row r="601" spans="141:141">
      <c r="EK601" s="598"/>
    </row>
    <row r="602" spans="141:141">
      <c r="EK602" s="598"/>
    </row>
    <row r="603" spans="141:141">
      <c r="EK603" s="598"/>
    </row>
    <row r="604" spans="141:141">
      <c r="EK604" s="598"/>
    </row>
    <row r="605" spans="141:141">
      <c r="EK605" s="598"/>
    </row>
    <row r="606" spans="141:141">
      <c r="EK606" s="598"/>
    </row>
    <row r="607" spans="141:141">
      <c r="EK607" s="598"/>
    </row>
    <row r="608" spans="141:141">
      <c r="EK608" s="598"/>
    </row>
    <row r="609" spans="141:141">
      <c r="EK609" s="598"/>
    </row>
    <row r="610" spans="141:141">
      <c r="EK610" s="598"/>
    </row>
    <row r="611" spans="141:141">
      <c r="EK611" s="598"/>
    </row>
    <row r="612" spans="141:141">
      <c r="EK612" s="598"/>
    </row>
    <row r="613" spans="141:141">
      <c r="EK613" s="598"/>
    </row>
    <row r="614" spans="141:141">
      <c r="EK614" s="598"/>
    </row>
    <row r="615" spans="141:141">
      <c r="EK615" s="598"/>
    </row>
    <row r="616" spans="141:141">
      <c r="EK616" s="598"/>
    </row>
    <row r="617" spans="141:141">
      <c r="EK617" s="598"/>
    </row>
    <row r="618" spans="141:141">
      <c r="EK618" s="598"/>
    </row>
    <row r="619" spans="141:141">
      <c r="EK619" s="598"/>
    </row>
    <row r="620" spans="141:141">
      <c r="EK620" s="598"/>
    </row>
    <row r="621" spans="141:141">
      <c r="EK621" s="598"/>
    </row>
    <row r="622" spans="141:141">
      <c r="EK622" s="598"/>
    </row>
    <row r="623" spans="141:141">
      <c r="EK623" s="598"/>
    </row>
    <row r="624" spans="141:141">
      <c r="EK624" s="598"/>
    </row>
    <row r="625" spans="141:141">
      <c r="EK625" s="598"/>
    </row>
    <row r="626" spans="141:141">
      <c r="EK626" s="598"/>
    </row>
    <row r="627" spans="141:141">
      <c r="EK627" s="598"/>
    </row>
    <row r="628" spans="141:141">
      <c r="EK628" s="598"/>
    </row>
    <row r="629" spans="141:141">
      <c r="EK629" s="598"/>
    </row>
    <row r="630" spans="141:141">
      <c r="EK630" s="598"/>
    </row>
    <row r="631" spans="141:141">
      <c r="EK631" s="598"/>
    </row>
    <row r="632" spans="141:141">
      <c r="EK632" s="598"/>
    </row>
    <row r="633" spans="141:141">
      <c r="EK633" s="598"/>
    </row>
    <row r="634" spans="141:141">
      <c r="EK634" s="598"/>
    </row>
    <row r="635" spans="141:141">
      <c r="EK635" s="598"/>
    </row>
    <row r="636" spans="141:141">
      <c r="EK636" s="598"/>
    </row>
    <row r="637" spans="141:141">
      <c r="EK637" s="598"/>
    </row>
    <row r="638" spans="141:141">
      <c r="EK638" s="598"/>
    </row>
    <row r="639" spans="141:141">
      <c r="EK639" s="598"/>
    </row>
    <row r="640" spans="141:141">
      <c r="EK640" s="598"/>
    </row>
    <row r="641" spans="141:141">
      <c r="EK641" s="598"/>
    </row>
    <row r="642" spans="141:141">
      <c r="EK642" s="598"/>
    </row>
    <row r="643" spans="141:141">
      <c r="EK643" s="598"/>
    </row>
    <row r="644" spans="141:141">
      <c r="EK644" s="598"/>
    </row>
    <row r="645" spans="141:141">
      <c r="EK645" s="598"/>
    </row>
    <row r="646" spans="141:141">
      <c r="EK646" s="598"/>
    </row>
    <row r="647" spans="141:141">
      <c r="EK647" s="598"/>
    </row>
    <row r="648" spans="141:141">
      <c r="EK648" s="598"/>
    </row>
    <row r="649" spans="141:141">
      <c r="EK649" s="598"/>
    </row>
    <row r="650" spans="141:141">
      <c r="EK650" s="598"/>
    </row>
    <row r="651" spans="141:141">
      <c r="EK651" s="598"/>
    </row>
    <row r="652" spans="141:141">
      <c r="EK652" s="598"/>
    </row>
    <row r="653" spans="141:141">
      <c r="EK653" s="598"/>
    </row>
    <row r="654" spans="141:141">
      <c r="EK654" s="598"/>
    </row>
    <row r="655" spans="141:141">
      <c r="EK655" s="598"/>
    </row>
    <row r="656" spans="141:141">
      <c r="EK656" s="598"/>
    </row>
    <row r="657" spans="141:141">
      <c r="EK657" s="598"/>
    </row>
    <row r="658" spans="141:141">
      <c r="EK658" s="598"/>
    </row>
    <row r="659" spans="141:141">
      <c r="EK659" s="598"/>
    </row>
    <row r="660" spans="141:141">
      <c r="EK660" s="598"/>
    </row>
    <row r="661" spans="141:141">
      <c r="EK661" s="598"/>
    </row>
    <row r="662" spans="141:141">
      <c r="EK662" s="598"/>
    </row>
    <row r="663" spans="141:141">
      <c r="EK663" s="598"/>
    </row>
    <row r="664" spans="141:141">
      <c r="EK664" s="598"/>
    </row>
    <row r="665" spans="141:141">
      <c r="EK665" s="598"/>
    </row>
    <row r="666" spans="141:141">
      <c r="EK666" s="598"/>
    </row>
    <row r="667" spans="141:141">
      <c r="EK667" s="598"/>
    </row>
    <row r="668" spans="141:141">
      <c r="EK668" s="598"/>
    </row>
    <row r="669" spans="141:141">
      <c r="EK669" s="598"/>
    </row>
    <row r="670" spans="141:141">
      <c r="EK670" s="598"/>
    </row>
    <row r="671" spans="141:141">
      <c r="EK671" s="598"/>
    </row>
    <row r="672" spans="141:141">
      <c r="EK672" s="598"/>
    </row>
    <row r="673" spans="141:141">
      <c r="EK673" s="598"/>
    </row>
    <row r="674" spans="141:141">
      <c r="EK674" s="598"/>
    </row>
    <row r="675" spans="141:141">
      <c r="EK675" s="598"/>
    </row>
    <row r="676" spans="141:141">
      <c r="EK676" s="598"/>
    </row>
    <row r="677" spans="141:141">
      <c r="EK677" s="598"/>
    </row>
    <row r="678" spans="141:141">
      <c r="EK678" s="598"/>
    </row>
    <row r="679" spans="141:141">
      <c r="EK679" s="598"/>
    </row>
    <row r="680" spans="141:141">
      <c r="EK680" s="598"/>
    </row>
    <row r="681" spans="141:141">
      <c r="EK681" s="598"/>
    </row>
    <row r="682" spans="141:141">
      <c r="EK682" s="598"/>
    </row>
    <row r="683" spans="141:141">
      <c r="EK683" s="598"/>
    </row>
    <row r="684" spans="141:141">
      <c r="EK684" s="598"/>
    </row>
    <row r="685" spans="141:141">
      <c r="EK685" s="598"/>
    </row>
    <row r="686" spans="141:141">
      <c r="EK686" s="598"/>
    </row>
    <row r="687" spans="141:141">
      <c r="EK687" s="598"/>
    </row>
    <row r="688" spans="141:141">
      <c r="EK688" s="598"/>
    </row>
    <row r="689" spans="141:141">
      <c r="EK689" s="598"/>
    </row>
    <row r="690" spans="141:141">
      <c r="EK690" s="598"/>
    </row>
    <row r="691" spans="141:141">
      <c r="EK691" s="598"/>
    </row>
    <row r="692" spans="141:141">
      <c r="EK692" s="598"/>
    </row>
    <row r="693" spans="141:141">
      <c r="EK693" s="598"/>
    </row>
    <row r="694" spans="141:141">
      <c r="EK694" s="598"/>
    </row>
    <row r="695" spans="141:141">
      <c r="EK695" s="598"/>
    </row>
    <row r="696" spans="141:141">
      <c r="EK696" s="598"/>
    </row>
    <row r="697" spans="141:141">
      <c r="EK697" s="598"/>
    </row>
    <row r="698" spans="141:141">
      <c r="EK698" s="598"/>
    </row>
    <row r="699" spans="141:141">
      <c r="EK699" s="598"/>
    </row>
    <row r="700" spans="141:141">
      <c r="EK700" s="598"/>
    </row>
    <row r="701" spans="141:141">
      <c r="EK701" s="598"/>
    </row>
    <row r="702" spans="141:141">
      <c r="EK702" s="598"/>
    </row>
    <row r="703" spans="141:141">
      <c r="EK703" s="598"/>
    </row>
    <row r="704" spans="141:141">
      <c r="EK704" s="598"/>
    </row>
    <row r="705" spans="141:141">
      <c r="EK705" s="598"/>
    </row>
    <row r="706" spans="141:141">
      <c r="EK706" s="598"/>
    </row>
    <row r="707" spans="141:141">
      <c r="EK707" s="598"/>
    </row>
    <row r="708" spans="141:141">
      <c r="EK708" s="598"/>
    </row>
    <row r="709" spans="141:141">
      <c r="EK709" s="598"/>
    </row>
    <row r="710" spans="141:141">
      <c r="EK710" s="598"/>
    </row>
    <row r="711" spans="141:141">
      <c r="EK711" s="598"/>
    </row>
    <row r="712" spans="141:141">
      <c r="EK712" s="598"/>
    </row>
    <row r="713" spans="141:141">
      <c r="EK713" s="598"/>
    </row>
    <row r="714" spans="141:141">
      <c r="EK714" s="598"/>
    </row>
    <row r="715" spans="141:141">
      <c r="EK715" s="598"/>
    </row>
    <row r="716" spans="141:141">
      <c r="EK716" s="598"/>
    </row>
    <row r="717" spans="141:141">
      <c r="EK717" s="598"/>
    </row>
    <row r="718" spans="141:141">
      <c r="EK718" s="598"/>
    </row>
    <row r="719" spans="141:141">
      <c r="EK719" s="598"/>
    </row>
    <row r="720" spans="141:141">
      <c r="EK720" s="598"/>
    </row>
    <row r="721" spans="141:141">
      <c r="EK721" s="598"/>
    </row>
    <row r="722" spans="141:141">
      <c r="EK722" s="598"/>
    </row>
    <row r="723" spans="141:141">
      <c r="EK723" s="598"/>
    </row>
    <row r="724" spans="141:141">
      <c r="EK724" s="598"/>
    </row>
    <row r="725" spans="141:141">
      <c r="EK725" s="598"/>
    </row>
    <row r="726" spans="141:141">
      <c r="EK726" s="598"/>
    </row>
    <row r="727" spans="141:141">
      <c r="EK727" s="598"/>
    </row>
    <row r="728" spans="141:141">
      <c r="EK728" s="598"/>
    </row>
    <row r="729" spans="141:141">
      <c r="EK729" s="598"/>
    </row>
    <row r="730" spans="141:141">
      <c r="EK730" s="598"/>
    </row>
    <row r="731" spans="141:141">
      <c r="EK731" s="598"/>
    </row>
    <row r="732" spans="141:141">
      <c r="EK732" s="598"/>
    </row>
    <row r="733" spans="141:141">
      <c r="EK733" s="598"/>
    </row>
    <row r="734" spans="141:141">
      <c r="EK734" s="598"/>
    </row>
    <row r="735" spans="141:141">
      <c r="EK735" s="598"/>
    </row>
    <row r="736" spans="141:141">
      <c r="EK736" s="598"/>
    </row>
    <row r="737" spans="141:141">
      <c r="EK737" s="598"/>
    </row>
    <row r="738" spans="141:141">
      <c r="EK738" s="598"/>
    </row>
    <row r="739" spans="141:141">
      <c r="EK739" s="598"/>
    </row>
    <row r="740" spans="141:141">
      <c r="EK740" s="598"/>
    </row>
    <row r="741" spans="141:141">
      <c r="EK741" s="598"/>
    </row>
    <row r="742" spans="141:141">
      <c r="EK742" s="598"/>
    </row>
    <row r="743" spans="141:141">
      <c r="EK743" s="598"/>
    </row>
    <row r="744" spans="141:141">
      <c r="EK744" s="598"/>
    </row>
    <row r="745" spans="141:141">
      <c r="EK745" s="598"/>
    </row>
    <row r="746" spans="141:141">
      <c r="EK746" s="598"/>
    </row>
    <row r="747" spans="141:141">
      <c r="EK747" s="598"/>
    </row>
    <row r="748" spans="141:141">
      <c r="EK748" s="598"/>
    </row>
    <row r="749" spans="141:141">
      <c r="EK749" s="598"/>
    </row>
    <row r="750" spans="141:141">
      <c r="EK750" s="598"/>
    </row>
    <row r="751" spans="141:141">
      <c r="EK751" s="598"/>
    </row>
    <row r="752" spans="141:141">
      <c r="EK752" s="598"/>
    </row>
    <row r="753" spans="141:141">
      <c r="EK753" s="598"/>
    </row>
    <row r="754" spans="141:141">
      <c r="EK754" s="598"/>
    </row>
    <row r="755" spans="141:141">
      <c r="EK755" s="598"/>
    </row>
    <row r="756" spans="141:141">
      <c r="EK756" s="598"/>
    </row>
    <row r="757" spans="141:141">
      <c r="EK757" s="598"/>
    </row>
    <row r="758" spans="141:141">
      <c r="EK758" s="598"/>
    </row>
    <row r="759" spans="141:141">
      <c r="EK759" s="598"/>
    </row>
    <row r="760" spans="141:141">
      <c r="EK760" s="598"/>
    </row>
    <row r="761" spans="141:141">
      <c r="EK761" s="598"/>
    </row>
    <row r="762" spans="141:141">
      <c r="EK762" s="598"/>
    </row>
    <row r="763" spans="141:141">
      <c r="EK763" s="598"/>
    </row>
    <row r="764" spans="141:141">
      <c r="EK764" s="598"/>
    </row>
    <row r="765" spans="141:141">
      <c r="EK765" s="598"/>
    </row>
    <row r="766" spans="141:141">
      <c r="EK766" s="598"/>
    </row>
    <row r="767" spans="141:141">
      <c r="EK767" s="598"/>
    </row>
    <row r="768" spans="141:141">
      <c r="EK768" s="598"/>
    </row>
    <row r="769" spans="141:141">
      <c r="EK769" s="598"/>
    </row>
    <row r="770" spans="141:141">
      <c r="EK770" s="598"/>
    </row>
    <row r="771" spans="141:141">
      <c r="EK771" s="598"/>
    </row>
    <row r="772" spans="141:141">
      <c r="EK772" s="598"/>
    </row>
    <row r="773" spans="141:141">
      <c r="EK773" s="598"/>
    </row>
    <row r="774" spans="141:141">
      <c r="EK774" s="598"/>
    </row>
    <row r="775" spans="141:141">
      <c r="EK775" s="598"/>
    </row>
    <row r="776" spans="141:141">
      <c r="EK776" s="598"/>
    </row>
    <row r="777" spans="141:141">
      <c r="EK777" s="598"/>
    </row>
    <row r="778" spans="141:141">
      <c r="EK778" s="598"/>
    </row>
    <row r="779" spans="141:141">
      <c r="EK779" s="598"/>
    </row>
    <row r="780" spans="141:141">
      <c r="EK780" s="598"/>
    </row>
    <row r="781" spans="141:141">
      <c r="EK781" s="598"/>
    </row>
    <row r="782" spans="141:141">
      <c r="EK782" s="598"/>
    </row>
    <row r="783" spans="141:141">
      <c r="EK783" s="598"/>
    </row>
    <row r="784" spans="141:141">
      <c r="EK784" s="598"/>
    </row>
    <row r="785" spans="141:141">
      <c r="EK785" s="598"/>
    </row>
    <row r="786" spans="141:141">
      <c r="EK786" s="598"/>
    </row>
    <row r="787" spans="141:141">
      <c r="EK787" s="598"/>
    </row>
    <row r="788" spans="141:141">
      <c r="EK788" s="598"/>
    </row>
    <row r="789" spans="141:141">
      <c r="EK789" s="598"/>
    </row>
    <row r="790" spans="141:141">
      <c r="EK790" s="598"/>
    </row>
    <row r="791" spans="141:141">
      <c r="EK791" s="598"/>
    </row>
    <row r="792" spans="141:141">
      <c r="EK792" s="598"/>
    </row>
    <row r="793" spans="141:141">
      <c r="EK793" s="598"/>
    </row>
    <row r="794" spans="141:141">
      <c r="EK794" s="598"/>
    </row>
    <row r="795" spans="141:141">
      <c r="EK795" s="598"/>
    </row>
    <row r="796" spans="141:141">
      <c r="EK796" s="598"/>
    </row>
    <row r="797" spans="141:141">
      <c r="EK797" s="598"/>
    </row>
    <row r="798" spans="141:141">
      <c r="EK798" s="598"/>
    </row>
    <row r="799" spans="141:141">
      <c r="EK799" s="598"/>
    </row>
    <row r="800" spans="141:141">
      <c r="EK800" s="598"/>
    </row>
    <row r="801" spans="141:141">
      <c r="EK801" s="598"/>
    </row>
    <row r="802" spans="141:141">
      <c r="EK802" s="598"/>
    </row>
    <row r="803" spans="141:141">
      <c r="EK803" s="598"/>
    </row>
    <row r="804" spans="141:141">
      <c r="EK804" s="598"/>
    </row>
    <row r="805" spans="141:141">
      <c r="EK805" s="598"/>
    </row>
    <row r="806" spans="141:141">
      <c r="EK806" s="598"/>
    </row>
    <row r="807" spans="141:141">
      <c r="EK807" s="598"/>
    </row>
    <row r="808" spans="141:141">
      <c r="EK808" s="598"/>
    </row>
    <row r="809" spans="141:141">
      <c r="EK809" s="598"/>
    </row>
    <row r="810" spans="141:141">
      <c r="EK810" s="598"/>
    </row>
    <row r="811" spans="141:141">
      <c r="EK811" s="598"/>
    </row>
    <row r="812" spans="141:141">
      <c r="EK812" s="598"/>
    </row>
    <row r="813" spans="141:141">
      <c r="EK813" s="598"/>
    </row>
    <row r="814" spans="141:141">
      <c r="EK814" s="598"/>
    </row>
    <row r="815" spans="141:141">
      <c r="EK815" s="598"/>
    </row>
    <row r="816" spans="141:141">
      <c r="EK816" s="598"/>
    </row>
    <row r="817" spans="141:141">
      <c r="EK817" s="598"/>
    </row>
    <row r="818" spans="141:141">
      <c r="EK818" s="598"/>
    </row>
    <row r="819" spans="141:141">
      <c r="EK819" s="598"/>
    </row>
    <row r="820" spans="141:141">
      <c r="EK820" s="598"/>
    </row>
    <row r="821" spans="141:141">
      <c r="EK821" s="598"/>
    </row>
    <row r="822" spans="141:141">
      <c r="EK822" s="598"/>
    </row>
    <row r="823" spans="141:141">
      <c r="EK823" s="598"/>
    </row>
    <row r="824" spans="141:141">
      <c r="EK824" s="598"/>
    </row>
    <row r="825" spans="141:141">
      <c r="EK825" s="598"/>
    </row>
    <row r="826" spans="141:141">
      <c r="EK826" s="598"/>
    </row>
    <row r="827" spans="141:141">
      <c r="EK827" s="598"/>
    </row>
    <row r="828" spans="141:141">
      <c r="EK828" s="598"/>
    </row>
    <row r="829" spans="141:141">
      <c r="EK829" s="598"/>
    </row>
    <row r="830" spans="141:141">
      <c r="EK830" s="598"/>
    </row>
    <row r="831" spans="141:141">
      <c r="EK831" s="598"/>
    </row>
    <row r="832" spans="141:141">
      <c r="EK832" s="598"/>
    </row>
    <row r="833" spans="141:141">
      <c r="EK833" s="598"/>
    </row>
    <row r="834" spans="141:141">
      <c r="EK834" s="598"/>
    </row>
    <row r="835" spans="141:141">
      <c r="EK835" s="598"/>
    </row>
    <row r="836" spans="141:141">
      <c r="EK836" s="598"/>
    </row>
    <row r="837" spans="141:141">
      <c r="EK837" s="598"/>
    </row>
    <row r="838" spans="141:141">
      <c r="EK838" s="598"/>
    </row>
    <row r="839" spans="141:141">
      <c r="EK839" s="598"/>
    </row>
    <row r="840" spans="141:141">
      <c r="EK840" s="598"/>
    </row>
    <row r="841" spans="141:141">
      <c r="EK841" s="598"/>
    </row>
    <row r="842" spans="141:141">
      <c r="EK842" s="598"/>
    </row>
    <row r="843" spans="141:141">
      <c r="EK843" s="598"/>
    </row>
    <row r="844" spans="141:141">
      <c r="EK844" s="598"/>
    </row>
    <row r="845" spans="141:141">
      <c r="EK845" s="598"/>
    </row>
    <row r="846" spans="141:141">
      <c r="EK846" s="598"/>
    </row>
    <row r="847" spans="141:141">
      <c r="EK847" s="598"/>
    </row>
    <row r="848" spans="141:141">
      <c r="EK848" s="598"/>
    </row>
    <row r="849" spans="141:141">
      <c r="EK849" s="598"/>
    </row>
    <row r="850" spans="141:141">
      <c r="EK850" s="598"/>
    </row>
    <row r="851" spans="141:141">
      <c r="EK851" s="598"/>
    </row>
    <row r="852" spans="141:141">
      <c r="EK852" s="598"/>
    </row>
    <row r="853" spans="141:141">
      <c r="EK853" s="598"/>
    </row>
    <row r="854" spans="141:141">
      <c r="EK854" s="598"/>
    </row>
    <row r="855" spans="141:141">
      <c r="EK855" s="598"/>
    </row>
    <row r="856" spans="141:141">
      <c r="EK856" s="598"/>
    </row>
    <row r="857" spans="141:141">
      <c r="EK857" s="598"/>
    </row>
    <row r="858" spans="141:141">
      <c r="EK858" s="598"/>
    </row>
    <row r="859" spans="141:141">
      <c r="EK859" s="598"/>
    </row>
    <row r="860" spans="141:141">
      <c r="EK860" s="598"/>
    </row>
    <row r="861" spans="141:141">
      <c r="EK861" s="598"/>
    </row>
    <row r="862" spans="141:141">
      <c r="EK862" s="598"/>
    </row>
    <row r="863" spans="141:141">
      <c r="EK863" s="598"/>
    </row>
    <row r="864" spans="141:141">
      <c r="EK864" s="598"/>
    </row>
    <row r="865" spans="141:141">
      <c r="EK865" s="598"/>
    </row>
    <row r="866" spans="141:141">
      <c r="EK866" s="598"/>
    </row>
    <row r="867" spans="141:141">
      <c r="EK867" s="598"/>
    </row>
    <row r="868" spans="141:141">
      <c r="EK868" s="598"/>
    </row>
    <row r="869" spans="141:141">
      <c r="EK869" s="598"/>
    </row>
    <row r="870" spans="141:141">
      <c r="EK870" s="598"/>
    </row>
    <row r="871" spans="141:141">
      <c r="EK871" s="598"/>
    </row>
    <row r="872" spans="141:141">
      <c r="EK872" s="598"/>
    </row>
    <row r="873" spans="141:141">
      <c r="EK873" s="598"/>
    </row>
    <row r="874" spans="141:141">
      <c r="EK874" s="598"/>
    </row>
    <row r="875" spans="141:141">
      <c r="EK875" s="598"/>
    </row>
    <row r="876" spans="141:141">
      <c r="EK876" s="598"/>
    </row>
    <row r="877" spans="141:141">
      <c r="EK877" s="598"/>
    </row>
    <row r="878" spans="141:141">
      <c r="EK878" s="598"/>
    </row>
    <row r="879" spans="141:141">
      <c r="EK879" s="598"/>
    </row>
    <row r="880" spans="141:141">
      <c r="EK880" s="598"/>
    </row>
    <row r="881" spans="141:141">
      <c r="EK881" s="598"/>
    </row>
    <row r="882" spans="141:141">
      <c r="EK882" s="598"/>
    </row>
    <row r="883" spans="141:141">
      <c r="EK883" s="598"/>
    </row>
    <row r="884" spans="141:141">
      <c r="EK884" s="598"/>
    </row>
    <row r="885" spans="141:141">
      <c r="EK885" s="598"/>
    </row>
    <row r="886" spans="141:141">
      <c r="EK886" s="598"/>
    </row>
    <row r="887" spans="141:141">
      <c r="EK887" s="598"/>
    </row>
    <row r="888" spans="141:141">
      <c r="EK888" s="598"/>
    </row>
    <row r="889" spans="141:141">
      <c r="EK889" s="598"/>
    </row>
    <row r="890" spans="141:141">
      <c r="EK890" s="598"/>
    </row>
    <row r="891" spans="141:141">
      <c r="EK891" s="598"/>
    </row>
    <row r="892" spans="141:141">
      <c r="EK892" s="598"/>
    </row>
    <row r="893" spans="141:141">
      <c r="EK893" s="598"/>
    </row>
    <row r="894" spans="141:141">
      <c r="EK894" s="598"/>
    </row>
    <row r="895" spans="141:141">
      <c r="EK895" s="598"/>
    </row>
    <row r="896" spans="141:141">
      <c r="EK896" s="598"/>
    </row>
    <row r="897" spans="141:141">
      <c r="EK897" s="598"/>
    </row>
    <row r="898" spans="141:141">
      <c r="EK898" s="598"/>
    </row>
    <row r="899" spans="141:141">
      <c r="EK899" s="598"/>
    </row>
    <row r="900" spans="141:141">
      <c r="EK900" s="598"/>
    </row>
    <row r="901" spans="141:141">
      <c r="EK901" s="598"/>
    </row>
    <row r="902" spans="141:141">
      <c r="EK902" s="598"/>
    </row>
    <row r="903" spans="141:141">
      <c r="EK903" s="598"/>
    </row>
    <row r="904" spans="141:141">
      <c r="EK904" s="598"/>
    </row>
    <row r="905" spans="141:141">
      <c r="EK905" s="598"/>
    </row>
    <row r="906" spans="141:141">
      <c r="EK906" s="598"/>
    </row>
    <row r="907" spans="141:141">
      <c r="EK907" s="598"/>
    </row>
    <row r="908" spans="141:141">
      <c r="EK908" s="598"/>
    </row>
    <row r="909" spans="141:141">
      <c r="EK909" s="598"/>
    </row>
    <row r="910" spans="141:141">
      <c r="EK910" s="598"/>
    </row>
    <row r="911" spans="141:141">
      <c r="EK911" s="598"/>
    </row>
    <row r="912" spans="141:141">
      <c r="EK912" s="598"/>
    </row>
    <row r="913" spans="141:141">
      <c r="EK913" s="598"/>
    </row>
    <row r="914" spans="141:141">
      <c r="EK914" s="598"/>
    </row>
    <row r="915" spans="141:141">
      <c r="EK915" s="598"/>
    </row>
    <row r="916" spans="141:141">
      <c r="EK916" s="598"/>
    </row>
    <row r="917" spans="141:141">
      <c r="EK917" s="598"/>
    </row>
    <row r="918" spans="141:141">
      <c r="EK918" s="598"/>
    </row>
    <row r="919" spans="141:141">
      <c r="EK919" s="598"/>
    </row>
    <row r="920" spans="141:141">
      <c r="EK920" s="598"/>
    </row>
    <row r="921" spans="141:141">
      <c r="EK921" s="598"/>
    </row>
    <row r="922" spans="141:141">
      <c r="EK922" s="598"/>
    </row>
    <row r="923" spans="141:141">
      <c r="EK923" s="598"/>
    </row>
    <row r="924" spans="141:141">
      <c r="EK924" s="598"/>
    </row>
    <row r="925" spans="141:141">
      <c r="EK925" s="598"/>
    </row>
    <row r="926" spans="141:141">
      <c r="EK926" s="598"/>
    </row>
    <row r="927" spans="141:141">
      <c r="EK927" s="598"/>
    </row>
    <row r="928" spans="141:141">
      <c r="EK928" s="598"/>
    </row>
    <row r="929" spans="141:141">
      <c r="EK929" s="598"/>
    </row>
    <row r="930" spans="141:141">
      <c r="EK930" s="598"/>
    </row>
    <row r="931" spans="141:141">
      <c r="EK931" s="598"/>
    </row>
    <row r="932" spans="141:141">
      <c r="EK932" s="598"/>
    </row>
    <row r="933" spans="141:141">
      <c r="EK933" s="598"/>
    </row>
    <row r="934" spans="141:141">
      <c r="EK934" s="598"/>
    </row>
    <row r="935" spans="141:141">
      <c r="EK935" s="598"/>
    </row>
    <row r="936" spans="141:141">
      <c r="EK936" s="598"/>
    </row>
    <row r="937" spans="141:141">
      <c r="EK937" s="598"/>
    </row>
    <row r="938" spans="141:141">
      <c r="EK938" s="598"/>
    </row>
    <row r="939" spans="141:141">
      <c r="EK939" s="598"/>
    </row>
    <row r="940" spans="141:141">
      <c r="EK940" s="598"/>
    </row>
    <row r="941" spans="141:141">
      <c r="EK941" s="598"/>
    </row>
    <row r="942" spans="141:141">
      <c r="EK942" s="598"/>
    </row>
    <row r="943" spans="141:141">
      <c r="EK943" s="598"/>
    </row>
    <row r="944" spans="141:141">
      <c r="EK944" s="598"/>
    </row>
    <row r="945" spans="141:141">
      <c r="EK945" s="598"/>
    </row>
    <row r="946" spans="141:141">
      <c r="EK946" s="598"/>
    </row>
    <row r="947" spans="141:141">
      <c r="EK947" s="598"/>
    </row>
    <row r="948" spans="141:141">
      <c r="EK948" s="598"/>
    </row>
    <row r="949" spans="141:141">
      <c r="EK949" s="598"/>
    </row>
    <row r="950" spans="141:141">
      <c r="EK950" s="598"/>
    </row>
    <row r="951" spans="141:141">
      <c r="EK951" s="598"/>
    </row>
    <row r="952" spans="141:141">
      <c r="EK952" s="598"/>
    </row>
    <row r="953" spans="141:141">
      <c r="EK953" s="598"/>
    </row>
    <row r="954" spans="141:141">
      <c r="EK954" s="598"/>
    </row>
    <row r="955" spans="141:141">
      <c r="EK955" s="598"/>
    </row>
    <row r="956" spans="141:141">
      <c r="EK956" s="598"/>
    </row>
    <row r="957" spans="141:141">
      <c r="EK957" s="598"/>
    </row>
    <row r="958" spans="141:141">
      <c r="EK958" s="598"/>
    </row>
    <row r="959" spans="141:141">
      <c r="EK959" s="598"/>
    </row>
    <row r="960" spans="141:141">
      <c r="EK960" s="598"/>
    </row>
    <row r="961" spans="141:141">
      <c r="EK961" s="598"/>
    </row>
    <row r="962" spans="141:141">
      <c r="EK962" s="598"/>
    </row>
    <row r="963" spans="141:141">
      <c r="EK963" s="598"/>
    </row>
    <row r="964" spans="141:141">
      <c r="EK964" s="598"/>
    </row>
    <row r="965" spans="141:141">
      <c r="EK965" s="598"/>
    </row>
    <row r="966" spans="141:141">
      <c r="EK966" s="598"/>
    </row>
    <row r="967" spans="141:141">
      <c r="EK967" s="598"/>
    </row>
    <row r="968" spans="141:141">
      <c r="EK968" s="598"/>
    </row>
    <row r="969" spans="141:141">
      <c r="EK969" s="598"/>
    </row>
    <row r="970" spans="141:141">
      <c r="EK970" s="598"/>
    </row>
    <row r="971" spans="141:141">
      <c r="EK971" s="598"/>
    </row>
    <row r="972" spans="141:141">
      <c r="EK972" s="598"/>
    </row>
    <row r="973" spans="141:141">
      <c r="EK973" s="598"/>
    </row>
    <row r="974" spans="141:141">
      <c r="EK974" s="598"/>
    </row>
    <row r="975" spans="141:141">
      <c r="EK975" s="598"/>
    </row>
    <row r="976" spans="141:141">
      <c r="EK976" s="598"/>
    </row>
    <row r="977" spans="141:141">
      <c r="EK977" s="598"/>
    </row>
    <row r="978" spans="141:141">
      <c r="EK978" s="598"/>
    </row>
    <row r="979" spans="141:141">
      <c r="EK979" s="598"/>
    </row>
    <row r="980" spans="141:141">
      <c r="EK980" s="598"/>
    </row>
    <row r="981" spans="141:141">
      <c r="EK981" s="598"/>
    </row>
    <row r="982" spans="141:141">
      <c r="EK982" s="598"/>
    </row>
    <row r="983" spans="141:141">
      <c r="EK983" s="598"/>
    </row>
    <row r="984" spans="141:141">
      <c r="EK984" s="598"/>
    </row>
    <row r="985" spans="141:141">
      <c r="EK985" s="598"/>
    </row>
    <row r="986" spans="141:141">
      <c r="EK986" s="598"/>
    </row>
    <row r="987" spans="141:141">
      <c r="EK987" s="598"/>
    </row>
    <row r="988" spans="141:141">
      <c r="EK988" s="598"/>
    </row>
    <row r="989" spans="141:141">
      <c r="EK989" s="598"/>
    </row>
    <row r="990" spans="141:141">
      <c r="EK990" s="598"/>
    </row>
    <row r="991" spans="141:141">
      <c r="EK991" s="598"/>
    </row>
    <row r="992" spans="141:141">
      <c r="EK992" s="598"/>
    </row>
    <row r="993" spans="141:141">
      <c r="EK993" s="598"/>
    </row>
    <row r="994" spans="141:141">
      <c r="EK994" s="598"/>
    </row>
    <row r="995" spans="141:141">
      <c r="EK995" s="598"/>
    </row>
    <row r="996" spans="141:141">
      <c r="EK996" s="598"/>
    </row>
    <row r="997" spans="141:141">
      <c r="EK997" s="598"/>
    </row>
    <row r="998" spans="141:141">
      <c r="EK998" s="598"/>
    </row>
    <row r="999" spans="141:141">
      <c r="EK999" s="598"/>
    </row>
    <row r="1000" spans="141:141">
      <c r="EK1000" s="598"/>
    </row>
    <row r="1001" spans="141:141">
      <c r="EK1001" s="598"/>
    </row>
    <row r="1002" spans="141:141">
      <c r="EK1002" s="598"/>
    </row>
    <row r="1003" spans="141:141">
      <c r="EK1003" s="598"/>
    </row>
    <row r="1004" spans="141:141">
      <c r="EK1004" s="598"/>
    </row>
    <row r="1005" spans="141:141">
      <c r="EK1005" s="598"/>
    </row>
    <row r="1006" spans="141:141">
      <c r="EK1006" s="598"/>
    </row>
    <row r="1007" spans="141:141">
      <c r="EK1007" s="598"/>
    </row>
    <row r="1008" spans="141:141">
      <c r="EK1008" s="598"/>
    </row>
    <row r="1009" spans="141:141">
      <c r="EK1009" s="598"/>
    </row>
    <row r="1010" spans="141:141">
      <c r="EK1010" s="598"/>
    </row>
    <row r="1011" spans="141:141">
      <c r="EK1011" s="598"/>
    </row>
    <row r="1012" spans="141:141">
      <c r="EK1012" s="598"/>
    </row>
    <row r="1013" spans="141:141">
      <c r="EK1013" s="598"/>
    </row>
    <row r="1014" spans="141:141">
      <c r="EK1014" s="598"/>
    </row>
    <row r="1015" spans="141:141">
      <c r="EK1015" s="598"/>
    </row>
    <row r="1016" spans="141:141">
      <c r="EK1016" s="598"/>
    </row>
    <row r="1017" spans="141:141">
      <c r="EK1017" s="598"/>
    </row>
    <row r="1018" spans="141:141">
      <c r="EK1018" s="598"/>
    </row>
    <row r="1019" spans="141:141">
      <c r="EK1019" s="598"/>
    </row>
    <row r="1020" spans="141:141">
      <c r="EK1020" s="598"/>
    </row>
    <row r="1021" spans="141:141">
      <c r="EK1021" s="598"/>
    </row>
    <row r="1022" spans="141:141">
      <c r="EK1022" s="598"/>
    </row>
    <row r="1023" spans="141:141">
      <c r="EK1023" s="598"/>
    </row>
    <row r="1024" spans="141:141">
      <c r="EK1024" s="598"/>
    </row>
    <row r="1025" spans="141:141">
      <c r="EK1025" s="598"/>
    </row>
    <row r="1026" spans="141:141">
      <c r="EK1026" s="598"/>
    </row>
    <row r="1027" spans="141:141">
      <c r="EK1027" s="598"/>
    </row>
    <row r="1028" spans="141:141">
      <c r="EK1028" s="598"/>
    </row>
    <row r="1029" spans="141:141">
      <c r="EK1029" s="598"/>
    </row>
    <row r="1030" spans="141:141">
      <c r="EK1030" s="598"/>
    </row>
    <row r="1031" spans="141:141">
      <c r="EK1031" s="598"/>
    </row>
    <row r="1032" spans="141:141">
      <c r="EK1032" s="598"/>
    </row>
    <row r="1033" spans="141:141">
      <c r="EK1033" s="598"/>
    </row>
    <row r="1034" spans="141:141">
      <c r="EK1034" s="598"/>
    </row>
    <row r="1035" spans="141:141">
      <c r="EK1035" s="598"/>
    </row>
    <row r="1036" spans="141:141">
      <c r="EK1036" s="598"/>
    </row>
    <row r="1037" spans="141:141">
      <c r="EK1037" s="598"/>
    </row>
    <row r="1038" spans="141:141">
      <c r="EK1038" s="598"/>
    </row>
    <row r="1039" spans="141:141">
      <c r="EK1039" s="598"/>
    </row>
    <row r="1040" spans="141:141">
      <c r="EK1040" s="598"/>
    </row>
    <row r="1041" spans="141:141">
      <c r="EK1041" s="598"/>
    </row>
    <row r="1042" spans="141:141">
      <c r="EK1042" s="598"/>
    </row>
    <row r="1043" spans="141:141">
      <c r="EK1043" s="598"/>
    </row>
    <row r="1044" spans="141:141">
      <c r="EK1044" s="598"/>
    </row>
    <row r="1045" spans="141:141">
      <c r="EK1045" s="598"/>
    </row>
    <row r="1046" spans="141:141">
      <c r="EK1046" s="598"/>
    </row>
    <row r="1047" spans="141:141">
      <c r="EK1047" s="598"/>
    </row>
    <row r="1048" spans="141:141">
      <c r="EK1048" s="598"/>
    </row>
    <row r="1049" spans="141:141">
      <c r="EK1049" s="598"/>
    </row>
    <row r="1050" spans="141:141">
      <c r="EK1050" s="598"/>
    </row>
    <row r="1051" spans="141:141">
      <c r="EK1051" s="598"/>
    </row>
    <row r="1052" spans="141:141">
      <c r="EK1052" s="598"/>
    </row>
    <row r="1053" spans="141:141">
      <c r="EK1053" s="598"/>
    </row>
    <row r="1054" spans="141:141">
      <c r="EK1054" s="598"/>
    </row>
    <row r="1055" spans="141:141">
      <c r="EK1055" s="598"/>
    </row>
    <row r="1056" spans="141:141">
      <c r="EK1056" s="598"/>
    </row>
    <row r="1057" spans="141:141">
      <c r="EK1057" s="598"/>
    </row>
    <row r="1058" spans="141:141">
      <c r="EK1058" s="598"/>
    </row>
    <row r="1059" spans="141:141">
      <c r="EK1059" s="598"/>
    </row>
    <row r="1060" spans="141:141">
      <c r="EK1060" s="598"/>
    </row>
    <row r="1061" spans="141:141">
      <c r="EK1061" s="598"/>
    </row>
    <row r="1062" spans="141:141">
      <c r="EK1062" s="598"/>
    </row>
    <row r="1063" spans="141:141">
      <c r="EK1063" s="598"/>
    </row>
    <row r="1064" spans="141:141">
      <c r="EK1064" s="598"/>
    </row>
    <row r="1065" spans="141:141">
      <c r="EK1065" s="598"/>
    </row>
    <row r="1066" spans="141:141">
      <c r="EK1066" s="598"/>
    </row>
    <row r="1067" spans="141:141">
      <c r="EK1067" s="598"/>
    </row>
    <row r="1068" spans="141:141">
      <c r="EK1068" s="598"/>
    </row>
    <row r="1069" spans="141:141">
      <c r="EK1069" s="598"/>
    </row>
    <row r="1070" spans="141:141">
      <c r="EK1070" s="598"/>
    </row>
    <row r="1071" spans="141:141">
      <c r="EK1071" s="598"/>
    </row>
    <row r="1072" spans="141:141">
      <c r="EK1072" s="598"/>
    </row>
    <row r="1073" spans="141:141">
      <c r="EK1073" s="598"/>
    </row>
    <row r="1074" spans="141:141">
      <c r="EK1074" s="598"/>
    </row>
    <row r="1075" spans="141:141">
      <c r="EK1075" s="598"/>
    </row>
    <row r="1076" spans="141:141">
      <c r="EK1076" s="598"/>
    </row>
    <row r="1077" spans="141:141">
      <c r="EK1077" s="598"/>
    </row>
    <row r="1078" spans="141:141">
      <c r="EK1078" s="598"/>
    </row>
    <row r="1079" spans="141:141">
      <c r="EK1079" s="598"/>
    </row>
    <row r="1080" spans="141:141">
      <c r="EK1080" s="598"/>
    </row>
    <row r="1081" spans="141:141">
      <c r="EK1081" s="598"/>
    </row>
    <row r="1082" spans="141:141">
      <c r="EK1082" s="598"/>
    </row>
    <row r="1083" spans="141:141">
      <c r="EK1083" s="598"/>
    </row>
    <row r="1084" spans="141:141">
      <c r="EK1084" s="598"/>
    </row>
    <row r="1085" spans="141:141">
      <c r="EK1085" s="598"/>
    </row>
    <row r="1086" spans="141:141">
      <c r="EK1086" s="598"/>
    </row>
    <row r="1087" spans="141:141">
      <c r="EK1087" s="598"/>
    </row>
    <row r="1088" spans="141:141">
      <c r="EK1088" s="598"/>
    </row>
    <row r="1089" spans="141:141">
      <c r="EK1089" s="598"/>
    </row>
    <row r="1090" spans="141:141">
      <c r="EK1090" s="598"/>
    </row>
    <row r="1091" spans="141:141">
      <c r="EK1091" s="598"/>
    </row>
    <row r="1092" spans="141:141">
      <c r="EK1092" s="598"/>
    </row>
    <row r="1093" spans="141:141">
      <c r="EK1093" s="598"/>
    </row>
    <row r="1094" spans="141:141">
      <c r="EK1094" s="598"/>
    </row>
    <row r="1095" spans="141:141">
      <c r="EK1095" s="598"/>
    </row>
    <row r="1096" spans="141:141">
      <c r="EK1096" s="598"/>
    </row>
    <row r="1097" spans="141:141">
      <c r="EK1097" s="598"/>
    </row>
    <row r="1098" spans="141:141">
      <c r="EK1098" s="598"/>
    </row>
    <row r="1099" spans="141:141">
      <c r="EK1099" s="598"/>
    </row>
    <row r="1100" spans="141:141">
      <c r="EK1100" s="598"/>
    </row>
    <row r="1101" spans="141:141">
      <c r="EK1101" s="598"/>
    </row>
    <row r="1102" spans="141:141">
      <c r="EK1102" s="598"/>
    </row>
    <row r="1103" spans="141:141">
      <c r="EK1103" s="598"/>
    </row>
    <row r="1104" spans="141:141">
      <c r="EK1104" s="598"/>
    </row>
    <row r="1105" spans="141:141">
      <c r="EK1105" s="598"/>
    </row>
    <row r="1106" spans="141:141">
      <c r="EK1106" s="598"/>
    </row>
    <row r="1107" spans="141:141">
      <c r="EK1107" s="598"/>
    </row>
    <row r="1108" spans="141:141">
      <c r="EK1108" s="598"/>
    </row>
    <row r="1109" spans="141:141">
      <c r="EK1109" s="598"/>
    </row>
    <row r="1110" spans="141:141">
      <c r="EK1110" s="598"/>
    </row>
    <row r="1111" spans="141:141">
      <c r="EK1111" s="598"/>
    </row>
    <row r="1112" spans="141:141">
      <c r="EK1112" s="598"/>
    </row>
    <row r="1113" spans="141:141">
      <c r="EK1113" s="598"/>
    </row>
    <row r="1114" spans="141:141">
      <c r="EK1114" s="598"/>
    </row>
    <row r="1115" spans="141:141">
      <c r="EK1115" s="598"/>
    </row>
    <row r="1116" spans="141:141">
      <c r="EK1116" s="598"/>
    </row>
    <row r="1117" spans="141:141">
      <c r="EK1117" s="598"/>
    </row>
    <row r="1118" spans="141:141">
      <c r="EK1118" s="598"/>
    </row>
    <row r="1119" spans="141:141">
      <c r="EK1119" s="598"/>
    </row>
    <row r="1120" spans="141:141">
      <c r="EK1120" s="598"/>
    </row>
    <row r="1121" spans="141:141">
      <c r="EK1121" s="598"/>
    </row>
    <row r="1122" spans="141:141">
      <c r="EK1122" s="598"/>
    </row>
    <row r="1123" spans="141:141">
      <c r="EK1123" s="598"/>
    </row>
    <row r="1124" spans="141:141">
      <c r="EK1124" s="598"/>
    </row>
    <row r="1125" spans="141:141">
      <c r="EK1125" s="598"/>
    </row>
    <row r="1126" spans="141:141">
      <c r="EK1126" s="598"/>
    </row>
    <row r="1127" spans="141:141">
      <c r="EK1127" s="598"/>
    </row>
    <row r="1128" spans="141:141">
      <c r="EK1128" s="598"/>
    </row>
    <row r="1129" spans="141:141">
      <c r="EK1129" s="598"/>
    </row>
    <row r="1130" spans="141:141">
      <c r="EK1130" s="598"/>
    </row>
    <row r="1131" spans="141:141">
      <c r="EK1131" s="598"/>
    </row>
    <row r="1132" spans="141:141">
      <c r="EK1132" s="598"/>
    </row>
    <row r="1133" spans="141:141">
      <c r="EK1133" s="598"/>
    </row>
    <row r="1134" spans="141:141">
      <c r="EK1134" s="598"/>
    </row>
    <row r="1135" spans="141:141">
      <c r="EK1135" s="598"/>
    </row>
    <row r="1136" spans="141:141">
      <c r="EK1136" s="598"/>
    </row>
    <row r="1137" spans="141:141">
      <c r="EK1137" s="598"/>
    </row>
    <row r="1138" spans="141:141">
      <c r="EK1138" s="598"/>
    </row>
    <row r="1139" spans="141:141">
      <c r="EK1139" s="598"/>
    </row>
    <row r="1140" spans="141:141">
      <c r="EK1140" s="598"/>
    </row>
    <row r="1141" spans="141:141">
      <c r="EK1141" s="598"/>
    </row>
    <row r="1142" spans="141:141">
      <c r="EK1142" s="598"/>
    </row>
    <row r="1143" spans="141:141">
      <c r="EK1143" s="598"/>
    </row>
    <row r="1144" spans="141:141">
      <c r="EK1144" s="598"/>
    </row>
    <row r="1145" spans="141:141">
      <c r="EK1145" s="598"/>
    </row>
    <row r="1146" spans="141:141">
      <c r="EK1146" s="598"/>
    </row>
    <row r="1147" spans="141:141">
      <c r="EK1147" s="598"/>
    </row>
    <row r="1148" spans="141:141">
      <c r="EK1148" s="598"/>
    </row>
    <row r="1149" spans="141:141">
      <c r="EK1149" s="598"/>
    </row>
    <row r="1150" spans="141:141">
      <c r="EK1150" s="598"/>
    </row>
    <row r="1151" spans="141:141">
      <c r="EK1151" s="598"/>
    </row>
    <row r="1152" spans="141:141">
      <c r="EK1152" s="598"/>
    </row>
    <row r="1153" spans="141:141">
      <c r="EK1153" s="598"/>
    </row>
    <row r="1154" spans="141:141">
      <c r="EK1154" s="598"/>
    </row>
    <row r="1155" spans="141:141">
      <c r="EK1155" s="598"/>
    </row>
    <row r="1156" spans="141:141">
      <c r="EK1156" s="598"/>
    </row>
    <row r="1157" spans="141:141">
      <c r="EK1157" s="598"/>
    </row>
    <row r="1158" spans="141:141">
      <c r="EK1158" s="598"/>
    </row>
    <row r="1159" spans="141:141">
      <c r="EK1159" s="598"/>
    </row>
    <row r="1160" spans="141:141">
      <c r="EK1160" s="598"/>
    </row>
    <row r="1161" spans="141:141">
      <c r="EK1161" s="598"/>
    </row>
    <row r="1162" spans="141:141">
      <c r="EK1162" s="598"/>
    </row>
    <row r="1163" spans="141:141">
      <c r="EK1163" s="598"/>
    </row>
    <row r="1164" spans="141:141">
      <c r="EK1164" s="598"/>
    </row>
    <row r="1165" spans="141:141">
      <c r="EK1165" s="598"/>
    </row>
    <row r="1166" spans="141:141">
      <c r="EK1166" s="598"/>
    </row>
    <row r="1167" spans="141:141">
      <c r="EK1167" s="598"/>
    </row>
    <row r="1168" spans="141:141">
      <c r="EK1168" s="598"/>
    </row>
    <row r="1169" spans="141:141">
      <c r="EK1169" s="598"/>
    </row>
    <row r="1170" spans="141:141">
      <c r="EK1170" s="598"/>
    </row>
    <row r="1171" spans="141:141">
      <c r="EK1171" s="598"/>
    </row>
    <row r="1172" spans="141:141">
      <c r="EK1172" s="598"/>
    </row>
    <row r="1173" spans="141:141">
      <c r="EK1173" s="598"/>
    </row>
    <row r="1174" spans="141:141">
      <c r="EK1174" s="598"/>
    </row>
    <row r="1175" spans="141:141">
      <c r="EK1175" s="598"/>
    </row>
    <row r="1176" spans="141:141">
      <c r="EK1176" s="598"/>
    </row>
    <row r="1177" spans="141:141">
      <c r="EK1177" s="598"/>
    </row>
    <row r="1178" spans="141:141">
      <c r="EK1178" s="598"/>
    </row>
    <row r="1179" spans="141:141">
      <c r="EK1179" s="598"/>
    </row>
    <row r="1180" spans="141:141">
      <c r="EK1180" s="598"/>
    </row>
    <row r="1181" spans="141:141">
      <c r="EK1181" s="598"/>
    </row>
    <row r="1182" spans="141:141">
      <c r="EK1182" s="598"/>
    </row>
    <row r="1183" spans="141:141">
      <c r="EK1183" s="598"/>
    </row>
    <row r="1184" spans="141:141">
      <c r="EK1184" s="598"/>
    </row>
    <row r="1185" spans="141:141">
      <c r="EK1185" s="598"/>
    </row>
    <row r="1186" spans="141:141">
      <c r="EK1186" s="598"/>
    </row>
    <row r="1187" spans="141:141">
      <c r="EK1187" s="598"/>
    </row>
    <row r="1188" spans="141:141">
      <c r="EK1188" s="598"/>
    </row>
    <row r="1189" spans="141:141">
      <c r="EK1189" s="598"/>
    </row>
    <row r="1190" spans="141:141">
      <c r="EK1190" s="598"/>
    </row>
    <row r="1191" spans="141:141">
      <c r="EK1191" s="598"/>
    </row>
    <row r="1192" spans="141:141">
      <c r="EK1192" s="598"/>
    </row>
    <row r="1193" spans="141:141">
      <c r="EK1193" s="598"/>
    </row>
    <row r="1194" spans="141:141">
      <c r="EK1194" s="598"/>
    </row>
    <row r="1195" spans="141:141">
      <c r="EK1195" s="598"/>
    </row>
    <row r="1196" spans="141:141">
      <c r="EK1196" s="598"/>
    </row>
    <row r="1197" spans="141:141">
      <c r="EK1197" s="598"/>
    </row>
    <row r="1198" spans="141:141">
      <c r="EK1198" s="598"/>
    </row>
    <row r="1199" spans="141:141">
      <c r="EK1199" s="598"/>
    </row>
    <row r="1200" spans="141:141">
      <c r="EK1200" s="598"/>
    </row>
    <row r="1201" spans="141:141">
      <c r="EK1201" s="598"/>
    </row>
    <row r="1202" spans="141:141">
      <c r="EK1202" s="598"/>
    </row>
    <row r="1203" spans="141:141">
      <c r="EK1203" s="598"/>
    </row>
    <row r="1204" spans="141:141">
      <c r="EK1204" s="598"/>
    </row>
    <row r="1205" spans="141:141">
      <c r="EK1205" s="598"/>
    </row>
    <row r="1206" spans="141:141">
      <c r="EK1206" s="598"/>
    </row>
    <row r="1207" spans="141:141">
      <c r="EK1207" s="598"/>
    </row>
    <row r="1208" spans="141:141">
      <c r="EK1208" s="598"/>
    </row>
    <row r="1209" spans="141:141">
      <c r="EK1209" s="598"/>
    </row>
    <row r="1210" spans="141:141">
      <c r="EK1210" s="598"/>
    </row>
    <row r="1211" spans="141:141">
      <c r="EK1211" s="598"/>
    </row>
    <row r="1212" spans="141:141">
      <c r="EK1212" s="598"/>
    </row>
    <row r="1213" spans="141:141">
      <c r="EK1213" s="598"/>
    </row>
    <row r="1214" spans="141:141">
      <c r="EK1214" s="598"/>
    </row>
    <row r="1215" spans="141:141">
      <c r="EK1215" s="598"/>
    </row>
    <row r="1216" spans="141:141">
      <c r="EK1216" s="598"/>
    </row>
    <row r="1217" spans="141:141">
      <c r="EK1217" s="598"/>
    </row>
    <row r="1218" spans="141:141">
      <c r="EK1218" s="598"/>
    </row>
    <row r="1219" spans="141:141">
      <c r="EK1219" s="598"/>
    </row>
    <row r="1220" spans="141:141">
      <c r="EK1220" s="598"/>
    </row>
    <row r="1221" spans="141:141">
      <c r="EK1221" s="598"/>
    </row>
    <row r="1222" spans="141:141">
      <c r="EK1222" s="598"/>
    </row>
    <row r="1223" spans="141:141">
      <c r="EK1223" s="598"/>
    </row>
    <row r="1224" spans="141:141">
      <c r="EK1224" s="598"/>
    </row>
    <row r="1225" spans="141:141">
      <c r="EK1225" s="598"/>
    </row>
    <row r="1226" spans="141:141">
      <c r="EK1226" s="598"/>
    </row>
    <row r="1227" spans="141:141">
      <c r="EK1227" s="598"/>
    </row>
    <row r="1228" spans="141:141">
      <c r="EK1228" s="598"/>
    </row>
    <row r="1229" spans="141:141">
      <c r="EK1229" s="598"/>
    </row>
    <row r="1230" spans="141:141">
      <c r="EK1230" s="598"/>
    </row>
    <row r="1231" spans="141:141">
      <c r="EK1231" s="598"/>
    </row>
    <row r="1232" spans="141:141">
      <c r="EK1232" s="598"/>
    </row>
    <row r="1233" spans="141:141">
      <c r="EK1233" s="598"/>
    </row>
    <row r="1234" spans="141:141">
      <c r="EK1234" s="598"/>
    </row>
    <row r="1235" spans="141:141">
      <c r="EK1235" s="598"/>
    </row>
    <row r="1236" spans="141:141">
      <c r="EK1236" s="598"/>
    </row>
    <row r="1237" spans="141:141">
      <c r="EK1237" s="598"/>
    </row>
    <row r="1238" spans="141:141">
      <c r="EK1238" s="598"/>
    </row>
    <row r="1239" spans="141:141">
      <c r="EK1239" s="598"/>
    </row>
    <row r="1240" spans="141:141">
      <c r="EK1240" s="598"/>
    </row>
    <row r="1241" spans="141:141">
      <c r="EK1241" s="598"/>
    </row>
    <row r="1242" spans="141:141">
      <c r="EK1242" s="598"/>
    </row>
    <row r="1243" spans="141:141">
      <c r="EK1243" s="598"/>
    </row>
    <row r="1244" spans="141:141">
      <c r="EK1244" s="598"/>
    </row>
    <row r="1245" spans="141:141">
      <c r="EK1245" s="598"/>
    </row>
    <row r="1246" spans="141:141">
      <c r="EK1246" s="598"/>
    </row>
    <row r="1247" spans="141:141">
      <c r="EK1247" s="598"/>
    </row>
    <row r="1248" spans="141:141">
      <c r="EK1248" s="598"/>
    </row>
    <row r="1249" spans="141:141">
      <c r="EK1249" s="598"/>
    </row>
    <row r="1250" spans="141:141">
      <c r="EK1250" s="598"/>
    </row>
    <row r="1251" spans="141:141">
      <c r="EK1251" s="598"/>
    </row>
    <row r="1252" spans="141:141">
      <c r="EK1252" s="598"/>
    </row>
    <row r="1253" spans="141:141">
      <c r="EK1253" s="598"/>
    </row>
    <row r="1254" spans="141:141">
      <c r="EK1254" s="598"/>
    </row>
    <row r="1255" spans="141:141">
      <c r="EK1255" s="598"/>
    </row>
    <row r="1256" spans="141:141">
      <c r="EK1256" s="598"/>
    </row>
    <row r="1257" spans="141:141">
      <c r="EK1257" s="598"/>
    </row>
    <row r="1258" spans="141:141">
      <c r="EK1258" s="598"/>
    </row>
    <row r="1259" spans="141:141">
      <c r="EK1259" s="598"/>
    </row>
    <row r="1260" spans="141:141">
      <c r="EK1260" s="598"/>
    </row>
    <row r="1261" spans="141:141">
      <c r="EK1261" s="598"/>
    </row>
    <row r="1262" spans="141:141">
      <c r="EK1262" s="598"/>
    </row>
    <row r="1263" spans="141:141">
      <c r="EK1263" s="598"/>
    </row>
    <row r="1264" spans="141:141">
      <c r="EK1264" s="598"/>
    </row>
    <row r="1265" spans="141:141">
      <c r="EK1265" s="598"/>
    </row>
    <row r="1266" spans="141:141">
      <c r="EK1266" s="598"/>
    </row>
    <row r="1267" spans="141:141">
      <c r="EK1267" s="598"/>
    </row>
    <row r="1268" spans="141:141">
      <c r="EK1268" s="598"/>
    </row>
    <row r="1269" spans="141:141">
      <c r="EK1269" s="598"/>
    </row>
    <row r="1270" spans="141:141">
      <c r="EK1270" s="598"/>
    </row>
    <row r="1271" spans="141:141">
      <c r="EK1271" s="598"/>
    </row>
    <row r="1272" spans="141:141">
      <c r="EK1272" s="598"/>
    </row>
    <row r="1273" spans="141:141">
      <c r="EK1273" s="598"/>
    </row>
    <row r="1274" spans="141:141">
      <c r="EK1274" s="598"/>
    </row>
    <row r="1275" spans="141:141">
      <c r="EK1275" s="598"/>
    </row>
    <row r="1276" spans="141:141">
      <c r="EK1276" s="598"/>
    </row>
    <row r="1277" spans="141:141">
      <c r="EK1277" s="598"/>
    </row>
    <row r="1278" spans="141:141">
      <c r="EK1278" s="598"/>
    </row>
    <row r="1279" spans="141:141">
      <c r="EK1279" s="598"/>
    </row>
    <row r="1280" spans="141:141">
      <c r="EK1280" s="598"/>
    </row>
    <row r="1281" spans="141:141">
      <c r="EK1281" s="598"/>
    </row>
    <row r="1282" spans="141:141">
      <c r="EK1282" s="598"/>
    </row>
    <row r="1283" spans="141:141">
      <c r="EK1283" s="598"/>
    </row>
    <row r="1284" spans="141:141">
      <c r="EK1284" s="598"/>
    </row>
    <row r="1285" spans="141:141">
      <c r="EK1285" s="598"/>
    </row>
    <row r="1286" spans="141:141">
      <c r="EK1286" s="598"/>
    </row>
    <row r="1287" spans="141:141">
      <c r="EK1287" s="598"/>
    </row>
    <row r="1288" spans="141:141">
      <c r="EK1288" s="598"/>
    </row>
    <row r="1289" spans="141:141">
      <c r="EK1289" s="598"/>
    </row>
    <row r="1290" spans="141:141">
      <c r="EK1290" s="598"/>
    </row>
    <row r="1291" spans="141:141">
      <c r="EK1291" s="598"/>
    </row>
    <row r="1292" spans="141:141">
      <c r="EK1292" s="598"/>
    </row>
    <row r="1293" spans="141:141">
      <c r="EK1293" s="598"/>
    </row>
    <row r="1294" spans="141:141">
      <c r="EK1294" s="598"/>
    </row>
    <row r="1295" spans="141:141">
      <c r="EK1295" s="598"/>
    </row>
    <row r="1296" spans="141:141">
      <c r="EK1296" s="598"/>
    </row>
    <row r="1297" spans="141:141">
      <c r="EK1297" s="598"/>
    </row>
    <row r="1298" spans="141:141">
      <c r="EK1298" s="598"/>
    </row>
    <row r="1299" spans="141:141">
      <c r="EK1299" s="598"/>
    </row>
    <row r="1300" spans="141:141">
      <c r="EK1300" s="598"/>
    </row>
    <row r="1301" spans="141:141">
      <c r="EK1301" s="598"/>
    </row>
    <row r="1302" spans="141:141">
      <c r="EK1302" s="598"/>
    </row>
    <row r="1303" spans="141:141">
      <c r="EK1303" s="598"/>
    </row>
    <row r="1304" spans="141:141">
      <c r="EK1304" s="598"/>
    </row>
    <row r="1305" spans="141:141">
      <c r="EK1305" s="598"/>
    </row>
    <row r="1306" spans="141:141">
      <c r="EK1306" s="598"/>
    </row>
    <row r="1307" spans="141:141">
      <c r="EK1307" s="598"/>
    </row>
    <row r="1308" spans="141:141">
      <c r="EK1308" s="598"/>
    </row>
    <row r="1309" spans="141:141">
      <c r="EK1309" s="598"/>
    </row>
    <row r="1310" spans="141:141">
      <c r="EK1310" s="598"/>
    </row>
    <row r="1311" spans="141:141">
      <c r="EK1311" s="598"/>
    </row>
    <row r="1312" spans="141:141">
      <c r="EK1312" s="598"/>
    </row>
    <row r="1313" spans="141:141">
      <c r="EK1313" s="598"/>
    </row>
    <row r="1314" spans="141:141">
      <c r="EK1314" s="598"/>
    </row>
    <row r="1315" spans="141:141">
      <c r="EK1315" s="598"/>
    </row>
    <row r="1316" spans="141:141">
      <c r="EK1316" s="598"/>
    </row>
    <row r="1317" spans="141:141">
      <c r="EK1317" s="598"/>
    </row>
    <row r="1318" spans="141:141">
      <c r="EK1318" s="598"/>
    </row>
    <row r="1319" spans="141:141">
      <c r="EK1319" s="598"/>
    </row>
    <row r="1320" spans="141:141">
      <c r="EK1320" s="598"/>
    </row>
    <row r="1321" spans="141:141">
      <c r="EK1321" s="598"/>
    </row>
    <row r="1322" spans="141:141">
      <c r="EK1322" s="598"/>
    </row>
    <row r="1323" spans="141:141">
      <c r="EK1323" s="598"/>
    </row>
    <row r="1324" spans="141:141">
      <c r="EK1324" s="598"/>
    </row>
    <row r="1325" spans="141:141">
      <c r="EK1325" s="598"/>
    </row>
    <row r="1326" spans="141:141">
      <c r="EK1326" s="598"/>
    </row>
    <row r="1327" spans="141:141">
      <c r="EK1327" s="598"/>
    </row>
    <row r="1328" spans="141:141">
      <c r="EK1328" s="598"/>
    </row>
    <row r="1329" spans="141:141">
      <c r="EK1329" s="598"/>
    </row>
    <row r="1330" spans="141:141">
      <c r="EK1330" s="598"/>
    </row>
    <row r="1331" spans="141:141">
      <c r="EK1331" s="598"/>
    </row>
    <row r="1332" spans="141:141">
      <c r="EK1332" s="598"/>
    </row>
    <row r="1333" spans="141:141">
      <c r="EK1333" s="598"/>
    </row>
    <row r="1334" spans="141:141">
      <c r="EK1334" s="598"/>
    </row>
    <row r="1335" spans="141:141">
      <c r="EK1335" s="598"/>
    </row>
    <row r="1336" spans="141:141">
      <c r="EK1336" s="598"/>
    </row>
    <row r="1337" spans="141:141">
      <c r="EK1337" s="598"/>
    </row>
    <row r="1338" spans="141:141">
      <c r="EK1338" s="598"/>
    </row>
    <row r="1339" spans="141:141">
      <c r="EK1339" s="598"/>
    </row>
    <row r="1340" spans="141:141">
      <c r="EK1340" s="598"/>
    </row>
    <row r="1341" spans="141:141">
      <c r="EK1341" s="598"/>
    </row>
    <row r="1342" spans="141:141">
      <c r="EK1342" s="598"/>
    </row>
    <row r="1343" spans="141:141">
      <c r="EK1343" s="598"/>
    </row>
    <row r="1344" spans="141:141">
      <c r="EK1344" s="598"/>
    </row>
    <row r="1345" spans="141:141">
      <c r="EK1345" s="598"/>
    </row>
    <row r="1346" spans="141:141">
      <c r="EK1346" s="598"/>
    </row>
    <row r="1347" spans="141:141">
      <c r="EK1347" s="598"/>
    </row>
    <row r="1348" spans="141:141">
      <c r="EK1348" s="598"/>
    </row>
    <row r="1349" spans="141:141">
      <c r="EK1349" s="598"/>
    </row>
    <row r="1350" spans="141:141">
      <c r="EK1350" s="598"/>
    </row>
    <row r="1351" spans="141:141">
      <c r="EK1351" s="598"/>
    </row>
    <row r="1352" spans="141:141">
      <c r="EK1352" s="598"/>
    </row>
    <row r="1353" spans="141:141">
      <c r="EK1353" s="598"/>
    </row>
    <row r="1354" spans="141:141">
      <c r="EK1354" s="598"/>
    </row>
    <row r="1355" spans="141:141">
      <c r="EK1355" s="598"/>
    </row>
    <row r="1356" spans="141:141">
      <c r="EK1356" s="598"/>
    </row>
    <row r="1357" spans="141:141">
      <c r="EK1357" s="598"/>
    </row>
    <row r="1358" spans="141:141">
      <c r="EK1358" s="598"/>
    </row>
    <row r="1359" spans="141:141">
      <c r="EK1359" s="598"/>
    </row>
    <row r="1360" spans="141:141">
      <c r="EK1360" s="598"/>
    </row>
    <row r="1361" spans="141:141">
      <c r="EK1361" s="598"/>
    </row>
    <row r="1362" spans="141:141">
      <c r="EK1362" s="598"/>
    </row>
    <row r="1363" spans="141:141">
      <c r="EK1363" s="598"/>
    </row>
    <row r="1364" spans="141:141">
      <c r="EK1364" s="598"/>
    </row>
    <row r="1365" spans="141:141">
      <c r="EK1365" s="598"/>
    </row>
    <row r="1366" spans="141:141">
      <c r="EK1366" s="598"/>
    </row>
    <row r="1367" spans="141:141">
      <c r="EK1367" s="598"/>
    </row>
    <row r="1368" spans="141:141">
      <c r="EK1368" s="598"/>
    </row>
    <row r="1369" spans="141:141">
      <c r="EK1369" s="598"/>
    </row>
    <row r="1370" spans="141:141">
      <c r="EK1370" s="598"/>
    </row>
    <row r="1371" spans="141:141">
      <c r="EK1371" s="598"/>
    </row>
    <row r="1372" spans="141:141">
      <c r="EK1372" s="598"/>
    </row>
    <row r="1373" spans="141:141">
      <c r="EK1373" s="598"/>
    </row>
    <row r="1374" spans="141:141">
      <c r="EK1374" s="598"/>
    </row>
    <row r="1375" spans="141:141">
      <c r="EK1375" s="598"/>
    </row>
    <row r="1376" spans="141:141">
      <c r="EK1376" s="598"/>
    </row>
    <row r="1377" spans="141:141">
      <c r="EK1377" s="598"/>
    </row>
    <row r="1378" spans="141:141">
      <c r="EK1378" s="598"/>
    </row>
    <row r="1379" spans="141:141">
      <c r="EK1379" s="598"/>
    </row>
    <row r="1380" spans="141:141">
      <c r="EK1380" s="598"/>
    </row>
    <row r="1381" spans="141:141">
      <c r="EK1381" s="598"/>
    </row>
    <row r="1382" spans="141:141">
      <c r="EK1382" s="598"/>
    </row>
    <row r="1383" spans="141:141">
      <c r="EK1383" s="598"/>
    </row>
    <row r="1384" spans="141:141">
      <c r="EK1384" s="598"/>
    </row>
    <row r="1385" spans="141:141">
      <c r="EK1385" s="598"/>
    </row>
    <row r="1386" spans="141:141">
      <c r="EK1386" s="598"/>
    </row>
    <row r="1387" spans="141:141">
      <c r="EK1387" s="598"/>
    </row>
    <row r="1388" spans="141:141">
      <c r="EK1388" s="598"/>
    </row>
    <row r="1389" spans="141:141">
      <c r="EK1389" s="598"/>
    </row>
    <row r="1390" spans="141:141">
      <c r="EK1390" s="598"/>
    </row>
    <row r="1391" spans="141:141">
      <c r="EK1391" s="598"/>
    </row>
    <row r="1392" spans="141:141">
      <c r="EK1392" s="598"/>
    </row>
    <row r="1393" spans="141:141">
      <c r="EK1393" s="598"/>
    </row>
    <row r="1394" spans="141:141">
      <c r="EK1394" s="598"/>
    </row>
    <row r="1395" spans="141:141">
      <c r="EK1395" s="598"/>
    </row>
    <row r="1396" spans="141:141">
      <c r="EK1396" s="598"/>
    </row>
    <row r="1397" spans="141:141">
      <c r="EK1397" s="598"/>
    </row>
    <row r="1398" spans="141:141">
      <c r="EK1398" s="598"/>
    </row>
    <row r="1399" spans="141:141">
      <c r="EK1399" s="598"/>
    </row>
    <row r="1400" spans="141:141">
      <c r="EK1400" s="598"/>
    </row>
    <row r="1401" spans="141:141">
      <c r="EK1401" s="598"/>
    </row>
    <row r="1402" spans="141:141">
      <c r="EK1402" s="598"/>
    </row>
    <row r="1403" spans="141:141">
      <c r="EK1403" s="598"/>
    </row>
    <row r="1404" spans="141:141">
      <c r="EK1404" s="598"/>
    </row>
    <row r="1405" spans="141:141">
      <c r="EK1405" s="598"/>
    </row>
    <row r="1406" spans="141:141">
      <c r="EK1406" s="598"/>
    </row>
    <row r="1407" spans="141:141">
      <c r="EK1407" s="598"/>
    </row>
    <row r="1408" spans="141:141">
      <c r="EK1408" s="598"/>
    </row>
    <row r="1409" spans="141:141">
      <c r="EK1409" s="598"/>
    </row>
    <row r="1410" spans="141:141">
      <c r="EK1410" s="598"/>
    </row>
    <row r="1411" spans="141:141">
      <c r="EK1411" s="598"/>
    </row>
    <row r="1412" spans="141:141">
      <c r="EK1412" s="598"/>
    </row>
    <row r="1413" spans="141:141">
      <c r="EK1413" s="598"/>
    </row>
    <row r="1414" spans="141:141">
      <c r="EK1414" s="598"/>
    </row>
    <row r="1415" spans="141:141">
      <c r="EK1415" s="598"/>
    </row>
    <row r="1416" spans="141:141">
      <c r="EK1416" s="598"/>
    </row>
    <row r="1417" spans="141:141">
      <c r="EK1417" s="598"/>
    </row>
    <row r="1418" spans="141:141">
      <c r="EK1418" s="598"/>
    </row>
    <row r="1419" spans="141:141">
      <c r="EK1419" s="598"/>
    </row>
    <row r="1420" spans="141:141">
      <c r="EK1420" s="598"/>
    </row>
    <row r="1421" spans="141:141">
      <c r="EK1421" s="598"/>
    </row>
    <row r="1422" spans="141:141">
      <c r="EK1422" s="598"/>
    </row>
    <row r="1423" spans="141:141">
      <c r="EK1423" s="598"/>
    </row>
    <row r="1424" spans="141:141">
      <c r="EK1424" s="598"/>
    </row>
    <row r="1425" spans="141:141">
      <c r="EK1425" s="598"/>
    </row>
    <row r="1426" spans="141:141">
      <c r="EK1426" s="598"/>
    </row>
    <row r="1427" spans="141:141">
      <c r="EK1427" s="598"/>
    </row>
    <row r="1428" spans="141:141">
      <c r="EK1428" s="598"/>
    </row>
    <row r="1429" spans="141:141">
      <c r="EK1429" s="598"/>
    </row>
    <row r="1430" spans="141:141">
      <c r="EK1430" s="598"/>
    </row>
    <row r="1431" spans="141:141">
      <c r="EK1431" s="598"/>
    </row>
    <row r="1432" spans="141:141">
      <c r="EK1432" s="598"/>
    </row>
    <row r="1433" spans="141:141">
      <c r="EK1433" s="598"/>
    </row>
    <row r="1434" spans="141:141">
      <c r="EK1434" s="598"/>
    </row>
    <row r="1435" spans="141:141">
      <c r="EK1435" s="598"/>
    </row>
    <row r="1436" spans="141:141">
      <c r="EK1436" s="598"/>
    </row>
    <row r="1437" spans="141:141">
      <c r="EK1437" s="598"/>
    </row>
    <row r="1438" spans="141:141">
      <c r="EK1438" s="598"/>
    </row>
    <row r="1439" spans="141:141">
      <c r="EK1439" s="598"/>
    </row>
    <row r="1440" spans="141:141">
      <c r="EK1440" s="598"/>
    </row>
    <row r="1441" spans="141:141">
      <c r="EK1441" s="598"/>
    </row>
    <row r="1442" spans="141:141">
      <c r="EK1442" s="598"/>
    </row>
    <row r="1443" spans="141:141">
      <c r="EK1443" s="598"/>
    </row>
    <row r="1444" spans="141:141">
      <c r="EK1444" s="598"/>
    </row>
    <row r="1445" spans="141:141">
      <c r="EK1445" s="598"/>
    </row>
    <row r="1446" spans="141:141">
      <c r="EK1446" s="598"/>
    </row>
    <row r="1447" spans="141:141">
      <c r="EK1447" s="598"/>
    </row>
    <row r="1448" spans="141:141">
      <c r="EK1448" s="598"/>
    </row>
    <row r="1449" spans="141:141">
      <c r="EK1449" s="598"/>
    </row>
    <row r="1450" spans="141:141">
      <c r="EK1450" s="598"/>
    </row>
    <row r="1451" spans="141:141">
      <c r="EK1451" s="598"/>
    </row>
    <row r="1452" spans="141:141">
      <c r="EK1452" s="598"/>
    </row>
    <row r="1453" spans="141:141">
      <c r="EK1453" s="598"/>
    </row>
    <row r="1454" spans="141:141">
      <c r="EK1454" s="598"/>
    </row>
    <row r="1455" spans="141:141">
      <c r="EK1455" s="598"/>
    </row>
    <row r="1456" spans="141:141">
      <c r="EK1456" s="598"/>
    </row>
    <row r="1457" spans="141:141">
      <c r="EK1457" s="598"/>
    </row>
    <row r="1458" spans="141:141">
      <c r="EK1458" s="598"/>
    </row>
    <row r="1459" spans="141:141">
      <c r="EK1459" s="598"/>
    </row>
    <row r="1460" spans="141:141">
      <c r="EK1460" s="598"/>
    </row>
    <row r="1461" spans="141:141">
      <c r="EK1461" s="598"/>
    </row>
    <row r="1462" spans="141:141">
      <c r="EK1462" s="598"/>
    </row>
    <row r="1463" spans="141:141">
      <c r="EK1463" s="598"/>
    </row>
    <row r="1464" spans="141:141">
      <c r="EK1464" s="598"/>
    </row>
    <row r="1465" spans="141:141">
      <c r="EK1465" s="598"/>
    </row>
    <row r="1466" spans="141:141">
      <c r="EK1466" s="598"/>
    </row>
    <row r="1467" spans="141:141">
      <c r="EK1467" s="598"/>
    </row>
    <row r="1468" spans="141:141">
      <c r="EK1468" s="598"/>
    </row>
    <row r="1469" spans="141:141">
      <c r="EK1469" s="598"/>
    </row>
    <row r="1470" spans="141:141">
      <c r="EK1470" s="598"/>
    </row>
    <row r="1471" spans="141:141">
      <c r="EK1471" s="598"/>
    </row>
    <row r="1472" spans="141:141">
      <c r="EK1472" s="598"/>
    </row>
    <row r="1473" spans="141:141">
      <c r="EK1473" s="598"/>
    </row>
    <row r="1474" spans="141:141">
      <c r="EK1474" s="598"/>
    </row>
    <row r="1475" spans="141:141">
      <c r="EK1475" s="598"/>
    </row>
    <row r="1476" spans="141:141">
      <c r="EK1476" s="598"/>
    </row>
    <row r="1477" spans="141:141">
      <c r="EK1477" s="598"/>
    </row>
    <row r="1478" spans="141:141">
      <c r="EK1478" s="598"/>
    </row>
    <row r="1479" spans="141:141">
      <c r="EK1479" s="598"/>
    </row>
    <row r="1480" spans="141:141">
      <c r="EK1480" s="598"/>
    </row>
    <row r="1481" spans="141:141">
      <c r="EK1481" s="598"/>
    </row>
    <row r="1482" spans="141:141">
      <c r="EK1482" s="598"/>
    </row>
    <row r="1483" spans="141:141">
      <c r="EK1483" s="598"/>
    </row>
    <row r="1484" spans="141:141">
      <c r="EK1484" s="598"/>
    </row>
    <row r="1485" spans="141:141">
      <c r="EK1485" s="598"/>
    </row>
    <row r="1486" spans="141:141">
      <c r="EK1486" s="598"/>
    </row>
    <row r="1487" spans="141:141">
      <c r="EK1487" s="598"/>
    </row>
    <row r="1488" spans="141:141">
      <c r="EK1488" s="598"/>
    </row>
    <row r="1489" spans="141:141">
      <c r="EK1489" s="598"/>
    </row>
    <row r="1490" spans="141:141">
      <c r="EK1490" s="598"/>
    </row>
    <row r="1491" spans="141:141">
      <c r="EK1491" s="598"/>
    </row>
    <row r="1492" spans="141:141">
      <c r="EK1492" s="598"/>
    </row>
    <row r="1493" spans="141:141">
      <c r="EK1493" s="598"/>
    </row>
    <row r="1494" spans="141:141">
      <c r="EK1494" s="598"/>
    </row>
    <row r="1495" spans="141:141">
      <c r="EK1495" s="598"/>
    </row>
    <row r="1496" spans="141:141">
      <c r="EK1496" s="598"/>
    </row>
    <row r="1497" spans="141:141">
      <c r="EK1497" s="598"/>
    </row>
    <row r="1498" spans="141:141">
      <c r="EK1498" s="598"/>
    </row>
    <row r="1499" spans="141:141">
      <c r="EK1499" s="598"/>
    </row>
    <row r="1500" spans="141:141">
      <c r="EK1500" s="598"/>
    </row>
    <row r="1501" spans="141:141">
      <c r="EK1501" s="598"/>
    </row>
    <row r="1502" spans="141:141">
      <c r="EK1502" s="598"/>
    </row>
    <row r="1503" spans="141:141">
      <c r="EK1503" s="598"/>
    </row>
    <row r="1504" spans="141:141">
      <c r="EK1504" s="598"/>
    </row>
    <row r="1505" spans="141:141">
      <c r="EK1505" s="598"/>
    </row>
    <row r="1506" spans="141:141">
      <c r="EK1506" s="598"/>
    </row>
    <row r="1507" spans="141:141">
      <c r="EK1507" s="598"/>
    </row>
    <row r="1508" spans="141:141">
      <c r="EK1508" s="598"/>
    </row>
    <row r="1509" spans="141:141">
      <c r="EK1509" s="598"/>
    </row>
    <row r="1510" spans="141:141">
      <c r="EK1510" s="598"/>
    </row>
    <row r="1511" spans="141:141">
      <c r="EK1511" s="598"/>
    </row>
    <row r="1512" spans="141:141">
      <c r="EK1512" s="598"/>
    </row>
    <row r="1513" spans="141:141">
      <c r="EK1513" s="598"/>
    </row>
    <row r="1514" spans="141:141">
      <c r="EK1514" s="598"/>
    </row>
    <row r="1515" spans="141:141">
      <c r="EK1515" s="598"/>
    </row>
    <row r="1516" spans="141:141">
      <c r="EK1516" s="598"/>
    </row>
    <row r="1517" spans="141:141">
      <c r="EK1517" s="598"/>
    </row>
    <row r="1518" spans="141:141">
      <c r="EK1518" s="598"/>
    </row>
    <row r="1519" spans="141:141">
      <c r="EK1519" s="598"/>
    </row>
    <row r="1520" spans="141:141">
      <c r="EK1520" s="598"/>
    </row>
    <row r="1521" spans="141:141">
      <c r="EK1521" s="598"/>
    </row>
    <row r="1522" spans="141:141">
      <c r="EK1522" s="598"/>
    </row>
    <row r="1523" spans="141:141">
      <c r="EK1523" s="598"/>
    </row>
    <row r="1524" spans="141:141">
      <c r="EK1524" s="598"/>
    </row>
    <row r="1525" spans="141:141">
      <c r="EK1525" s="598"/>
    </row>
    <row r="1526" spans="141:141">
      <c r="EK1526" s="598"/>
    </row>
    <row r="1527" spans="141:141">
      <c r="EK1527" s="598"/>
    </row>
    <row r="1528" spans="141:141">
      <c r="EK1528" s="598"/>
    </row>
    <row r="1529" spans="141:141">
      <c r="EK1529" s="598"/>
    </row>
    <row r="1530" spans="141:141">
      <c r="EK1530" s="598"/>
    </row>
    <row r="1531" spans="141:141">
      <c r="EK1531" s="598"/>
    </row>
    <row r="1532" spans="141:141">
      <c r="EK1532" s="598"/>
    </row>
    <row r="1533" spans="141:141">
      <c r="EK1533" s="598"/>
    </row>
    <row r="1534" spans="141:141">
      <c r="EK1534" s="598"/>
    </row>
    <row r="1535" spans="141:141">
      <c r="EK1535" s="598"/>
    </row>
    <row r="1536" spans="141:141">
      <c r="EK1536" s="598"/>
    </row>
    <row r="1537" spans="141:141">
      <c r="EK1537" s="598"/>
    </row>
    <row r="1538" spans="141:141">
      <c r="EK1538" s="598"/>
    </row>
    <row r="1539" spans="141:141">
      <c r="EK1539" s="598"/>
    </row>
    <row r="1540" spans="141:141">
      <c r="EK1540" s="598"/>
    </row>
    <row r="1541" spans="141:141">
      <c r="EK1541" s="598"/>
    </row>
    <row r="1542" spans="141:141">
      <c r="EK1542" s="598"/>
    </row>
    <row r="1543" spans="141:141">
      <c r="EK1543" s="598"/>
    </row>
    <row r="1544" spans="141:141">
      <c r="EK1544" s="598"/>
    </row>
    <row r="1545" spans="141:141">
      <c r="EK1545" s="598"/>
    </row>
    <row r="1546" spans="141:141">
      <c r="EK1546" s="598"/>
    </row>
    <row r="1547" spans="141:141">
      <c r="EK1547" s="598"/>
    </row>
    <row r="1548" spans="141:141">
      <c r="EK1548" s="598"/>
    </row>
    <row r="1549" spans="141:141">
      <c r="EK1549" s="598"/>
    </row>
    <row r="1550" spans="141:141">
      <c r="EK1550" s="598"/>
    </row>
    <row r="1551" spans="141:141">
      <c r="EK1551" s="598"/>
    </row>
    <row r="1552" spans="141:141">
      <c r="EK1552" s="598"/>
    </row>
    <row r="1553" spans="141:141">
      <c r="EK1553" s="598"/>
    </row>
    <row r="1554" spans="141:141">
      <c r="EK1554" s="598"/>
    </row>
    <row r="1555" spans="141:141">
      <c r="EK1555" s="598"/>
    </row>
    <row r="1556" spans="141:141">
      <c r="EK1556" s="598"/>
    </row>
    <row r="1557" spans="141:141">
      <c r="EK1557" s="598"/>
    </row>
    <row r="1558" spans="141:141">
      <c r="EK1558" s="598"/>
    </row>
    <row r="1559" spans="141:141">
      <c r="EK1559" s="598"/>
    </row>
    <row r="1560" spans="141:141">
      <c r="EK1560" s="598"/>
    </row>
    <row r="1561" spans="141:141">
      <c r="EK1561" s="598"/>
    </row>
    <row r="1562" spans="141:141">
      <c r="EK1562" s="598"/>
    </row>
    <row r="1563" spans="141:141">
      <c r="EK1563" s="598"/>
    </row>
    <row r="1564" spans="141:141">
      <c r="EK1564" s="598"/>
    </row>
    <row r="1565" spans="141:141">
      <c r="EK1565" s="598"/>
    </row>
    <row r="1566" spans="141:141">
      <c r="EK1566" s="598"/>
    </row>
    <row r="1567" spans="141:141">
      <c r="EK1567" s="598"/>
    </row>
    <row r="1568" spans="141:141">
      <c r="EK1568" s="598"/>
    </row>
    <row r="1569" spans="141:141">
      <c r="EK1569" s="598"/>
    </row>
    <row r="1570" spans="141:141">
      <c r="EK1570" s="598"/>
    </row>
    <row r="1571" spans="141:141">
      <c r="EK1571" s="598"/>
    </row>
    <row r="1572" spans="141:141">
      <c r="EK1572" s="598"/>
    </row>
    <row r="1573" spans="141:141">
      <c r="EK1573" s="598"/>
    </row>
    <row r="1574" spans="141:141">
      <c r="EK1574" s="598"/>
    </row>
    <row r="1575" spans="141:141">
      <c r="EK1575" s="598"/>
    </row>
    <row r="1576" spans="141:141">
      <c r="EK1576" s="598"/>
    </row>
    <row r="1577" spans="141:141">
      <c r="EK1577" s="598"/>
    </row>
    <row r="1578" spans="141:141">
      <c r="EK1578" s="598"/>
    </row>
    <row r="1579" spans="141:141">
      <c r="EK1579" s="598"/>
    </row>
    <row r="1580" spans="141:141">
      <c r="EK1580" s="598"/>
    </row>
    <row r="1581" spans="141:141">
      <c r="EK1581" s="598"/>
    </row>
    <row r="1582" spans="141:141">
      <c r="EK1582" s="598"/>
    </row>
    <row r="1583" spans="141:141">
      <c r="EK1583" s="598"/>
    </row>
    <row r="1584" spans="141:141">
      <c r="EK1584" s="598"/>
    </row>
    <row r="1585" spans="141:141">
      <c r="EK1585" s="598"/>
    </row>
    <row r="1586" spans="141:141">
      <c r="EK1586" s="598"/>
    </row>
    <row r="1587" spans="141:141">
      <c r="EK1587" s="598"/>
    </row>
    <row r="1588" spans="141:141">
      <c r="EK1588" s="598"/>
    </row>
    <row r="1589" spans="141:141">
      <c r="EK1589" s="598"/>
    </row>
    <row r="1590" spans="141:141">
      <c r="EK1590" s="598"/>
    </row>
    <row r="1591" spans="141:141">
      <c r="EK1591" s="598"/>
    </row>
    <row r="1592" spans="141:141">
      <c r="EK1592" s="598"/>
    </row>
    <row r="1593" spans="141:141">
      <c r="EK1593" s="598"/>
    </row>
    <row r="1594" spans="141:141">
      <c r="EK1594" s="598"/>
    </row>
    <row r="1595" spans="141:141">
      <c r="EK1595" s="598"/>
    </row>
    <row r="1596" spans="141:141">
      <c r="EK1596" s="598"/>
    </row>
    <row r="1597" spans="141:141">
      <c r="EK1597" s="598"/>
    </row>
    <row r="1598" spans="141:141">
      <c r="EK1598" s="598"/>
    </row>
    <row r="1599" spans="141:141">
      <c r="EK1599" s="598"/>
    </row>
    <row r="1600" spans="141:141">
      <c r="EK1600" s="598"/>
    </row>
    <row r="1601" spans="141:141">
      <c r="EK1601" s="598"/>
    </row>
    <row r="1602" spans="141:141">
      <c r="EK1602" s="598"/>
    </row>
    <row r="1603" spans="141:141">
      <c r="EK1603" s="598"/>
    </row>
    <row r="1604" spans="141:141">
      <c r="EK1604" s="598"/>
    </row>
    <row r="1605" spans="141:141">
      <c r="EK1605" s="598"/>
    </row>
    <row r="1606" spans="141:141">
      <c r="EK1606" s="598"/>
    </row>
    <row r="1607" spans="141:141">
      <c r="EK1607" s="598"/>
    </row>
    <row r="1608" spans="141:141">
      <c r="EK1608" s="598"/>
    </row>
    <row r="1609" spans="141:141">
      <c r="EK1609" s="598"/>
    </row>
    <row r="1610" spans="141:141">
      <c r="EK1610" s="598"/>
    </row>
    <row r="1611" spans="141:141">
      <c r="EK1611" s="598"/>
    </row>
    <row r="1612" spans="141:141">
      <c r="EK1612" s="598"/>
    </row>
    <row r="1613" spans="141:141">
      <c r="EK1613" s="598"/>
    </row>
    <row r="1614" spans="141:141">
      <c r="EK1614" s="598"/>
    </row>
    <row r="1615" spans="141:141">
      <c r="EK1615" s="598"/>
    </row>
    <row r="1616" spans="141:141">
      <c r="EK1616" s="598"/>
    </row>
    <row r="1617" spans="141:141">
      <c r="EK1617" s="598"/>
    </row>
    <row r="1618" spans="141:141">
      <c r="EK1618" s="598"/>
    </row>
    <row r="1619" spans="141:141">
      <c r="EK1619" s="598"/>
    </row>
    <row r="1620" spans="141:141">
      <c r="EK1620" s="598"/>
    </row>
    <row r="1621" spans="141:141">
      <c r="EK1621" s="598"/>
    </row>
    <row r="1622" spans="141:141">
      <c r="EK1622" s="598"/>
    </row>
    <row r="1623" spans="141:141">
      <c r="EK1623" s="598"/>
    </row>
    <row r="1624" spans="141:141">
      <c r="EK1624" s="598"/>
    </row>
    <row r="1625" spans="141:141">
      <c r="EK1625" s="598"/>
    </row>
    <row r="1626" spans="141:141">
      <c r="EK1626" s="598"/>
    </row>
    <row r="1627" spans="141:141">
      <c r="EK1627" s="598"/>
    </row>
    <row r="1628" spans="141:141">
      <c r="EK1628" s="598"/>
    </row>
    <row r="1629" spans="141:141">
      <c r="EK1629" s="598"/>
    </row>
    <row r="1630" spans="141:141">
      <c r="EK1630" s="598"/>
    </row>
    <row r="1631" spans="141:141">
      <c r="EK1631" s="598"/>
    </row>
    <row r="1632" spans="141:141">
      <c r="EK1632" s="598"/>
    </row>
    <row r="1633" spans="141:141">
      <c r="EK1633" s="598"/>
    </row>
    <row r="1634" spans="141:141">
      <c r="EK1634" s="598"/>
    </row>
    <row r="1635" spans="141:141">
      <c r="EK1635" s="598"/>
    </row>
    <row r="1636" spans="141:141">
      <c r="EK1636" s="598"/>
    </row>
    <row r="1637" spans="141:141">
      <c r="EK1637" s="598"/>
    </row>
    <row r="1638" spans="141:141">
      <c r="EK1638" s="598"/>
    </row>
    <row r="1639" spans="141:141">
      <c r="EK1639" s="598"/>
    </row>
    <row r="1640" spans="141:141">
      <c r="EK1640" s="598"/>
    </row>
    <row r="1641" spans="141:141">
      <c r="EK1641" s="598"/>
    </row>
    <row r="1642" spans="141:141">
      <c r="EK1642" s="598"/>
    </row>
    <row r="1643" spans="141:141">
      <c r="EK1643" s="598"/>
    </row>
    <row r="1644" spans="141:141">
      <c r="EK1644" s="598"/>
    </row>
    <row r="1645" spans="141:141">
      <c r="EK1645" s="598"/>
    </row>
    <row r="1646" spans="141:141">
      <c r="EK1646" s="598"/>
    </row>
    <row r="1647" spans="141:141">
      <c r="EK1647" s="598"/>
    </row>
    <row r="1648" spans="141:141">
      <c r="EK1648" s="598"/>
    </row>
    <row r="1649" spans="141:141">
      <c r="EK1649" s="598"/>
    </row>
    <row r="1650" spans="141:141">
      <c r="EK1650" s="598"/>
    </row>
    <row r="1651" spans="141:141">
      <c r="EK1651" s="598"/>
    </row>
    <row r="1652" spans="141:141">
      <c r="EK1652" s="598"/>
    </row>
    <row r="1653" spans="141:141">
      <c r="EK1653" s="598"/>
    </row>
    <row r="1654" spans="141:141">
      <c r="EK1654" s="598"/>
    </row>
    <row r="1655" spans="141:141">
      <c r="EK1655" s="598"/>
    </row>
    <row r="1656" spans="141:141">
      <c r="EK1656" s="598"/>
    </row>
    <row r="1657" spans="141:141">
      <c r="EK1657" s="598"/>
    </row>
    <row r="1658" spans="141:141">
      <c r="EK1658" s="598"/>
    </row>
    <row r="1659" spans="141:141">
      <c r="EK1659" s="598"/>
    </row>
    <row r="1660" spans="141:141">
      <c r="EK1660" s="598"/>
    </row>
    <row r="1661" spans="141:141">
      <c r="EK1661" s="598"/>
    </row>
    <row r="1662" spans="141:141">
      <c r="EK1662" s="598"/>
    </row>
    <row r="1663" spans="141:141">
      <c r="EK1663" s="598"/>
    </row>
    <row r="1664" spans="141:141">
      <c r="EK1664" s="598"/>
    </row>
    <row r="1665" spans="141:141">
      <c r="EK1665" s="598"/>
    </row>
    <row r="1666" spans="141:141">
      <c r="EK1666" s="598"/>
    </row>
    <row r="1667" spans="141:141">
      <c r="EK1667" s="598"/>
    </row>
    <row r="1668" spans="141:141">
      <c r="EK1668" s="598"/>
    </row>
    <row r="1669" spans="141:141">
      <c r="EK1669" s="598"/>
    </row>
    <row r="1670" spans="141:141">
      <c r="EK1670" s="598"/>
    </row>
    <row r="1671" spans="141:141">
      <c r="EK1671" s="598"/>
    </row>
    <row r="1672" spans="141:141">
      <c r="EK1672" s="598"/>
    </row>
    <row r="1673" spans="141:141">
      <c r="EK1673" s="598"/>
    </row>
    <row r="1674" spans="141:141">
      <c r="EK1674" s="598"/>
    </row>
    <row r="1675" spans="141:141">
      <c r="EK1675" s="598"/>
    </row>
    <row r="1676" spans="141:141">
      <c r="EK1676" s="598"/>
    </row>
    <row r="1677" spans="141:141">
      <c r="EK1677" s="598"/>
    </row>
    <row r="1678" spans="141:141">
      <c r="EK1678" s="598"/>
    </row>
    <row r="1679" spans="141:141">
      <c r="EK1679" s="598"/>
    </row>
    <row r="1680" spans="141:141">
      <c r="EK1680" s="598"/>
    </row>
    <row r="1681" spans="141:141">
      <c r="EK1681" s="598"/>
    </row>
    <row r="1682" spans="141:141">
      <c r="EK1682" s="598"/>
    </row>
    <row r="1683" spans="141:141">
      <c r="EK1683" s="598"/>
    </row>
    <row r="1684" spans="141:141">
      <c r="EK1684" s="598"/>
    </row>
    <row r="1685" spans="141:141">
      <c r="EK1685" s="598"/>
    </row>
    <row r="1686" spans="141:141">
      <c r="EK1686" s="598"/>
    </row>
    <row r="1687" spans="141:141">
      <c r="EK1687" s="598"/>
    </row>
    <row r="1688" spans="141:141">
      <c r="EK1688" s="598"/>
    </row>
    <row r="1689" spans="141:141">
      <c r="EK1689" s="598"/>
    </row>
    <row r="1690" spans="141:141">
      <c r="EK1690" s="598"/>
    </row>
    <row r="1691" spans="141:141">
      <c r="EK1691" s="598"/>
    </row>
    <row r="1692" spans="141:141">
      <c r="EK1692" s="598"/>
    </row>
    <row r="1693" spans="141:141">
      <c r="EK1693" s="598"/>
    </row>
    <row r="1694" spans="141:141">
      <c r="EK1694" s="598"/>
    </row>
    <row r="1695" spans="141:141">
      <c r="EK1695" s="598"/>
    </row>
    <row r="1696" spans="141:141">
      <c r="EK1696" s="598"/>
    </row>
    <row r="1697" spans="141:141">
      <c r="EK1697" s="598"/>
    </row>
    <row r="1698" spans="141:141">
      <c r="EK1698" s="598"/>
    </row>
    <row r="1699" spans="141:141">
      <c r="EK1699" s="598"/>
    </row>
    <row r="1700" spans="141:141">
      <c r="EK1700" s="598"/>
    </row>
    <row r="1701" spans="141:141">
      <c r="EK1701" s="598"/>
    </row>
    <row r="1702" spans="141:141">
      <c r="EK1702" s="598"/>
    </row>
    <row r="1703" spans="141:141">
      <c r="EK1703" s="598"/>
    </row>
    <row r="1704" spans="141:141">
      <c r="EK1704" s="598"/>
    </row>
    <row r="1705" spans="141:141">
      <c r="EK1705" s="598"/>
    </row>
    <row r="1706" spans="141:141">
      <c r="EK1706" s="598"/>
    </row>
    <row r="1707" spans="141:141">
      <c r="EK1707" s="598"/>
    </row>
    <row r="1708" spans="141:141">
      <c r="EK1708" s="598"/>
    </row>
    <row r="1709" spans="141:141">
      <c r="EK1709" s="598"/>
    </row>
    <row r="1710" spans="141:141">
      <c r="EK1710" s="598"/>
    </row>
    <row r="1711" spans="141:141">
      <c r="EK1711" s="598"/>
    </row>
    <row r="1712" spans="141:141">
      <c r="EK1712" s="598"/>
    </row>
    <row r="1713" spans="141:141">
      <c r="EK1713" s="598"/>
    </row>
    <row r="1714" spans="141:141">
      <c r="EK1714" s="598"/>
    </row>
    <row r="1715" spans="141:141">
      <c r="EK1715" s="598"/>
    </row>
    <row r="1716" spans="141:141">
      <c r="EK1716" s="598"/>
    </row>
    <row r="1717" spans="141:141">
      <c r="EK1717" s="598"/>
    </row>
    <row r="1718" spans="141:141">
      <c r="EK1718" s="598"/>
    </row>
    <row r="1719" spans="141:141">
      <c r="EK1719" s="598"/>
    </row>
    <row r="1720" spans="141:141">
      <c r="EK1720" s="598"/>
    </row>
    <row r="1721" spans="141:141">
      <c r="EK1721" s="598"/>
    </row>
    <row r="1722" spans="141:141">
      <c r="EK1722" s="598"/>
    </row>
    <row r="1723" spans="141:141">
      <c r="EK1723" s="598"/>
    </row>
    <row r="1724" spans="141:141">
      <c r="EK1724" s="598"/>
    </row>
    <row r="1725" spans="141:141">
      <c r="EK1725" s="598"/>
    </row>
    <row r="1726" spans="141:141">
      <c r="EK1726" s="598"/>
    </row>
    <row r="1727" spans="141:141">
      <c r="EK1727" s="598"/>
    </row>
    <row r="1728" spans="141:141">
      <c r="EK1728" s="598"/>
    </row>
    <row r="1729" spans="141:141">
      <c r="EK1729" s="598"/>
    </row>
    <row r="1730" spans="141:141">
      <c r="EK1730" s="598"/>
    </row>
    <row r="1731" spans="141:141">
      <c r="EK1731" s="598"/>
    </row>
    <row r="1732" spans="141:141">
      <c r="EK1732" s="598"/>
    </row>
    <row r="1733" spans="141:141">
      <c r="EK1733" s="598"/>
    </row>
    <row r="1734" spans="141:141">
      <c r="EK1734" s="598"/>
    </row>
    <row r="1735" spans="141:141">
      <c r="EK1735" s="598"/>
    </row>
    <row r="1736" spans="141:141">
      <c r="EK1736" s="598"/>
    </row>
    <row r="1737" spans="141:141">
      <c r="EK1737" s="598"/>
    </row>
    <row r="1738" spans="141:141">
      <c r="EK1738" s="598"/>
    </row>
    <row r="1739" spans="141:141">
      <c r="EK1739" s="598"/>
    </row>
    <row r="1740" spans="141:141">
      <c r="EK1740" s="598"/>
    </row>
    <row r="1741" spans="141:141">
      <c r="EK1741" s="598"/>
    </row>
    <row r="1742" spans="141:141">
      <c r="EK1742" s="598"/>
    </row>
    <row r="1743" spans="141:141">
      <c r="EK1743" s="598"/>
    </row>
    <row r="1744" spans="141:141">
      <c r="EK1744" s="598"/>
    </row>
    <row r="1745" spans="141:141">
      <c r="EK1745" s="598"/>
    </row>
    <row r="1746" spans="141:141">
      <c r="EK1746" s="598"/>
    </row>
    <row r="1747" spans="141:141">
      <c r="EK1747" s="598"/>
    </row>
    <row r="1748" spans="141:141">
      <c r="EK1748" s="598"/>
    </row>
    <row r="1749" spans="141:141">
      <c r="EK1749" s="598"/>
    </row>
    <row r="1750" spans="141:141">
      <c r="EK1750" s="598"/>
    </row>
    <row r="1751" spans="141:141">
      <c r="EK1751" s="598"/>
    </row>
    <row r="1752" spans="141:141">
      <c r="EK1752" s="598"/>
    </row>
    <row r="1753" spans="141:141">
      <c r="EK1753" s="598"/>
    </row>
    <row r="1754" spans="141:141">
      <c r="EK1754" s="598"/>
    </row>
    <row r="1755" spans="141:141">
      <c r="EK1755" s="598"/>
    </row>
    <row r="1756" spans="141:141">
      <c r="EK1756" s="598"/>
    </row>
    <row r="1757" spans="141:141">
      <c r="EK1757" s="598"/>
    </row>
    <row r="1758" spans="141:141">
      <c r="EK1758" s="598"/>
    </row>
    <row r="1759" spans="141:141">
      <c r="EK1759" s="598"/>
    </row>
    <row r="1760" spans="141:141">
      <c r="EK1760" s="598"/>
    </row>
    <row r="1761" spans="141:141">
      <c r="EK1761" s="598"/>
    </row>
    <row r="1762" spans="141:141">
      <c r="EK1762" s="598"/>
    </row>
    <row r="1763" spans="141:141">
      <c r="EK1763" s="598"/>
    </row>
    <row r="1764" spans="141:141">
      <c r="EK1764" s="598"/>
    </row>
    <row r="1765" spans="141:141">
      <c r="EK1765" s="598"/>
    </row>
    <row r="1766" spans="141:141">
      <c r="EK1766" s="598"/>
    </row>
    <row r="1767" spans="141:141">
      <c r="EK1767" s="598"/>
    </row>
    <row r="1768" spans="141:141">
      <c r="EK1768" s="598"/>
    </row>
    <row r="1769" spans="141:141">
      <c r="EK1769" s="598"/>
    </row>
    <row r="1770" spans="141:141">
      <c r="EK1770" s="598"/>
    </row>
    <row r="1771" spans="141:141">
      <c r="EK1771" s="598"/>
    </row>
    <row r="1772" spans="141:141">
      <c r="EK1772" s="598"/>
    </row>
    <row r="1773" spans="141:141">
      <c r="EK1773" s="598"/>
    </row>
    <row r="1774" spans="141:141">
      <c r="EK1774" s="598"/>
    </row>
    <row r="1775" spans="141:141">
      <c r="EK1775" s="598"/>
    </row>
    <row r="1776" spans="141:141">
      <c r="EK1776" s="598"/>
    </row>
    <row r="1777" spans="141:141">
      <c r="EK1777" s="598"/>
    </row>
    <row r="1778" spans="141:141">
      <c r="EK1778" s="598"/>
    </row>
    <row r="1779" spans="141:141">
      <c r="EK1779" s="598"/>
    </row>
    <row r="1780" spans="141:141">
      <c r="EK1780" s="598"/>
    </row>
    <row r="1781" spans="141:141">
      <c r="EK1781" s="598"/>
    </row>
    <row r="1782" spans="141:141">
      <c r="EK1782" s="598"/>
    </row>
    <row r="1783" spans="141:141">
      <c r="EK1783" s="598"/>
    </row>
    <row r="1784" spans="141:141">
      <c r="EK1784" s="598"/>
    </row>
    <row r="1785" spans="141:141">
      <c r="EK1785" s="598"/>
    </row>
    <row r="1786" spans="141:141">
      <c r="EK1786" s="598"/>
    </row>
    <row r="1787" spans="141:141">
      <c r="EK1787" s="598"/>
    </row>
    <row r="1788" spans="141:141">
      <c r="EK1788" s="598"/>
    </row>
    <row r="1789" spans="141:141">
      <c r="EK1789" s="598"/>
    </row>
    <row r="1790" spans="141:141">
      <c r="EK1790" s="598"/>
    </row>
    <row r="1791" spans="141:141">
      <c r="EK1791" s="598"/>
    </row>
    <row r="1792" spans="141:141">
      <c r="EK1792" s="598"/>
    </row>
    <row r="1793" spans="141:141">
      <c r="EK1793" s="598"/>
    </row>
    <row r="1794" spans="141:141">
      <c r="EK1794" s="598"/>
    </row>
    <row r="1795" spans="141:141">
      <c r="EK1795" s="598"/>
    </row>
    <row r="1796" spans="141:141">
      <c r="EK1796" s="598"/>
    </row>
    <row r="1797" spans="141:141">
      <c r="EK1797" s="598"/>
    </row>
    <row r="1798" spans="141:141">
      <c r="EK1798" s="598"/>
    </row>
    <row r="1799" spans="141:141">
      <c r="EK1799" s="598"/>
    </row>
    <row r="1800" spans="141:141">
      <c r="EK1800" s="598"/>
    </row>
    <row r="1801" spans="141:141">
      <c r="EK1801" s="598"/>
    </row>
    <row r="1802" spans="141:141">
      <c r="EK1802" s="598"/>
    </row>
    <row r="1803" spans="141:141">
      <c r="EK1803" s="598"/>
    </row>
    <row r="1804" spans="141:141">
      <c r="EK1804" s="598"/>
    </row>
    <row r="1805" spans="141:141">
      <c r="EK1805" s="598"/>
    </row>
    <row r="1806" spans="141:141">
      <c r="EK1806" s="598"/>
    </row>
    <row r="1807" spans="141:141">
      <c r="EK1807" s="598"/>
    </row>
    <row r="1808" spans="141:141">
      <c r="EK1808" s="598"/>
    </row>
    <row r="1809" spans="141:141">
      <c r="EK1809" s="598"/>
    </row>
    <row r="1810" spans="141:141">
      <c r="EK1810" s="598"/>
    </row>
    <row r="1811" spans="141:141">
      <c r="EK1811" s="598"/>
    </row>
    <row r="1812" spans="141:141">
      <c r="EK1812" s="598"/>
    </row>
    <row r="1813" spans="141:141">
      <c r="EK1813" s="598"/>
    </row>
    <row r="1814" spans="141:141">
      <c r="EK1814" s="598"/>
    </row>
    <row r="1815" spans="141:141">
      <c r="EK1815" s="598"/>
    </row>
    <row r="1816" spans="141:141">
      <c r="EK1816" s="598"/>
    </row>
    <row r="1817" spans="141:141">
      <c r="EK1817" s="598"/>
    </row>
    <row r="1818" spans="141:141">
      <c r="EK1818" s="598"/>
    </row>
    <row r="1819" spans="141:141">
      <c r="EK1819" s="598"/>
    </row>
    <row r="1820" spans="141:141">
      <c r="EK1820" s="598"/>
    </row>
    <row r="1821" spans="141:141">
      <c r="EK1821" s="598"/>
    </row>
    <row r="1822" spans="141:141">
      <c r="EK1822" s="598"/>
    </row>
    <row r="1823" spans="141:141">
      <c r="EK1823" s="598"/>
    </row>
    <row r="1824" spans="141:141">
      <c r="EK1824" s="598"/>
    </row>
    <row r="1825" spans="141:141">
      <c r="EK1825" s="598"/>
    </row>
    <row r="1826" spans="141:141">
      <c r="EK1826" s="598"/>
    </row>
    <row r="1827" spans="141:141">
      <c r="EK1827" s="598"/>
    </row>
    <row r="1828" spans="141:141">
      <c r="EK1828" s="598"/>
    </row>
    <row r="1829" spans="141:141">
      <c r="EK1829" s="598"/>
    </row>
    <row r="1830" spans="141:141">
      <c r="EK1830" s="598"/>
    </row>
    <row r="1831" spans="141:141">
      <c r="EK1831" s="598"/>
    </row>
    <row r="1832" spans="141:141">
      <c r="EK1832" s="598"/>
    </row>
    <row r="1833" spans="141:141">
      <c r="EK1833" s="598"/>
    </row>
    <row r="1834" spans="141:141">
      <c r="EK1834" s="598"/>
    </row>
    <row r="1835" spans="141:141">
      <c r="EK1835" s="598"/>
    </row>
    <row r="1836" spans="141:141">
      <c r="EK1836" s="598"/>
    </row>
    <row r="1837" spans="141:141">
      <c r="EK1837" s="598"/>
    </row>
    <row r="1838" spans="141:141">
      <c r="EK1838" s="598"/>
    </row>
    <row r="1839" spans="141:141">
      <c r="EK1839" s="598"/>
    </row>
    <row r="1840" spans="141:141">
      <c r="EK1840" s="598"/>
    </row>
    <row r="1841" spans="141:141">
      <c r="EK1841" s="598"/>
    </row>
    <row r="1842" spans="141:141">
      <c r="EK1842" s="598"/>
    </row>
    <row r="1843" spans="141:141">
      <c r="EK1843" s="598"/>
    </row>
    <row r="1844" spans="141:141">
      <c r="EK1844" s="598"/>
    </row>
    <row r="1845" spans="141:141">
      <c r="EK1845" s="598"/>
    </row>
    <row r="1846" spans="141:141">
      <c r="EK1846" s="598"/>
    </row>
    <row r="1847" spans="141:141">
      <c r="EK1847" s="598"/>
    </row>
    <row r="1848" spans="141:141">
      <c r="EK1848" s="598"/>
    </row>
    <row r="1849" spans="141:141">
      <c r="EK1849" s="598"/>
    </row>
    <row r="1850" spans="141:141">
      <c r="EK1850" s="598"/>
    </row>
    <row r="1851" spans="141:141">
      <c r="EK1851" s="598"/>
    </row>
    <row r="1852" spans="141:141">
      <c r="EK1852" s="598"/>
    </row>
    <row r="1853" spans="141:141">
      <c r="EK1853" s="598"/>
    </row>
    <row r="1854" spans="141:141">
      <c r="EK1854" s="598"/>
    </row>
    <row r="1855" spans="141:141">
      <c r="EK1855" s="598"/>
    </row>
    <row r="1856" spans="141:141">
      <c r="EK1856" s="598"/>
    </row>
    <row r="1857" spans="141:141">
      <c r="EK1857" s="598"/>
    </row>
    <row r="1858" spans="141:141">
      <c r="EK1858" s="598"/>
    </row>
    <row r="1859" spans="141:141">
      <c r="EK1859" s="598"/>
    </row>
    <row r="1860" spans="141:141">
      <c r="EK1860" s="598"/>
    </row>
    <row r="1861" spans="141:141">
      <c r="EK1861" s="598"/>
    </row>
    <row r="1862" spans="141:141">
      <c r="EK1862" s="598"/>
    </row>
    <row r="1863" spans="141:141">
      <c r="EK1863" s="598"/>
    </row>
    <row r="1864" spans="141:141">
      <c r="EK1864" s="598"/>
    </row>
    <row r="1865" spans="141:141">
      <c r="EK1865" s="598"/>
    </row>
    <row r="1866" spans="141:141">
      <c r="EK1866" s="598"/>
    </row>
    <row r="1867" spans="141:141">
      <c r="EK1867" s="598"/>
    </row>
    <row r="1868" spans="141:141">
      <c r="EK1868" s="598"/>
    </row>
    <row r="1869" spans="141:141">
      <c r="EK1869" s="598"/>
    </row>
    <row r="1870" spans="141:141">
      <c r="EK1870" s="598"/>
    </row>
    <row r="1871" spans="141:141">
      <c r="EK1871" s="598"/>
    </row>
    <row r="1872" spans="141:141">
      <c r="EK1872" s="598"/>
    </row>
    <row r="1873" spans="141:141">
      <c r="EK1873" s="598"/>
    </row>
    <row r="1874" spans="141:141">
      <c r="EK1874" s="598"/>
    </row>
    <row r="1875" spans="141:141">
      <c r="EK1875" s="598"/>
    </row>
    <row r="1876" spans="141:141">
      <c r="EK1876" s="598"/>
    </row>
    <row r="1877" spans="141:141">
      <c r="EK1877" s="598"/>
    </row>
    <row r="1878" spans="141:141">
      <c r="EK1878" s="598"/>
    </row>
    <row r="1879" spans="141:141">
      <c r="EK1879" s="598"/>
    </row>
    <row r="1880" spans="141:141">
      <c r="EK1880" s="598"/>
    </row>
    <row r="1881" spans="141:141">
      <c r="EK1881" s="598"/>
    </row>
    <row r="1882" spans="141:141">
      <c r="EK1882" s="598"/>
    </row>
    <row r="1883" spans="141:141">
      <c r="EK1883" s="598"/>
    </row>
    <row r="1884" spans="141:141">
      <c r="EK1884" s="598"/>
    </row>
    <row r="1885" spans="141:141">
      <c r="EK1885" s="598"/>
    </row>
    <row r="1886" spans="141:141">
      <c r="EK1886" s="598"/>
    </row>
    <row r="1887" spans="141:141">
      <c r="EK1887" s="598"/>
    </row>
    <row r="1888" spans="141:141">
      <c r="EK1888" s="598"/>
    </row>
    <row r="1889" spans="141:141">
      <c r="EK1889" s="598"/>
    </row>
    <row r="1890" spans="141:141">
      <c r="EK1890" s="598"/>
    </row>
    <row r="1891" spans="141:141">
      <c r="EK1891" s="598"/>
    </row>
    <row r="1892" spans="141:141">
      <c r="EK1892" s="598"/>
    </row>
    <row r="1893" spans="141:141">
      <c r="EK1893" s="598"/>
    </row>
    <row r="1894" spans="141:141">
      <c r="EK1894" s="598"/>
    </row>
    <row r="1895" spans="141:141">
      <c r="EK1895" s="598"/>
    </row>
    <row r="1896" spans="141:141">
      <c r="EK1896" s="598"/>
    </row>
    <row r="1897" spans="141:141">
      <c r="EK1897" s="598"/>
    </row>
    <row r="1898" spans="141:141">
      <c r="EK1898" s="598"/>
    </row>
    <row r="1899" spans="141:141">
      <c r="EK1899" s="598"/>
    </row>
    <row r="1900" spans="141:141">
      <c r="EK1900" s="598"/>
    </row>
    <row r="1901" spans="141:141">
      <c r="EK1901" s="598"/>
    </row>
    <row r="1902" spans="141:141">
      <c r="EK1902" s="598"/>
    </row>
    <row r="1903" spans="141:141">
      <c r="EK1903" s="598"/>
    </row>
    <row r="1904" spans="141:141">
      <c r="EK1904" s="598"/>
    </row>
    <row r="1905" spans="141:141">
      <c r="EK1905" s="598"/>
    </row>
    <row r="1906" spans="141:141">
      <c r="EK1906" s="598"/>
    </row>
    <row r="1907" spans="141:141">
      <c r="EK1907" s="598"/>
    </row>
    <row r="1908" spans="141:141">
      <c r="EK1908" s="598"/>
    </row>
    <row r="1909" spans="141:141">
      <c r="EK1909" s="598"/>
    </row>
    <row r="1910" spans="141:141">
      <c r="EK1910" s="598"/>
    </row>
    <row r="1911" spans="141:141">
      <c r="EK1911" s="598"/>
    </row>
    <row r="1912" spans="141:141">
      <c r="EK1912" s="598"/>
    </row>
    <row r="1913" spans="141:141">
      <c r="EK1913" s="598"/>
    </row>
    <row r="1914" spans="141:141">
      <c r="EK1914" s="598"/>
    </row>
    <row r="1915" spans="141:141">
      <c r="EK1915" s="598"/>
    </row>
    <row r="1916" spans="141:141">
      <c r="EK1916" s="598"/>
    </row>
    <row r="1917" spans="141:141">
      <c r="EK1917" s="598"/>
    </row>
    <row r="1918" spans="141:141">
      <c r="EK1918" s="598"/>
    </row>
    <row r="1919" spans="141:141">
      <c r="EK1919" s="598"/>
    </row>
    <row r="1920" spans="141:141">
      <c r="EK1920" s="598"/>
    </row>
    <row r="1921" spans="141:141">
      <c r="EK1921" s="598"/>
    </row>
    <row r="1922" spans="141:141">
      <c r="EK1922" s="598"/>
    </row>
    <row r="1923" spans="141:141">
      <c r="EK1923" s="598"/>
    </row>
    <row r="1924" spans="141:141">
      <c r="EK1924" s="598"/>
    </row>
    <row r="1925" spans="141:141">
      <c r="EK1925" s="598"/>
    </row>
    <row r="1926" spans="141:141">
      <c r="EK1926" s="598"/>
    </row>
    <row r="1927" spans="141:141">
      <c r="EK1927" s="598"/>
    </row>
    <row r="1928" spans="141:141">
      <c r="EK1928" s="598"/>
    </row>
    <row r="1929" spans="141:141">
      <c r="EK1929" s="598"/>
    </row>
    <row r="1930" spans="141:141">
      <c r="EK1930" s="598"/>
    </row>
    <row r="1931" spans="141:141">
      <c r="EK1931" s="598"/>
    </row>
    <row r="1932" spans="141:141">
      <c r="EK1932" s="598"/>
    </row>
    <row r="1933" spans="141:141">
      <c r="EK1933" s="598"/>
    </row>
    <row r="1934" spans="141:141">
      <c r="EK1934" s="598"/>
    </row>
    <row r="1935" spans="141:141">
      <c r="EK1935" s="598"/>
    </row>
    <row r="1936" spans="141:141">
      <c r="EK1936" s="598"/>
    </row>
    <row r="1937" spans="141:141">
      <c r="EK1937" s="598"/>
    </row>
    <row r="1938" spans="141:141">
      <c r="EK1938" s="598"/>
    </row>
    <row r="1939" spans="141:141">
      <c r="EK1939" s="598"/>
    </row>
    <row r="1940" spans="141:141">
      <c r="EK1940" s="598"/>
    </row>
    <row r="1941" spans="141:141">
      <c r="EK1941" s="598"/>
    </row>
    <row r="1942" spans="141:141">
      <c r="EK1942" s="598"/>
    </row>
    <row r="1943" spans="141:141">
      <c r="EK1943" s="598"/>
    </row>
    <row r="1944" spans="141:141">
      <c r="EK1944" s="598"/>
    </row>
    <row r="1945" spans="141:141">
      <c r="EK1945" s="598"/>
    </row>
    <row r="1946" spans="141:141">
      <c r="EK1946" s="598"/>
    </row>
    <row r="1947" spans="141:141">
      <c r="EK1947" s="598"/>
    </row>
    <row r="1948" spans="141:141">
      <c r="EK1948" s="598"/>
    </row>
    <row r="1949" spans="141:141">
      <c r="EK1949" s="598"/>
    </row>
    <row r="1950" spans="141:141">
      <c r="EK1950" s="598"/>
    </row>
    <row r="1951" spans="141:141">
      <c r="EK1951" s="598"/>
    </row>
    <row r="1952" spans="141:141">
      <c r="EK1952" s="598"/>
    </row>
    <row r="1953" spans="141:141">
      <c r="EK1953" s="598"/>
    </row>
    <row r="1954" spans="141:141">
      <c r="EK1954" s="598"/>
    </row>
    <row r="1955" spans="141:141">
      <c r="EK1955" s="598"/>
    </row>
    <row r="1956" spans="141:141">
      <c r="EK1956" s="598"/>
    </row>
    <row r="1957" spans="141:141">
      <c r="EK1957" s="598"/>
    </row>
    <row r="1958" spans="141:141">
      <c r="EK1958" s="598"/>
    </row>
    <row r="1959" spans="141:141">
      <c r="EK1959" s="598"/>
    </row>
    <row r="1960" spans="141:141">
      <c r="EK1960" s="598"/>
    </row>
    <row r="1961" spans="141:141">
      <c r="EK1961" s="598"/>
    </row>
    <row r="1962" spans="141:141">
      <c r="EK1962" s="598"/>
    </row>
    <row r="1963" spans="141:141">
      <c r="EK1963" s="598"/>
    </row>
    <row r="1964" spans="141:141">
      <c r="EK1964" s="598"/>
    </row>
    <row r="1965" spans="141:141">
      <c r="EK1965" s="598"/>
    </row>
    <row r="1966" spans="141:141">
      <c r="EK1966" s="598"/>
    </row>
    <row r="1967" spans="141:141">
      <c r="EK1967" s="598"/>
    </row>
    <row r="1968" spans="141:141">
      <c r="EK1968" s="598"/>
    </row>
    <row r="1969" spans="141:141">
      <c r="EK1969" s="598"/>
    </row>
    <row r="1970" spans="141:141">
      <c r="EK1970" s="598"/>
    </row>
    <row r="1971" spans="141:141">
      <c r="EK1971" s="598"/>
    </row>
    <row r="1972" spans="141:141">
      <c r="EK1972" s="598"/>
    </row>
    <row r="1973" spans="141:141">
      <c r="EK1973" s="598"/>
    </row>
    <row r="1974" spans="141:141">
      <c r="EK1974" s="598"/>
    </row>
    <row r="1975" spans="141:141">
      <c r="EK1975" s="598"/>
    </row>
    <row r="1976" spans="141:141">
      <c r="EK1976" s="598"/>
    </row>
    <row r="1977" spans="141:141">
      <c r="EK1977" s="598"/>
    </row>
    <row r="1978" spans="141:141">
      <c r="EK1978" s="598"/>
    </row>
    <row r="1979" spans="141:141">
      <c r="EK1979" s="598"/>
    </row>
    <row r="1980" spans="141:141">
      <c r="EK1980" s="598"/>
    </row>
    <row r="1981" spans="141:141">
      <c r="EK1981" s="598"/>
    </row>
    <row r="1982" spans="141:141">
      <c r="EK1982" s="598"/>
    </row>
    <row r="1983" spans="141:141">
      <c r="EK1983" s="598"/>
    </row>
    <row r="1984" spans="141:141">
      <c r="EK1984" s="598"/>
    </row>
    <row r="1985" spans="141:141">
      <c r="EK1985" s="598"/>
    </row>
    <row r="1986" spans="141:141">
      <c r="EK1986" s="598"/>
    </row>
    <row r="1987" spans="141:141">
      <c r="EK1987" s="598"/>
    </row>
    <row r="1988" spans="141:141">
      <c r="EK1988" s="598"/>
    </row>
    <row r="1989" spans="141:141">
      <c r="EK1989" s="598"/>
    </row>
    <row r="1990" spans="141:141">
      <c r="EK1990" s="598"/>
    </row>
    <row r="1991" spans="141:141">
      <c r="EK1991" s="598"/>
    </row>
    <row r="1992" spans="141:141">
      <c r="EK1992" s="598"/>
    </row>
    <row r="1993" spans="141:141">
      <c r="EK1993" s="598"/>
    </row>
    <row r="1994" spans="141:141">
      <c r="EK1994" s="598"/>
    </row>
    <row r="1995" spans="141:141">
      <c r="EK1995" s="598"/>
    </row>
    <row r="1996" spans="141:141">
      <c r="EK1996" s="598"/>
    </row>
    <row r="1997" spans="141:141">
      <c r="EK1997" s="598"/>
    </row>
    <row r="1998" spans="141:141">
      <c r="EK1998" s="598"/>
    </row>
    <row r="1999" spans="141:141">
      <c r="EK1999" s="598"/>
    </row>
    <row r="2000" spans="141:141">
      <c r="EK2000" s="598"/>
    </row>
    <row r="2001" spans="141:141">
      <c r="EK2001" s="598"/>
    </row>
    <row r="2002" spans="141:141">
      <c r="EK2002" s="598"/>
    </row>
    <row r="2003" spans="141:141">
      <c r="EK2003" s="598"/>
    </row>
    <row r="2004" spans="141:141">
      <c r="EK2004" s="598"/>
    </row>
    <row r="2005" spans="141:141">
      <c r="EK2005" s="598"/>
    </row>
    <row r="2006" spans="141:141">
      <c r="EK2006" s="598"/>
    </row>
    <row r="2007" spans="141:141">
      <c r="EK2007" s="598"/>
    </row>
    <row r="2008" spans="141:141">
      <c r="EK2008" s="598"/>
    </row>
    <row r="2009" spans="141:141">
      <c r="EK2009" s="598"/>
    </row>
    <row r="2010" spans="141:141">
      <c r="EK2010" s="598"/>
    </row>
    <row r="2011" spans="141:141">
      <c r="EK2011" s="598"/>
    </row>
    <row r="2012" spans="141:141">
      <c r="EK2012" s="598"/>
    </row>
    <row r="2013" spans="141:141">
      <c r="EK2013" s="598"/>
    </row>
    <row r="2014" spans="141:141">
      <c r="EK2014" s="598"/>
    </row>
    <row r="2015" spans="141:141">
      <c r="EK2015" s="598"/>
    </row>
    <row r="2016" spans="141:141">
      <c r="EK2016" s="598"/>
    </row>
    <row r="2017" spans="141:141">
      <c r="EK2017" s="598"/>
    </row>
    <row r="2018" spans="141:141">
      <c r="EK2018" s="598"/>
    </row>
    <row r="2019" spans="141:141">
      <c r="EK2019" s="598"/>
    </row>
    <row r="2020" spans="141:141">
      <c r="EK2020" s="598"/>
    </row>
    <row r="2021" spans="141:141">
      <c r="EK2021" s="598"/>
    </row>
    <row r="2022" spans="141:141">
      <c r="EK2022" s="598"/>
    </row>
    <row r="2023" spans="141:141">
      <c r="EK2023" s="598"/>
    </row>
    <row r="2024" spans="141:141">
      <c r="EK2024" s="598"/>
    </row>
    <row r="2025" spans="141:141">
      <c r="EK2025" s="598"/>
    </row>
    <row r="2026" spans="141:141">
      <c r="EK2026" s="598"/>
    </row>
    <row r="2027" spans="141:141">
      <c r="EK2027" s="598"/>
    </row>
    <row r="2028" spans="141:141">
      <c r="EK2028" s="598"/>
    </row>
    <row r="2029" spans="141:141">
      <c r="EK2029" s="598"/>
    </row>
    <row r="2030" spans="141:141">
      <c r="EK2030" s="598"/>
    </row>
    <row r="2031" spans="141:141">
      <c r="EK2031" s="598"/>
    </row>
    <row r="2032" spans="141:141">
      <c r="EK2032" s="598"/>
    </row>
    <row r="2033" spans="141:141">
      <c r="EK2033" s="598"/>
    </row>
    <row r="2034" spans="141:141">
      <c r="EK2034" s="598"/>
    </row>
    <row r="2035" spans="141:141">
      <c r="EK2035" s="598"/>
    </row>
    <row r="2036" spans="141:141">
      <c r="EK2036" s="598"/>
    </row>
    <row r="2037" spans="141:141">
      <c r="EK2037" s="598"/>
    </row>
    <row r="2038" spans="141:141">
      <c r="EK2038" s="598"/>
    </row>
    <row r="2039" spans="141:141">
      <c r="EK2039" s="598"/>
    </row>
    <row r="2040" spans="141:141">
      <c r="EK2040" s="598"/>
    </row>
    <row r="2041" spans="141:141">
      <c r="EK2041" s="598"/>
    </row>
    <row r="2042" spans="141:141">
      <c r="EK2042" s="598"/>
    </row>
    <row r="2043" spans="141:141">
      <c r="EK2043" s="598"/>
    </row>
    <row r="2044" spans="141:141">
      <c r="EK2044" s="598"/>
    </row>
    <row r="2045" spans="141:141">
      <c r="EK2045" s="598"/>
    </row>
    <row r="2046" spans="141:141">
      <c r="EK2046" s="598"/>
    </row>
    <row r="2047" spans="141:141">
      <c r="EK2047" s="598"/>
    </row>
    <row r="2048" spans="141:141">
      <c r="EK2048" s="598"/>
    </row>
    <row r="2049" spans="141:141">
      <c r="EK2049" s="598"/>
    </row>
    <row r="2050" spans="141:141">
      <c r="EK2050" s="598"/>
    </row>
    <row r="2051" spans="141:141">
      <c r="EK2051" s="598"/>
    </row>
    <row r="2052" spans="141:141">
      <c r="EK2052" s="598"/>
    </row>
    <row r="2053" spans="141:141">
      <c r="EK2053" s="598"/>
    </row>
    <row r="2054" spans="141:141">
      <c r="EK2054" s="598"/>
    </row>
    <row r="2055" spans="141:141">
      <c r="EK2055" s="598"/>
    </row>
    <row r="2056" spans="141:141">
      <c r="EK2056" s="598"/>
    </row>
    <row r="2057" spans="141:141">
      <c r="EK2057" s="598"/>
    </row>
    <row r="2058" spans="141:141">
      <c r="EK2058" s="598"/>
    </row>
    <row r="2059" spans="141:141">
      <c r="EK2059" s="598"/>
    </row>
    <row r="2060" spans="141:141">
      <c r="EK2060" s="598"/>
    </row>
    <row r="2061" spans="141:141">
      <c r="EK2061" s="598"/>
    </row>
    <row r="2062" spans="141:141">
      <c r="EK2062" s="598"/>
    </row>
    <row r="2063" spans="141:141">
      <c r="EK2063" s="598"/>
    </row>
    <row r="2064" spans="141:141">
      <c r="EK2064" s="598"/>
    </row>
    <row r="2065" spans="141:141">
      <c r="EK2065" s="598"/>
    </row>
    <row r="2066" spans="141:141">
      <c r="EK2066" s="598"/>
    </row>
    <row r="2067" spans="141:141">
      <c r="EK2067" s="598"/>
    </row>
    <row r="2068" spans="141:141">
      <c r="EK2068" s="598"/>
    </row>
    <row r="2069" spans="141:141">
      <c r="EK2069" s="598"/>
    </row>
    <row r="2070" spans="141:141">
      <c r="EK2070" s="598"/>
    </row>
    <row r="2071" spans="141:141">
      <c r="EK2071" s="598"/>
    </row>
    <row r="2072" spans="141:141">
      <c r="EK2072" s="598"/>
    </row>
    <row r="2073" spans="141:141">
      <c r="EK2073" s="598"/>
    </row>
    <row r="2074" spans="141:141">
      <c r="EK2074" s="598"/>
    </row>
    <row r="2075" spans="141:141">
      <c r="EK2075" s="598"/>
    </row>
    <row r="2076" spans="141:141">
      <c r="EK2076" s="598"/>
    </row>
    <row r="2077" spans="141:141">
      <c r="EK2077" s="598"/>
    </row>
    <row r="2078" spans="141:141">
      <c r="EK2078" s="598"/>
    </row>
    <row r="2079" spans="141:141">
      <c r="EK2079" s="598"/>
    </row>
    <row r="2080" spans="141:141">
      <c r="EK2080" s="598"/>
    </row>
    <row r="2081" spans="141:141">
      <c r="EK2081" s="598"/>
    </row>
    <row r="2082" spans="141:141">
      <c r="EK2082" s="598"/>
    </row>
    <row r="2083" spans="141:141">
      <c r="EK2083" s="598"/>
    </row>
    <row r="2084" spans="141:141">
      <c r="EK2084" s="598"/>
    </row>
    <row r="2085" spans="141:141">
      <c r="EK2085" s="598"/>
    </row>
    <row r="2086" spans="141:141">
      <c r="EK2086" s="598"/>
    </row>
    <row r="2087" spans="141:141">
      <c r="EK2087" s="598"/>
    </row>
    <row r="2088" spans="141:141">
      <c r="EK2088" s="598"/>
    </row>
    <row r="2089" spans="141:141">
      <c r="EK2089" s="598"/>
    </row>
    <row r="2090" spans="141:141">
      <c r="EK2090" s="598"/>
    </row>
    <row r="2091" spans="141:141">
      <c r="EK2091" s="598"/>
    </row>
    <row r="2092" spans="141:141">
      <c r="EK2092" s="598"/>
    </row>
    <row r="2093" spans="141:141">
      <c r="EK2093" s="598"/>
    </row>
    <row r="2094" spans="141:141">
      <c r="EK2094" s="598"/>
    </row>
    <row r="2095" spans="141:141">
      <c r="EK2095" s="598"/>
    </row>
    <row r="2096" spans="141:141">
      <c r="EK2096" s="598"/>
    </row>
    <row r="2097" spans="141:141">
      <c r="EK2097" s="598"/>
    </row>
    <row r="2098" spans="141:141">
      <c r="EK2098" s="598"/>
    </row>
    <row r="2099" spans="141:141">
      <c r="EK2099" s="598"/>
    </row>
    <row r="2100" spans="141:141">
      <c r="EK2100" s="598"/>
    </row>
    <row r="2101" spans="141:141">
      <c r="EK2101" s="598"/>
    </row>
    <row r="2102" spans="141:141">
      <c r="EK2102" s="598"/>
    </row>
    <row r="2103" spans="141:141">
      <c r="EK2103" s="598"/>
    </row>
    <row r="2104" spans="141:141">
      <c r="EK2104" s="598"/>
    </row>
    <row r="2105" spans="141:141">
      <c r="EK2105" s="598"/>
    </row>
    <row r="2106" spans="141:141">
      <c r="EK2106" s="598"/>
    </row>
    <row r="2107" spans="141:141">
      <c r="EK2107" s="598"/>
    </row>
    <row r="2108" spans="141:141">
      <c r="EK2108" s="598"/>
    </row>
    <row r="2109" spans="141:141">
      <c r="EK2109" s="598"/>
    </row>
    <row r="2110" spans="141:141">
      <c r="EK2110" s="598"/>
    </row>
    <row r="2111" spans="141:141">
      <c r="EK2111" s="598"/>
    </row>
    <row r="2112" spans="141:141">
      <c r="EK2112" s="598"/>
    </row>
    <row r="2113" spans="141:141">
      <c r="EK2113" s="598"/>
    </row>
    <row r="2114" spans="141:141">
      <c r="EK2114" s="598"/>
    </row>
    <row r="2115" spans="141:141">
      <c r="EK2115" s="598"/>
    </row>
    <row r="2116" spans="141:141">
      <c r="EK2116" s="598"/>
    </row>
    <row r="2117" spans="141:141">
      <c r="EK2117" s="598"/>
    </row>
    <row r="2118" spans="141:141">
      <c r="EK2118" s="598"/>
    </row>
    <row r="2119" spans="141:141">
      <c r="EK2119" s="598"/>
    </row>
    <row r="2120" spans="141:141">
      <c r="EK2120" s="598"/>
    </row>
    <row r="2121" spans="141:141">
      <c r="EK2121" s="598"/>
    </row>
    <row r="2122" spans="141:141">
      <c r="EK2122" s="598"/>
    </row>
    <row r="2123" spans="141:141">
      <c r="EK2123" s="598"/>
    </row>
    <row r="2124" spans="141:141">
      <c r="EK2124" s="598"/>
    </row>
    <row r="2125" spans="141:141">
      <c r="EK2125" s="598"/>
    </row>
    <row r="2126" spans="141:141">
      <c r="EK2126" s="598"/>
    </row>
    <row r="2127" spans="141:141">
      <c r="EK2127" s="598"/>
    </row>
    <row r="2128" spans="141:141">
      <c r="EK2128" s="598"/>
    </row>
    <row r="2129" spans="141:141">
      <c r="EK2129" s="598"/>
    </row>
    <row r="2130" spans="141:141">
      <c r="EK2130" s="598"/>
    </row>
    <row r="2131" spans="141:141">
      <c r="EK2131" s="598"/>
    </row>
    <row r="2132" spans="141:141">
      <c r="EK2132" s="598"/>
    </row>
    <row r="2133" spans="141:141">
      <c r="EK2133" s="598"/>
    </row>
    <row r="2134" spans="141:141">
      <c r="EK2134" s="598"/>
    </row>
    <row r="2135" spans="141:141">
      <c r="EK2135" s="598"/>
    </row>
    <row r="2136" spans="141:141">
      <c r="EK2136" s="598"/>
    </row>
    <row r="2137" spans="141:141">
      <c r="EK2137" s="598"/>
    </row>
    <row r="2138" spans="141:141">
      <c r="EK2138" s="598"/>
    </row>
    <row r="2139" spans="141:141">
      <c r="EK2139" s="598"/>
    </row>
    <row r="2140" spans="141:141">
      <c r="EK2140" s="598"/>
    </row>
    <row r="2141" spans="141:141">
      <c r="EK2141" s="598"/>
    </row>
    <row r="2142" spans="141:141">
      <c r="EK2142" s="598"/>
    </row>
    <row r="2143" spans="141:141">
      <c r="EK2143" s="598"/>
    </row>
    <row r="2144" spans="141:141">
      <c r="EK2144" s="598"/>
    </row>
    <row r="2145" spans="141:141">
      <c r="EK2145" s="598"/>
    </row>
    <row r="2146" spans="141:141">
      <c r="EK2146" s="598"/>
    </row>
    <row r="2147" spans="141:141">
      <c r="EK2147" s="598"/>
    </row>
    <row r="2148" spans="141:141">
      <c r="EK2148" s="598"/>
    </row>
    <row r="2149" spans="141:141">
      <c r="EK2149" s="598"/>
    </row>
    <row r="2150" spans="141:141">
      <c r="EK2150" s="598"/>
    </row>
    <row r="2151" spans="141:141">
      <c r="EK2151" s="598"/>
    </row>
    <row r="2152" spans="141:141">
      <c r="EK2152" s="598"/>
    </row>
    <row r="2153" spans="141:141">
      <c r="EK2153" s="598"/>
    </row>
    <row r="2154" spans="141:141">
      <c r="EK2154" s="598"/>
    </row>
    <row r="2155" spans="141:141">
      <c r="EK2155" s="598"/>
    </row>
    <row r="2156" spans="141:141">
      <c r="EK2156" s="598"/>
    </row>
    <row r="2157" spans="141:141">
      <c r="EK2157" s="598"/>
    </row>
    <row r="2158" spans="141:141">
      <c r="EK2158" s="598"/>
    </row>
    <row r="2159" spans="141:141">
      <c r="EK2159" s="598"/>
    </row>
    <row r="2160" spans="141:141">
      <c r="EK2160" s="598"/>
    </row>
    <row r="2161" spans="141:141">
      <c r="EK2161" s="598"/>
    </row>
    <row r="2162" spans="141:141">
      <c r="EK2162" s="598"/>
    </row>
    <row r="2163" spans="141:141">
      <c r="EK2163" s="598"/>
    </row>
    <row r="2164" spans="141:141">
      <c r="EK2164" s="598"/>
    </row>
    <row r="2165" spans="141:141">
      <c r="EK2165" s="598"/>
    </row>
    <row r="2166" spans="141:141">
      <c r="EK2166" s="598"/>
    </row>
    <row r="2167" spans="141:141">
      <c r="EK2167" s="598"/>
    </row>
    <row r="2168" spans="141:141">
      <c r="EK2168" s="598"/>
    </row>
    <row r="2169" spans="141:141">
      <c r="EK2169" s="598"/>
    </row>
    <row r="2170" spans="141:141">
      <c r="EK2170" s="598"/>
    </row>
    <row r="2171" spans="141:141">
      <c r="EK2171" s="598"/>
    </row>
    <row r="2172" spans="141:141">
      <c r="EK2172" s="598"/>
    </row>
    <row r="2173" spans="141:141">
      <c r="EK2173" s="598"/>
    </row>
    <row r="2174" spans="141:141">
      <c r="EK2174" s="598"/>
    </row>
    <row r="2175" spans="141:141">
      <c r="EK2175" s="598"/>
    </row>
    <row r="2176" spans="141:141">
      <c r="EK2176" s="598"/>
    </row>
    <row r="2177" spans="141:141">
      <c r="EK2177" s="598"/>
    </row>
    <row r="2178" spans="141:141">
      <c r="EK2178" s="598"/>
    </row>
    <row r="2179" spans="141:141">
      <c r="EK2179" s="598"/>
    </row>
    <row r="2180" spans="141:141">
      <c r="EK2180" s="598"/>
    </row>
    <row r="2181" spans="141:141">
      <c r="EK2181" s="598"/>
    </row>
    <row r="2182" spans="141:141">
      <c r="EK2182" s="598"/>
    </row>
    <row r="2183" spans="141:141">
      <c r="EK2183" s="598"/>
    </row>
    <row r="2184" spans="141:141">
      <c r="EK2184" s="598"/>
    </row>
    <row r="2185" spans="141:141">
      <c r="EK2185" s="598"/>
    </row>
    <row r="2186" spans="141:141">
      <c r="EK2186" s="598"/>
    </row>
    <row r="2187" spans="141:141">
      <c r="EK2187" s="598"/>
    </row>
    <row r="2188" spans="141:141">
      <c r="EK2188" s="598"/>
    </row>
    <row r="2189" spans="141:141">
      <c r="EK2189" s="598"/>
    </row>
    <row r="2190" spans="141:141">
      <c r="EK2190" s="598"/>
    </row>
    <row r="2191" spans="141:141">
      <c r="EK2191" s="598"/>
    </row>
    <row r="2192" spans="141:141">
      <c r="EK2192" s="598"/>
    </row>
    <row r="2193" spans="141:141">
      <c r="EK2193" s="598"/>
    </row>
    <row r="2194" spans="141:141">
      <c r="EK2194" s="598"/>
    </row>
    <row r="2195" spans="141:141">
      <c r="EK2195" s="598"/>
    </row>
    <row r="2196" spans="141:141">
      <c r="EK2196" s="598"/>
    </row>
    <row r="2197" spans="141:141">
      <c r="EK2197" s="598"/>
    </row>
    <row r="2198" spans="141:141">
      <c r="EK2198" s="598"/>
    </row>
    <row r="2199" spans="141:141">
      <c r="EK2199" s="598"/>
    </row>
    <row r="2200" spans="141:141">
      <c r="EK2200" s="598"/>
    </row>
    <row r="2201" spans="141:141">
      <c r="EK2201" s="598"/>
    </row>
    <row r="2202" spans="141:141">
      <c r="EK2202" s="598"/>
    </row>
    <row r="2203" spans="141:141">
      <c r="EK2203" s="598"/>
    </row>
    <row r="2204" spans="141:141">
      <c r="EK2204" s="598"/>
    </row>
    <row r="2205" spans="141:141">
      <c r="EK2205" s="598"/>
    </row>
    <row r="2206" spans="141:141">
      <c r="EK2206" s="598"/>
    </row>
    <row r="2207" spans="141:141">
      <c r="EK2207" s="598"/>
    </row>
    <row r="2208" spans="141:141">
      <c r="EK2208" s="598"/>
    </row>
    <row r="2209" spans="141:141">
      <c r="EK2209" s="598"/>
    </row>
    <row r="2210" spans="141:141">
      <c r="EK2210" s="598"/>
    </row>
    <row r="2211" spans="141:141">
      <c r="EK2211" s="598"/>
    </row>
    <row r="2212" spans="141:141">
      <c r="EK2212" s="598"/>
    </row>
    <row r="2213" spans="141:141">
      <c r="EK2213" s="598"/>
    </row>
    <row r="2214" spans="141:141">
      <c r="EK2214" s="598"/>
    </row>
    <row r="2215" spans="141:141">
      <c r="EK2215" s="598"/>
    </row>
    <row r="2216" spans="141:141">
      <c r="EK2216" s="598"/>
    </row>
    <row r="2217" spans="141:141">
      <c r="EK2217" s="598"/>
    </row>
    <row r="2218" spans="141:141">
      <c r="EK2218" s="598"/>
    </row>
    <row r="2219" spans="141:141">
      <c r="EK2219" s="598"/>
    </row>
    <row r="2220" spans="141:141">
      <c r="EK2220" s="598"/>
    </row>
    <row r="2221" spans="141:141">
      <c r="EK2221" s="598"/>
    </row>
    <row r="2222" spans="141:141">
      <c r="EK2222" s="598"/>
    </row>
    <row r="2223" spans="141:141">
      <c r="EK2223" s="598"/>
    </row>
    <row r="2224" spans="141:141">
      <c r="EK2224" s="598"/>
    </row>
    <row r="2225" spans="141:141">
      <c r="EK2225" s="598"/>
    </row>
    <row r="2226" spans="141:141">
      <c r="EK2226" s="598"/>
    </row>
    <row r="2227" spans="141:141">
      <c r="EK2227" s="598"/>
    </row>
    <row r="2228" spans="141:141">
      <c r="EK2228" s="598"/>
    </row>
    <row r="2229" spans="141:141">
      <c r="EK2229" s="598"/>
    </row>
    <row r="2230" spans="141:141">
      <c r="EK2230" s="598"/>
    </row>
    <row r="2231" spans="141:141">
      <c r="EK2231" s="598"/>
    </row>
    <row r="2232" spans="141:141">
      <c r="EK2232" s="598"/>
    </row>
    <row r="2233" spans="141:141">
      <c r="EK2233" s="598"/>
    </row>
    <row r="2234" spans="141:141">
      <c r="EK2234" s="598"/>
    </row>
    <row r="2235" spans="141:141">
      <c r="EK2235" s="598"/>
    </row>
    <row r="2236" spans="141:141">
      <c r="EK2236" s="598"/>
    </row>
    <row r="2237" spans="141:141">
      <c r="EK2237" s="598"/>
    </row>
    <row r="2238" spans="141:141">
      <c r="EK2238" s="598"/>
    </row>
    <row r="2239" spans="141:141">
      <c r="EK2239" s="598"/>
    </row>
    <row r="2240" spans="141:141">
      <c r="EK2240" s="598"/>
    </row>
    <row r="2241" spans="141:141">
      <c r="EK2241" s="598"/>
    </row>
    <row r="2242" spans="141:141">
      <c r="EK2242" s="598"/>
    </row>
    <row r="2243" spans="141:141">
      <c r="EK2243" s="598"/>
    </row>
    <row r="2244" spans="141:141">
      <c r="EK2244" s="598"/>
    </row>
    <row r="2245" spans="141:141">
      <c r="EK2245" s="598"/>
    </row>
    <row r="2246" spans="141:141">
      <c r="EK2246" s="598"/>
    </row>
    <row r="2247" spans="141:141">
      <c r="EK2247" s="598"/>
    </row>
    <row r="2248" spans="141:141">
      <c r="EK2248" s="598"/>
    </row>
    <row r="2249" spans="141:141">
      <c r="EK2249" s="598"/>
    </row>
    <row r="2250" spans="141:141">
      <c r="EK2250" s="598"/>
    </row>
    <row r="2251" spans="141:141">
      <c r="EK2251" s="598"/>
    </row>
    <row r="2252" spans="141:141">
      <c r="EK2252" s="598"/>
    </row>
    <row r="2253" spans="141:141">
      <c r="EK2253" s="598"/>
    </row>
    <row r="2254" spans="141:141">
      <c r="EK2254" s="598"/>
    </row>
    <row r="2255" spans="141:141">
      <c r="EK2255" s="598"/>
    </row>
    <row r="2256" spans="141:141">
      <c r="EK2256" s="598"/>
    </row>
    <row r="2257" spans="141:141">
      <c r="EK2257" s="598"/>
    </row>
    <row r="2258" spans="141:141">
      <c r="EK2258" s="598"/>
    </row>
    <row r="2259" spans="141:141">
      <c r="EK2259" s="598"/>
    </row>
    <row r="2260" spans="141:141">
      <c r="EK2260" s="598"/>
    </row>
    <row r="2261" spans="141:141">
      <c r="EK2261" s="598"/>
    </row>
    <row r="2262" spans="141:141">
      <c r="EK2262" s="598"/>
    </row>
    <row r="2263" spans="141:141">
      <c r="EK2263" s="598"/>
    </row>
    <row r="2264" spans="141:141">
      <c r="EK2264" s="598"/>
    </row>
    <row r="2265" spans="141:141">
      <c r="EK2265" s="598"/>
    </row>
    <row r="2266" spans="141:141">
      <c r="EK2266" s="598"/>
    </row>
    <row r="2267" spans="141:141">
      <c r="EK2267" s="598"/>
    </row>
    <row r="2268" spans="141:141">
      <c r="EK2268" s="598"/>
    </row>
    <row r="2269" spans="141:141">
      <c r="EK2269" s="598"/>
    </row>
    <row r="2270" spans="141:141">
      <c r="EK2270" s="598"/>
    </row>
    <row r="2271" spans="141:141">
      <c r="EK2271" s="598"/>
    </row>
    <row r="2272" spans="141:141">
      <c r="EK2272" s="598"/>
    </row>
    <row r="2273" spans="141:141">
      <c r="EK2273" s="598"/>
    </row>
    <row r="2274" spans="141:141">
      <c r="EK2274" s="598"/>
    </row>
    <row r="2275" spans="141:141">
      <c r="EK2275" s="598"/>
    </row>
    <row r="2276" spans="141:141">
      <c r="EK2276" s="598"/>
    </row>
    <row r="2277" spans="141:141">
      <c r="EK2277" s="598"/>
    </row>
    <row r="2278" spans="141:141">
      <c r="EK2278" s="598"/>
    </row>
    <row r="2279" spans="141:141">
      <c r="EK2279" s="598"/>
    </row>
    <row r="2280" spans="141:141">
      <c r="EK2280" s="598"/>
    </row>
    <row r="2281" spans="141:141">
      <c r="EK2281" s="598"/>
    </row>
    <row r="2282" spans="141:141">
      <c r="EK2282" s="598"/>
    </row>
    <row r="2283" spans="141:141">
      <c r="EK2283" s="598"/>
    </row>
    <row r="2284" spans="141:141">
      <c r="EK2284" s="598"/>
    </row>
    <row r="2285" spans="141:141">
      <c r="EK2285" s="598"/>
    </row>
    <row r="2286" spans="141:141">
      <c r="EK2286" s="598"/>
    </row>
    <row r="2287" spans="141:141">
      <c r="EK2287" s="598"/>
    </row>
    <row r="2288" spans="141:141">
      <c r="EK2288" s="598"/>
    </row>
    <row r="2289" spans="141:141">
      <c r="EK2289" s="598"/>
    </row>
    <row r="2290" spans="141:141">
      <c r="EK2290" s="598"/>
    </row>
    <row r="2291" spans="141:141">
      <c r="EK2291" s="598"/>
    </row>
    <row r="2292" spans="141:141">
      <c r="EK2292" s="598"/>
    </row>
    <row r="2293" spans="141:141">
      <c r="EK2293" s="598"/>
    </row>
    <row r="2294" spans="141:141">
      <c r="EK2294" s="598"/>
    </row>
    <row r="2295" spans="141:141">
      <c r="EK2295" s="598"/>
    </row>
    <row r="2296" spans="141:141">
      <c r="EK2296" s="598"/>
    </row>
    <row r="2297" spans="141:141">
      <c r="EK2297" s="598"/>
    </row>
    <row r="2298" spans="141:141">
      <c r="EK2298" s="598"/>
    </row>
    <row r="2299" spans="141:141">
      <c r="EK2299" s="598"/>
    </row>
    <row r="2300" spans="141:141">
      <c r="EK2300" s="598"/>
    </row>
    <row r="2301" spans="141:141">
      <c r="EK2301" s="598"/>
    </row>
    <row r="2302" spans="141:141">
      <c r="EK2302" s="598"/>
    </row>
    <row r="2303" spans="141:141">
      <c r="EK2303" s="598"/>
    </row>
    <row r="2304" spans="141:141">
      <c r="EK2304" s="598"/>
    </row>
    <row r="2305" spans="141:141">
      <c r="EK2305" s="598"/>
    </row>
    <row r="2306" spans="141:141">
      <c r="EK2306" s="598"/>
    </row>
    <row r="2307" spans="141:141">
      <c r="EK2307" s="598"/>
    </row>
    <row r="2308" spans="141:141">
      <c r="EK2308" s="598"/>
    </row>
    <row r="2309" spans="141:141">
      <c r="EK2309" s="598"/>
    </row>
    <row r="2310" spans="141:141">
      <c r="EK2310" s="598"/>
    </row>
    <row r="2311" spans="141:141">
      <c r="EK2311" s="598"/>
    </row>
    <row r="2312" spans="141:141">
      <c r="EK2312" s="598"/>
    </row>
    <row r="2313" spans="141:141">
      <c r="EK2313" s="598"/>
    </row>
    <row r="2314" spans="141:141">
      <c r="EK2314" s="598"/>
    </row>
    <row r="2315" spans="141:141">
      <c r="EK2315" s="598"/>
    </row>
    <row r="2316" spans="141:141">
      <c r="EK2316" s="598"/>
    </row>
    <row r="2317" spans="141:141">
      <c r="EK2317" s="598"/>
    </row>
    <row r="2318" spans="141:141">
      <c r="EK2318" s="598"/>
    </row>
    <row r="2319" spans="141:141">
      <c r="EK2319" s="598"/>
    </row>
    <row r="2320" spans="141:141">
      <c r="EK2320" s="598"/>
    </row>
    <row r="2321" spans="141:141">
      <c r="EK2321" s="598"/>
    </row>
    <row r="2322" spans="141:141">
      <c r="EK2322" s="598"/>
    </row>
    <row r="2323" spans="141:141">
      <c r="EK2323" s="598"/>
    </row>
    <row r="2324" spans="141:141">
      <c r="EK2324" s="598"/>
    </row>
    <row r="2325" spans="141:141">
      <c r="EK2325" s="598"/>
    </row>
    <row r="2326" spans="141:141">
      <c r="EK2326" s="598"/>
    </row>
    <row r="2327" spans="141:141">
      <c r="EK2327" s="598"/>
    </row>
    <row r="2328" spans="141:141">
      <c r="EK2328" s="598"/>
    </row>
    <row r="2329" spans="141:141">
      <c r="EK2329" s="598"/>
    </row>
    <row r="2330" spans="141:141">
      <c r="EK2330" s="598"/>
    </row>
    <row r="2331" spans="141:141">
      <c r="EK2331" s="598"/>
    </row>
    <row r="2332" spans="141:141">
      <c r="EK2332" s="598"/>
    </row>
    <row r="2333" spans="141:141">
      <c r="EK2333" s="598"/>
    </row>
    <row r="2334" spans="141:141">
      <c r="EK2334" s="598"/>
    </row>
    <row r="2335" spans="141:141">
      <c r="EK2335" s="598"/>
    </row>
    <row r="2336" spans="141:141">
      <c r="EK2336" s="598"/>
    </row>
    <row r="2337" spans="141:141">
      <c r="EK2337" s="598"/>
    </row>
    <row r="2338" spans="141:141">
      <c r="EK2338" s="598"/>
    </row>
    <row r="2339" spans="141:141">
      <c r="EK2339" s="598"/>
    </row>
    <row r="2340" spans="141:141">
      <c r="EK2340" s="598"/>
    </row>
    <row r="2341" spans="141:141">
      <c r="EK2341" s="598"/>
    </row>
    <row r="2342" spans="141:141">
      <c r="EK2342" s="598"/>
    </row>
    <row r="2343" spans="141:141">
      <c r="EK2343" s="598"/>
    </row>
    <row r="2344" spans="141:141">
      <c r="EK2344" s="598"/>
    </row>
    <row r="2345" spans="141:141">
      <c r="EK2345" s="598"/>
    </row>
    <row r="2346" spans="141:141">
      <c r="EK2346" s="598"/>
    </row>
    <row r="2347" spans="141:141">
      <c r="EK2347" s="598"/>
    </row>
    <row r="2348" spans="141:141">
      <c r="EK2348" s="598"/>
    </row>
    <row r="2349" spans="141:141">
      <c r="EK2349" s="598"/>
    </row>
    <row r="2350" spans="141:141">
      <c r="EK2350" s="598"/>
    </row>
    <row r="2351" spans="141:141">
      <c r="EK2351" s="598"/>
    </row>
    <row r="2352" spans="141:141">
      <c r="EK2352" s="598"/>
    </row>
    <row r="2353" spans="141:141">
      <c r="EK2353" s="598"/>
    </row>
    <row r="2354" spans="141:141">
      <c r="EK2354" s="598"/>
    </row>
    <row r="2355" spans="141:141">
      <c r="EK2355" s="598"/>
    </row>
    <row r="2356" spans="141:141">
      <c r="EK2356" s="598"/>
    </row>
    <row r="2357" spans="141:141">
      <c r="EK2357" s="598"/>
    </row>
    <row r="2358" spans="141:141">
      <c r="EK2358" s="598"/>
    </row>
    <row r="2359" spans="141:141">
      <c r="EK2359" s="598"/>
    </row>
    <row r="2360" spans="141:141">
      <c r="EK2360" s="598"/>
    </row>
    <row r="2361" spans="141:141">
      <c r="EK2361" s="598"/>
    </row>
    <row r="2362" spans="141:141">
      <c r="EK2362" s="598"/>
    </row>
    <row r="2363" spans="141:141">
      <c r="EK2363" s="598"/>
    </row>
    <row r="2364" spans="141:141">
      <c r="EK2364" s="598"/>
    </row>
    <row r="2365" spans="141:141">
      <c r="EK2365" s="598"/>
    </row>
    <row r="2366" spans="141:141">
      <c r="EK2366" s="598"/>
    </row>
    <row r="2367" spans="141:141">
      <c r="EK2367" s="598"/>
    </row>
    <row r="2368" spans="141:141">
      <c r="EK2368" s="598"/>
    </row>
    <row r="2369" spans="141:141">
      <c r="EK2369" s="598"/>
    </row>
    <row r="2370" spans="141:141">
      <c r="EK2370" s="598"/>
    </row>
    <row r="2371" spans="141:141">
      <c r="EK2371" s="598"/>
    </row>
    <row r="2372" spans="141:141">
      <c r="EK2372" s="598"/>
    </row>
    <row r="2373" spans="141:141">
      <c r="EK2373" s="598"/>
    </row>
    <row r="2374" spans="141:141">
      <c r="EK2374" s="598"/>
    </row>
    <row r="2375" spans="141:141">
      <c r="EK2375" s="598"/>
    </row>
    <row r="2376" spans="141:141">
      <c r="EK2376" s="598"/>
    </row>
    <row r="2377" spans="141:141">
      <c r="EK2377" s="598"/>
    </row>
    <row r="2378" spans="141:141">
      <c r="EK2378" s="598"/>
    </row>
    <row r="2379" spans="141:141">
      <c r="EK2379" s="598"/>
    </row>
    <row r="2380" spans="141:141">
      <c r="EK2380" s="598"/>
    </row>
    <row r="2381" spans="141:141">
      <c r="EK2381" s="598"/>
    </row>
    <row r="2382" spans="141:141">
      <c r="EK2382" s="598"/>
    </row>
    <row r="2383" spans="141:141">
      <c r="EK2383" s="598"/>
    </row>
    <row r="2384" spans="141:141">
      <c r="EK2384" s="598"/>
    </row>
    <row r="2385" spans="141:141">
      <c r="EK2385" s="598"/>
    </row>
    <row r="2386" spans="141:141">
      <c r="EK2386" s="598"/>
    </row>
    <row r="2387" spans="141:141">
      <c r="EK2387" s="598"/>
    </row>
    <row r="2388" spans="141:141">
      <c r="EK2388" s="598"/>
    </row>
    <row r="2389" spans="141:141">
      <c r="EK2389" s="598"/>
    </row>
    <row r="2390" spans="141:141">
      <c r="EK2390" s="598"/>
    </row>
    <row r="2391" spans="141:141">
      <c r="EK2391" s="598"/>
    </row>
    <row r="2392" spans="141:141">
      <c r="EK2392" s="598"/>
    </row>
    <row r="2393" spans="141:141">
      <c r="EK2393" s="598"/>
    </row>
    <row r="2394" spans="141:141">
      <c r="EK2394" s="598"/>
    </row>
    <row r="2395" spans="141:141">
      <c r="EK2395" s="598"/>
    </row>
    <row r="2396" spans="141:141">
      <c r="EK2396" s="598"/>
    </row>
    <row r="2397" spans="141:141">
      <c r="EK2397" s="598"/>
    </row>
    <row r="2398" spans="141:141">
      <c r="EK2398" s="598"/>
    </row>
    <row r="2399" spans="141:141">
      <c r="EK2399" s="598"/>
    </row>
    <row r="2400" spans="141:141">
      <c r="EK2400" s="598"/>
    </row>
    <row r="2401" spans="141:141">
      <c r="EK2401" s="598"/>
    </row>
    <row r="2402" spans="141:141">
      <c r="EK2402" s="598"/>
    </row>
    <row r="2403" spans="141:141">
      <c r="EK2403" s="598"/>
    </row>
    <row r="2404" spans="141:141">
      <c r="EK2404" s="598"/>
    </row>
    <row r="2405" spans="141:141">
      <c r="EK2405" s="598"/>
    </row>
    <row r="2406" spans="141:141">
      <c r="EK2406" s="598"/>
    </row>
    <row r="2407" spans="141:141">
      <c r="EK2407" s="598"/>
    </row>
    <row r="2408" spans="141:141">
      <c r="EK2408" s="598"/>
    </row>
    <row r="2409" spans="141:141">
      <c r="EK2409" s="598"/>
    </row>
    <row r="2410" spans="141:141">
      <c r="EK2410" s="598"/>
    </row>
    <row r="2411" spans="141:141">
      <c r="EK2411" s="598"/>
    </row>
    <row r="2412" spans="141:141">
      <c r="EK2412" s="598"/>
    </row>
    <row r="2413" spans="141:141">
      <c r="EK2413" s="598"/>
    </row>
    <row r="2414" spans="141:141">
      <c r="EK2414" s="598"/>
    </row>
    <row r="2415" spans="141:141">
      <c r="EK2415" s="598"/>
    </row>
    <row r="2416" spans="141:141">
      <c r="EK2416" s="598"/>
    </row>
    <row r="2417" spans="141:141">
      <c r="EK2417" s="598"/>
    </row>
    <row r="2418" spans="141:141">
      <c r="EK2418" s="598"/>
    </row>
    <row r="2419" spans="141:141">
      <c r="EK2419" s="598"/>
    </row>
    <row r="2420" spans="141:141">
      <c r="EK2420" s="598"/>
    </row>
    <row r="2421" spans="141:141">
      <c r="EK2421" s="598"/>
    </row>
    <row r="2422" spans="141:141">
      <c r="EK2422" s="598"/>
    </row>
    <row r="2423" spans="141:141">
      <c r="EK2423" s="598"/>
    </row>
    <row r="2424" spans="141:141">
      <c r="EK2424" s="598"/>
    </row>
    <row r="2425" spans="141:141">
      <c r="EK2425" s="598"/>
    </row>
    <row r="2426" spans="141:141">
      <c r="EK2426" s="598"/>
    </row>
    <row r="2427" spans="141:141">
      <c r="EK2427" s="598"/>
    </row>
    <row r="2428" spans="141:141">
      <c r="EK2428" s="598"/>
    </row>
    <row r="2429" spans="141:141">
      <c r="EK2429" s="598"/>
    </row>
    <row r="2430" spans="141:141">
      <c r="EK2430" s="598"/>
    </row>
    <row r="2431" spans="141:141">
      <c r="EK2431" s="598"/>
    </row>
    <row r="2432" spans="141:141">
      <c r="EK2432" s="598"/>
    </row>
    <row r="2433" spans="141:141">
      <c r="EK2433" s="598"/>
    </row>
    <row r="2434" spans="141:141">
      <c r="EK2434" s="598"/>
    </row>
    <row r="2435" spans="141:141">
      <c r="EK2435" s="598"/>
    </row>
    <row r="2436" spans="141:141">
      <c r="EK2436" s="598"/>
    </row>
    <row r="2437" spans="141:141">
      <c r="EK2437" s="598"/>
    </row>
    <row r="2438" spans="141:141">
      <c r="EK2438" s="598"/>
    </row>
    <row r="2439" spans="141:141">
      <c r="EK2439" s="598"/>
    </row>
    <row r="2440" spans="141:141">
      <c r="EK2440" s="598"/>
    </row>
    <row r="2441" spans="141:141">
      <c r="EK2441" s="598"/>
    </row>
    <row r="2442" spans="141:141">
      <c r="EK2442" s="598"/>
    </row>
    <row r="2443" spans="141:141">
      <c r="EK2443" s="598"/>
    </row>
    <row r="2444" spans="141:141">
      <c r="EK2444" s="598"/>
    </row>
    <row r="2445" spans="141:141">
      <c r="EK2445" s="598"/>
    </row>
    <row r="2446" spans="141:141">
      <c r="EK2446" s="598"/>
    </row>
    <row r="2447" spans="141:141">
      <c r="EK2447" s="598"/>
    </row>
    <row r="2448" spans="141:141">
      <c r="EK2448" s="598"/>
    </row>
    <row r="2449" spans="141:141">
      <c r="EK2449" s="598"/>
    </row>
    <row r="2450" spans="141:141">
      <c r="EK2450" s="598"/>
    </row>
    <row r="2451" spans="141:141">
      <c r="EK2451" s="598"/>
    </row>
    <row r="2452" spans="141:141">
      <c r="EK2452" s="598"/>
    </row>
    <row r="2453" spans="141:141">
      <c r="EK2453" s="598"/>
    </row>
    <row r="2454" spans="141:141">
      <c r="EK2454" s="598"/>
    </row>
    <row r="2455" spans="141:141">
      <c r="EK2455" s="598"/>
    </row>
    <row r="2456" spans="141:141">
      <c r="EK2456" s="598"/>
    </row>
    <row r="2457" spans="141:141">
      <c r="EK2457" s="598"/>
    </row>
    <row r="2458" spans="141:141">
      <c r="EK2458" s="598"/>
    </row>
    <row r="2459" spans="141:141">
      <c r="EK2459" s="598"/>
    </row>
    <row r="2460" spans="141:141">
      <c r="EK2460" s="598"/>
    </row>
    <row r="2461" spans="141:141">
      <c r="EK2461" s="598"/>
    </row>
    <row r="2462" spans="141:141">
      <c r="EK2462" s="598"/>
    </row>
    <row r="2463" spans="141:141">
      <c r="EK2463" s="598"/>
    </row>
    <row r="2464" spans="141:141">
      <c r="EK2464" s="598"/>
    </row>
    <row r="2465" spans="141:141">
      <c r="EK2465" s="598"/>
    </row>
    <row r="2466" spans="141:141">
      <c r="EK2466" s="598"/>
    </row>
    <row r="2467" spans="141:141">
      <c r="EK2467" s="598"/>
    </row>
    <row r="2468" spans="141:141">
      <c r="EK2468" s="598"/>
    </row>
    <row r="2469" spans="141:141">
      <c r="EK2469" s="598"/>
    </row>
    <row r="2470" spans="141:141">
      <c r="EK2470" s="598"/>
    </row>
    <row r="2471" spans="141:141">
      <c r="EK2471" s="598"/>
    </row>
    <row r="2472" spans="141:141">
      <c r="EK2472" s="598"/>
    </row>
    <row r="2473" spans="141:141">
      <c r="EK2473" s="598"/>
    </row>
    <row r="2474" spans="141:141">
      <c r="EK2474" s="598"/>
    </row>
    <row r="2475" spans="141:141">
      <c r="EK2475" s="598"/>
    </row>
    <row r="2476" spans="141:141">
      <c r="EK2476" s="598"/>
    </row>
    <row r="2477" spans="141:141">
      <c r="EK2477" s="598"/>
    </row>
    <row r="2478" spans="141:141">
      <c r="EK2478" s="598"/>
    </row>
    <row r="2479" spans="141:141">
      <c r="EK2479" s="598"/>
    </row>
    <row r="2480" spans="141:141">
      <c r="EK2480" s="598"/>
    </row>
    <row r="2481" spans="141:141">
      <c r="EK2481" s="598"/>
    </row>
    <row r="2482" spans="141:141">
      <c r="EK2482" s="598"/>
    </row>
    <row r="2483" spans="141:141">
      <c r="EK2483" s="598"/>
    </row>
    <row r="2484" spans="141:141">
      <c r="EK2484" s="598"/>
    </row>
    <row r="2485" spans="141:141">
      <c r="EK2485" s="598"/>
    </row>
    <row r="2486" spans="141:141">
      <c r="EK2486" s="598"/>
    </row>
    <row r="2487" spans="141:141">
      <c r="EK2487" s="598"/>
    </row>
    <row r="2488" spans="141:141">
      <c r="EK2488" s="598"/>
    </row>
    <row r="2489" spans="141:141">
      <c r="EK2489" s="598"/>
    </row>
    <row r="2490" spans="141:141">
      <c r="EK2490" s="598"/>
    </row>
    <row r="2491" spans="141:141">
      <c r="EK2491" s="598"/>
    </row>
    <row r="2492" spans="141:141">
      <c r="EK2492" s="598"/>
    </row>
    <row r="2493" spans="141:141">
      <c r="EK2493" s="598"/>
    </row>
    <row r="2494" spans="141:141">
      <c r="EK2494" s="598"/>
    </row>
    <row r="2495" spans="141:141">
      <c r="EK2495" s="598"/>
    </row>
    <row r="2496" spans="141:141">
      <c r="EK2496" s="598"/>
    </row>
    <row r="2497" spans="141:141">
      <c r="EK2497" s="598"/>
    </row>
    <row r="2498" spans="141:141">
      <c r="EK2498" s="598"/>
    </row>
    <row r="2499" spans="141:141">
      <c r="EK2499" s="598"/>
    </row>
    <row r="2500" spans="141:141">
      <c r="EK2500" s="598"/>
    </row>
    <row r="2501" spans="141:141">
      <c r="EK2501" s="598"/>
    </row>
    <row r="2502" spans="141:141">
      <c r="EK2502" s="598"/>
    </row>
    <row r="2503" spans="141:141">
      <c r="EK2503" s="598"/>
    </row>
    <row r="2504" spans="141:141">
      <c r="EK2504" s="598"/>
    </row>
    <row r="2505" spans="141:141">
      <c r="EK2505" s="598"/>
    </row>
    <row r="2506" spans="141:141">
      <c r="EK2506" s="598"/>
    </row>
    <row r="2507" spans="141:141">
      <c r="EK2507" s="598"/>
    </row>
    <row r="2508" spans="141:141">
      <c r="EK2508" s="598"/>
    </row>
    <row r="2509" spans="141:141">
      <c r="EK2509" s="598"/>
    </row>
    <row r="2510" spans="141:141">
      <c r="EK2510" s="598"/>
    </row>
    <row r="2511" spans="141:141">
      <c r="EK2511" s="598"/>
    </row>
    <row r="2512" spans="141:141">
      <c r="EK2512" s="598"/>
    </row>
    <row r="2513" spans="141:141">
      <c r="EK2513" s="598"/>
    </row>
    <row r="2514" spans="141:141">
      <c r="EK2514" s="598"/>
    </row>
    <row r="2515" spans="141:141">
      <c r="EK2515" s="598"/>
    </row>
    <row r="2516" spans="141:141">
      <c r="EK2516" s="598"/>
    </row>
    <row r="2517" spans="141:141">
      <c r="EK2517" s="598"/>
    </row>
    <row r="2518" spans="141:141">
      <c r="EK2518" s="598"/>
    </row>
    <row r="2519" spans="141:141">
      <c r="EK2519" s="598"/>
    </row>
    <row r="2520" spans="141:141">
      <c r="EK2520" s="598"/>
    </row>
    <row r="2521" spans="141:141">
      <c r="EK2521" s="598"/>
    </row>
    <row r="2522" spans="141:141">
      <c r="EK2522" s="598"/>
    </row>
    <row r="2523" spans="141:141">
      <c r="EK2523" s="598"/>
    </row>
    <row r="2524" spans="141:141">
      <c r="EK2524" s="598"/>
    </row>
    <row r="2525" spans="141:141">
      <c r="EK2525" s="598"/>
    </row>
    <row r="2526" spans="141:141">
      <c r="EK2526" s="598"/>
    </row>
    <row r="2527" spans="141:141">
      <c r="EK2527" s="598"/>
    </row>
    <row r="2528" spans="141:141">
      <c r="EK2528" s="598"/>
    </row>
    <row r="2529" spans="141:141">
      <c r="EK2529" s="598"/>
    </row>
    <row r="2530" spans="141:141">
      <c r="EK2530" s="598"/>
    </row>
    <row r="2531" spans="141:141">
      <c r="EK2531" s="598"/>
    </row>
    <row r="2532" spans="141:141">
      <c r="EK2532" s="598"/>
    </row>
    <row r="2533" spans="141:141">
      <c r="EK2533" s="598"/>
    </row>
    <row r="2534" spans="141:141">
      <c r="EK2534" s="598"/>
    </row>
    <row r="2535" spans="141:141">
      <c r="EK2535" s="598"/>
    </row>
    <row r="2536" spans="141:141">
      <c r="EK2536" s="598"/>
    </row>
    <row r="2537" spans="141:141">
      <c r="EK2537" s="598"/>
    </row>
    <row r="2538" spans="141:141">
      <c r="EK2538" s="598"/>
    </row>
    <row r="2539" spans="141:141">
      <c r="EK2539" s="598"/>
    </row>
    <row r="2540" spans="141:141">
      <c r="EK2540" s="598"/>
    </row>
    <row r="2541" spans="141:141">
      <c r="EK2541" s="598"/>
    </row>
    <row r="2542" spans="141:141">
      <c r="EK2542" s="598"/>
    </row>
    <row r="2543" spans="141:141">
      <c r="EK2543" s="598"/>
    </row>
    <row r="2544" spans="141:141">
      <c r="EK2544" s="598"/>
    </row>
    <row r="2545" spans="141:141">
      <c r="EK2545" s="598"/>
    </row>
    <row r="2546" spans="141:141">
      <c r="EK2546" s="598"/>
    </row>
    <row r="2547" spans="141:141">
      <c r="EK2547" s="598"/>
    </row>
    <row r="2548" spans="141:141">
      <c r="EK2548" s="598"/>
    </row>
    <row r="2549" spans="141:141">
      <c r="EK2549" s="598"/>
    </row>
    <row r="2550" spans="141:141">
      <c r="EK2550" s="598"/>
    </row>
    <row r="2551" spans="141:141">
      <c r="EK2551" s="598"/>
    </row>
    <row r="2552" spans="141:141">
      <c r="EK2552" s="598"/>
    </row>
    <row r="2553" spans="141:141">
      <c r="EK2553" s="598"/>
    </row>
    <row r="2554" spans="141:141">
      <c r="EK2554" s="598"/>
    </row>
    <row r="2555" spans="141:141">
      <c r="EK2555" s="598"/>
    </row>
    <row r="2556" spans="141:141">
      <c r="EK2556" s="598"/>
    </row>
    <row r="2557" spans="141:141">
      <c r="EK2557" s="598"/>
    </row>
    <row r="2558" spans="141:141">
      <c r="EK2558" s="598"/>
    </row>
    <row r="2559" spans="141:141">
      <c r="EK2559" s="598"/>
    </row>
    <row r="2560" spans="141:141">
      <c r="EK2560" s="598"/>
    </row>
    <row r="2561" spans="141:141">
      <c r="EK2561" s="598"/>
    </row>
    <row r="2562" spans="141:141">
      <c r="EK2562" s="598"/>
    </row>
    <row r="2563" spans="141:141">
      <c r="EK2563" s="598"/>
    </row>
    <row r="2564" spans="141:141">
      <c r="EK2564" s="598"/>
    </row>
    <row r="2565" spans="141:141">
      <c r="EK2565" s="598"/>
    </row>
    <row r="2566" spans="141:141">
      <c r="EK2566" s="598"/>
    </row>
    <row r="2567" spans="141:141">
      <c r="EK2567" s="598"/>
    </row>
    <row r="2568" spans="141:141">
      <c r="EK2568" s="598"/>
    </row>
    <row r="2569" spans="141:141">
      <c r="EK2569" s="598"/>
    </row>
    <row r="2570" spans="141:141">
      <c r="EK2570" s="598"/>
    </row>
    <row r="2571" spans="141:141">
      <c r="EK2571" s="598"/>
    </row>
    <row r="2572" spans="141:141">
      <c r="EK2572" s="598"/>
    </row>
    <row r="2573" spans="141:141">
      <c r="EK2573" s="598"/>
    </row>
    <row r="2574" spans="141:141">
      <c r="EK2574" s="598"/>
    </row>
    <row r="2575" spans="141:141">
      <c r="EK2575" s="598"/>
    </row>
    <row r="2576" spans="141:141">
      <c r="EK2576" s="598"/>
    </row>
    <row r="2577" spans="141:141">
      <c r="EK2577" s="598"/>
    </row>
    <row r="2578" spans="141:141">
      <c r="EK2578" s="598"/>
    </row>
    <row r="2579" spans="141:141">
      <c r="EK2579" s="598"/>
    </row>
    <row r="2580" spans="141:141">
      <c r="EK2580" s="598"/>
    </row>
    <row r="2581" spans="141:141">
      <c r="EK2581" s="598"/>
    </row>
    <row r="2582" spans="141:141">
      <c r="EK2582" s="598"/>
    </row>
    <row r="2583" spans="141:141">
      <c r="EK2583" s="598"/>
    </row>
    <row r="2584" spans="141:141">
      <c r="EK2584" s="598"/>
    </row>
    <row r="2585" spans="141:141">
      <c r="EK2585" s="598"/>
    </row>
    <row r="2586" spans="141:141">
      <c r="EK2586" s="598"/>
    </row>
    <row r="2587" spans="141:141">
      <c r="EK2587" s="598"/>
    </row>
    <row r="2588" spans="141:141">
      <c r="EK2588" s="598"/>
    </row>
    <row r="2589" spans="141:141">
      <c r="EK2589" s="598"/>
    </row>
    <row r="2590" spans="141:141">
      <c r="EK2590" s="598"/>
    </row>
    <row r="2591" spans="141:141">
      <c r="EK2591" s="598"/>
    </row>
    <row r="2592" spans="141:141">
      <c r="EK2592" s="598"/>
    </row>
    <row r="2593" spans="141:141">
      <c r="EK2593" s="598"/>
    </row>
    <row r="2594" spans="141:141">
      <c r="EK2594" s="598"/>
    </row>
    <row r="2595" spans="141:141">
      <c r="EK2595" s="598"/>
    </row>
    <row r="2596" spans="141:141">
      <c r="EK2596" s="598"/>
    </row>
    <row r="2597" spans="141:141">
      <c r="EK2597" s="598"/>
    </row>
    <row r="2598" spans="141:141">
      <c r="EK2598" s="598"/>
    </row>
    <row r="2599" spans="141:141">
      <c r="EK2599" s="598"/>
    </row>
    <row r="2600" spans="141:141">
      <c r="EK2600" s="598"/>
    </row>
    <row r="2601" spans="141:141">
      <c r="EK2601" s="598"/>
    </row>
    <row r="2602" spans="141:141">
      <c r="EK2602" s="598"/>
    </row>
    <row r="2603" spans="141:141">
      <c r="EK2603" s="598"/>
    </row>
    <row r="2604" spans="141:141">
      <c r="EK2604" s="598"/>
    </row>
    <row r="2605" spans="141:141">
      <c r="EK2605" s="598"/>
    </row>
    <row r="2606" spans="141:141">
      <c r="EK2606" s="598"/>
    </row>
    <row r="2607" spans="141:141">
      <c r="EK2607" s="598"/>
    </row>
    <row r="2608" spans="141:141">
      <c r="EK2608" s="598"/>
    </row>
    <row r="2609" spans="141:141">
      <c r="EK2609" s="598"/>
    </row>
    <row r="2610" spans="141:141">
      <c r="EK2610" s="598"/>
    </row>
    <row r="2611" spans="141:141">
      <c r="EK2611" s="598"/>
    </row>
    <row r="2612" spans="141:141">
      <c r="EK2612" s="598"/>
    </row>
    <row r="2613" spans="141:141">
      <c r="EK2613" s="598"/>
    </row>
    <row r="2614" spans="141:141">
      <c r="EK2614" s="598"/>
    </row>
    <row r="2615" spans="141:141">
      <c r="EK2615" s="598"/>
    </row>
    <row r="2616" spans="141:141">
      <c r="EK2616" s="598"/>
    </row>
    <row r="2617" spans="141:141">
      <c r="EK2617" s="598"/>
    </row>
    <row r="2618" spans="141:141">
      <c r="EK2618" s="598"/>
    </row>
    <row r="2619" spans="141:141">
      <c r="EK2619" s="598"/>
    </row>
    <row r="2620" spans="141:141">
      <c r="EK2620" s="598"/>
    </row>
    <row r="2621" spans="141:141">
      <c r="EK2621" s="598"/>
    </row>
    <row r="2622" spans="141:141">
      <c r="EK2622" s="598"/>
    </row>
    <row r="2623" spans="141:141">
      <c r="EK2623" s="598"/>
    </row>
    <row r="2624" spans="141:141">
      <c r="EK2624" s="598"/>
    </row>
    <row r="2625" spans="141:141">
      <c r="EK2625" s="598"/>
    </row>
    <row r="2626" spans="141:141">
      <c r="EK2626" s="598"/>
    </row>
    <row r="2627" spans="141:141">
      <c r="EK2627" s="598"/>
    </row>
    <row r="2628" spans="141:141">
      <c r="EK2628" s="598"/>
    </row>
    <row r="2629" spans="141:141">
      <c r="EK2629" s="598"/>
    </row>
    <row r="2630" spans="141:141">
      <c r="EK2630" s="598"/>
    </row>
    <row r="2631" spans="141:141">
      <c r="EK2631" s="598"/>
    </row>
    <row r="2632" spans="141:141">
      <c r="EK2632" s="598"/>
    </row>
    <row r="2633" spans="141:141">
      <c r="EK2633" s="598"/>
    </row>
    <row r="2634" spans="141:141">
      <c r="EK2634" s="598"/>
    </row>
    <row r="2635" spans="141:141">
      <c r="EK2635" s="598"/>
    </row>
    <row r="2636" spans="141:141">
      <c r="EK2636" s="598"/>
    </row>
    <row r="2637" spans="141:141">
      <c r="EK2637" s="598"/>
    </row>
    <row r="2638" spans="141:141">
      <c r="EK2638" s="598"/>
    </row>
    <row r="2639" spans="141:141">
      <c r="EK2639" s="598"/>
    </row>
    <row r="2640" spans="141:141">
      <c r="EK2640" s="598"/>
    </row>
    <row r="2641" spans="141:141">
      <c r="EK2641" s="598"/>
    </row>
    <row r="2642" spans="141:141">
      <c r="EK2642" s="598"/>
    </row>
    <row r="2643" spans="141:141">
      <c r="EK2643" s="598"/>
    </row>
    <row r="2644" spans="141:141">
      <c r="EK2644" s="598"/>
    </row>
    <row r="2645" spans="141:141">
      <c r="EK2645" s="598"/>
    </row>
    <row r="2646" spans="141:141">
      <c r="EK2646" s="598"/>
    </row>
    <row r="2647" spans="141:141">
      <c r="EK2647" s="598"/>
    </row>
    <row r="2648" spans="141:141">
      <c r="EK2648" s="598"/>
    </row>
    <row r="2649" spans="141:141">
      <c r="EK2649" s="598"/>
    </row>
    <row r="2650" spans="141:141">
      <c r="EK2650" s="598"/>
    </row>
    <row r="2651" spans="141:141">
      <c r="EK2651" s="598"/>
    </row>
    <row r="2652" spans="141:141">
      <c r="EK2652" s="598"/>
    </row>
    <row r="2653" spans="141:141">
      <c r="EK2653" s="598"/>
    </row>
    <row r="2654" spans="141:141">
      <c r="EK2654" s="598"/>
    </row>
    <row r="2655" spans="141:141">
      <c r="EK2655" s="598"/>
    </row>
    <row r="2656" spans="141:141">
      <c r="EK2656" s="598"/>
    </row>
    <row r="2657" spans="141:141">
      <c r="EK2657" s="598"/>
    </row>
    <row r="2658" spans="141:141">
      <c r="EK2658" s="598"/>
    </row>
    <row r="2659" spans="141:141">
      <c r="EK2659" s="598"/>
    </row>
    <row r="2660" spans="141:141">
      <c r="EK2660" s="598"/>
    </row>
    <row r="2661" spans="141:141">
      <c r="EK2661" s="598"/>
    </row>
    <row r="2662" spans="141:141">
      <c r="EK2662" s="598"/>
    </row>
    <row r="2663" spans="141:141">
      <c r="EK2663" s="598"/>
    </row>
    <row r="2664" spans="141:141">
      <c r="EK2664" s="598"/>
    </row>
    <row r="2665" spans="141:141">
      <c r="EK2665" s="598"/>
    </row>
    <row r="2666" spans="141:141">
      <c r="EK2666" s="598"/>
    </row>
    <row r="2667" spans="141:141">
      <c r="EK2667" s="598"/>
    </row>
    <row r="2668" spans="141:141">
      <c r="EK2668" s="598"/>
    </row>
    <row r="2669" spans="141:141">
      <c r="EK2669" s="598"/>
    </row>
    <row r="2670" spans="141:141">
      <c r="EK2670" s="598"/>
    </row>
    <row r="2671" spans="141:141">
      <c r="EK2671" s="598"/>
    </row>
    <row r="2672" spans="141:141">
      <c r="EK2672" s="598"/>
    </row>
    <row r="2673" spans="141:141">
      <c r="EK2673" s="598"/>
    </row>
    <row r="2674" spans="141:141">
      <c r="EK2674" s="598"/>
    </row>
    <row r="2675" spans="141:141">
      <c r="EK2675" s="598"/>
    </row>
    <row r="2676" spans="141:141">
      <c r="EK2676" s="598"/>
    </row>
    <row r="2677" spans="141:141">
      <c r="EK2677" s="598"/>
    </row>
    <row r="2678" spans="141:141">
      <c r="EK2678" s="598"/>
    </row>
    <row r="2679" spans="141:141">
      <c r="EK2679" s="598"/>
    </row>
    <row r="2680" spans="141:141">
      <c r="EK2680" s="598"/>
    </row>
    <row r="2681" spans="141:141">
      <c r="EK2681" s="598"/>
    </row>
    <row r="2682" spans="141:141">
      <c r="EK2682" s="598"/>
    </row>
    <row r="2683" spans="141:141">
      <c r="EK2683" s="598"/>
    </row>
    <row r="2684" spans="141:141">
      <c r="EK2684" s="598"/>
    </row>
    <row r="2685" spans="141:141">
      <c r="EK2685" s="598"/>
    </row>
    <row r="2686" spans="141:141">
      <c r="EK2686" s="598"/>
    </row>
    <row r="2687" spans="141:141">
      <c r="EK2687" s="598"/>
    </row>
    <row r="2688" spans="141:141">
      <c r="EK2688" s="598"/>
    </row>
    <row r="2689" spans="141:141">
      <c r="EK2689" s="598"/>
    </row>
    <row r="2690" spans="141:141">
      <c r="EK2690" s="598"/>
    </row>
    <row r="2691" spans="141:141">
      <c r="EK2691" s="598"/>
    </row>
    <row r="2692" spans="141:141">
      <c r="EK2692" s="598"/>
    </row>
    <row r="2693" spans="141:141">
      <c r="EK2693" s="598"/>
    </row>
    <row r="2694" spans="141:141">
      <c r="EK2694" s="598"/>
    </row>
    <row r="2695" spans="141:141">
      <c r="EK2695" s="598"/>
    </row>
    <row r="2696" spans="141:141">
      <c r="EK2696" s="598"/>
    </row>
    <row r="2697" spans="141:141">
      <c r="EK2697" s="598"/>
    </row>
    <row r="2698" spans="141:141">
      <c r="EK2698" s="598"/>
    </row>
    <row r="2699" spans="141:141">
      <c r="EK2699" s="598"/>
    </row>
    <row r="2700" spans="141:141">
      <c r="EK2700" s="598"/>
    </row>
    <row r="2701" spans="141:141">
      <c r="EK2701" s="598"/>
    </row>
    <row r="2702" spans="141:141">
      <c r="EK2702" s="598"/>
    </row>
    <row r="2703" spans="141:141">
      <c r="EK2703" s="598"/>
    </row>
    <row r="2704" spans="141:141">
      <c r="EK2704" s="598"/>
    </row>
    <row r="2705" spans="141:141">
      <c r="EK2705" s="598"/>
    </row>
    <row r="2706" spans="141:141">
      <c r="EK2706" s="598"/>
    </row>
    <row r="2707" spans="141:141">
      <c r="EK2707" s="598"/>
    </row>
    <row r="2708" spans="141:141">
      <c r="EK2708" s="598"/>
    </row>
    <row r="2709" spans="141:141">
      <c r="EK2709" s="598"/>
    </row>
    <row r="2710" spans="141:141">
      <c r="EK2710" s="598"/>
    </row>
    <row r="2711" spans="141:141">
      <c r="EK2711" s="598"/>
    </row>
    <row r="2712" spans="141:141">
      <c r="EK2712" s="598"/>
    </row>
    <row r="2713" spans="141:141">
      <c r="EK2713" s="598"/>
    </row>
    <row r="2714" spans="141:141">
      <c r="EK2714" s="598"/>
    </row>
    <row r="2715" spans="141:141">
      <c r="EK2715" s="598"/>
    </row>
    <row r="2716" spans="141:141">
      <c r="EK2716" s="598"/>
    </row>
    <row r="2717" spans="141:141">
      <c r="EK2717" s="598"/>
    </row>
    <row r="2718" spans="141:141">
      <c r="EK2718" s="598"/>
    </row>
    <row r="2719" spans="141:141">
      <c r="EK2719" s="598"/>
    </row>
    <row r="2720" spans="141:141">
      <c r="EK2720" s="598"/>
    </row>
    <row r="2721" spans="141:141">
      <c r="EK2721" s="598"/>
    </row>
    <row r="2722" spans="141:141">
      <c r="EK2722" s="598"/>
    </row>
    <row r="2723" spans="141:141">
      <c r="EK2723" s="598"/>
    </row>
    <row r="2724" spans="141:141">
      <c r="EK2724" s="598"/>
    </row>
    <row r="2725" spans="141:141">
      <c r="EK2725" s="598"/>
    </row>
    <row r="2726" spans="141:141">
      <c r="EK2726" s="598"/>
    </row>
    <row r="2727" spans="141:141">
      <c r="EK2727" s="598"/>
    </row>
    <row r="2728" spans="141:141">
      <c r="EK2728" s="598"/>
    </row>
    <row r="2729" spans="141:141">
      <c r="EK2729" s="598"/>
    </row>
    <row r="2730" spans="141:141">
      <c r="EK2730" s="598"/>
    </row>
    <row r="2731" spans="141:141">
      <c r="EK2731" s="598"/>
    </row>
    <row r="2732" spans="141:141">
      <c r="EK2732" s="598"/>
    </row>
    <row r="2733" spans="141:141">
      <c r="EK2733" s="598"/>
    </row>
    <row r="2734" spans="141:141">
      <c r="EK2734" s="598"/>
    </row>
    <row r="2735" spans="141:141">
      <c r="EK2735" s="598"/>
    </row>
    <row r="2736" spans="141:141">
      <c r="EK2736" s="598"/>
    </row>
    <row r="2737" spans="141:141">
      <c r="EK2737" s="598"/>
    </row>
    <row r="2738" spans="141:141">
      <c r="EK2738" s="598"/>
    </row>
    <row r="2739" spans="141:141">
      <c r="EK2739" s="598"/>
    </row>
    <row r="2740" spans="141:141">
      <c r="EK2740" s="598"/>
    </row>
    <row r="2741" spans="141:141">
      <c r="EK2741" s="598"/>
    </row>
    <row r="2742" spans="141:141">
      <c r="EK2742" s="598"/>
    </row>
    <row r="2743" spans="141:141">
      <c r="EK2743" s="598"/>
    </row>
    <row r="2744" spans="141:141">
      <c r="EK2744" s="598"/>
    </row>
    <row r="2745" spans="141:141">
      <c r="EK2745" s="598"/>
    </row>
    <row r="2746" spans="141:141">
      <c r="EK2746" s="598"/>
    </row>
    <row r="2747" spans="141:141">
      <c r="EK2747" s="598"/>
    </row>
    <row r="2748" spans="141:141">
      <c r="EK2748" s="598"/>
    </row>
    <row r="2749" spans="141:141">
      <c r="EK2749" s="598"/>
    </row>
    <row r="2750" spans="141:141">
      <c r="EK2750" s="598"/>
    </row>
    <row r="2751" spans="141:141">
      <c r="EK2751" s="598"/>
    </row>
    <row r="2752" spans="141:141">
      <c r="EK2752" s="598"/>
    </row>
    <row r="2753" spans="141:141">
      <c r="EK2753" s="598"/>
    </row>
    <row r="2754" spans="141:141">
      <c r="EK2754" s="598"/>
    </row>
    <row r="2755" spans="141:141">
      <c r="EK2755" s="598"/>
    </row>
    <row r="2756" spans="141:141">
      <c r="EK2756" s="598"/>
    </row>
    <row r="2757" spans="141:141">
      <c r="EK2757" s="598"/>
    </row>
    <row r="2758" spans="141:141">
      <c r="EK2758" s="598"/>
    </row>
    <row r="2759" spans="141:141">
      <c r="EK2759" s="598"/>
    </row>
    <row r="2760" spans="141:141">
      <c r="EK2760" s="598"/>
    </row>
    <row r="2761" spans="141:141">
      <c r="EK2761" s="598"/>
    </row>
    <row r="2762" spans="141:141">
      <c r="EK2762" s="598"/>
    </row>
    <row r="2763" spans="141:141">
      <c r="EK2763" s="598"/>
    </row>
    <row r="2764" spans="141:141">
      <c r="EK2764" s="598"/>
    </row>
    <row r="2765" spans="141:141">
      <c r="EK2765" s="598"/>
    </row>
    <row r="2766" spans="141:141">
      <c r="EK2766" s="598"/>
    </row>
    <row r="2767" spans="141:141">
      <c r="EK2767" s="598"/>
    </row>
    <row r="2768" spans="141:141">
      <c r="EK2768" s="598"/>
    </row>
    <row r="2769" spans="141:141">
      <c r="EK2769" s="598"/>
    </row>
    <row r="2770" spans="141:141">
      <c r="EK2770" s="598"/>
    </row>
    <row r="2771" spans="141:141">
      <c r="EK2771" s="598"/>
    </row>
    <row r="2772" spans="141:141">
      <c r="EK2772" s="598"/>
    </row>
    <row r="2773" spans="141:141">
      <c r="EK2773" s="598"/>
    </row>
    <row r="2774" spans="141:141">
      <c r="EK2774" s="598"/>
    </row>
    <row r="2775" spans="141:141">
      <c r="EK2775" s="598"/>
    </row>
    <row r="2776" spans="141:141">
      <c r="EK2776" s="598"/>
    </row>
    <row r="2777" spans="141:141">
      <c r="EK2777" s="598"/>
    </row>
    <row r="2778" spans="141:141">
      <c r="EK2778" s="598"/>
    </row>
    <row r="2779" spans="141:141">
      <c r="EK2779" s="598"/>
    </row>
    <row r="2780" spans="141:141">
      <c r="EK2780" s="598"/>
    </row>
    <row r="2781" spans="141:141">
      <c r="EK2781" s="598"/>
    </row>
    <row r="2782" spans="141:141">
      <c r="EK2782" s="598"/>
    </row>
    <row r="2783" spans="141:141">
      <c r="EK2783" s="598"/>
    </row>
    <row r="2784" spans="141:141">
      <c r="EK2784" s="598"/>
    </row>
    <row r="2785" spans="141:141">
      <c r="EK2785" s="598"/>
    </row>
    <row r="2786" spans="141:141">
      <c r="EK2786" s="598"/>
    </row>
    <row r="2787" spans="141:141">
      <c r="EK2787" s="598"/>
    </row>
    <row r="2788" spans="141:141">
      <c r="EK2788" s="598"/>
    </row>
    <row r="2789" spans="141:141">
      <c r="EK2789" s="598"/>
    </row>
    <row r="2790" spans="141:141">
      <c r="EK2790" s="598"/>
    </row>
    <row r="2791" spans="141:141">
      <c r="EK2791" s="598"/>
    </row>
    <row r="2792" spans="141:141">
      <c r="EK2792" s="598"/>
    </row>
    <row r="2793" spans="141:141">
      <c r="EK2793" s="598"/>
    </row>
    <row r="2794" spans="141:141">
      <c r="EK2794" s="598"/>
    </row>
    <row r="2795" spans="141:141">
      <c r="EK2795" s="598"/>
    </row>
    <row r="2796" spans="141:141">
      <c r="EK2796" s="598"/>
    </row>
    <row r="2797" spans="141:141">
      <c r="EK2797" s="598"/>
    </row>
    <row r="2798" spans="141:141">
      <c r="EK2798" s="598"/>
    </row>
    <row r="2799" spans="141:141">
      <c r="EK2799" s="598"/>
    </row>
    <row r="2800" spans="141:141">
      <c r="EK2800" s="598"/>
    </row>
    <row r="2801" spans="141:141">
      <c r="EK2801" s="598"/>
    </row>
    <row r="2802" spans="141:141">
      <c r="EK2802" s="598"/>
    </row>
    <row r="2803" spans="141:141">
      <c r="EK2803" s="598"/>
    </row>
    <row r="2804" spans="141:141">
      <c r="EK2804" s="598"/>
    </row>
    <row r="2805" spans="141:141">
      <c r="EK2805" s="598"/>
    </row>
    <row r="2806" spans="141:141">
      <c r="EK2806" s="598"/>
    </row>
    <row r="2807" spans="141:141">
      <c r="EK2807" s="598"/>
    </row>
    <row r="2808" spans="141:141">
      <c r="EK2808" s="598"/>
    </row>
    <row r="2809" spans="141:141">
      <c r="EK2809" s="598"/>
    </row>
    <row r="2810" spans="141:141">
      <c r="EK2810" s="598"/>
    </row>
    <row r="2811" spans="141:141">
      <c r="EK2811" s="598"/>
    </row>
    <row r="2812" spans="141:141">
      <c r="EK2812" s="598"/>
    </row>
    <row r="2813" spans="141:141">
      <c r="EK2813" s="598"/>
    </row>
    <row r="2814" spans="141:141">
      <c r="EK2814" s="598"/>
    </row>
    <row r="2815" spans="141:141">
      <c r="EK2815" s="598"/>
    </row>
    <row r="2816" spans="141:141">
      <c r="EK2816" s="598"/>
    </row>
    <row r="2817" spans="141:141">
      <c r="EK2817" s="598"/>
    </row>
    <row r="2818" spans="141:141">
      <c r="EK2818" s="598"/>
    </row>
    <row r="2819" spans="141:141">
      <c r="EK2819" s="598"/>
    </row>
    <row r="2820" spans="141:141">
      <c r="EK2820" s="598"/>
    </row>
    <row r="2821" spans="141:141">
      <c r="EK2821" s="598"/>
    </row>
    <row r="2822" spans="141:141">
      <c r="EK2822" s="598"/>
    </row>
    <row r="2823" spans="141:141">
      <c r="EK2823" s="598"/>
    </row>
    <row r="2824" spans="141:141">
      <c r="EK2824" s="598"/>
    </row>
    <row r="2825" spans="141:141">
      <c r="EK2825" s="598"/>
    </row>
    <row r="2826" spans="141:141">
      <c r="EK2826" s="598"/>
    </row>
    <row r="2827" spans="141:141">
      <c r="EK2827" s="598"/>
    </row>
    <row r="2828" spans="141:141">
      <c r="EK2828" s="598"/>
    </row>
    <row r="2829" spans="141:141">
      <c r="EK2829" s="598"/>
    </row>
    <row r="2830" spans="141:141">
      <c r="EK2830" s="598"/>
    </row>
    <row r="2831" spans="141:141">
      <c r="EK2831" s="598"/>
    </row>
    <row r="2832" spans="141:141">
      <c r="EK2832" s="598"/>
    </row>
    <row r="2833" spans="141:141">
      <c r="EK2833" s="598"/>
    </row>
    <row r="2834" spans="141:141">
      <c r="EK2834" s="598"/>
    </row>
    <row r="2835" spans="141:141">
      <c r="EK2835" s="598"/>
    </row>
    <row r="2836" spans="141:141">
      <c r="EK2836" s="598"/>
    </row>
    <row r="2837" spans="141:141">
      <c r="EK2837" s="598"/>
    </row>
    <row r="2838" spans="141:141">
      <c r="EK2838" s="598"/>
    </row>
    <row r="2839" spans="141:141">
      <c r="EK2839" s="598"/>
    </row>
    <row r="2840" spans="141:141">
      <c r="EK2840" s="598"/>
    </row>
    <row r="2841" spans="141:141">
      <c r="EK2841" s="598"/>
    </row>
    <row r="2842" spans="141:141">
      <c r="EK2842" s="598"/>
    </row>
    <row r="2843" spans="141:141">
      <c r="EK2843" s="598"/>
    </row>
    <row r="2844" spans="141:141">
      <c r="EK2844" s="598"/>
    </row>
    <row r="2845" spans="141:141">
      <c r="EK2845" s="598"/>
    </row>
    <row r="2846" spans="141:141">
      <c r="EK2846" s="598"/>
    </row>
    <row r="2847" spans="141:141">
      <c r="EK2847" s="598"/>
    </row>
    <row r="2848" spans="141:141">
      <c r="EK2848" s="598"/>
    </row>
    <row r="2849" spans="141:141">
      <c r="EK2849" s="598"/>
    </row>
    <row r="2850" spans="141:141">
      <c r="EK2850" s="598"/>
    </row>
    <row r="2851" spans="141:141">
      <c r="EK2851" s="598"/>
    </row>
    <row r="2852" spans="141:141">
      <c r="EK2852" s="598"/>
    </row>
    <row r="2853" spans="141:141">
      <c r="EK2853" s="598"/>
    </row>
    <row r="2854" spans="141:141">
      <c r="EK2854" s="598"/>
    </row>
    <row r="2855" spans="141:141">
      <c r="EK2855" s="598"/>
    </row>
    <row r="2856" spans="141:141">
      <c r="EK2856" s="598"/>
    </row>
    <row r="2857" spans="141:141">
      <c r="EK2857" s="598"/>
    </row>
    <row r="2858" spans="141:141">
      <c r="EK2858" s="598"/>
    </row>
    <row r="2859" spans="141:141">
      <c r="EK2859" s="598"/>
    </row>
    <row r="2860" spans="141:141">
      <c r="EK2860" s="598"/>
    </row>
    <row r="2861" spans="141:141">
      <c r="EK2861" s="598"/>
    </row>
    <row r="2862" spans="141:141">
      <c r="EK2862" s="598"/>
    </row>
    <row r="2863" spans="141:141">
      <c r="EK2863" s="598"/>
    </row>
    <row r="2864" spans="141:141">
      <c r="EK2864" s="598"/>
    </row>
    <row r="2865" spans="141:141">
      <c r="EK2865" s="598"/>
    </row>
    <row r="2866" spans="141:141">
      <c r="EK2866" s="598"/>
    </row>
    <row r="2867" spans="141:141">
      <c r="EK2867" s="598"/>
    </row>
    <row r="2868" spans="141:141">
      <c r="EK2868" s="598"/>
    </row>
    <row r="2869" spans="141:141">
      <c r="EK2869" s="598"/>
    </row>
    <row r="2870" spans="141:141">
      <c r="EK2870" s="598"/>
    </row>
    <row r="2871" spans="141:141">
      <c r="EK2871" s="598"/>
    </row>
    <row r="2872" spans="141:141">
      <c r="EK2872" s="598"/>
    </row>
    <row r="2873" spans="141:141">
      <c r="EK2873" s="598"/>
    </row>
    <row r="2874" spans="141:141">
      <c r="EK2874" s="598"/>
    </row>
    <row r="2875" spans="141:141">
      <c r="EK2875" s="598"/>
    </row>
    <row r="2876" spans="141:141">
      <c r="EK2876" s="598"/>
    </row>
    <row r="2877" spans="141:141">
      <c r="EK2877" s="598"/>
    </row>
    <row r="2878" spans="141:141">
      <c r="EK2878" s="598"/>
    </row>
    <row r="2879" spans="141:141">
      <c r="EK2879" s="598"/>
    </row>
    <row r="2880" spans="141:141">
      <c r="EK2880" s="598"/>
    </row>
    <row r="2881" spans="141:141">
      <c r="EK2881" s="598"/>
    </row>
    <row r="2882" spans="141:141">
      <c r="EK2882" s="598"/>
    </row>
    <row r="2883" spans="141:141">
      <c r="EK2883" s="598"/>
    </row>
    <row r="2884" spans="141:141">
      <c r="EK2884" s="598"/>
    </row>
    <row r="2885" spans="141:141">
      <c r="EK2885" s="598"/>
    </row>
    <row r="2886" spans="141:141">
      <c r="EK2886" s="598"/>
    </row>
    <row r="2887" spans="141:141">
      <c r="EK2887" s="598"/>
    </row>
    <row r="2888" spans="141:141">
      <c r="EK2888" s="598"/>
    </row>
    <row r="2889" spans="141:141">
      <c r="EK2889" s="598"/>
    </row>
    <row r="2890" spans="141:141">
      <c r="EK2890" s="598"/>
    </row>
    <row r="2891" spans="141:141">
      <c r="EK2891" s="598"/>
    </row>
    <row r="2892" spans="141:141">
      <c r="EK2892" s="598"/>
    </row>
    <row r="2893" spans="141:141">
      <c r="EK2893" s="598"/>
    </row>
    <row r="2894" spans="141:141">
      <c r="EK2894" s="598"/>
    </row>
    <row r="2895" spans="141:141">
      <c r="EK2895" s="598"/>
    </row>
    <row r="2896" spans="141:141">
      <c r="EK2896" s="598"/>
    </row>
    <row r="2897" spans="141:141">
      <c r="EK2897" s="598"/>
    </row>
    <row r="2898" spans="141:141">
      <c r="EK2898" s="598"/>
    </row>
    <row r="2899" spans="141:141">
      <c r="EK2899" s="598"/>
    </row>
    <row r="2900" spans="141:141">
      <c r="EK2900" s="598"/>
    </row>
    <row r="2901" spans="141:141">
      <c r="EK2901" s="598"/>
    </row>
    <row r="2902" spans="141:141">
      <c r="EK2902" s="598"/>
    </row>
    <row r="2903" spans="141:141">
      <c r="EK2903" s="598"/>
    </row>
    <row r="2904" spans="141:141">
      <c r="EK2904" s="598"/>
    </row>
    <row r="2905" spans="141:141">
      <c r="EK2905" s="598"/>
    </row>
    <row r="2906" spans="141:141">
      <c r="EK2906" s="598"/>
    </row>
    <row r="2907" spans="141:141">
      <c r="EK2907" s="598"/>
    </row>
    <row r="2908" spans="141:141">
      <c r="EK2908" s="598"/>
    </row>
    <row r="2909" spans="141:141">
      <c r="EK2909" s="598"/>
    </row>
    <row r="2910" spans="141:141">
      <c r="EK2910" s="598"/>
    </row>
    <row r="2911" spans="141:141">
      <c r="EK2911" s="598"/>
    </row>
    <row r="2912" spans="141:141">
      <c r="EK2912" s="598"/>
    </row>
    <row r="2913" spans="141:141">
      <c r="EK2913" s="598"/>
    </row>
    <row r="2914" spans="141:141">
      <c r="EK2914" s="598"/>
    </row>
    <row r="2915" spans="141:141">
      <c r="EK2915" s="598"/>
    </row>
    <row r="2916" spans="141:141">
      <c r="EK2916" s="598"/>
    </row>
    <row r="2917" spans="141:141">
      <c r="EK2917" s="598"/>
    </row>
    <row r="2918" spans="141:141">
      <c r="EK2918" s="598"/>
    </row>
    <row r="2919" spans="141:141">
      <c r="EK2919" s="598"/>
    </row>
    <row r="2920" spans="141:141">
      <c r="EK2920" s="598"/>
    </row>
    <row r="2921" spans="141:141">
      <c r="EK2921" s="598"/>
    </row>
    <row r="2922" spans="141:141">
      <c r="EK2922" s="598"/>
    </row>
    <row r="2923" spans="141:141">
      <c r="EK2923" s="598"/>
    </row>
    <row r="2924" spans="141:141">
      <c r="EK2924" s="598"/>
    </row>
    <row r="2925" spans="141:141">
      <c r="EK2925" s="598"/>
    </row>
    <row r="2926" spans="141:141">
      <c r="EK2926" s="598"/>
    </row>
    <row r="2927" spans="141:141">
      <c r="EK2927" s="598"/>
    </row>
    <row r="2928" spans="141:141">
      <c r="EK2928" s="598"/>
    </row>
    <row r="2929" spans="141:141">
      <c r="EK2929" s="598"/>
    </row>
    <row r="2930" spans="141:141">
      <c r="EK2930" s="598"/>
    </row>
    <row r="2931" spans="141:141">
      <c r="EK2931" s="598"/>
    </row>
    <row r="2932" spans="141:141">
      <c r="EK2932" s="598"/>
    </row>
    <row r="2933" spans="141:141">
      <c r="EK2933" s="598"/>
    </row>
    <row r="2934" spans="141:141">
      <c r="EK2934" s="598"/>
    </row>
    <row r="2935" spans="141:141">
      <c r="EK2935" s="598"/>
    </row>
    <row r="2936" spans="141:141">
      <c r="EK2936" s="598"/>
    </row>
    <row r="2937" spans="141:141">
      <c r="EK2937" s="598"/>
    </row>
    <row r="2938" spans="141:141">
      <c r="EK2938" s="598"/>
    </row>
    <row r="2939" spans="141:141">
      <c r="EK2939" s="598"/>
    </row>
    <row r="2940" spans="141:141">
      <c r="EK2940" s="598"/>
    </row>
    <row r="2941" spans="141:141">
      <c r="EK2941" s="598"/>
    </row>
    <row r="2942" spans="141:141">
      <c r="EK2942" s="598"/>
    </row>
    <row r="2943" spans="141:141">
      <c r="EK2943" s="598"/>
    </row>
    <row r="2944" spans="141:141">
      <c r="EK2944" s="598"/>
    </row>
    <row r="2945" spans="141:141">
      <c r="EK2945" s="598"/>
    </row>
    <row r="2946" spans="141:141">
      <c r="EK2946" s="598"/>
    </row>
    <row r="2947" spans="141:141">
      <c r="EK2947" s="598"/>
    </row>
    <row r="2948" spans="141:141">
      <c r="EK2948" s="598"/>
    </row>
    <row r="2949" spans="141:141">
      <c r="EK2949" s="598"/>
    </row>
    <row r="2950" spans="141:141">
      <c r="EK2950" s="598"/>
    </row>
    <row r="2951" spans="141:141">
      <c r="EK2951" s="598"/>
    </row>
    <row r="2952" spans="141:141">
      <c r="EK2952" s="598"/>
    </row>
    <row r="2953" spans="141:141">
      <c r="EK2953" s="598"/>
    </row>
    <row r="2954" spans="141:141">
      <c r="EK2954" s="598"/>
    </row>
    <row r="2955" spans="141:141">
      <c r="EK2955" s="598"/>
    </row>
    <row r="2956" spans="141:141">
      <c r="EK2956" s="598"/>
    </row>
    <row r="2957" spans="141:141">
      <c r="EK2957" s="598"/>
    </row>
    <row r="2958" spans="141:141">
      <c r="EK2958" s="598"/>
    </row>
    <row r="2959" spans="141:141">
      <c r="EK2959" s="598"/>
    </row>
    <row r="2960" spans="141:141">
      <c r="EK2960" s="598"/>
    </row>
    <row r="2961" spans="141:141">
      <c r="EK2961" s="598"/>
    </row>
    <row r="2962" spans="141:141">
      <c r="EK2962" s="598"/>
    </row>
    <row r="2963" spans="141:141">
      <c r="EK2963" s="598"/>
    </row>
    <row r="2964" spans="141:141">
      <c r="EK2964" s="598"/>
    </row>
    <row r="2965" spans="141:141">
      <c r="EK2965" s="598"/>
    </row>
    <row r="2966" spans="141:141">
      <c r="EK2966" s="598"/>
    </row>
    <row r="2967" spans="141:141">
      <c r="EK2967" s="598"/>
    </row>
    <row r="2968" spans="141:141">
      <c r="EK2968" s="598"/>
    </row>
    <row r="2969" spans="141:141">
      <c r="EK2969" s="598"/>
    </row>
    <row r="2970" spans="141:141">
      <c r="EK2970" s="598"/>
    </row>
    <row r="2971" spans="141:141">
      <c r="EK2971" s="598"/>
    </row>
    <row r="2972" spans="141:141">
      <c r="EK2972" s="598"/>
    </row>
    <row r="2973" spans="141:141">
      <c r="EK2973" s="598"/>
    </row>
    <row r="2974" spans="141:141">
      <c r="EK2974" s="598"/>
    </row>
    <row r="2975" spans="141:141">
      <c r="EK2975" s="598"/>
    </row>
    <row r="2976" spans="141:141">
      <c r="EK2976" s="598"/>
    </row>
    <row r="2977" spans="141:141">
      <c r="EK2977" s="598"/>
    </row>
    <row r="2978" spans="141:141">
      <c r="EK2978" s="598"/>
    </row>
    <row r="2979" spans="141:141">
      <c r="EK2979" s="598"/>
    </row>
    <row r="2980" spans="141:141">
      <c r="EK2980" s="598"/>
    </row>
    <row r="2981" spans="141:141">
      <c r="EK2981" s="598"/>
    </row>
    <row r="2982" spans="141:141">
      <c r="EK2982" s="598"/>
    </row>
    <row r="2983" spans="141:141">
      <c r="EK2983" s="598"/>
    </row>
    <row r="2984" spans="141:141">
      <c r="EK2984" s="598"/>
    </row>
    <row r="2985" spans="141:141">
      <c r="EK2985" s="598"/>
    </row>
    <row r="2986" spans="141:141">
      <c r="EK2986" s="598"/>
    </row>
    <row r="2987" spans="141:141">
      <c r="EK2987" s="598"/>
    </row>
    <row r="2988" spans="141:141">
      <c r="EK2988" s="598"/>
    </row>
    <row r="2989" spans="141:141">
      <c r="EK2989" s="598"/>
    </row>
    <row r="2990" spans="141:141">
      <c r="EK2990" s="598"/>
    </row>
    <row r="2991" spans="141:141">
      <c r="EK2991" s="598"/>
    </row>
    <row r="2992" spans="141:141">
      <c r="EK2992" s="598"/>
    </row>
    <row r="2993" spans="141:141">
      <c r="EK2993" s="598"/>
    </row>
    <row r="2994" spans="141:141">
      <c r="EK2994" s="598"/>
    </row>
    <row r="2995" spans="141:141">
      <c r="EK2995" s="598"/>
    </row>
    <row r="2996" spans="141:141">
      <c r="EK2996" s="598"/>
    </row>
    <row r="2997" spans="141:141">
      <c r="EK2997" s="598"/>
    </row>
    <row r="2998" spans="141:141">
      <c r="EK2998" s="598"/>
    </row>
    <row r="2999" spans="141:141">
      <c r="EK2999" s="598"/>
    </row>
    <row r="3000" spans="141:141">
      <c r="EK3000" s="598"/>
    </row>
    <row r="3001" spans="141:141">
      <c r="EK3001" s="598"/>
    </row>
    <row r="3002" spans="141:141">
      <c r="EK3002" s="598"/>
    </row>
    <row r="3003" spans="141:141">
      <c r="EK3003" s="598"/>
    </row>
    <row r="3004" spans="141:141">
      <c r="EK3004" s="598"/>
    </row>
    <row r="3005" spans="141:141">
      <c r="EK3005" s="598"/>
    </row>
    <row r="3006" spans="141:141">
      <c r="EK3006" s="598"/>
    </row>
    <row r="3007" spans="141:141">
      <c r="EK3007" s="598"/>
    </row>
    <row r="3008" spans="141:141">
      <c r="EK3008" s="598"/>
    </row>
    <row r="3009" spans="141:141">
      <c r="EK3009" s="598"/>
    </row>
    <row r="3010" spans="141:141">
      <c r="EK3010" s="598"/>
    </row>
    <row r="3011" spans="141:141">
      <c r="EK3011" s="598"/>
    </row>
    <row r="3012" spans="141:141">
      <c r="EK3012" s="598"/>
    </row>
    <row r="3013" spans="141:141">
      <c r="EK3013" s="598"/>
    </row>
    <row r="3014" spans="141:141">
      <c r="EK3014" s="598"/>
    </row>
    <row r="3015" spans="141:141">
      <c r="EK3015" s="598"/>
    </row>
    <row r="3016" spans="141:141">
      <c r="EK3016" s="598"/>
    </row>
    <row r="3017" spans="141:141">
      <c r="EK3017" s="598"/>
    </row>
    <row r="3018" spans="141:141">
      <c r="EK3018" s="598"/>
    </row>
    <row r="3019" spans="141:141">
      <c r="EK3019" s="598"/>
    </row>
    <row r="3020" spans="141:141">
      <c r="EK3020" s="598"/>
    </row>
    <row r="3021" spans="141:141">
      <c r="EK3021" s="598"/>
    </row>
    <row r="3022" spans="141:141">
      <c r="EK3022" s="598"/>
    </row>
    <row r="3023" spans="141:141">
      <c r="EK3023" s="598"/>
    </row>
    <row r="3024" spans="141:141">
      <c r="EK3024" s="598"/>
    </row>
    <row r="3025" spans="141:141">
      <c r="EK3025" s="598"/>
    </row>
    <row r="3026" spans="141:141">
      <c r="EK3026" s="598"/>
    </row>
    <row r="3027" spans="141:141">
      <c r="EK3027" s="598"/>
    </row>
    <row r="3028" spans="141:141">
      <c r="EK3028" s="598"/>
    </row>
    <row r="3029" spans="141:141">
      <c r="EK3029" s="598"/>
    </row>
    <row r="3030" spans="141:141">
      <c r="EK3030" s="598"/>
    </row>
    <row r="3031" spans="141:141">
      <c r="EK3031" s="598"/>
    </row>
    <row r="3032" spans="141:141">
      <c r="EK3032" s="598"/>
    </row>
    <row r="3033" spans="141:141">
      <c r="EK3033" s="598"/>
    </row>
    <row r="3034" spans="141:141">
      <c r="EK3034" s="598"/>
    </row>
    <row r="3035" spans="141:141">
      <c r="EK3035" s="598"/>
    </row>
    <row r="3036" spans="141:141">
      <c r="EK3036" s="598"/>
    </row>
    <row r="3037" spans="141:141">
      <c r="EK3037" s="598"/>
    </row>
    <row r="3038" spans="141:141">
      <c r="EK3038" s="598"/>
    </row>
    <row r="3039" spans="141:141">
      <c r="EK3039" s="598"/>
    </row>
    <row r="3040" spans="141:141">
      <c r="EK3040" s="598"/>
    </row>
    <row r="3041" spans="141:141">
      <c r="EK3041" s="598"/>
    </row>
    <row r="3042" spans="141:141">
      <c r="EK3042" s="598"/>
    </row>
    <row r="3043" spans="141:141">
      <c r="EK3043" s="598"/>
    </row>
    <row r="3044" spans="141:141">
      <c r="EK3044" s="598"/>
    </row>
    <row r="3045" spans="141:141">
      <c r="EK3045" s="598"/>
    </row>
    <row r="3046" spans="141:141">
      <c r="EK3046" s="598"/>
    </row>
    <row r="3047" spans="141:141">
      <c r="EK3047" s="598"/>
    </row>
    <row r="3048" spans="141:141">
      <c r="EK3048" s="598"/>
    </row>
    <row r="3049" spans="141:141">
      <c r="EK3049" s="598"/>
    </row>
    <row r="3050" spans="141:141">
      <c r="EK3050" s="598"/>
    </row>
    <row r="3051" spans="141:141">
      <c r="EK3051" s="598"/>
    </row>
    <row r="3052" spans="141:141">
      <c r="EK3052" s="598"/>
    </row>
    <row r="3053" spans="141:141">
      <c r="EK3053" s="598"/>
    </row>
    <row r="3054" spans="141:141">
      <c r="EK3054" s="598"/>
    </row>
    <row r="3055" spans="141:141">
      <c r="EK3055" s="598"/>
    </row>
    <row r="3056" spans="141:141">
      <c r="EK3056" s="598"/>
    </row>
    <row r="3057" spans="141:141">
      <c r="EK3057" s="598"/>
    </row>
    <row r="3058" spans="141:141">
      <c r="EK3058" s="598"/>
    </row>
    <row r="3059" spans="141:141">
      <c r="EK3059" s="598"/>
    </row>
    <row r="3060" spans="141:141">
      <c r="EK3060" s="598"/>
    </row>
    <row r="3061" spans="141:141">
      <c r="EK3061" s="598"/>
    </row>
    <row r="3062" spans="141:141">
      <c r="EK3062" s="598"/>
    </row>
    <row r="3063" spans="141:141">
      <c r="EK3063" s="598"/>
    </row>
    <row r="3064" spans="141:141">
      <c r="EK3064" s="598"/>
    </row>
    <row r="3065" spans="141:141">
      <c r="EK3065" s="598"/>
    </row>
    <row r="3066" spans="141:141">
      <c r="EK3066" s="598"/>
    </row>
    <row r="3067" spans="141:141">
      <c r="EK3067" s="598"/>
    </row>
    <row r="3068" spans="141:141">
      <c r="EK3068" s="598"/>
    </row>
    <row r="3069" spans="141:141">
      <c r="EK3069" s="598"/>
    </row>
    <row r="3070" spans="141:141">
      <c r="EK3070" s="598"/>
    </row>
    <row r="3071" spans="141:141">
      <c r="EK3071" s="598"/>
    </row>
    <row r="3072" spans="141:141">
      <c r="EK3072" s="598"/>
    </row>
    <row r="3073" spans="141:141">
      <c r="EK3073" s="598"/>
    </row>
    <row r="3074" spans="141:141">
      <c r="EK3074" s="598"/>
    </row>
    <row r="3075" spans="141:141">
      <c r="EK3075" s="598"/>
    </row>
    <row r="3076" spans="141:141">
      <c r="EK3076" s="598"/>
    </row>
    <row r="3077" spans="141:141">
      <c r="EK3077" s="598"/>
    </row>
    <row r="3078" spans="141:141">
      <c r="EK3078" s="598"/>
    </row>
    <row r="3079" spans="141:141">
      <c r="EK3079" s="598"/>
    </row>
    <row r="3080" spans="141:141">
      <c r="EK3080" s="598"/>
    </row>
    <row r="3081" spans="141:141">
      <c r="EK3081" s="598"/>
    </row>
    <row r="3082" spans="141:141">
      <c r="EK3082" s="598"/>
    </row>
    <row r="3083" spans="141:141">
      <c r="EK3083" s="598"/>
    </row>
    <row r="3084" spans="141:141">
      <c r="EK3084" s="598"/>
    </row>
    <row r="3085" spans="141:141">
      <c r="EK3085" s="598"/>
    </row>
    <row r="3086" spans="141:141">
      <c r="EK3086" s="598"/>
    </row>
    <row r="3087" spans="141:141">
      <c r="EK3087" s="598"/>
    </row>
    <row r="3088" spans="141:141">
      <c r="EK3088" s="598"/>
    </row>
    <row r="3089" spans="141:141">
      <c r="EK3089" s="598"/>
    </row>
    <row r="3090" spans="141:141">
      <c r="EK3090" s="598"/>
    </row>
    <row r="3091" spans="141:141">
      <c r="EK3091" s="598"/>
    </row>
    <row r="3092" spans="141:141">
      <c r="EK3092" s="598"/>
    </row>
    <row r="3093" spans="141:141">
      <c r="EK3093" s="598"/>
    </row>
    <row r="3094" spans="141:141">
      <c r="EK3094" s="598"/>
    </row>
    <row r="3095" spans="141:141">
      <c r="EK3095" s="598"/>
    </row>
    <row r="3096" spans="141:141">
      <c r="EK3096" s="598"/>
    </row>
    <row r="3097" spans="141:141">
      <c r="EK3097" s="598"/>
    </row>
    <row r="3098" spans="141:141">
      <c r="EK3098" s="598"/>
    </row>
    <row r="3099" spans="141:141">
      <c r="EK3099" s="598"/>
    </row>
    <row r="3100" spans="141:141">
      <c r="EK3100" s="598"/>
    </row>
    <row r="3101" spans="141:141">
      <c r="EK3101" s="598"/>
    </row>
    <row r="3102" spans="141:141">
      <c r="EK3102" s="598"/>
    </row>
    <row r="3103" spans="141:141">
      <c r="EK3103" s="598"/>
    </row>
    <row r="3104" spans="141:141">
      <c r="EK3104" s="598"/>
    </row>
    <row r="3105" spans="141:141">
      <c r="EK3105" s="598"/>
    </row>
    <row r="3106" spans="141:141">
      <c r="EK3106" s="598"/>
    </row>
    <row r="3107" spans="141:141">
      <c r="EK3107" s="598"/>
    </row>
    <row r="3108" spans="141:141">
      <c r="EK3108" s="598"/>
    </row>
    <row r="3109" spans="141:141">
      <c r="EK3109" s="598"/>
    </row>
    <row r="3110" spans="141:141">
      <c r="EK3110" s="598"/>
    </row>
    <row r="3111" spans="141:141">
      <c r="EK3111" s="598"/>
    </row>
    <row r="3112" spans="141:141">
      <c r="EK3112" s="598"/>
    </row>
    <row r="3113" spans="141:141">
      <c r="EK3113" s="598"/>
    </row>
    <row r="3114" spans="141:141">
      <c r="EK3114" s="598"/>
    </row>
    <row r="3115" spans="141:141">
      <c r="EK3115" s="598"/>
    </row>
    <row r="3116" spans="141:141">
      <c r="EK3116" s="598"/>
    </row>
    <row r="3117" spans="141:141">
      <c r="EK3117" s="598"/>
    </row>
    <row r="3118" spans="141:141">
      <c r="EK3118" s="598"/>
    </row>
    <row r="3119" spans="141:141">
      <c r="EK3119" s="598"/>
    </row>
    <row r="3120" spans="141:141">
      <c r="EK3120" s="598"/>
    </row>
    <row r="3121" spans="141:141">
      <c r="EK3121" s="598"/>
    </row>
    <row r="3122" spans="141:141">
      <c r="EK3122" s="598"/>
    </row>
    <row r="3123" spans="141:141">
      <c r="EK3123" s="598"/>
    </row>
    <row r="3124" spans="141:141">
      <c r="EK3124" s="598"/>
    </row>
    <row r="3125" spans="141:141">
      <c r="EK3125" s="598"/>
    </row>
    <row r="3126" spans="141:141">
      <c r="EK3126" s="598"/>
    </row>
    <row r="3127" spans="141:141">
      <c r="EK3127" s="598"/>
    </row>
    <row r="3128" spans="141:141">
      <c r="EK3128" s="598"/>
    </row>
    <row r="3129" spans="141:141">
      <c r="EK3129" s="598"/>
    </row>
    <row r="3130" spans="141:141">
      <c r="EK3130" s="598"/>
    </row>
    <row r="3131" spans="141:141">
      <c r="EK3131" s="598"/>
    </row>
    <row r="3132" spans="141:141">
      <c r="EK3132" s="598"/>
    </row>
    <row r="3133" spans="141:141">
      <c r="EK3133" s="598"/>
    </row>
    <row r="3134" spans="141:141">
      <c r="EK3134" s="598"/>
    </row>
    <row r="3135" spans="141:141">
      <c r="EK3135" s="598"/>
    </row>
    <row r="3136" spans="141:141">
      <c r="EK3136" s="598"/>
    </row>
    <row r="3137" spans="141:141">
      <c r="EK3137" s="598"/>
    </row>
    <row r="3138" spans="141:141">
      <c r="EK3138" s="598"/>
    </row>
    <row r="3139" spans="141:141">
      <c r="EK3139" s="598"/>
    </row>
    <row r="3140" spans="141:141">
      <c r="EK3140" s="598"/>
    </row>
    <row r="3141" spans="141:141">
      <c r="EK3141" s="598"/>
    </row>
    <row r="3142" spans="141:141">
      <c r="EK3142" s="598"/>
    </row>
    <row r="3143" spans="141:141">
      <c r="EK3143" s="598"/>
    </row>
    <row r="3144" spans="141:141">
      <c r="EK3144" s="598"/>
    </row>
    <row r="3145" spans="141:141">
      <c r="EK3145" s="598"/>
    </row>
    <row r="3146" spans="141:141">
      <c r="EK3146" s="598"/>
    </row>
    <row r="3147" spans="141:141">
      <c r="EK3147" s="598"/>
    </row>
    <row r="3148" spans="141:141">
      <c r="EK3148" s="598"/>
    </row>
    <row r="3149" spans="141:141">
      <c r="EK3149" s="598"/>
    </row>
    <row r="3150" spans="141:141">
      <c r="EK3150" s="598"/>
    </row>
    <row r="3151" spans="141:141">
      <c r="EK3151" s="598"/>
    </row>
    <row r="3152" spans="141:141">
      <c r="EK3152" s="598"/>
    </row>
    <row r="3153" spans="141:141">
      <c r="EK3153" s="598"/>
    </row>
    <row r="3154" spans="141:141">
      <c r="EK3154" s="598"/>
    </row>
    <row r="3155" spans="141:141">
      <c r="EK3155" s="598"/>
    </row>
    <row r="3156" spans="141:141">
      <c r="EK3156" s="598"/>
    </row>
    <row r="3157" spans="141:141">
      <c r="EK3157" s="598"/>
    </row>
    <row r="3158" spans="141:141">
      <c r="EK3158" s="598"/>
    </row>
    <row r="3159" spans="141:141">
      <c r="EK3159" s="598"/>
    </row>
    <row r="3160" spans="141:141">
      <c r="EK3160" s="598"/>
    </row>
    <row r="3161" spans="141:141">
      <c r="EK3161" s="598"/>
    </row>
    <row r="3162" spans="141:141">
      <c r="EK3162" s="598"/>
    </row>
    <row r="3163" spans="141:141">
      <c r="EK3163" s="598"/>
    </row>
    <row r="3164" spans="141:141">
      <c r="EK3164" s="598"/>
    </row>
    <row r="3165" spans="141:141">
      <c r="EK3165" s="598"/>
    </row>
    <row r="3166" spans="141:141">
      <c r="EK3166" s="598"/>
    </row>
    <row r="3167" spans="141:141">
      <c r="EK3167" s="598"/>
    </row>
    <row r="3168" spans="141:141">
      <c r="EK3168" s="598"/>
    </row>
    <row r="3169" spans="141:141">
      <c r="EK3169" s="598"/>
    </row>
    <row r="3170" spans="141:141">
      <c r="EK3170" s="598"/>
    </row>
    <row r="3171" spans="141:141">
      <c r="EK3171" s="598"/>
    </row>
    <row r="3172" spans="141:141">
      <c r="EK3172" s="598"/>
    </row>
    <row r="3173" spans="141:141">
      <c r="EK3173" s="598"/>
    </row>
    <row r="3174" spans="141:141">
      <c r="EK3174" s="598"/>
    </row>
    <row r="3175" spans="141:141">
      <c r="EK3175" s="598"/>
    </row>
    <row r="3176" spans="141:141">
      <c r="EK3176" s="598"/>
    </row>
    <row r="3177" spans="141:141">
      <c r="EK3177" s="598"/>
    </row>
    <row r="3178" spans="141:141">
      <c r="EK3178" s="598"/>
    </row>
    <row r="3179" spans="141:141">
      <c r="EK3179" s="598"/>
    </row>
    <row r="3180" spans="141:141">
      <c r="EK3180" s="598"/>
    </row>
    <row r="3181" spans="141:141">
      <c r="EK3181" s="598"/>
    </row>
    <row r="3182" spans="141:141">
      <c r="EK3182" s="598"/>
    </row>
    <row r="3183" spans="141:141">
      <c r="EK3183" s="598"/>
    </row>
    <row r="3184" spans="141:141">
      <c r="EK3184" s="598"/>
    </row>
    <row r="3185" spans="141:141">
      <c r="EK3185" s="598"/>
    </row>
    <row r="3186" spans="141:141">
      <c r="EK3186" s="598"/>
    </row>
    <row r="3187" spans="141:141">
      <c r="EK3187" s="598"/>
    </row>
    <row r="3188" spans="141:141">
      <c r="EK3188" s="598"/>
    </row>
    <row r="3189" spans="141:141">
      <c r="EK3189" s="598"/>
    </row>
    <row r="3190" spans="141:141">
      <c r="EK3190" s="598"/>
    </row>
    <row r="3191" spans="141:141">
      <c r="EK3191" s="598"/>
    </row>
    <row r="3192" spans="141:141">
      <c r="EK3192" s="598"/>
    </row>
    <row r="3193" spans="141:141">
      <c r="EK3193" s="598"/>
    </row>
    <row r="3194" spans="141:141">
      <c r="EK3194" s="598"/>
    </row>
    <row r="3195" spans="141:141">
      <c r="EK3195" s="598"/>
    </row>
    <row r="3196" spans="141:141">
      <c r="EK3196" s="598"/>
    </row>
    <row r="3197" spans="141:141">
      <c r="EK3197" s="598"/>
    </row>
    <row r="3198" spans="141:141">
      <c r="EK3198" s="598"/>
    </row>
    <row r="3199" spans="141:141">
      <c r="EK3199" s="598"/>
    </row>
    <row r="3200" spans="141:141">
      <c r="EK3200" s="598"/>
    </row>
    <row r="3201" spans="141:141">
      <c r="EK3201" s="598"/>
    </row>
    <row r="3202" spans="141:141">
      <c r="EK3202" s="598"/>
    </row>
    <row r="3203" spans="141:141">
      <c r="EK3203" s="598"/>
    </row>
    <row r="3204" spans="141:141">
      <c r="EK3204" s="598"/>
    </row>
    <row r="3205" spans="141:141">
      <c r="EK3205" s="598"/>
    </row>
    <row r="3206" spans="141:141">
      <c r="EK3206" s="598"/>
    </row>
    <row r="3207" spans="141:141">
      <c r="EK3207" s="598"/>
    </row>
    <row r="3208" spans="141:141">
      <c r="EK3208" s="598"/>
    </row>
    <row r="3209" spans="141:141">
      <c r="EK3209" s="598"/>
    </row>
    <row r="3210" spans="141:141">
      <c r="EK3210" s="598"/>
    </row>
    <row r="3211" spans="141:141">
      <c r="EK3211" s="598"/>
    </row>
    <row r="3212" spans="141:141">
      <c r="EK3212" s="598"/>
    </row>
    <row r="3213" spans="141:141">
      <c r="EK3213" s="598"/>
    </row>
    <row r="3214" spans="141:141">
      <c r="EK3214" s="598"/>
    </row>
    <row r="3215" spans="141:141">
      <c r="EK3215" s="598"/>
    </row>
    <row r="3216" spans="141:141">
      <c r="EK3216" s="598"/>
    </row>
    <row r="3217" spans="141:141">
      <c r="EK3217" s="598"/>
    </row>
    <row r="3218" spans="141:141">
      <c r="EK3218" s="598"/>
    </row>
    <row r="3219" spans="141:141">
      <c r="EK3219" s="598"/>
    </row>
    <row r="3220" spans="141:141">
      <c r="EK3220" s="598"/>
    </row>
    <row r="3221" spans="141:141">
      <c r="EK3221" s="598"/>
    </row>
    <row r="3222" spans="141:141">
      <c r="EK3222" s="598"/>
    </row>
    <row r="3223" spans="141:141">
      <c r="EK3223" s="598"/>
    </row>
    <row r="3224" spans="141:141">
      <c r="EK3224" s="598"/>
    </row>
    <row r="3225" spans="141:141">
      <c r="EK3225" s="598"/>
    </row>
    <row r="3226" spans="141:141">
      <c r="EK3226" s="598"/>
    </row>
    <row r="3227" spans="141:141">
      <c r="EK3227" s="598"/>
    </row>
    <row r="3228" spans="141:141">
      <c r="EK3228" s="598"/>
    </row>
    <row r="3229" spans="141:141">
      <c r="EK3229" s="598"/>
    </row>
    <row r="3230" spans="141:141">
      <c r="EK3230" s="598"/>
    </row>
    <row r="3231" spans="141:141">
      <c r="EK3231" s="598"/>
    </row>
    <row r="3232" spans="141:141">
      <c r="EK3232" s="598"/>
    </row>
    <row r="3233" spans="141:141">
      <c r="EK3233" s="598"/>
    </row>
    <row r="3234" spans="141:141">
      <c r="EK3234" s="598"/>
    </row>
    <row r="3235" spans="141:141">
      <c r="EK3235" s="598"/>
    </row>
    <row r="3236" spans="141:141">
      <c r="EK3236" s="598"/>
    </row>
    <row r="3237" spans="141:141">
      <c r="EK3237" s="598"/>
    </row>
    <row r="3238" spans="141:141">
      <c r="EK3238" s="598"/>
    </row>
    <row r="3239" spans="141:141">
      <c r="EK3239" s="598"/>
    </row>
    <row r="3240" spans="141:141">
      <c r="EK3240" s="598"/>
    </row>
    <row r="3241" spans="141:141">
      <c r="EK3241" s="598"/>
    </row>
    <row r="3242" spans="141:141">
      <c r="EK3242" s="598"/>
    </row>
    <row r="3243" spans="141:141">
      <c r="EK3243" s="598"/>
    </row>
    <row r="3244" spans="141:141">
      <c r="EK3244" s="598"/>
    </row>
    <row r="3245" spans="141:141">
      <c r="EK3245" s="598"/>
    </row>
    <row r="3246" spans="141:141">
      <c r="EK3246" s="598"/>
    </row>
    <row r="3247" spans="141:141">
      <c r="EK3247" s="598"/>
    </row>
    <row r="3248" spans="141:141">
      <c r="EK3248" s="598"/>
    </row>
    <row r="3249" spans="141:141">
      <c r="EK3249" s="598"/>
    </row>
    <row r="3250" spans="141:141">
      <c r="EK3250" s="598"/>
    </row>
    <row r="3251" spans="141:141">
      <c r="EK3251" s="598"/>
    </row>
    <row r="3252" spans="141:141">
      <c r="EK3252" s="598"/>
    </row>
    <row r="3253" spans="141:141">
      <c r="EK3253" s="598"/>
    </row>
    <row r="3254" spans="141:141">
      <c r="EK3254" s="598"/>
    </row>
    <row r="3255" spans="141:141">
      <c r="EK3255" s="598"/>
    </row>
    <row r="3256" spans="141:141">
      <c r="EK3256" s="598"/>
    </row>
    <row r="3257" spans="141:141">
      <c r="EK3257" s="598"/>
    </row>
    <row r="3258" spans="141:141">
      <c r="EK3258" s="598"/>
    </row>
    <row r="3259" spans="141:141">
      <c r="EK3259" s="598"/>
    </row>
    <row r="3260" spans="141:141">
      <c r="EK3260" s="598"/>
    </row>
    <row r="3261" spans="141:141">
      <c r="EK3261" s="598"/>
    </row>
    <row r="3262" spans="141:141">
      <c r="EK3262" s="598"/>
    </row>
    <row r="3263" spans="141:141">
      <c r="EK3263" s="598"/>
    </row>
    <row r="3264" spans="141:141">
      <c r="EK3264" s="598"/>
    </row>
    <row r="3265" spans="141:141">
      <c r="EK3265" s="598"/>
    </row>
    <row r="3266" spans="141:141">
      <c r="EK3266" s="598"/>
    </row>
    <row r="3267" spans="141:141">
      <c r="EK3267" s="598"/>
    </row>
    <row r="3268" spans="141:141">
      <c r="EK3268" s="598"/>
    </row>
    <row r="3269" spans="141:141">
      <c r="EK3269" s="598"/>
    </row>
    <row r="3270" spans="141:141">
      <c r="EK3270" s="598"/>
    </row>
    <row r="3271" spans="141:141">
      <c r="EK3271" s="598"/>
    </row>
    <row r="3272" spans="141:141">
      <c r="EK3272" s="598"/>
    </row>
    <row r="3273" spans="141:141">
      <c r="EK3273" s="598"/>
    </row>
    <row r="3274" spans="141:141">
      <c r="EK3274" s="598"/>
    </row>
    <row r="3275" spans="141:141">
      <c r="EK3275" s="598"/>
    </row>
    <row r="3276" spans="141:141">
      <c r="EK3276" s="598"/>
    </row>
    <row r="3277" spans="141:141">
      <c r="EK3277" s="598"/>
    </row>
    <row r="3278" spans="141:141">
      <c r="EK3278" s="598"/>
    </row>
    <row r="3279" spans="141:141">
      <c r="EK3279" s="598"/>
    </row>
    <row r="3280" spans="141:141">
      <c r="EK3280" s="598"/>
    </row>
    <row r="3281" spans="141:141">
      <c r="EK3281" s="598"/>
    </row>
    <row r="3282" spans="141:141">
      <c r="EK3282" s="598"/>
    </row>
    <row r="3283" spans="141:141">
      <c r="EK3283" s="598"/>
    </row>
    <row r="3284" spans="141:141">
      <c r="EK3284" s="598"/>
    </row>
    <row r="3285" spans="141:141">
      <c r="EK3285" s="598"/>
    </row>
    <row r="3286" spans="141:141">
      <c r="EK3286" s="598"/>
    </row>
    <row r="3287" spans="141:141">
      <c r="EK3287" s="598"/>
    </row>
    <row r="3288" spans="141:141">
      <c r="EK3288" s="598"/>
    </row>
    <row r="3289" spans="141:141">
      <c r="EK3289" s="598"/>
    </row>
    <row r="3290" spans="141:141">
      <c r="EK3290" s="598"/>
    </row>
    <row r="3291" spans="141:141">
      <c r="EK3291" s="598"/>
    </row>
    <row r="3292" spans="141:141">
      <c r="EK3292" s="598"/>
    </row>
    <row r="3293" spans="141:141">
      <c r="EK3293" s="598"/>
    </row>
    <row r="3294" spans="141:141">
      <c r="EK3294" s="598"/>
    </row>
    <row r="3295" spans="141:141">
      <c r="EK3295" s="598"/>
    </row>
    <row r="3296" spans="141:141">
      <c r="EK3296" s="598"/>
    </row>
    <row r="3297" spans="141:141">
      <c r="EK3297" s="598"/>
    </row>
    <row r="3298" spans="141:141">
      <c r="EK3298" s="598"/>
    </row>
    <row r="3299" spans="141:141">
      <c r="EK3299" s="598"/>
    </row>
    <row r="3300" spans="141:141">
      <c r="EK3300" s="598"/>
    </row>
    <row r="3301" spans="141:141">
      <c r="EK3301" s="598"/>
    </row>
    <row r="3302" spans="141:141">
      <c r="EK3302" s="598"/>
    </row>
    <row r="3303" spans="141:141">
      <c r="EK3303" s="598"/>
    </row>
    <row r="3304" spans="141:141">
      <c r="EK3304" s="598"/>
    </row>
    <row r="3305" spans="141:141">
      <c r="EK3305" s="598"/>
    </row>
    <row r="3306" spans="141:141">
      <c r="EK3306" s="598"/>
    </row>
    <row r="3307" spans="141:141">
      <c r="EK3307" s="598"/>
    </row>
    <row r="3308" spans="141:141">
      <c r="EK3308" s="598"/>
    </row>
    <row r="3309" spans="141:141">
      <c r="EK3309" s="598"/>
    </row>
    <row r="3310" spans="141:141">
      <c r="EK3310" s="598"/>
    </row>
    <row r="3311" spans="141:141">
      <c r="EK3311" s="598"/>
    </row>
    <row r="3312" spans="141:141">
      <c r="EK3312" s="598"/>
    </row>
    <row r="3313" spans="141:141">
      <c r="EK3313" s="598"/>
    </row>
    <row r="3314" spans="141:141">
      <c r="EK3314" s="598"/>
    </row>
    <row r="3315" spans="141:141">
      <c r="EK3315" s="598"/>
    </row>
    <row r="3316" spans="141:141">
      <c r="EK3316" s="598"/>
    </row>
    <row r="3317" spans="141:141">
      <c r="EK3317" s="598"/>
    </row>
    <row r="3318" spans="141:141">
      <c r="EK3318" s="598"/>
    </row>
    <row r="3319" spans="141:141">
      <c r="EK3319" s="598"/>
    </row>
    <row r="3320" spans="141:141">
      <c r="EK3320" s="598"/>
    </row>
    <row r="3321" spans="141:141">
      <c r="EK3321" s="598"/>
    </row>
    <row r="3322" spans="141:141">
      <c r="EK3322" s="598"/>
    </row>
    <row r="3323" spans="141:141">
      <c r="EK3323" s="598"/>
    </row>
    <row r="3324" spans="141:141">
      <c r="EK3324" s="598"/>
    </row>
    <row r="3325" spans="141:141">
      <c r="EK3325" s="598"/>
    </row>
    <row r="3326" spans="141:141">
      <c r="EK3326" s="598"/>
    </row>
    <row r="3327" spans="141:141">
      <c r="EK3327" s="598"/>
    </row>
    <row r="3328" spans="141:141">
      <c r="EK3328" s="598"/>
    </row>
    <row r="3329" spans="141:141">
      <c r="EK3329" s="598"/>
    </row>
    <row r="3330" spans="141:141">
      <c r="EK3330" s="598"/>
    </row>
    <row r="3331" spans="141:141">
      <c r="EK3331" s="598"/>
    </row>
    <row r="3332" spans="141:141">
      <c r="EK3332" s="598"/>
    </row>
    <row r="3333" spans="141:141">
      <c r="EK3333" s="598"/>
    </row>
    <row r="3334" spans="141:141">
      <c r="EK3334" s="598"/>
    </row>
    <row r="3335" spans="141:141">
      <c r="EK3335" s="598"/>
    </row>
    <row r="3336" spans="141:141">
      <c r="EK3336" s="598"/>
    </row>
    <row r="3337" spans="141:141">
      <c r="EK3337" s="598"/>
    </row>
    <row r="3338" spans="141:141">
      <c r="EK3338" s="598"/>
    </row>
    <row r="3339" spans="141:141">
      <c r="EK3339" s="598"/>
    </row>
    <row r="3340" spans="141:141">
      <c r="EK3340" s="598"/>
    </row>
    <row r="3341" spans="141:141">
      <c r="EK3341" s="598"/>
    </row>
    <row r="3342" spans="141:141">
      <c r="EK3342" s="598"/>
    </row>
    <row r="3343" spans="141:141">
      <c r="EK3343" s="598"/>
    </row>
    <row r="3344" spans="141:141">
      <c r="EK3344" s="598"/>
    </row>
    <row r="3345" spans="141:141">
      <c r="EK3345" s="598"/>
    </row>
    <row r="3346" spans="141:141">
      <c r="EK3346" s="598"/>
    </row>
    <row r="3347" spans="141:141">
      <c r="EK3347" s="598"/>
    </row>
    <row r="3348" spans="141:141">
      <c r="EK3348" s="598"/>
    </row>
    <row r="3349" spans="141:141">
      <c r="EK3349" s="598"/>
    </row>
    <row r="3350" spans="141:141">
      <c r="EK3350" s="598"/>
    </row>
    <row r="3351" spans="141:141">
      <c r="EK3351" s="598"/>
    </row>
    <row r="3352" spans="141:141">
      <c r="EK3352" s="598"/>
    </row>
    <row r="3353" spans="141:141">
      <c r="EK3353" s="598"/>
    </row>
    <row r="3354" spans="141:141">
      <c r="EK3354" s="598"/>
    </row>
    <row r="3355" spans="141:141">
      <c r="EK3355" s="598"/>
    </row>
    <row r="3356" spans="141:141">
      <c r="EK3356" s="598"/>
    </row>
    <row r="3357" spans="141:141">
      <c r="EK3357" s="598"/>
    </row>
    <row r="3358" spans="141:141">
      <c r="EK3358" s="598"/>
    </row>
    <row r="3359" spans="141:141">
      <c r="EK3359" s="598"/>
    </row>
    <row r="3360" spans="141:141">
      <c r="EK3360" s="598"/>
    </row>
    <row r="3361" spans="141:141">
      <c r="EK3361" s="598"/>
    </row>
    <row r="3362" spans="141:141">
      <c r="EK3362" s="598"/>
    </row>
    <row r="3363" spans="141:141">
      <c r="EK3363" s="598"/>
    </row>
    <row r="3364" spans="141:141">
      <c r="EK3364" s="598"/>
    </row>
    <row r="3365" spans="141:141">
      <c r="EK3365" s="598"/>
    </row>
    <row r="3366" spans="141:141">
      <c r="EK3366" s="598"/>
    </row>
    <row r="3367" spans="141:141">
      <c r="EK3367" s="598"/>
    </row>
    <row r="3368" spans="141:141">
      <c r="EK3368" s="598"/>
    </row>
    <row r="3369" spans="141:141">
      <c r="EK3369" s="598"/>
    </row>
    <row r="3370" spans="141:141">
      <c r="EK3370" s="598"/>
    </row>
    <row r="3371" spans="141:141">
      <c r="EK3371" s="598"/>
    </row>
    <row r="3372" spans="141:141">
      <c r="EK3372" s="598"/>
    </row>
    <row r="3373" spans="141:141">
      <c r="EK3373" s="598"/>
    </row>
    <row r="3374" spans="141:141">
      <c r="EK3374" s="598"/>
    </row>
    <row r="3375" spans="141:141">
      <c r="EK3375" s="598"/>
    </row>
    <row r="3376" spans="141:141">
      <c r="EK3376" s="598"/>
    </row>
    <row r="3377" spans="141:141">
      <c r="EK3377" s="598"/>
    </row>
    <row r="3378" spans="141:141">
      <c r="EK3378" s="598"/>
    </row>
    <row r="3379" spans="141:141">
      <c r="EK3379" s="598"/>
    </row>
    <row r="3380" spans="141:141">
      <c r="EK3380" s="598"/>
    </row>
    <row r="3381" spans="141:141">
      <c r="EK3381" s="598"/>
    </row>
    <row r="3382" spans="141:141">
      <c r="EK3382" s="598"/>
    </row>
    <row r="3383" spans="141:141">
      <c r="EK3383" s="598"/>
    </row>
    <row r="3384" spans="141:141">
      <c r="EK3384" s="598"/>
    </row>
    <row r="3385" spans="141:141">
      <c r="EK3385" s="598"/>
    </row>
    <row r="3386" spans="141:141">
      <c r="EK3386" s="598"/>
    </row>
    <row r="3387" spans="141:141">
      <c r="EK3387" s="598"/>
    </row>
    <row r="3388" spans="141:141">
      <c r="EK3388" s="598"/>
    </row>
    <row r="3389" spans="141:141">
      <c r="EK3389" s="598"/>
    </row>
    <row r="3390" spans="141:141">
      <c r="EK3390" s="598"/>
    </row>
    <row r="3391" spans="141:141">
      <c r="EK3391" s="598"/>
    </row>
    <row r="3392" spans="141:141">
      <c r="EK3392" s="598"/>
    </row>
    <row r="3393" spans="141:141">
      <c r="EK3393" s="598"/>
    </row>
    <row r="3394" spans="141:141">
      <c r="EK3394" s="598"/>
    </row>
    <row r="3395" spans="141:141">
      <c r="EK3395" s="598"/>
    </row>
    <row r="3396" spans="141:141">
      <c r="EK3396" s="598"/>
    </row>
    <row r="3397" spans="141:141">
      <c r="EK3397" s="598"/>
    </row>
    <row r="3398" spans="141:141">
      <c r="EK3398" s="598"/>
    </row>
    <row r="3399" spans="141:141">
      <c r="EK3399" s="598"/>
    </row>
    <row r="3400" spans="141:141">
      <c r="EK3400" s="598"/>
    </row>
    <row r="3401" spans="141:141">
      <c r="EK3401" s="598"/>
    </row>
    <row r="3402" spans="141:141">
      <c r="EK3402" s="598"/>
    </row>
    <row r="3403" spans="141:141">
      <c r="EK3403" s="598"/>
    </row>
    <row r="3404" spans="141:141">
      <c r="EK3404" s="598"/>
    </row>
    <row r="3405" spans="141:141">
      <c r="EK3405" s="598"/>
    </row>
    <row r="3406" spans="141:141">
      <c r="EK3406" s="598"/>
    </row>
    <row r="3407" spans="141:141">
      <c r="EK3407" s="598"/>
    </row>
    <row r="3408" spans="141:141">
      <c r="EK3408" s="598"/>
    </row>
    <row r="3409" spans="141:141">
      <c r="EK3409" s="598"/>
    </row>
    <row r="3410" spans="141:141">
      <c r="EK3410" s="598"/>
    </row>
    <row r="3411" spans="141:141">
      <c r="EK3411" s="598"/>
    </row>
    <row r="3412" spans="141:141">
      <c r="EK3412" s="598"/>
    </row>
    <row r="3413" spans="141:141">
      <c r="EK3413" s="598"/>
    </row>
    <row r="3414" spans="141:141">
      <c r="EK3414" s="598"/>
    </row>
    <row r="3415" spans="141:141">
      <c r="EK3415" s="598"/>
    </row>
    <row r="3416" spans="141:141">
      <c r="EK3416" s="598"/>
    </row>
    <row r="3417" spans="141:141">
      <c r="EK3417" s="598"/>
    </row>
    <row r="3418" spans="141:141">
      <c r="EK3418" s="598"/>
    </row>
    <row r="3419" spans="141:141">
      <c r="EK3419" s="598"/>
    </row>
    <row r="3420" spans="141:141">
      <c r="EK3420" s="598"/>
    </row>
    <row r="3421" spans="141:141">
      <c r="EK3421" s="598"/>
    </row>
    <row r="3422" spans="141:141">
      <c r="EK3422" s="598"/>
    </row>
    <row r="3423" spans="141:141">
      <c r="EK3423" s="598"/>
    </row>
    <row r="3424" spans="141:141">
      <c r="EK3424" s="598"/>
    </row>
    <row r="3425" spans="141:141">
      <c r="EK3425" s="598"/>
    </row>
    <row r="3426" spans="141:141">
      <c r="EK3426" s="598"/>
    </row>
    <row r="3427" spans="141:141">
      <c r="EK3427" s="598"/>
    </row>
    <row r="3428" spans="141:141">
      <c r="EK3428" s="598"/>
    </row>
    <row r="3429" spans="141:141">
      <c r="EK3429" s="598"/>
    </row>
    <row r="3430" spans="141:141">
      <c r="EK3430" s="598"/>
    </row>
    <row r="3431" spans="141:141">
      <c r="EK3431" s="598"/>
    </row>
    <row r="3432" spans="141:141">
      <c r="EK3432" s="598"/>
    </row>
    <row r="3433" spans="141:141">
      <c r="EK3433" s="598"/>
    </row>
    <row r="3434" spans="141:141">
      <c r="EK3434" s="598"/>
    </row>
    <row r="3435" spans="141:141">
      <c r="EK3435" s="598"/>
    </row>
    <row r="3436" spans="141:141">
      <c r="EK3436" s="598"/>
    </row>
    <row r="3437" spans="141:141">
      <c r="EK3437" s="598"/>
    </row>
    <row r="3438" spans="141:141">
      <c r="EK3438" s="598"/>
    </row>
    <row r="3439" spans="141:141">
      <c r="EK3439" s="598"/>
    </row>
    <row r="3440" spans="141:141">
      <c r="EK3440" s="598"/>
    </row>
    <row r="3441" spans="141:141">
      <c r="EK3441" s="598"/>
    </row>
    <row r="3442" spans="141:141">
      <c r="EK3442" s="598"/>
    </row>
    <row r="3443" spans="141:141">
      <c r="EK3443" s="598"/>
    </row>
    <row r="3444" spans="141:141">
      <c r="EK3444" s="598"/>
    </row>
    <row r="3445" spans="141:141">
      <c r="EK3445" s="598"/>
    </row>
    <row r="3446" spans="141:141">
      <c r="EK3446" s="598"/>
    </row>
    <row r="3447" spans="141:141">
      <c r="EK3447" s="598"/>
    </row>
    <row r="3448" spans="141:141">
      <c r="EK3448" s="598"/>
    </row>
    <row r="3449" spans="141:141">
      <c r="EK3449" s="598"/>
    </row>
    <row r="3450" spans="141:141">
      <c r="EK3450" s="598"/>
    </row>
    <row r="3451" spans="141:141">
      <c r="EK3451" s="598"/>
    </row>
    <row r="3452" spans="141:141">
      <c r="EK3452" s="598"/>
    </row>
    <row r="3453" spans="141:141">
      <c r="EK3453" s="598"/>
    </row>
    <row r="3454" spans="141:141">
      <c r="EK3454" s="598"/>
    </row>
    <row r="3455" spans="141:141">
      <c r="EK3455" s="598"/>
    </row>
    <row r="3456" spans="141:141">
      <c r="EK3456" s="598"/>
    </row>
    <row r="3457" spans="141:141">
      <c r="EK3457" s="598"/>
    </row>
    <row r="3458" spans="141:141">
      <c r="EK3458" s="598"/>
    </row>
    <row r="3459" spans="141:141">
      <c r="EK3459" s="598"/>
    </row>
    <row r="3460" spans="141:141">
      <c r="EK3460" s="598"/>
    </row>
    <row r="3461" spans="141:141">
      <c r="EK3461" s="598"/>
    </row>
    <row r="3462" spans="141:141">
      <c r="EK3462" s="598"/>
    </row>
    <row r="3463" spans="141:141">
      <c r="EK3463" s="598"/>
    </row>
    <row r="3464" spans="141:141">
      <c r="EK3464" s="598"/>
    </row>
    <row r="3465" spans="141:141">
      <c r="EK3465" s="598"/>
    </row>
    <row r="3466" spans="141:141">
      <c r="EK3466" s="598"/>
    </row>
    <row r="3467" spans="141:141">
      <c r="EK3467" s="598"/>
    </row>
    <row r="3468" spans="141:141">
      <c r="EK3468" s="598"/>
    </row>
    <row r="3469" spans="141:141">
      <c r="EK3469" s="598"/>
    </row>
    <row r="3470" spans="141:141">
      <c r="EK3470" s="598"/>
    </row>
    <row r="3471" spans="141:141">
      <c r="EK3471" s="598"/>
    </row>
    <row r="3472" spans="141:141">
      <c r="EK3472" s="598"/>
    </row>
    <row r="3473" spans="141:141">
      <c r="EK3473" s="598"/>
    </row>
    <row r="3474" spans="141:141">
      <c r="EK3474" s="598"/>
    </row>
    <row r="3475" spans="141:141">
      <c r="EK3475" s="598"/>
    </row>
    <row r="3476" spans="141:141">
      <c r="EK3476" s="598"/>
    </row>
    <row r="3477" spans="141:141">
      <c r="EK3477" s="598"/>
    </row>
    <row r="3478" spans="141:141">
      <c r="EK3478" s="598"/>
    </row>
    <row r="3479" spans="141:141">
      <c r="EK3479" s="598"/>
    </row>
    <row r="3480" spans="141:141">
      <c r="EK3480" s="598"/>
    </row>
    <row r="3481" spans="141:141">
      <c r="EK3481" s="598"/>
    </row>
    <row r="3482" spans="141:141">
      <c r="EK3482" s="598"/>
    </row>
    <row r="3483" spans="141:141">
      <c r="EK3483" s="598"/>
    </row>
    <row r="3484" spans="141:141">
      <c r="EK3484" s="598"/>
    </row>
    <row r="3485" spans="141:141">
      <c r="EK3485" s="598"/>
    </row>
    <row r="3486" spans="141:141">
      <c r="EK3486" s="598"/>
    </row>
    <row r="3487" spans="141:141">
      <c r="EK3487" s="598"/>
    </row>
    <row r="3488" spans="141:141">
      <c r="EK3488" s="598"/>
    </row>
    <row r="3489" spans="141:141">
      <c r="EK3489" s="598"/>
    </row>
    <row r="3490" spans="141:141">
      <c r="EK3490" s="598"/>
    </row>
    <row r="3491" spans="141:141">
      <c r="EK3491" s="598"/>
    </row>
    <row r="3492" spans="141:141">
      <c r="EK3492" s="598"/>
    </row>
    <row r="3493" spans="141:141">
      <c r="EK3493" s="598"/>
    </row>
    <row r="3494" spans="141:141">
      <c r="EK3494" s="598"/>
    </row>
    <row r="3495" spans="141:141">
      <c r="EK3495" s="598"/>
    </row>
    <row r="3496" spans="141:141">
      <c r="EK3496" s="598"/>
    </row>
    <row r="3497" spans="141:141">
      <c r="EK3497" s="598"/>
    </row>
    <row r="3498" spans="141:141">
      <c r="EK3498" s="598"/>
    </row>
    <row r="3499" spans="141:141">
      <c r="EK3499" s="598"/>
    </row>
    <row r="3500" spans="141:141">
      <c r="EK3500" s="598"/>
    </row>
    <row r="3501" spans="141:141">
      <c r="EK3501" s="598"/>
    </row>
    <row r="3502" spans="141:141">
      <c r="EK3502" s="598"/>
    </row>
    <row r="3503" spans="141:141">
      <c r="EK3503" s="598"/>
    </row>
    <row r="3504" spans="141:141">
      <c r="EK3504" s="598"/>
    </row>
    <row r="3505" spans="141:141">
      <c r="EK3505" s="598"/>
    </row>
    <row r="3506" spans="141:141">
      <c r="EK3506" s="598"/>
    </row>
    <row r="3507" spans="141:141">
      <c r="EK3507" s="598"/>
    </row>
    <row r="3508" spans="141:141">
      <c r="EK3508" s="598"/>
    </row>
    <row r="3509" spans="141:141">
      <c r="EK3509" s="598"/>
    </row>
    <row r="3510" spans="141:141">
      <c r="EK3510" s="598"/>
    </row>
    <row r="3511" spans="141:141">
      <c r="EK3511" s="598"/>
    </row>
    <row r="3512" spans="141:141">
      <c r="EK3512" s="598"/>
    </row>
    <row r="3513" spans="141:141">
      <c r="EK3513" s="598"/>
    </row>
    <row r="3514" spans="141:141">
      <c r="EK3514" s="598"/>
    </row>
    <row r="3515" spans="141:141">
      <c r="EK3515" s="598"/>
    </row>
    <row r="3516" spans="141:141">
      <c r="EK3516" s="598"/>
    </row>
    <row r="3517" spans="141:141">
      <c r="EK3517" s="598"/>
    </row>
    <row r="3518" spans="141:141">
      <c r="EK3518" s="598"/>
    </row>
    <row r="3519" spans="141:141">
      <c r="EK3519" s="598"/>
    </row>
    <row r="3520" spans="141:141">
      <c r="EK3520" s="598"/>
    </row>
    <row r="3521" spans="141:141">
      <c r="EK3521" s="598"/>
    </row>
    <row r="3522" spans="141:141">
      <c r="EK3522" s="598"/>
    </row>
    <row r="3523" spans="141:141">
      <c r="EK3523" s="598"/>
    </row>
    <row r="3524" spans="141:141">
      <c r="EK3524" s="598"/>
    </row>
    <row r="3525" spans="141:141">
      <c r="EK3525" s="598"/>
    </row>
    <row r="3526" spans="141:141">
      <c r="EK3526" s="598"/>
    </row>
    <row r="3527" spans="141:141">
      <c r="EK3527" s="598"/>
    </row>
    <row r="3528" spans="141:141">
      <c r="EK3528" s="598"/>
    </row>
    <row r="3529" spans="141:141">
      <c r="EK3529" s="598"/>
    </row>
    <row r="3530" spans="141:141">
      <c r="EK3530" s="598"/>
    </row>
    <row r="3531" spans="141:141">
      <c r="EK3531" s="598"/>
    </row>
    <row r="3532" spans="141:141">
      <c r="EK3532" s="598"/>
    </row>
    <row r="3533" spans="141:141">
      <c r="EK3533" s="598"/>
    </row>
    <row r="3534" spans="141:141">
      <c r="EK3534" s="598"/>
    </row>
    <row r="3535" spans="141:141">
      <c r="EK3535" s="598"/>
    </row>
    <row r="3536" spans="141:141">
      <c r="EK3536" s="598"/>
    </row>
    <row r="3537" spans="141:141">
      <c r="EK3537" s="598"/>
    </row>
    <row r="3538" spans="141:141">
      <c r="EK3538" s="598"/>
    </row>
    <row r="3539" spans="141:141">
      <c r="EK3539" s="598"/>
    </row>
    <row r="3540" spans="141:141">
      <c r="EK3540" s="598"/>
    </row>
    <row r="3541" spans="141:141">
      <c r="EK3541" s="598"/>
    </row>
    <row r="3542" spans="141:141">
      <c r="EK3542" s="598"/>
    </row>
    <row r="3543" spans="141:141">
      <c r="EK3543" s="598"/>
    </row>
    <row r="3544" spans="141:141">
      <c r="EK3544" s="598"/>
    </row>
    <row r="3545" spans="141:141">
      <c r="EK3545" s="598"/>
    </row>
    <row r="3546" spans="141:141">
      <c r="EK3546" s="598"/>
    </row>
    <row r="3547" spans="141:141">
      <c r="EK3547" s="598"/>
    </row>
    <row r="3548" spans="141:141">
      <c r="EK3548" s="598"/>
    </row>
    <row r="3549" spans="141:141">
      <c r="EK3549" s="598"/>
    </row>
    <row r="3550" spans="141:141">
      <c r="EK3550" s="598"/>
    </row>
    <row r="3551" spans="141:141">
      <c r="EK3551" s="598"/>
    </row>
    <row r="3552" spans="141:141">
      <c r="EK3552" s="598"/>
    </row>
    <row r="3553" spans="141:141">
      <c r="EK3553" s="598"/>
    </row>
    <row r="3554" spans="141:141">
      <c r="EK3554" s="598"/>
    </row>
    <row r="3555" spans="141:141">
      <c r="EK3555" s="598"/>
    </row>
    <row r="3556" spans="141:141">
      <c r="EK3556" s="598"/>
    </row>
    <row r="3557" spans="141:141">
      <c r="EK3557" s="598"/>
    </row>
    <row r="3558" spans="141:141">
      <c r="EK3558" s="598"/>
    </row>
    <row r="3559" spans="141:141">
      <c r="EK3559" s="598"/>
    </row>
    <row r="3560" spans="141:141">
      <c r="EK3560" s="598"/>
    </row>
    <row r="3561" spans="141:141">
      <c r="EK3561" s="598"/>
    </row>
    <row r="3562" spans="141:141">
      <c r="EK3562" s="598"/>
    </row>
    <row r="3563" spans="141:141">
      <c r="EK3563" s="598"/>
    </row>
    <row r="3564" spans="141:141">
      <c r="EK3564" s="598"/>
    </row>
    <row r="3565" spans="141:141">
      <c r="EK3565" s="598"/>
    </row>
    <row r="3566" spans="141:141">
      <c r="EK3566" s="598"/>
    </row>
    <row r="3567" spans="141:141">
      <c r="EK3567" s="598"/>
    </row>
    <row r="3568" spans="141:141">
      <c r="EK3568" s="598"/>
    </row>
    <row r="3569" spans="141:141">
      <c r="EK3569" s="598"/>
    </row>
    <row r="3570" spans="141:141">
      <c r="EK3570" s="598"/>
    </row>
    <row r="3571" spans="141:141">
      <c r="EK3571" s="598"/>
    </row>
    <row r="3572" spans="141:141">
      <c r="EK3572" s="598"/>
    </row>
    <row r="3573" spans="141:141">
      <c r="EK3573" s="598"/>
    </row>
    <row r="3574" spans="141:141">
      <c r="EK3574" s="598"/>
    </row>
    <row r="3575" spans="141:141">
      <c r="EK3575" s="598"/>
    </row>
    <row r="3576" spans="141:141">
      <c r="EK3576" s="598"/>
    </row>
    <row r="3577" spans="141:141">
      <c r="EK3577" s="598"/>
    </row>
    <row r="3578" spans="141:141">
      <c r="EK3578" s="598"/>
    </row>
    <row r="3579" spans="141:141">
      <c r="EK3579" s="598"/>
    </row>
    <row r="3580" spans="141:141">
      <c r="EK3580" s="598"/>
    </row>
    <row r="3581" spans="141:141">
      <c r="EK3581" s="598"/>
    </row>
    <row r="3582" spans="141:141">
      <c r="EK3582" s="598"/>
    </row>
    <row r="3583" spans="141:141">
      <c r="EK3583" s="598"/>
    </row>
    <row r="3584" spans="141:141">
      <c r="EK3584" s="598"/>
    </row>
    <row r="3585" spans="141:141">
      <c r="EK3585" s="598"/>
    </row>
    <row r="3586" spans="141:141">
      <c r="EK3586" s="598"/>
    </row>
    <row r="3587" spans="141:141">
      <c r="EK3587" s="598"/>
    </row>
    <row r="3588" spans="141:141">
      <c r="EK3588" s="598"/>
    </row>
    <row r="3589" spans="141:141">
      <c r="EK3589" s="598"/>
    </row>
    <row r="3590" spans="141:141">
      <c r="EK3590" s="598"/>
    </row>
    <row r="3591" spans="141:141">
      <c r="EK3591" s="598"/>
    </row>
    <row r="3592" spans="141:141">
      <c r="EK3592" s="598"/>
    </row>
    <row r="3593" spans="141:141">
      <c r="EK3593" s="598"/>
    </row>
    <row r="3594" spans="141:141">
      <c r="EK3594" s="598"/>
    </row>
    <row r="3595" spans="141:141">
      <c r="EK3595" s="598"/>
    </row>
    <row r="3596" spans="141:141">
      <c r="EK3596" s="598"/>
    </row>
    <row r="3597" spans="141:141">
      <c r="EK3597" s="598"/>
    </row>
    <row r="3598" spans="141:141">
      <c r="EK3598" s="598"/>
    </row>
    <row r="3599" spans="141:141">
      <c r="EK3599" s="598"/>
    </row>
    <row r="3600" spans="141:141">
      <c r="EK3600" s="598"/>
    </row>
    <row r="3601" spans="141:141">
      <c r="EK3601" s="598"/>
    </row>
    <row r="3602" spans="141:141">
      <c r="EK3602" s="598"/>
    </row>
    <row r="3603" spans="141:141">
      <c r="EK3603" s="598"/>
    </row>
    <row r="3604" spans="141:141">
      <c r="EK3604" s="598"/>
    </row>
    <row r="3605" spans="141:141">
      <c r="EK3605" s="598"/>
    </row>
    <row r="3606" spans="141:141">
      <c r="EK3606" s="598"/>
    </row>
    <row r="3607" spans="141:141">
      <c r="EK3607" s="598"/>
    </row>
    <row r="3608" spans="141:141">
      <c r="EK3608" s="598"/>
    </row>
    <row r="3609" spans="141:141">
      <c r="EK3609" s="598"/>
    </row>
    <row r="3610" spans="141:141">
      <c r="EK3610" s="598"/>
    </row>
    <row r="3611" spans="141:141">
      <c r="EK3611" s="598"/>
    </row>
    <row r="3612" spans="141:141">
      <c r="EK3612" s="598"/>
    </row>
    <row r="3613" spans="141:141">
      <c r="EK3613" s="598"/>
    </row>
    <row r="3614" spans="141:141">
      <c r="EK3614" s="598"/>
    </row>
    <row r="3615" spans="141:141">
      <c r="EK3615" s="598"/>
    </row>
    <row r="3616" spans="141:141">
      <c r="EK3616" s="598"/>
    </row>
    <row r="3617" spans="141:141">
      <c r="EK3617" s="598"/>
    </row>
    <row r="3618" spans="141:141">
      <c r="EK3618" s="598"/>
    </row>
    <row r="3619" spans="141:141">
      <c r="EK3619" s="598"/>
    </row>
    <row r="3620" spans="141:141">
      <c r="EK3620" s="598"/>
    </row>
    <row r="3621" spans="141:141">
      <c r="EK3621" s="598"/>
    </row>
    <row r="3622" spans="141:141">
      <c r="EK3622" s="598"/>
    </row>
    <row r="3623" spans="141:141">
      <c r="EK3623" s="598"/>
    </row>
    <row r="3624" spans="141:141">
      <c r="EK3624" s="598"/>
    </row>
    <row r="3625" spans="141:141">
      <c r="EK3625" s="598"/>
    </row>
    <row r="3626" spans="141:141">
      <c r="EK3626" s="598"/>
    </row>
    <row r="3627" spans="141:141">
      <c r="EK3627" s="598"/>
    </row>
    <row r="3628" spans="141:141">
      <c r="EK3628" s="598"/>
    </row>
    <row r="3629" spans="141:141">
      <c r="EK3629" s="598"/>
    </row>
    <row r="3630" spans="141:141">
      <c r="EK3630" s="598"/>
    </row>
    <row r="3631" spans="141:141">
      <c r="EK3631" s="598"/>
    </row>
    <row r="3632" spans="141:141">
      <c r="EK3632" s="598"/>
    </row>
    <row r="3633" spans="141:141">
      <c r="EK3633" s="598"/>
    </row>
    <row r="3634" spans="141:141">
      <c r="EK3634" s="598"/>
    </row>
    <row r="3635" spans="141:141">
      <c r="EK3635" s="598"/>
    </row>
    <row r="3636" spans="141:141">
      <c r="EK3636" s="598"/>
    </row>
    <row r="3637" spans="141:141">
      <c r="EK3637" s="598"/>
    </row>
    <row r="3638" spans="141:141">
      <c r="EK3638" s="598"/>
    </row>
    <row r="3639" spans="141:141">
      <c r="EK3639" s="598"/>
    </row>
    <row r="3640" spans="141:141">
      <c r="EK3640" s="598"/>
    </row>
    <row r="3641" spans="141:141">
      <c r="EK3641" s="598"/>
    </row>
    <row r="3642" spans="141:141">
      <c r="EK3642" s="598"/>
    </row>
    <row r="3643" spans="141:141">
      <c r="EK3643" s="598"/>
    </row>
    <row r="3644" spans="141:141">
      <c r="EK3644" s="598"/>
    </row>
    <row r="3645" spans="141:141">
      <c r="EK3645" s="598"/>
    </row>
    <row r="3646" spans="141:141">
      <c r="EK3646" s="598"/>
    </row>
    <row r="3647" spans="141:141">
      <c r="EK3647" s="598"/>
    </row>
    <row r="3648" spans="141:141">
      <c r="EK3648" s="598"/>
    </row>
    <row r="3649" spans="141:141">
      <c r="EK3649" s="598"/>
    </row>
    <row r="3650" spans="141:141">
      <c r="EK3650" s="598"/>
    </row>
    <row r="3651" spans="141:141">
      <c r="EK3651" s="598"/>
    </row>
    <row r="3652" spans="141:141">
      <c r="EK3652" s="598"/>
    </row>
    <row r="3653" spans="141:141">
      <c r="EK3653" s="598"/>
    </row>
    <row r="3654" spans="141:141">
      <c r="EK3654" s="598"/>
    </row>
    <row r="3655" spans="141:141">
      <c r="EK3655" s="598"/>
    </row>
    <row r="3656" spans="141:141">
      <c r="EK3656" s="598"/>
    </row>
    <row r="3657" spans="141:141">
      <c r="EK3657" s="598"/>
    </row>
    <row r="3658" spans="141:141">
      <c r="EK3658" s="598"/>
    </row>
    <row r="3659" spans="141:141">
      <c r="EK3659" s="598"/>
    </row>
    <row r="3660" spans="141:141">
      <c r="EK3660" s="598"/>
    </row>
    <row r="3661" spans="141:141">
      <c r="EK3661" s="598"/>
    </row>
    <row r="3662" spans="141:141">
      <c r="EK3662" s="598"/>
    </row>
    <row r="3663" spans="141:141">
      <c r="EK3663" s="598"/>
    </row>
    <row r="3664" spans="141:141">
      <c r="EK3664" s="598"/>
    </row>
    <row r="3665" spans="141:141">
      <c r="EK3665" s="598"/>
    </row>
    <row r="3666" spans="141:141">
      <c r="EK3666" s="598"/>
    </row>
    <row r="3667" spans="141:141">
      <c r="EK3667" s="598"/>
    </row>
    <row r="3668" spans="141:141">
      <c r="EK3668" s="598"/>
    </row>
    <row r="3669" spans="141:141">
      <c r="EK3669" s="598"/>
    </row>
    <row r="3670" spans="141:141">
      <c r="EK3670" s="598"/>
    </row>
    <row r="3671" spans="141:141">
      <c r="EK3671" s="598"/>
    </row>
    <row r="3672" spans="141:141">
      <c r="EK3672" s="598"/>
    </row>
    <row r="3673" spans="141:141">
      <c r="EK3673" s="598"/>
    </row>
    <row r="3674" spans="141:141">
      <c r="EK3674" s="598"/>
    </row>
    <row r="3675" spans="141:141">
      <c r="EK3675" s="598"/>
    </row>
    <row r="3676" spans="141:141">
      <c r="EK3676" s="598"/>
    </row>
    <row r="3677" spans="141:141">
      <c r="EK3677" s="598"/>
    </row>
    <row r="3678" spans="141:141">
      <c r="EK3678" s="598"/>
    </row>
    <row r="3679" spans="141:141">
      <c r="EK3679" s="598"/>
    </row>
    <row r="3680" spans="141:141">
      <c r="EK3680" s="598"/>
    </row>
    <row r="3681" spans="141:141">
      <c r="EK3681" s="598"/>
    </row>
    <row r="3682" spans="141:141">
      <c r="EK3682" s="598"/>
    </row>
    <row r="3683" spans="141:141">
      <c r="EK3683" s="598"/>
    </row>
    <row r="3684" spans="141:141">
      <c r="EK3684" s="598"/>
    </row>
    <row r="3685" spans="141:141">
      <c r="EK3685" s="598"/>
    </row>
    <row r="3686" spans="141:141">
      <c r="EK3686" s="598"/>
    </row>
    <row r="3687" spans="141:141">
      <c r="EK3687" s="598"/>
    </row>
    <row r="3688" spans="141:141">
      <c r="EK3688" s="598"/>
    </row>
    <row r="3689" spans="141:141">
      <c r="EK3689" s="598"/>
    </row>
    <row r="3690" spans="141:141">
      <c r="EK3690" s="598"/>
    </row>
    <row r="3691" spans="141:141">
      <c r="EK3691" s="598"/>
    </row>
    <row r="3692" spans="141:141">
      <c r="EK3692" s="598"/>
    </row>
    <row r="3693" spans="141:141">
      <c r="EK3693" s="598"/>
    </row>
    <row r="3694" spans="141:141">
      <c r="EK3694" s="598"/>
    </row>
    <row r="3695" spans="141:141">
      <c r="EK3695" s="598"/>
    </row>
    <row r="3696" spans="141:141">
      <c r="EK3696" s="598"/>
    </row>
    <row r="3697" spans="141:141">
      <c r="EK3697" s="598"/>
    </row>
    <row r="3698" spans="141:141">
      <c r="EK3698" s="598"/>
    </row>
    <row r="3699" spans="141:141">
      <c r="EK3699" s="598"/>
    </row>
    <row r="3700" spans="141:141">
      <c r="EK3700" s="598"/>
    </row>
    <row r="3701" spans="141:141">
      <c r="EK3701" s="598"/>
    </row>
    <row r="3702" spans="141:141">
      <c r="EK3702" s="598"/>
    </row>
    <row r="3703" spans="141:141">
      <c r="EK3703" s="598"/>
    </row>
    <row r="3704" spans="141:141">
      <c r="EK3704" s="598"/>
    </row>
    <row r="3705" spans="141:141">
      <c r="EK3705" s="598"/>
    </row>
    <row r="3706" spans="141:141">
      <c r="EK3706" s="598"/>
    </row>
    <row r="3707" spans="141:141">
      <c r="EK3707" s="598"/>
    </row>
    <row r="3708" spans="141:141">
      <c r="EK3708" s="598"/>
    </row>
    <row r="3709" spans="141:141">
      <c r="EK3709" s="598"/>
    </row>
    <row r="3710" spans="141:141">
      <c r="EK3710" s="598"/>
    </row>
    <row r="3711" spans="141:141">
      <c r="EK3711" s="598"/>
    </row>
    <row r="3712" spans="141:141">
      <c r="EK3712" s="598"/>
    </row>
    <row r="3713" spans="141:141">
      <c r="EK3713" s="598"/>
    </row>
    <row r="3714" spans="141:141">
      <c r="EK3714" s="598"/>
    </row>
    <row r="3715" spans="141:141">
      <c r="EK3715" s="598"/>
    </row>
    <row r="3716" spans="141:141">
      <c r="EK3716" s="598"/>
    </row>
    <row r="3717" spans="141:141">
      <c r="EK3717" s="598"/>
    </row>
    <row r="3718" spans="141:141">
      <c r="EK3718" s="598"/>
    </row>
    <row r="3719" spans="141:141">
      <c r="EK3719" s="598"/>
    </row>
    <row r="3720" spans="141:141">
      <c r="EK3720" s="598"/>
    </row>
    <row r="3721" spans="141:141">
      <c r="EK3721" s="598"/>
    </row>
    <row r="3722" spans="141:141">
      <c r="EK3722" s="598"/>
    </row>
    <row r="3723" spans="141:141">
      <c r="EK3723" s="598"/>
    </row>
    <row r="3724" spans="141:141">
      <c r="EK3724" s="598"/>
    </row>
    <row r="3725" spans="141:141">
      <c r="EK3725" s="598"/>
    </row>
    <row r="3726" spans="141:141">
      <c r="EK3726" s="598"/>
    </row>
    <row r="3727" spans="141:141">
      <c r="EK3727" s="598"/>
    </row>
    <row r="3728" spans="141:141">
      <c r="EK3728" s="598"/>
    </row>
    <row r="3729" spans="141:141">
      <c r="EK3729" s="598"/>
    </row>
    <row r="3730" spans="141:141">
      <c r="EK3730" s="598"/>
    </row>
    <row r="3731" spans="141:141">
      <c r="EK3731" s="598"/>
    </row>
    <row r="3732" spans="141:141">
      <c r="EK3732" s="598"/>
    </row>
    <row r="3733" spans="141:141">
      <c r="EK3733" s="598"/>
    </row>
    <row r="3734" spans="141:141">
      <c r="EK3734" s="598"/>
    </row>
    <row r="3735" spans="141:141">
      <c r="EK3735" s="598"/>
    </row>
    <row r="3736" spans="141:141">
      <c r="EK3736" s="598"/>
    </row>
    <row r="3737" spans="141:141">
      <c r="EK3737" s="598"/>
    </row>
    <row r="3738" spans="141:141">
      <c r="EK3738" s="598"/>
    </row>
    <row r="3739" spans="141:141">
      <c r="EK3739" s="598"/>
    </row>
    <row r="3740" spans="141:141">
      <c r="EK3740" s="598"/>
    </row>
    <row r="3741" spans="141:141">
      <c r="EK3741" s="598"/>
    </row>
    <row r="3742" spans="141:141">
      <c r="EK3742" s="598"/>
    </row>
    <row r="3743" spans="141:141">
      <c r="EK3743" s="598"/>
    </row>
    <row r="3744" spans="141:141">
      <c r="EK3744" s="598"/>
    </row>
    <row r="3745" spans="141:141">
      <c r="EK3745" s="598"/>
    </row>
    <row r="3746" spans="141:141">
      <c r="EK3746" s="598"/>
    </row>
    <row r="3747" spans="141:141">
      <c r="EK3747" s="598"/>
    </row>
    <row r="3748" spans="141:141">
      <c r="EK3748" s="598"/>
    </row>
    <row r="3749" spans="141:141">
      <c r="EK3749" s="598"/>
    </row>
    <row r="3750" spans="141:141">
      <c r="EK3750" s="598"/>
    </row>
    <row r="3751" spans="141:141">
      <c r="EK3751" s="598"/>
    </row>
    <row r="3752" spans="141:141">
      <c r="EK3752" s="598"/>
    </row>
    <row r="3753" spans="141:141">
      <c r="EK3753" s="598"/>
    </row>
    <row r="3754" spans="141:141">
      <c r="EK3754" s="598"/>
    </row>
    <row r="3755" spans="141:141">
      <c r="EK3755" s="598"/>
    </row>
    <row r="3756" spans="141:141">
      <c r="EK3756" s="598"/>
    </row>
    <row r="3757" spans="141:141">
      <c r="EK3757" s="598"/>
    </row>
    <row r="3758" spans="141:141">
      <c r="EK3758" s="598"/>
    </row>
    <row r="3759" spans="141:141">
      <c r="EK3759" s="598"/>
    </row>
    <row r="3760" spans="141:141">
      <c r="EK3760" s="598"/>
    </row>
    <row r="3761" spans="141:141">
      <c r="EK3761" s="598"/>
    </row>
    <row r="3762" spans="141:141">
      <c r="EK3762" s="598"/>
    </row>
    <row r="3763" spans="141:141">
      <c r="EK3763" s="598"/>
    </row>
    <row r="3764" spans="141:141">
      <c r="EK3764" s="598"/>
    </row>
    <row r="3765" spans="141:141">
      <c r="EK3765" s="598"/>
    </row>
    <row r="3766" spans="141:141">
      <c r="EK3766" s="598"/>
    </row>
    <row r="3767" spans="141:141">
      <c r="EK3767" s="598"/>
    </row>
    <row r="3768" spans="141:141">
      <c r="EK3768" s="598"/>
    </row>
    <row r="3769" spans="141:141">
      <c r="EK3769" s="598"/>
    </row>
    <row r="3770" spans="141:141">
      <c r="EK3770" s="598"/>
    </row>
    <row r="3771" spans="141:141">
      <c r="EK3771" s="598"/>
    </row>
    <row r="3772" spans="141:141">
      <c r="EK3772" s="598"/>
    </row>
    <row r="3773" spans="141:141">
      <c r="EK3773" s="598"/>
    </row>
    <row r="3774" spans="141:141">
      <c r="EK3774" s="598"/>
    </row>
    <row r="3775" spans="141:141">
      <c r="EK3775" s="598"/>
    </row>
    <row r="3776" spans="141:141">
      <c r="EK3776" s="598"/>
    </row>
    <row r="3777" spans="141:141">
      <c r="EK3777" s="598"/>
    </row>
    <row r="3778" spans="141:141">
      <c r="EK3778" s="598"/>
    </row>
    <row r="3779" spans="141:141">
      <c r="EK3779" s="598"/>
    </row>
    <row r="3780" spans="141:141">
      <c r="EK3780" s="598"/>
    </row>
    <row r="3781" spans="141:141">
      <c r="EK3781" s="598"/>
    </row>
    <row r="3782" spans="141:141">
      <c r="EK3782" s="598"/>
    </row>
    <row r="3783" spans="141:141">
      <c r="EK3783" s="598"/>
    </row>
    <row r="3784" spans="141:141">
      <c r="EK3784" s="598"/>
    </row>
    <row r="3785" spans="141:141">
      <c r="EK3785" s="598"/>
    </row>
    <row r="3786" spans="141:141">
      <c r="EK3786" s="598"/>
    </row>
    <row r="3787" spans="141:141">
      <c r="EK3787" s="598"/>
    </row>
    <row r="3788" spans="141:141">
      <c r="EK3788" s="598"/>
    </row>
    <row r="3789" spans="141:141">
      <c r="EK3789" s="598"/>
    </row>
    <row r="3790" spans="141:141">
      <c r="EK3790" s="598"/>
    </row>
    <row r="3791" spans="141:141">
      <c r="EK3791" s="598"/>
    </row>
    <row r="3792" spans="141:141">
      <c r="EK3792" s="598"/>
    </row>
    <row r="3793" spans="141:141">
      <c r="EK3793" s="598"/>
    </row>
    <row r="3794" spans="141:141">
      <c r="EK3794" s="598"/>
    </row>
    <row r="3795" spans="141:141">
      <c r="EK3795" s="598"/>
    </row>
    <row r="3796" spans="141:141">
      <c r="EK3796" s="598"/>
    </row>
    <row r="3797" spans="141:141">
      <c r="EK3797" s="598"/>
    </row>
    <row r="3798" spans="141:141">
      <c r="EK3798" s="598"/>
    </row>
    <row r="3799" spans="141:141">
      <c r="EK3799" s="598"/>
    </row>
    <row r="3800" spans="141:141">
      <c r="EK3800" s="598"/>
    </row>
    <row r="3801" spans="141:141">
      <c r="EK3801" s="598"/>
    </row>
    <row r="3802" spans="141:141">
      <c r="EK3802" s="598"/>
    </row>
    <row r="3803" spans="141:141">
      <c r="EK3803" s="598"/>
    </row>
    <row r="3804" spans="141:141">
      <c r="EK3804" s="598"/>
    </row>
    <row r="3805" spans="141:141">
      <c r="EK3805" s="598"/>
    </row>
    <row r="3806" spans="141:141">
      <c r="EK3806" s="598"/>
    </row>
    <row r="3807" spans="141:141">
      <c r="EK3807" s="598"/>
    </row>
    <row r="3808" spans="141:141">
      <c r="EK3808" s="598"/>
    </row>
    <row r="3809" spans="141:141">
      <c r="EK3809" s="598"/>
    </row>
    <row r="3810" spans="141:141">
      <c r="EK3810" s="598"/>
    </row>
    <row r="3811" spans="141:141">
      <c r="EK3811" s="598"/>
    </row>
    <row r="3812" spans="141:141">
      <c r="EK3812" s="598"/>
    </row>
    <row r="3813" spans="141:141">
      <c r="EK3813" s="598"/>
    </row>
    <row r="3814" spans="141:141">
      <c r="EK3814" s="598"/>
    </row>
    <row r="3815" spans="141:141">
      <c r="EK3815" s="598"/>
    </row>
    <row r="3816" spans="141:141">
      <c r="EK3816" s="598"/>
    </row>
    <row r="3817" spans="141:141">
      <c r="EK3817" s="598"/>
    </row>
    <row r="3818" spans="141:141">
      <c r="EK3818" s="598"/>
    </row>
    <row r="3819" spans="141:141">
      <c r="EK3819" s="598"/>
    </row>
    <row r="3820" spans="141:141">
      <c r="EK3820" s="598"/>
    </row>
    <row r="3821" spans="141:141">
      <c r="EK3821" s="598"/>
    </row>
    <row r="3822" spans="141:141">
      <c r="EK3822" s="598"/>
    </row>
    <row r="3823" spans="141:141">
      <c r="EK3823" s="598"/>
    </row>
    <row r="3824" spans="141:141">
      <c r="EK3824" s="598"/>
    </row>
    <row r="3825" spans="141:141">
      <c r="EK3825" s="598"/>
    </row>
    <row r="3826" spans="141:141">
      <c r="EK3826" s="598"/>
    </row>
    <row r="3827" spans="141:141">
      <c r="EK3827" s="598"/>
    </row>
    <row r="3828" spans="141:141">
      <c r="EK3828" s="598"/>
    </row>
    <row r="3829" spans="141:141">
      <c r="EK3829" s="598"/>
    </row>
    <row r="3830" spans="141:141">
      <c r="EK3830" s="598"/>
    </row>
    <row r="3831" spans="141:141">
      <c r="EK3831" s="598"/>
    </row>
    <row r="3832" spans="141:141">
      <c r="EK3832" s="598"/>
    </row>
    <row r="3833" spans="141:141">
      <c r="EK3833" s="598"/>
    </row>
    <row r="3834" spans="141:141">
      <c r="EK3834" s="598"/>
    </row>
    <row r="3835" spans="141:141">
      <c r="EK3835" s="598"/>
    </row>
    <row r="3836" spans="141:141">
      <c r="EK3836" s="598"/>
    </row>
    <row r="3837" spans="141:141">
      <c r="EK3837" s="598"/>
    </row>
    <row r="3838" spans="141:141">
      <c r="EK3838" s="598"/>
    </row>
    <row r="3839" spans="141:141">
      <c r="EK3839" s="598"/>
    </row>
    <row r="3840" spans="141:141">
      <c r="EK3840" s="598"/>
    </row>
    <row r="3841" spans="141:141">
      <c r="EK3841" s="598"/>
    </row>
    <row r="3842" spans="141:141">
      <c r="EK3842" s="598"/>
    </row>
    <row r="3843" spans="141:141">
      <c r="EK3843" s="598"/>
    </row>
    <row r="3844" spans="141:141">
      <c r="EK3844" s="598"/>
    </row>
    <row r="3845" spans="141:141">
      <c r="EK3845" s="598"/>
    </row>
    <row r="3846" spans="141:141">
      <c r="EK3846" s="598"/>
    </row>
    <row r="3847" spans="141:141">
      <c r="EK3847" s="598"/>
    </row>
    <row r="3848" spans="141:141">
      <c r="EK3848" s="598"/>
    </row>
    <row r="3849" spans="141:141">
      <c r="EK3849" s="598"/>
    </row>
    <row r="3850" spans="141:141">
      <c r="EK3850" s="598"/>
    </row>
    <row r="3851" spans="141:141">
      <c r="EK3851" s="598"/>
    </row>
    <row r="3852" spans="141:141">
      <c r="EK3852" s="598"/>
    </row>
    <row r="3853" spans="141:141">
      <c r="EK3853" s="598"/>
    </row>
    <row r="3854" spans="141:141">
      <c r="EK3854" s="598"/>
    </row>
    <row r="3855" spans="141:141">
      <c r="EK3855" s="598"/>
    </row>
    <row r="3856" spans="141:141">
      <c r="EK3856" s="598"/>
    </row>
    <row r="3857" spans="141:141">
      <c r="EK3857" s="598"/>
    </row>
    <row r="3858" spans="141:141">
      <c r="EK3858" s="598"/>
    </row>
    <row r="3859" spans="141:141">
      <c r="EK3859" s="598"/>
    </row>
    <row r="3860" spans="141:141">
      <c r="EK3860" s="598"/>
    </row>
    <row r="3861" spans="141:141">
      <c r="EK3861" s="598"/>
    </row>
    <row r="3862" spans="141:141">
      <c r="EK3862" s="598"/>
    </row>
    <row r="3863" spans="141:141">
      <c r="EK3863" s="598"/>
    </row>
    <row r="3864" spans="141:141">
      <c r="EK3864" s="598"/>
    </row>
    <row r="3865" spans="141:141">
      <c r="EK3865" s="598"/>
    </row>
    <row r="3866" spans="141:141">
      <c r="EK3866" s="598"/>
    </row>
    <row r="3867" spans="141:141">
      <c r="EK3867" s="598"/>
    </row>
    <row r="3868" spans="141:141">
      <c r="EK3868" s="598"/>
    </row>
    <row r="3869" spans="141:141">
      <c r="EK3869" s="598"/>
    </row>
    <row r="3870" spans="141:141">
      <c r="EK3870" s="598"/>
    </row>
    <row r="3871" spans="141:141">
      <c r="EK3871" s="598"/>
    </row>
    <row r="3872" spans="141:141">
      <c r="EK3872" s="598"/>
    </row>
    <row r="3873" spans="141:141">
      <c r="EK3873" s="598"/>
    </row>
    <row r="3874" spans="141:141">
      <c r="EK3874" s="598"/>
    </row>
    <row r="3875" spans="141:141">
      <c r="EK3875" s="598"/>
    </row>
    <row r="3876" spans="141:141">
      <c r="EK3876" s="598"/>
    </row>
    <row r="3877" spans="141:141">
      <c r="EK3877" s="598"/>
    </row>
    <row r="3878" spans="141:141">
      <c r="EK3878" s="598"/>
    </row>
    <row r="3879" spans="141:141">
      <c r="EK3879" s="598"/>
    </row>
    <row r="3880" spans="141:141">
      <c r="EK3880" s="598"/>
    </row>
    <row r="3881" spans="141:141">
      <c r="EK3881" s="598"/>
    </row>
    <row r="3882" spans="141:141">
      <c r="EK3882" s="598"/>
    </row>
    <row r="3883" spans="141:141">
      <c r="EK3883" s="598"/>
    </row>
    <row r="3884" spans="141:141">
      <c r="EK3884" s="598"/>
    </row>
    <row r="3885" spans="141:141">
      <c r="EK3885" s="598"/>
    </row>
    <row r="3886" spans="141:141">
      <c r="EK3886" s="598"/>
    </row>
    <row r="3887" spans="141:141">
      <c r="EK3887" s="598"/>
    </row>
    <row r="3888" spans="141:141">
      <c r="EK3888" s="598"/>
    </row>
    <row r="3889" spans="141:141">
      <c r="EK3889" s="598"/>
    </row>
    <row r="3890" spans="141:141">
      <c r="EK3890" s="598"/>
    </row>
    <row r="3891" spans="141:141">
      <c r="EK3891" s="598"/>
    </row>
    <row r="3892" spans="141:141">
      <c r="EK3892" s="598"/>
    </row>
    <row r="3893" spans="141:141">
      <c r="EK3893" s="598"/>
    </row>
    <row r="3894" spans="141:141">
      <c r="EK3894" s="598"/>
    </row>
    <row r="3895" spans="141:141">
      <c r="EK3895" s="598"/>
    </row>
    <row r="3896" spans="141:141">
      <c r="EK3896" s="598"/>
    </row>
    <row r="3897" spans="141:141">
      <c r="EK3897" s="598"/>
    </row>
    <row r="3898" spans="141:141">
      <c r="EK3898" s="598"/>
    </row>
    <row r="3899" spans="141:141">
      <c r="EK3899" s="598"/>
    </row>
    <row r="3900" spans="141:141">
      <c r="EK3900" s="598"/>
    </row>
    <row r="3901" spans="141:141">
      <c r="EK3901" s="598"/>
    </row>
    <row r="3902" spans="141:141">
      <c r="EK3902" s="598"/>
    </row>
    <row r="3903" spans="141:141">
      <c r="EK3903" s="598"/>
    </row>
    <row r="3904" spans="141:141">
      <c r="EK3904" s="598"/>
    </row>
    <row r="3905" spans="141:141">
      <c r="EK3905" s="598"/>
    </row>
    <row r="3906" spans="141:141">
      <c r="EK3906" s="598"/>
    </row>
    <row r="3907" spans="141:141">
      <c r="EK3907" s="598"/>
    </row>
    <row r="3908" spans="141:141">
      <c r="EK3908" s="598"/>
    </row>
    <row r="3909" spans="141:141">
      <c r="EK3909" s="598"/>
    </row>
    <row r="3910" spans="141:141">
      <c r="EK3910" s="598"/>
    </row>
    <row r="3911" spans="141:141">
      <c r="EK3911" s="598"/>
    </row>
    <row r="3912" spans="141:141">
      <c r="EK3912" s="598"/>
    </row>
    <row r="3913" spans="141:141">
      <c r="EK3913" s="598"/>
    </row>
    <row r="3914" spans="141:141">
      <c r="EK3914" s="598"/>
    </row>
    <row r="3915" spans="141:141">
      <c r="EK3915" s="598"/>
    </row>
    <row r="3916" spans="141:141">
      <c r="EK3916" s="598"/>
    </row>
    <row r="3917" spans="141:141">
      <c r="EK3917" s="598"/>
    </row>
    <row r="3918" spans="141:141">
      <c r="EK3918" s="598"/>
    </row>
    <row r="3919" spans="141:141">
      <c r="EK3919" s="598"/>
    </row>
    <row r="3920" spans="141:141">
      <c r="EK3920" s="598"/>
    </row>
    <row r="3921" spans="141:141">
      <c r="EK3921" s="598"/>
    </row>
    <row r="3922" spans="141:141">
      <c r="EK3922" s="598"/>
    </row>
    <row r="3923" spans="141:141">
      <c r="EK3923" s="598"/>
    </row>
    <row r="3924" spans="141:141">
      <c r="EK3924" s="598"/>
    </row>
    <row r="3925" spans="141:141">
      <c r="EK3925" s="598"/>
    </row>
    <row r="3926" spans="141:141">
      <c r="EK3926" s="598"/>
    </row>
    <row r="3927" spans="141:141">
      <c r="EK3927" s="598"/>
    </row>
    <row r="3928" spans="141:141">
      <c r="EK3928" s="598"/>
    </row>
    <row r="3929" spans="141:141">
      <c r="EK3929" s="598"/>
    </row>
    <row r="3930" spans="141:141">
      <c r="EK3930" s="598"/>
    </row>
    <row r="3931" spans="141:141">
      <c r="EK3931" s="598"/>
    </row>
    <row r="3932" spans="141:141">
      <c r="EK3932" s="598"/>
    </row>
    <row r="3933" spans="141:141">
      <c r="EK3933" s="598"/>
    </row>
    <row r="3934" spans="141:141">
      <c r="EK3934" s="598"/>
    </row>
    <row r="3935" spans="141:141">
      <c r="EK3935" s="598"/>
    </row>
    <row r="3936" spans="141:141">
      <c r="EK3936" s="598"/>
    </row>
    <row r="3937" spans="141:141">
      <c r="EK3937" s="598"/>
    </row>
    <row r="3938" spans="141:141">
      <c r="EK3938" s="598"/>
    </row>
    <row r="3939" spans="141:141">
      <c r="EK3939" s="598"/>
    </row>
    <row r="3940" spans="141:141">
      <c r="EK3940" s="598"/>
    </row>
    <row r="3941" spans="141:141">
      <c r="EK3941" s="598"/>
    </row>
    <row r="3942" spans="141:141">
      <c r="EK3942" s="598"/>
    </row>
    <row r="3943" spans="141:141">
      <c r="EK3943" s="598"/>
    </row>
    <row r="3944" spans="141:141">
      <c r="EK3944" s="598"/>
    </row>
    <row r="3945" spans="141:141">
      <c r="EK3945" s="598"/>
    </row>
    <row r="3946" spans="141:141">
      <c r="EK3946" s="598"/>
    </row>
    <row r="3947" spans="141:141">
      <c r="EK3947" s="598"/>
    </row>
    <row r="3948" spans="141:141">
      <c r="EK3948" s="598"/>
    </row>
    <row r="3949" spans="141:141">
      <c r="EK3949" s="598"/>
    </row>
    <row r="3950" spans="141:141">
      <c r="EK3950" s="598"/>
    </row>
    <row r="3951" spans="141:141">
      <c r="EK3951" s="598"/>
    </row>
    <row r="3952" spans="141:141">
      <c r="EK3952" s="598"/>
    </row>
    <row r="3953" spans="141:141">
      <c r="EK3953" s="598"/>
    </row>
    <row r="3954" spans="141:141">
      <c r="EK3954" s="598"/>
    </row>
    <row r="3955" spans="141:141">
      <c r="EK3955" s="598"/>
    </row>
    <row r="3956" spans="141:141">
      <c r="EK3956" s="598"/>
    </row>
    <row r="3957" spans="141:141">
      <c r="EK3957" s="598"/>
    </row>
    <row r="3958" spans="141:141">
      <c r="EK3958" s="598"/>
    </row>
    <row r="3959" spans="141:141">
      <c r="EK3959" s="598"/>
    </row>
    <row r="3960" spans="141:141">
      <c r="EK3960" s="598"/>
    </row>
    <row r="3961" spans="141:141">
      <c r="EK3961" s="598"/>
    </row>
    <row r="3962" spans="141:141">
      <c r="EK3962" s="598"/>
    </row>
    <row r="3963" spans="141:141">
      <c r="EK3963" s="598"/>
    </row>
    <row r="3964" spans="141:141">
      <c r="EK3964" s="598"/>
    </row>
    <row r="3965" spans="141:141">
      <c r="EK3965" s="598"/>
    </row>
    <row r="3966" spans="141:141">
      <c r="EK3966" s="598"/>
    </row>
    <row r="3967" spans="141:141">
      <c r="EK3967" s="598"/>
    </row>
    <row r="3968" spans="141:141">
      <c r="EK3968" s="598"/>
    </row>
    <row r="3969" spans="141:141">
      <c r="EK3969" s="598"/>
    </row>
    <row r="3970" spans="141:141">
      <c r="EK3970" s="598"/>
    </row>
    <row r="3971" spans="141:141">
      <c r="EK3971" s="598"/>
    </row>
    <row r="3972" spans="141:141">
      <c r="EK3972" s="598"/>
    </row>
    <row r="3973" spans="141:141">
      <c r="EK3973" s="598"/>
    </row>
    <row r="3974" spans="141:141">
      <c r="EK3974" s="598"/>
    </row>
    <row r="3975" spans="141:141">
      <c r="EK3975" s="598"/>
    </row>
    <row r="3976" spans="141:141">
      <c r="EK3976" s="598"/>
    </row>
    <row r="3977" spans="141:141">
      <c r="EK3977" s="598"/>
    </row>
    <row r="3978" spans="141:141">
      <c r="EK3978" s="598"/>
    </row>
    <row r="3979" spans="141:141">
      <c r="EK3979" s="598"/>
    </row>
    <row r="3980" spans="141:141">
      <c r="EK3980" s="598"/>
    </row>
    <row r="3981" spans="141:141">
      <c r="EK3981" s="598"/>
    </row>
    <row r="3982" spans="141:141">
      <c r="EK3982" s="598"/>
    </row>
    <row r="3983" spans="141:141">
      <c r="EK3983" s="598"/>
    </row>
    <row r="3984" spans="141:141">
      <c r="EK3984" s="598"/>
    </row>
    <row r="3985" spans="141:141">
      <c r="EK3985" s="598"/>
    </row>
    <row r="3986" spans="141:141">
      <c r="EK3986" s="598"/>
    </row>
    <row r="3987" spans="141:141">
      <c r="EK3987" s="598"/>
    </row>
    <row r="3988" spans="141:141">
      <c r="EK3988" s="598"/>
    </row>
    <row r="3989" spans="141:141">
      <c r="EK3989" s="598"/>
    </row>
    <row r="3990" spans="141:141">
      <c r="EK3990" s="598"/>
    </row>
    <row r="3991" spans="141:141">
      <c r="EK3991" s="598"/>
    </row>
    <row r="3992" spans="141:141">
      <c r="EK3992" s="598"/>
    </row>
    <row r="3993" spans="141:141">
      <c r="EK3993" s="598"/>
    </row>
    <row r="3994" spans="141:141">
      <c r="EK3994" s="598"/>
    </row>
    <row r="3995" spans="141:141">
      <c r="EK3995" s="598"/>
    </row>
    <row r="3996" spans="141:141">
      <c r="EK3996" s="598"/>
    </row>
    <row r="3997" spans="141:141">
      <c r="EK3997" s="598"/>
    </row>
    <row r="3998" spans="141:141">
      <c r="EK3998" s="598"/>
    </row>
    <row r="3999" spans="141:141">
      <c r="EK3999" s="598"/>
    </row>
    <row r="4000" spans="141:141">
      <c r="EK4000" s="598"/>
    </row>
    <row r="4001" spans="141:141">
      <c r="EK4001" s="598"/>
    </row>
    <row r="4002" spans="141:141">
      <c r="EK4002" s="598"/>
    </row>
    <row r="4003" spans="141:141">
      <c r="EK4003" s="598"/>
    </row>
    <row r="4004" spans="141:141">
      <c r="EK4004" s="598"/>
    </row>
    <row r="4005" spans="141:141">
      <c r="EK4005" s="598"/>
    </row>
    <row r="4006" spans="141:141">
      <c r="EK4006" s="598"/>
    </row>
    <row r="4007" spans="141:141">
      <c r="EK4007" s="598"/>
    </row>
    <row r="4008" spans="141:141">
      <c r="EK4008" s="598"/>
    </row>
    <row r="4009" spans="141:141">
      <c r="EK4009" s="598"/>
    </row>
    <row r="4010" spans="141:141">
      <c r="EK4010" s="598"/>
    </row>
    <row r="4011" spans="141:141">
      <c r="EK4011" s="598"/>
    </row>
    <row r="4012" spans="141:141">
      <c r="EK4012" s="598"/>
    </row>
    <row r="4013" spans="141:141">
      <c r="EK4013" s="598"/>
    </row>
    <row r="4014" spans="141:141">
      <c r="EK4014" s="598"/>
    </row>
    <row r="4015" spans="141:141">
      <c r="EK4015" s="598"/>
    </row>
    <row r="4016" spans="141:141">
      <c r="EK4016" s="598"/>
    </row>
    <row r="4017" spans="141:141">
      <c r="EK4017" s="598"/>
    </row>
    <row r="4018" spans="141:141">
      <c r="EK4018" s="598"/>
    </row>
    <row r="4019" spans="141:141">
      <c r="EK4019" s="598"/>
    </row>
    <row r="4020" spans="141:141">
      <c r="EK4020" s="598"/>
    </row>
    <row r="4021" spans="141:141">
      <c r="EK4021" s="598"/>
    </row>
    <row r="4022" spans="141:141">
      <c r="EK4022" s="598"/>
    </row>
    <row r="4023" spans="141:141">
      <c r="EK4023" s="598"/>
    </row>
    <row r="4024" spans="141:141">
      <c r="EK4024" s="598"/>
    </row>
    <row r="4025" spans="141:141">
      <c r="EK4025" s="598"/>
    </row>
    <row r="4026" spans="141:141">
      <c r="EK4026" s="598"/>
    </row>
    <row r="4027" spans="141:141">
      <c r="EK4027" s="598"/>
    </row>
    <row r="4028" spans="141:141">
      <c r="EK4028" s="598"/>
    </row>
    <row r="4029" spans="141:141">
      <c r="EK4029" s="598"/>
    </row>
    <row r="4030" spans="141:141">
      <c r="EK4030" s="598"/>
    </row>
    <row r="4031" spans="141:141">
      <c r="EK4031" s="598"/>
    </row>
    <row r="4032" spans="141:141">
      <c r="EK4032" s="598"/>
    </row>
    <row r="4033" spans="141:141">
      <c r="EK4033" s="598"/>
    </row>
    <row r="4034" spans="141:141">
      <c r="EK4034" s="598"/>
    </row>
    <row r="4035" spans="141:141">
      <c r="EK4035" s="598"/>
    </row>
    <row r="4036" spans="141:141">
      <c r="EK4036" s="598"/>
    </row>
    <row r="4037" spans="141:141">
      <c r="EK4037" s="598"/>
    </row>
    <row r="4038" spans="141:141">
      <c r="EK4038" s="598"/>
    </row>
    <row r="4039" spans="141:141">
      <c r="EK4039" s="598"/>
    </row>
    <row r="4040" spans="141:141">
      <c r="EK4040" s="598"/>
    </row>
    <row r="4041" spans="141:141">
      <c r="EK4041" s="598"/>
    </row>
    <row r="4042" spans="141:141">
      <c r="EK4042" s="598"/>
    </row>
    <row r="4043" spans="141:141">
      <c r="EK4043" s="598"/>
    </row>
    <row r="4044" spans="141:141">
      <c r="EK4044" s="598"/>
    </row>
    <row r="4045" spans="141:141">
      <c r="EK4045" s="598"/>
    </row>
    <row r="4046" spans="141:141">
      <c r="EK4046" s="598"/>
    </row>
    <row r="4047" spans="141:141">
      <c r="EK4047" s="598"/>
    </row>
    <row r="4048" spans="141:141">
      <c r="EK4048" s="598"/>
    </row>
    <row r="4049" spans="141:141">
      <c r="EK4049" s="598"/>
    </row>
    <row r="4050" spans="141:141">
      <c r="EK4050" s="598"/>
    </row>
    <row r="4051" spans="141:141">
      <c r="EK4051" s="598"/>
    </row>
    <row r="4052" spans="141:141">
      <c r="EK4052" s="598"/>
    </row>
    <row r="4053" spans="141:141">
      <c r="EK4053" s="598"/>
    </row>
    <row r="4054" spans="141:141">
      <c r="EK4054" s="598"/>
    </row>
    <row r="4055" spans="141:141">
      <c r="EK4055" s="598"/>
    </row>
    <row r="4056" spans="141:141">
      <c r="EK4056" s="598"/>
    </row>
    <row r="4057" spans="141:141">
      <c r="EK4057" s="598"/>
    </row>
    <row r="4058" spans="141:141">
      <c r="EK4058" s="598"/>
    </row>
    <row r="4059" spans="141:141">
      <c r="EK4059" s="598"/>
    </row>
    <row r="4060" spans="141:141">
      <c r="EK4060" s="598"/>
    </row>
    <row r="4061" spans="141:141">
      <c r="EK4061" s="598"/>
    </row>
    <row r="4062" spans="141:141">
      <c r="EK4062" s="598"/>
    </row>
    <row r="4063" spans="141:141">
      <c r="EK4063" s="598"/>
    </row>
    <row r="4064" spans="141:141">
      <c r="EK4064" s="598"/>
    </row>
    <row r="4065" spans="141:141">
      <c r="EK4065" s="598"/>
    </row>
    <row r="4066" spans="141:141">
      <c r="EK4066" s="598"/>
    </row>
    <row r="4067" spans="141:141">
      <c r="EK4067" s="598"/>
    </row>
    <row r="4068" spans="141:141">
      <c r="EK4068" s="598"/>
    </row>
    <row r="4069" spans="141:141">
      <c r="EK4069" s="598"/>
    </row>
    <row r="4070" spans="141:141">
      <c r="EK4070" s="598"/>
    </row>
    <row r="4071" spans="141:141">
      <c r="EK4071" s="598"/>
    </row>
    <row r="4072" spans="141:141">
      <c r="EK4072" s="598"/>
    </row>
    <row r="4073" spans="141:141">
      <c r="EK4073" s="598"/>
    </row>
    <row r="4074" spans="141:141">
      <c r="EK4074" s="598"/>
    </row>
    <row r="4075" spans="141:141">
      <c r="EK4075" s="598"/>
    </row>
    <row r="4076" spans="141:141">
      <c r="EK4076" s="598"/>
    </row>
    <row r="4077" spans="141:141">
      <c r="EK4077" s="598"/>
    </row>
    <row r="4078" spans="141:141">
      <c r="EK4078" s="598"/>
    </row>
    <row r="4079" spans="141:141">
      <c r="EK4079" s="598"/>
    </row>
    <row r="4080" spans="141:141">
      <c r="EK4080" s="598"/>
    </row>
    <row r="4081" spans="141:141">
      <c r="EK4081" s="598"/>
    </row>
    <row r="4082" spans="141:141">
      <c r="EK4082" s="598"/>
    </row>
    <row r="4083" spans="141:141">
      <c r="EK4083" s="598"/>
    </row>
    <row r="4084" spans="141:141">
      <c r="EK4084" s="598"/>
    </row>
    <row r="4085" spans="141:141">
      <c r="EK4085" s="598"/>
    </row>
    <row r="4086" spans="141:141">
      <c r="EK4086" s="598"/>
    </row>
    <row r="4087" spans="141:141">
      <c r="EK4087" s="598"/>
    </row>
    <row r="4088" spans="141:141">
      <c r="EK4088" s="598"/>
    </row>
    <row r="4089" spans="141:141">
      <c r="EK4089" s="598"/>
    </row>
    <row r="4090" spans="141:141">
      <c r="EK4090" s="598"/>
    </row>
    <row r="4091" spans="141:141">
      <c r="EK4091" s="598"/>
    </row>
    <row r="4092" spans="141:141">
      <c r="EK4092" s="598"/>
    </row>
    <row r="4093" spans="141:141">
      <c r="EK4093" s="598"/>
    </row>
    <row r="4094" spans="141:141">
      <c r="EK4094" s="598"/>
    </row>
    <row r="4095" spans="141:141">
      <c r="EK4095" s="598"/>
    </row>
    <row r="4096" spans="141:141">
      <c r="EK4096" s="598"/>
    </row>
    <row r="4097" spans="141:141">
      <c r="EK4097" s="598"/>
    </row>
    <row r="4098" spans="141:141">
      <c r="EK4098" s="598"/>
    </row>
    <row r="4099" spans="141:141">
      <c r="EK4099" s="598"/>
    </row>
    <row r="4100" spans="141:141">
      <c r="EK4100" s="598"/>
    </row>
    <row r="4101" spans="141:141">
      <c r="EK4101" s="598"/>
    </row>
    <row r="4102" spans="141:141">
      <c r="EK4102" s="598"/>
    </row>
    <row r="4103" spans="141:141">
      <c r="EK4103" s="598"/>
    </row>
    <row r="4104" spans="141:141">
      <c r="EK4104" s="598"/>
    </row>
    <row r="4105" spans="141:141">
      <c r="EK4105" s="598"/>
    </row>
    <row r="4106" spans="141:141">
      <c r="EK4106" s="598"/>
    </row>
    <row r="4107" spans="141:141">
      <c r="EK4107" s="598"/>
    </row>
    <row r="4108" spans="141:141">
      <c r="EK4108" s="598"/>
    </row>
    <row r="4109" spans="141:141">
      <c r="EK4109" s="598"/>
    </row>
    <row r="4110" spans="141:141">
      <c r="EK4110" s="598"/>
    </row>
    <row r="4111" spans="141:141">
      <c r="EK4111" s="598"/>
    </row>
    <row r="4112" spans="141:141">
      <c r="EK4112" s="598"/>
    </row>
    <row r="4113" spans="141:141">
      <c r="EK4113" s="598"/>
    </row>
    <row r="4114" spans="141:141">
      <c r="EK4114" s="598"/>
    </row>
    <row r="4115" spans="141:141">
      <c r="EK4115" s="598"/>
    </row>
    <row r="4116" spans="141:141">
      <c r="EK4116" s="598"/>
    </row>
    <row r="4117" spans="141:141">
      <c r="EK4117" s="598"/>
    </row>
    <row r="4118" spans="141:141">
      <c r="EK4118" s="598"/>
    </row>
    <row r="4119" spans="141:141">
      <c r="EK4119" s="598"/>
    </row>
    <row r="4120" spans="141:141">
      <c r="EK4120" s="598"/>
    </row>
    <row r="4121" spans="141:141">
      <c r="EK4121" s="598"/>
    </row>
    <row r="4122" spans="141:141">
      <c r="EK4122" s="598"/>
    </row>
    <row r="4123" spans="141:141">
      <c r="EK4123" s="598"/>
    </row>
    <row r="4124" spans="141:141">
      <c r="EK4124" s="598"/>
    </row>
    <row r="4125" spans="141:141">
      <c r="EK4125" s="598"/>
    </row>
    <row r="4126" spans="141:141">
      <c r="EK4126" s="598"/>
    </row>
    <row r="4127" spans="141:141">
      <c r="EK4127" s="598"/>
    </row>
    <row r="4128" spans="141:141">
      <c r="EK4128" s="598"/>
    </row>
    <row r="4129" spans="141:141">
      <c r="EK4129" s="598"/>
    </row>
    <row r="4130" spans="141:141">
      <c r="EK4130" s="598"/>
    </row>
    <row r="4131" spans="141:141">
      <c r="EK4131" s="598"/>
    </row>
    <row r="4132" spans="141:141">
      <c r="EK4132" s="598"/>
    </row>
    <row r="4133" spans="141:141">
      <c r="EK4133" s="598"/>
    </row>
    <row r="4134" spans="141:141">
      <c r="EK4134" s="598"/>
    </row>
    <row r="4135" spans="141:141">
      <c r="EK4135" s="598"/>
    </row>
    <row r="4136" spans="141:141">
      <c r="EK4136" s="598"/>
    </row>
    <row r="4137" spans="141:141">
      <c r="EK4137" s="598"/>
    </row>
    <row r="4138" spans="141:141">
      <c r="EK4138" s="598"/>
    </row>
    <row r="4139" spans="141:141">
      <c r="EK4139" s="598"/>
    </row>
    <row r="4140" spans="141:141">
      <c r="EK4140" s="598"/>
    </row>
    <row r="4141" spans="141:141">
      <c r="EK4141" s="598"/>
    </row>
    <row r="4142" spans="141:141">
      <c r="EK4142" s="598"/>
    </row>
    <row r="4143" spans="141:141">
      <c r="EK4143" s="598"/>
    </row>
    <row r="4144" spans="141:141">
      <c r="EK4144" s="598"/>
    </row>
    <row r="4145" spans="141:141">
      <c r="EK4145" s="598"/>
    </row>
    <row r="4146" spans="141:141">
      <c r="EK4146" s="598"/>
    </row>
    <row r="4147" spans="141:141">
      <c r="EK4147" s="598"/>
    </row>
    <row r="4148" spans="141:141">
      <c r="EK4148" s="598"/>
    </row>
    <row r="4149" spans="141:141">
      <c r="EK4149" s="598"/>
    </row>
    <row r="4150" spans="141:141">
      <c r="EK4150" s="598"/>
    </row>
    <row r="4151" spans="141:141">
      <c r="EK4151" s="598"/>
    </row>
    <row r="4152" spans="141:141">
      <c r="EK4152" s="598"/>
    </row>
    <row r="4153" spans="141:141">
      <c r="EK4153" s="598"/>
    </row>
    <row r="4154" spans="141:141">
      <c r="EK4154" s="598"/>
    </row>
    <row r="4155" spans="141:141">
      <c r="EK4155" s="598"/>
    </row>
    <row r="4156" spans="141:141">
      <c r="EK4156" s="598"/>
    </row>
    <row r="4157" spans="141:141">
      <c r="EK4157" s="598"/>
    </row>
    <row r="4158" spans="141:141">
      <c r="EK4158" s="598"/>
    </row>
    <row r="4159" spans="141:141">
      <c r="EK4159" s="598"/>
    </row>
    <row r="4160" spans="141:141">
      <c r="EK4160" s="598"/>
    </row>
    <row r="4161" spans="141:141">
      <c r="EK4161" s="598"/>
    </row>
    <row r="4162" spans="141:141">
      <c r="EK4162" s="598"/>
    </row>
    <row r="4163" spans="141:141">
      <c r="EK4163" s="598"/>
    </row>
    <row r="4164" spans="141:141">
      <c r="EK4164" s="598"/>
    </row>
    <row r="4165" spans="141:141">
      <c r="EK4165" s="598"/>
    </row>
    <row r="4166" spans="141:141">
      <c r="EK4166" s="598"/>
    </row>
    <row r="4167" spans="141:141">
      <c r="EK4167" s="598"/>
    </row>
    <row r="4168" spans="141:141">
      <c r="EK4168" s="598"/>
    </row>
    <row r="4169" spans="141:141">
      <c r="EK4169" s="598"/>
    </row>
    <row r="4170" spans="141:141">
      <c r="EK4170" s="598"/>
    </row>
    <row r="4171" spans="141:141">
      <c r="EK4171" s="598"/>
    </row>
    <row r="4172" spans="141:141">
      <c r="EK4172" s="598"/>
    </row>
    <row r="4173" spans="141:141">
      <c r="EK4173" s="598"/>
    </row>
    <row r="4174" spans="141:141">
      <c r="EK4174" s="598"/>
    </row>
    <row r="4175" spans="141:141">
      <c r="EK4175" s="598"/>
    </row>
    <row r="4176" spans="141:141">
      <c r="EK4176" s="598"/>
    </row>
    <row r="4177" spans="141:141">
      <c r="EK4177" s="598"/>
    </row>
    <row r="4178" spans="141:141">
      <c r="EK4178" s="598"/>
    </row>
    <row r="4179" spans="141:141">
      <c r="EK4179" s="598"/>
    </row>
    <row r="4180" spans="141:141">
      <c r="EK4180" s="598"/>
    </row>
    <row r="4181" spans="141:141">
      <c r="EK4181" s="598"/>
    </row>
    <row r="4182" spans="141:141">
      <c r="EK4182" s="598"/>
    </row>
    <row r="4183" spans="141:141">
      <c r="EK4183" s="598"/>
    </row>
    <row r="4184" spans="141:141">
      <c r="EK4184" s="598"/>
    </row>
    <row r="4185" spans="141:141">
      <c r="EK4185" s="598"/>
    </row>
    <row r="4186" spans="141:141">
      <c r="EK4186" s="598"/>
    </row>
    <row r="4187" spans="141:141">
      <c r="EK4187" s="598"/>
    </row>
    <row r="4188" spans="141:141">
      <c r="EK4188" s="598"/>
    </row>
    <row r="4189" spans="141:141">
      <c r="EK4189" s="598"/>
    </row>
    <row r="4190" spans="141:141">
      <c r="EK4190" s="598"/>
    </row>
    <row r="4191" spans="141:141">
      <c r="EK4191" s="598"/>
    </row>
    <row r="4192" spans="141:141">
      <c r="EK4192" s="598"/>
    </row>
    <row r="4193" spans="141:141">
      <c r="EK4193" s="598"/>
    </row>
    <row r="4194" spans="141:141">
      <c r="EK4194" s="598"/>
    </row>
    <row r="4195" spans="141:141">
      <c r="EK4195" s="598"/>
    </row>
    <row r="4196" spans="141:141">
      <c r="EK4196" s="598"/>
    </row>
    <row r="4197" spans="141:141">
      <c r="EK4197" s="598"/>
    </row>
    <row r="4198" spans="141:141">
      <c r="EK4198" s="598"/>
    </row>
    <row r="4199" spans="141:141">
      <c r="EK4199" s="598"/>
    </row>
    <row r="4200" spans="141:141">
      <c r="EK4200" s="598"/>
    </row>
    <row r="4201" spans="141:141">
      <c r="EK4201" s="598"/>
    </row>
    <row r="4202" spans="141:141">
      <c r="EK4202" s="598"/>
    </row>
    <row r="4203" spans="141:141">
      <c r="EK4203" s="598"/>
    </row>
    <row r="4204" spans="141:141">
      <c r="EK4204" s="598"/>
    </row>
    <row r="4205" spans="141:141">
      <c r="EK4205" s="598"/>
    </row>
    <row r="4206" spans="141:141">
      <c r="EK4206" s="598"/>
    </row>
    <row r="4207" spans="141:141">
      <c r="EK4207" s="598"/>
    </row>
    <row r="4208" spans="141:141">
      <c r="EK4208" s="598"/>
    </row>
    <row r="4209" spans="141:141">
      <c r="EK4209" s="598"/>
    </row>
    <row r="4210" spans="141:141">
      <c r="EK4210" s="598"/>
    </row>
    <row r="4211" spans="141:141">
      <c r="EK4211" s="598"/>
    </row>
    <row r="4212" spans="141:141">
      <c r="EK4212" s="598"/>
    </row>
    <row r="4213" spans="141:141">
      <c r="EK4213" s="598"/>
    </row>
    <row r="4214" spans="141:141">
      <c r="EK4214" s="598"/>
    </row>
    <row r="4215" spans="141:141">
      <c r="EK4215" s="598"/>
    </row>
    <row r="4216" spans="141:141">
      <c r="EK4216" s="598"/>
    </row>
    <row r="4217" spans="141:141">
      <c r="EK4217" s="598"/>
    </row>
    <row r="4218" spans="141:141">
      <c r="EK4218" s="598"/>
    </row>
    <row r="4219" spans="141:141">
      <c r="EK4219" s="598"/>
    </row>
    <row r="4220" spans="141:141">
      <c r="EK4220" s="598"/>
    </row>
    <row r="4221" spans="141:141">
      <c r="EK4221" s="598"/>
    </row>
    <row r="4222" spans="141:141">
      <c r="EK4222" s="598"/>
    </row>
    <row r="4223" spans="141:141">
      <c r="EK4223" s="598"/>
    </row>
    <row r="4224" spans="141:141">
      <c r="EK4224" s="598"/>
    </row>
    <row r="4225" spans="141:141">
      <c r="EK4225" s="598"/>
    </row>
    <row r="4226" spans="141:141">
      <c r="EK4226" s="598"/>
    </row>
    <row r="4227" spans="141:141">
      <c r="EK4227" s="598"/>
    </row>
    <row r="4228" spans="141:141">
      <c r="EK4228" s="598"/>
    </row>
    <row r="4229" spans="141:141">
      <c r="EK4229" s="598"/>
    </row>
    <row r="4230" spans="141:141">
      <c r="EK4230" s="598"/>
    </row>
    <row r="4231" spans="141:141">
      <c r="EK4231" s="598"/>
    </row>
    <row r="4232" spans="141:141">
      <c r="EK4232" s="598"/>
    </row>
    <row r="4233" spans="141:141">
      <c r="EK4233" s="598"/>
    </row>
    <row r="4234" spans="141:141">
      <c r="EK4234" s="598"/>
    </row>
    <row r="4235" spans="141:141">
      <c r="EK4235" s="598"/>
    </row>
    <row r="4236" spans="141:141">
      <c r="EK4236" s="598"/>
    </row>
    <row r="4237" spans="141:141">
      <c r="EK4237" s="598"/>
    </row>
    <row r="4238" spans="141:141">
      <c r="EK4238" s="598"/>
    </row>
    <row r="4239" spans="141:141">
      <c r="EK4239" s="598"/>
    </row>
    <row r="4240" spans="141:141">
      <c r="EK4240" s="598"/>
    </row>
    <row r="4241" spans="141:141">
      <c r="EK4241" s="598"/>
    </row>
    <row r="4242" spans="141:141">
      <c r="EK4242" s="598"/>
    </row>
    <row r="4243" spans="141:141">
      <c r="EK4243" s="598"/>
    </row>
    <row r="4244" spans="141:141">
      <c r="EK4244" s="598"/>
    </row>
    <row r="4245" spans="141:141">
      <c r="EK4245" s="598"/>
    </row>
    <row r="4246" spans="141:141">
      <c r="EK4246" s="598"/>
    </row>
    <row r="4247" spans="141:141">
      <c r="EK4247" s="598"/>
    </row>
    <row r="4248" spans="141:141">
      <c r="EK4248" s="598"/>
    </row>
    <row r="4249" spans="141:141">
      <c r="EK4249" s="598"/>
    </row>
    <row r="4250" spans="141:141">
      <c r="EK4250" s="598"/>
    </row>
    <row r="4251" spans="141:141">
      <c r="EK4251" s="598"/>
    </row>
    <row r="4252" spans="141:141">
      <c r="EK4252" s="598"/>
    </row>
    <row r="4253" spans="141:141">
      <c r="EK4253" s="598"/>
    </row>
    <row r="4254" spans="141:141">
      <c r="EK4254" s="598"/>
    </row>
    <row r="4255" spans="141:141">
      <c r="EK4255" s="598"/>
    </row>
    <row r="4256" spans="141:141">
      <c r="EK4256" s="598"/>
    </row>
    <row r="4257" spans="141:141">
      <c r="EK4257" s="598"/>
    </row>
    <row r="4258" spans="141:141">
      <c r="EK4258" s="598"/>
    </row>
    <row r="4259" spans="141:141">
      <c r="EK4259" s="598"/>
    </row>
    <row r="4260" spans="141:141">
      <c r="EK4260" s="598"/>
    </row>
    <row r="4261" spans="141:141">
      <c r="EK4261" s="598"/>
    </row>
    <row r="4262" spans="141:141">
      <c r="EK4262" s="598"/>
    </row>
    <row r="4263" spans="141:141">
      <c r="EK4263" s="598"/>
    </row>
    <row r="4264" spans="141:141">
      <c r="EK4264" s="598"/>
    </row>
    <row r="4265" spans="141:141">
      <c r="EK4265" s="598"/>
    </row>
    <row r="4266" spans="141:141">
      <c r="EK4266" s="598"/>
    </row>
    <row r="4267" spans="141:141">
      <c r="EK4267" s="598"/>
    </row>
    <row r="4268" spans="141:141">
      <c r="EK4268" s="598"/>
    </row>
    <row r="4269" spans="141:141">
      <c r="EK4269" s="598"/>
    </row>
    <row r="4270" spans="141:141">
      <c r="EK4270" s="598"/>
    </row>
    <row r="4271" spans="141:141">
      <c r="EK4271" s="598"/>
    </row>
    <row r="4272" spans="141:141">
      <c r="EK4272" s="598"/>
    </row>
    <row r="4273" spans="141:141">
      <c r="EK4273" s="598"/>
    </row>
    <row r="4274" spans="141:141">
      <c r="EK4274" s="598"/>
    </row>
    <row r="4275" spans="141:141">
      <c r="EK4275" s="598"/>
    </row>
    <row r="4276" spans="141:141">
      <c r="EK4276" s="598"/>
    </row>
    <row r="4277" spans="141:141">
      <c r="EK4277" s="598"/>
    </row>
    <row r="4278" spans="141:141">
      <c r="EK4278" s="598"/>
    </row>
    <row r="4279" spans="141:141">
      <c r="EK4279" s="598"/>
    </row>
    <row r="4280" spans="141:141">
      <c r="EK4280" s="598"/>
    </row>
    <row r="4281" spans="141:141">
      <c r="EK4281" s="598"/>
    </row>
    <row r="4282" spans="141:141">
      <c r="EK4282" s="598"/>
    </row>
    <row r="4283" spans="141:141">
      <c r="EK4283" s="598"/>
    </row>
    <row r="4284" spans="141:141">
      <c r="EK4284" s="598"/>
    </row>
    <row r="4285" spans="141:141">
      <c r="EK4285" s="598"/>
    </row>
    <row r="4286" spans="141:141">
      <c r="EK4286" s="598"/>
    </row>
    <row r="4287" spans="141:141">
      <c r="EK4287" s="598"/>
    </row>
    <row r="4288" spans="141:141">
      <c r="EK4288" s="598"/>
    </row>
    <row r="4289" spans="141:141">
      <c r="EK4289" s="598"/>
    </row>
    <row r="4290" spans="141:141">
      <c r="EK4290" s="598"/>
    </row>
    <row r="4291" spans="141:141">
      <c r="EK4291" s="598"/>
    </row>
    <row r="4292" spans="141:141">
      <c r="EK4292" s="598"/>
    </row>
    <row r="4293" spans="141:141">
      <c r="EK4293" s="598"/>
    </row>
    <row r="4294" spans="141:141">
      <c r="EK4294" s="598"/>
    </row>
    <row r="4295" spans="141:141">
      <c r="EK4295" s="598"/>
    </row>
    <row r="4296" spans="141:141">
      <c r="EK4296" s="598"/>
    </row>
    <row r="4297" spans="141:141">
      <c r="EK4297" s="598"/>
    </row>
    <row r="4298" spans="141:141">
      <c r="EK4298" s="598"/>
    </row>
    <row r="4299" spans="141:141">
      <c r="EK4299" s="598"/>
    </row>
    <row r="4300" spans="141:141">
      <c r="EK4300" s="598"/>
    </row>
    <row r="4301" spans="141:141">
      <c r="EK4301" s="598"/>
    </row>
    <row r="4302" spans="141:141">
      <c r="EK4302" s="598"/>
    </row>
    <row r="4303" spans="141:141">
      <c r="EK4303" s="598"/>
    </row>
    <row r="4304" spans="141:141">
      <c r="EK4304" s="598"/>
    </row>
    <row r="4305" spans="141:141">
      <c r="EK4305" s="598"/>
    </row>
    <row r="4306" spans="141:141">
      <c r="EK4306" s="598"/>
    </row>
    <row r="4307" spans="141:141">
      <c r="EK4307" s="598"/>
    </row>
    <row r="4308" spans="141:141">
      <c r="EK4308" s="598"/>
    </row>
    <row r="4309" spans="141:141">
      <c r="EK4309" s="598"/>
    </row>
    <row r="4310" spans="141:141">
      <c r="EK4310" s="598"/>
    </row>
    <row r="4311" spans="141:141">
      <c r="EK4311" s="598"/>
    </row>
    <row r="4312" spans="141:141">
      <c r="EK4312" s="598"/>
    </row>
    <row r="4313" spans="141:141">
      <c r="EK4313" s="598"/>
    </row>
    <row r="4314" spans="141:141">
      <c r="EK4314" s="598"/>
    </row>
    <row r="4315" spans="141:141">
      <c r="EK4315" s="598"/>
    </row>
    <row r="4316" spans="141:141">
      <c r="EK4316" s="598"/>
    </row>
    <row r="4317" spans="141:141">
      <c r="EK4317" s="598"/>
    </row>
    <row r="4318" spans="141:141">
      <c r="EK4318" s="598"/>
    </row>
    <row r="4319" spans="141:141">
      <c r="EK4319" s="598"/>
    </row>
    <row r="4320" spans="141:141">
      <c r="EK4320" s="598"/>
    </row>
    <row r="4321" spans="141:141">
      <c r="EK4321" s="598"/>
    </row>
    <row r="4322" spans="141:141">
      <c r="EK4322" s="598"/>
    </row>
    <row r="4323" spans="141:141">
      <c r="EK4323" s="598"/>
    </row>
    <row r="4324" spans="141:141">
      <c r="EK4324" s="598"/>
    </row>
    <row r="4325" spans="141:141">
      <c r="EK4325" s="598"/>
    </row>
    <row r="4326" spans="141:141">
      <c r="EK4326" s="598"/>
    </row>
    <row r="4327" spans="141:141">
      <c r="EK4327" s="598"/>
    </row>
    <row r="4328" spans="141:141">
      <c r="EK4328" s="598"/>
    </row>
    <row r="4329" spans="141:141">
      <c r="EK4329" s="598"/>
    </row>
    <row r="4330" spans="141:141">
      <c r="EK4330" s="598"/>
    </row>
    <row r="4331" spans="141:141">
      <c r="EK4331" s="598"/>
    </row>
    <row r="4332" spans="141:141">
      <c r="EK4332" s="598"/>
    </row>
    <row r="4333" spans="141:141">
      <c r="EK4333" s="598"/>
    </row>
    <row r="4334" spans="141:141">
      <c r="EK4334" s="598"/>
    </row>
    <row r="4335" spans="141:141">
      <c r="EK4335" s="598"/>
    </row>
    <row r="4336" spans="141:141">
      <c r="EK4336" s="598"/>
    </row>
    <row r="4337" spans="141:141">
      <c r="EK4337" s="598"/>
    </row>
    <row r="4338" spans="141:141">
      <c r="EK4338" s="598"/>
    </row>
    <row r="4339" spans="141:141">
      <c r="EK4339" s="598"/>
    </row>
    <row r="4340" spans="141:141">
      <c r="EK4340" s="598"/>
    </row>
    <row r="4341" spans="141:141">
      <c r="EK4341" s="598"/>
    </row>
    <row r="4342" spans="141:141">
      <c r="EK4342" s="598"/>
    </row>
    <row r="4343" spans="141:141">
      <c r="EK4343" s="598"/>
    </row>
    <row r="4344" spans="141:141">
      <c r="EK4344" s="598"/>
    </row>
    <row r="4345" spans="141:141">
      <c r="EK4345" s="598"/>
    </row>
    <row r="4346" spans="141:141">
      <c r="EK4346" s="598"/>
    </row>
    <row r="4347" spans="141:141">
      <c r="EK4347" s="598"/>
    </row>
    <row r="4348" spans="141:141">
      <c r="EK4348" s="598"/>
    </row>
    <row r="4349" spans="141:141">
      <c r="EK4349" s="598"/>
    </row>
    <row r="4350" spans="141:141">
      <c r="EK4350" s="598"/>
    </row>
    <row r="4351" spans="141:141">
      <c r="EK4351" s="598"/>
    </row>
    <row r="4352" spans="141:141">
      <c r="EK4352" s="598"/>
    </row>
    <row r="4353" spans="141:141">
      <c r="EK4353" s="598"/>
    </row>
    <row r="4354" spans="141:141">
      <c r="EK4354" s="598"/>
    </row>
    <row r="4355" spans="141:141">
      <c r="EK4355" s="598"/>
    </row>
    <row r="4356" spans="141:141">
      <c r="EK4356" s="598"/>
    </row>
    <row r="4357" spans="141:141">
      <c r="EK4357" s="598"/>
    </row>
    <row r="4358" spans="141:141">
      <c r="EK4358" s="598"/>
    </row>
    <row r="4359" spans="141:141">
      <c r="EK4359" s="598"/>
    </row>
    <row r="4360" spans="141:141">
      <c r="EK4360" s="598"/>
    </row>
    <row r="4361" spans="141:141">
      <c r="EK4361" s="598"/>
    </row>
    <row r="4362" spans="141:141">
      <c r="EK4362" s="598"/>
    </row>
    <row r="4363" spans="141:141">
      <c r="EK4363" s="598"/>
    </row>
    <row r="4364" spans="141:141">
      <c r="EK4364" s="598"/>
    </row>
    <row r="4365" spans="141:141">
      <c r="EK4365" s="598"/>
    </row>
    <row r="4366" spans="141:141">
      <c r="EK4366" s="598"/>
    </row>
    <row r="4367" spans="141:141">
      <c r="EK4367" s="598"/>
    </row>
    <row r="4368" spans="141:141">
      <c r="EK4368" s="598"/>
    </row>
    <row r="4369" spans="141:141">
      <c r="EK4369" s="598"/>
    </row>
    <row r="4370" spans="141:141">
      <c r="EK4370" s="598"/>
    </row>
    <row r="4371" spans="141:141">
      <c r="EK4371" s="598"/>
    </row>
    <row r="4372" spans="141:141">
      <c r="EK4372" s="598"/>
    </row>
    <row r="4373" spans="141:141">
      <c r="EK4373" s="598"/>
    </row>
    <row r="4374" spans="141:141">
      <c r="EK4374" s="598"/>
    </row>
    <row r="4375" spans="141:141">
      <c r="EK4375" s="598"/>
    </row>
    <row r="4376" spans="141:141">
      <c r="EK4376" s="598"/>
    </row>
    <row r="4377" spans="141:141">
      <c r="EK4377" s="598"/>
    </row>
    <row r="4378" spans="141:141">
      <c r="EK4378" s="598"/>
    </row>
    <row r="4379" spans="141:141">
      <c r="EK4379" s="598"/>
    </row>
    <row r="4380" spans="141:141">
      <c r="EK4380" s="598"/>
    </row>
    <row r="4381" spans="141:141">
      <c r="EK4381" s="598"/>
    </row>
    <row r="4382" spans="141:141">
      <c r="EK4382" s="598"/>
    </row>
    <row r="4383" spans="141:141">
      <c r="EK4383" s="598"/>
    </row>
    <row r="4384" spans="141:141">
      <c r="EK4384" s="598"/>
    </row>
    <row r="4385" spans="141:141">
      <c r="EK4385" s="598"/>
    </row>
    <row r="4386" spans="141:141">
      <c r="EK4386" s="598"/>
    </row>
    <row r="4387" spans="141:141">
      <c r="EK4387" s="598"/>
    </row>
    <row r="4388" spans="141:141">
      <c r="EK4388" s="598"/>
    </row>
    <row r="4389" spans="141:141">
      <c r="EK4389" s="598"/>
    </row>
    <row r="4390" spans="141:141">
      <c r="EK4390" s="598"/>
    </row>
    <row r="4391" spans="141:141">
      <c r="EK4391" s="598"/>
    </row>
    <row r="4392" spans="141:141">
      <c r="EK4392" s="598"/>
    </row>
    <row r="4393" spans="141:141">
      <c r="EK4393" s="598"/>
    </row>
    <row r="4394" spans="141:141">
      <c r="EK4394" s="598"/>
    </row>
    <row r="4395" spans="141:141">
      <c r="EK4395" s="598"/>
    </row>
    <row r="4396" spans="141:141">
      <c r="EK4396" s="598"/>
    </row>
    <row r="4397" spans="141:141">
      <c r="EK4397" s="598"/>
    </row>
    <row r="4398" spans="141:141">
      <c r="EK4398" s="598"/>
    </row>
    <row r="4399" spans="141:141">
      <c r="EK4399" s="598"/>
    </row>
    <row r="4400" spans="141:141">
      <c r="EK4400" s="598"/>
    </row>
    <row r="4401" spans="141:141">
      <c r="EK4401" s="598"/>
    </row>
    <row r="4402" spans="141:141">
      <c r="EK4402" s="598"/>
    </row>
    <row r="4403" spans="141:141">
      <c r="EK4403" s="598"/>
    </row>
    <row r="4404" spans="141:141">
      <c r="EK4404" s="598"/>
    </row>
    <row r="4405" spans="141:141">
      <c r="EK4405" s="598"/>
    </row>
    <row r="4406" spans="141:141">
      <c r="EK4406" s="598"/>
    </row>
    <row r="4407" spans="141:141">
      <c r="EK4407" s="598"/>
    </row>
    <row r="4408" spans="141:141">
      <c r="EK4408" s="598"/>
    </row>
    <row r="4409" spans="141:141">
      <c r="EK4409" s="598"/>
    </row>
    <row r="4410" spans="141:141">
      <c r="EK4410" s="598"/>
    </row>
    <row r="4411" spans="141:141">
      <c r="EK4411" s="598"/>
    </row>
    <row r="4412" spans="141:141">
      <c r="EK4412" s="598"/>
    </row>
    <row r="4413" spans="141:141">
      <c r="EK4413" s="598"/>
    </row>
    <row r="4414" spans="141:141">
      <c r="EK4414" s="598"/>
    </row>
    <row r="4415" spans="141:141">
      <c r="EK4415" s="598"/>
    </row>
    <row r="4416" spans="141:141">
      <c r="EK4416" s="598"/>
    </row>
    <row r="4417" spans="141:141">
      <c r="EK4417" s="598"/>
    </row>
    <row r="4418" spans="141:141">
      <c r="EK4418" s="598"/>
    </row>
    <row r="4419" spans="141:141">
      <c r="EK4419" s="598"/>
    </row>
    <row r="4420" spans="141:141">
      <c r="EK4420" s="598"/>
    </row>
    <row r="4421" spans="141:141">
      <c r="EK4421" s="598"/>
    </row>
    <row r="4422" spans="141:141">
      <c r="EK4422" s="598"/>
    </row>
    <row r="4423" spans="141:141">
      <c r="EK4423" s="598"/>
    </row>
    <row r="4424" spans="141:141">
      <c r="EK4424" s="598"/>
    </row>
    <row r="4425" spans="141:141">
      <c r="EK4425" s="598"/>
    </row>
    <row r="4426" spans="141:141">
      <c r="EK4426" s="598"/>
    </row>
    <row r="4427" spans="141:141">
      <c r="EK4427" s="598"/>
    </row>
    <row r="4428" spans="141:141">
      <c r="EK4428" s="598"/>
    </row>
    <row r="4429" spans="141:141">
      <c r="EK4429" s="598"/>
    </row>
    <row r="4430" spans="141:141">
      <c r="EK4430" s="598"/>
    </row>
    <row r="4431" spans="141:141">
      <c r="EK4431" s="598"/>
    </row>
    <row r="4432" spans="141:141">
      <c r="EK4432" s="598"/>
    </row>
    <row r="4433" spans="141:141">
      <c r="EK4433" s="598"/>
    </row>
    <row r="4434" spans="141:141">
      <c r="EK4434" s="598"/>
    </row>
    <row r="4435" spans="141:141">
      <c r="EK4435" s="598"/>
    </row>
    <row r="4436" spans="141:141">
      <c r="EK4436" s="598"/>
    </row>
    <row r="4437" spans="141:141">
      <c r="EK4437" s="598"/>
    </row>
    <row r="4438" spans="141:141">
      <c r="EK4438" s="598"/>
    </row>
    <row r="4439" spans="141:141">
      <c r="EK4439" s="598"/>
    </row>
    <row r="4440" spans="141:141">
      <c r="EK4440" s="598"/>
    </row>
    <row r="4441" spans="141:141">
      <c r="EK4441" s="598"/>
    </row>
    <row r="4442" spans="141:141">
      <c r="EK4442" s="598"/>
    </row>
    <row r="4443" spans="141:141">
      <c r="EK4443" s="598"/>
    </row>
    <row r="4444" spans="141:141">
      <c r="EK4444" s="598"/>
    </row>
    <row r="4445" spans="141:141">
      <c r="EK4445" s="598"/>
    </row>
    <row r="4446" spans="141:141">
      <c r="EK4446" s="598"/>
    </row>
    <row r="4447" spans="141:141">
      <c r="EK4447" s="598"/>
    </row>
    <row r="4448" spans="141:141">
      <c r="EK4448" s="598"/>
    </row>
    <row r="4449" spans="141:141">
      <c r="EK4449" s="598"/>
    </row>
    <row r="4450" spans="141:141">
      <c r="EK4450" s="598"/>
    </row>
    <row r="4451" spans="141:141">
      <c r="EK4451" s="598"/>
    </row>
    <row r="4452" spans="141:141">
      <c r="EK4452" s="598"/>
    </row>
    <row r="4453" spans="141:141">
      <c r="EK4453" s="598"/>
    </row>
    <row r="4454" spans="141:141">
      <c r="EK4454" s="598"/>
    </row>
    <row r="4455" spans="141:141">
      <c r="EK4455" s="598"/>
    </row>
    <row r="4456" spans="141:141">
      <c r="EK4456" s="598"/>
    </row>
    <row r="4457" spans="141:141">
      <c r="EK4457" s="598"/>
    </row>
    <row r="4458" spans="141:141">
      <c r="EK4458" s="598"/>
    </row>
    <row r="4459" spans="141:141">
      <c r="EK4459" s="598"/>
    </row>
    <row r="4460" spans="141:141">
      <c r="EK4460" s="598"/>
    </row>
    <row r="4461" spans="141:141">
      <c r="EK4461" s="598"/>
    </row>
    <row r="4462" spans="141:141">
      <c r="EK4462" s="598"/>
    </row>
    <row r="4463" spans="141:141">
      <c r="EK4463" s="598"/>
    </row>
    <row r="4464" spans="141:141">
      <c r="EK4464" s="598"/>
    </row>
    <row r="4465" spans="141:141">
      <c r="EK4465" s="598"/>
    </row>
    <row r="4466" spans="141:141">
      <c r="EK4466" s="598"/>
    </row>
    <row r="4467" spans="141:141">
      <c r="EK4467" s="598"/>
    </row>
    <row r="4468" spans="141:141">
      <c r="EK4468" s="598"/>
    </row>
    <row r="4469" spans="141:141">
      <c r="EK4469" s="598"/>
    </row>
    <row r="4470" spans="141:141">
      <c r="EK4470" s="598"/>
    </row>
    <row r="4471" spans="141:141">
      <c r="EK4471" s="598"/>
    </row>
    <row r="4472" spans="141:141">
      <c r="EK4472" s="598"/>
    </row>
    <row r="4473" spans="141:141">
      <c r="EK4473" s="598"/>
    </row>
    <row r="4474" spans="141:141">
      <c r="EK4474" s="598"/>
    </row>
    <row r="4475" spans="141:141">
      <c r="EK4475" s="598"/>
    </row>
    <row r="4476" spans="141:141">
      <c r="EK4476" s="598"/>
    </row>
    <row r="4477" spans="141:141">
      <c r="EK4477" s="598"/>
    </row>
    <row r="4478" spans="141:141">
      <c r="EK4478" s="598"/>
    </row>
    <row r="4479" spans="141:141">
      <c r="EK4479" s="598"/>
    </row>
    <row r="4480" spans="141:141">
      <c r="EK4480" s="598"/>
    </row>
    <row r="4481" spans="141:141">
      <c r="EK4481" s="598"/>
    </row>
    <row r="4482" spans="141:141">
      <c r="EK4482" s="598"/>
    </row>
    <row r="4483" spans="141:141">
      <c r="EK4483" s="598"/>
    </row>
    <row r="4484" spans="141:141">
      <c r="EK4484" s="598"/>
    </row>
    <row r="4485" spans="141:141">
      <c r="EK4485" s="598"/>
    </row>
    <row r="4486" spans="141:141">
      <c r="EK4486" s="598"/>
    </row>
    <row r="4487" spans="141:141">
      <c r="EK4487" s="598"/>
    </row>
    <row r="4488" spans="141:141">
      <c r="EK4488" s="598"/>
    </row>
    <row r="4489" spans="141:141">
      <c r="EK4489" s="598"/>
    </row>
    <row r="4490" spans="141:141">
      <c r="EK4490" s="598"/>
    </row>
    <row r="4491" spans="141:141">
      <c r="EK4491" s="598"/>
    </row>
    <row r="4492" spans="141:141">
      <c r="EK4492" s="598"/>
    </row>
    <row r="4493" spans="141:141">
      <c r="EK4493" s="598"/>
    </row>
    <row r="4494" spans="141:141">
      <c r="EK4494" s="598"/>
    </row>
    <row r="4495" spans="141:141">
      <c r="EK4495" s="598"/>
    </row>
    <row r="4496" spans="141:141">
      <c r="EK4496" s="598"/>
    </row>
    <row r="4497" spans="141:141">
      <c r="EK4497" s="598"/>
    </row>
    <row r="4498" spans="141:141">
      <c r="EK4498" s="598"/>
    </row>
    <row r="4499" spans="141:141">
      <c r="EK4499" s="598"/>
    </row>
    <row r="4500" spans="141:141">
      <c r="EK4500" s="598"/>
    </row>
    <row r="4501" spans="141:141">
      <c r="EK4501" s="598"/>
    </row>
    <row r="4502" spans="141:141">
      <c r="EK4502" s="598"/>
    </row>
    <row r="4503" spans="141:141">
      <c r="EK4503" s="598"/>
    </row>
    <row r="4504" spans="141:141">
      <c r="EK4504" s="598"/>
    </row>
    <row r="4505" spans="141:141">
      <c r="EK4505" s="598"/>
    </row>
    <row r="4506" spans="141:141">
      <c r="EK4506" s="598"/>
    </row>
    <row r="4507" spans="141:141">
      <c r="EK4507" s="598"/>
    </row>
    <row r="4508" spans="141:141">
      <c r="EK4508" s="598"/>
    </row>
    <row r="4509" spans="141:141">
      <c r="EK4509" s="598"/>
    </row>
    <row r="4510" spans="141:141">
      <c r="EK4510" s="598"/>
    </row>
    <row r="4511" spans="141:141">
      <c r="EK4511" s="598"/>
    </row>
    <row r="4512" spans="141:141">
      <c r="EK4512" s="598"/>
    </row>
    <row r="4513" spans="141:141">
      <c r="EK4513" s="598"/>
    </row>
    <row r="4514" spans="141:141">
      <c r="EK4514" s="598"/>
    </row>
    <row r="4515" spans="141:141">
      <c r="EK4515" s="598"/>
    </row>
    <row r="4516" spans="141:141">
      <c r="EK4516" s="598"/>
    </row>
    <row r="4517" spans="141:141">
      <c r="EK4517" s="598"/>
    </row>
    <row r="4518" spans="141:141">
      <c r="EK4518" s="598"/>
    </row>
    <row r="4519" spans="141:141">
      <c r="EK4519" s="598"/>
    </row>
    <row r="4520" spans="141:141">
      <c r="EK4520" s="598"/>
    </row>
    <row r="4521" spans="141:141">
      <c r="EK4521" s="598"/>
    </row>
    <row r="4522" spans="141:141">
      <c r="EK4522" s="598"/>
    </row>
    <row r="4523" spans="141:141">
      <c r="EK4523" s="598"/>
    </row>
    <row r="4524" spans="141:141">
      <c r="EK4524" s="598"/>
    </row>
    <row r="4525" spans="141:141">
      <c r="EK4525" s="598"/>
    </row>
    <row r="4526" spans="141:141">
      <c r="EK4526" s="598"/>
    </row>
    <row r="4527" spans="141:141">
      <c r="EK4527" s="598"/>
    </row>
    <row r="4528" spans="141:141">
      <c r="EK4528" s="598"/>
    </row>
    <row r="4529" spans="141:141">
      <c r="EK4529" s="598"/>
    </row>
    <row r="4530" spans="141:141">
      <c r="EK4530" s="598"/>
    </row>
    <row r="4531" spans="141:141">
      <c r="EK4531" s="598"/>
    </row>
    <row r="4532" spans="141:141">
      <c r="EK4532" s="598"/>
    </row>
    <row r="4533" spans="141:141">
      <c r="EK4533" s="598"/>
    </row>
    <row r="4534" spans="141:141">
      <c r="EK4534" s="598"/>
    </row>
    <row r="4535" spans="141:141">
      <c r="EK4535" s="598"/>
    </row>
    <row r="4536" spans="141:141">
      <c r="EK4536" s="598"/>
    </row>
    <row r="4537" spans="141:141">
      <c r="EK4537" s="598"/>
    </row>
    <row r="4538" spans="141:141">
      <c r="EK4538" s="598"/>
    </row>
    <row r="4539" spans="141:141">
      <c r="EK4539" s="598"/>
    </row>
    <row r="4540" spans="141:141">
      <c r="EK4540" s="598"/>
    </row>
    <row r="4541" spans="141:141">
      <c r="EK4541" s="598"/>
    </row>
    <row r="4542" spans="141:141">
      <c r="EK4542" s="598"/>
    </row>
    <row r="4543" spans="141:141">
      <c r="EK4543" s="598"/>
    </row>
    <row r="4544" spans="141:141">
      <c r="EK4544" s="598"/>
    </row>
    <row r="4545" spans="141:141">
      <c r="EK4545" s="598"/>
    </row>
    <row r="4546" spans="141:141">
      <c r="EK4546" s="598"/>
    </row>
    <row r="4547" spans="141:141">
      <c r="EK4547" s="598"/>
    </row>
    <row r="4548" spans="141:141">
      <c r="EK4548" s="598"/>
    </row>
    <row r="4549" spans="141:141">
      <c r="EK4549" s="598"/>
    </row>
    <row r="4550" spans="141:141">
      <c r="EK4550" s="598"/>
    </row>
    <row r="4551" spans="141:141">
      <c r="EK4551" s="598"/>
    </row>
    <row r="4552" spans="141:141">
      <c r="EK4552" s="598"/>
    </row>
    <row r="4553" spans="141:141">
      <c r="EK4553" s="598"/>
    </row>
    <row r="4554" spans="141:141">
      <c r="EK4554" s="598"/>
    </row>
    <row r="4555" spans="141:141">
      <c r="EK4555" s="598"/>
    </row>
    <row r="4556" spans="141:141">
      <c r="EK4556" s="598"/>
    </row>
    <row r="4557" spans="141:141">
      <c r="EK4557" s="598"/>
    </row>
    <row r="4558" spans="141:141">
      <c r="EK4558" s="598"/>
    </row>
    <row r="4559" spans="141:141">
      <c r="EK4559" s="598"/>
    </row>
    <row r="4560" spans="141:141">
      <c r="EK4560" s="598"/>
    </row>
    <row r="4561" spans="141:141">
      <c r="EK4561" s="598"/>
    </row>
    <row r="4562" spans="141:141">
      <c r="EK4562" s="598"/>
    </row>
    <row r="4563" spans="141:141">
      <c r="EK4563" s="598"/>
    </row>
    <row r="4564" spans="141:141">
      <c r="EK4564" s="598"/>
    </row>
    <row r="4565" spans="141:141">
      <c r="EK4565" s="598"/>
    </row>
    <row r="4566" spans="141:141">
      <c r="EK4566" s="598"/>
    </row>
    <row r="4567" spans="141:141">
      <c r="EK4567" s="598"/>
    </row>
    <row r="4568" spans="141:141">
      <c r="EK4568" s="598"/>
    </row>
    <row r="4569" spans="141:141">
      <c r="EK4569" s="598"/>
    </row>
    <row r="4570" spans="141:141">
      <c r="EK4570" s="598"/>
    </row>
    <row r="4571" spans="141:141">
      <c r="EK4571" s="598"/>
    </row>
    <row r="4572" spans="141:141">
      <c r="EK4572" s="598"/>
    </row>
    <row r="4573" spans="141:141">
      <c r="EK4573" s="598"/>
    </row>
    <row r="4574" spans="141:141">
      <c r="EK4574" s="598"/>
    </row>
    <row r="4575" spans="141:141">
      <c r="EK4575" s="598"/>
    </row>
    <row r="4576" spans="141:141">
      <c r="EK4576" s="598"/>
    </row>
    <row r="4577" spans="141:141">
      <c r="EK4577" s="598"/>
    </row>
    <row r="4578" spans="141:141">
      <c r="EK4578" s="598"/>
    </row>
    <row r="4579" spans="141:141">
      <c r="EK4579" s="598"/>
    </row>
    <row r="4580" spans="141:141">
      <c r="EK4580" s="598"/>
    </row>
    <row r="4581" spans="141:141">
      <c r="EK4581" s="598"/>
    </row>
    <row r="4582" spans="141:141">
      <c r="EK4582" s="598"/>
    </row>
    <row r="4583" spans="141:141">
      <c r="EK4583" s="598"/>
    </row>
    <row r="4584" spans="141:141">
      <c r="EK4584" s="598"/>
    </row>
    <row r="4585" spans="141:141">
      <c r="EK4585" s="598"/>
    </row>
    <row r="4586" spans="141:141">
      <c r="EK4586" s="598"/>
    </row>
    <row r="4587" spans="141:141">
      <c r="EK4587" s="598"/>
    </row>
    <row r="4588" spans="141:141">
      <c r="EK4588" s="598"/>
    </row>
    <row r="4589" spans="141:141">
      <c r="EK4589" s="598"/>
    </row>
    <row r="4590" spans="141:141">
      <c r="EK4590" s="598"/>
    </row>
    <row r="4591" spans="141:141">
      <c r="EK4591" s="598"/>
    </row>
    <row r="4592" spans="141:141">
      <c r="EK4592" s="598"/>
    </row>
    <row r="4593" spans="141:141">
      <c r="EK4593" s="598"/>
    </row>
    <row r="4594" spans="141:141">
      <c r="EK4594" s="598"/>
    </row>
    <row r="4595" spans="141:141">
      <c r="EK4595" s="598"/>
    </row>
    <row r="4596" spans="141:141">
      <c r="EK4596" s="598"/>
    </row>
    <row r="4597" spans="141:141">
      <c r="EK4597" s="598"/>
    </row>
    <row r="4598" spans="141:141">
      <c r="EK4598" s="598"/>
    </row>
    <row r="4599" spans="141:141">
      <c r="EK4599" s="598"/>
    </row>
    <row r="4600" spans="141:141">
      <c r="EK4600" s="598"/>
    </row>
    <row r="4601" spans="141:141">
      <c r="EK4601" s="598"/>
    </row>
    <row r="4602" spans="141:141">
      <c r="EK4602" s="598"/>
    </row>
    <row r="4603" spans="141:141">
      <c r="EK4603" s="598"/>
    </row>
    <row r="4604" spans="141:141">
      <c r="EK4604" s="598"/>
    </row>
    <row r="4605" spans="141:141">
      <c r="EK4605" s="598"/>
    </row>
    <row r="4606" spans="141:141">
      <c r="EK4606" s="598"/>
    </row>
    <row r="4607" spans="141:141">
      <c r="EK4607" s="598"/>
    </row>
    <row r="4608" spans="141:141">
      <c r="EK4608" s="598"/>
    </row>
    <row r="4609" spans="141:141">
      <c r="EK4609" s="598"/>
    </row>
    <row r="4610" spans="141:141">
      <c r="EK4610" s="598"/>
    </row>
    <row r="4611" spans="141:141">
      <c r="EK4611" s="598"/>
    </row>
    <row r="4612" spans="141:141">
      <c r="EK4612" s="598"/>
    </row>
    <row r="4613" spans="141:141">
      <c r="EK4613" s="598"/>
    </row>
    <row r="4614" spans="141:141">
      <c r="EK4614" s="598"/>
    </row>
    <row r="4615" spans="141:141">
      <c r="EK4615" s="598"/>
    </row>
    <row r="4616" spans="141:141">
      <c r="EK4616" s="598"/>
    </row>
    <row r="4617" spans="141:141">
      <c r="EK4617" s="598"/>
    </row>
    <row r="4618" spans="141:141">
      <c r="EK4618" s="598"/>
    </row>
    <row r="4619" spans="141:141">
      <c r="EK4619" s="598"/>
    </row>
    <row r="4620" spans="141:141">
      <c r="EK4620" s="598"/>
    </row>
    <row r="4621" spans="141:141">
      <c r="EK4621" s="598"/>
    </row>
    <row r="4622" spans="141:141">
      <c r="EK4622" s="598"/>
    </row>
    <row r="4623" spans="141:141">
      <c r="EK4623" s="598"/>
    </row>
    <row r="4624" spans="141:141">
      <c r="EK4624" s="598"/>
    </row>
    <row r="4625" spans="141:141">
      <c r="EK4625" s="598"/>
    </row>
    <row r="4626" spans="141:141">
      <c r="EK4626" s="598"/>
    </row>
    <row r="4627" spans="141:141">
      <c r="EK4627" s="598"/>
    </row>
    <row r="4628" spans="141:141">
      <c r="EK4628" s="598"/>
    </row>
    <row r="4629" spans="141:141">
      <c r="EK4629" s="598"/>
    </row>
    <row r="4630" spans="141:141">
      <c r="EK4630" s="598"/>
    </row>
    <row r="4631" spans="141:141">
      <c r="EK4631" s="598"/>
    </row>
    <row r="4632" spans="141:141">
      <c r="EK4632" s="598"/>
    </row>
    <row r="4633" spans="141:141">
      <c r="EK4633" s="598"/>
    </row>
    <row r="4634" spans="141:141">
      <c r="EK4634" s="598"/>
    </row>
    <row r="4635" spans="141:141">
      <c r="EK4635" s="598"/>
    </row>
    <row r="4636" spans="141:141">
      <c r="EK4636" s="598"/>
    </row>
    <row r="4637" spans="141:141">
      <c r="EK4637" s="598"/>
    </row>
    <row r="4638" spans="141:141">
      <c r="EK4638" s="598"/>
    </row>
    <row r="4639" spans="141:141">
      <c r="EK4639" s="598"/>
    </row>
    <row r="4640" spans="141:141">
      <c r="EK4640" s="598"/>
    </row>
    <row r="4641" spans="141:141">
      <c r="EK4641" s="598"/>
    </row>
    <row r="4642" spans="141:141">
      <c r="EK4642" s="598"/>
    </row>
    <row r="4643" spans="141:141">
      <c r="EK4643" s="598"/>
    </row>
    <row r="4644" spans="141:141">
      <c r="EK4644" s="598"/>
    </row>
    <row r="4645" spans="141:141">
      <c r="EK4645" s="598"/>
    </row>
    <row r="4646" spans="141:141">
      <c r="EK4646" s="598"/>
    </row>
    <row r="4647" spans="141:141">
      <c r="EK4647" s="598"/>
    </row>
    <row r="4648" spans="141:141">
      <c r="EK4648" s="598"/>
    </row>
    <row r="4649" spans="141:141">
      <c r="EK4649" s="598"/>
    </row>
    <row r="4650" spans="141:141">
      <c r="EK4650" s="598"/>
    </row>
    <row r="4651" spans="141:141">
      <c r="EK4651" s="598"/>
    </row>
    <row r="4652" spans="141:141">
      <c r="EK4652" s="598"/>
    </row>
    <row r="4653" spans="141:141">
      <c r="EK4653" s="598"/>
    </row>
    <row r="4654" spans="141:141">
      <c r="EK4654" s="598"/>
    </row>
    <row r="4655" spans="141:141">
      <c r="EK4655" s="598"/>
    </row>
    <row r="4656" spans="141:141">
      <c r="EK4656" s="598"/>
    </row>
    <row r="4657" spans="141:141">
      <c r="EK4657" s="598"/>
    </row>
    <row r="4658" spans="141:141">
      <c r="EK4658" s="598"/>
    </row>
    <row r="4659" spans="141:141">
      <c r="EK4659" s="598"/>
    </row>
    <row r="4660" spans="141:141">
      <c r="EK4660" s="598"/>
    </row>
    <row r="4661" spans="141:141">
      <c r="EK4661" s="598"/>
    </row>
    <row r="4662" spans="141:141">
      <c r="EK4662" s="598"/>
    </row>
    <row r="4663" spans="141:141">
      <c r="EK4663" s="598"/>
    </row>
    <row r="4664" spans="141:141">
      <c r="EK4664" s="598"/>
    </row>
    <row r="4665" spans="141:141">
      <c r="EK4665" s="598"/>
    </row>
    <row r="4666" spans="141:141">
      <c r="EK4666" s="598"/>
    </row>
    <row r="4667" spans="141:141">
      <c r="EK4667" s="598"/>
    </row>
    <row r="4668" spans="141:141">
      <c r="EK4668" s="598"/>
    </row>
    <row r="4669" spans="141:141">
      <c r="EK4669" s="598"/>
    </row>
    <row r="4670" spans="141:141">
      <c r="EK4670" s="598"/>
    </row>
    <row r="4671" spans="141:141">
      <c r="EK4671" s="598"/>
    </row>
    <row r="4672" spans="141:141">
      <c r="EK4672" s="598"/>
    </row>
    <row r="4673" spans="141:141">
      <c r="EK4673" s="598"/>
    </row>
    <row r="4674" spans="141:141">
      <c r="EK4674" s="598"/>
    </row>
    <row r="4675" spans="141:141">
      <c r="EK4675" s="598"/>
    </row>
    <row r="4676" spans="141:141">
      <c r="EK4676" s="598"/>
    </row>
    <row r="4677" spans="141:141">
      <c r="EK4677" s="598"/>
    </row>
    <row r="4678" spans="141:141">
      <c r="EK4678" s="598"/>
    </row>
    <row r="4679" spans="141:141">
      <c r="EK4679" s="598"/>
    </row>
    <row r="4680" spans="141:141">
      <c r="EK4680" s="598"/>
    </row>
    <row r="4681" spans="141:141">
      <c r="EK4681" s="598"/>
    </row>
    <row r="4682" spans="141:141">
      <c r="EK4682" s="598"/>
    </row>
    <row r="4683" spans="141:141">
      <c r="EK4683" s="598"/>
    </row>
    <row r="4684" spans="141:141">
      <c r="EK4684" s="598"/>
    </row>
    <row r="4685" spans="141:141">
      <c r="EK4685" s="598"/>
    </row>
    <row r="4686" spans="141:141">
      <c r="EK4686" s="598"/>
    </row>
    <row r="4687" spans="141:141">
      <c r="EK4687" s="598"/>
    </row>
    <row r="4688" spans="141:141">
      <c r="EK4688" s="598"/>
    </row>
    <row r="4689" spans="141:141">
      <c r="EK4689" s="598"/>
    </row>
    <row r="4690" spans="141:141">
      <c r="EK4690" s="598"/>
    </row>
    <row r="4691" spans="141:141">
      <c r="EK4691" s="598"/>
    </row>
    <row r="4692" spans="141:141">
      <c r="EK4692" s="598"/>
    </row>
    <row r="4693" spans="141:141">
      <c r="EK4693" s="598"/>
    </row>
    <row r="4694" spans="141:141">
      <c r="EK4694" s="598"/>
    </row>
    <row r="4695" spans="141:141">
      <c r="EK4695" s="598"/>
    </row>
    <row r="4696" spans="141:141">
      <c r="EK4696" s="598"/>
    </row>
    <row r="4697" spans="141:141">
      <c r="EK4697" s="598"/>
    </row>
    <row r="4698" spans="141:141">
      <c r="EK4698" s="598"/>
    </row>
    <row r="4699" spans="141:141">
      <c r="EK4699" s="598"/>
    </row>
    <row r="4700" spans="141:141">
      <c r="EK4700" s="598"/>
    </row>
    <row r="4701" spans="141:141">
      <c r="EK4701" s="598"/>
    </row>
    <row r="4702" spans="141:141">
      <c r="EK4702" s="598"/>
    </row>
    <row r="4703" spans="141:141">
      <c r="EK4703" s="598"/>
    </row>
    <row r="4704" spans="141:141">
      <c r="EK4704" s="598"/>
    </row>
    <row r="4705" spans="141:141">
      <c r="EK4705" s="598"/>
    </row>
    <row r="4706" spans="141:141">
      <c r="EK4706" s="598"/>
    </row>
    <row r="4707" spans="141:141">
      <c r="EK4707" s="598"/>
    </row>
    <row r="4708" spans="141:141">
      <c r="EK4708" s="598"/>
    </row>
    <row r="4709" spans="141:141">
      <c r="EK4709" s="598"/>
    </row>
    <row r="4710" spans="141:141">
      <c r="EK4710" s="598"/>
    </row>
    <row r="4711" spans="141:141">
      <c r="EK4711" s="598"/>
    </row>
    <row r="4712" spans="141:141">
      <c r="EK4712" s="598"/>
    </row>
    <row r="4713" spans="141:141">
      <c r="EK4713" s="598"/>
    </row>
    <row r="4714" spans="141:141">
      <c r="EK4714" s="598"/>
    </row>
    <row r="4715" spans="141:141">
      <c r="EK4715" s="598"/>
    </row>
    <row r="4716" spans="141:141">
      <c r="EK4716" s="598"/>
    </row>
    <row r="4717" spans="141:141">
      <c r="EK4717" s="598"/>
    </row>
    <row r="4718" spans="141:141">
      <c r="EK4718" s="598"/>
    </row>
    <row r="4719" spans="141:141">
      <c r="EK4719" s="598"/>
    </row>
    <row r="4720" spans="141:141">
      <c r="EK4720" s="598"/>
    </row>
    <row r="4721" spans="141:141">
      <c r="EK4721" s="598"/>
    </row>
    <row r="4722" spans="141:141">
      <c r="EK4722" s="598"/>
    </row>
    <row r="4723" spans="141:141">
      <c r="EK4723" s="598"/>
    </row>
    <row r="4724" spans="141:141">
      <c r="EK4724" s="598"/>
    </row>
    <row r="4725" spans="141:141">
      <c r="EK4725" s="598"/>
    </row>
    <row r="4726" spans="141:141">
      <c r="EK4726" s="598"/>
    </row>
    <row r="4727" spans="141:141">
      <c r="EK4727" s="598"/>
    </row>
    <row r="4728" spans="141:141">
      <c r="EK4728" s="598"/>
    </row>
    <row r="4729" spans="141:141">
      <c r="EK4729" s="598"/>
    </row>
    <row r="4730" spans="141:141">
      <c r="EK4730" s="598"/>
    </row>
    <row r="4731" spans="141:141">
      <c r="EK4731" s="598"/>
    </row>
    <row r="4732" spans="141:141">
      <c r="EK4732" s="598"/>
    </row>
    <row r="4733" spans="141:141">
      <c r="EK4733" s="598"/>
    </row>
    <row r="4734" spans="141:141">
      <c r="EK4734" s="598"/>
    </row>
    <row r="4735" spans="141:141">
      <c r="EK4735" s="598"/>
    </row>
    <row r="4736" spans="141:141">
      <c r="EK4736" s="598"/>
    </row>
    <row r="4737" spans="141:141">
      <c r="EK4737" s="598"/>
    </row>
    <row r="4738" spans="141:141">
      <c r="EK4738" s="598"/>
    </row>
    <row r="4739" spans="141:141">
      <c r="EK4739" s="598"/>
    </row>
    <row r="4740" spans="141:141">
      <c r="EK4740" s="598"/>
    </row>
    <row r="4741" spans="141:141">
      <c r="EK4741" s="598"/>
    </row>
    <row r="4742" spans="141:141">
      <c r="EK4742" s="598"/>
    </row>
    <row r="4743" spans="141:141">
      <c r="EK4743" s="598"/>
    </row>
    <row r="4744" spans="141:141">
      <c r="EK4744" s="598"/>
    </row>
    <row r="4745" spans="141:141">
      <c r="EK4745" s="598"/>
    </row>
    <row r="4746" spans="141:141">
      <c r="EK4746" s="598"/>
    </row>
    <row r="4747" spans="141:141">
      <c r="EK4747" s="598"/>
    </row>
    <row r="4748" spans="141:141">
      <c r="EK4748" s="598"/>
    </row>
    <row r="4749" spans="141:141">
      <c r="EK4749" s="598"/>
    </row>
    <row r="4750" spans="141:141">
      <c r="EK4750" s="598"/>
    </row>
    <row r="4751" spans="141:141">
      <c r="EK4751" s="598"/>
    </row>
    <row r="4752" spans="141:141">
      <c r="EK4752" s="598"/>
    </row>
    <row r="4753" spans="141:141">
      <c r="EK4753" s="598"/>
    </row>
    <row r="4754" spans="141:141">
      <c r="EK4754" s="598"/>
    </row>
    <row r="4755" spans="141:141">
      <c r="EK4755" s="598"/>
    </row>
    <row r="4756" spans="141:141">
      <c r="EK4756" s="598"/>
    </row>
    <row r="4757" spans="141:141">
      <c r="EK4757" s="598"/>
    </row>
    <row r="4758" spans="141:141">
      <c r="EK4758" s="598"/>
    </row>
    <row r="4759" spans="141:141">
      <c r="EK4759" s="598"/>
    </row>
    <row r="4760" spans="141:141">
      <c r="EK4760" s="598"/>
    </row>
    <row r="4761" spans="141:141">
      <c r="EK4761" s="598"/>
    </row>
    <row r="4762" spans="141:141">
      <c r="EK4762" s="598"/>
    </row>
    <row r="4763" spans="141:141">
      <c r="EK4763" s="598"/>
    </row>
    <row r="4764" spans="141:141">
      <c r="EK4764" s="598"/>
    </row>
    <row r="4765" spans="141:141">
      <c r="EK4765" s="598"/>
    </row>
    <row r="4766" spans="141:141">
      <c r="EK4766" s="598"/>
    </row>
    <row r="4767" spans="141:141">
      <c r="EK4767" s="598"/>
    </row>
    <row r="4768" spans="141:141">
      <c r="EK4768" s="598"/>
    </row>
    <row r="4769" spans="141:141">
      <c r="EK4769" s="598"/>
    </row>
    <row r="4770" spans="141:141">
      <c r="EK4770" s="598"/>
    </row>
    <row r="4771" spans="141:141">
      <c r="EK4771" s="598"/>
    </row>
    <row r="4772" spans="141:141">
      <c r="EK4772" s="598"/>
    </row>
    <row r="4773" spans="141:141">
      <c r="EK4773" s="598"/>
    </row>
    <row r="4774" spans="141:141">
      <c r="EK4774" s="598"/>
    </row>
    <row r="4775" spans="141:141">
      <c r="EK4775" s="598"/>
    </row>
    <row r="4776" spans="141:141">
      <c r="EK4776" s="598"/>
    </row>
    <row r="4777" spans="141:141">
      <c r="EK4777" s="598"/>
    </row>
    <row r="4778" spans="141:141">
      <c r="EK4778" s="598"/>
    </row>
    <row r="4779" spans="141:141">
      <c r="EK4779" s="598"/>
    </row>
    <row r="4780" spans="141:141">
      <c r="EK4780" s="598"/>
    </row>
    <row r="4781" spans="141:141">
      <c r="EK4781" s="598"/>
    </row>
    <row r="4782" spans="141:141">
      <c r="EK4782" s="598"/>
    </row>
    <row r="4783" spans="141:141">
      <c r="EK4783" s="598"/>
    </row>
    <row r="4784" spans="141:141">
      <c r="EK4784" s="598"/>
    </row>
    <row r="4785" spans="141:141">
      <c r="EK4785" s="598"/>
    </row>
    <row r="4786" spans="141:141">
      <c r="EK4786" s="598"/>
    </row>
    <row r="4787" spans="141:141">
      <c r="EK4787" s="598"/>
    </row>
    <row r="4788" spans="141:141">
      <c r="EK4788" s="598"/>
    </row>
    <row r="4789" spans="141:141">
      <c r="EK4789" s="598"/>
    </row>
    <row r="4790" spans="141:141">
      <c r="EK4790" s="598"/>
    </row>
    <row r="4791" spans="141:141">
      <c r="EK4791" s="598"/>
    </row>
    <row r="4792" spans="141:141">
      <c r="EK4792" s="598"/>
    </row>
    <row r="4793" spans="141:141">
      <c r="EK4793" s="598"/>
    </row>
    <row r="4794" spans="141:141">
      <c r="EK4794" s="598"/>
    </row>
    <row r="4795" spans="141:141">
      <c r="EK4795" s="598"/>
    </row>
    <row r="4796" spans="141:141">
      <c r="EK4796" s="598"/>
    </row>
    <row r="4797" spans="141:141">
      <c r="EK4797" s="598"/>
    </row>
    <row r="4798" spans="141:141">
      <c r="EK4798" s="598"/>
    </row>
    <row r="4799" spans="141:141">
      <c r="EK4799" s="598"/>
    </row>
    <row r="4800" spans="141:141">
      <c r="EK4800" s="598"/>
    </row>
    <row r="4801" spans="141:141">
      <c r="EK4801" s="598"/>
    </row>
    <row r="4802" spans="141:141">
      <c r="EK4802" s="598"/>
    </row>
    <row r="4803" spans="141:141">
      <c r="EK4803" s="598"/>
    </row>
    <row r="4804" spans="141:141">
      <c r="EK4804" s="598"/>
    </row>
    <row r="4805" spans="141:141">
      <c r="EK4805" s="598"/>
    </row>
    <row r="4806" spans="141:141">
      <c r="EK4806" s="598"/>
    </row>
    <row r="4807" spans="141:141">
      <c r="EK4807" s="598"/>
    </row>
    <row r="4808" spans="141:141">
      <c r="EK4808" s="598"/>
    </row>
    <row r="4809" spans="141:141">
      <c r="EK4809" s="598"/>
    </row>
    <row r="4810" spans="141:141">
      <c r="EK4810" s="598"/>
    </row>
    <row r="4811" spans="141:141">
      <c r="EK4811" s="598"/>
    </row>
    <row r="4812" spans="141:141">
      <c r="EK4812" s="598"/>
    </row>
    <row r="4813" spans="141:141">
      <c r="EK4813" s="598"/>
    </row>
    <row r="4814" spans="141:141">
      <c r="EK4814" s="598"/>
    </row>
    <row r="4815" spans="141:141">
      <c r="EK4815" s="598"/>
    </row>
    <row r="4816" spans="141:141">
      <c r="EK4816" s="598"/>
    </row>
    <row r="4817" spans="141:141">
      <c r="EK4817" s="598"/>
    </row>
    <row r="4818" spans="141:141">
      <c r="EK4818" s="598"/>
    </row>
    <row r="4819" spans="141:141">
      <c r="EK4819" s="598"/>
    </row>
    <row r="4820" spans="141:141">
      <c r="EK4820" s="598"/>
    </row>
    <row r="4821" spans="141:141">
      <c r="EK4821" s="598"/>
    </row>
    <row r="4822" spans="141:141">
      <c r="EK4822" s="598"/>
    </row>
    <row r="4823" spans="141:141">
      <c r="EK4823" s="598"/>
    </row>
    <row r="4824" spans="141:141">
      <c r="EK4824" s="598"/>
    </row>
    <row r="4825" spans="141:141">
      <c r="EK4825" s="598"/>
    </row>
    <row r="4826" spans="141:141">
      <c r="EK4826" s="598"/>
    </row>
    <row r="4827" spans="141:141">
      <c r="EK4827" s="598"/>
    </row>
    <row r="4828" spans="141:141">
      <c r="EK4828" s="598"/>
    </row>
    <row r="4829" spans="141:141">
      <c r="EK4829" s="598"/>
    </row>
    <row r="4830" spans="141:141">
      <c r="EK4830" s="598"/>
    </row>
    <row r="4831" spans="141:141">
      <c r="EK4831" s="598"/>
    </row>
    <row r="4832" spans="141:141">
      <c r="EK4832" s="598"/>
    </row>
    <row r="4833" spans="141:141">
      <c r="EK4833" s="598"/>
    </row>
    <row r="4834" spans="141:141">
      <c r="EK4834" s="598"/>
    </row>
    <row r="4835" spans="141:141">
      <c r="EK4835" s="598"/>
    </row>
    <row r="4836" spans="141:141">
      <c r="EK4836" s="598"/>
    </row>
    <row r="4837" spans="141:141">
      <c r="EK4837" s="598"/>
    </row>
    <row r="4838" spans="141:141">
      <c r="EK4838" s="598"/>
    </row>
    <row r="4839" spans="141:141">
      <c r="EK4839" s="598"/>
    </row>
    <row r="4840" spans="141:141">
      <c r="EK4840" s="598"/>
    </row>
    <row r="4841" spans="141:141">
      <c r="EK4841" s="598"/>
    </row>
    <row r="4842" spans="141:141">
      <c r="EK4842" s="598"/>
    </row>
    <row r="4843" spans="141:141">
      <c r="EK4843" s="598"/>
    </row>
    <row r="4844" spans="141:141">
      <c r="EK4844" s="598"/>
    </row>
    <row r="4845" spans="141:141">
      <c r="EK4845" s="598"/>
    </row>
    <row r="4846" spans="141:141">
      <c r="EK4846" s="598"/>
    </row>
    <row r="4847" spans="141:141">
      <c r="EK4847" s="598"/>
    </row>
    <row r="4848" spans="141:141">
      <c r="EK4848" s="598"/>
    </row>
    <row r="4849" spans="141:141">
      <c r="EK4849" s="598"/>
    </row>
    <row r="4850" spans="141:141">
      <c r="EK4850" s="598"/>
    </row>
    <row r="4851" spans="141:141">
      <c r="EK4851" s="598"/>
    </row>
    <row r="4852" spans="141:141">
      <c r="EK4852" s="598"/>
    </row>
    <row r="4853" spans="141:141">
      <c r="EK4853" s="598"/>
    </row>
    <row r="4854" spans="141:141">
      <c r="EK4854" s="598"/>
    </row>
    <row r="4855" spans="141:141">
      <c r="EK4855" s="598"/>
    </row>
    <row r="4856" spans="141:141">
      <c r="EK4856" s="598"/>
    </row>
    <row r="4857" spans="141:141">
      <c r="EK4857" s="598"/>
    </row>
    <row r="4858" spans="141:141">
      <c r="EK4858" s="598"/>
    </row>
    <row r="4859" spans="141:141">
      <c r="EK4859" s="598"/>
    </row>
    <row r="4860" spans="141:141">
      <c r="EK4860" s="598"/>
    </row>
    <row r="4861" spans="141:141">
      <c r="EK4861" s="598"/>
    </row>
    <row r="4862" spans="141:141">
      <c r="EK4862" s="598"/>
    </row>
    <row r="4863" spans="141:141">
      <c r="EK4863" s="598"/>
    </row>
    <row r="4864" spans="141:141">
      <c r="EK4864" s="598"/>
    </row>
    <row r="4865" spans="141:141">
      <c r="EK4865" s="598"/>
    </row>
    <row r="4866" spans="141:141">
      <c r="EK4866" s="598"/>
    </row>
    <row r="4867" spans="141:141">
      <c r="EK4867" s="598"/>
    </row>
    <row r="4868" spans="141:141">
      <c r="EK4868" s="598"/>
    </row>
    <row r="4869" spans="141:141">
      <c r="EK4869" s="598"/>
    </row>
    <row r="4870" spans="141:141">
      <c r="EK4870" s="598"/>
    </row>
    <row r="4871" spans="141:141">
      <c r="EK4871" s="598"/>
    </row>
    <row r="4872" spans="141:141">
      <c r="EK4872" s="598"/>
    </row>
    <row r="4873" spans="141:141">
      <c r="EK4873" s="598"/>
    </row>
    <row r="4874" spans="141:141">
      <c r="EK4874" s="598"/>
    </row>
    <row r="4875" spans="141:141">
      <c r="EK4875" s="598"/>
    </row>
    <row r="4876" spans="141:141">
      <c r="EK4876" s="598"/>
    </row>
    <row r="4877" spans="141:141">
      <c r="EK4877" s="598"/>
    </row>
    <row r="4878" spans="141:141">
      <c r="EK4878" s="598"/>
    </row>
    <row r="4879" spans="141:141">
      <c r="EK4879" s="598"/>
    </row>
    <row r="4880" spans="141:141">
      <c r="EK4880" s="598"/>
    </row>
    <row r="4881" spans="141:141">
      <c r="EK4881" s="598"/>
    </row>
    <row r="4882" spans="141:141">
      <c r="EK4882" s="598"/>
    </row>
    <row r="4883" spans="141:141">
      <c r="EK4883" s="598"/>
    </row>
    <row r="4884" spans="141:141">
      <c r="EK4884" s="598"/>
    </row>
    <row r="4885" spans="141:141">
      <c r="EK4885" s="598"/>
    </row>
    <row r="4886" spans="141:141">
      <c r="EK4886" s="598"/>
    </row>
    <row r="4887" spans="141:141">
      <c r="EK4887" s="598"/>
    </row>
    <row r="4888" spans="141:141">
      <c r="EK4888" s="598"/>
    </row>
    <row r="4889" spans="141:141">
      <c r="EK4889" s="598"/>
    </row>
    <row r="4890" spans="141:141">
      <c r="EK4890" s="598"/>
    </row>
    <row r="4891" spans="141:141">
      <c r="EK4891" s="598"/>
    </row>
    <row r="4892" spans="141:141">
      <c r="EK4892" s="598"/>
    </row>
    <row r="4893" spans="141:141">
      <c r="EK4893" s="598"/>
    </row>
    <row r="4894" spans="141:141">
      <c r="EK4894" s="598"/>
    </row>
    <row r="4895" spans="141:141">
      <c r="EK4895" s="598"/>
    </row>
    <row r="4896" spans="141:141">
      <c r="EK4896" s="598"/>
    </row>
    <row r="4897" spans="141:141">
      <c r="EK4897" s="598"/>
    </row>
    <row r="4898" spans="141:141">
      <c r="EK4898" s="598"/>
    </row>
    <row r="4899" spans="141:141">
      <c r="EK4899" s="598"/>
    </row>
    <row r="4900" spans="141:141">
      <c r="EK4900" s="598"/>
    </row>
    <row r="4901" spans="141:141">
      <c r="EK4901" s="598"/>
    </row>
    <row r="4902" spans="141:141">
      <c r="EK4902" s="598"/>
    </row>
    <row r="4903" spans="141:141">
      <c r="EK4903" s="598"/>
    </row>
    <row r="4904" spans="141:141">
      <c r="EK4904" s="598"/>
    </row>
    <row r="4905" spans="141:141">
      <c r="EK4905" s="598"/>
    </row>
    <row r="4906" spans="141:141">
      <c r="EK4906" s="598"/>
    </row>
    <row r="4907" spans="141:141">
      <c r="EK4907" s="598"/>
    </row>
    <row r="4908" spans="141:141">
      <c r="EK4908" s="598"/>
    </row>
    <row r="4909" spans="141:141">
      <c r="EK4909" s="598"/>
    </row>
    <row r="4910" spans="141:141">
      <c r="EK4910" s="598"/>
    </row>
    <row r="4911" spans="141:141">
      <c r="EK4911" s="598"/>
    </row>
    <row r="4912" spans="141:141">
      <c r="EK4912" s="598"/>
    </row>
    <row r="4913" spans="141:141">
      <c r="EK4913" s="598"/>
    </row>
    <row r="4914" spans="141:141">
      <c r="EK4914" s="598"/>
    </row>
    <row r="4915" spans="141:141">
      <c r="EK4915" s="598"/>
    </row>
    <row r="4916" spans="141:141">
      <c r="EK4916" s="598"/>
    </row>
    <row r="4917" spans="141:141">
      <c r="EK4917" s="598"/>
    </row>
    <row r="4918" spans="141:141">
      <c r="EK4918" s="598"/>
    </row>
    <row r="4919" spans="141:141">
      <c r="EK4919" s="598"/>
    </row>
    <row r="4920" spans="141:141">
      <c r="EK4920" s="598"/>
    </row>
    <row r="4921" spans="141:141">
      <c r="EK4921" s="598"/>
    </row>
    <row r="4922" spans="141:141">
      <c r="EK4922" s="598"/>
    </row>
    <row r="4923" spans="141:141">
      <c r="EK4923" s="598"/>
    </row>
    <row r="4924" spans="141:141">
      <c r="EK4924" s="598"/>
    </row>
    <row r="4925" spans="141:141">
      <c r="EK4925" s="598"/>
    </row>
    <row r="4926" spans="141:141">
      <c r="EK4926" s="598"/>
    </row>
    <row r="4927" spans="141:141">
      <c r="EK4927" s="598"/>
    </row>
    <row r="4928" spans="141:141">
      <c r="EK4928" s="598"/>
    </row>
    <row r="4929" spans="141:141">
      <c r="EK4929" s="598"/>
    </row>
    <row r="4930" spans="141:141">
      <c r="EK4930" s="598"/>
    </row>
    <row r="4931" spans="141:141">
      <c r="EK4931" s="598"/>
    </row>
    <row r="4932" spans="141:141">
      <c r="EK4932" s="598"/>
    </row>
    <row r="4933" spans="141:141">
      <c r="EK4933" s="598"/>
    </row>
    <row r="4934" spans="141:141">
      <c r="EK4934" s="598"/>
    </row>
    <row r="4935" spans="141:141">
      <c r="EK4935" s="598"/>
    </row>
    <row r="4936" spans="141:141">
      <c r="EK4936" s="598"/>
    </row>
    <row r="4937" spans="141:141">
      <c r="EK4937" s="598"/>
    </row>
    <row r="4938" spans="141:141">
      <c r="EK4938" s="598"/>
    </row>
    <row r="4939" spans="141:141">
      <c r="EK4939" s="598"/>
    </row>
    <row r="4940" spans="141:141">
      <c r="EK4940" s="598"/>
    </row>
    <row r="4941" spans="141:141">
      <c r="EK4941" s="598"/>
    </row>
    <row r="4942" spans="141:141">
      <c r="EK4942" s="598"/>
    </row>
    <row r="4943" spans="141:141">
      <c r="EK4943" s="598"/>
    </row>
    <row r="4944" spans="141:141">
      <c r="EK4944" s="598"/>
    </row>
    <row r="4945" spans="141:141">
      <c r="EK4945" s="598"/>
    </row>
    <row r="4946" spans="141:141">
      <c r="EK4946" s="598"/>
    </row>
    <row r="4947" spans="141:141">
      <c r="EK4947" s="598"/>
    </row>
    <row r="4948" spans="141:141">
      <c r="EK4948" s="598"/>
    </row>
    <row r="4949" spans="141:141">
      <c r="EK4949" s="598"/>
    </row>
    <row r="4950" spans="141:141">
      <c r="EK4950" s="598"/>
    </row>
    <row r="4951" spans="141:141">
      <c r="EK4951" s="598"/>
    </row>
    <row r="4952" spans="141:141">
      <c r="EK4952" s="598"/>
    </row>
    <row r="4953" spans="141:141">
      <c r="EK4953" s="598"/>
    </row>
    <row r="4954" spans="141:141">
      <c r="EK4954" s="598"/>
    </row>
    <row r="4955" spans="141:141">
      <c r="EK4955" s="598"/>
    </row>
    <row r="4956" spans="141:141">
      <c r="EK4956" s="598"/>
    </row>
    <row r="4957" spans="141:141">
      <c r="EK4957" s="598"/>
    </row>
    <row r="4958" spans="141:141">
      <c r="EK4958" s="598"/>
    </row>
    <row r="4959" spans="141:141">
      <c r="EK4959" s="598"/>
    </row>
    <row r="4960" spans="141:141">
      <c r="EK4960" s="598"/>
    </row>
    <row r="4961" spans="141:141">
      <c r="EK4961" s="598"/>
    </row>
    <row r="4962" spans="141:141">
      <c r="EK4962" s="598"/>
    </row>
    <row r="4963" spans="141:141">
      <c r="EK4963" s="598"/>
    </row>
    <row r="4964" spans="141:141">
      <c r="EK4964" s="598"/>
    </row>
    <row r="4965" spans="141:141">
      <c r="EK4965" s="598"/>
    </row>
    <row r="4966" spans="141:141">
      <c r="EK4966" s="598"/>
    </row>
    <row r="4967" spans="141:141">
      <c r="EK4967" s="598"/>
    </row>
    <row r="4968" spans="141:141">
      <c r="EK4968" s="598"/>
    </row>
    <row r="4969" spans="141:141">
      <c r="EK4969" s="598"/>
    </row>
    <row r="4970" spans="141:141">
      <c r="EK4970" s="598"/>
    </row>
    <row r="4971" spans="141:141">
      <c r="EK4971" s="598"/>
    </row>
    <row r="4972" spans="141:141">
      <c r="EK4972" s="598"/>
    </row>
    <row r="4973" spans="141:141">
      <c r="EK4973" s="598"/>
    </row>
    <row r="4974" spans="141:141">
      <c r="EK4974" s="598"/>
    </row>
    <row r="4975" spans="141:141">
      <c r="EK4975" s="598"/>
    </row>
    <row r="4976" spans="141:141">
      <c r="EK4976" s="598"/>
    </row>
    <row r="4977" spans="141:141">
      <c r="EK4977" s="598"/>
    </row>
    <row r="4978" spans="141:141">
      <c r="EK4978" s="598"/>
    </row>
    <row r="4979" spans="141:141">
      <c r="EK4979" s="598"/>
    </row>
    <row r="4980" spans="141:141">
      <c r="EK4980" s="598"/>
    </row>
    <row r="4981" spans="141:141">
      <c r="EK4981" s="598"/>
    </row>
    <row r="4982" spans="141:141">
      <c r="EK4982" s="598"/>
    </row>
    <row r="4983" spans="141:141">
      <c r="EK4983" s="598"/>
    </row>
    <row r="4984" spans="141:141">
      <c r="EK4984" s="598"/>
    </row>
    <row r="4985" spans="141:141">
      <c r="EK4985" s="598"/>
    </row>
    <row r="4986" spans="141:141">
      <c r="EK4986" s="598"/>
    </row>
    <row r="4987" spans="141:141">
      <c r="EK4987" s="598"/>
    </row>
    <row r="4988" spans="141:141">
      <c r="EK4988" s="598"/>
    </row>
    <row r="4989" spans="141:141">
      <c r="EK4989" s="598"/>
    </row>
    <row r="4990" spans="141:141">
      <c r="EK4990" s="598"/>
    </row>
    <row r="4991" spans="141:141">
      <c r="EK4991" s="598"/>
    </row>
    <row r="4992" spans="141:141">
      <c r="EK4992" s="598"/>
    </row>
    <row r="4993" spans="141:141">
      <c r="EK4993" s="598"/>
    </row>
    <row r="4994" spans="141:141">
      <c r="EK4994" s="598"/>
    </row>
    <row r="4995" spans="141:141">
      <c r="EK4995" s="598"/>
    </row>
    <row r="4996" spans="141:141">
      <c r="EK4996" s="598"/>
    </row>
    <row r="4997" spans="141:141">
      <c r="EK4997" s="598"/>
    </row>
    <row r="4998" spans="141:141">
      <c r="EK4998" s="598"/>
    </row>
    <row r="4999" spans="141:141">
      <c r="EK4999" s="598"/>
    </row>
    <row r="5000" spans="141:141">
      <c r="EK5000" s="598"/>
    </row>
    <row r="5001" spans="141:141">
      <c r="EK5001" s="598"/>
    </row>
    <row r="5002" spans="141:141">
      <c r="EK5002" s="598"/>
    </row>
    <row r="5003" spans="141:141">
      <c r="EK5003" s="598"/>
    </row>
    <row r="5004" spans="141:141">
      <c r="EK5004" s="598"/>
    </row>
    <row r="5005" spans="141:141">
      <c r="EK5005" s="598"/>
    </row>
    <row r="5006" spans="141:141">
      <c r="EK5006" s="598"/>
    </row>
    <row r="5007" spans="141:141">
      <c r="EK5007" s="598"/>
    </row>
    <row r="5008" spans="141:141">
      <c r="EK5008" s="598"/>
    </row>
    <row r="5009" spans="141:141">
      <c r="EK5009" s="598"/>
    </row>
    <row r="5010" spans="141:141">
      <c r="EK5010" s="598"/>
    </row>
    <row r="5011" spans="141:141">
      <c r="EK5011" s="598"/>
    </row>
    <row r="5012" spans="141:141">
      <c r="EK5012" s="598"/>
    </row>
    <row r="5013" spans="141:141">
      <c r="EK5013" s="598"/>
    </row>
    <row r="5014" spans="141:141">
      <c r="EK5014" s="598"/>
    </row>
    <row r="5015" spans="141:141">
      <c r="EK5015" s="598"/>
    </row>
    <row r="5016" spans="141:141">
      <c r="EK5016" s="598"/>
    </row>
    <row r="5017" spans="141:141">
      <c r="EK5017" s="598"/>
    </row>
    <row r="5018" spans="141:141">
      <c r="EK5018" s="598"/>
    </row>
    <row r="5019" spans="141:141">
      <c r="EK5019" s="598"/>
    </row>
    <row r="5020" spans="141:141">
      <c r="EK5020" s="598"/>
    </row>
    <row r="5021" spans="141:141">
      <c r="EK5021" s="598"/>
    </row>
    <row r="5022" spans="141:141">
      <c r="EK5022" s="598"/>
    </row>
    <row r="5023" spans="141:141">
      <c r="EK5023" s="598"/>
    </row>
    <row r="5024" spans="141:141">
      <c r="EK5024" s="598"/>
    </row>
    <row r="5025" spans="141:141">
      <c r="EK5025" s="598"/>
    </row>
    <row r="5026" spans="141:141">
      <c r="EK5026" s="598"/>
    </row>
    <row r="5027" spans="141:141">
      <c r="EK5027" s="598"/>
    </row>
    <row r="5028" spans="141:141">
      <c r="EK5028" s="598"/>
    </row>
    <row r="5029" spans="141:141">
      <c r="EK5029" s="598"/>
    </row>
    <row r="5030" spans="141:141">
      <c r="EK5030" s="598"/>
    </row>
    <row r="5031" spans="141:141">
      <c r="EK5031" s="598"/>
    </row>
    <row r="5032" spans="141:141">
      <c r="EK5032" s="598"/>
    </row>
    <row r="5033" spans="141:141">
      <c r="EK5033" s="598"/>
    </row>
    <row r="5034" spans="141:141">
      <c r="EK5034" s="598"/>
    </row>
    <row r="5035" spans="141:141">
      <c r="EK5035" s="598"/>
    </row>
    <row r="5036" spans="141:141">
      <c r="EK5036" s="598"/>
    </row>
    <row r="5037" spans="141:141">
      <c r="EK5037" s="598"/>
    </row>
    <row r="5038" spans="141:141">
      <c r="EK5038" s="598"/>
    </row>
    <row r="5039" spans="141:141">
      <c r="EK5039" s="598"/>
    </row>
    <row r="5040" spans="141:141">
      <c r="EK5040" s="598"/>
    </row>
    <row r="5041" spans="141:141">
      <c r="EK5041" s="598"/>
    </row>
    <row r="5042" spans="141:141">
      <c r="EK5042" s="598"/>
    </row>
    <row r="5043" spans="141:141">
      <c r="EK5043" s="598"/>
    </row>
    <row r="5044" spans="141:141">
      <c r="EK5044" s="598"/>
    </row>
    <row r="5045" spans="141:141">
      <c r="EK5045" s="598"/>
    </row>
    <row r="5046" spans="141:141">
      <c r="EK5046" s="598"/>
    </row>
    <row r="5047" spans="141:141">
      <c r="EK5047" s="598"/>
    </row>
    <row r="5048" spans="141:141">
      <c r="EK5048" s="598"/>
    </row>
    <row r="5049" spans="141:141">
      <c r="EK5049" s="598"/>
    </row>
    <row r="5050" spans="141:141">
      <c r="EK5050" s="598"/>
    </row>
    <row r="5051" spans="141:141">
      <c r="EK5051" s="598"/>
    </row>
    <row r="5052" spans="141:141">
      <c r="EK5052" s="598"/>
    </row>
    <row r="5053" spans="141:141">
      <c r="EK5053" s="598"/>
    </row>
    <row r="5054" spans="141:141">
      <c r="EK5054" s="598"/>
    </row>
    <row r="5055" spans="141:141">
      <c r="EK5055" s="598"/>
    </row>
    <row r="5056" spans="141:141">
      <c r="EK5056" s="598"/>
    </row>
    <row r="5057" spans="141:141">
      <c r="EK5057" s="598"/>
    </row>
    <row r="5058" spans="141:141">
      <c r="EK5058" s="598"/>
    </row>
    <row r="5059" spans="141:141">
      <c r="EK5059" s="598"/>
    </row>
    <row r="5060" spans="141:141">
      <c r="EK5060" s="598"/>
    </row>
    <row r="5061" spans="141:141">
      <c r="EK5061" s="598"/>
    </row>
    <row r="5062" spans="141:141">
      <c r="EK5062" s="598"/>
    </row>
    <row r="5063" spans="141:141">
      <c r="EK5063" s="598"/>
    </row>
    <row r="5064" spans="141:141">
      <c r="EK5064" s="598"/>
    </row>
    <row r="5065" spans="141:141">
      <c r="EK5065" s="598"/>
    </row>
    <row r="5066" spans="141:141">
      <c r="EK5066" s="598"/>
    </row>
    <row r="5067" spans="141:141">
      <c r="EK5067" s="598"/>
    </row>
    <row r="5068" spans="141:141">
      <c r="EK5068" s="598"/>
    </row>
    <row r="5069" spans="141:141">
      <c r="EK5069" s="598"/>
    </row>
    <row r="5070" spans="141:141">
      <c r="EK5070" s="598"/>
    </row>
    <row r="5071" spans="141:141">
      <c r="EK5071" s="598"/>
    </row>
    <row r="5072" spans="141:141">
      <c r="EK5072" s="598"/>
    </row>
    <row r="5073" spans="141:141">
      <c r="EK5073" s="598"/>
    </row>
    <row r="5074" spans="141:141">
      <c r="EK5074" s="598"/>
    </row>
    <row r="5075" spans="141:141">
      <c r="EK5075" s="598"/>
    </row>
    <row r="5076" spans="141:141">
      <c r="EK5076" s="598"/>
    </row>
    <row r="5077" spans="141:141">
      <c r="EK5077" s="598"/>
    </row>
    <row r="5078" spans="141:141">
      <c r="EK5078" s="598"/>
    </row>
    <row r="5079" spans="141:141">
      <c r="EK5079" s="598"/>
    </row>
    <row r="5080" spans="141:141">
      <c r="EK5080" s="598"/>
    </row>
    <row r="5081" spans="141:141">
      <c r="EK5081" s="598"/>
    </row>
    <row r="5082" spans="141:141">
      <c r="EK5082" s="598"/>
    </row>
    <row r="5083" spans="141:141">
      <c r="EK5083" s="598"/>
    </row>
    <row r="5084" spans="141:141">
      <c r="EK5084" s="598"/>
    </row>
    <row r="5085" spans="141:141">
      <c r="EK5085" s="598"/>
    </row>
    <row r="5086" spans="141:141">
      <c r="EK5086" s="598"/>
    </row>
    <row r="5087" spans="141:141">
      <c r="EK5087" s="598"/>
    </row>
    <row r="5088" spans="141:141">
      <c r="EK5088" s="598"/>
    </row>
    <row r="5089" spans="141:141">
      <c r="EK5089" s="598"/>
    </row>
    <row r="5090" spans="141:141">
      <c r="EK5090" s="598"/>
    </row>
    <row r="5091" spans="141:141">
      <c r="EK5091" s="598"/>
    </row>
    <row r="5092" spans="141:141">
      <c r="EK5092" s="598"/>
    </row>
    <row r="5093" spans="141:141">
      <c r="EK5093" s="598"/>
    </row>
    <row r="5094" spans="141:141">
      <c r="EK5094" s="598"/>
    </row>
    <row r="5095" spans="141:141">
      <c r="EK5095" s="598"/>
    </row>
    <row r="5096" spans="141:141">
      <c r="EK5096" s="598"/>
    </row>
    <row r="5097" spans="141:141">
      <c r="EK5097" s="598"/>
    </row>
    <row r="5098" spans="141:141">
      <c r="EK5098" s="598"/>
    </row>
    <row r="5099" spans="141:141">
      <c r="EK5099" s="598"/>
    </row>
    <row r="5100" spans="141:141">
      <c r="EK5100" s="598"/>
    </row>
    <row r="5101" spans="141:141">
      <c r="EK5101" s="598"/>
    </row>
    <row r="5102" spans="141:141">
      <c r="EK5102" s="598"/>
    </row>
    <row r="5103" spans="141:141">
      <c r="EK5103" s="598"/>
    </row>
    <row r="5104" spans="141:141">
      <c r="EK5104" s="598"/>
    </row>
    <row r="5105" spans="141:141">
      <c r="EK5105" s="598"/>
    </row>
    <row r="5106" spans="141:141">
      <c r="EK5106" s="598"/>
    </row>
    <row r="5107" spans="141:141">
      <c r="EK5107" s="598"/>
    </row>
    <row r="5108" spans="141:141">
      <c r="EK5108" s="598"/>
    </row>
    <row r="5109" spans="141:141">
      <c r="EK5109" s="598"/>
    </row>
    <row r="5110" spans="141:141">
      <c r="EK5110" s="598"/>
    </row>
    <row r="5111" spans="141:141">
      <c r="EK5111" s="598"/>
    </row>
    <row r="5112" spans="141:141">
      <c r="EK5112" s="598"/>
    </row>
    <row r="5113" spans="141:141">
      <c r="EK5113" s="598"/>
    </row>
    <row r="5114" spans="141:141">
      <c r="EK5114" s="598"/>
    </row>
    <row r="5115" spans="141:141">
      <c r="EK5115" s="598"/>
    </row>
    <row r="5116" spans="141:141">
      <c r="EK5116" s="598"/>
    </row>
    <row r="5117" spans="141:141">
      <c r="EK5117" s="598"/>
    </row>
    <row r="5118" spans="141:141">
      <c r="EK5118" s="598"/>
    </row>
    <row r="5119" spans="141:141">
      <c r="EK5119" s="598"/>
    </row>
    <row r="5120" spans="141:141">
      <c r="EK5120" s="598"/>
    </row>
    <row r="5121" spans="141:141">
      <c r="EK5121" s="598"/>
    </row>
    <row r="5122" spans="141:141">
      <c r="EK5122" s="598"/>
    </row>
    <row r="5123" spans="141:141">
      <c r="EK5123" s="598"/>
    </row>
    <row r="5124" spans="141:141">
      <c r="EK5124" s="598"/>
    </row>
    <row r="5125" spans="141:141">
      <c r="EK5125" s="598"/>
    </row>
    <row r="5126" spans="141:141">
      <c r="EK5126" s="598"/>
    </row>
    <row r="5127" spans="141:141">
      <c r="EK5127" s="598"/>
    </row>
    <row r="5128" spans="141:141">
      <c r="EK5128" s="598"/>
    </row>
    <row r="5129" spans="141:141">
      <c r="EK5129" s="598"/>
    </row>
    <row r="5130" spans="141:141">
      <c r="EK5130" s="598"/>
    </row>
    <row r="5131" spans="141:141">
      <c r="EK5131" s="598"/>
    </row>
    <row r="5132" spans="141:141">
      <c r="EK5132" s="598"/>
    </row>
    <row r="5133" spans="141:141">
      <c r="EK5133" s="598"/>
    </row>
    <row r="5134" spans="141:141">
      <c r="EK5134" s="598"/>
    </row>
    <row r="5135" spans="141:141">
      <c r="EK5135" s="598"/>
    </row>
    <row r="5136" spans="141:141">
      <c r="EK5136" s="598"/>
    </row>
    <row r="5137" spans="141:141">
      <c r="EK5137" s="598"/>
    </row>
    <row r="5138" spans="141:141">
      <c r="EK5138" s="598"/>
    </row>
    <row r="5139" spans="141:141">
      <c r="EK5139" s="598"/>
    </row>
    <row r="5140" spans="141:141">
      <c r="EK5140" s="598"/>
    </row>
    <row r="5141" spans="141:141">
      <c r="EK5141" s="598"/>
    </row>
    <row r="5142" spans="141:141">
      <c r="EK5142" s="598"/>
    </row>
    <row r="5143" spans="141:141">
      <c r="EK5143" s="598"/>
    </row>
    <row r="5144" spans="141:141">
      <c r="EK5144" s="598"/>
    </row>
    <row r="5145" spans="141:141">
      <c r="EK5145" s="598"/>
    </row>
    <row r="5146" spans="141:141">
      <c r="EK5146" s="598"/>
    </row>
    <row r="5147" spans="141:141">
      <c r="EK5147" s="598"/>
    </row>
    <row r="5148" spans="141:141">
      <c r="EK5148" s="598"/>
    </row>
    <row r="5149" spans="141:141">
      <c r="EK5149" s="598"/>
    </row>
    <row r="5150" spans="141:141">
      <c r="EK5150" s="598"/>
    </row>
    <row r="5151" spans="141:141">
      <c r="EK5151" s="598"/>
    </row>
    <row r="5152" spans="141:141">
      <c r="EK5152" s="598"/>
    </row>
    <row r="5153" spans="141:141">
      <c r="EK5153" s="598"/>
    </row>
    <row r="5154" spans="141:141">
      <c r="EK5154" s="598"/>
    </row>
    <row r="5155" spans="141:141">
      <c r="EK5155" s="598"/>
    </row>
    <row r="5156" spans="141:141">
      <c r="EK5156" s="598"/>
    </row>
    <row r="5157" spans="141:141">
      <c r="EK5157" s="598"/>
    </row>
    <row r="5158" spans="141:141">
      <c r="EK5158" s="598"/>
    </row>
    <row r="5159" spans="141:141">
      <c r="EK5159" s="598"/>
    </row>
    <row r="5160" spans="141:141">
      <c r="EK5160" s="598"/>
    </row>
    <row r="5161" spans="141:141">
      <c r="EK5161" s="598"/>
    </row>
    <row r="5162" spans="141:141">
      <c r="EK5162" s="598"/>
    </row>
    <row r="5163" spans="141:141">
      <c r="EK5163" s="598"/>
    </row>
    <row r="5164" spans="141:141">
      <c r="EK5164" s="598"/>
    </row>
    <row r="5165" spans="141:141">
      <c r="EK5165" s="598"/>
    </row>
    <row r="5166" spans="141:141">
      <c r="EK5166" s="598"/>
    </row>
    <row r="5167" spans="141:141">
      <c r="EK5167" s="598"/>
    </row>
    <row r="5168" spans="141:141">
      <c r="EK5168" s="598"/>
    </row>
    <row r="5169" spans="141:141">
      <c r="EK5169" s="598"/>
    </row>
    <row r="5170" spans="141:141">
      <c r="EK5170" s="598"/>
    </row>
    <row r="5171" spans="141:141">
      <c r="EK5171" s="598"/>
    </row>
    <row r="5172" spans="141:141">
      <c r="EK5172" s="598"/>
    </row>
    <row r="5173" spans="141:141">
      <c r="EK5173" s="598"/>
    </row>
    <row r="5174" spans="141:141">
      <c r="EK5174" s="598"/>
    </row>
    <row r="5175" spans="141:141">
      <c r="EK5175" s="598"/>
    </row>
    <row r="5176" spans="141:141">
      <c r="EK5176" s="598"/>
    </row>
    <row r="5177" spans="141:141">
      <c r="EK5177" s="598"/>
    </row>
    <row r="5178" spans="141:141">
      <c r="EK5178" s="598"/>
    </row>
    <row r="5179" spans="141:141">
      <c r="EK5179" s="598"/>
    </row>
    <row r="5180" spans="141:141">
      <c r="EK5180" s="598"/>
    </row>
    <row r="5181" spans="141:141">
      <c r="EK5181" s="598"/>
    </row>
    <row r="5182" spans="141:141">
      <c r="EK5182" s="598"/>
    </row>
    <row r="5183" spans="141:141">
      <c r="EK5183" s="598"/>
    </row>
    <row r="5184" spans="141:141">
      <c r="EK5184" s="598"/>
    </row>
    <row r="5185" spans="141:141">
      <c r="EK5185" s="598"/>
    </row>
    <row r="5186" spans="141:141">
      <c r="EK5186" s="598"/>
    </row>
    <row r="5187" spans="141:141">
      <c r="EK5187" s="598"/>
    </row>
    <row r="5188" spans="141:141">
      <c r="EK5188" s="598"/>
    </row>
    <row r="5189" spans="141:141">
      <c r="EK5189" s="598"/>
    </row>
    <row r="5190" spans="141:141">
      <c r="EK5190" s="598"/>
    </row>
    <row r="5191" spans="141:141">
      <c r="EK5191" s="598"/>
    </row>
    <row r="5192" spans="141:141">
      <c r="EK5192" s="598"/>
    </row>
    <row r="5193" spans="141:141">
      <c r="EK5193" s="598"/>
    </row>
    <row r="5194" spans="141:141">
      <c r="EK5194" s="598"/>
    </row>
    <row r="5195" spans="141:141">
      <c r="EK5195" s="598"/>
    </row>
    <row r="5196" spans="141:141">
      <c r="EK5196" s="598"/>
    </row>
    <row r="5197" spans="141:141">
      <c r="EK5197" s="598"/>
    </row>
    <row r="5198" spans="141:141">
      <c r="EK5198" s="598"/>
    </row>
    <row r="5199" spans="141:141">
      <c r="EK5199" s="598"/>
    </row>
    <row r="5200" spans="141:141">
      <c r="EK5200" s="598"/>
    </row>
    <row r="5201" spans="141:141">
      <c r="EK5201" s="598"/>
    </row>
    <row r="5202" spans="141:141">
      <c r="EK5202" s="598"/>
    </row>
    <row r="5203" spans="141:141">
      <c r="EK5203" s="598"/>
    </row>
    <row r="5204" spans="141:141">
      <c r="EK5204" s="598"/>
    </row>
    <row r="5205" spans="141:141">
      <c r="EK5205" s="598"/>
    </row>
    <row r="5206" spans="141:141">
      <c r="EK5206" s="598"/>
    </row>
    <row r="5207" spans="141:141">
      <c r="EK5207" s="598"/>
    </row>
    <row r="5208" spans="141:141">
      <c r="EK5208" s="598"/>
    </row>
    <row r="5209" spans="141:141">
      <c r="EK5209" s="598"/>
    </row>
    <row r="5210" spans="141:141">
      <c r="EK5210" s="598"/>
    </row>
    <row r="5211" spans="141:141">
      <c r="EK5211" s="598"/>
    </row>
    <row r="5212" spans="141:141">
      <c r="EK5212" s="598"/>
    </row>
    <row r="5213" spans="141:141">
      <c r="EK5213" s="598"/>
    </row>
    <row r="5214" spans="141:141">
      <c r="EK5214" s="598"/>
    </row>
    <row r="5215" spans="141:141">
      <c r="EK5215" s="598"/>
    </row>
    <row r="5216" spans="141:141">
      <c r="EK5216" s="598"/>
    </row>
    <row r="5217" spans="141:141">
      <c r="EK5217" s="598"/>
    </row>
    <row r="5218" spans="141:141">
      <c r="EK5218" s="598"/>
    </row>
    <row r="5219" spans="141:141">
      <c r="EK5219" s="598"/>
    </row>
    <row r="5220" spans="141:141">
      <c r="EK5220" s="598"/>
    </row>
    <row r="5221" spans="141:141">
      <c r="EK5221" s="598"/>
    </row>
    <row r="5222" spans="141:141">
      <c r="EK5222" s="598"/>
    </row>
    <row r="5223" spans="141:141">
      <c r="EK5223" s="598"/>
    </row>
    <row r="5224" spans="141:141">
      <c r="EK5224" s="598"/>
    </row>
    <row r="5225" spans="141:141">
      <c r="EK5225" s="598"/>
    </row>
    <row r="5226" spans="141:141">
      <c r="EK5226" s="598"/>
    </row>
    <row r="5227" spans="141:141">
      <c r="EK5227" s="598"/>
    </row>
    <row r="5228" spans="141:141">
      <c r="EK5228" s="598"/>
    </row>
    <row r="5229" spans="141:141">
      <c r="EK5229" s="598"/>
    </row>
    <row r="5230" spans="141:141">
      <c r="EK5230" s="598"/>
    </row>
    <row r="5231" spans="141:141">
      <c r="EK5231" s="598"/>
    </row>
    <row r="5232" spans="141:141">
      <c r="EK5232" s="598"/>
    </row>
    <row r="5233" spans="141:141">
      <c r="EK5233" s="598"/>
    </row>
    <row r="5234" spans="141:141">
      <c r="EK5234" s="598"/>
    </row>
    <row r="5235" spans="141:141">
      <c r="EK5235" s="598"/>
    </row>
    <row r="5236" spans="141:141">
      <c r="EK5236" s="598"/>
    </row>
    <row r="5237" spans="141:141">
      <c r="EK5237" s="598"/>
    </row>
    <row r="5238" spans="141:141">
      <c r="EK5238" s="598"/>
    </row>
    <row r="5239" spans="141:141">
      <c r="EK5239" s="598"/>
    </row>
    <row r="5240" spans="141:141">
      <c r="EK5240" s="598"/>
    </row>
    <row r="5241" spans="141:141">
      <c r="EK5241" s="598"/>
    </row>
    <row r="5242" spans="141:141">
      <c r="EK5242" s="598"/>
    </row>
    <row r="5243" spans="141:141">
      <c r="EK5243" s="598"/>
    </row>
    <row r="5244" spans="141:141">
      <c r="EK5244" s="598"/>
    </row>
    <row r="5245" spans="141:141">
      <c r="EK5245" s="598"/>
    </row>
    <row r="5246" spans="141:141">
      <c r="EK5246" s="598"/>
    </row>
    <row r="5247" spans="141:141">
      <c r="EK5247" s="598"/>
    </row>
    <row r="5248" spans="141:141">
      <c r="EK5248" s="598"/>
    </row>
    <row r="5249" spans="141:141">
      <c r="EK5249" s="598"/>
    </row>
    <row r="5250" spans="141:141">
      <c r="EK5250" s="598"/>
    </row>
    <row r="5251" spans="141:141">
      <c r="EK5251" s="598"/>
    </row>
    <row r="5252" spans="141:141">
      <c r="EK5252" s="598"/>
    </row>
    <row r="5253" spans="141:141">
      <c r="EK5253" s="598"/>
    </row>
    <row r="5254" spans="141:141">
      <c r="EK5254" s="598"/>
    </row>
    <row r="5255" spans="141:141">
      <c r="EK5255" s="598"/>
    </row>
    <row r="5256" spans="141:141">
      <c r="EK5256" s="598"/>
    </row>
    <row r="5257" spans="141:141">
      <c r="EK5257" s="598"/>
    </row>
    <row r="5258" spans="141:141">
      <c r="EK5258" s="598"/>
    </row>
    <row r="5259" spans="141:141">
      <c r="EK5259" s="598"/>
    </row>
    <row r="5260" spans="141:141">
      <c r="EK5260" s="598"/>
    </row>
    <row r="5261" spans="141:141">
      <c r="EK5261" s="598"/>
    </row>
    <row r="5262" spans="141:141">
      <c r="EK5262" s="598"/>
    </row>
    <row r="5263" spans="141:141">
      <c r="EK5263" s="598"/>
    </row>
    <row r="5264" spans="141:141">
      <c r="EK5264" s="598"/>
    </row>
    <row r="5265" spans="141:141">
      <c r="EK5265" s="598"/>
    </row>
    <row r="5266" spans="141:141">
      <c r="EK5266" s="598"/>
    </row>
    <row r="5267" spans="141:141">
      <c r="EK5267" s="598"/>
    </row>
    <row r="5268" spans="141:141">
      <c r="EK5268" s="598"/>
    </row>
    <row r="5269" spans="141:141">
      <c r="EK5269" s="598"/>
    </row>
    <row r="5270" spans="141:141">
      <c r="EK5270" s="598"/>
    </row>
    <row r="5271" spans="141:141">
      <c r="EK5271" s="598"/>
    </row>
    <row r="5272" spans="141:141">
      <c r="EK5272" s="598"/>
    </row>
    <row r="5273" spans="141:141">
      <c r="EK5273" s="598"/>
    </row>
    <row r="5274" spans="141:141">
      <c r="EK5274" s="598"/>
    </row>
    <row r="5275" spans="141:141">
      <c r="EK5275" s="598"/>
    </row>
    <row r="5276" spans="141:141">
      <c r="EK5276" s="598"/>
    </row>
    <row r="5277" spans="141:141">
      <c r="EK5277" s="598"/>
    </row>
    <row r="5278" spans="141:141">
      <c r="EK5278" s="598"/>
    </row>
    <row r="5279" spans="141:141">
      <c r="EK5279" s="598"/>
    </row>
    <row r="5280" spans="141:141">
      <c r="EK5280" s="598"/>
    </row>
    <row r="5281" spans="141:141">
      <c r="EK5281" s="598"/>
    </row>
    <row r="5282" spans="141:141">
      <c r="EK5282" s="598"/>
    </row>
    <row r="5283" spans="141:141">
      <c r="EK5283" s="598"/>
    </row>
    <row r="5284" spans="141:141">
      <c r="EK5284" s="598"/>
    </row>
    <row r="5285" spans="141:141">
      <c r="EK5285" s="598"/>
    </row>
    <row r="5286" spans="141:141">
      <c r="EK5286" s="598"/>
    </row>
    <row r="5287" spans="141:141">
      <c r="EK5287" s="598"/>
    </row>
    <row r="5288" spans="141:141">
      <c r="EK5288" s="598"/>
    </row>
    <row r="5289" spans="141:141">
      <c r="EK5289" s="598"/>
    </row>
    <row r="5290" spans="141:141">
      <c r="EK5290" s="598"/>
    </row>
    <row r="5291" spans="141:141">
      <c r="EK5291" s="598"/>
    </row>
    <row r="5292" spans="141:141">
      <c r="EK5292" s="598"/>
    </row>
    <row r="5293" spans="141:141">
      <c r="EK5293" s="598"/>
    </row>
    <row r="5294" spans="141:141">
      <c r="EK5294" s="598"/>
    </row>
    <row r="5295" spans="141:141">
      <c r="EK5295" s="598"/>
    </row>
    <row r="5296" spans="141:141">
      <c r="EK5296" s="598"/>
    </row>
    <row r="5297" spans="141:141">
      <c r="EK5297" s="598"/>
    </row>
    <row r="5298" spans="141:141">
      <c r="EK5298" s="598"/>
    </row>
    <row r="5299" spans="141:141">
      <c r="EK5299" s="598"/>
    </row>
    <row r="5300" spans="141:141">
      <c r="EK5300" s="598"/>
    </row>
    <row r="5301" spans="141:141">
      <c r="EK5301" s="598"/>
    </row>
    <row r="5302" spans="141:141">
      <c r="EK5302" s="598"/>
    </row>
    <row r="5303" spans="141:141">
      <c r="EK5303" s="598"/>
    </row>
    <row r="5304" spans="141:141">
      <c r="EK5304" s="598"/>
    </row>
    <row r="5305" spans="141:141">
      <c r="EK5305" s="598"/>
    </row>
    <row r="5306" spans="141:141">
      <c r="EK5306" s="598"/>
    </row>
    <row r="5307" spans="141:141">
      <c r="EK5307" s="598"/>
    </row>
    <row r="5308" spans="141:141">
      <c r="EK5308" s="598"/>
    </row>
    <row r="5309" spans="141:141">
      <c r="EK5309" s="598"/>
    </row>
    <row r="5310" spans="141:141">
      <c r="EK5310" s="598"/>
    </row>
    <row r="5311" spans="141:141">
      <c r="EK5311" s="598"/>
    </row>
    <row r="5312" spans="141:141">
      <c r="EK5312" s="598"/>
    </row>
    <row r="5313" spans="141:141">
      <c r="EK5313" s="598"/>
    </row>
    <row r="5314" spans="141:141">
      <c r="EK5314" s="598"/>
    </row>
    <row r="5315" spans="141:141">
      <c r="EK5315" s="598"/>
    </row>
    <row r="5316" spans="141:141">
      <c r="EK5316" s="598"/>
    </row>
    <row r="5317" spans="141:141">
      <c r="EK5317" s="598"/>
    </row>
    <row r="5318" spans="141:141">
      <c r="EK5318" s="598"/>
    </row>
    <row r="5319" spans="141:141">
      <c r="EK5319" s="598"/>
    </row>
    <row r="5320" spans="141:141">
      <c r="EK5320" s="598"/>
    </row>
    <row r="5321" spans="141:141">
      <c r="EK5321" s="598"/>
    </row>
    <row r="5322" spans="141:141">
      <c r="EK5322" s="598"/>
    </row>
    <row r="5323" spans="141:141">
      <c r="EK5323" s="598"/>
    </row>
    <row r="5324" spans="141:141">
      <c r="EK5324" s="598"/>
    </row>
    <row r="5325" spans="141:141">
      <c r="EK5325" s="598"/>
    </row>
    <row r="5326" spans="141:141">
      <c r="EK5326" s="598"/>
    </row>
    <row r="5327" spans="141:141">
      <c r="EK5327" s="598"/>
    </row>
    <row r="5328" spans="141:141">
      <c r="EK5328" s="598"/>
    </row>
    <row r="5329" spans="141:141">
      <c r="EK5329" s="598"/>
    </row>
    <row r="5330" spans="141:141">
      <c r="EK5330" s="598"/>
    </row>
    <row r="5331" spans="141:141">
      <c r="EK5331" s="598"/>
    </row>
    <row r="5332" spans="141:141">
      <c r="EK5332" s="598"/>
    </row>
    <row r="5333" spans="141:141">
      <c r="EK5333" s="598"/>
    </row>
    <row r="5334" spans="141:141">
      <c r="EK5334" s="598"/>
    </row>
    <row r="5335" spans="141:141">
      <c r="EK5335" s="598"/>
    </row>
    <row r="5336" spans="141:141">
      <c r="EK5336" s="598"/>
    </row>
    <row r="5337" spans="141:141">
      <c r="EK5337" s="598"/>
    </row>
    <row r="5338" spans="141:141">
      <c r="EK5338" s="598"/>
    </row>
    <row r="5339" spans="141:141">
      <c r="EK5339" s="598"/>
    </row>
    <row r="5340" spans="141:141">
      <c r="EK5340" s="598"/>
    </row>
    <row r="5341" spans="141:141">
      <c r="EK5341" s="598"/>
    </row>
    <row r="5342" spans="141:141">
      <c r="EK5342" s="598"/>
    </row>
    <row r="5343" spans="141:141">
      <c r="EK5343" s="598"/>
    </row>
    <row r="5344" spans="141:141">
      <c r="EK5344" s="598"/>
    </row>
    <row r="5345" spans="141:141">
      <c r="EK5345" s="598"/>
    </row>
    <row r="5346" spans="141:141">
      <c r="EK5346" s="598"/>
    </row>
    <row r="5347" spans="141:141">
      <c r="EK5347" s="598"/>
    </row>
    <row r="5348" spans="141:141">
      <c r="EK5348" s="598"/>
    </row>
    <row r="5349" spans="141:141">
      <c r="EK5349" s="598"/>
    </row>
    <row r="5350" spans="141:141">
      <c r="EK5350" s="598"/>
    </row>
    <row r="5351" spans="141:141">
      <c r="EK5351" s="598"/>
    </row>
    <row r="5352" spans="141:141">
      <c r="EK5352" s="598"/>
    </row>
    <row r="5353" spans="141:141">
      <c r="EK5353" s="598"/>
    </row>
    <row r="5354" spans="141:141">
      <c r="EK5354" s="598"/>
    </row>
    <row r="5355" spans="141:141">
      <c r="EK5355" s="598"/>
    </row>
    <row r="5356" spans="141:141">
      <c r="EK5356" s="598"/>
    </row>
    <row r="5357" spans="141:141">
      <c r="EK5357" s="598"/>
    </row>
    <row r="5358" spans="141:141">
      <c r="EK5358" s="598"/>
    </row>
    <row r="5359" spans="141:141">
      <c r="EK5359" s="598"/>
    </row>
    <row r="5360" spans="141:141">
      <c r="EK5360" s="598"/>
    </row>
    <row r="5361" spans="141:141">
      <c r="EK5361" s="598"/>
    </row>
    <row r="5362" spans="141:141">
      <c r="EK5362" s="598"/>
    </row>
    <row r="5363" spans="141:141">
      <c r="EK5363" s="598"/>
    </row>
    <row r="5364" spans="141:141">
      <c r="EK5364" s="598"/>
    </row>
    <row r="5365" spans="141:141">
      <c r="EK5365" s="598"/>
    </row>
    <row r="5366" spans="141:141">
      <c r="EK5366" s="598"/>
    </row>
    <row r="5367" spans="141:141">
      <c r="EK5367" s="598"/>
    </row>
    <row r="5368" spans="141:141">
      <c r="EK5368" s="598"/>
    </row>
    <row r="5369" spans="141:141">
      <c r="EK5369" s="598"/>
    </row>
    <row r="5370" spans="141:141">
      <c r="EK5370" s="598"/>
    </row>
    <row r="5371" spans="141:141">
      <c r="EK5371" s="598"/>
    </row>
    <row r="5372" spans="141:141">
      <c r="EK5372" s="598"/>
    </row>
    <row r="5373" spans="141:141">
      <c r="EK5373" s="598"/>
    </row>
    <row r="5374" spans="141:141">
      <c r="EK5374" s="598"/>
    </row>
    <row r="5375" spans="141:141">
      <c r="EK5375" s="598"/>
    </row>
    <row r="5376" spans="141:141">
      <c r="EK5376" s="598"/>
    </row>
    <row r="5377" spans="141:141">
      <c r="EK5377" s="598"/>
    </row>
    <row r="5378" spans="141:141">
      <c r="EK5378" s="598"/>
    </row>
    <row r="5379" spans="141:141">
      <c r="EK5379" s="598"/>
    </row>
    <row r="5380" spans="141:141">
      <c r="EK5380" s="598"/>
    </row>
    <row r="5381" spans="141:141">
      <c r="EK5381" s="598"/>
    </row>
    <row r="5382" spans="141:141">
      <c r="EK5382" s="598"/>
    </row>
    <row r="5383" spans="141:141">
      <c r="EK5383" s="598"/>
    </row>
    <row r="5384" spans="141:141">
      <c r="EK5384" s="598"/>
    </row>
    <row r="5385" spans="141:141">
      <c r="EK5385" s="598"/>
    </row>
    <row r="5386" spans="141:141">
      <c r="EK5386" s="598"/>
    </row>
    <row r="5387" spans="141:141">
      <c r="EK5387" s="598"/>
    </row>
    <row r="5388" spans="141:141">
      <c r="EK5388" s="598"/>
    </row>
    <row r="5389" spans="141:141">
      <c r="EK5389" s="598"/>
    </row>
    <row r="5390" spans="141:141">
      <c r="EK5390" s="598"/>
    </row>
    <row r="5391" spans="141:141">
      <c r="EK5391" s="598"/>
    </row>
    <row r="5392" spans="141:141">
      <c r="EK5392" s="598"/>
    </row>
    <row r="5393" spans="141:141">
      <c r="EK5393" s="598"/>
    </row>
    <row r="5394" spans="141:141">
      <c r="EK5394" s="598"/>
    </row>
    <row r="5395" spans="141:141">
      <c r="EK5395" s="598"/>
    </row>
    <row r="5396" spans="141:141">
      <c r="EK5396" s="598"/>
    </row>
    <row r="5397" spans="141:141">
      <c r="EK5397" s="598"/>
    </row>
    <row r="5398" spans="141:141">
      <c r="EK5398" s="598"/>
    </row>
    <row r="5399" spans="141:141">
      <c r="EK5399" s="598"/>
    </row>
    <row r="5400" spans="141:141">
      <c r="EK5400" s="598"/>
    </row>
    <row r="5401" spans="141:141">
      <c r="EK5401" s="598"/>
    </row>
    <row r="5402" spans="141:141">
      <c r="EK5402" s="598"/>
    </row>
    <row r="5403" spans="141:141">
      <c r="EK5403" s="598"/>
    </row>
    <row r="5404" spans="141:141">
      <c r="EK5404" s="598"/>
    </row>
    <row r="5405" spans="141:141">
      <c r="EK5405" s="598"/>
    </row>
    <row r="5406" spans="141:141">
      <c r="EK5406" s="598"/>
    </row>
    <row r="5407" spans="141:141">
      <c r="EK5407" s="598"/>
    </row>
    <row r="5408" spans="141:141">
      <c r="EK5408" s="598"/>
    </row>
    <row r="5409" spans="141:141">
      <c r="EK5409" s="598"/>
    </row>
    <row r="5410" spans="141:141">
      <c r="EK5410" s="598"/>
    </row>
    <row r="5411" spans="141:141">
      <c r="EK5411" s="598"/>
    </row>
    <row r="5412" spans="141:141">
      <c r="EK5412" s="598"/>
    </row>
    <row r="5413" spans="141:141">
      <c r="EK5413" s="598"/>
    </row>
    <row r="5414" spans="141:141">
      <c r="EK5414" s="598"/>
    </row>
    <row r="5415" spans="141:141">
      <c r="EK5415" s="598"/>
    </row>
    <row r="5416" spans="141:141">
      <c r="EK5416" s="598"/>
    </row>
    <row r="5417" spans="141:141">
      <c r="EK5417" s="598"/>
    </row>
    <row r="5418" spans="141:141">
      <c r="EK5418" s="598"/>
    </row>
    <row r="5419" spans="141:141">
      <c r="EK5419" s="598"/>
    </row>
    <row r="5420" spans="141:141">
      <c r="EK5420" s="598"/>
    </row>
    <row r="5421" spans="141:141">
      <c r="EK5421" s="598"/>
    </row>
    <row r="5422" spans="141:141">
      <c r="EK5422" s="598"/>
    </row>
    <row r="5423" spans="141:141">
      <c r="EK5423" s="598"/>
    </row>
    <row r="5424" spans="141:141">
      <c r="EK5424" s="598"/>
    </row>
    <row r="5425" spans="141:141">
      <c r="EK5425" s="598"/>
    </row>
    <row r="5426" spans="141:141">
      <c r="EK5426" s="598"/>
    </row>
    <row r="5427" spans="141:141">
      <c r="EK5427" s="598"/>
    </row>
    <row r="5428" spans="141:141">
      <c r="EK5428" s="598"/>
    </row>
    <row r="5429" spans="141:141">
      <c r="EK5429" s="598"/>
    </row>
    <row r="5430" spans="141:141">
      <c r="EK5430" s="598"/>
    </row>
    <row r="5431" spans="141:141">
      <c r="EK5431" s="598"/>
    </row>
    <row r="5432" spans="141:141">
      <c r="EK5432" s="598"/>
    </row>
    <row r="5433" spans="141:141">
      <c r="EK5433" s="598"/>
    </row>
    <row r="5434" spans="141:141">
      <c r="EK5434" s="598"/>
    </row>
    <row r="5435" spans="141:141">
      <c r="EK5435" s="598"/>
    </row>
    <row r="5436" spans="141:141">
      <c r="EK5436" s="598"/>
    </row>
    <row r="5437" spans="141:141">
      <c r="EK5437" s="598"/>
    </row>
    <row r="5438" spans="141:141">
      <c r="EK5438" s="598"/>
    </row>
    <row r="5439" spans="141:141">
      <c r="EK5439" s="598"/>
    </row>
    <row r="5440" spans="141:141">
      <c r="EK5440" s="598"/>
    </row>
    <row r="5441" spans="141:141">
      <c r="EK5441" s="598"/>
    </row>
    <row r="5442" spans="141:141">
      <c r="EK5442" s="598"/>
    </row>
    <row r="5443" spans="141:141">
      <c r="EK5443" s="598"/>
    </row>
    <row r="5444" spans="141:141">
      <c r="EK5444" s="598"/>
    </row>
    <row r="5445" spans="141:141">
      <c r="EK5445" s="598"/>
    </row>
    <row r="5446" spans="141:141">
      <c r="EK5446" s="598"/>
    </row>
    <row r="5447" spans="141:141">
      <c r="EK5447" s="598"/>
    </row>
    <row r="5448" spans="141:141">
      <c r="EK5448" s="598"/>
    </row>
    <row r="5449" spans="141:141">
      <c r="EK5449" s="598"/>
    </row>
    <row r="5450" spans="141:141">
      <c r="EK5450" s="598"/>
    </row>
    <row r="5451" spans="141:141">
      <c r="EK5451" s="598"/>
    </row>
    <row r="5452" spans="141:141">
      <c r="EK5452" s="598"/>
    </row>
    <row r="5453" spans="141:141">
      <c r="EK5453" s="598"/>
    </row>
    <row r="5454" spans="141:141">
      <c r="EK5454" s="598"/>
    </row>
    <row r="5455" spans="141:141">
      <c r="EK5455" s="598"/>
    </row>
    <row r="5456" spans="141:141">
      <c r="EK5456" s="598"/>
    </row>
    <row r="5457" spans="141:141">
      <c r="EK5457" s="598"/>
    </row>
    <row r="5458" spans="141:141">
      <c r="EK5458" s="598"/>
    </row>
    <row r="5459" spans="141:141">
      <c r="EK5459" s="598"/>
    </row>
    <row r="5460" spans="141:141">
      <c r="EK5460" s="598"/>
    </row>
    <row r="5461" spans="141:141">
      <c r="EK5461" s="598"/>
    </row>
    <row r="5462" spans="141:141">
      <c r="EK5462" s="598"/>
    </row>
    <row r="5463" spans="141:141">
      <c r="EK5463" s="598"/>
    </row>
    <row r="5464" spans="141:141">
      <c r="EK5464" s="598"/>
    </row>
    <row r="5465" spans="141:141">
      <c r="EK5465" s="598"/>
    </row>
    <row r="5466" spans="141:141">
      <c r="EK5466" s="598"/>
    </row>
    <row r="5467" spans="141:141">
      <c r="EK5467" s="598"/>
    </row>
    <row r="5468" spans="141:141">
      <c r="EK5468" s="598"/>
    </row>
    <row r="5469" spans="141:141">
      <c r="EK5469" s="598"/>
    </row>
    <row r="5470" spans="141:141">
      <c r="EK5470" s="598"/>
    </row>
    <row r="5471" spans="141:141">
      <c r="EK5471" s="598"/>
    </row>
    <row r="5472" spans="141:141">
      <c r="EK5472" s="598"/>
    </row>
    <row r="5473" spans="141:141">
      <c r="EK5473" s="598"/>
    </row>
    <row r="5474" spans="141:141">
      <c r="EK5474" s="598"/>
    </row>
    <row r="5475" spans="141:141">
      <c r="EK5475" s="598"/>
    </row>
    <row r="5476" spans="141:141">
      <c r="EK5476" s="598"/>
    </row>
    <row r="5477" spans="141:141">
      <c r="EK5477" s="598"/>
    </row>
    <row r="5478" spans="141:141">
      <c r="EK5478" s="598"/>
    </row>
    <row r="5479" spans="141:141">
      <c r="EK5479" s="598"/>
    </row>
    <row r="5480" spans="141:141">
      <c r="EK5480" s="598"/>
    </row>
    <row r="5481" spans="141:141">
      <c r="EK5481" s="598"/>
    </row>
    <row r="5482" spans="141:141">
      <c r="EK5482" s="598"/>
    </row>
    <row r="5483" spans="141:141">
      <c r="EK5483" s="598"/>
    </row>
    <row r="5484" spans="141:141">
      <c r="EK5484" s="598"/>
    </row>
    <row r="5485" spans="141:141">
      <c r="EK5485" s="598"/>
    </row>
    <row r="5486" spans="141:141">
      <c r="EK5486" s="598"/>
    </row>
    <row r="5487" spans="141:141">
      <c r="EK5487" s="598"/>
    </row>
    <row r="5488" spans="141:141">
      <c r="EK5488" s="598"/>
    </row>
    <row r="5489" spans="141:141">
      <c r="EK5489" s="598"/>
    </row>
    <row r="5490" spans="141:141">
      <c r="EK5490" s="598"/>
    </row>
    <row r="5491" spans="141:141">
      <c r="EK5491" s="598"/>
    </row>
    <row r="5492" spans="141:141">
      <c r="EK5492" s="598"/>
    </row>
    <row r="5493" spans="141:141">
      <c r="EK5493" s="598"/>
    </row>
    <row r="5494" spans="141:141">
      <c r="EK5494" s="598"/>
    </row>
    <row r="5495" spans="141:141">
      <c r="EK5495" s="598"/>
    </row>
    <row r="5496" spans="141:141">
      <c r="EK5496" s="598"/>
    </row>
    <row r="5497" spans="141:141">
      <c r="EK5497" s="598"/>
    </row>
    <row r="5498" spans="141:141">
      <c r="EK5498" s="598"/>
    </row>
    <row r="5499" spans="141:141">
      <c r="EK5499" s="598"/>
    </row>
    <row r="5500" spans="141:141">
      <c r="EK5500" s="598"/>
    </row>
    <row r="5501" spans="141:141">
      <c r="EK5501" s="598"/>
    </row>
    <row r="5502" spans="141:141">
      <c r="EK5502" s="598"/>
    </row>
    <row r="5503" spans="141:141">
      <c r="EK5503" s="598"/>
    </row>
    <row r="5504" spans="141:141">
      <c r="EK5504" s="598"/>
    </row>
    <row r="5505" spans="141:141">
      <c r="EK5505" s="598"/>
    </row>
    <row r="5506" spans="141:141">
      <c r="EK5506" s="598"/>
    </row>
    <row r="5507" spans="141:141">
      <c r="EK5507" s="598"/>
    </row>
    <row r="5508" spans="141:141">
      <c r="EK5508" s="598"/>
    </row>
    <row r="5509" spans="141:141">
      <c r="EK5509" s="598"/>
    </row>
    <row r="5510" spans="141:141">
      <c r="EK5510" s="598"/>
    </row>
    <row r="5511" spans="141:141">
      <c r="EK5511" s="598"/>
    </row>
    <row r="5512" spans="141:141">
      <c r="EK5512" s="598"/>
    </row>
    <row r="5513" spans="141:141">
      <c r="EK5513" s="598"/>
    </row>
    <row r="5514" spans="141:141">
      <c r="EK5514" s="598"/>
    </row>
    <row r="5515" spans="141:141">
      <c r="EK5515" s="598"/>
    </row>
    <row r="5516" spans="141:141">
      <c r="EK5516" s="598"/>
    </row>
    <row r="5517" spans="141:141">
      <c r="EK5517" s="598"/>
    </row>
    <row r="5518" spans="141:141">
      <c r="EK5518" s="598"/>
    </row>
    <row r="5519" spans="141:141">
      <c r="EK5519" s="598"/>
    </row>
    <row r="5520" spans="141:141">
      <c r="EK5520" s="598"/>
    </row>
    <row r="5521" spans="141:141">
      <c r="EK5521" s="598"/>
    </row>
    <row r="5522" spans="141:141">
      <c r="EK5522" s="598"/>
    </row>
    <row r="5523" spans="141:141">
      <c r="EK5523" s="598"/>
    </row>
    <row r="5524" spans="141:141">
      <c r="EK5524" s="598"/>
    </row>
    <row r="5525" spans="141:141">
      <c r="EK5525" s="598"/>
    </row>
    <row r="5526" spans="141:141">
      <c r="EK5526" s="598"/>
    </row>
    <row r="5527" spans="141:141">
      <c r="EK5527" s="598"/>
    </row>
    <row r="5528" spans="141:141">
      <c r="EK5528" s="598"/>
    </row>
    <row r="5529" spans="141:141">
      <c r="EK5529" s="598"/>
    </row>
    <row r="5530" spans="141:141">
      <c r="EK5530" s="598"/>
    </row>
    <row r="5531" spans="141:141">
      <c r="EK5531" s="598"/>
    </row>
    <row r="5532" spans="141:141">
      <c r="EK5532" s="598"/>
    </row>
    <row r="5533" spans="141:141">
      <c r="EK5533" s="598"/>
    </row>
    <row r="5534" spans="141:141">
      <c r="EK5534" s="598"/>
    </row>
    <row r="5535" spans="141:141">
      <c r="EK5535" s="598"/>
    </row>
    <row r="5536" spans="141:141">
      <c r="EK5536" s="598"/>
    </row>
    <row r="5537" spans="141:141">
      <c r="EK5537" s="598"/>
    </row>
    <row r="5538" spans="141:141">
      <c r="EK5538" s="598"/>
    </row>
    <row r="5539" spans="141:141">
      <c r="EK5539" s="598"/>
    </row>
    <row r="5540" spans="141:141">
      <c r="EK5540" s="598"/>
    </row>
    <row r="5541" spans="141:141">
      <c r="EK5541" s="598"/>
    </row>
    <row r="5542" spans="141:141">
      <c r="EK5542" s="598"/>
    </row>
    <row r="5543" spans="141:141">
      <c r="EK5543" s="598"/>
    </row>
    <row r="5544" spans="141:141">
      <c r="EK5544" s="598"/>
    </row>
    <row r="5545" spans="141:141">
      <c r="EK5545" s="598"/>
    </row>
    <row r="5546" spans="141:141">
      <c r="EK5546" s="598"/>
    </row>
    <row r="5547" spans="141:141">
      <c r="EK5547" s="598"/>
    </row>
    <row r="5548" spans="141:141">
      <c r="EK5548" s="598"/>
    </row>
    <row r="5549" spans="141:141">
      <c r="EK5549" s="598"/>
    </row>
    <row r="5550" spans="141:141">
      <c r="EK5550" s="598"/>
    </row>
    <row r="5551" spans="141:141">
      <c r="EK5551" s="598"/>
    </row>
    <row r="5552" spans="141:141">
      <c r="EK5552" s="598"/>
    </row>
    <row r="5553" spans="141:141">
      <c r="EK5553" s="598"/>
    </row>
    <row r="5554" spans="141:141">
      <c r="EK5554" s="598"/>
    </row>
    <row r="5555" spans="141:141">
      <c r="EK5555" s="598"/>
    </row>
    <row r="5556" spans="141:141">
      <c r="EK5556" s="598"/>
    </row>
    <row r="5557" spans="141:141">
      <c r="EK5557" s="598"/>
    </row>
    <row r="5558" spans="141:141">
      <c r="EK5558" s="598"/>
    </row>
    <row r="5559" spans="141:141">
      <c r="EK5559" s="598"/>
    </row>
    <row r="5560" spans="141:141">
      <c r="EK5560" s="598"/>
    </row>
    <row r="5561" spans="141:141">
      <c r="EK5561" s="598"/>
    </row>
    <row r="5562" spans="141:141">
      <c r="EK5562" s="598"/>
    </row>
    <row r="5563" spans="141:141">
      <c r="EK5563" s="598"/>
    </row>
    <row r="5564" spans="141:141">
      <c r="EK5564" s="598"/>
    </row>
    <row r="5565" spans="141:141">
      <c r="EK5565" s="598"/>
    </row>
    <row r="5566" spans="141:141">
      <c r="EK5566" s="598"/>
    </row>
    <row r="5567" spans="141:141">
      <c r="EK5567" s="598"/>
    </row>
    <row r="5568" spans="141:141">
      <c r="EK5568" s="598"/>
    </row>
    <row r="5569" spans="141:141">
      <c r="EK5569" s="598"/>
    </row>
    <row r="5570" spans="141:141">
      <c r="EK5570" s="598"/>
    </row>
    <row r="5571" spans="141:141">
      <c r="EK5571" s="598"/>
    </row>
    <row r="5572" spans="141:141">
      <c r="EK5572" s="598"/>
    </row>
    <row r="5573" spans="141:141">
      <c r="EK5573" s="598"/>
    </row>
    <row r="5574" spans="141:141">
      <c r="EK5574" s="598"/>
    </row>
    <row r="5575" spans="141:141">
      <c r="EK5575" s="598"/>
    </row>
    <row r="5576" spans="141:141">
      <c r="EK5576" s="598"/>
    </row>
    <row r="5577" spans="141:141">
      <c r="EK5577" s="598"/>
    </row>
    <row r="5578" spans="141:141">
      <c r="EK5578" s="598"/>
    </row>
    <row r="5579" spans="141:141">
      <c r="EK5579" s="598"/>
    </row>
    <row r="5580" spans="141:141">
      <c r="EK5580" s="598"/>
    </row>
    <row r="5581" spans="141:141">
      <c r="EK5581" s="598"/>
    </row>
    <row r="5582" spans="141:141">
      <c r="EK5582" s="598"/>
    </row>
    <row r="5583" spans="141:141">
      <c r="EK5583" s="598"/>
    </row>
    <row r="5584" spans="141:141">
      <c r="EK5584" s="598"/>
    </row>
    <row r="5585" spans="141:141">
      <c r="EK5585" s="598"/>
    </row>
    <row r="5586" spans="141:141">
      <c r="EK5586" s="598"/>
    </row>
    <row r="5587" spans="141:141">
      <c r="EK5587" s="598"/>
    </row>
    <row r="5588" spans="141:141">
      <c r="EK5588" s="598"/>
    </row>
    <row r="5589" spans="141:141">
      <c r="EK5589" s="598"/>
    </row>
    <row r="5590" spans="141:141">
      <c r="EK5590" s="598"/>
    </row>
    <row r="5591" spans="141:141">
      <c r="EK5591" s="598"/>
    </row>
    <row r="5592" spans="141:141">
      <c r="EK5592" s="598"/>
    </row>
    <row r="5593" spans="141:141">
      <c r="EK5593" s="598"/>
    </row>
    <row r="5594" spans="141:141">
      <c r="EK5594" s="598"/>
    </row>
    <row r="5595" spans="141:141">
      <c r="EK5595" s="598"/>
    </row>
    <row r="5596" spans="141:141">
      <c r="EK5596" s="598"/>
    </row>
    <row r="5597" spans="141:141">
      <c r="EK5597" s="598"/>
    </row>
    <row r="5598" spans="141:141">
      <c r="EK5598" s="598"/>
    </row>
    <row r="5599" spans="141:141">
      <c r="EK5599" s="598"/>
    </row>
    <row r="5600" spans="141:141">
      <c r="EK5600" s="598"/>
    </row>
    <row r="5601" spans="141:141">
      <c r="EK5601" s="598"/>
    </row>
    <row r="5602" spans="141:141">
      <c r="EK5602" s="598"/>
    </row>
    <row r="5603" spans="141:141">
      <c r="EK5603" s="598"/>
    </row>
    <row r="5604" spans="141:141">
      <c r="EK5604" s="598"/>
    </row>
    <row r="5605" spans="141:141">
      <c r="EK5605" s="598"/>
    </row>
    <row r="5606" spans="141:141">
      <c r="EK5606" s="598"/>
    </row>
    <row r="5607" spans="141:141">
      <c r="EK5607" s="598"/>
    </row>
    <row r="5608" spans="141:141">
      <c r="EK5608" s="598"/>
    </row>
    <row r="5609" spans="141:141">
      <c r="EK5609" s="598"/>
    </row>
    <row r="5610" spans="141:141">
      <c r="EK5610" s="598"/>
    </row>
    <row r="5611" spans="141:141">
      <c r="EK5611" s="598"/>
    </row>
    <row r="5612" spans="141:141">
      <c r="EK5612" s="598"/>
    </row>
    <row r="5613" spans="141:141">
      <c r="EK5613" s="598"/>
    </row>
    <row r="5614" spans="141:141">
      <c r="EK5614" s="598"/>
    </row>
    <row r="5615" spans="141:141">
      <c r="EK5615" s="598"/>
    </row>
    <row r="5616" spans="141:141">
      <c r="EK5616" s="598"/>
    </row>
    <row r="5617" spans="141:141">
      <c r="EK5617" s="598"/>
    </row>
    <row r="5618" spans="141:141">
      <c r="EK5618" s="598"/>
    </row>
    <row r="5619" spans="141:141">
      <c r="EK5619" s="598"/>
    </row>
    <row r="5620" spans="141:141">
      <c r="EK5620" s="598"/>
    </row>
    <row r="5621" spans="141:141">
      <c r="EK5621" s="598"/>
    </row>
    <row r="5622" spans="141:141">
      <c r="EK5622" s="598"/>
    </row>
    <row r="5623" spans="141:141">
      <c r="EK5623" s="598"/>
    </row>
    <row r="5624" spans="141:141">
      <c r="EK5624" s="598"/>
    </row>
    <row r="5625" spans="141:141">
      <c r="EK5625" s="598"/>
    </row>
    <row r="5626" spans="141:141">
      <c r="EK5626" s="598"/>
    </row>
    <row r="5627" spans="141:141">
      <c r="EK5627" s="598"/>
    </row>
    <row r="5628" spans="141:141">
      <c r="EK5628" s="598"/>
    </row>
    <row r="5629" spans="141:141">
      <c r="EK5629" s="598"/>
    </row>
    <row r="5630" spans="141:141">
      <c r="EK5630" s="598"/>
    </row>
    <row r="5631" spans="141:141">
      <c r="EK5631" s="598"/>
    </row>
    <row r="5632" spans="141:141">
      <c r="EK5632" s="598"/>
    </row>
    <row r="5633" spans="141:141">
      <c r="EK5633" s="598"/>
    </row>
    <row r="5634" spans="141:141">
      <c r="EK5634" s="598"/>
    </row>
    <row r="5635" spans="141:141">
      <c r="EK5635" s="598"/>
    </row>
    <row r="5636" spans="141:141">
      <c r="EK5636" s="598"/>
    </row>
    <row r="5637" spans="141:141">
      <c r="EK5637" s="598"/>
    </row>
    <row r="5638" spans="141:141">
      <c r="EK5638" s="598"/>
    </row>
    <row r="5639" spans="141:141">
      <c r="EK5639" s="598"/>
    </row>
    <row r="5640" spans="141:141">
      <c r="EK5640" s="598"/>
    </row>
    <row r="5641" spans="141:141">
      <c r="EK5641" s="598"/>
    </row>
    <row r="5642" spans="141:141">
      <c r="EK5642" s="598"/>
    </row>
    <row r="5643" spans="141:141">
      <c r="EK5643" s="598"/>
    </row>
    <row r="5644" spans="141:141">
      <c r="EK5644" s="598"/>
    </row>
    <row r="5645" spans="141:141">
      <c r="EK5645" s="598"/>
    </row>
    <row r="5646" spans="141:141">
      <c r="EK5646" s="598"/>
    </row>
    <row r="5647" spans="141:141">
      <c r="EK5647" s="598"/>
    </row>
    <row r="5648" spans="141:141">
      <c r="EK5648" s="598"/>
    </row>
    <row r="5649" spans="141:141">
      <c r="EK5649" s="598"/>
    </row>
    <row r="5650" spans="141:141">
      <c r="EK5650" s="598"/>
    </row>
    <row r="5651" spans="141:141">
      <c r="EK5651" s="598"/>
    </row>
    <row r="5652" spans="141:141">
      <c r="EK5652" s="598"/>
    </row>
    <row r="5653" spans="141:141">
      <c r="EK5653" s="598"/>
    </row>
    <row r="5654" spans="141:141">
      <c r="EK5654" s="598"/>
    </row>
    <row r="5655" spans="141:141">
      <c r="EK5655" s="598"/>
    </row>
    <row r="5656" spans="141:141">
      <c r="EK5656" s="598"/>
    </row>
    <row r="5657" spans="141:141">
      <c r="EK5657" s="598"/>
    </row>
    <row r="5658" spans="141:141">
      <c r="EK5658" s="598"/>
    </row>
    <row r="5659" spans="141:141">
      <c r="EK5659" s="598"/>
    </row>
    <row r="5660" spans="141:141">
      <c r="EK5660" s="598"/>
    </row>
    <row r="5661" spans="141:141">
      <c r="EK5661" s="598"/>
    </row>
    <row r="5662" spans="141:141">
      <c r="EK5662" s="598"/>
    </row>
    <row r="5663" spans="141:141">
      <c r="EK5663" s="598"/>
    </row>
    <row r="5664" spans="141:141">
      <c r="EK5664" s="598"/>
    </row>
    <row r="5665" spans="141:141">
      <c r="EK5665" s="598"/>
    </row>
    <row r="5666" spans="141:141">
      <c r="EK5666" s="598"/>
    </row>
    <row r="5667" spans="141:141">
      <c r="EK5667" s="598"/>
    </row>
    <row r="5668" spans="141:141">
      <c r="EK5668" s="598"/>
    </row>
    <row r="5669" spans="141:141">
      <c r="EK5669" s="598"/>
    </row>
    <row r="5670" spans="141:141">
      <c r="EK5670" s="598"/>
    </row>
    <row r="5671" spans="141:141">
      <c r="EK5671" s="598"/>
    </row>
    <row r="5672" spans="141:141">
      <c r="EK5672" s="598"/>
    </row>
    <row r="5673" spans="141:141">
      <c r="EK5673" s="598"/>
    </row>
    <row r="5674" spans="141:141">
      <c r="EK5674" s="598"/>
    </row>
    <row r="5675" spans="141:141">
      <c r="EK5675" s="598"/>
    </row>
    <row r="5676" spans="141:141">
      <c r="EK5676" s="598"/>
    </row>
    <row r="5677" spans="141:141">
      <c r="EK5677" s="598"/>
    </row>
    <row r="5678" spans="141:141">
      <c r="EK5678" s="598"/>
    </row>
    <row r="5679" spans="141:141">
      <c r="EK5679" s="598"/>
    </row>
    <row r="5680" spans="141:141">
      <c r="EK5680" s="598"/>
    </row>
    <row r="5681" spans="141:141">
      <c r="EK5681" s="598"/>
    </row>
    <row r="5682" spans="141:141">
      <c r="EK5682" s="598"/>
    </row>
    <row r="5683" spans="141:141">
      <c r="EK5683" s="598"/>
    </row>
    <row r="5684" spans="141:141">
      <c r="EK5684" s="598"/>
    </row>
    <row r="5685" spans="141:141">
      <c r="EK5685" s="598"/>
    </row>
    <row r="5686" spans="141:141">
      <c r="EK5686" s="598"/>
    </row>
    <row r="5687" spans="141:141">
      <c r="EK5687" s="598"/>
    </row>
    <row r="5688" spans="141:141">
      <c r="EK5688" s="598"/>
    </row>
    <row r="5689" spans="141:141">
      <c r="EK5689" s="598"/>
    </row>
    <row r="5690" spans="141:141">
      <c r="EK5690" s="598"/>
    </row>
    <row r="5691" spans="141:141">
      <c r="EK5691" s="598"/>
    </row>
    <row r="5692" spans="141:141">
      <c r="EK5692" s="598"/>
    </row>
    <row r="5693" spans="141:141">
      <c r="EK5693" s="598"/>
    </row>
    <row r="5694" spans="141:141">
      <c r="EK5694" s="598"/>
    </row>
    <row r="5695" spans="141:141">
      <c r="EK5695" s="598"/>
    </row>
    <row r="5696" spans="141:141">
      <c r="EK5696" s="598"/>
    </row>
    <row r="5697" spans="141:141">
      <c r="EK5697" s="598"/>
    </row>
    <row r="5698" spans="141:141">
      <c r="EK5698" s="598"/>
    </row>
    <row r="5699" spans="141:141">
      <c r="EK5699" s="598"/>
    </row>
    <row r="5700" spans="141:141">
      <c r="EK5700" s="598"/>
    </row>
    <row r="5701" spans="141:141">
      <c r="EK5701" s="598"/>
    </row>
    <row r="5702" spans="141:141">
      <c r="EK5702" s="598"/>
    </row>
    <row r="5703" spans="141:141">
      <c r="EK5703" s="598"/>
    </row>
    <row r="5704" spans="141:141">
      <c r="EK5704" s="598"/>
    </row>
    <row r="5705" spans="141:141">
      <c r="EK5705" s="598"/>
    </row>
    <row r="5706" spans="141:141">
      <c r="EK5706" s="598"/>
    </row>
    <row r="5707" spans="141:141">
      <c r="EK5707" s="598"/>
    </row>
    <row r="5708" spans="141:141">
      <c r="EK5708" s="598"/>
    </row>
    <row r="5709" spans="141:141">
      <c r="EK5709" s="598"/>
    </row>
    <row r="5710" spans="141:141">
      <c r="EK5710" s="598"/>
    </row>
    <row r="5711" spans="141:141">
      <c r="EK5711" s="598"/>
    </row>
    <row r="5712" spans="141:141">
      <c r="EK5712" s="598"/>
    </row>
    <row r="5713" spans="141:141">
      <c r="EK5713" s="598"/>
    </row>
    <row r="5714" spans="141:141">
      <c r="EK5714" s="598"/>
    </row>
    <row r="5715" spans="141:141">
      <c r="EK5715" s="598"/>
    </row>
    <row r="5716" spans="141:141">
      <c r="EK5716" s="598"/>
    </row>
    <row r="5717" spans="141:141">
      <c r="EK5717" s="598"/>
    </row>
    <row r="5718" spans="141:141">
      <c r="EK5718" s="598"/>
    </row>
    <row r="5719" spans="141:141">
      <c r="EK5719" s="598"/>
    </row>
    <row r="5720" spans="141:141">
      <c r="EK5720" s="598"/>
    </row>
    <row r="5721" spans="141:141">
      <c r="EK5721" s="598"/>
    </row>
    <row r="5722" spans="141:141">
      <c r="EK5722" s="598"/>
    </row>
    <row r="5723" spans="141:141">
      <c r="EK5723" s="598"/>
    </row>
    <row r="5724" spans="141:141">
      <c r="EK5724" s="598"/>
    </row>
    <row r="5725" spans="141:141">
      <c r="EK5725" s="598"/>
    </row>
    <row r="5726" spans="141:141">
      <c r="EK5726" s="598"/>
    </row>
    <row r="5727" spans="141:141">
      <c r="EK5727" s="598"/>
    </row>
    <row r="5728" spans="141:141">
      <c r="EK5728" s="598"/>
    </row>
    <row r="5729" spans="141:141">
      <c r="EK5729" s="598"/>
    </row>
    <row r="5730" spans="141:141">
      <c r="EK5730" s="598"/>
    </row>
    <row r="5731" spans="141:141">
      <c r="EK5731" s="598"/>
    </row>
    <row r="5732" spans="141:141">
      <c r="EK5732" s="598"/>
    </row>
    <row r="5733" spans="141:141">
      <c r="EK5733" s="598"/>
    </row>
    <row r="5734" spans="141:141">
      <c r="EK5734" s="598"/>
    </row>
    <row r="5735" spans="141:141">
      <c r="EK5735" s="598"/>
    </row>
    <row r="5736" spans="141:141">
      <c r="EK5736" s="598"/>
    </row>
    <row r="5737" spans="141:141">
      <c r="EK5737" s="598"/>
    </row>
    <row r="5738" spans="141:141">
      <c r="EK5738" s="598"/>
    </row>
    <row r="5739" spans="141:141">
      <c r="EK5739" s="598"/>
    </row>
    <row r="5740" spans="141:141">
      <c r="EK5740" s="598"/>
    </row>
    <row r="5741" spans="141:141">
      <c r="EK5741" s="598"/>
    </row>
    <row r="5742" spans="141:141">
      <c r="EK5742" s="598"/>
    </row>
    <row r="5743" spans="141:141">
      <c r="EK5743" s="598"/>
    </row>
    <row r="5744" spans="141:141">
      <c r="EK5744" s="598"/>
    </row>
    <row r="5745" spans="141:141">
      <c r="EK5745" s="598"/>
    </row>
    <row r="5746" spans="141:141">
      <c r="EK5746" s="598"/>
    </row>
    <row r="5747" spans="141:141">
      <c r="EK5747" s="598"/>
    </row>
    <row r="5748" spans="141:141">
      <c r="EK5748" s="598"/>
    </row>
    <row r="5749" spans="141:141">
      <c r="EK5749" s="598"/>
    </row>
    <row r="5750" spans="141:141">
      <c r="EK5750" s="598"/>
    </row>
    <row r="5751" spans="141:141">
      <c r="EK5751" s="598"/>
    </row>
    <row r="5752" spans="141:141">
      <c r="EK5752" s="598"/>
    </row>
    <row r="5753" spans="141:141">
      <c r="EK5753" s="598"/>
    </row>
    <row r="5754" spans="141:141">
      <c r="EK5754" s="598"/>
    </row>
    <row r="5755" spans="141:141">
      <c r="EK5755" s="598"/>
    </row>
    <row r="5756" spans="141:141">
      <c r="EK5756" s="598"/>
    </row>
    <row r="5757" spans="141:141">
      <c r="EK5757" s="598"/>
    </row>
    <row r="5758" spans="141:141">
      <c r="EK5758" s="598"/>
    </row>
    <row r="5759" spans="141:141">
      <c r="EK5759" s="598"/>
    </row>
    <row r="5760" spans="141:141">
      <c r="EK5760" s="598"/>
    </row>
    <row r="5761" spans="141:141">
      <c r="EK5761" s="598"/>
    </row>
    <row r="5762" spans="141:141">
      <c r="EK5762" s="598"/>
    </row>
    <row r="5763" spans="141:141">
      <c r="EK5763" s="598"/>
    </row>
    <row r="5764" spans="141:141">
      <c r="EK5764" s="598"/>
    </row>
    <row r="5765" spans="141:141">
      <c r="EK5765" s="598"/>
    </row>
    <row r="5766" spans="141:141">
      <c r="EK5766" s="598"/>
    </row>
    <row r="5767" spans="141:141">
      <c r="EK5767" s="598"/>
    </row>
    <row r="5768" spans="141:141">
      <c r="EK5768" s="598"/>
    </row>
    <row r="5769" spans="141:141">
      <c r="EK5769" s="598"/>
    </row>
    <row r="5770" spans="141:141">
      <c r="EK5770" s="598"/>
    </row>
    <row r="5771" spans="141:141">
      <c r="EK5771" s="598"/>
    </row>
    <row r="5772" spans="141:141">
      <c r="EK5772" s="598"/>
    </row>
    <row r="5773" spans="141:141">
      <c r="EK5773" s="598"/>
    </row>
    <row r="5774" spans="141:141">
      <c r="EK5774" s="598"/>
    </row>
    <row r="5775" spans="141:141">
      <c r="EK5775" s="598"/>
    </row>
    <row r="5776" spans="141:141">
      <c r="EK5776" s="598"/>
    </row>
    <row r="5777" spans="141:141">
      <c r="EK5777" s="598"/>
    </row>
    <row r="5778" spans="141:141">
      <c r="EK5778" s="598"/>
    </row>
    <row r="5779" spans="141:141">
      <c r="EK5779" s="598"/>
    </row>
    <row r="5780" spans="141:141">
      <c r="EK5780" s="598"/>
    </row>
    <row r="5781" spans="141:141">
      <c r="EK5781" s="598"/>
    </row>
    <row r="5782" spans="141:141">
      <c r="EK5782" s="598"/>
    </row>
    <row r="5783" spans="141:141">
      <c r="EK5783" s="598"/>
    </row>
    <row r="5784" spans="141:141">
      <c r="EK5784" s="598"/>
    </row>
    <row r="5785" spans="141:141">
      <c r="EK5785" s="598"/>
    </row>
    <row r="5786" spans="141:141">
      <c r="EK5786" s="598"/>
    </row>
    <row r="5787" spans="141:141">
      <c r="EK5787" s="598"/>
    </row>
    <row r="5788" spans="141:141">
      <c r="EK5788" s="598"/>
    </row>
    <row r="5789" spans="141:141">
      <c r="EK5789" s="598"/>
    </row>
    <row r="5790" spans="141:141">
      <c r="EK5790" s="598"/>
    </row>
    <row r="5791" spans="141:141">
      <c r="EK5791" s="598"/>
    </row>
    <row r="5792" spans="141:141">
      <c r="EK5792" s="598"/>
    </row>
    <row r="5793" spans="141:141">
      <c r="EK5793" s="598"/>
    </row>
    <row r="5794" spans="141:141">
      <c r="EK5794" s="598"/>
    </row>
    <row r="5795" spans="141:141">
      <c r="EK5795" s="598"/>
    </row>
    <row r="5796" spans="141:141">
      <c r="EK5796" s="598"/>
    </row>
    <row r="5797" spans="141:141">
      <c r="EK5797" s="598"/>
    </row>
    <row r="5798" spans="141:141">
      <c r="EK5798" s="598"/>
    </row>
    <row r="5799" spans="141:141">
      <c r="EK5799" s="598"/>
    </row>
    <row r="5800" spans="141:141">
      <c r="EK5800" s="598"/>
    </row>
    <row r="5801" spans="141:141">
      <c r="EK5801" s="598"/>
    </row>
    <row r="5802" spans="141:141">
      <c r="EK5802" s="598"/>
    </row>
    <row r="5803" spans="141:141">
      <c r="EK5803" s="598"/>
    </row>
    <row r="5804" spans="141:141">
      <c r="EK5804" s="598"/>
    </row>
    <row r="5805" spans="141:141">
      <c r="EK5805" s="598"/>
    </row>
    <row r="5806" spans="141:141">
      <c r="EK5806" s="598"/>
    </row>
    <row r="5807" spans="141:141">
      <c r="EK5807" s="598"/>
    </row>
    <row r="5808" spans="141:141">
      <c r="EK5808" s="598"/>
    </row>
    <row r="5809" spans="141:141">
      <c r="EK5809" s="598"/>
    </row>
    <row r="5810" spans="141:141">
      <c r="EK5810" s="598"/>
    </row>
    <row r="5811" spans="141:141">
      <c r="EK5811" s="598"/>
    </row>
    <row r="5812" spans="141:141">
      <c r="EK5812" s="598"/>
    </row>
    <row r="5813" spans="141:141">
      <c r="EK5813" s="598"/>
    </row>
    <row r="5814" spans="141:141">
      <c r="EK5814" s="598"/>
    </row>
    <row r="5815" spans="141:141">
      <c r="EK5815" s="598"/>
    </row>
    <row r="5816" spans="141:141">
      <c r="EK5816" s="598"/>
    </row>
    <row r="5817" spans="141:141">
      <c r="EK5817" s="598"/>
    </row>
    <row r="5818" spans="141:141">
      <c r="EK5818" s="598"/>
    </row>
    <row r="5819" spans="141:141">
      <c r="EK5819" s="598"/>
    </row>
    <row r="5820" spans="141:141">
      <c r="EK5820" s="598"/>
    </row>
    <row r="5821" spans="141:141">
      <c r="EK5821" s="598"/>
    </row>
    <row r="5822" spans="141:141">
      <c r="EK5822" s="598"/>
    </row>
    <row r="5823" spans="141:141">
      <c r="EK5823" s="598"/>
    </row>
    <row r="5824" spans="141:141">
      <c r="EK5824" s="598"/>
    </row>
    <row r="5825" spans="141:141">
      <c r="EK5825" s="598"/>
    </row>
    <row r="5826" spans="141:141">
      <c r="EK5826" s="598"/>
    </row>
    <row r="5827" spans="141:141">
      <c r="EK5827" s="598"/>
    </row>
    <row r="5828" spans="141:141">
      <c r="EK5828" s="598"/>
    </row>
    <row r="5829" spans="141:141">
      <c r="EK5829" s="598"/>
    </row>
    <row r="5830" spans="141:141">
      <c r="EK5830" s="598"/>
    </row>
    <row r="5831" spans="141:141">
      <c r="EK5831" s="598"/>
    </row>
    <row r="5832" spans="141:141">
      <c r="EK5832" s="598"/>
    </row>
    <row r="5833" spans="141:141">
      <c r="EK5833" s="598"/>
    </row>
    <row r="5834" spans="141:141">
      <c r="EK5834" s="598"/>
    </row>
    <row r="5835" spans="141:141">
      <c r="EK5835" s="598"/>
    </row>
    <row r="5836" spans="141:141">
      <c r="EK5836" s="598"/>
    </row>
    <row r="5837" spans="141:141">
      <c r="EK5837" s="598"/>
    </row>
    <row r="5838" spans="141:141">
      <c r="EK5838" s="598"/>
    </row>
    <row r="5839" spans="141:141">
      <c r="EK5839" s="598"/>
    </row>
    <row r="5840" spans="141:141">
      <c r="EK5840" s="598"/>
    </row>
    <row r="5841" spans="141:141">
      <c r="EK5841" s="598"/>
    </row>
    <row r="5842" spans="141:141">
      <c r="EK5842" s="598"/>
    </row>
    <row r="5843" spans="141:141">
      <c r="EK5843" s="598"/>
    </row>
    <row r="5844" spans="141:141">
      <c r="EK5844" s="598"/>
    </row>
    <row r="5845" spans="141:141">
      <c r="EK5845" s="598"/>
    </row>
    <row r="5846" spans="141:141">
      <c r="EK5846" s="598"/>
    </row>
    <row r="5847" spans="141:141">
      <c r="EK5847" s="598"/>
    </row>
    <row r="5848" spans="141:141">
      <c r="EK5848" s="598"/>
    </row>
    <row r="5849" spans="141:141">
      <c r="EK5849" s="598"/>
    </row>
    <row r="5850" spans="141:141">
      <c r="EK5850" s="598"/>
    </row>
    <row r="5851" spans="141:141">
      <c r="EK5851" s="598"/>
    </row>
    <row r="5852" spans="141:141">
      <c r="EK5852" s="598"/>
    </row>
    <row r="5853" spans="141:141">
      <c r="EK5853" s="598"/>
    </row>
    <row r="5854" spans="141:141">
      <c r="EK5854" s="598"/>
    </row>
    <row r="5855" spans="141:141">
      <c r="EK5855" s="598"/>
    </row>
    <row r="5856" spans="141:141">
      <c r="EK5856" s="598"/>
    </row>
    <row r="5857" spans="141:141">
      <c r="EK5857" s="598"/>
    </row>
    <row r="5858" spans="141:141">
      <c r="EK5858" s="598"/>
    </row>
    <row r="5859" spans="141:141">
      <c r="EK5859" s="598"/>
    </row>
    <row r="5860" spans="141:141">
      <c r="EK5860" s="598"/>
    </row>
    <row r="5861" spans="141:141">
      <c r="EK5861" s="598"/>
    </row>
    <row r="5862" spans="141:141">
      <c r="EK5862" s="598"/>
    </row>
    <row r="5863" spans="141:141">
      <c r="EK5863" s="598"/>
    </row>
    <row r="5864" spans="141:141">
      <c r="EK5864" s="598"/>
    </row>
    <row r="5865" spans="141:141">
      <c r="EK5865" s="598"/>
    </row>
    <row r="5866" spans="141:141">
      <c r="EK5866" s="598"/>
    </row>
    <row r="5867" spans="141:141">
      <c r="EK5867" s="598"/>
    </row>
    <row r="5868" spans="141:141">
      <c r="EK5868" s="598"/>
    </row>
    <row r="5869" spans="141:141">
      <c r="EK5869" s="598"/>
    </row>
    <row r="5870" spans="141:141">
      <c r="EK5870" s="598"/>
    </row>
    <row r="5871" spans="141:141">
      <c r="EK5871" s="598"/>
    </row>
    <row r="5872" spans="141:141">
      <c r="EK5872" s="598"/>
    </row>
    <row r="5873" spans="141:141">
      <c r="EK5873" s="598"/>
    </row>
    <row r="5874" spans="141:141">
      <c r="EK5874" s="598"/>
    </row>
    <row r="5875" spans="141:141">
      <c r="EK5875" s="598"/>
    </row>
    <row r="5876" spans="141:141">
      <c r="EK5876" s="598"/>
    </row>
    <row r="5877" spans="141:141">
      <c r="EK5877" s="598"/>
    </row>
    <row r="5878" spans="141:141">
      <c r="EK5878" s="598"/>
    </row>
    <row r="5879" spans="141:141">
      <c r="EK5879" s="598"/>
    </row>
    <row r="5880" spans="141:141">
      <c r="EK5880" s="598"/>
    </row>
    <row r="5881" spans="141:141">
      <c r="EK5881" s="598"/>
    </row>
    <row r="5882" spans="141:141">
      <c r="EK5882" s="598"/>
    </row>
    <row r="5883" spans="141:141">
      <c r="EK5883" s="598"/>
    </row>
    <row r="5884" spans="141:141">
      <c r="EK5884" s="598"/>
    </row>
    <row r="5885" spans="141:141">
      <c r="EK5885" s="598"/>
    </row>
    <row r="5886" spans="141:141">
      <c r="EK5886" s="598"/>
    </row>
    <row r="5887" spans="141:141">
      <c r="EK5887" s="598"/>
    </row>
    <row r="5888" spans="141:141">
      <c r="EK5888" s="598"/>
    </row>
    <row r="5889" spans="141:141">
      <c r="EK5889" s="598"/>
    </row>
    <row r="5890" spans="141:141">
      <c r="EK5890" s="598"/>
    </row>
    <row r="5891" spans="141:141">
      <c r="EK5891" s="598"/>
    </row>
    <row r="5892" spans="141:141">
      <c r="EK5892" s="598"/>
    </row>
    <row r="5893" spans="141:141">
      <c r="EK5893" s="598"/>
    </row>
    <row r="5894" spans="141:141">
      <c r="EK5894" s="598"/>
    </row>
    <row r="5895" spans="141:141">
      <c r="EK5895" s="598"/>
    </row>
    <row r="5896" spans="141:141">
      <c r="EK5896" s="598"/>
    </row>
    <row r="5897" spans="141:141">
      <c r="EK5897" s="598"/>
    </row>
    <row r="5898" spans="141:141">
      <c r="EK5898" s="598"/>
    </row>
    <row r="5899" spans="141:141">
      <c r="EK5899" s="598"/>
    </row>
    <row r="5900" spans="141:141">
      <c r="EK5900" s="598"/>
    </row>
    <row r="5901" spans="141:141">
      <c r="EK5901" s="598"/>
    </row>
    <row r="5902" spans="141:141">
      <c r="EK5902" s="598"/>
    </row>
    <row r="5903" spans="141:141">
      <c r="EK5903" s="598"/>
    </row>
    <row r="5904" spans="141:141">
      <c r="EK5904" s="598"/>
    </row>
    <row r="5905" spans="141:141">
      <c r="EK5905" s="598"/>
    </row>
    <row r="5906" spans="141:141">
      <c r="EK5906" s="598"/>
    </row>
    <row r="5907" spans="141:141">
      <c r="EK5907" s="598"/>
    </row>
    <row r="5908" spans="141:141">
      <c r="EK5908" s="598"/>
    </row>
    <row r="5909" spans="141:141">
      <c r="EK5909" s="598"/>
    </row>
    <row r="5910" spans="141:141">
      <c r="EK5910" s="598"/>
    </row>
    <row r="5911" spans="141:141">
      <c r="EK5911" s="598"/>
    </row>
    <row r="5912" spans="141:141">
      <c r="EK5912" s="598"/>
    </row>
    <row r="5913" spans="141:141">
      <c r="EK5913" s="598"/>
    </row>
    <row r="5914" spans="141:141">
      <c r="EK5914" s="598"/>
    </row>
    <row r="5915" spans="141:141">
      <c r="EK5915" s="598"/>
    </row>
    <row r="5916" spans="141:141">
      <c r="EK5916" s="598"/>
    </row>
    <row r="5917" spans="141:141">
      <c r="EK5917" s="598"/>
    </row>
    <row r="5918" spans="141:141">
      <c r="EK5918" s="598"/>
    </row>
    <row r="5919" spans="141:141">
      <c r="EK5919" s="598"/>
    </row>
    <row r="5920" spans="141:141">
      <c r="EK5920" s="598"/>
    </row>
    <row r="5921" spans="141:141">
      <c r="EK5921" s="598"/>
    </row>
    <row r="5922" spans="141:141">
      <c r="EK5922" s="598"/>
    </row>
    <row r="5923" spans="141:141">
      <c r="EK5923" s="598"/>
    </row>
    <row r="5924" spans="141:141">
      <c r="EK5924" s="598"/>
    </row>
    <row r="5925" spans="141:141">
      <c r="EK5925" s="598"/>
    </row>
    <row r="5926" spans="141:141">
      <c r="EK5926" s="598"/>
    </row>
    <row r="5927" spans="141:141">
      <c r="EK5927" s="598"/>
    </row>
    <row r="5928" spans="141:141">
      <c r="EK5928" s="598"/>
    </row>
    <row r="5929" spans="141:141">
      <c r="EK5929" s="598"/>
    </row>
    <row r="5930" spans="141:141">
      <c r="EK5930" s="598"/>
    </row>
    <row r="5931" spans="141:141">
      <c r="EK5931" s="598"/>
    </row>
    <row r="5932" spans="141:141">
      <c r="EK5932" s="598"/>
    </row>
    <row r="5933" spans="141:141">
      <c r="EK5933" s="598"/>
    </row>
    <row r="5934" spans="141:141">
      <c r="EK5934" s="598"/>
    </row>
    <row r="5935" spans="141:141">
      <c r="EK5935" s="598"/>
    </row>
    <row r="5936" spans="141:141">
      <c r="EK5936" s="598"/>
    </row>
    <row r="5937" spans="141:141">
      <c r="EK5937" s="598"/>
    </row>
    <row r="5938" spans="141:141">
      <c r="EK5938" s="598"/>
    </row>
    <row r="5939" spans="141:141">
      <c r="EK5939" s="598"/>
    </row>
    <row r="5940" spans="141:141">
      <c r="EK5940" s="598"/>
    </row>
    <row r="5941" spans="141:141">
      <c r="EK5941" s="598"/>
    </row>
    <row r="5942" spans="141:141">
      <c r="EK5942" s="598"/>
    </row>
    <row r="5943" spans="141:141">
      <c r="EK5943" s="598"/>
    </row>
    <row r="5944" spans="141:141">
      <c r="EK5944" s="598"/>
    </row>
    <row r="5945" spans="141:141">
      <c r="EK5945" s="598"/>
    </row>
    <row r="5946" spans="141:141">
      <c r="EK5946" s="598"/>
    </row>
    <row r="5947" spans="141:141">
      <c r="EK5947" s="598"/>
    </row>
    <row r="5948" spans="141:141">
      <c r="EK5948" s="598"/>
    </row>
    <row r="5949" spans="141:141">
      <c r="EK5949" s="598"/>
    </row>
    <row r="5950" spans="141:141">
      <c r="EK5950" s="598"/>
    </row>
    <row r="5951" spans="141:141">
      <c r="EK5951" s="598"/>
    </row>
    <row r="5952" spans="141:141">
      <c r="EK5952" s="598"/>
    </row>
    <row r="5953" spans="141:141">
      <c r="EK5953" s="598"/>
    </row>
    <row r="5954" spans="141:141">
      <c r="EK5954" s="598"/>
    </row>
    <row r="5955" spans="141:141">
      <c r="EK5955" s="598"/>
    </row>
    <row r="5956" spans="141:141">
      <c r="EK5956" s="598"/>
    </row>
    <row r="5957" spans="141:141">
      <c r="EK5957" s="598"/>
    </row>
    <row r="5958" spans="141:141">
      <c r="EK5958" s="598"/>
    </row>
    <row r="5959" spans="141:141">
      <c r="EK5959" s="598"/>
    </row>
    <row r="5960" spans="141:141">
      <c r="EK5960" s="598"/>
    </row>
    <row r="5961" spans="141:141">
      <c r="EK5961" s="598"/>
    </row>
    <row r="5962" spans="141:141">
      <c r="EK5962" s="598"/>
    </row>
    <row r="5963" spans="141:141">
      <c r="EK5963" s="598"/>
    </row>
    <row r="5964" spans="141:141">
      <c r="EK5964" s="598"/>
    </row>
    <row r="5965" spans="141:141">
      <c r="EK5965" s="598"/>
    </row>
    <row r="5966" spans="141:141">
      <c r="EK5966" s="598"/>
    </row>
    <row r="5967" spans="141:141">
      <c r="EK5967" s="598"/>
    </row>
    <row r="5968" spans="141:141">
      <c r="EK5968" s="598"/>
    </row>
    <row r="5969" spans="141:141">
      <c r="EK5969" s="598"/>
    </row>
    <row r="5970" spans="141:141">
      <c r="EK5970" s="598"/>
    </row>
    <row r="5971" spans="141:141">
      <c r="EK5971" s="598"/>
    </row>
    <row r="5972" spans="141:141">
      <c r="EK5972" s="598"/>
    </row>
    <row r="5973" spans="141:141">
      <c r="EK5973" s="598"/>
    </row>
    <row r="5974" spans="141:141">
      <c r="EK5974" s="598"/>
    </row>
    <row r="5975" spans="141:141">
      <c r="EK5975" s="598"/>
    </row>
    <row r="5976" spans="141:141">
      <c r="EK5976" s="598"/>
    </row>
    <row r="5977" spans="141:141">
      <c r="EK5977" s="598"/>
    </row>
    <row r="5978" spans="141:141">
      <c r="EK5978" s="598"/>
    </row>
    <row r="5979" spans="141:141">
      <c r="EK5979" s="598"/>
    </row>
    <row r="5980" spans="141:141">
      <c r="EK5980" s="598"/>
    </row>
    <row r="5981" spans="141:141">
      <c r="EK5981" s="598"/>
    </row>
    <row r="5982" spans="141:141">
      <c r="EK5982" s="598"/>
    </row>
    <row r="5983" spans="141:141">
      <c r="EK5983" s="598"/>
    </row>
    <row r="5984" spans="141:141">
      <c r="EK5984" s="598"/>
    </row>
    <row r="5985" spans="141:141">
      <c r="EK5985" s="598"/>
    </row>
    <row r="5986" spans="141:141">
      <c r="EK5986" s="598"/>
    </row>
    <row r="5987" spans="141:141">
      <c r="EK5987" s="598"/>
    </row>
    <row r="5988" spans="141:141">
      <c r="EK5988" s="598"/>
    </row>
    <row r="5989" spans="141:141">
      <c r="EK5989" s="598"/>
    </row>
    <row r="5990" spans="141:141">
      <c r="EK5990" s="598"/>
    </row>
    <row r="5991" spans="141:141">
      <c r="EK5991" s="598"/>
    </row>
    <row r="5992" spans="141:141">
      <c r="EK5992" s="598"/>
    </row>
    <row r="5993" spans="141:141">
      <c r="EK5993" s="598"/>
    </row>
    <row r="5994" spans="141:141">
      <c r="EK5994" s="598"/>
    </row>
    <row r="5995" spans="141:141">
      <c r="EK5995" s="598"/>
    </row>
    <row r="5996" spans="141:141">
      <c r="EK5996" s="598"/>
    </row>
    <row r="5997" spans="141:141">
      <c r="EK5997" s="598"/>
    </row>
    <row r="5998" spans="141:141">
      <c r="EK5998" s="598"/>
    </row>
    <row r="5999" spans="141:141">
      <c r="EK5999" s="598"/>
    </row>
    <row r="6000" spans="141:141">
      <c r="EK6000" s="598"/>
    </row>
    <row r="6001" spans="141:141">
      <c r="EK6001" s="598"/>
    </row>
    <row r="6002" spans="141:141">
      <c r="EK6002" s="598"/>
    </row>
    <row r="6003" spans="141:141">
      <c r="EK6003" s="598"/>
    </row>
    <row r="6004" spans="141:141">
      <c r="EK6004" s="598"/>
    </row>
    <row r="6005" spans="141:141">
      <c r="EK6005" s="598"/>
    </row>
    <row r="6006" spans="141:141">
      <c r="EK6006" s="598"/>
    </row>
    <row r="6007" spans="141:141">
      <c r="EK6007" s="598"/>
    </row>
    <row r="6008" spans="141:141">
      <c r="EK6008" s="598"/>
    </row>
    <row r="6009" spans="141:141">
      <c r="EK6009" s="598"/>
    </row>
    <row r="6010" spans="141:141">
      <c r="EK6010" s="598"/>
    </row>
    <row r="6011" spans="141:141">
      <c r="EK6011" s="598"/>
    </row>
    <row r="6012" spans="141:141">
      <c r="EK6012" s="598"/>
    </row>
    <row r="6013" spans="141:141">
      <c r="EK6013" s="598"/>
    </row>
    <row r="6014" spans="141:141">
      <c r="EK6014" s="598"/>
    </row>
    <row r="6015" spans="141:141">
      <c r="EK6015" s="598"/>
    </row>
    <row r="6016" spans="141:141">
      <c r="EK6016" s="598"/>
    </row>
    <row r="6017" spans="141:141">
      <c r="EK6017" s="598"/>
    </row>
    <row r="6018" spans="141:141">
      <c r="EK6018" s="598"/>
    </row>
    <row r="6019" spans="141:141">
      <c r="EK6019" s="598"/>
    </row>
    <row r="6020" spans="141:141">
      <c r="EK6020" s="598"/>
    </row>
    <row r="6021" spans="141:141">
      <c r="EK6021" s="598"/>
    </row>
    <row r="6022" spans="141:141">
      <c r="EK6022" s="598"/>
    </row>
    <row r="6023" spans="141:141">
      <c r="EK6023" s="598"/>
    </row>
    <row r="6024" spans="141:141">
      <c r="EK6024" s="598"/>
    </row>
    <row r="6025" spans="141:141">
      <c r="EK6025" s="598"/>
    </row>
    <row r="6026" spans="141:141">
      <c r="EK6026" s="598"/>
    </row>
    <row r="6027" spans="141:141">
      <c r="EK6027" s="598"/>
    </row>
    <row r="6028" spans="141:141">
      <c r="EK6028" s="598"/>
    </row>
    <row r="6029" spans="141:141">
      <c r="EK6029" s="598"/>
    </row>
    <row r="6030" spans="141:141">
      <c r="EK6030" s="598"/>
    </row>
    <row r="6031" spans="141:141">
      <c r="EK6031" s="598"/>
    </row>
    <row r="6032" spans="141:141">
      <c r="EK6032" s="598"/>
    </row>
    <row r="6033" spans="141:141">
      <c r="EK6033" s="598"/>
    </row>
    <row r="6034" spans="141:141">
      <c r="EK6034" s="598"/>
    </row>
    <row r="6035" spans="141:141">
      <c r="EK6035" s="598"/>
    </row>
    <row r="6036" spans="141:141">
      <c r="EK6036" s="598"/>
    </row>
    <row r="6037" spans="141:141">
      <c r="EK6037" s="598"/>
    </row>
    <row r="6038" spans="141:141">
      <c r="EK6038" s="598"/>
    </row>
    <row r="6039" spans="141:141">
      <c r="EK6039" s="598"/>
    </row>
    <row r="6040" spans="141:141">
      <c r="EK6040" s="598"/>
    </row>
    <row r="6041" spans="141:141">
      <c r="EK6041" s="598"/>
    </row>
    <row r="6042" spans="141:141">
      <c r="EK6042" s="598"/>
    </row>
    <row r="6043" spans="141:141">
      <c r="EK6043" s="598"/>
    </row>
    <row r="6044" spans="141:141">
      <c r="EK6044" s="598"/>
    </row>
    <row r="6045" spans="141:141">
      <c r="EK6045" s="598"/>
    </row>
    <row r="6046" spans="141:141">
      <c r="EK6046" s="598"/>
    </row>
    <row r="6047" spans="141:141">
      <c r="EK6047" s="598"/>
    </row>
    <row r="6048" spans="141:141">
      <c r="EK6048" s="598"/>
    </row>
    <row r="6049" spans="141:141">
      <c r="EK6049" s="598"/>
    </row>
    <row r="6050" spans="141:141">
      <c r="EK6050" s="598"/>
    </row>
    <row r="6051" spans="141:141">
      <c r="EK6051" s="598"/>
    </row>
    <row r="6052" spans="141:141">
      <c r="EK6052" s="598"/>
    </row>
    <row r="6053" spans="141:141">
      <c r="EK6053" s="598"/>
    </row>
    <row r="6054" spans="141:141">
      <c r="EK6054" s="598"/>
    </row>
    <row r="6055" spans="141:141">
      <c r="EK6055" s="598"/>
    </row>
    <row r="6056" spans="141:141">
      <c r="EK6056" s="598"/>
    </row>
    <row r="6057" spans="141:141">
      <c r="EK6057" s="598"/>
    </row>
    <row r="6058" spans="141:141">
      <c r="EK6058" s="598"/>
    </row>
    <row r="6059" spans="141:141">
      <c r="EK6059" s="598"/>
    </row>
    <row r="6060" spans="141:141">
      <c r="EK6060" s="598"/>
    </row>
    <row r="6061" spans="141:141">
      <c r="EK6061" s="598"/>
    </row>
    <row r="6062" spans="141:141">
      <c r="EK6062" s="598"/>
    </row>
    <row r="6063" spans="141:141">
      <c r="EK6063" s="598"/>
    </row>
    <row r="6064" spans="141:141">
      <c r="EK6064" s="598"/>
    </row>
    <row r="6065" spans="141:141">
      <c r="EK6065" s="598"/>
    </row>
    <row r="6066" spans="141:141">
      <c r="EK6066" s="598"/>
    </row>
    <row r="6067" spans="141:141">
      <c r="EK6067" s="598"/>
    </row>
    <row r="6068" spans="141:141">
      <c r="EK6068" s="598"/>
    </row>
    <row r="6069" spans="141:141">
      <c r="EK6069" s="598"/>
    </row>
    <row r="6070" spans="141:141">
      <c r="EK6070" s="598"/>
    </row>
    <row r="6071" spans="141:141">
      <c r="EK6071" s="598"/>
    </row>
    <row r="6072" spans="141:141">
      <c r="EK6072" s="598"/>
    </row>
    <row r="6073" spans="141:141">
      <c r="EK6073" s="598"/>
    </row>
    <row r="6074" spans="141:141">
      <c r="EK6074" s="598"/>
    </row>
    <row r="6075" spans="141:141">
      <c r="EK6075" s="598"/>
    </row>
    <row r="6076" spans="141:141">
      <c r="EK6076" s="598"/>
    </row>
    <row r="6077" spans="141:141">
      <c r="EK6077" s="598"/>
    </row>
    <row r="6078" spans="141:141">
      <c r="EK6078" s="598"/>
    </row>
    <row r="6079" spans="141:141">
      <c r="EK6079" s="598"/>
    </row>
    <row r="6080" spans="141:141">
      <c r="EK6080" s="598"/>
    </row>
    <row r="6081" spans="141:141">
      <c r="EK6081" s="598"/>
    </row>
    <row r="6082" spans="141:141">
      <c r="EK6082" s="598"/>
    </row>
    <row r="6083" spans="141:141">
      <c r="EK6083" s="598"/>
    </row>
    <row r="6084" spans="141:141">
      <c r="EK6084" s="598"/>
    </row>
    <row r="6085" spans="141:141">
      <c r="EK6085" s="598"/>
    </row>
    <row r="6086" spans="141:141">
      <c r="EK6086" s="598"/>
    </row>
    <row r="6087" spans="141:141">
      <c r="EK6087" s="598"/>
    </row>
    <row r="6088" spans="141:141">
      <c r="EK6088" s="598"/>
    </row>
    <row r="6089" spans="141:141">
      <c r="EK6089" s="598"/>
    </row>
    <row r="6090" spans="141:141">
      <c r="EK6090" s="598"/>
    </row>
    <row r="6091" spans="141:141">
      <c r="EK6091" s="598"/>
    </row>
    <row r="6092" spans="141:141">
      <c r="EK6092" s="598"/>
    </row>
    <row r="6093" spans="141:141">
      <c r="EK6093" s="598"/>
    </row>
    <row r="6094" spans="141:141">
      <c r="EK6094" s="598"/>
    </row>
    <row r="6095" spans="141:141">
      <c r="EK6095" s="598"/>
    </row>
    <row r="6096" spans="141:141">
      <c r="EK6096" s="598"/>
    </row>
    <row r="6097" spans="141:141">
      <c r="EK6097" s="598"/>
    </row>
    <row r="6098" spans="141:141">
      <c r="EK6098" s="598"/>
    </row>
    <row r="6099" spans="141:141">
      <c r="EK6099" s="598"/>
    </row>
    <row r="6100" spans="141:141">
      <c r="EK6100" s="598"/>
    </row>
    <row r="6101" spans="141:141">
      <c r="EK6101" s="598"/>
    </row>
    <row r="6102" spans="141:141">
      <c r="EK6102" s="598"/>
    </row>
    <row r="6103" spans="141:141">
      <c r="EK6103" s="598"/>
    </row>
    <row r="6104" spans="141:141">
      <c r="EK6104" s="598"/>
    </row>
    <row r="6105" spans="141:141">
      <c r="EK6105" s="598"/>
    </row>
    <row r="6106" spans="141:141">
      <c r="EK6106" s="598"/>
    </row>
    <row r="6107" spans="141:141">
      <c r="EK6107" s="598"/>
    </row>
    <row r="6108" spans="141:141">
      <c r="EK6108" s="598"/>
    </row>
    <row r="6109" spans="141:141">
      <c r="EK6109" s="598"/>
    </row>
    <row r="6110" spans="141:141">
      <c r="EK6110" s="598"/>
    </row>
    <row r="6111" spans="141:141">
      <c r="EK6111" s="598"/>
    </row>
    <row r="6112" spans="141:141">
      <c r="EK6112" s="598"/>
    </row>
    <row r="6113" spans="141:141">
      <c r="EK6113" s="598"/>
    </row>
    <row r="6114" spans="141:141">
      <c r="EK6114" s="598"/>
    </row>
    <row r="6115" spans="141:141">
      <c r="EK6115" s="598"/>
    </row>
    <row r="6116" spans="141:141">
      <c r="EK6116" s="598"/>
    </row>
    <row r="6117" spans="141:141">
      <c r="EK6117" s="598"/>
    </row>
    <row r="6118" spans="141:141">
      <c r="EK6118" s="598"/>
    </row>
    <row r="6119" spans="141:141">
      <c r="EK6119" s="598"/>
    </row>
    <row r="6120" spans="141:141">
      <c r="EK6120" s="598"/>
    </row>
    <row r="6121" spans="141:141">
      <c r="EK6121" s="598"/>
    </row>
    <row r="6122" spans="141:141">
      <c r="EK6122" s="598"/>
    </row>
    <row r="6123" spans="141:141">
      <c r="EK6123" s="598"/>
    </row>
    <row r="6124" spans="141:141">
      <c r="EK6124" s="598"/>
    </row>
    <row r="6125" spans="141:141">
      <c r="EK6125" s="598"/>
    </row>
    <row r="6126" spans="141:141">
      <c r="EK6126" s="598"/>
    </row>
    <row r="6127" spans="141:141">
      <c r="EK6127" s="598"/>
    </row>
    <row r="6128" spans="141:141">
      <c r="EK6128" s="598"/>
    </row>
    <row r="6129" spans="141:141">
      <c r="EK6129" s="598"/>
    </row>
    <row r="6130" spans="141:141">
      <c r="EK6130" s="598"/>
    </row>
    <row r="6131" spans="141:141">
      <c r="EK6131" s="598"/>
    </row>
    <row r="6132" spans="141:141">
      <c r="EK6132" s="598"/>
    </row>
    <row r="6133" spans="141:141">
      <c r="EK6133" s="598"/>
    </row>
    <row r="6134" spans="141:141">
      <c r="EK6134" s="598"/>
    </row>
    <row r="6135" spans="141:141">
      <c r="EK6135" s="598"/>
    </row>
    <row r="6136" spans="141:141">
      <c r="EK6136" s="598"/>
    </row>
    <row r="6137" spans="141:141">
      <c r="EK6137" s="598"/>
    </row>
    <row r="6138" spans="141:141">
      <c r="EK6138" s="598"/>
    </row>
    <row r="6139" spans="141:141">
      <c r="EK6139" s="598"/>
    </row>
    <row r="6140" spans="141:141">
      <c r="EK6140" s="598"/>
    </row>
    <row r="6141" spans="141:141">
      <c r="EK6141" s="598"/>
    </row>
    <row r="6142" spans="141:141">
      <c r="EK6142" s="598"/>
    </row>
    <row r="6143" spans="141:141">
      <c r="EK6143" s="598"/>
    </row>
    <row r="6144" spans="141:141">
      <c r="EK6144" s="598"/>
    </row>
    <row r="6145" spans="141:141">
      <c r="EK6145" s="598"/>
    </row>
    <row r="6146" spans="141:141">
      <c r="EK6146" s="598"/>
    </row>
    <row r="6147" spans="141:141">
      <c r="EK6147" s="598"/>
    </row>
    <row r="6148" spans="141:141">
      <c r="EK6148" s="598"/>
    </row>
    <row r="6149" spans="141:141">
      <c r="EK6149" s="598"/>
    </row>
    <row r="6150" spans="141:141">
      <c r="EK6150" s="598"/>
    </row>
    <row r="6151" spans="141:141">
      <c r="EK6151" s="598"/>
    </row>
    <row r="6152" spans="141:141">
      <c r="EK6152" s="598"/>
    </row>
    <row r="6153" spans="141:141">
      <c r="EK6153" s="598"/>
    </row>
    <row r="6154" spans="141:141">
      <c r="EK6154" s="598"/>
    </row>
    <row r="6155" spans="141:141">
      <c r="EK6155" s="598"/>
    </row>
    <row r="6156" spans="141:141">
      <c r="EK6156" s="598"/>
    </row>
    <row r="6157" spans="141:141">
      <c r="EK6157" s="598"/>
    </row>
    <row r="6158" spans="141:141">
      <c r="EK6158" s="598"/>
    </row>
    <row r="6159" spans="141:141">
      <c r="EK6159" s="598"/>
    </row>
    <row r="6160" spans="141:141">
      <c r="EK6160" s="598"/>
    </row>
    <row r="6161" spans="141:141">
      <c r="EK6161" s="598"/>
    </row>
    <row r="6162" spans="141:141">
      <c r="EK6162" s="598"/>
    </row>
    <row r="6163" spans="141:141">
      <c r="EK6163" s="598"/>
    </row>
    <row r="6164" spans="141:141">
      <c r="EK6164" s="598"/>
    </row>
    <row r="6165" spans="141:141">
      <c r="EK6165" s="598"/>
    </row>
    <row r="6166" spans="141:141">
      <c r="EK6166" s="598"/>
    </row>
    <row r="6167" spans="141:141">
      <c r="EK6167" s="598"/>
    </row>
    <row r="6168" spans="141:141">
      <c r="EK6168" s="598"/>
    </row>
    <row r="6169" spans="141:141">
      <c r="EK6169" s="598"/>
    </row>
    <row r="6170" spans="141:141">
      <c r="EK6170" s="598"/>
    </row>
    <row r="6171" spans="141:141">
      <c r="EK6171" s="598"/>
    </row>
    <row r="6172" spans="141:141">
      <c r="EK6172" s="598"/>
    </row>
    <row r="6173" spans="141:141">
      <c r="EK6173" s="598"/>
    </row>
    <row r="6174" spans="141:141">
      <c r="EK6174" s="598"/>
    </row>
    <row r="6175" spans="141:141">
      <c r="EK6175" s="598"/>
    </row>
    <row r="6176" spans="141:141">
      <c r="EK6176" s="598"/>
    </row>
    <row r="6177" spans="141:141">
      <c r="EK6177" s="598"/>
    </row>
    <row r="6178" spans="141:141">
      <c r="EK6178" s="598"/>
    </row>
    <row r="6179" spans="141:141">
      <c r="EK6179" s="598"/>
    </row>
    <row r="6180" spans="141:141">
      <c r="EK6180" s="598"/>
    </row>
    <row r="6181" spans="141:141">
      <c r="EK6181" s="598"/>
    </row>
    <row r="6182" spans="141:141">
      <c r="EK6182" s="598"/>
    </row>
    <row r="6183" spans="141:141">
      <c r="EK6183" s="598"/>
    </row>
    <row r="6184" spans="141:141">
      <c r="EK6184" s="598"/>
    </row>
    <row r="6185" spans="141:141">
      <c r="EK6185" s="598"/>
    </row>
    <row r="6186" spans="141:141">
      <c r="EK6186" s="598"/>
    </row>
    <row r="6187" spans="141:141">
      <c r="EK6187" s="598"/>
    </row>
    <row r="6188" spans="141:141">
      <c r="EK6188" s="598"/>
    </row>
    <row r="6189" spans="141:141">
      <c r="EK6189" s="598"/>
    </row>
    <row r="6190" spans="141:141">
      <c r="EK6190" s="598"/>
    </row>
    <row r="6191" spans="141:141">
      <c r="EK6191" s="598"/>
    </row>
    <row r="6192" spans="141:141">
      <c r="EK6192" s="598"/>
    </row>
    <row r="6193" spans="141:141">
      <c r="EK6193" s="598"/>
    </row>
    <row r="6194" spans="141:141">
      <c r="EK6194" s="598"/>
    </row>
    <row r="6195" spans="141:141">
      <c r="EK6195" s="598"/>
    </row>
    <row r="6196" spans="141:141">
      <c r="EK6196" s="598"/>
    </row>
    <row r="6197" spans="141:141">
      <c r="EK6197" s="598"/>
    </row>
    <row r="6198" spans="141:141">
      <c r="EK6198" s="598"/>
    </row>
    <row r="6199" spans="141:141">
      <c r="EK6199" s="598"/>
    </row>
    <row r="6200" spans="141:141">
      <c r="EK6200" s="598"/>
    </row>
    <row r="6201" spans="141:141">
      <c r="EK6201" s="598"/>
    </row>
    <row r="6202" spans="141:141">
      <c r="EK6202" s="598"/>
    </row>
    <row r="6203" spans="141:141">
      <c r="EK6203" s="598"/>
    </row>
    <row r="6204" spans="141:141">
      <c r="EK6204" s="598"/>
    </row>
    <row r="6205" spans="141:141">
      <c r="EK6205" s="598"/>
    </row>
    <row r="6206" spans="141:141">
      <c r="EK6206" s="598"/>
    </row>
    <row r="6207" spans="141:141">
      <c r="EK6207" s="598"/>
    </row>
    <row r="6208" spans="141:141">
      <c r="EK6208" s="598"/>
    </row>
    <row r="6209" spans="141:141">
      <c r="EK6209" s="598"/>
    </row>
    <row r="6210" spans="141:141">
      <c r="EK6210" s="598"/>
    </row>
    <row r="6211" spans="141:141">
      <c r="EK6211" s="598"/>
    </row>
    <row r="6212" spans="141:141">
      <c r="EK6212" s="598"/>
    </row>
    <row r="6213" spans="141:141">
      <c r="EK6213" s="598"/>
    </row>
    <row r="6214" spans="141:141">
      <c r="EK6214" s="598"/>
    </row>
    <row r="6215" spans="141:141">
      <c r="EK6215" s="598"/>
    </row>
    <row r="6216" spans="141:141">
      <c r="EK6216" s="598"/>
    </row>
    <row r="6217" spans="141:141">
      <c r="EK6217" s="598"/>
    </row>
    <row r="6218" spans="141:141">
      <c r="EK6218" s="598"/>
    </row>
    <row r="6219" spans="141:141">
      <c r="EK6219" s="598"/>
    </row>
    <row r="6220" spans="141:141">
      <c r="EK6220" s="598"/>
    </row>
    <row r="6221" spans="141:141">
      <c r="EK6221" s="598"/>
    </row>
    <row r="6222" spans="141:141">
      <c r="EK6222" s="598"/>
    </row>
    <row r="6223" spans="141:141">
      <c r="EK6223" s="598"/>
    </row>
    <row r="6224" spans="141:141">
      <c r="EK6224" s="598"/>
    </row>
    <row r="6225" spans="141:141">
      <c r="EK6225" s="598"/>
    </row>
    <row r="6226" spans="141:141">
      <c r="EK6226" s="598"/>
    </row>
    <row r="6227" spans="141:141">
      <c r="EK6227" s="598"/>
    </row>
    <row r="6228" spans="141:141">
      <c r="EK6228" s="598"/>
    </row>
    <row r="6229" spans="141:141">
      <c r="EK6229" s="598"/>
    </row>
    <row r="6230" spans="141:141">
      <c r="EK6230" s="598"/>
    </row>
    <row r="6231" spans="141:141">
      <c r="EK6231" s="598"/>
    </row>
    <row r="6232" spans="141:141">
      <c r="EK6232" s="598"/>
    </row>
    <row r="6233" spans="141:141">
      <c r="EK6233" s="598"/>
    </row>
    <row r="6234" spans="141:141">
      <c r="EK6234" s="598"/>
    </row>
    <row r="6235" spans="141:141">
      <c r="EK6235" s="598"/>
    </row>
    <row r="6236" spans="141:141">
      <c r="EK6236" s="598"/>
    </row>
    <row r="6237" spans="141:141">
      <c r="EK6237" s="598"/>
    </row>
    <row r="6238" spans="141:141">
      <c r="EK6238" s="598"/>
    </row>
    <row r="6239" spans="141:141">
      <c r="EK6239" s="598"/>
    </row>
    <row r="6240" spans="141:141">
      <c r="EK6240" s="598"/>
    </row>
    <row r="6241" spans="141:141">
      <c r="EK6241" s="598"/>
    </row>
    <row r="6242" spans="141:141">
      <c r="EK6242" s="598"/>
    </row>
    <row r="6243" spans="141:141">
      <c r="EK6243" s="598"/>
    </row>
    <row r="6244" spans="141:141">
      <c r="EK6244" s="598"/>
    </row>
    <row r="6245" spans="141:141">
      <c r="EK6245" s="598"/>
    </row>
    <row r="6246" spans="141:141">
      <c r="EK6246" s="598"/>
    </row>
    <row r="6247" spans="141:141">
      <c r="EK6247" s="598"/>
    </row>
    <row r="6248" spans="141:141">
      <c r="EK6248" s="598"/>
    </row>
    <row r="6249" spans="141:141">
      <c r="EK6249" s="598"/>
    </row>
    <row r="6250" spans="141:141">
      <c r="EK6250" s="598"/>
    </row>
    <row r="6251" spans="141:141">
      <c r="EK6251" s="598"/>
    </row>
    <row r="6252" spans="141:141">
      <c r="EK6252" s="598"/>
    </row>
    <row r="6253" spans="141:141">
      <c r="EK6253" s="598"/>
    </row>
    <row r="6254" spans="141:141">
      <c r="EK6254" s="598"/>
    </row>
    <row r="6255" spans="141:141">
      <c r="EK6255" s="598"/>
    </row>
    <row r="6256" spans="141:141">
      <c r="EK6256" s="598"/>
    </row>
    <row r="6257" spans="141:141">
      <c r="EK6257" s="598"/>
    </row>
    <row r="6258" spans="141:141">
      <c r="EK6258" s="598"/>
    </row>
    <row r="6259" spans="141:141">
      <c r="EK6259" s="598"/>
    </row>
    <row r="6260" spans="141:141">
      <c r="EK6260" s="598"/>
    </row>
    <row r="6261" spans="141:141">
      <c r="EK6261" s="598"/>
    </row>
    <row r="6262" spans="141:141">
      <c r="EK6262" s="598"/>
    </row>
    <row r="6263" spans="141:141">
      <c r="EK6263" s="598"/>
    </row>
    <row r="6264" spans="141:141">
      <c r="EK6264" s="598"/>
    </row>
    <row r="6265" spans="141:141">
      <c r="EK6265" s="598"/>
    </row>
    <row r="6266" spans="141:141">
      <c r="EK6266" s="598"/>
    </row>
    <row r="6267" spans="141:141">
      <c r="EK6267" s="598"/>
    </row>
    <row r="6268" spans="141:141">
      <c r="EK6268" s="598"/>
    </row>
    <row r="6269" spans="141:141">
      <c r="EK6269" s="598"/>
    </row>
    <row r="6270" spans="141:141">
      <c r="EK6270" s="598"/>
    </row>
    <row r="6271" spans="141:141">
      <c r="EK6271" s="598"/>
    </row>
    <row r="6272" spans="141:141">
      <c r="EK6272" s="598"/>
    </row>
    <row r="6273" spans="141:141">
      <c r="EK6273" s="598"/>
    </row>
    <row r="6274" spans="141:141">
      <c r="EK6274" s="598"/>
    </row>
    <row r="6275" spans="141:141">
      <c r="EK6275" s="598"/>
    </row>
    <row r="6276" spans="141:141">
      <c r="EK6276" s="598"/>
    </row>
    <row r="6277" spans="141:141">
      <c r="EK6277" s="598"/>
    </row>
    <row r="6278" spans="141:141">
      <c r="EK6278" s="598"/>
    </row>
    <row r="6279" spans="141:141">
      <c r="EK6279" s="598"/>
    </row>
    <row r="6280" spans="141:141">
      <c r="EK6280" s="598"/>
    </row>
    <row r="6281" spans="141:141">
      <c r="EK6281" s="598"/>
    </row>
    <row r="6282" spans="141:141">
      <c r="EK6282" s="598"/>
    </row>
    <row r="6283" spans="141:141">
      <c r="EK6283" s="598"/>
    </row>
    <row r="6284" spans="141:141">
      <c r="EK6284" s="598"/>
    </row>
    <row r="6285" spans="141:141">
      <c r="EK6285" s="598"/>
    </row>
    <row r="6286" spans="141:141">
      <c r="EK6286" s="598"/>
    </row>
    <row r="6287" spans="141:141">
      <c r="EK6287" s="598"/>
    </row>
    <row r="6288" spans="141:141">
      <c r="EK6288" s="598"/>
    </row>
    <row r="6289" spans="141:141">
      <c r="EK6289" s="598"/>
    </row>
    <row r="6290" spans="141:141">
      <c r="EK6290" s="598"/>
    </row>
    <row r="6291" spans="141:141">
      <c r="EK6291" s="598"/>
    </row>
    <row r="6292" spans="141:141">
      <c r="EK6292" s="598"/>
    </row>
    <row r="6293" spans="141:141">
      <c r="EK6293" s="598"/>
    </row>
    <row r="6294" spans="141:141">
      <c r="EK6294" s="598"/>
    </row>
    <row r="6295" spans="141:141">
      <c r="EK6295" s="598"/>
    </row>
    <row r="6296" spans="141:141">
      <c r="EK6296" s="598"/>
    </row>
    <row r="6297" spans="141:141">
      <c r="EK6297" s="598"/>
    </row>
    <row r="6298" spans="141:141">
      <c r="EK6298" s="598"/>
    </row>
    <row r="6299" spans="141:141">
      <c r="EK6299" s="598"/>
    </row>
    <row r="6300" spans="141:141">
      <c r="EK6300" s="598"/>
    </row>
    <row r="6301" spans="141:141">
      <c r="EK6301" s="598"/>
    </row>
    <row r="6302" spans="141:141">
      <c r="EK6302" s="598"/>
    </row>
    <row r="6303" spans="141:141">
      <c r="EK6303" s="598"/>
    </row>
    <row r="6304" spans="141:141">
      <c r="EK6304" s="598"/>
    </row>
    <row r="6305" spans="141:141">
      <c r="EK6305" s="598"/>
    </row>
    <row r="6306" spans="141:141">
      <c r="EK6306" s="598"/>
    </row>
    <row r="6307" spans="141:141">
      <c r="EK6307" s="598"/>
    </row>
    <row r="6308" spans="141:141">
      <c r="EK6308" s="598"/>
    </row>
    <row r="6309" spans="141:141">
      <c r="EK6309" s="598"/>
    </row>
    <row r="6310" spans="141:141">
      <c r="EK6310" s="598"/>
    </row>
    <row r="6311" spans="141:141">
      <c r="EK6311" s="598"/>
    </row>
    <row r="6312" spans="141:141">
      <c r="EK6312" s="598"/>
    </row>
    <row r="6313" spans="141:141">
      <c r="EK6313" s="598"/>
    </row>
    <row r="6314" spans="141:141">
      <c r="EK6314" s="598"/>
    </row>
    <row r="6315" spans="141:141">
      <c r="EK6315" s="598"/>
    </row>
    <row r="6316" spans="141:141">
      <c r="EK6316" s="598"/>
    </row>
    <row r="6317" spans="141:141">
      <c r="EK6317" s="598"/>
    </row>
    <row r="6318" spans="141:141">
      <c r="EK6318" s="598"/>
    </row>
    <row r="6319" spans="141:141">
      <c r="EK6319" s="598"/>
    </row>
    <row r="6320" spans="141:141">
      <c r="EK6320" s="598"/>
    </row>
    <row r="6321" spans="141:141">
      <c r="EK6321" s="598"/>
    </row>
    <row r="6322" spans="141:141">
      <c r="EK6322" s="598"/>
    </row>
    <row r="6323" spans="141:141">
      <c r="EK6323" s="598"/>
    </row>
    <row r="6324" spans="141:141">
      <c r="EK6324" s="598"/>
    </row>
    <row r="6325" spans="141:141">
      <c r="EK6325" s="598"/>
    </row>
    <row r="6326" spans="141:141">
      <c r="EK6326" s="598"/>
    </row>
    <row r="6327" spans="141:141">
      <c r="EK6327" s="598"/>
    </row>
    <row r="6328" spans="141:141">
      <c r="EK6328" s="598"/>
    </row>
    <row r="6329" spans="141:141">
      <c r="EK6329" s="598"/>
    </row>
    <row r="6330" spans="141:141">
      <c r="EK6330" s="598"/>
    </row>
    <row r="6331" spans="141:141">
      <c r="EK6331" s="598"/>
    </row>
    <row r="6332" spans="141:141">
      <c r="EK6332" s="598"/>
    </row>
    <row r="6333" spans="141:141">
      <c r="EK6333" s="598"/>
    </row>
    <row r="6334" spans="141:141">
      <c r="EK6334" s="598"/>
    </row>
    <row r="6335" spans="141:141">
      <c r="EK6335" s="598"/>
    </row>
    <row r="6336" spans="141:141">
      <c r="EK6336" s="598"/>
    </row>
    <row r="6337" spans="141:141">
      <c r="EK6337" s="598"/>
    </row>
    <row r="6338" spans="141:141">
      <c r="EK6338" s="598"/>
    </row>
    <row r="6339" spans="141:141">
      <c r="EK6339" s="598"/>
    </row>
    <row r="6340" spans="141:141">
      <c r="EK6340" s="598"/>
    </row>
    <row r="6341" spans="141:141">
      <c r="EK6341" s="598"/>
    </row>
    <row r="6342" spans="141:141">
      <c r="EK6342" s="598"/>
    </row>
    <row r="6343" spans="141:141">
      <c r="EK6343" s="598"/>
    </row>
    <row r="6344" spans="141:141">
      <c r="EK6344" s="598"/>
    </row>
    <row r="6345" spans="141:141">
      <c r="EK6345" s="598"/>
    </row>
    <row r="6346" spans="141:141">
      <c r="EK6346" s="598"/>
    </row>
    <row r="6347" spans="141:141">
      <c r="EK6347" s="598"/>
    </row>
    <row r="6348" spans="141:141">
      <c r="EK6348" s="598"/>
    </row>
    <row r="6349" spans="141:141">
      <c r="EK6349" s="598"/>
    </row>
    <row r="6350" spans="141:141">
      <c r="EK6350" s="598"/>
    </row>
    <row r="6351" spans="141:141">
      <c r="EK6351" s="598"/>
    </row>
    <row r="6352" spans="141:141">
      <c r="EK6352" s="598"/>
    </row>
    <row r="6353" spans="141:141">
      <c r="EK6353" s="598"/>
    </row>
    <row r="6354" spans="141:141">
      <c r="EK6354" s="598"/>
    </row>
    <row r="6355" spans="141:141">
      <c r="EK6355" s="598"/>
    </row>
    <row r="6356" spans="141:141">
      <c r="EK6356" s="598"/>
    </row>
    <row r="6357" spans="141:141">
      <c r="EK6357" s="598"/>
    </row>
    <row r="6358" spans="141:141">
      <c r="EK6358" s="598"/>
    </row>
    <row r="6359" spans="141:141">
      <c r="EK6359" s="598"/>
    </row>
    <row r="6360" spans="141:141">
      <c r="EK6360" s="598"/>
    </row>
    <row r="6361" spans="141:141">
      <c r="EK6361" s="598"/>
    </row>
    <row r="6362" spans="141:141">
      <c r="EK6362" s="598"/>
    </row>
    <row r="6363" spans="141:141">
      <c r="EK6363" s="598"/>
    </row>
    <row r="6364" spans="141:141">
      <c r="EK6364" s="598"/>
    </row>
    <row r="6365" spans="141:141">
      <c r="EK6365" s="598"/>
    </row>
    <row r="6366" spans="141:141">
      <c r="EK6366" s="598"/>
    </row>
    <row r="6367" spans="141:141">
      <c r="EK6367" s="598"/>
    </row>
    <row r="6368" spans="141:141">
      <c r="EK6368" s="598"/>
    </row>
    <row r="6369" spans="141:141">
      <c r="EK6369" s="598"/>
    </row>
    <row r="6370" spans="141:141">
      <c r="EK6370" s="598"/>
    </row>
    <row r="6371" spans="141:141">
      <c r="EK6371" s="598"/>
    </row>
    <row r="6372" spans="141:141">
      <c r="EK6372" s="598"/>
    </row>
    <row r="6373" spans="141:141">
      <c r="EK6373" s="598"/>
    </row>
    <row r="6374" spans="141:141">
      <c r="EK6374" s="598"/>
    </row>
    <row r="6375" spans="141:141">
      <c r="EK6375" s="598"/>
    </row>
    <row r="6376" spans="141:141">
      <c r="EK6376" s="598"/>
    </row>
    <row r="6377" spans="141:141">
      <c r="EK6377" s="598"/>
    </row>
    <row r="6378" spans="141:141">
      <c r="EK6378" s="598"/>
    </row>
    <row r="6379" spans="141:141">
      <c r="EK6379" s="598"/>
    </row>
    <row r="6380" spans="141:141">
      <c r="EK6380" s="598"/>
    </row>
    <row r="6381" spans="141:141">
      <c r="EK6381" s="598"/>
    </row>
    <row r="6382" spans="141:141">
      <c r="EK6382" s="598"/>
    </row>
    <row r="6383" spans="141:141">
      <c r="EK6383" s="598"/>
    </row>
    <row r="6384" spans="141:141">
      <c r="EK6384" s="598"/>
    </row>
    <row r="6385" spans="141:141">
      <c r="EK6385" s="598"/>
    </row>
    <row r="6386" spans="141:141">
      <c r="EK6386" s="598"/>
    </row>
    <row r="6387" spans="141:141">
      <c r="EK6387" s="598"/>
    </row>
    <row r="6388" spans="141:141">
      <c r="EK6388" s="598"/>
    </row>
    <row r="6389" spans="141:141">
      <c r="EK6389" s="598"/>
    </row>
    <row r="6390" spans="141:141">
      <c r="EK6390" s="598"/>
    </row>
    <row r="6391" spans="141:141">
      <c r="EK6391" s="598"/>
    </row>
    <row r="6392" spans="141:141">
      <c r="EK6392" s="598"/>
    </row>
    <row r="6393" spans="141:141">
      <c r="EK6393" s="598"/>
    </row>
    <row r="6394" spans="141:141">
      <c r="EK6394" s="598"/>
    </row>
    <row r="6395" spans="141:141">
      <c r="EK6395" s="598"/>
    </row>
    <row r="6396" spans="141:141">
      <c r="EK6396" s="598"/>
    </row>
    <row r="6397" spans="141:141">
      <c r="EK6397" s="598"/>
    </row>
    <row r="6398" spans="141:141">
      <c r="EK6398" s="598"/>
    </row>
    <row r="6399" spans="141:141">
      <c r="EK6399" s="598"/>
    </row>
    <row r="6400" spans="141:141">
      <c r="EK6400" s="598"/>
    </row>
    <row r="6401" spans="141:141">
      <c r="EK6401" s="598"/>
    </row>
    <row r="6402" spans="141:141">
      <c r="EK6402" s="598"/>
    </row>
    <row r="6403" spans="141:141">
      <c r="EK6403" s="598"/>
    </row>
    <row r="6404" spans="141:141">
      <c r="EK6404" s="598"/>
    </row>
    <row r="6405" spans="141:141">
      <c r="EK6405" s="598"/>
    </row>
    <row r="6406" spans="141:141">
      <c r="EK6406" s="598"/>
    </row>
    <row r="6407" spans="141:141">
      <c r="EK6407" s="598"/>
    </row>
    <row r="6408" spans="141:141">
      <c r="EK6408" s="598"/>
    </row>
    <row r="6409" spans="141:141">
      <c r="EK6409" s="598"/>
    </row>
    <row r="6410" spans="141:141">
      <c r="EK6410" s="598"/>
    </row>
    <row r="6411" spans="141:141">
      <c r="EK6411" s="598"/>
    </row>
    <row r="6412" spans="141:141">
      <c r="EK6412" s="598"/>
    </row>
    <row r="6413" spans="141:141">
      <c r="EK6413" s="598"/>
    </row>
    <row r="6414" spans="141:141">
      <c r="EK6414" s="598"/>
    </row>
    <row r="6415" spans="141:141">
      <c r="EK6415" s="598"/>
    </row>
    <row r="6416" spans="141:141">
      <c r="EK6416" s="598"/>
    </row>
    <row r="6417" spans="141:141">
      <c r="EK6417" s="598"/>
    </row>
    <row r="6418" spans="141:141">
      <c r="EK6418" s="598"/>
    </row>
    <row r="6419" spans="141:141">
      <c r="EK6419" s="598"/>
    </row>
    <row r="6420" spans="141:141">
      <c r="EK6420" s="598"/>
    </row>
    <row r="6421" spans="141:141">
      <c r="EK6421" s="598"/>
    </row>
    <row r="6422" spans="141:141">
      <c r="EK6422" s="598"/>
    </row>
    <row r="6423" spans="141:141">
      <c r="EK6423" s="598"/>
    </row>
    <row r="6424" spans="141:141">
      <c r="EK6424" s="598"/>
    </row>
    <row r="6425" spans="141:141">
      <c r="EK6425" s="598"/>
    </row>
    <row r="6426" spans="141:141">
      <c r="EK6426" s="598"/>
    </row>
    <row r="6427" spans="141:141">
      <c r="EK6427" s="598"/>
    </row>
    <row r="6428" spans="141:141">
      <c r="EK6428" s="598"/>
    </row>
    <row r="6429" spans="141:141">
      <c r="EK6429" s="598"/>
    </row>
    <row r="6430" spans="141:141">
      <c r="EK6430" s="598"/>
    </row>
    <row r="6431" spans="141:141">
      <c r="EK6431" s="598"/>
    </row>
    <row r="6432" spans="141:141">
      <c r="EK6432" s="598"/>
    </row>
    <row r="6433" spans="141:141">
      <c r="EK6433" s="598"/>
    </row>
    <row r="6434" spans="141:141">
      <c r="EK6434" s="598"/>
    </row>
    <row r="6435" spans="141:141">
      <c r="EK6435" s="598"/>
    </row>
    <row r="6436" spans="141:141">
      <c r="EK6436" s="598"/>
    </row>
    <row r="6437" spans="141:141">
      <c r="EK6437" s="598"/>
    </row>
    <row r="6438" spans="141:141">
      <c r="EK6438" s="598"/>
    </row>
    <row r="6439" spans="141:141">
      <c r="EK6439" s="598"/>
    </row>
    <row r="6440" spans="141:141">
      <c r="EK6440" s="598"/>
    </row>
    <row r="6441" spans="141:141">
      <c r="EK6441" s="598"/>
    </row>
    <row r="6442" spans="141:141">
      <c r="EK6442" s="598"/>
    </row>
    <row r="6443" spans="141:141">
      <c r="EK6443" s="598"/>
    </row>
    <row r="6444" spans="141:141">
      <c r="EK6444" s="598"/>
    </row>
    <row r="6445" spans="141:141">
      <c r="EK6445" s="598"/>
    </row>
    <row r="6446" spans="141:141">
      <c r="EK6446" s="598"/>
    </row>
    <row r="6447" spans="141:141">
      <c r="EK6447" s="598"/>
    </row>
    <row r="6448" spans="141:141">
      <c r="EK6448" s="598"/>
    </row>
    <row r="6449" spans="141:141">
      <c r="EK6449" s="598"/>
    </row>
    <row r="6450" spans="141:141">
      <c r="EK6450" s="598"/>
    </row>
    <row r="6451" spans="141:141">
      <c r="EK6451" s="598"/>
    </row>
    <row r="6452" spans="141:141">
      <c r="EK6452" s="598"/>
    </row>
    <row r="6453" spans="141:141">
      <c r="EK6453" s="598"/>
    </row>
    <row r="6454" spans="141:141">
      <c r="EK6454" s="598"/>
    </row>
    <row r="6455" spans="141:141">
      <c r="EK6455" s="598"/>
    </row>
    <row r="6456" spans="141:141">
      <c r="EK6456" s="598"/>
    </row>
    <row r="6457" spans="141:141">
      <c r="EK6457" s="598"/>
    </row>
    <row r="6458" spans="141:141">
      <c r="EK6458" s="598"/>
    </row>
    <row r="6459" spans="141:141">
      <c r="EK6459" s="598"/>
    </row>
    <row r="6460" spans="141:141">
      <c r="EK6460" s="598"/>
    </row>
    <row r="6461" spans="141:141">
      <c r="EK6461" s="598"/>
    </row>
    <row r="6462" spans="141:141">
      <c r="EK6462" s="598"/>
    </row>
    <row r="6463" spans="141:141">
      <c r="EK6463" s="598"/>
    </row>
    <row r="6464" spans="141:141">
      <c r="EK6464" s="598"/>
    </row>
    <row r="6465" spans="141:141">
      <c r="EK6465" s="598"/>
    </row>
    <row r="6466" spans="141:141">
      <c r="EK6466" s="598"/>
    </row>
    <row r="6467" spans="141:141">
      <c r="EK6467" s="598"/>
    </row>
    <row r="6468" spans="141:141">
      <c r="EK6468" s="598"/>
    </row>
    <row r="6469" spans="141:141">
      <c r="EK6469" s="598"/>
    </row>
    <row r="6470" spans="141:141">
      <c r="EK6470" s="598"/>
    </row>
    <row r="6471" spans="141:141">
      <c r="EK6471" s="598"/>
    </row>
    <row r="6472" spans="141:141">
      <c r="EK6472" s="598"/>
    </row>
    <row r="6473" spans="141:141">
      <c r="EK6473" s="598"/>
    </row>
    <row r="6474" spans="141:141">
      <c r="EK6474" s="598"/>
    </row>
    <row r="6475" spans="141:141">
      <c r="EK6475" s="598"/>
    </row>
    <row r="6476" spans="141:141">
      <c r="EK6476" s="598"/>
    </row>
    <row r="6477" spans="141:141">
      <c r="EK6477" s="598"/>
    </row>
    <row r="6478" spans="141:141">
      <c r="EK6478" s="598"/>
    </row>
    <row r="6479" spans="141:141">
      <c r="EK6479" s="598"/>
    </row>
    <row r="6480" spans="141:141">
      <c r="EK6480" s="598"/>
    </row>
    <row r="6481" spans="141:141">
      <c r="EK6481" s="598"/>
    </row>
    <row r="6482" spans="141:141">
      <c r="EK6482" s="598"/>
    </row>
    <row r="6483" spans="141:141">
      <c r="EK6483" s="598"/>
    </row>
    <row r="6484" spans="141:141">
      <c r="EK6484" s="598"/>
    </row>
    <row r="6485" spans="141:141">
      <c r="EK6485" s="598"/>
    </row>
    <row r="6486" spans="141:141">
      <c r="EK6486" s="598"/>
    </row>
    <row r="6487" spans="141:141">
      <c r="EK6487" s="598"/>
    </row>
    <row r="6488" spans="141:141">
      <c r="EK6488" s="598"/>
    </row>
    <row r="6489" spans="141:141">
      <c r="EK6489" s="598"/>
    </row>
    <row r="6490" spans="141:141">
      <c r="EK6490" s="598"/>
    </row>
    <row r="6491" spans="141:141">
      <c r="EK6491" s="598"/>
    </row>
    <row r="6492" spans="141:141">
      <c r="EK6492" s="598"/>
    </row>
    <row r="6493" spans="141:141">
      <c r="EK6493" s="598"/>
    </row>
    <row r="6494" spans="141:141">
      <c r="EK6494" s="598"/>
    </row>
    <row r="6495" spans="141:141">
      <c r="EK6495" s="598"/>
    </row>
    <row r="6496" spans="141:141">
      <c r="EK6496" s="598"/>
    </row>
    <row r="6497" spans="141:141">
      <c r="EK6497" s="598"/>
    </row>
    <row r="6498" spans="141:141">
      <c r="EK6498" s="598"/>
    </row>
    <row r="6499" spans="141:141">
      <c r="EK6499" s="598"/>
    </row>
    <row r="6500" spans="141:141">
      <c r="EK6500" s="598"/>
    </row>
    <row r="6501" spans="141:141">
      <c r="EK6501" s="598"/>
    </row>
    <row r="6502" spans="141:141">
      <c r="EK6502" s="598"/>
    </row>
    <row r="6503" spans="141:141">
      <c r="EK6503" s="598"/>
    </row>
    <row r="6504" spans="141:141">
      <c r="EK6504" s="598"/>
    </row>
    <row r="6505" spans="141:141">
      <c r="EK6505" s="598"/>
    </row>
    <row r="6506" spans="141:141">
      <c r="EK6506" s="598"/>
    </row>
    <row r="6507" spans="141:141">
      <c r="EK6507" s="598"/>
    </row>
    <row r="6508" spans="141:141">
      <c r="EK6508" s="598"/>
    </row>
    <row r="6509" spans="141:141">
      <c r="EK6509" s="598"/>
    </row>
    <row r="6510" spans="141:141">
      <c r="EK6510" s="598"/>
    </row>
    <row r="6511" spans="141:141">
      <c r="EK6511" s="598"/>
    </row>
    <row r="6512" spans="141:141">
      <c r="EK6512" s="598"/>
    </row>
    <row r="6513" spans="141:141">
      <c r="EK6513" s="598"/>
    </row>
    <row r="6514" spans="141:141">
      <c r="EK6514" s="598"/>
    </row>
    <row r="6515" spans="141:141">
      <c r="EK6515" s="598"/>
    </row>
    <row r="6516" spans="141:141">
      <c r="EK6516" s="598"/>
    </row>
    <row r="6517" spans="141:141">
      <c r="EK6517" s="598"/>
    </row>
    <row r="6518" spans="141:141">
      <c r="EK6518" s="598"/>
    </row>
    <row r="6519" spans="141:141">
      <c r="EK6519" s="598"/>
    </row>
    <row r="6520" spans="141:141">
      <c r="EK6520" s="598"/>
    </row>
    <row r="6521" spans="141:141">
      <c r="EK6521" s="598"/>
    </row>
    <row r="6522" spans="141:141">
      <c r="EK6522" s="598"/>
    </row>
    <row r="6523" spans="141:141">
      <c r="EK6523" s="598"/>
    </row>
    <row r="6524" spans="141:141">
      <c r="EK6524" s="598"/>
    </row>
    <row r="6525" spans="141:141">
      <c r="EK6525" s="598"/>
    </row>
    <row r="6526" spans="141:141">
      <c r="EK6526" s="598"/>
    </row>
    <row r="6527" spans="141:141">
      <c r="EK6527" s="598"/>
    </row>
    <row r="6528" spans="141:141">
      <c r="EK6528" s="598"/>
    </row>
    <row r="6529" spans="141:141">
      <c r="EK6529" s="598"/>
    </row>
    <row r="6530" spans="141:141">
      <c r="EK6530" s="598"/>
    </row>
    <row r="6531" spans="141:141">
      <c r="EK6531" s="598"/>
    </row>
    <row r="6532" spans="141:141">
      <c r="EK6532" s="598"/>
    </row>
    <row r="6533" spans="141:141">
      <c r="EK6533" s="598"/>
    </row>
    <row r="6534" spans="141:141">
      <c r="EK6534" s="598"/>
    </row>
    <row r="6535" spans="141:141">
      <c r="EK6535" s="598"/>
    </row>
    <row r="6536" spans="141:141">
      <c r="EK6536" s="598"/>
    </row>
    <row r="6537" spans="141:141">
      <c r="EK6537" s="598"/>
    </row>
    <row r="6538" spans="141:141">
      <c r="EK6538" s="598"/>
    </row>
    <row r="6539" spans="141:141">
      <c r="EK6539" s="598"/>
    </row>
    <row r="6540" spans="141:141">
      <c r="EK6540" s="598"/>
    </row>
    <row r="6541" spans="141:141">
      <c r="EK6541" s="598"/>
    </row>
    <row r="6542" spans="141:141">
      <c r="EK6542" s="598"/>
    </row>
    <row r="6543" spans="141:141">
      <c r="EK6543" s="598"/>
    </row>
    <row r="6544" spans="141:141">
      <c r="EK6544" s="598"/>
    </row>
    <row r="6545" spans="141:141">
      <c r="EK6545" s="598"/>
    </row>
    <row r="6546" spans="141:141">
      <c r="EK6546" s="598"/>
    </row>
    <row r="6547" spans="141:141">
      <c r="EK6547" s="598"/>
    </row>
    <row r="6548" spans="141:141">
      <c r="EK6548" s="598"/>
    </row>
    <row r="6549" spans="141:141">
      <c r="EK6549" s="598"/>
    </row>
    <row r="6550" spans="141:141">
      <c r="EK6550" s="598"/>
    </row>
    <row r="6551" spans="141:141">
      <c r="EK6551" s="598"/>
    </row>
    <row r="6552" spans="141:141">
      <c r="EK6552" s="598"/>
    </row>
    <row r="6553" spans="141:141">
      <c r="EK6553" s="598"/>
    </row>
    <row r="6554" spans="141:141">
      <c r="EK6554" s="598"/>
    </row>
    <row r="6555" spans="141:141">
      <c r="EK6555" s="598"/>
    </row>
    <row r="6556" spans="141:141">
      <c r="EK6556" s="598"/>
    </row>
    <row r="6557" spans="141:141">
      <c r="EK6557" s="598"/>
    </row>
    <row r="6558" spans="141:141">
      <c r="EK6558" s="598"/>
    </row>
    <row r="6559" spans="141:141">
      <c r="EK6559" s="598"/>
    </row>
    <row r="6560" spans="141:141">
      <c r="EK6560" s="598"/>
    </row>
    <row r="6561" spans="141:141">
      <c r="EK6561" s="598"/>
    </row>
    <row r="6562" spans="141:141">
      <c r="EK6562" s="598"/>
    </row>
    <row r="6563" spans="141:141">
      <c r="EK6563" s="598"/>
    </row>
    <row r="6564" spans="141:141">
      <c r="EK6564" s="598"/>
    </row>
    <row r="6565" spans="141:141">
      <c r="EK6565" s="598"/>
    </row>
    <row r="6566" spans="141:141">
      <c r="EK6566" s="598"/>
    </row>
    <row r="6567" spans="141:141">
      <c r="EK6567" s="598"/>
    </row>
    <row r="6568" spans="141:141">
      <c r="EK6568" s="598"/>
    </row>
    <row r="6569" spans="141:141">
      <c r="EK6569" s="598"/>
    </row>
    <row r="6570" spans="141:141">
      <c r="EK6570" s="598"/>
    </row>
    <row r="6571" spans="141:141">
      <c r="EK6571" s="598"/>
    </row>
    <row r="6572" spans="141:141">
      <c r="EK6572" s="598"/>
    </row>
    <row r="6573" spans="141:141">
      <c r="EK6573" s="598"/>
    </row>
    <row r="6574" spans="141:141">
      <c r="EK6574" s="598"/>
    </row>
    <row r="6575" spans="141:141">
      <c r="EK6575" s="598"/>
    </row>
    <row r="6576" spans="141:141">
      <c r="EK6576" s="598"/>
    </row>
    <row r="6577" spans="141:141">
      <c r="EK6577" s="598"/>
    </row>
    <row r="6578" spans="141:141">
      <c r="EK6578" s="598"/>
    </row>
    <row r="6579" spans="141:141">
      <c r="EK6579" s="598"/>
    </row>
    <row r="6580" spans="141:141">
      <c r="EK6580" s="598"/>
    </row>
    <row r="6581" spans="141:141">
      <c r="EK6581" s="598"/>
    </row>
    <row r="6582" spans="141:141">
      <c r="EK6582" s="598"/>
    </row>
    <row r="6583" spans="141:141">
      <c r="EK6583" s="598"/>
    </row>
    <row r="6584" spans="141:141">
      <c r="EK6584" s="598"/>
    </row>
    <row r="6585" spans="141:141">
      <c r="EK6585" s="598"/>
    </row>
    <row r="6586" spans="141:141">
      <c r="EK6586" s="598"/>
    </row>
    <row r="6587" spans="141:141">
      <c r="EK6587" s="598"/>
    </row>
    <row r="6588" spans="141:141">
      <c r="EK6588" s="598"/>
    </row>
    <row r="6589" spans="141:141">
      <c r="EK6589" s="598"/>
    </row>
    <row r="6590" spans="141:141">
      <c r="EK6590" s="598"/>
    </row>
    <row r="6591" spans="141:141">
      <c r="EK6591" s="598"/>
    </row>
    <row r="6592" spans="141:141">
      <c r="EK6592" s="598"/>
    </row>
    <row r="6593" spans="141:141">
      <c r="EK6593" s="598"/>
    </row>
    <row r="6594" spans="141:141">
      <c r="EK6594" s="598"/>
    </row>
    <row r="6595" spans="141:141">
      <c r="EK6595" s="598"/>
    </row>
    <row r="6596" spans="141:141">
      <c r="EK6596" s="598"/>
    </row>
    <row r="6597" spans="141:141">
      <c r="EK6597" s="598"/>
    </row>
    <row r="6598" spans="141:141">
      <c r="EK6598" s="598"/>
    </row>
    <row r="6599" spans="141:141">
      <c r="EK6599" s="598"/>
    </row>
    <row r="6600" spans="141:141">
      <c r="EK6600" s="598"/>
    </row>
    <row r="6601" spans="141:141">
      <c r="EK6601" s="598"/>
    </row>
    <row r="6602" spans="141:141">
      <c r="EK6602" s="598"/>
    </row>
    <row r="6603" spans="141:141">
      <c r="EK6603" s="598"/>
    </row>
    <row r="6604" spans="141:141">
      <c r="EK6604" s="598"/>
    </row>
    <row r="6605" spans="141:141">
      <c r="EK6605" s="598"/>
    </row>
    <row r="6606" spans="141:141">
      <c r="EK6606" s="598"/>
    </row>
    <row r="6607" spans="141:141">
      <c r="EK6607" s="598"/>
    </row>
    <row r="6608" spans="141:141">
      <c r="EK6608" s="598"/>
    </row>
    <row r="6609" spans="141:141">
      <c r="EK6609" s="598"/>
    </row>
    <row r="6610" spans="141:141">
      <c r="EK6610" s="598"/>
    </row>
    <row r="6611" spans="141:141">
      <c r="EK6611" s="598"/>
    </row>
    <row r="6612" spans="141:141">
      <c r="EK6612" s="598"/>
    </row>
    <row r="6613" spans="141:141">
      <c r="EK6613" s="598"/>
    </row>
    <row r="6614" spans="141:141">
      <c r="EK6614" s="598"/>
    </row>
    <row r="6615" spans="141:141">
      <c r="EK6615" s="598"/>
    </row>
    <row r="6616" spans="141:141">
      <c r="EK6616" s="598"/>
    </row>
    <row r="6617" spans="141:141">
      <c r="EK6617" s="598"/>
    </row>
    <row r="6618" spans="141:141">
      <c r="EK6618" s="598"/>
    </row>
    <row r="6619" spans="141:141">
      <c r="EK6619" s="598"/>
    </row>
    <row r="6620" spans="141:141">
      <c r="EK6620" s="598"/>
    </row>
    <row r="6621" spans="141:141">
      <c r="EK6621" s="598"/>
    </row>
    <row r="6622" spans="141:141">
      <c r="EK6622" s="598"/>
    </row>
    <row r="6623" spans="141:141">
      <c r="EK6623" s="598"/>
    </row>
    <row r="6624" spans="141:141">
      <c r="EK6624" s="598"/>
    </row>
    <row r="6625" spans="141:141">
      <c r="EK6625" s="598"/>
    </row>
    <row r="6626" spans="141:141">
      <c r="EK6626" s="598"/>
    </row>
    <row r="6627" spans="141:141">
      <c r="EK6627" s="598"/>
    </row>
    <row r="6628" spans="141:141">
      <c r="EK6628" s="598"/>
    </row>
    <row r="6629" spans="141:141">
      <c r="EK6629" s="598"/>
    </row>
    <row r="6630" spans="141:141">
      <c r="EK6630" s="598"/>
    </row>
    <row r="6631" spans="141:141">
      <c r="EK6631" s="598"/>
    </row>
    <row r="6632" spans="141:141">
      <c r="EK6632" s="598"/>
    </row>
    <row r="6633" spans="141:141">
      <c r="EK6633" s="598"/>
    </row>
    <row r="6634" spans="141:141">
      <c r="EK6634" s="598"/>
    </row>
    <row r="6635" spans="141:141">
      <c r="EK6635" s="598"/>
    </row>
    <row r="6636" spans="141:141">
      <c r="EK6636" s="598"/>
    </row>
    <row r="6637" spans="141:141">
      <c r="EK6637" s="598"/>
    </row>
    <row r="6638" spans="141:141">
      <c r="EK6638" s="598"/>
    </row>
    <row r="6639" spans="141:141">
      <c r="EK6639" s="598"/>
    </row>
    <row r="6640" spans="141:141">
      <c r="EK6640" s="598"/>
    </row>
    <row r="6641" spans="141:141">
      <c r="EK6641" s="598"/>
    </row>
    <row r="6642" spans="141:141">
      <c r="EK6642" s="598"/>
    </row>
    <row r="6643" spans="141:141">
      <c r="EK6643" s="598"/>
    </row>
    <row r="6644" spans="141:141">
      <c r="EK6644" s="598"/>
    </row>
    <row r="6645" spans="141:141">
      <c r="EK6645" s="598"/>
    </row>
    <row r="6646" spans="141:141">
      <c r="EK6646" s="598"/>
    </row>
    <row r="6647" spans="141:141">
      <c r="EK6647" s="598"/>
    </row>
    <row r="6648" spans="141:141">
      <c r="EK6648" s="598"/>
    </row>
    <row r="6649" spans="141:141">
      <c r="EK6649" s="598"/>
    </row>
    <row r="6650" spans="141:141">
      <c r="EK6650" s="598"/>
    </row>
    <row r="6651" spans="141:141">
      <c r="EK6651" s="598"/>
    </row>
    <row r="6652" spans="141:141">
      <c r="EK6652" s="598"/>
    </row>
    <row r="6653" spans="141:141">
      <c r="EK6653" s="598"/>
    </row>
    <row r="6654" spans="141:141">
      <c r="EK6654" s="598"/>
    </row>
    <row r="6655" spans="141:141">
      <c r="EK6655" s="598"/>
    </row>
    <row r="6656" spans="141:141">
      <c r="EK6656" s="598"/>
    </row>
    <row r="6657" spans="141:141">
      <c r="EK6657" s="598"/>
    </row>
    <row r="6658" spans="141:141">
      <c r="EK6658" s="598"/>
    </row>
    <row r="6659" spans="141:141">
      <c r="EK6659" s="598"/>
    </row>
    <row r="6660" spans="141:141">
      <c r="EK6660" s="598"/>
    </row>
    <row r="6661" spans="141:141">
      <c r="EK6661" s="598"/>
    </row>
    <row r="6662" spans="141:141">
      <c r="EK6662" s="598"/>
    </row>
    <row r="6663" spans="141:141">
      <c r="EK6663" s="598"/>
    </row>
    <row r="6664" spans="141:141">
      <c r="EK6664" s="598"/>
    </row>
    <row r="6665" spans="141:141">
      <c r="EK6665" s="598"/>
    </row>
    <row r="6666" spans="141:141">
      <c r="EK6666" s="598"/>
    </row>
    <row r="6667" spans="141:141">
      <c r="EK6667" s="598"/>
    </row>
    <row r="6668" spans="141:141">
      <c r="EK6668" s="598"/>
    </row>
    <row r="6669" spans="141:141">
      <c r="EK6669" s="598"/>
    </row>
    <row r="6670" spans="141:141">
      <c r="EK6670" s="598"/>
    </row>
    <row r="6671" spans="141:141">
      <c r="EK6671" s="598"/>
    </row>
    <row r="6672" spans="141:141">
      <c r="EK6672" s="598"/>
    </row>
    <row r="6673" spans="141:141">
      <c r="EK6673" s="598"/>
    </row>
    <row r="6674" spans="141:141">
      <c r="EK6674" s="598"/>
    </row>
    <row r="6675" spans="141:141">
      <c r="EK6675" s="598"/>
    </row>
    <row r="6676" spans="141:141">
      <c r="EK6676" s="598"/>
    </row>
    <row r="6677" spans="141:141">
      <c r="EK6677" s="598"/>
    </row>
    <row r="6678" spans="141:141">
      <c r="EK6678" s="598"/>
    </row>
    <row r="6679" spans="141:141">
      <c r="EK6679" s="598"/>
    </row>
    <row r="6680" spans="141:141">
      <c r="EK6680" s="598"/>
    </row>
    <row r="6681" spans="141:141">
      <c r="EK6681" s="598"/>
    </row>
    <row r="6682" spans="141:141">
      <c r="EK6682" s="598"/>
    </row>
    <row r="6683" spans="141:141">
      <c r="EK6683" s="598"/>
    </row>
    <row r="6684" spans="141:141">
      <c r="EK6684" s="598"/>
    </row>
    <row r="6685" spans="141:141">
      <c r="EK6685" s="598"/>
    </row>
    <row r="6686" spans="141:141">
      <c r="EK6686" s="598"/>
    </row>
    <row r="6687" spans="141:141">
      <c r="EK6687" s="598"/>
    </row>
    <row r="6688" spans="141:141">
      <c r="EK6688" s="598"/>
    </row>
    <row r="6689" spans="141:141">
      <c r="EK6689" s="598"/>
    </row>
    <row r="6690" spans="141:141">
      <c r="EK6690" s="598"/>
    </row>
    <row r="6691" spans="141:141">
      <c r="EK6691" s="598"/>
    </row>
    <row r="6692" spans="141:141">
      <c r="EK6692" s="598"/>
    </row>
    <row r="6693" spans="141:141">
      <c r="EK6693" s="598"/>
    </row>
    <row r="6694" spans="141:141">
      <c r="EK6694" s="598"/>
    </row>
    <row r="6695" spans="141:141">
      <c r="EK6695" s="598"/>
    </row>
    <row r="6696" spans="141:141">
      <c r="EK6696" s="598"/>
    </row>
    <row r="6697" spans="141:141">
      <c r="EK6697" s="598"/>
    </row>
    <row r="6698" spans="141:141">
      <c r="EK6698" s="598"/>
    </row>
    <row r="6699" spans="141:141">
      <c r="EK6699" s="598"/>
    </row>
    <row r="6700" spans="141:141">
      <c r="EK6700" s="598"/>
    </row>
    <row r="6701" spans="141:141">
      <c r="EK6701" s="598"/>
    </row>
    <row r="6702" spans="141:141">
      <c r="EK6702" s="598"/>
    </row>
    <row r="6703" spans="141:141">
      <c r="EK6703" s="598"/>
    </row>
    <row r="6704" spans="141:141">
      <c r="EK6704" s="598"/>
    </row>
    <row r="6705" spans="141:141">
      <c r="EK6705" s="598"/>
    </row>
    <row r="6706" spans="141:141">
      <c r="EK6706" s="598"/>
    </row>
    <row r="6707" spans="141:141">
      <c r="EK6707" s="598"/>
    </row>
    <row r="6708" spans="141:141">
      <c r="EK6708" s="598"/>
    </row>
    <row r="6709" spans="141:141">
      <c r="EK6709" s="598"/>
    </row>
    <row r="6710" spans="141:141">
      <c r="EK6710" s="598"/>
    </row>
    <row r="6711" spans="141:141">
      <c r="EK6711" s="598"/>
    </row>
    <row r="6712" spans="141:141">
      <c r="EK6712" s="598"/>
    </row>
    <row r="6713" spans="141:141">
      <c r="EK6713" s="598"/>
    </row>
    <row r="6714" spans="141:141">
      <c r="EK6714" s="598"/>
    </row>
    <row r="6715" spans="141:141">
      <c r="EK6715" s="598"/>
    </row>
    <row r="6716" spans="141:141">
      <c r="EK6716" s="598"/>
    </row>
    <row r="6717" spans="141:141">
      <c r="EK6717" s="598"/>
    </row>
    <row r="6718" spans="141:141">
      <c r="EK6718" s="598"/>
    </row>
    <row r="6719" spans="141:141">
      <c r="EK6719" s="598"/>
    </row>
    <row r="6720" spans="141:141">
      <c r="EK6720" s="598"/>
    </row>
    <row r="6721" spans="141:141">
      <c r="EK6721" s="598"/>
    </row>
    <row r="6722" spans="141:141">
      <c r="EK6722" s="598"/>
    </row>
    <row r="6723" spans="141:141">
      <c r="EK6723" s="598"/>
    </row>
    <row r="6724" spans="141:141">
      <c r="EK6724" s="598"/>
    </row>
    <row r="6725" spans="141:141">
      <c r="EK6725" s="598"/>
    </row>
    <row r="6726" spans="141:141">
      <c r="EK6726" s="598"/>
    </row>
    <row r="6727" spans="141:141">
      <c r="EK6727" s="598"/>
    </row>
    <row r="6728" spans="141:141">
      <c r="EK6728" s="598"/>
    </row>
    <row r="6729" spans="141:141">
      <c r="EK6729" s="598"/>
    </row>
    <row r="6730" spans="141:141">
      <c r="EK6730" s="598"/>
    </row>
    <row r="6731" spans="141:141">
      <c r="EK6731" s="598"/>
    </row>
    <row r="6732" spans="141:141">
      <c r="EK6732" s="598"/>
    </row>
    <row r="6733" spans="141:141">
      <c r="EK6733" s="598"/>
    </row>
    <row r="6734" spans="141:141">
      <c r="EK6734" s="598"/>
    </row>
    <row r="6735" spans="141:141">
      <c r="EK6735" s="598"/>
    </row>
    <row r="6736" spans="141:141">
      <c r="EK6736" s="598"/>
    </row>
    <row r="6737" spans="141:141">
      <c r="EK6737" s="598"/>
    </row>
    <row r="6738" spans="141:141">
      <c r="EK6738" s="598"/>
    </row>
    <row r="6739" spans="141:141">
      <c r="EK6739" s="598"/>
    </row>
    <row r="6740" spans="141:141">
      <c r="EK6740" s="598"/>
    </row>
    <row r="6741" spans="141:141">
      <c r="EK6741" s="598"/>
    </row>
    <row r="6742" spans="141:141">
      <c r="EK6742" s="598"/>
    </row>
    <row r="6743" spans="141:141">
      <c r="EK6743" s="598"/>
    </row>
    <row r="6744" spans="141:141">
      <c r="EK6744" s="598"/>
    </row>
    <row r="6745" spans="141:141">
      <c r="EK6745" s="598"/>
    </row>
    <row r="6746" spans="141:141">
      <c r="EK6746" s="598"/>
    </row>
    <row r="6747" spans="141:141">
      <c r="EK6747" s="598"/>
    </row>
    <row r="6748" spans="141:141">
      <c r="EK6748" s="598"/>
    </row>
    <row r="6749" spans="141:141">
      <c r="EK6749" s="598"/>
    </row>
    <row r="6750" spans="141:141">
      <c r="EK6750" s="598"/>
    </row>
    <row r="6751" spans="141:141">
      <c r="EK6751" s="598"/>
    </row>
    <row r="6752" spans="141:141">
      <c r="EK6752" s="598"/>
    </row>
    <row r="6753" spans="141:141">
      <c r="EK6753" s="598"/>
    </row>
    <row r="6754" spans="141:141">
      <c r="EK6754" s="598"/>
    </row>
    <row r="6755" spans="141:141">
      <c r="EK6755" s="598"/>
    </row>
    <row r="6756" spans="141:141">
      <c r="EK6756" s="598"/>
    </row>
    <row r="6757" spans="141:141">
      <c r="EK6757" s="598"/>
    </row>
    <row r="6758" spans="141:141">
      <c r="EK6758" s="598"/>
    </row>
    <row r="6759" spans="141:141">
      <c r="EK6759" s="598"/>
    </row>
    <row r="6760" spans="141:141">
      <c r="EK6760" s="598"/>
    </row>
    <row r="6761" spans="141:141">
      <c r="EK6761" s="598"/>
    </row>
    <row r="6762" spans="141:141">
      <c r="EK6762" s="598"/>
    </row>
    <row r="6763" spans="141:141">
      <c r="EK6763" s="598"/>
    </row>
    <row r="6764" spans="141:141">
      <c r="EK6764" s="598"/>
    </row>
    <row r="6765" spans="141:141">
      <c r="EK6765" s="598"/>
    </row>
    <row r="6766" spans="141:141">
      <c r="EK6766" s="598"/>
    </row>
    <row r="6767" spans="141:141">
      <c r="EK6767" s="598"/>
    </row>
    <row r="6768" spans="141:141">
      <c r="EK6768" s="598"/>
    </row>
    <row r="6769" spans="141:141">
      <c r="EK6769" s="598"/>
    </row>
    <row r="6770" spans="141:141">
      <c r="EK6770" s="598"/>
    </row>
    <row r="6771" spans="141:141">
      <c r="EK6771" s="598"/>
    </row>
    <row r="6772" spans="141:141">
      <c r="EK6772" s="598"/>
    </row>
    <row r="6773" spans="141:141">
      <c r="EK6773" s="598"/>
    </row>
    <row r="6774" spans="141:141">
      <c r="EK6774" s="598"/>
    </row>
    <row r="6775" spans="141:141">
      <c r="EK6775" s="598"/>
    </row>
    <row r="6776" spans="141:141">
      <c r="EK6776" s="598"/>
    </row>
    <row r="6777" spans="141:141">
      <c r="EK6777" s="598"/>
    </row>
    <row r="6778" spans="141:141">
      <c r="EK6778" s="598"/>
    </row>
    <row r="6779" spans="141:141">
      <c r="EK6779" s="598"/>
    </row>
    <row r="6780" spans="141:141">
      <c r="EK6780" s="598"/>
    </row>
    <row r="6781" spans="141:141">
      <c r="EK6781" s="598"/>
    </row>
    <row r="6782" spans="141:141">
      <c r="EK6782" s="598"/>
    </row>
    <row r="6783" spans="141:141">
      <c r="EK6783" s="598"/>
    </row>
    <row r="6784" spans="141:141">
      <c r="EK6784" s="598"/>
    </row>
    <row r="6785" spans="141:141">
      <c r="EK6785" s="598"/>
    </row>
    <row r="6786" spans="141:141">
      <c r="EK6786" s="598"/>
    </row>
    <row r="6787" spans="141:141">
      <c r="EK6787" s="598"/>
    </row>
    <row r="6788" spans="141:141">
      <c r="EK6788" s="598"/>
    </row>
    <row r="6789" spans="141:141">
      <c r="EK6789" s="598"/>
    </row>
    <row r="6790" spans="141:141">
      <c r="EK6790" s="598"/>
    </row>
    <row r="6791" spans="141:141">
      <c r="EK6791" s="598"/>
    </row>
    <row r="6792" spans="141:141">
      <c r="EK6792" s="598"/>
    </row>
    <row r="6793" spans="141:141">
      <c r="EK6793" s="598"/>
    </row>
    <row r="6794" spans="141:141">
      <c r="EK6794" s="598"/>
    </row>
    <row r="6795" spans="141:141">
      <c r="EK6795" s="598"/>
    </row>
    <row r="6796" spans="141:141">
      <c r="EK6796" s="598"/>
    </row>
    <row r="6797" spans="141:141">
      <c r="EK6797" s="598"/>
    </row>
    <row r="6798" spans="141:141">
      <c r="EK6798" s="598"/>
    </row>
    <row r="6799" spans="141:141">
      <c r="EK6799" s="598"/>
    </row>
    <row r="6800" spans="141:141">
      <c r="EK6800" s="598"/>
    </row>
    <row r="6801" spans="141:141">
      <c r="EK6801" s="598"/>
    </row>
    <row r="6802" spans="141:141">
      <c r="EK6802" s="598"/>
    </row>
    <row r="6803" spans="141:141">
      <c r="EK6803" s="598"/>
    </row>
    <row r="6804" spans="141:141">
      <c r="EK6804" s="598"/>
    </row>
    <row r="6805" spans="141:141">
      <c r="EK6805" s="598"/>
    </row>
    <row r="6806" spans="141:141">
      <c r="EK6806" s="598"/>
    </row>
    <row r="6807" spans="141:141">
      <c r="EK6807" s="598"/>
    </row>
    <row r="6808" spans="141:141">
      <c r="EK6808" s="598"/>
    </row>
    <row r="6809" spans="141:141">
      <c r="EK6809" s="598"/>
    </row>
    <row r="6810" spans="141:141">
      <c r="EK6810" s="598"/>
    </row>
    <row r="6811" spans="141:141">
      <c r="EK6811" s="598"/>
    </row>
    <row r="6812" spans="141:141">
      <c r="EK6812" s="598"/>
    </row>
    <row r="6813" spans="141:141">
      <c r="EK6813" s="598"/>
    </row>
    <row r="6814" spans="141:141">
      <c r="EK6814" s="598"/>
    </row>
    <row r="6815" spans="141:141">
      <c r="EK6815" s="598"/>
    </row>
    <row r="6816" spans="141:141">
      <c r="EK6816" s="598"/>
    </row>
    <row r="6817" spans="141:141">
      <c r="EK6817" s="598"/>
    </row>
    <row r="6818" spans="141:141">
      <c r="EK6818" s="598"/>
    </row>
    <row r="6819" spans="141:141">
      <c r="EK6819" s="598"/>
    </row>
    <row r="6820" spans="141:141">
      <c r="EK6820" s="598"/>
    </row>
    <row r="6821" spans="141:141">
      <c r="EK6821" s="598"/>
    </row>
    <row r="6822" spans="141:141">
      <c r="EK6822" s="598"/>
    </row>
    <row r="6823" spans="141:141">
      <c r="EK6823" s="598"/>
    </row>
    <row r="6824" spans="141:141">
      <c r="EK6824" s="598"/>
    </row>
    <row r="6825" spans="141:141">
      <c r="EK6825" s="598"/>
    </row>
    <row r="6826" spans="141:141">
      <c r="EK6826" s="598"/>
    </row>
    <row r="6827" spans="141:141">
      <c r="EK6827" s="598"/>
    </row>
    <row r="6828" spans="141:141">
      <c r="EK6828" s="598"/>
    </row>
    <row r="6829" spans="141:141">
      <c r="EK6829" s="598"/>
    </row>
    <row r="6830" spans="141:141">
      <c r="EK6830" s="598"/>
    </row>
    <row r="6831" spans="141:141">
      <c r="EK6831" s="598"/>
    </row>
    <row r="6832" spans="141:141">
      <c r="EK6832" s="598"/>
    </row>
    <row r="6833" spans="141:141">
      <c r="EK6833" s="598"/>
    </row>
    <row r="6834" spans="141:141">
      <c r="EK6834" s="598"/>
    </row>
    <row r="6835" spans="141:141">
      <c r="EK6835" s="598"/>
    </row>
    <row r="6836" spans="141:141">
      <c r="EK6836" s="598"/>
    </row>
    <row r="6837" spans="141:141">
      <c r="EK6837" s="598"/>
    </row>
    <row r="6838" spans="141:141">
      <c r="EK6838" s="598"/>
    </row>
    <row r="6839" spans="141:141">
      <c r="EK6839" s="598"/>
    </row>
    <row r="6840" spans="141:141">
      <c r="EK6840" s="598"/>
    </row>
    <row r="6841" spans="141:141">
      <c r="EK6841" s="598"/>
    </row>
    <row r="6842" spans="141:141">
      <c r="EK6842" s="598"/>
    </row>
    <row r="6843" spans="141:141">
      <c r="EK6843" s="598"/>
    </row>
    <row r="6844" spans="141:141">
      <c r="EK6844" s="598"/>
    </row>
    <row r="6845" spans="141:141">
      <c r="EK6845" s="598"/>
    </row>
    <row r="6846" spans="141:141">
      <c r="EK6846" s="598"/>
    </row>
    <row r="6847" spans="141:141">
      <c r="EK6847" s="598"/>
    </row>
    <row r="6848" spans="141:141">
      <c r="EK6848" s="598"/>
    </row>
    <row r="6849" spans="141:141">
      <c r="EK6849" s="598"/>
    </row>
    <row r="6850" spans="141:141">
      <c r="EK6850" s="598"/>
    </row>
    <row r="6851" spans="141:141">
      <c r="EK6851" s="598"/>
    </row>
    <row r="6852" spans="141:141">
      <c r="EK6852" s="598"/>
    </row>
    <row r="6853" spans="141:141">
      <c r="EK6853" s="598"/>
    </row>
    <row r="6854" spans="141:141">
      <c r="EK6854" s="598"/>
    </row>
    <row r="6855" spans="141:141">
      <c r="EK6855" s="598"/>
    </row>
    <row r="6856" spans="141:141">
      <c r="EK6856" s="598"/>
    </row>
    <row r="6857" spans="141:141">
      <c r="EK6857" s="598"/>
    </row>
    <row r="6858" spans="141:141">
      <c r="EK6858" s="598"/>
    </row>
    <row r="6859" spans="141:141">
      <c r="EK6859" s="598"/>
    </row>
    <row r="6860" spans="141:141">
      <c r="EK6860" s="598"/>
    </row>
    <row r="6861" spans="141:141">
      <c r="EK6861" s="598"/>
    </row>
    <row r="6862" spans="141:141">
      <c r="EK6862" s="598"/>
    </row>
    <row r="6863" spans="141:141">
      <c r="EK6863" s="598"/>
    </row>
    <row r="6864" spans="141:141">
      <c r="EK6864" s="598"/>
    </row>
    <row r="6865" spans="141:141">
      <c r="EK6865" s="598"/>
    </row>
    <row r="6866" spans="141:141">
      <c r="EK6866" s="598"/>
    </row>
    <row r="6867" spans="141:141">
      <c r="EK6867" s="598"/>
    </row>
    <row r="6868" spans="141:141">
      <c r="EK6868" s="598"/>
    </row>
    <row r="6869" spans="141:141">
      <c r="EK6869" s="598"/>
    </row>
    <row r="6870" spans="141:141">
      <c r="EK6870" s="598"/>
    </row>
    <row r="6871" spans="141:141">
      <c r="EK6871" s="598"/>
    </row>
    <row r="6872" spans="141:141">
      <c r="EK6872" s="598"/>
    </row>
    <row r="6873" spans="141:141">
      <c r="EK6873" s="598"/>
    </row>
    <row r="6874" spans="141:141">
      <c r="EK6874" s="598"/>
    </row>
    <row r="6875" spans="141:141">
      <c r="EK6875" s="598"/>
    </row>
    <row r="6876" spans="141:141">
      <c r="EK6876" s="598"/>
    </row>
    <row r="6877" spans="141:141">
      <c r="EK6877" s="598"/>
    </row>
    <row r="6878" spans="141:141">
      <c r="EK6878" s="598"/>
    </row>
    <row r="6879" spans="141:141">
      <c r="EK6879" s="598"/>
    </row>
    <row r="6880" spans="141:141">
      <c r="EK6880" s="598"/>
    </row>
    <row r="6881" spans="141:141">
      <c r="EK6881" s="598"/>
    </row>
    <row r="6882" spans="141:141">
      <c r="EK6882" s="598"/>
    </row>
    <row r="6883" spans="141:141">
      <c r="EK6883" s="598"/>
    </row>
    <row r="6884" spans="141:141">
      <c r="EK6884" s="598"/>
    </row>
    <row r="6885" spans="141:141">
      <c r="EK6885" s="598"/>
    </row>
    <row r="6886" spans="141:141">
      <c r="EK6886" s="598"/>
    </row>
    <row r="6887" spans="141:141">
      <c r="EK6887" s="598"/>
    </row>
    <row r="6888" spans="141:141">
      <c r="EK6888" s="598"/>
    </row>
    <row r="6889" spans="141:141">
      <c r="EK6889" s="598"/>
    </row>
    <row r="6890" spans="141:141">
      <c r="EK6890" s="598"/>
    </row>
    <row r="6891" spans="141:141">
      <c r="EK6891" s="598"/>
    </row>
    <row r="6892" spans="141:141">
      <c r="EK6892" s="598"/>
    </row>
    <row r="6893" spans="141:141">
      <c r="EK6893" s="598"/>
    </row>
    <row r="6894" spans="141:141">
      <c r="EK6894" s="598"/>
    </row>
    <row r="6895" spans="141:141">
      <c r="EK6895" s="598"/>
    </row>
    <row r="6896" spans="141:141">
      <c r="EK6896" s="598"/>
    </row>
    <row r="6897" spans="141:141">
      <c r="EK6897" s="598"/>
    </row>
    <row r="6898" spans="141:141">
      <c r="EK6898" s="598"/>
    </row>
    <row r="6899" spans="141:141">
      <c r="EK6899" s="598"/>
    </row>
    <row r="6900" spans="141:141">
      <c r="EK6900" s="598"/>
    </row>
    <row r="6901" spans="141:141">
      <c r="EK6901" s="598"/>
    </row>
    <row r="6902" spans="141:141">
      <c r="EK6902" s="598"/>
    </row>
    <row r="6903" spans="141:141">
      <c r="EK6903" s="598"/>
    </row>
    <row r="6904" spans="141:141">
      <c r="EK6904" s="598"/>
    </row>
    <row r="6905" spans="141:141">
      <c r="EK6905" s="598"/>
    </row>
    <row r="6906" spans="141:141">
      <c r="EK6906" s="598"/>
    </row>
    <row r="6907" spans="141:141">
      <c r="EK6907" s="598"/>
    </row>
    <row r="6908" spans="141:141">
      <c r="EK6908" s="598"/>
    </row>
    <row r="6909" spans="141:141">
      <c r="EK6909" s="598"/>
    </row>
    <row r="6910" spans="141:141">
      <c r="EK6910" s="598"/>
    </row>
    <row r="6911" spans="141:141">
      <c r="EK6911" s="598"/>
    </row>
    <row r="6912" spans="141:141">
      <c r="EK6912" s="598"/>
    </row>
    <row r="6913" spans="141:141">
      <c r="EK6913" s="598"/>
    </row>
    <row r="6914" spans="141:141">
      <c r="EK6914" s="598"/>
    </row>
    <row r="6915" spans="141:141">
      <c r="EK6915" s="598"/>
    </row>
    <row r="6916" spans="141:141">
      <c r="EK6916" s="598"/>
    </row>
    <row r="6917" spans="141:141">
      <c r="EK6917" s="598"/>
    </row>
    <row r="6918" spans="141:141">
      <c r="EK6918" s="598"/>
    </row>
    <row r="6919" spans="141:141">
      <c r="EK6919" s="598"/>
    </row>
    <row r="6920" spans="141:141">
      <c r="EK6920" s="598"/>
    </row>
    <row r="6921" spans="141:141">
      <c r="EK6921" s="598"/>
    </row>
    <row r="6922" spans="141:141">
      <c r="EK6922" s="598"/>
    </row>
    <row r="6923" spans="141:141">
      <c r="EK6923" s="598"/>
    </row>
    <row r="6924" spans="141:141">
      <c r="EK6924" s="598"/>
    </row>
    <row r="6925" spans="141:141">
      <c r="EK6925" s="598"/>
    </row>
    <row r="6926" spans="141:141">
      <c r="EK6926" s="598"/>
    </row>
    <row r="6927" spans="141:141">
      <c r="EK6927" s="598"/>
    </row>
    <row r="6928" spans="141:141">
      <c r="EK6928" s="598"/>
    </row>
    <row r="6929" spans="141:141">
      <c r="EK6929" s="598"/>
    </row>
    <row r="6930" spans="141:141">
      <c r="EK6930" s="598"/>
    </row>
    <row r="6931" spans="141:141">
      <c r="EK6931" s="598"/>
    </row>
    <row r="6932" spans="141:141">
      <c r="EK6932" s="598"/>
    </row>
    <row r="6933" spans="141:141">
      <c r="EK6933" s="598"/>
    </row>
    <row r="6934" spans="141:141">
      <c r="EK6934" s="598"/>
    </row>
    <row r="6935" spans="141:141">
      <c r="EK6935" s="598"/>
    </row>
    <row r="6936" spans="141:141">
      <c r="EK6936" s="598"/>
    </row>
    <row r="6937" spans="141:141">
      <c r="EK6937" s="598"/>
    </row>
    <row r="6938" spans="141:141">
      <c r="EK6938" s="598"/>
    </row>
    <row r="6939" spans="141:141">
      <c r="EK6939" s="598"/>
    </row>
    <row r="6940" spans="141:141">
      <c r="EK6940" s="598"/>
    </row>
    <row r="6941" spans="141:141">
      <c r="EK6941" s="598"/>
    </row>
    <row r="6942" spans="141:141">
      <c r="EK6942" s="598"/>
    </row>
    <row r="6943" spans="141:141">
      <c r="EK6943" s="598"/>
    </row>
    <row r="6944" spans="141:141">
      <c r="EK6944" s="598"/>
    </row>
    <row r="6945" spans="141:141">
      <c r="EK6945" s="598"/>
    </row>
    <row r="6946" spans="141:141">
      <c r="EK6946" s="598"/>
    </row>
    <row r="6947" spans="141:141">
      <c r="EK6947" s="598"/>
    </row>
    <row r="6948" spans="141:141">
      <c r="EK6948" s="598"/>
    </row>
    <row r="6949" spans="141:141">
      <c r="EK6949" s="598"/>
    </row>
    <row r="6950" spans="141:141">
      <c r="EK6950" s="598"/>
    </row>
    <row r="6951" spans="141:141">
      <c r="EK6951" s="598"/>
    </row>
    <row r="6952" spans="141:141">
      <c r="EK6952" s="598"/>
    </row>
    <row r="6953" spans="141:141">
      <c r="EK6953" s="598"/>
    </row>
    <row r="6954" spans="141:141">
      <c r="EK6954" s="598"/>
    </row>
    <row r="6955" spans="141:141">
      <c r="EK6955" s="598"/>
    </row>
    <row r="6956" spans="141:141">
      <c r="EK6956" s="598"/>
    </row>
    <row r="6957" spans="141:141">
      <c r="EK6957" s="598"/>
    </row>
    <row r="6958" spans="141:141">
      <c r="EK6958" s="598"/>
    </row>
    <row r="6959" spans="141:141">
      <c r="EK6959" s="598"/>
    </row>
    <row r="6960" spans="141:141">
      <c r="EK6960" s="598"/>
    </row>
    <row r="6961" spans="141:141">
      <c r="EK6961" s="598"/>
    </row>
    <row r="6962" spans="141:141">
      <c r="EK6962" s="598"/>
    </row>
    <row r="6963" spans="141:141">
      <c r="EK6963" s="598"/>
    </row>
    <row r="6964" spans="141:141">
      <c r="EK6964" s="598"/>
    </row>
    <row r="6965" spans="141:141">
      <c r="EK6965" s="598"/>
    </row>
    <row r="6966" spans="141:141">
      <c r="EK6966" s="598"/>
    </row>
    <row r="6967" spans="141:141">
      <c r="EK6967" s="598"/>
    </row>
    <row r="6968" spans="141:141">
      <c r="EK6968" s="598"/>
    </row>
    <row r="6969" spans="141:141">
      <c r="EK6969" s="598"/>
    </row>
    <row r="6970" spans="141:141">
      <c r="EK6970" s="598"/>
    </row>
    <row r="6971" spans="141:141">
      <c r="EK6971" s="598"/>
    </row>
    <row r="6972" spans="141:141">
      <c r="EK6972" s="598"/>
    </row>
    <row r="6973" spans="141:141">
      <c r="EK6973" s="598"/>
    </row>
    <row r="6974" spans="141:141">
      <c r="EK6974" s="598"/>
    </row>
    <row r="6975" spans="141:141">
      <c r="EK6975" s="598"/>
    </row>
    <row r="6976" spans="141:141">
      <c r="EK6976" s="598"/>
    </row>
    <row r="6977" spans="141:141">
      <c r="EK6977" s="598"/>
    </row>
    <row r="6978" spans="141:141">
      <c r="EK6978" s="598"/>
    </row>
    <row r="6979" spans="141:141">
      <c r="EK6979" s="598"/>
    </row>
    <row r="6980" spans="141:141">
      <c r="EK6980" s="598"/>
    </row>
    <row r="6981" spans="141:141">
      <c r="EK6981" s="598"/>
    </row>
    <row r="6982" spans="141:141">
      <c r="EK6982" s="598"/>
    </row>
    <row r="6983" spans="141:141">
      <c r="EK6983" s="598"/>
    </row>
    <row r="6984" spans="141:141">
      <c r="EK6984" s="598"/>
    </row>
    <row r="6985" spans="141:141">
      <c r="EK6985" s="598"/>
    </row>
    <row r="6986" spans="141:141">
      <c r="EK6986" s="598"/>
    </row>
    <row r="6987" spans="141:141">
      <c r="EK6987" s="598"/>
    </row>
    <row r="6988" spans="141:141">
      <c r="EK6988" s="598"/>
    </row>
    <row r="6989" spans="141:141">
      <c r="EK6989" s="598"/>
    </row>
    <row r="6990" spans="141:141">
      <c r="EK6990" s="598"/>
    </row>
    <row r="6991" spans="141:141">
      <c r="EK6991" s="598"/>
    </row>
    <row r="6992" spans="141:141">
      <c r="EK6992" s="598"/>
    </row>
    <row r="6993" spans="141:141">
      <c r="EK6993" s="598"/>
    </row>
    <row r="6994" spans="141:141">
      <c r="EK6994" s="598"/>
    </row>
    <row r="6995" spans="141:141">
      <c r="EK6995" s="598"/>
    </row>
    <row r="6996" spans="141:141">
      <c r="EK6996" s="598"/>
    </row>
    <row r="6997" spans="141:141">
      <c r="EK6997" s="598"/>
    </row>
    <row r="6998" spans="141:141">
      <c r="EK6998" s="598"/>
    </row>
    <row r="6999" spans="141:141">
      <c r="EK6999" s="598"/>
    </row>
    <row r="7000" spans="141:141">
      <c r="EK7000" s="598"/>
    </row>
    <row r="7001" spans="141:141">
      <c r="EK7001" s="598"/>
    </row>
    <row r="7002" spans="141:141">
      <c r="EK7002" s="598"/>
    </row>
    <row r="7003" spans="141:141">
      <c r="EK7003" s="598"/>
    </row>
    <row r="7004" spans="141:141">
      <c r="EK7004" s="598"/>
    </row>
    <row r="7005" spans="141:141">
      <c r="EK7005" s="598"/>
    </row>
    <row r="7006" spans="141:141">
      <c r="EK7006" s="598"/>
    </row>
    <row r="7007" spans="141:141">
      <c r="EK7007" s="598"/>
    </row>
    <row r="7008" spans="141:141">
      <c r="EK7008" s="598"/>
    </row>
    <row r="7009" spans="141:141">
      <c r="EK7009" s="598"/>
    </row>
    <row r="7010" spans="141:141">
      <c r="EK7010" s="598"/>
    </row>
    <row r="7011" spans="141:141">
      <c r="EK7011" s="598"/>
    </row>
    <row r="7012" spans="141:141">
      <c r="EK7012" s="598"/>
    </row>
    <row r="7013" spans="141:141">
      <c r="EK7013" s="598"/>
    </row>
    <row r="7014" spans="141:141">
      <c r="EK7014" s="598"/>
    </row>
    <row r="7015" spans="141:141">
      <c r="EK7015" s="598"/>
    </row>
    <row r="7016" spans="141:141">
      <c r="EK7016" s="598"/>
    </row>
    <row r="7017" spans="141:141">
      <c r="EK7017" s="598"/>
    </row>
    <row r="7018" spans="141:141">
      <c r="EK7018" s="598"/>
    </row>
    <row r="7019" spans="141:141">
      <c r="EK7019" s="598"/>
    </row>
    <row r="7020" spans="141:141">
      <c r="EK7020" s="598"/>
    </row>
    <row r="7021" spans="141:141">
      <c r="EK7021" s="598"/>
    </row>
    <row r="7022" spans="141:141">
      <c r="EK7022" s="598"/>
    </row>
    <row r="7023" spans="141:141">
      <c r="EK7023" s="598"/>
    </row>
    <row r="7024" spans="141:141">
      <c r="EK7024" s="598"/>
    </row>
    <row r="7025" spans="141:141">
      <c r="EK7025" s="598"/>
    </row>
    <row r="7026" spans="141:141">
      <c r="EK7026" s="598"/>
    </row>
    <row r="7027" spans="141:141">
      <c r="EK7027" s="598"/>
    </row>
    <row r="7028" spans="141:141">
      <c r="EK7028" s="598"/>
    </row>
    <row r="7029" spans="141:141">
      <c r="EK7029" s="598"/>
    </row>
    <row r="7030" spans="141:141">
      <c r="EK7030" s="598"/>
    </row>
    <row r="7031" spans="141:141">
      <c r="EK7031" s="598"/>
    </row>
    <row r="7032" spans="141:141">
      <c r="EK7032" s="598"/>
    </row>
    <row r="7033" spans="141:141">
      <c r="EK7033" s="598"/>
    </row>
    <row r="7034" spans="141:141">
      <c r="EK7034" s="598"/>
    </row>
    <row r="7035" spans="141:141">
      <c r="EK7035" s="598"/>
    </row>
    <row r="7036" spans="141:141">
      <c r="EK7036" s="598"/>
    </row>
    <row r="7037" spans="141:141">
      <c r="EK7037" s="598"/>
    </row>
    <row r="7038" spans="141:141">
      <c r="EK7038" s="598"/>
    </row>
    <row r="7039" spans="141:141">
      <c r="EK7039" s="598"/>
    </row>
    <row r="7040" spans="141:141">
      <c r="EK7040" s="598"/>
    </row>
    <row r="7041" spans="141:141">
      <c r="EK7041" s="598"/>
    </row>
    <row r="7042" spans="141:141">
      <c r="EK7042" s="598"/>
    </row>
    <row r="7043" spans="141:141">
      <c r="EK7043" s="598"/>
    </row>
    <row r="7044" spans="141:141">
      <c r="EK7044" s="598"/>
    </row>
    <row r="7045" spans="141:141">
      <c r="EK7045" s="598"/>
    </row>
    <row r="7046" spans="141:141">
      <c r="EK7046" s="598"/>
    </row>
    <row r="7047" spans="141:141">
      <c r="EK7047" s="598"/>
    </row>
    <row r="7048" spans="141:141">
      <c r="EK7048" s="598"/>
    </row>
    <row r="7049" spans="141:141">
      <c r="EK7049" s="598"/>
    </row>
    <row r="7050" spans="141:141">
      <c r="EK7050" s="598"/>
    </row>
    <row r="7051" spans="141:141">
      <c r="EK7051" s="598"/>
    </row>
    <row r="7052" spans="141:141">
      <c r="EK7052" s="598"/>
    </row>
    <row r="7053" spans="141:141">
      <c r="EK7053" s="598"/>
    </row>
    <row r="7054" spans="141:141">
      <c r="EK7054" s="598"/>
    </row>
    <row r="7055" spans="141:141">
      <c r="EK7055" s="598"/>
    </row>
    <row r="7056" spans="141:141">
      <c r="EK7056" s="598"/>
    </row>
    <row r="7057" spans="141:141">
      <c r="EK7057" s="598"/>
    </row>
    <row r="7058" spans="141:141">
      <c r="EK7058" s="598"/>
    </row>
    <row r="7059" spans="141:141">
      <c r="EK7059" s="598"/>
    </row>
    <row r="7060" spans="141:141">
      <c r="EK7060" s="598"/>
    </row>
    <row r="7061" spans="141:141">
      <c r="EK7061" s="598"/>
    </row>
    <row r="7062" spans="141:141">
      <c r="EK7062" s="598"/>
    </row>
    <row r="7063" spans="141:141">
      <c r="EK7063" s="598"/>
    </row>
    <row r="7064" spans="141:141">
      <c r="EK7064" s="598"/>
    </row>
    <row r="7065" spans="141:141">
      <c r="EK7065" s="598"/>
    </row>
    <row r="7066" spans="141:141">
      <c r="EK7066" s="598"/>
    </row>
    <row r="7067" spans="141:141">
      <c r="EK7067" s="598"/>
    </row>
    <row r="7068" spans="141:141">
      <c r="EK7068" s="598"/>
    </row>
    <row r="7069" spans="141:141">
      <c r="EK7069" s="598"/>
    </row>
    <row r="7070" spans="141:141">
      <c r="EK7070" s="598"/>
    </row>
    <row r="7071" spans="141:141">
      <c r="EK7071" s="598"/>
    </row>
    <row r="7072" spans="141:141">
      <c r="EK7072" s="598"/>
    </row>
    <row r="7073" spans="141:141">
      <c r="EK7073" s="598"/>
    </row>
    <row r="7074" spans="141:141">
      <c r="EK7074" s="598"/>
    </row>
    <row r="7075" spans="141:141">
      <c r="EK7075" s="598"/>
    </row>
    <row r="7076" spans="141:141">
      <c r="EK7076" s="598"/>
    </row>
    <row r="7077" spans="141:141">
      <c r="EK7077" s="598"/>
    </row>
    <row r="7078" spans="141:141">
      <c r="EK7078" s="598"/>
    </row>
    <row r="7079" spans="141:141">
      <c r="EK7079" s="598"/>
    </row>
    <row r="7080" spans="141:141">
      <c r="EK7080" s="598"/>
    </row>
    <row r="7081" spans="141:141">
      <c r="EK7081" s="598"/>
    </row>
    <row r="7082" spans="141:141">
      <c r="EK7082" s="598"/>
    </row>
    <row r="7083" spans="141:141">
      <c r="EK7083" s="598"/>
    </row>
    <row r="7084" spans="141:141">
      <c r="EK7084" s="598"/>
    </row>
    <row r="7085" spans="141:141">
      <c r="EK7085" s="598"/>
    </row>
    <row r="7086" spans="141:141">
      <c r="EK7086" s="598"/>
    </row>
    <row r="7087" spans="141:141">
      <c r="EK7087" s="598"/>
    </row>
    <row r="7088" spans="141:141">
      <c r="EK7088" s="598"/>
    </row>
    <row r="7089" spans="141:141">
      <c r="EK7089" s="598"/>
    </row>
    <row r="7090" spans="141:141">
      <c r="EK7090" s="598"/>
    </row>
    <row r="7091" spans="141:141">
      <c r="EK7091" s="598"/>
    </row>
    <row r="7092" spans="141:141">
      <c r="EK7092" s="598"/>
    </row>
    <row r="7093" spans="141:141">
      <c r="EK7093" s="598"/>
    </row>
    <row r="7094" spans="141:141">
      <c r="EK7094" s="598"/>
    </row>
    <row r="7095" spans="141:141">
      <c r="EK7095" s="598"/>
    </row>
    <row r="7096" spans="141:141">
      <c r="EK7096" s="598"/>
    </row>
    <row r="7097" spans="141:141">
      <c r="EK7097" s="598"/>
    </row>
    <row r="7098" spans="141:141">
      <c r="EK7098" s="598"/>
    </row>
    <row r="7099" spans="141:141">
      <c r="EK7099" s="598"/>
    </row>
    <row r="7100" spans="141:141">
      <c r="EK7100" s="598"/>
    </row>
    <row r="7101" spans="141:141">
      <c r="EK7101" s="598"/>
    </row>
    <row r="7102" spans="141:141">
      <c r="EK7102" s="598"/>
    </row>
    <row r="7103" spans="141:141">
      <c r="EK7103" s="598"/>
    </row>
    <row r="7104" spans="141:141">
      <c r="EK7104" s="598"/>
    </row>
    <row r="7105" spans="141:141">
      <c r="EK7105" s="598"/>
    </row>
    <row r="7106" spans="141:141">
      <c r="EK7106" s="598"/>
    </row>
    <row r="7107" spans="141:141">
      <c r="EK7107" s="598"/>
    </row>
    <row r="7108" spans="141:141">
      <c r="EK7108" s="598"/>
    </row>
    <row r="7109" spans="141:141">
      <c r="EK7109" s="598"/>
    </row>
    <row r="7110" spans="141:141">
      <c r="EK7110" s="598"/>
    </row>
    <row r="7111" spans="141:141">
      <c r="EK7111" s="598"/>
    </row>
    <row r="7112" spans="141:141">
      <c r="EK7112" s="598"/>
    </row>
    <row r="7113" spans="141:141">
      <c r="EK7113" s="598"/>
    </row>
    <row r="7114" spans="141:141">
      <c r="EK7114" s="598"/>
    </row>
    <row r="7115" spans="141:141">
      <c r="EK7115" s="598"/>
    </row>
    <row r="7116" spans="141:141">
      <c r="EK7116" s="598"/>
    </row>
    <row r="7117" spans="141:141">
      <c r="EK7117" s="598"/>
    </row>
    <row r="7118" spans="141:141">
      <c r="EK7118" s="598"/>
    </row>
    <row r="7119" spans="141:141">
      <c r="EK7119" s="598"/>
    </row>
    <row r="7120" spans="141:141">
      <c r="EK7120" s="598"/>
    </row>
    <row r="7121" spans="141:141">
      <c r="EK7121" s="598"/>
    </row>
    <row r="7122" spans="141:141">
      <c r="EK7122" s="598"/>
    </row>
    <row r="7123" spans="141:141">
      <c r="EK7123" s="598"/>
    </row>
    <row r="7124" spans="141:141">
      <c r="EK7124" s="598"/>
    </row>
    <row r="7125" spans="141:141">
      <c r="EK7125" s="598"/>
    </row>
    <row r="7126" spans="141:141">
      <c r="EK7126" s="598"/>
    </row>
    <row r="7127" spans="141:141">
      <c r="EK7127" s="598"/>
    </row>
    <row r="7128" spans="141:141">
      <c r="EK7128" s="598"/>
    </row>
    <row r="7129" spans="141:141">
      <c r="EK7129" s="598"/>
    </row>
    <row r="7130" spans="141:141">
      <c r="EK7130" s="598"/>
    </row>
    <row r="7131" spans="141:141">
      <c r="EK7131" s="598"/>
    </row>
    <row r="7132" spans="141:141">
      <c r="EK7132" s="598"/>
    </row>
    <row r="7133" spans="141:141">
      <c r="EK7133" s="598"/>
    </row>
    <row r="7134" spans="141:141">
      <c r="EK7134" s="598"/>
    </row>
    <row r="7135" spans="141:141">
      <c r="EK7135" s="598"/>
    </row>
    <row r="7136" spans="141:141">
      <c r="EK7136" s="598"/>
    </row>
    <row r="7137" spans="141:141">
      <c r="EK7137" s="598"/>
    </row>
    <row r="7138" spans="141:141">
      <c r="EK7138" s="598"/>
    </row>
    <row r="7139" spans="141:141">
      <c r="EK7139" s="598"/>
    </row>
    <row r="7140" spans="141:141">
      <c r="EK7140" s="598"/>
    </row>
    <row r="7141" spans="141:141">
      <c r="EK7141" s="598"/>
    </row>
    <row r="7142" spans="141:141">
      <c r="EK7142" s="598"/>
    </row>
    <row r="7143" spans="141:141">
      <c r="EK7143" s="598"/>
    </row>
    <row r="7144" spans="141:141">
      <c r="EK7144" s="598"/>
    </row>
    <row r="7145" spans="141:141">
      <c r="EK7145" s="598"/>
    </row>
    <row r="7146" spans="141:141">
      <c r="EK7146" s="598"/>
    </row>
    <row r="7147" spans="141:141">
      <c r="EK7147" s="598"/>
    </row>
    <row r="7148" spans="141:141">
      <c r="EK7148" s="598"/>
    </row>
    <row r="7149" spans="141:141">
      <c r="EK7149" s="598"/>
    </row>
    <row r="7150" spans="141:141">
      <c r="EK7150" s="598"/>
    </row>
    <row r="7151" spans="141:141">
      <c r="EK7151" s="598"/>
    </row>
    <row r="7152" spans="141:141">
      <c r="EK7152" s="598"/>
    </row>
    <row r="7153" spans="141:141">
      <c r="EK7153" s="598"/>
    </row>
    <row r="7154" spans="141:141">
      <c r="EK7154" s="598"/>
    </row>
    <row r="7155" spans="141:141">
      <c r="EK7155" s="598"/>
    </row>
    <row r="7156" spans="141:141">
      <c r="EK7156" s="598"/>
    </row>
    <row r="7157" spans="141:141">
      <c r="EK7157" s="598"/>
    </row>
    <row r="7158" spans="141:141">
      <c r="EK7158" s="598"/>
    </row>
    <row r="7159" spans="141:141">
      <c r="EK7159" s="598"/>
    </row>
    <row r="7160" spans="141:141">
      <c r="EK7160" s="598"/>
    </row>
    <row r="7161" spans="141:141">
      <c r="EK7161" s="598"/>
    </row>
    <row r="7162" spans="141:141">
      <c r="EK7162" s="598"/>
    </row>
    <row r="7163" spans="141:141">
      <c r="EK7163" s="598"/>
    </row>
    <row r="7164" spans="141:141">
      <c r="EK7164" s="598"/>
    </row>
    <row r="7165" spans="141:141">
      <c r="EK7165" s="598"/>
    </row>
    <row r="7166" spans="141:141">
      <c r="EK7166" s="598"/>
    </row>
    <row r="7167" spans="141:141">
      <c r="EK7167" s="598"/>
    </row>
    <row r="7168" spans="141:141">
      <c r="EK7168" s="598"/>
    </row>
    <row r="7169" spans="141:141">
      <c r="EK7169" s="598"/>
    </row>
    <row r="7170" spans="141:141">
      <c r="EK7170" s="598"/>
    </row>
    <row r="7171" spans="141:141">
      <c r="EK7171" s="598"/>
    </row>
    <row r="7172" spans="141:141">
      <c r="EK7172" s="598"/>
    </row>
    <row r="7173" spans="141:141">
      <c r="EK7173" s="598"/>
    </row>
    <row r="7174" spans="141:141">
      <c r="EK7174" s="598"/>
    </row>
    <row r="7175" spans="141:141">
      <c r="EK7175" s="598"/>
    </row>
    <row r="7176" spans="141:141">
      <c r="EK7176" s="598"/>
    </row>
    <row r="7177" spans="141:141">
      <c r="EK7177" s="598"/>
    </row>
    <row r="7178" spans="141:141">
      <c r="EK7178" s="598"/>
    </row>
    <row r="7179" spans="141:141">
      <c r="EK7179" s="598"/>
    </row>
    <row r="7180" spans="141:141">
      <c r="EK7180" s="598"/>
    </row>
    <row r="7181" spans="141:141">
      <c r="EK7181" s="598"/>
    </row>
    <row r="7182" spans="141:141">
      <c r="EK7182" s="598"/>
    </row>
    <row r="7183" spans="141:141">
      <c r="EK7183" s="598"/>
    </row>
    <row r="7184" spans="141:141">
      <c r="EK7184" s="598"/>
    </row>
    <row r="7185" spans="141:141">
      <c r="EK7185" s="598"/>
    </row>
    <row r="7186" spans="141:141">
      <c r="EK7186" s="598"/>
    </row>
    <row r="7187" spans="141:141">
      <c r="EK7187" s="598"/>
    </row>
    <row r="7188" spans="141:141">
      <c r="EK7188" s="598"/>
    </row>
    <row r="7189" spans="141:141">
      <c r="EK7189" s="598"/>
    </row>
    <row r="7190" spans="141:141">
      <c r="EK7190" s="598"/>
    </row>
    <row r="7191" spans="141:141">
      <c r="EK7191" s="598"/>
    </row>
    <row r="7192" spans="141:141">
      <c r="EK7192" s="598"/>
    </row>
    <row r="7193" spans="141:141">
      <c r="EK7193" s="598"/>
    </row>
    <row r="7194" spans="141:141">
      <c r="EK7194" s="598"/>
    </row>
    <row r="7195" spans="141:141">
      <c r="EK7195" s="598"/>
    </row>
    <row r="7196" spans="141:141">
      <c r="EK7196" s="598"/>
    </row>
    <row r="7197" spans="141:141">
      <c r="EK7197" s="598"/>
    </row>
    <row r="7198" spans="141:141">
      <c r="EK7198" s="598"/>
    </row>
    <row r="7199" spans="141:141">
      <c r="EK7199" s="598"/>
    </row>
    <row r="7200" spans="141:141">
      <c r="EK7200" s="598"/>
    </row>
    <row r="7201" spans="141:141">
      <c r="EK7201" s="598"/>
    </row>
    <row r="7202" spans="141:141">
      <c r="EK7202" s="598"/>
    </row>
    <row r="7203" spans="141:141">
      <c r="EK7203" s="598"/>
    </row>
    <row r="7204" spans="141:141">
      <c r="EK7204" s="598"/>
    </row>
    <row r="7205" spans="141:141">
      <c r="EK7205" s="598"/>
    </row>
    <row r="7206" spans="141:141">
      <c r="EK7206" s="598"/>
    </row>
    <row r="7207" spans="141:141">
      <c r="EK7207" s="598"/>
    </row>
    <row r="7208" spans="141:141">
      <c r="EK7208" s="598"/>
    </row>
    <row r="7209" spans="141:141">
      <c r="EK7209" s="598"/>
    </row>
    <row r="7210" spans="141:141">
      <c r="EK7210" s="598"/>
    </row>
    <row r="7211" spans="141:141">
      <c r="EK7211" s="598"/>
    </row>
    <row r="7212" spans="141:141">
      <c r="EK7212" s="598"/>
    </row>
    <row r="7213" spans="141:141">
      <c r="EK7213" s="598"/>
    </row>
    <row r="7214" spans="141:141">
      <c r="EK7214" s="598"/>
    </row>
    <row r="7215" spans="141:141">
      <c r="EK7215" s="598"/>
    </row>
    <row r="7216" spans="141:141">
      <c r="EK7216" s="598"/>
    </row>
    <row r="7217" spans="141:141">
      <c r="EK7217" s="598"/>
    </row>
    <row r="7218" spans="141:141">
      <c r="EK7218" s="598"/>
    </row>
    <row r="7219" spans="141:141">
      <c r="EK7219" s="598"/>
    </row>
    <row r="7220" spans="141:141">
      <c r="EK7220" s="598"/>
    </row>
    <row r="7221" spans="141:141">
      <c r="EK7221" s="598"/>
    </row>
    <row r="7222" spans="141:141">
      <c r="EK7222" s="598"/>
    </row>
    <row r="7223" spans="141:141">
      <c r="EK7223" s="598"/>
    </row>
    <row r="7224" spans="141:141">
      <c r="EK7224" s="598"/>
    </row>
    <row r="7225" spans="141:141">
      <c r="EK7225" s="598"/>
    </row>
    <row r="7226" spans="141:141">
      <c r="EK7226" s="598"/>
    </row>
    <row r="7227" spans="141:141">
      <c r="EK7227" s="598"/>
    </row>
    <row r="7228" spans="141:141">
      <c r="EK7228" s="598"/>
    </row>
    <row r="7229" spans="141:141">
      <c r="EK7229" s="598"/>
    </row>
    <row r="7230" spans="141:141">
      <c r="EK7230" s="598"/>
    </row>
    <row r="7231" spans="141:141">
      <c r="EK7231" s="598"/>
    </row>
    <row r="7232" spans="141:141">
      <c r="EK7232" s="598"/>
    </row>
    <row r="7233" spans="141:141">
      <c r="EK7233" s="598"/>
    </row>
    <row r="7234" spans="141:141">
      <c r="EK7234" s="598"/>
    </row>
    <row r="7235" spans="141:141">
      <c r="EK7235" s="598"/>
    </row>
    <row r="7236" spans="141:141">
      <c r="EK7236" s="598"/>
    </row>
    <row r="7237" spans="141:141">
      <c r="EK7237" s="598"/>
    </row>
    <row r="7238" spans="141:141">
      <c r="EK7238" s="598"/>
    </row>
    <row r="7239" spans="141:141">
      <c r="EK7239" s="598"/>
    </row>
    <row r="7240" spans="141:141">
      <c r="EK7240" s="598"/>
    </row>
    <row r="7241" spans="141:141">
      <c r="EK7241" s="598"/>
    </row>
    <row r="7242" spans="141:141">
      <c r="EK7242" s="598"/>
    </row>
    <row r="7243" spans="141:141">
      <c r="EK7243" s="598"/>
    </row>
    <row r="7244" spans="141:141">
      <c r="EK7244" s="598"/>
    </row>
    <row r="7245" spans="141:141">
      <c r="EK7245" s="598"/>
    </row>
    <row r="7246" spans="141:141">
      <c r="EK7246" s="598"/>
    </row>
    <row r="7247" spans="141:141">
      <c r="EK7247" s="598"/>
    </row>
    <row r="7248" spans="141:141">
      <c r="EK7248" s="598"/>
    </row>
    <row r="7249" spans="141:141">
      <c r="EK7249" s="598"/>
    </row>
    <row r="7250" spans="141:141">
      <c r="EK7250" s="598"/>
    </row>
    <row r="7251" spans="141:141">
      <c r="EK7251" s="598"/>
    </row>
    <row r="7252" spans="141:141">
      <c r="EK7252" s="598"/>
    </row>
    <row r="7253" spans="141:141">
      <c r="EK7253" s="598"/>
    </row>
    <row r="7254" spans="141:141">
      <c r="EK7254" s="598"/>
    </row>
    <row r="7255" spans="141:141">
      <c r="EK7255" s="598"/>
    </row>
    <row r="7256" spans="141:141">
      <c r="EK7256" s="598"/>
    </row>
    <row r="7257" spans="141:141">
      <c r="EK7257" s="598"/>
    </row>
    <row r="7258" spans="141:141">
      <c r="EK7258" s="598"/>
    </row>
    <row r="7259" spans="141:141">
      <c r="EK7259" s="598"/>
    </row>
    <row r="7260" spans="141:141">
      <c r="EK7260" s="598"/>
    </row>
    <row r="7261" spans="141:141">
      <c r="EK7261" s="598"/>
    </row>
    <row r="7262" spans="141:141">
      <c r="EK7262" s="598"/>
    </row>
    <row r="7263" spans="141:141">
      <c r="EK7263" s="598"/>
    </row>
    <row r="7264" spans="141:141">
      <c r="EK7264" s="598"/>
    </row>
    <row r="7265" spans="141:141">
      <c r="EK7265" s="598"/>
    </row>
    <row r="7266" spans="141:141">
      <c r="EK7266" s="598"/>
    </row>
    <row r="7267" spans="141:141">
      <c r="EK7267" s="598"/>
    </row>
    <row r="7268" spans="141:141">
      <c r="EK7268" s="598"/>
    </row>
    <row r="7269" spans="141:141">
      <c r="EK7269" s="598"/>
    </row>
    <row r="7270" spans="141:141">
      <c r="EK7270" s="598"/>
    </row>
    <row r="7271" spans="141:141">
      <c r="EK7271" s="598"/>
    </row>
    <row r="7272" spans="141:141">
      <c r="EK7272" s="598"/>
    </row>
    <row r="7273" spans="141:141">
      <c r="EK7273" s="598"/>
    </row>
    <row r="7274" spans="141:141">
      <c r="EK7274" s="598"/>
    </row>
    <row r="7275" spans="141:141">
      <c r="EK7275" s="598"/>
    </row>
    <row r="7276" spans="141:141">
      <c r="EK7276" s="598"/>
    </row>
    <row r="7277" spans="141:141">
      <c r="EK7277" s="598"/>
    </row>
    <row r="7278" spans="141:141">
      <c r="EK7278" s="598"/>
    </row>
    <row r="7279" spans="141:141">
      <c r="EK7279" s="598"/>
    </row>
    <row r="7280" spans="141:141">
      <c r="EK7280" s="598"/>
    </row>
    <row r="7281" spans="141:141">
      <c r="EK7281" s="598"/>
    </row>
    <row r="7282" spans="141:141">
      <c r="EK7282" s="598"/>
    </row>
    <row r="7283" spans="141:141">
      <c r="EK7283" s="598"/>
    </row>
    <row r="7284" spans="141:141">
      <c r="EK7284" s="598"/>
    </row>
    <row r="7285" spans="141:141">
      <c r="EK7285" s="598"/>
    </row>
    <row r="7286" spans="141:141">
      <c r="EK7286" s="598"/>
    </row>
    <row r="7287" spans="141:141">
      <c r="EK7287" s="598"/>
    </row>
    <row r="7288" spans="141:141">
      <c r="EK7288" s="598"/>
    </row>
    <row r="7289" spans="141:141">
      <c r="EK7289" s="598"/>
    </row>
    <row r="7290" spans="141:141">
      <c r="EK7290" s="598"/>
    </row>
    <row r="7291" spans="141:141">
      <c r="EK7291" s="598"/>
    </row>
    <row r="7292" spans="141:141">
      <c r="EK7292" s="598"/>
    </row>
    <row r="7293" spans="141:141">
      <c r="EK7293" s="598"/>
    </row>
    <row r="7294" spans="141:141">
      <c r="EK7294" s="598"/>
    </row>
    <row r="7295" spans="141:141">
      <c r="EK7295" s="598"/>
    </row>
    <row r="7296" spans="141:141">
      <c r="EK7296" s="598"/>
    </row>
    <row r="7297" spans="141:141">
      <c r="EK7297" s="598"/>
    </row>
    <row r="7298" spans="141:141">
      <c r="EK7298" s="598"/>
    </row>
    <row r="7299" spans="141:141">
      <c r="EK7299" s="598"/>
    </row>
    <row r="7300" spans="141:141">
      <c r="EK7300" s="598"/>
    </row>
    <row r="7301" spans="141:141">
      <c r="EK7301" s="598"/>
    </row>
    <row r="7302" spans="141:141">
      <c r="EK7302" s="598"/>
    </row>
    <row r="7303" spans="141:141">
      <c r="EK7303" s="598"/>
    </row>
    <row r="7304" spans="141:141">
      <c r="EK7304" s="598"/>
    </row>
    <row r="7305" spans="141:141">
      <c r="EK7305" s="598"/>
    </row>
    <row r="7306" spans="141:141">
      <c r="EK7306" s="598"/>
    </row>
    <row r="7307" spans="141:141">
      <c r="EK7307" s="598"/>
    </row>
    <row r="7308" spans="141:141">
      <c r="EK7308" s="598"/>
    </row>
    <row r="7309" spans="141:141">
      <c r="EK7309" s="598"/>
    </row>
    <row r="7310" spans="141:141">
      <c r="EK7310" s="598"/>
    </row>
    <row r="7311" spans="141:141">
      <c r="EK7311" s="598"/>
    </row>
    <row r="7312" spans="141:141">
      <c r="EK7312" s="598"/>
    </row>
    <row r="7313" spans="141:141">
      <c r="EK7313" s="598"/>
    </row>
    <row r="7314" spans="141:141">
      <c r="EK7314" s="598"/>
    </row>
    <row r="7315" spans="141:141">
      <c r="EK7315" s="598"/>
    </row>
    <row r="7316" spans="141:141">
      <c r="EK7316" s="598"/>
    </row>
    <row r="7317" spans="141:141">
      <c r="EK7317" s="598"/>
    </row>
    <row r="7318" spans="141:141">
      <c r="EK7318" s="598"/>
    </row>
    <row r="7319" spans="141:141">
      <c r="EK7319" s="598"/>
    </row>
    <row r="7320" spans="141:141">
      <c r="EK7320" s="598"/>
    </row>
    <row r="7321" spans="141:141">
      <c r="EK7321" s="598"/>
    </row>
    <row r="7322" spans="141:141">
      <c r="EK7322" s="598"/>
    </row>
    <row r="7323" spans="141:141">
      <c r="EK7323" s="598"/>
    </row>
    <row r="7324" spans="141:141">
      <c r="EK7324" s="598"/>
    </row>
    <row r="7325" spans="141:141">
      <c r="EK7325" s="598"/>
    </row>
    <row r="7326" spans="141:141">
      <c r="EK7326" s="598"/>
    </row>
    <row r="7327" spans="141:141">
      <c r="EK7327" s="598"/>
    </row>
    <row r="7328" spans="141:141">
      <c r="EK7328" s="598"/>
    </row>
    <row r="7329" spans="141:141">
      <c r="EK7329" s="598"/>
    </row>
    <row r="7330" spans="141:141">
      <c r="EK7330" s="598"/>
    </row>
    <row r="7331" spans="141:141">
      <c r="EK7331" s="598"/>
    </row>
    <row r="7332" spans="141:141">
      <c r="EK7332" s="598"/>
    </row>
    <row r="7333" spans="141:141">
      <c r="EK7333" s="598"/>
    </row>
    <row r="7334" spans="141:141">
      <c r="EK7334" s="598"/>
    </row>
    <row r="7335" spans="141:141">
      <c r="EK7335" s="598"/>
    </row>
    <row r="7336" spans="141:141">
      <c r="EK7336" s="598"/>
    </row>
    <row r="7337" spans="141:141">
      <c r="EK7337" s="598"/>
    </row>
    <row r="7338" spans="141:141">
      <c r="EK7338" s="598"/>
    </row>
    <row r="7339" spans="141:141">
      <c r="EK7339" s="598"/>
    </row>
    <row r="7340" spans="141:141">
      <c r="EK7340" s="598"/>
    </row>
    <row r="7341" spans="141:141">
      <c r="EK7341" s="598"/>
    </row>
    <row r="7342" spans="141:141">
      <c r="EK7342" s="598"/>
    </row>
    <row r="7343" spans="141:141">
      <c r="EK7343" s="598"/>
    </row>
    <row r="7344" spans="141:141">
      <c r="EK7344" s="598"/>
    </row>
    <row r="7345" spans="141:141">
      <c r="EK7345" s="598"/>
    </row>
    <row r="7346" spans="141:141">
      <c r="EK7346" s="598"/>
    </row>
    <row r="7347" spans="141:141">
      <c r="EK7347" s="598"/>
    </row>
    <row r="7348" spans="141:141">
      <c r="EK7348" s="598"/>
    </row>
    <row r="7349" spans="141:141">
      <c r="EK7349" s="598"/>
    </row>
    <row r="7350" spans="141:141">
      <c r="EK7350" s="598"/>
    </row>
    <row r="7351" spans="141:141">
      <c r="EK7351" s="598"/>
    </row>
    <row r="7352" spans="141:141">
      <c r="EK7352" s="598"/>
    </row>
    <row r="7353" spans="141:141">
      <c r="EK7353" s="598"/>
    </row>
    <row r="7354" spans="141:141">
      <c r="EK7354" s="598"/>
    </row>
    <row r="7355" spans="141:141">
      <c r="EK7355" s="598"/>
    </row>
    <row r="7356" spans="141:141">
      <c r="EK7356" s="598"/>
    </row>
    <row r="7357" spans="141:141">
      <c r="EK7357" s="598"/>
    </row>
    <row r="7358" spans="141:141">
      <c r="EK7358" s="598"/>
    </row>
    <row r="7359" spans="141:141">
      <c r="EK7359" s="598"/>
    </row>
    <row r="7360" spans="141:141">
      <c r="EK7360" s="598"/>
    </row>
    <row r="7361" spans="141:141">
      <c r="EK7361" s="598"/>
    </row>
    <row r="7362" spans="141:141">
      <c r="EK7362" s="598"/>
    </row>
    <row r="7363" spans="141:141">
      <c r="EK7363" s="598"/>
    </row>
    <row r="7364" spans="141:141">
      <c r="EK7364" s="598"/>
    </row>
    <row r="7365" spans="141:141">
      <c r="EK7365" s="598"/>
    </row>
    <row r="7366" spans="141:141">
      <c r="EK7366" s="598"/>
    </row>
    <row r="7367" spans="141:141">
      <c r="EK7367" s="598"/>
    </row>
    <row r="7368" spans="141:141">
      <c r="EK7368" s="598"/>
    </row>
    <row r="7369" spans="141:141">
      <c r="EK7369" s="598"/>
    </row>
    <row r="7370" spans="141:141">
      <c r="EK7370" s="598"/>
    </row>
    <row r="7371" spans="141:141">
      <c r="EK7371" s="598"/>
    </row>
    <row r="7372" spans="141:141">
      <c r="EK7372" s="598"/>
    </row>
    <row r="7373" spans="141:141">
      <c r="EK7373" s="598"/>
    </row>
    <row r="7374" spans="141:141">
      <c r="EK7374" s="598"/>
    </row>
    <row r="7375" spans="141:141">
      <c r="EK7375" s="598"/>
    </row>
    <row r="7376" spans="141:141">
      <c r="EK7376" s="598"/>
    </row>
    <row r="7377" spans="141:141">
      <c r="EK7377" s="598"/>
    </row>
    <row r="7378" spans="141:141">
      <c r="EK7378" s="598"/>
    </row>
    <row r="7379" spans="141:141">
      <c r="EK7379" s="598"/>
    </row>
    <row r="7380" spans="141:141">
      <c r="EK7380" s="598"/>
    </row>
    <row r="7381" spans="141:141">
      <c r="EK7381" s="598"/>
    </row>
    <row r="7382" spans="141:141">
      <c r="EK7382" s="598"/>
    </row>
    <row r="7383" spans="141:141">
      <c r="EK7383" s="598"/>
    </row>
    <row r="7384" spans="141:141">
      <c r="EK7384" s="598"/>
    </row>
    <row r="7385" spans="141:141">
      <c r="EK7385" s="598"/>
    </row>
    <row r="7386" spans="141:141">
      <c r="EK7386" s="598"/>
    </row>
    <row r="7387" spans="141:141">
      <c r="EK7387" s="598"/>
    </row>
    <row r="7388" spans="141:141">
      <c r="EK7388" s="598"/>
    </row>
    <row r="7389" spans="141:141">
      <c r="EK7389" s="598"/>
    </row>
    <row r="7390" spans="141:141">
      <c r="EK7390" s="598"/>
    </row>
    <row r="7391" spans="141:141">
      <c r="EK7391" s="598"/>
    </row>
    <row r="7392" spans="141:141">
      <c r="EK7392" s="598"/>
    </row>
    <row r="7393" spans="141:141">
      <c r="EK7393" s="598"/>
    </row>
    <row r="7394" spans="141:141">
      <c r="EK7394" s="598"/>
    </row>
    <row r="7395" spans="141:141">
      <c r="EK7395" s="598"/>
    </row>
    <row r="7396" spans="141:141">
      <c r="EK7396" s="598"/>
    </row>
    <row r="7397" spans="141:141">
      <c r="EK7397" s="598"/>
    </row>
    <row r="7398" spans="141:141">
      <c r="EK7398" s="598"/>
    </row>
    <row r="7399" spans="141:141">
      <c r="EK7399" s="598"/>
    </row>
    <row r="7400" spans="141:141">
      <c r="EK7400" s="598"/>
    </row>
    <row r="7401" spans="141:141">
      <c r="EK7401" s="598"/>
    </row>
    <row r="7402" spans="141:141">
      <c r="EK7402" s="598"/>
    </row>
    <row r="7403" spans="141:141">
      <c r="EK7403" s="598"/>
    </row>
    <row r="7404" spans="141:141">
      <c r="EK7404" s="598"/>
    </row>
    <row r="7405" spans="141:141">
      <c r="EK7405" s="598"/>
    </row>
    <row r="7406" spans="141:141">
      <c r="EK7406" s="598"/>
    </row>
    <row r="7407" spans="141:141">
      <c r="EK7407" s="598"/>
    </row>
    <row r="7408" spans="141:141">
      <c r="EK7408" s="598"/>
    </row>
    <row r="7409" spans="141:141">
      <c r="EK7409" s="598"/>
    </row>
    <row r="7410" spans="141:141">
      <c r="EK7410" s="598"/>
    </row>
    <row r="7411" spans="141:141">
      <c r="EK7411" s="598"/>
    </row>
    <row r="7412" spans="141:141">
      <c r="EK7412" s="598"/>
    </row>
    <row r="7413" spans="141:141">
      <c r="EK7413" s="598"/>
    </row>
    <row r="7414" spans="141:141">
      <c r="EK7414" s="598"/>
    </row>
    <row r="7415" spans="141:141">
      <c r="EK7415" s="598"/>
    </row>
    <row r="7416" spans="141:141">
      <c r="EK7416" s="598"/>
    </row>
    <row r="7417" spans="141:141">
      <c r="EK7417" s="598"/>
    </row>
    <row r="7418" spans="141:141">
      <c r="EK7418" s="598"/>
    </row>
    <row r="7419" spans="141:141">
      <c r="EK7419" s="598"/>
    </row>
    <row r="7420" spans="141:141">
      <c r="EK7420" s="598"/>
    </row>
    <row r="7421" spans="141:141">
      <c r="EK7421" s="598"/>
    </row>
    <row r="7422" spans="141:141">
      <c r="EK7422" s="598"/>
    </row>
    <row r="7423" spans="141:141">
      <c r="EK7423" s="598"/>
    </row>
    <row r="7424" spans="141:141">
      <c r="EK7424" s="598"/>
    </row>
    <row r="7425" spans="141:141">
      <c r="EK7425" s="598"/>
    </row>
    <row r="7426" spans="141:141">
      <c r="EK7426" s="598"/>
    </row>
    <row r="7427" spans="141:141">
      <c r="EK7427" s="598"/>
    </row>
    <row r="7428" spans="141:141">
      <c r="EK7428" s="598"/>
    </row>
    <row r="7429" spans="141:141">
      <c r="EK7429" s="598"/>
    </row>
    <row r="7430" spans="141:141">
      <c r="EK7430" s="598"/>
    </row>
    <row r="7431" spans="141:141">
      <c r="EK7431" s="598"/>
    </row>
    <row r="7432" spans="141:141">
      <c r="EK7432" s="598"/>
    </row>
    <row r="7433" spans="141:141">
      <c r="EK7433" s="598"/>
    </row>
    <row r="7434" spans="141:141">
      <c r="EK7434" s="598"/>
    </row>
    <row r="7435" spans="141:141">
      <c r="EK7435" s="598"/>
    </row>
    <row r="7436" spans="141:141">
      <c r="EK7436" s="598"/>
    </row>
    <row r="7437" spans="141:141">
      <c r="EK7437" s="598"/>
    </row>
    <row r="7438" spans="141:141">
      <c r="EK7438" s="598"/>
    </row>
    <row r="7439" spans="141:141">
      <c r="EK7439" s="598"/>
    </row>
    <row r="7440" spans="141:141">
      <c r="EK7440" s="598"/>
    </row>
    <row r="7441" spans="141:141">
      <c r="EK7441" s="598"/>
    </row>
    <row r="7442" spans="141:141">
      <c r="EK7442" s="598"/>
    </row>
    <row r="7443" spans="141:141">
      <c r="EK7443" s="598"/>
    </row>
    <row r="7444" spans="141:141">
      <c r="EK7444" s="598"/>
    </row>
    <row r="7445" spans="141:141">
      <c r="EK7445" s="598"/>
    </row>
    <row r="7446" spans="141:141">
      <c r="EK7446" s="598"/>
    </row>
    <row r="7447" spans="141:141">
      <c r="EK7447" s="598"/>
    </row>
    <row r="7448" spans="141:141">
      <c r="EK7448" s="598"/>
    </row>
    <row r="7449" spans="141:141">
      <c r="EK7449" s="598"/>
    </row>
    <row r="7450" spans="141:141">
      <c r="EK7450" s="598"/>
    </row>
    <row r="7451" spans="141:141">
      <c r="EK7451" s="598"/>
    </row>
    <row r="7452" spans="141:141">
      <c r="EK7452" s="598"/>
    </row>
    <row r="7453" spans="141:141">
      <c r="EK7453" s="598"/>
    </row>
    <row r="7454" spans="141:141">
      <c r="EK7454" s="598"/>
    </row>
    <row r="7455" spans="141:141">
      <c r="EK7455" s="598"/>
    </row>
    <row r="7456" spans="141:141">
      <c r="EK7456" s="598"/>
    </row>
    <row r="7457" spans="141:141">
      <c r="EK7457" s="598"/>
    </row>
    <row r="7458" spans="141:141">
      <c r="EK7458" s="598"/>
    </row>
    <row r="7459" spans="141:141">
      <c r="EK7459" s="598"/>
    </row>
    <row r="7460" spans="141:141">
      <c r="EK7460" s="598"/>
    </row>
    <row r="7461" spans="141:141">
      <c r="EK7461" s="598"/>
    </row>
    <row r="7462" spans="141:141">
      <c r="EK7462" s="598"/>
    </row>
    <row r="7463" spans="141:141">
      <c r="EK7463" s="598"/>
    </row>
    <row r="7464" spans="141:141">
      <c r="EK7464" s="598"/>
    </row>
    <row r="7465" spans="141:141">
      <c r="EK7465" s="598"/>
    </row>
    <row r="7466" spans="141:141">
      <c r="EK7466" s="598"/>
    </row>
    <row r="7467" spans="141:141">
      <c r="EK7467" s="598"/>
    </row>
    <row r="7468" spans="141:141">
      <c r="EK7468" s="598"/>
    </row>
    <row r="7469" spans="141:141">
      <c r="EK7469" s="598"/>
    </row>
    <row r="7470" spans="141:141">
      <c r="EK7470" s="598"/>
    </row>
    <row r="7471" spans="141:141">
      <c r="EK7471" s="598"/>
    </row>
    <row r="7472" spans="141:141">
      <c r="EK7472" s="598"/>
    </row>
    <row r="7473" spans="141:141">
      <c r="EK7473" s="598"/>
    </row>
    <row r="7474" spans="141:141">
      <c r="EK7474" s="598"/>
    </row>
    <row r="7475" spans="141:141">
      <c r="EK7475" s="598"/>
    </row>
    <row r="7476" spans="141:141">
      <c r="EK7476" s="598"/>
    </row>
    <row r="7477" spans="141:141">
      <c r="EK7477" s="598"/>
    </row>
    <row r="7478" spans="141:141">
      <c r="EK7478" s="598"/>
    </row>
    <row r="7479" spans="141:141">
      <c r="EK7479" s="598"/>
    </row>
    <row r="7480" spans="141:141">
      <c r="EK7480" s="598"/>
    </row>
    <row r="7481" spans="141:141">
      <c r="EK7481" s="598"/>
    </row>
    <row r="7482" spans="141:141">
      <c r="EK7482" s="598"/>
    </row>
    <row r="7483" spans="141:141">
      <c r="EK7483" s="598"/>
    </row>
    <row r="7484" spans="141:141">
      <c r="EK7484" s="598"/>
    </row>
    <row r="7485" spans="141:141">
      <c r="EK7485" s="598"/>
    </row>
    <row r="7486" spans="141:141">
      <c r="EK7486" s="598"/>
    </row>
    <row r="7487" spans="141:141">
      <c r="EK7487" s="598"/>
    </row>
    <row r="7488" spans="141:141">
      <c r="EK7488" s="598"/>
    </row>
    <row r="7489" spans="141:141">
      <c r="EK7489" s="598"/>
    </row>
    <row r="7490" spans="141:141">
      <c r="EK7490" s="598"/>
    </row>
    <row r="7491" spans="141:141">
      <c r="EK7491" s="598"/>
    </row>
    <row r="7492" spans="141:141">
      <c r="EK7492" s="598"/>
    </row>
    <row r="7493" spans="141:141">
      <c r="EK7493" s="598"/>
    </row>
    <row r="7494" spans="141:141">
      <c r="EK7494" s="598"/>
    </row>
    <row r="7495" spans="141:141">
      <c r="EK7495" s="598"/>
    </row>
    <row r="7496" spans="141:141">
      <c r="EK7496" s="598"/>
    </row>
    <row r="7497" spans="141:141">
      <c r="EK7497" s="598"/>
    </row>
    <row r="7498" spans="141:141">
      <c r="EK7498" s="598"/>
    </row>
    <row r="7499" spans="141:141">
      <c r="EK7499" s="598"/>
    </row>
    <row r="7500" spans="141:141">
      <c r="EK7500" s="598"/>
    </row>
    <row r="7501" spans="141:141">
      <c r="EK7501" s="598"/>
    </row>
    <row r="7502" spans="141:141">
      <c r="EK7502" s="598"/>
    </row>
    <row r="7503" spans="141:141">
      <c r="EK7503" s="598"/>
    </row>
    <row r="7504" spans="141:141">
      <c r="EK7504" s="598"/>
    </row>
    <row r="7505" spans="141:141">
      <c r="EK7505" s="598"/>
    </row>
    <row r="7506" spans="141:141">
      <c r="EK7506" s="598"/>
    </row>
    <row r="7507" spans="141:141">
      <c r="EK7507" s="598"/>
    </row>
    <row r="7508" spans="141:141">
      <c r="EK7508" s="598"/>
    </row>
    <row r="7509" spans="141:141">
      <c r="EK7509" s="598"/>
    </row>
    <row r="7510" spans="141:141">
      <c r="EK7510" s="598"/>
    </row>
    <row r="7511" spans="141:141">
      <c r="EK7511" s="598"/>
    </row>
    <row r="7512" spans="141:141">
      <c r="EK7512" s="598"/>
    </row>
    <row r="7513" spans="141:141">
      <c r="EK7513" s="598"/>
    </row>
    <row r="7514" spans="141:141">
      <c r="EK7514" s="598"/>
    </row>
    <row r="7515" spans="141:141">
      <c r="EK7515" s="598"/>
    </row>
    <row r="7516" spans="141:141">
      <c r="EK7516" s="598"/>
    </row>
    <row r="7517" spans="141:141">
      <c r="EK7517" s="598"/>
    </row>
    <row r="7518" spans="141:141">
      <c r="EK7518" s="598"/>
    </row>
    <row r="7519" spans="141:141">
      <c r="EK7519" s="598"/>
    </row>
    <row r="7520" spans="141:141">
      <c r="EK7520" s="598"/>
    </row>
    <row r="7521" spans="141:141">
      <c r="EK7521" s="598"/>
    </row>
    <row r="7522" spans="141:141">
      <c r="EK7522" s="598"/>
    </row>
    <row r="7523" spans="141:141">
      <c r="EK7523" s="598"/>
    </row>
    <row r="7524" spans="141:141">
      <c r="EK7524" s="598"/>
    </row>
    <row r="7525" spans="141:141">
      <c r="EK7525" s="598"/>
    </row>
    <row r="7526" spans="141:141">
      <c r="EK7526" s="598"/>
    </row>
    <row r="7527" spans="141:141">
      <c r="EK7527" s="598"/>
    </row>
    <row r="7528" spans="141:141">
      <c r="EK7528" s="598"/>
    </row>
    <row r="7529" spans="141:141">
      <c r="EK7529" s="598"/>
    </row>
    <row r="7530" spans="141:141">
      <c r="EK7530" s="598"/>
    </row>
    <row r="7531" spans="141:141">
      <c r="EK7531" s="598"/>
    </row>
    <row r="7532" spans="141:141">
      <c r="EK7532" s="598"/>
    </row>
    <row r="7533" spans="141:141">
      <c r="EK7533" s="598"/>
    </row>
    <row r="7534" spans="141:141">
      <c r="EK7534" s="598"/>
    </row>
    <row r="7535" spans="141:141">
      <c r="EK7535" s="598"/>
    </row>
    <row r="7536" spans="141:141">
      <c r="EK7536" s="598"/>
    </row>
    <row r="7537" spans="141:141">
      <c r="EK7537" s="598"/>
    </row>
    <row r="7538" spans="141:141">
      <c r="EK7538" s="598"/>
    </row>
    <row r="7539" spans="141:141">
      <c r="EK7539" s="598"/>
    </row>
    <row r="7540" spans="141:141">
      <c r="EK7540" s="598"/>
    </row>
    <row r="7541" spans="141:141">
      <c r="EK7541" s="598"/>
    </row>
    <row r="7542" spans="141:141">
      <c r="EK7542" s="598"/>
    </row>
    <row r="7543" spans="141:141">
      <c r="EK7543" s="598"/>
    </row>
    <row r="7544" spans="141:141">
      <c r="EK7544" s="598"/>
    </row>
    <row r="7545" spans="141:141">
      <c r="EK7545" s="598"/>
    </row>
    <row r="7546" spans="141:141">
      <c r="EK7546" s="598"/>
    </row>
    <row r="7547" spans="141:141">
      <c r="EK7547" s="598"/>
    </row>
    <row r="7548" spans="141:141">
      <c r="EK7548" s="598"/>
    </row>
    <row r="7549" spans="141:141">
      <c r="EK7549" s="598"/>
    </row>
    <row r="7550" spans="141:141">
      <c r="EK7550" s="598"/>
    </row>
    <row r="7551" spans="141:141">
      <c r="EK7551" s="598"/>
    </row>
    <row r="7552" spans="141:141">
      <c r="EK7552" s="598"/>
    </row>
    <row r="7553" spans="141:141">
      <c r="EK7553" s="598"/>
    </row>
    <row r="7554" spans="141:141">
      <c r="EK7554" s="598"/>
    </row>
    <row r="7555" spans="141:141">
      <c r="EK7555" s="598"/>
    </row>
    <row r="7556" spans="141:141">
      <c r="EK7556" s="598"/>
    </row>
    <row r="7557" spans="141:141">
      <c r="EK7557" s="598"/>
    </row>
    <row r="7558" spans="141:141">
      <c r="EK7558" s="598"/>
    </row>
    <row r="7559" spans="141:141">
      <c r="EK7559" s="598"/>
    </row>
    <row r="7560" spans="141:141">
      <c r="EK7560" s="598"/>
    </row>
    <row r="7561" spans="141:141">
      <c r="EK7561" s="598"/>
    </row>
    <row r="7562" spans="141:141">
      <c r="EK7562" s="598"/>
    </row>
    <row r="7563" spans="141:141">
      <c r="EK7563" s="598"/>
    </row>
    <row r="7564" spans="141:141">
      <c r="EK7564" s="598"/>
    </row>
    <row r="7565" spans="141:141">
      <c r="EK7565" s="598"/>
    </row>
    <row r="7566" spans="141:141">
      <c r="EK7566" s="598"/>
    </row>
    <row r="7567" spans="141:141">
      <c r="EK7567" s="598"/>
    </row>
    <row r="7568" spans="141:141">
      <c r="EK7568" s="598"/>
    </row>
    <row r="7569" spans="141:141">
      <c r="EK7569" s="598"/>
    </row>
    <row r="7570" spans="141:141">
      <c r="EK7570" s="598"/>
    </row>
    <row r="7571" spans="141:141">
      <c r="EK7571" s="598"/>
    </row>
    <row r="7572" spans="141:141">
      <c r="EK7572" s="598"/>
    </row>
    <row r="7573" spans="141:141">
      <c r="EK7573" s="598"/>
    </row>
    <row r="7574" spans="141:141">
      <c r="EK7574" s="598"/>
    </row>
    <row r="7575" spans="141:141">
      <c r="EK7575" s="598"/>
    </row>
    <row r="7576" spans="141:141">
      <c r="EK7576" s="598"/>
    </row>
    <row r="7577" spans="141:141">
      <c r="EK7577" s="598"/>
    </row>
    <row r="7578" spans="141:141">
      <c r="EK7578" s="598"/>
    </row>
    <row r="7579" spans="141:141">
      <c r="EK7579" s="598"/>
    </row>
    <row r="7580" spans="141:141">
      <c r="EK7580" s="598"/>
    </row>
    <row r="7581" spans="141:141">
      <c r="EK7581" s="598"/>
    </row>
    <row r="7582" spans="141:141">
      <c r="EK7582" s="598"/>
    </row>
    <row r="7583" spans="141:141">
      <c r="EK7583" s="598"/>
    </row>
    <row r="7584" spans="141:141">
      <c r="EK7584" s="598"/>
    </row>
    <row r="7585" spans="141:141">
      <c r="EK7585" s="598"/>
    </row>
    <row r="7586" spans="141:141">
      <c r="EK7586" s="598"/>
    </row>
    <row r="7587" spans="141:141">
      <c r="EK7587" s="598"/>
    </row>
    <row r="7588" spans="141:141">
      <c r="EK7588" s="598"/>
    </row>
    <row r="7589" spans="141:141">
      <c r="EK7589" s="598"/>
    </row>
    <row r="7590" spans="141:141">
      <c r="EK7590" s="598"/>
    </row>
    <row r="7591" spans="141:141">
      <c r="EK7591" s="598"/>
    </row>
    <row r="7592" spans="141:141">
      <c r="EK7592" s="598"/>
    </row>
    <row r="7593" spans="141:141">
      <c r="EK7593" s="598"/>
    </row>
    <row r="7594" spans="141:141">
      <c r="EK7594" s="598"/>
    </row>
    <row r="7595" spans="141:141">
      <c r="EK7595" s="598"/>
    </row>
    <row r="7596" spans="141:141">
      <c r="EK7596" s="598"/>
    </row>
    <row r="7597" spans="141:141">
      <c r="EK7597" s="598"/>
    </row>
    <row r="7598" spans="141:141">
      <c r="EK7598" s="598"/>
    </row>
    <row r="7599" spans="141:141">
      <c r="EK7599" s="598"/>
    </row>
    <row r="7600" spans="141:141">
      <c r="EK7600" s="598"/>
    </row>
    <row r="7601" spans="141:141">
      <c r="EK7601" s="598"/>
    </row>
    <row r="7602" spans="141:141">
      <c r="EK7602" s="598"/>
    </row>
    <row r="7603" spans="141:141">
      <c r="EK7603" s="598"/>
    </row>
    <row r="7604" spans="141:141">
      <c r="EK7604" s="598"/>
    </row>
    <row r="7605" spans="141:141">
      <c r="EK7605" s="598"/>
    </row>
    <row r="7606" spans="141:141">
      <c r="EK7606" s="598"/>
    </row>
    <row r="7607" spans="141:141">
      <c r="EK7607" s="598"/>
    </row>
    <row r="7608" spans="141:141">
      <c r="EK7608" s="598"/>
    </row>
    <row r="7609" spans="141:141">
      <c r="EK7609" s="598"/>
    </row>
    <row r="7610" spans="141:141">
      <c r="EK7610" s="598"/>
    </row>
    <row r="7611" spans="141:141">
      <c r="EK7611" s="598"/>
    </row>
    <row r="7612" spans="141:141">
      <c r="EK7612" s="598"/>
    </row>
    <row r="7613" spans="141:141">
      <c r="EK7613" s="598"/>
    </row>
    <row r="7614" spans="141:141">
      <c r="EK7614" s="598"/>
    </row>
    <row r="7615" spans="141:141">
      <c r="EK7615" s="598"/>
    </row>
    <row r="7616" spans="141:141">
      <c r="EK7616" s="598"/>
    </row>
    <row r="7617" spans="141:141">
      <c r="EK7617" s="598"/>
    </row>
    <row r="7618" spans="141:141">
      <c r="EK7618" s="598"/>
    </row>
    <row r="7619" spans="141:141">
      <c r="EK7619" s="598"/>
    </row>
    <row r="7620" spans="141:141">
      <c r="EK7620" s="598"/>
    </row>
    <row r="7621" spans="141:141">
      <c r="EK7621" s="598"/>
    </row>
    <row r="7622" spans="141:141">
      <c r="EK7622" s="598"/>
    </row>
    <row r="7623" spans="141:141">
      <c r="EK7623" s="598"/>
    </row>
    <row r="7624" spans="141:141">
      <c r="EK7624" s="598"/>
    </row>
    <row r="7625" spans="141:141">
      <c r="EK7625" s="598"/>
    </row>
    <row r="7626" spans="141:141">
      <c r="EK7626" s="598"/>
    </row>
    <row r="7627" spans="141:141">
      <c r="EK7627" s="598"/>
    </row>
    <row r="7628" spans="141:141">
      <c r="EK7628" s="598"/>
    </row>
    <row r="7629" spans="141:141">
      <c r="EK7629" s="598"/>
    </row>
    <row r="7630" spans="141:141">
      <c r="EK7630" s="598"/>
    </row>
    <row r="7631" spans="141:141">
      <c r="EK7631" s="598"/>
    </row>
    <row r="7632" spans="141:141">
      <c r="EK7632" s="598"/>
    </row>
    <row r="7633" spans="141:141">
      <c r="EK7633" s="598"/>
    </row>
    <row r="7634" spans="141:141">
      <c r="EK7634" s="598"/>
    </row>
    <row r="7635" spans="141:141">
      <c r="EK7635" s="598"/>
    </row>
    <row r="7636" spans="141:141">
      <c r="EK7636" s="598"/>
    </row>
    <row r="7637" spans="141:141">
      <c r="EK7637" s="598"/>
    </row>
    <row r="7638" spans="141:141">
      <c r="EK7638" s="598"/>
    </row>
    <row r="7639" spans="141:141">
      <c r="EK7639" s="598"/>
    </row>
    <row r="7640" spans="141:141">
      <c r="EK7640" s="598"/>
    </row>
    <row r="7641" spans="141:141">
      <c r="EK7641" s="598"/>
    </row>
    <row r="7642" spans="141:141">
      <c r="EK7642" s="598"/>
    </row>
    <row r="7643" spans="141:141">
      <c r="EK7643" s="598"/>
    </row>
    <row r="7644" spans="141:141">
      <c r="EK7644" s="598"/>
    </row>
    <row r="7645" spans="141:141">
      <c r="EK7645" s="598"/>
    </row>
    <row r="7646" spans="141:141">
      <c r="EK7646" s="598"/>
    </row>
    <row r="7647" spans="141:141">
      <c r="EK7647" s="598"/>
    </row>
    <row r="7648" spans="141:141">
      <c r="EK7648" s="598"/>
    </row>
    <row r="7649" spans="141:141">
      <c r="EK7649" s="598"/>
    </row>
    <row r="7650" spans="141:141">
      <c r="EK7650" s="598"/>
    </row>
    <row r="7651" spans="141:141">
      <c r="EK7651" s="598"/>
    </row>
    <row r="7652" spans="141:141">
      <c r="EK7652" s="598"/>
    </row>
    <row r="7653" spans="141:141">
      <c r="EK7653" s="598"/>
    </row>
    <row r="7654" spans="141:141">
      <c r="EK7654" s="598"/>
    </row>
    <row r="7655" spans="141:141">
      <c r="EK7655" s="598"/>
    </row>
    <row r="7656" spans="141:141">
      <c r="EK7656" s="598"/>
    </row>
    <row r="7657" spans="141:141">
      <c r="EK7657" s="598"/>
    </row>
    <row r="7658" spans="141:141">
      <c r="EK7658" s="598"/>
    </row>
    <row r="7659" spans="141:141">
      <c r="EK7659" s="598"/>
    </row>
    <row r="7660" spans="141:141">
      <c r="EK7660" s="598"/>
    </row>
    <row r="7661" spans="141:141">
      <c r="EK7661" s="598"/>
    </row>
    <row r="7662" spans="141:141">
      <c r="EK7662" s="598"/>
    </row>
    <row r="7663" spans="141:141">
      <c r="EK7663" s="598"/>
    </row>
    <row r="7664" spans="141:141">
      <c r="EK7664" s="598"/>
    </row>
    <row r="7665" spans="141:141">
      <c r="EK7665" s="598"/>
    </row>
    <row r="7666" spans="141:141">
      <c r="EK7666" s="598"/>
    </row>
    <row r="7667" spans="141:141">
      <c r="EK7667" s="598"/>
    </row>
    <row r="7668" spans="141:141">
      <c r="EK7668" s="598"/>
    </row>
    <row r="7669" spans="141:141">
      <c r="EK7669" s="598"/>
    </row>
    <row r="7670" spans="141:141">
      <c r="EK7670" s="598"/>
    </row>
    <row r="7671" spans="141:141">
      <c r="EK7671" s="598"/>
    </row>
    <row r="7672" spans="141:141">
      <c r="EK7672" s="598"/>
    </row>
    <row r="7673" spans="141:141">
      <c r="EK7673" s="598"/>
    </row>
    <row r="7674" spans="141:141">
      <c r="EK7674" s="598"/>
    </row>
    <row r="7675" spans="141:141">
      <c r="EK7675" s="598"/>
    </row>
    <row r="7676" spans="141:141">
      <c r="EK7676" s="598"/>
    </row>
    <row r="7677" spans="141:141">
      <c r="EK7677" s="598"/>
    </row>
    <row r="7678" spans="141:141">
      <c r="EK7678" s="598"/>
    </row>
    <row r="7679" spans="141:141">
      <c r="EK7679" s="598"/>
    </row>
    <row r="7680" spans="141:141">
      <c r="EK7680" s="598"/>
    </row>
    <row r="7681" spans="141:141">
      <c r="EK7681" s="598"/>
    </row>
    <row r="7682" spans="141:141">
      <c r="EK7682" s="598"/>
    </row>
    <row r="7683" spans="141:141">
      <c r="EK7683" s="598"/>
    </row>
    <row r="7684" spans="141:141">
      <c r="EK7684" s="598"/>
    </row>
    <row r="7685" spans="141:141">
      <c r="EK7685" s="598"/>
    </row>
    <row r="7686" spans="141:141">
      <c r="EK7686" s="598"/>
    </row>
    <row r="7687" spans="141:141">
      <c r="EK7687" s="598"/>
    </row>
    <row r="7688" spans="141:141">
      <c r="EK7688" s="598"/>
    </row>
    <row r="7689" spans="141:141">
      <c r="EK7689" s="598"/>
    </row>
    <row r="7690" spans="141:141">
      <c r="EK7690" s="598"/>
    </row>
    <row r="7691" spans="141:141">
      <c r="EK7691" s="598"/>
    </row>
    <row r="7692" spans="141:141">
      <c r="EK7692" s="598"/>
    </row>
    <row r="7693" spans="141:141">
      <c r="EK7693" s="598"/>
    </row>
    <row r="7694" spans="141:141">
      <c r="EK7694" s="598"/>
    </row>
    <row r="7695" spans="141:141">
      <c r="EK7695" s="598"/>
    </row>
    <row r="7696" spans="141:141">
      <c r="EK7696" s="598"/>
    </row>
    <row r="7697" spans="141:141">
      <c r="EK7697" s="598"/>
    </row>
    <row r="7698" spans="141:141">
      <c r="EK7698" s="598"/>
    </row>
    <row r="7699" spans="141:141">
      <c r="EK7699" s="598"/>
    </row>
    <row r="7700" spans="141:141">
      <c r="EK7700" s="598"/>
    </row>
    <row r="7701" spans="141:141">
      <c r="EK7701" s="598"/>
    </row>
    <row r="7702" spans="141:141">
      <c r="EK7702" s="598"/>
    </row>
    <row r="7703" spans="141:141">
      <c r="EK7703" s="598"/>
    </row>
    <row r="7704" spans="141:141">
      <c r="EK7704" s="598"/>
    </row>
    <row r="7705" spans="141:141">
      <c r="EK7705" s="598"/>
    </row>
    <row r="7706" spans="141:141">
      <c r="EK7706" s="598"/>
    </row>
    <row r="7707" spans="141:141">
      <c r="EK7707" s="598"/>
    </row>
    <row r="7708" spans="141:141">
      <c r="EK7708" s="598"/>
    </row>
    <row r="7709" spans="141:141">
      <c r="EK7709" s="598"/>
    </row>
    <row r="7710" spans="141:141">
      <c r="EK7710" s="598"/>
    </row>
    <row r="7711" spans="141:141">
      <c r="EK7711" s="598"/>
    </row>
    <row r="7712" spans="141:141">
      <c r="EK7712" s="598"/>
    </row>
    <row r="7713" spans="141:141">
      <c r="EK7713" s="598"/>
    </row>
    <row r="7714" spans="141:141">
      <c r="EK7714" s="598"/>
    </row>
    <row r="7715" spans="141:141">
      <c r="EK7715" s="598"/>
    </row>
    <row r="7716" spans="141:141">
      <c r="EK7716" s="598"/>
    </row>
    <row r="7717" spans="141:141">
      <c r="EK7717" s="598"/>
    </row>
    <row r="7718" spans="141:141">
      <c r="EK7718" s="598"/>
    </row>
    <row r="7719" spans="141:141">
      <c r="EK7719" s="598"/>
    </row>
    <row r="7720" spans="141:141">
      <c r="EK7720" s="598"/>
    </row>
    <row r="7721" spans="141:141">
      <c r="EK7721" s="598"/>
    </row>
    <row r="7722" spans="141:141">
      <c r="EK7722" s="598"/>
    </row>
    <row r="7723" spans="141:141">
      <c r="EK7723" s="598"/>
    </row>
    <row r="7724" spans="141:141">
      <c r="EK7724" s="598"/>
    </row>
    <row r="7725" spans="141:141">
      <c r="EK7725" s="598"/>
    </row>
    <row r="7726" spans="141:141">
      <c r="EK7726" s="598"/>
    </row>
    <row r="7727" spans="141:141">
      <c r="EK7727" s="598"/>
    </row>
    <row r="7728" spans="141:141">
      <c r="EK7728" s="598"/>
    </row>
    <row r="7729" spans="141:141">
      <c r="EK7729" s="598"/>
    </row>
    <row r="7730" spans="141:141">
      <c r="EK7730" s="598"/>
    </row>
    <row r="7731" spans="141:141">
      <c r="EK7731" s="598"/>
    </row>
    <row r="7732" spans="141:141">
      <c r="EK7732" s="598"/>
    </row>
    <row r="7733" spans="141:141">
      <c r="EK7733" s="598"/>
    </row>
    <row r="7734" spans="141:141">
      <c r="EK7734" s="598"/>
    </row>
    <row r="7735" spans="141:141">
      <c r="EK7735" s="598"/>
    </row>
    <row r="7736" spans="141:141">
      <c r="EK7736" s="598"/>
    </row>
    <row r="7737" spans="141:141">
      <c r="EK7737" s="598"/>
    </row>
    <row r="7738" spans="141:141">
      <c r="EK7738" s="598"/>
    </row>
    <row r="7739" spans="141:141">
      <c r="EK7739" s="598"/>
    </row>
    <row r="7740" spans="141:141">
      <c r="EK7740" s="598"/>
    </row>
    <row r="7741" spans="141:141">
      <c r="EK7741" s="598"/>
    </row>
    <row r="7742" spans="141:141">
      <c r="EK7742" s="598"/>
    </row>
    <row r="7743" spans="141:141">
      <c r="EK7743" s="598"/>
    </row>
    <row r="7744" spans="141:141">
      <c r="EK7744" s="598"/>
    </row>
    <row r="7745" spans="141:141">
      <c r="EK7745" s="598"/>
    </row>
    <row r="7746" spans="141:141">
      <c r="EK7746" s="598"/>
    </row>
    <row r="7747" spans="141:141">
      <c r="EK7747" s="598"/>
    </row>
    <row r="7748" spans="141:141">
      <c r="EK7748" s="598"/>
    </row>
    <row r="7749" spans="141:141">
      <c r="EK7749" s="598"/>
    </row>
    <row r="7750" spans="141:141">
      <c r="EK7750" s="598"/>
    </row>
    <row r="7751" spans="141:141">
      <c r="EK7751" s="598"/>
    </row>
    <row r="7752" spans="141:141">
      <c r="EK7752" s="598"/>
    </row>
    <row r="7753" spans="141:141">
      <c r="EK7753" s="598"/>
    </row>
    <row r="7754" spans="141:141">
      <c r="EK7754" s="598"/>
    </row>
    <row r="7755" spans="141:141">
      <c r="EK7755" s="598"/>
    </row>
    <row r="7756" spans="141:141">
      <c r="EK7756" s="598"/>
    </row>
    <row r="7757" spans="141:141">
      <c r="EK7757" s="598"/>
    </row>
    <row r="7758" spans="141:141">
      <c r="EK7758" s="598"/>
    </row>
    <row r="7759" spans="141:141">
      <c r="EK7759" s="598"/>
    </row>
    <row r="7760" spans="141:141">
      <c r="EK7760" s="598"/>
    </row>
    <row r="7761" spans="141:141">
      <c r="EK7761" s="598"/>
    </row>
    <row r="7762" spans="141:141">
      <c r="EK7762" s="598"/>
    </row>
    <row r="7763" spans="141:141">
      <c r="EK7763" s="598"/>
    </row>
    <row r="7764" spans="141:141">
      <c r="EK7764" s="598"/>
    </row>
    <row r="7765" spans="141:141">
      <c r="EK7765" s="598"/>
    </row>
    <row r="7766" spans="141:141">
      <c r="EK7766" s="598"/>
    </row>
    <row r="7767" spans="141:141">
      <c r="EK7767" s="598"/>
    </row>
    <row r="7768" spans="141:141">
      <c r="EK7768" s="598"/>
    </row>
    <row r="7769" spans="141:141">
      <c r="EK7769" s="598"/>
    </row>
    <row r="7770" spans="141:141">
      <c r="EK7770" s="598"/>
    </row>
    <row r="7771" spans="141:141">
      <c r="EK7771" s="598"/>
    </row>
    <row r="7772" spans="141:141">
      <c r="EK7772" s="598"/>
    </row>
    <row r="7773" spans="141:141">
      <c r="EK7773" s="598"/>
    </row>
    <row r="7774" spans="141:141">
      <c r="EK7774" s="598"/>
    </row>
    <row r="7775" spans="141:141">
      <c r="EK7775" s="598"/>
    </row>
    <row r="7776" spans="141:141">
      <c r="EK7776" s="598"/>
    </row>
    <row r="7777" spans="141:141">
      <c r="EK7777" s="598"/>
    </row>
    <row r="7778" spans="141:141">
      <c r="EK7778" s="598"/>
    </row>
    <row r="7779" spans="141:141">
      <c r="EK7779" s="598"/>
    </row>
    <row r="7780" spans="141:141">
      <c r="EK7780" s="598"/>
    </row>
    <row r="7781" spans="141:141">
      <c r="EK7781" s="598"/>
    </row>
    <row r="7782" spans="141:141">
      <c r="EK7782" s="598"/>
    </row>
    <row r="7783" spans="141:141">
      <c r="EK7783" s="598"/>
    </row>
    <row r="7784" spans="141:141">
      <c r="EK7784" s="598"/>
    </row>
    <row r="7785" spans="141:141">
      <c r="EK7785" s="598"/>
    </row>
    <row r="7786" spans="141:141">
      <c r="EK7786" s="598"/>
    </row>
    <row r="7787" spans="141:141">
      <c r="EK7787" s="598"/>
    </row>
    <row r="7788" spans="141:141">
      <c r="EK7788" s="598"/>
    </row>
    <row r="7789" spans="141:141">
      <c r="EK7789" s="598"/>
    </row>
    <row r="7790" spans="141:141">
      <c r="EK7790" s="598"/>
    </row>
    <row r="7791" spans="141:141">
      <c r="EK7791" s="598"/>
    </row>
    <row r="7792" spans="141:141">
      <c r="EK7792" s="598"/>
    </row>
    <row r="7793" spans="141:141">
      <c r="EK7793" s="598"/>
    </row>
    <row r="7794" spans="141:141">
      <c r="EK7794" s="598"/>
    </row>
    <row r="7795" spans="141:141">
      <c r="EK7795" s="598"/>
    </row>
    <row r="7796" spans="141:141">
      <c r="EK7796" s="598"/>
    </row>
    <row r="7797" spans="141:141">
      <c r="EK7797" s="598"/>
    </row>
    <row r="7798" spans="141:141">
      <c r="EK7798" s="598"/>
    </row>
    <row r="7799" spans="141:141">
      <c r="EK7799" s="598"/>
    </row>
    <row r="7800" spans="141:141">
      <c r="EK7800" s="598"/>
    </row>
    <row r="7801" spans="141:141">
      <c r="EK7801" s="598"/>
    </row>
    <row r="7802" spans="141:141">
      <c r="EK7802" s="598"/>
    </row>
    <row r="7803" spans="141:141">
      <c r="EK7803" s="598"/>
    </row>
    <row r="7804" spans="141:141">
      <c r="EK7804" s="598"/>
    </row>
    <row r="7805" spans="141:141">
      <c r="EK7805" s="598"/>
    </row>
    <row r="7806" spans="141:141">
      <c r="EK7806" s="598"/>
    </row>
    <row r="7807" spans="141:141">
      <c r="EK7807" s="598"/>
    </row>
    <row r="7808" spans="141:141">
      <c r="EK7808" s="598"/>
    </row>
    <row r="7809" spans="141:141">
      <c r="EK7809" s="598"/>
    </row>
    <row r="7810" spans="141:141">
      <c r="EK7810" s="598"/>
    </row>
    <row r="7811" spans="141:141">
      <c r="EK7811" s="598"/>
    </row>
    <row r="7812" spans="141:141">
      <c r="EK7812" s="598"/>
    </row>
    <row r="7813" spans="141:141">
      <c r="EK7813" s="598"/>
    </row>
    <row r="7814" spans="141:141">
      <c r="EK7814" s="598"/>
    </row>
    <row r="7815" spans="141:141">
      <c r="EK7815" s="598"/>
    </row>
    <row r="7816" spans="141:141">
      <c r="EK7816" s="598"/>
    </row>
    <row r="7817" spans="141:141">
      <c r="EK7817" s="598"/>
    </row>
    <row r="7818" spans="141:141">
      <c r="EK7818" s="598"/>
    </row>
    <row r="7819" spans="141:141">
      <c r="EK7819" s="598"/>
    </row>
    <row r="7820" spans="141:141">
      <c r="EK7820" s="598"/>
    </row>
    <row r="7821" spans="141:141">
      <c r="EK7821" s="598"/>
    </row>
    <row r="7822" spans="141:141">
      <c r="EK7822" s="598"/>
    </row>
    <row r="7823" spans="141:141">
      <c r="EK7823" s="598"/>
    </row>
    <row r="7824" spans="141:141">
      <c r="EK7824" s="598"/>
    </row>
    <row r="7825" spans="141:141">
      <c r="EK7825" s="598"/>
    </row>
    <row r="7826" spans="141:141">
      <c r="EK7826" s="598"/>
    </row>
    <row r="7827" spans="141:141">
      <c r="EK7827" s="598"/>
    </row>
    <row r="7828" spans="141:141">
      <c r="EK7828" s="598"/>
    </row>
    <row r="7829" spans="141:141">
      <c r="EK7829" s="598"/>
    </row>
    <row r="7830" spans="141:141">
      <c r="EK7830" s="598"/>
    </row>
    <row r="7831" spans="141:141">
      <c r="EK7831" s="598"/>
    </row>
    <row r="7832" spans="141:141">
      <c r="EK7832" s="598"/>
    </row>
    <row r="7833" spans="141:141">
      <c r="EK7833" s="598"/>
    </row>
    <row r="7834" spans="141:141">
      <c r="EK7834" s="598"/>
    </row>
    <row r="7835" spans="141:141">
      <c r="EK7835" s="598"/>
    </row>
    <row r="7836" spans="141:141">
      <c r="EK7836" s="598"/>
    </row>
    <row r="7837" spans="141:141">
      <c r="EK7837" s="598"/>
    </row>
    <row r="7838" spans="141:141">
      <c r="EK7838" s="598"/>
    </row>
    <row r="7839" spans="141:141">
      <c r="EK7839" s="598"/>
    </row>
    <row r="7840" spans="141:141">
      <c r="EK7840" s="598"/>
    </row>
    <row r="7841" spans="141:141">
      <c r="EK7841" s="598"/>
    </row>
    <row r="7842" spans="141:141">
      <c r="EK7842" s="598"/>
    </row>
    <row r="7843" spans="141:141">
      <c r="EK7843" s="598"/>
    </row>
    <row r="7844" spans="141:141">
      <c r="EK7844" s="598"/>
    </row>
    <row r="7845" spans="141:141">
      <c r="EK7845" s="598"/>
    </row>
    <row r="7846" spans="141:141">
      <c r="EK7846" s="598"/>
    </row>
    <row r="7847" spans="141:141">
      <c r="EK7847" s="598"/>
    </row>
    <row r="7848" spans="141:141">
      <c r="EK7848" s="598"/>
    </row>
    <row r="7849" spans="141:141">
      <c r="EK7849" s="598"/>
    </row>
    <row r="7850" spans="141:141">
      <c r="EK7850" s="598"/>
    </row>
    <row r="7851" spans="141:141">
      <c r="EK7851" s="598"/>
    </row>
    <row r="7852" spans="141:141">
      <c r="EK7852" s="598"/>
    </row>
    <row r="7853" spans="141:141">
      <c r="EK7853" s="598"/>
    </row>
    <row r="7854" spans="141:141">
      <c r="EK7854" s="598"/>
    </row>
    <row r="7855" spans="141:141">
      <c r="EK7855" s="598"/>
    </row>
    <row r="7856" spans="141:141">
      <c r="EK7856" s="598"/>
    </row>
    <row r="7857" spans="141:141">
      <c r="EK7857" s="598"/>
    </row>
    <row r="7858" spans="141:141">
      <c r="EK7858" s="598"/>
    </row>
    <row r="7859" spans="141:141">
      <c r="EK7859" s="598"/>
    </row>
    <row r="7860" spans="141:141">
      <c r="EK7860" s="598"/>
    </row>
    <row r="7861" spans="141:141">
      <c r="EK7861" s="598"/>
    </row>
    <row r="7862" spans="141:141">
      <c r="EK7862" s="598"/>
    </row>
    <row r="7863" spans="141:141">
      <c r="EK7863" s="598"/>
    </row>
    <row r="7864" spans="141:141">
      <c r="EK7864" s="598"/>
    </row>
    <row r="7865" spans="141:141">
      <c r="EK7865" s="598"/>
    </row>
    <row r="7866" spans="141:141">
      <c r="EK7866" s="598"/>
    </row>
    <row r="7867" spans="141:141">
      <c r="EK7867" s="598"/>
    </row>
    <row r="7868" spans="141:141">
      <c r="EK7868" s="598"/>
    </row>
    <row r="7869" spans="141:141">
      <c r="EK7869" s="598"/>
    </row>
    <row r="7870" spans="141:141">
      <c r="EK7870" s="598"/>
    </row>
    <row r="7871" spans="141:141">
      <c r="EK7871" s="598"/>
    </row>
    <row r="7872" spans="141:141">
      <c r="EK7872" s="598"/>
    </row>
    <row r="7873" spans="141:141">
      <c r="EK7873" s="598"/>
    </row>
    <row r="7874" spans="141:141">
      <c r="EK7874" s="598"/>
    </row>
    <row r="7875" spans="141:141">
      <c r="EK7875" s="598"/>
    </row>
    <row r="7876" spans="141:141">
      <c r="EK7876" s="598"/>
    </row>
    <row r="7877" spans="141:141">
      <c r="EK7877" s="598"/>
    </row>
    <row r="7878" spans="141:141">
      <c r="EK7878" s="598"/>
    </row>
    <row r="7879" spans="141:141">
      <c r="EK7879" s="598"/>
    </row>
    <row r="7880" spans="141:141">
      <c r="EK7880" s="598"/>
    </row>
    <row r="7881" spans="141:141">
      <c r="EK7881" s="598"/>
    </row>
    <row r="7882" spans="141:141">
      <c r="EK7882" s="598"/>
    </row>
    <row r="7883" spans="141:141">
      <c r="EK7883" s="598"/>
    </row>
    <row r="7884" spans="141:141">
      <c r="EK7884" s="598"/>
    </row>
    <row r="7885" spans="141:141">
      <c r="EK7885" s="598"/>
    </row>
    <row r="7886" spans="141:141">
      <c r="EK7886" s="598"/>
    </row>
    <row r="7887" spans="141:141">
      <c r="EK7887" s="598"/>
    </row>
    <row r="7888" spans="141:141">
      <c r="EK7888" s="598"/>
    </row>
    <row r="7889" spans="141:141">
      <c r="EK7889" s="598"/>
    </row>
    <row r="7890" spans="141:141">
      <c r="EK7890" s="598"/>
    </row>
    <row r="7891" spans="141:141">
      <c r="EK7891" s="598"/>
    </row>
    <row r="7892" spans="141:141">
      <c r="EK7892" s="598"/>
    </row>
    <row r="7893" spans="141:141">
      <c r="EK7893" s="598"/>
    </row>
    <row r="7894" spans="141:141">
      <c r="EK7894" s="598"/>
    </row>
    <row r="7895" spans="141:141">
      <c r="EK7895" s="598"/>
    </row>
    <row r="7896" spans="141:141">
      <c r="EK7896" s="598"/>
    </row>
    <row r="7897" spans="141:141">
      <c r="EK7897" s="598"/>
    </row>
    <row r="7898" spans="141:141">
      <c r="EK7898" s="598"/>
    </row>
    <row r="7899" spans="141:141">
      <c r="EK7899" s="598"/>
    </row>
    <row r="7900" spans="141:141">
      <c r="EK7900" s="598"/>
    </row>
    <row r="7901" spans="141:141">
      <c r="EK7901" s="598"/>
    </row>
    <row r="7902" spans="141:141">
      <c r="EK7902" s="598"/>
    </row>
    <row r="7903" spans="141:141">
      <c r="EK7903" s="598"/>
    </row>
    <row r="7904" spans="141:141">
      <c r="EK7904" s="598"/>
    </row>
    <row r="7905" spans="141:141">
      <c r="EK7905" s="598"/>
    </row>
    <row r="7906" spans="141:141">
      <c r="EK7906" s="598"/>
    </row>
    <row r="7907" spans="141:141">
      <c r="EK7907" s="598"/>
    </row>
    <row r="7908" spans="141:141">
      <c r="EK7908" s="598"/>
    </row>
    <row r="7909" spans="141:141">
      <c r="EK7909" s="598"/>
    </row>
    <row r="7910" spans="141:141">
      <c r="EK7910" s="598"/>
    </row>
    <row r="7911" spans="141:141">
      <c r="EK7911" s="598"/>
    </row>
    <row r="7912" spans="141:141">
      <c r="EK7912" s="598"/>
    </row>
    <row r="7913" spans="141:141">
      <c r="EK7913" s="598"/>
    </row>
    <row r="7914" spans="141:141">
      <c r="EK7914" s="598"/>
    </row>
    <row r="7915" spans="141:141">
      <c r="EK7915" s="598"/>
    </row>
    <row r="7916" spans="141:141">
      <c r="EK7916" s="598"/>
    </row>
    <row r="7917" spans="141:141">
      <c r="EK7917" s="598"/>
    </row>
    <row r="7918" spans="141:141">
      <c r="EK7918" s="598"/>
    </row>
    <row r="7919" spans="141:141">
      <c r="EK7919" s="598"/>
    </row>
    <row r="7920" spans="141:141">
      <c r="EK7920" s="598"/>
    </row>
    <row r="7921" spans="141:141">
      <c r="EK7921" s="598"/>
    </row>
    <row r="7922" spans="141:141">
      <c r="EK7922" s="598"/>
    </row>
    <row r="7923" spans="141:141">
      <c r="EK7923" s="598"/>
    </row>
    <row r="7924" spans="141:141">
      <c r="EK7924" s="598"/>
    </row>
    <row r="7925" spans="141:141">
      <c r="EK7925" s="598"/>
    </row>
    <row r="7926" spans="141:141">
      <c r="EK7926" s="598"/>
    </row>
    <row r="7927" spans="141:141">
      <c r="EK7927" s="598"/>
    </row>
    <row r="7928" spans="141:141">
      <c r="EK7928" s="598"/>
    </row>
    <row r="7929" spans="141:141">
      <c r="EK7929" s="598"/>
    </row>
    <row r="7930" spans="141:141">
      <c r="EK7930" s="598"/>
    </row>
    <row r="7931" spans="141:141">
      <c r="EK7931" s="598"/>
    </row>
    <row r="7932" spans="141:141">
      <c r="EK7932" s="598"/>
    </row>
    <row r="7933" spans="141:141">
      <c r="EK7933" s="598"/>
    </row>
    <row r="7934" spans="141:141">
      <c r="EK7934" s="598"/>
    </row>
    <row r="7935" spans="141:141">
      <c r="EK7935" s="598"/>
    </row>
    <row r="7936" spans="141:141">
      <c r="EK7936" s="598"/>
    </row>
    <row r="7937" spans="141:141">
      <c r="EK7937" s="598"/>
    </row>
    <row r="7938" spans="141:141">
      <c r="EK7938" s="598"/>
    </row>
    <row r="7939" spans="141:141">
      <c r="EK7939" s="598"/>
    </row>
    <row r="7940" spans="141:141">
      <c r="EK7940" s="598"/>
    </row>
    <row r="7941" spans="141:141">
      <c r="EK7941" s="598"/>
    </row>
    <row r="7942" spans="141:141">
      <c r="EK7942" s="598"/>
    </row>
    <row r="7943" spans="141:141">
      <c r="EK7943" s="598"/>
    </row>
    <row r="7944" spans="141:141">
      <c r="EK7944" s="598"/>
    </row>
    <row r="7945" spans="141:141">
      <c r="EK7945" s="598"/>
    </row>
    <row r="7946" spans="141:141">
      <c r="EK7946" s="598"/>
    </row>
    <row r="7947" spans="141:141">
      <c r="EK7947" s="598"/>
    </row>
    <row r="7948" spans="141:141">
      <c r="EK7948" s="598"/>
    </row>
    <row r="7949" spans="141:141">
      <c r="EK7949" s="598"/>
    </row>
    <row r="7950" spans="141:141">
      <c r="EK7950" s="598"/>
    </row>
    <row r="7951" spans="141:141">
      <c r="EK7951" s="598"/>
    </row>
    <row r="7952" spans="141:141">
      <c r="EK7952" s="598"/>
    </row>
    <row r="7953" spans="141:141">
      <c r="EK7953" s="598"/>
    </row>
    <row r="7954" spans="141:141">
      <c r="EK7954" s="598"/>
    </row>
    <row r="7955" spans="141:141">
      <c r="EK7955" s="598"/>
    </row>
    <row r="7956" spans="141:141">
      <c r="EK7956" s="598"/>
    </row>
    <row r="7957" spans="141:141">
      <c r="EK7957" s="598"/>
    </row>
    <row r="7958" spans="141:141">
      <c r="EK7958" s="598"/>
    </row>
    <row r="7959" spans="141:141">
      <c r="EK7959" s="598"/>
    </row>
    <row r="7960" spans="141:141">
      <c r="EK7960" s="598"/>
    </row>
    <row r="7961" spans="141:141">
      <c r="EK7961" s="598"/>
    </row>
    <row r="7962" spans="141:141">
      <c r="EK7962" s="598"/>
    </row>
    <row r="7963" spans="141:141">
      <c r="EK7963" s="598"/>
    </row>
    <row r="7964" spans="141:141">
      <c r="EK7964" s="598"/>
    </row>
    <row r="7965" spans="141:141">
      <c r="EK7965" s="598"/>
    </row>
    <row r="7966" spans="141:141">
      <c r="EK7966" s="598"/>
    </row>
    <row r="7967" spans="141:141">
      <c r="EK7967" s="598"/>
    </row>
    <row r="7968" spans="141:141">
      <c r="EK7968" s="598"/>
    </row>
    <row r="7969" spans="141:141">
      <c r="EK7969" s="598"/>
    </row>
    <row r="7970" spans="141:141">
      <c r="EK7970" s="598"/>
    </row>
    <row r="7971" spans="141:141">
      <c r="EK7971" s="598"/>
    </row>
    <row r="7972" spans="141:141">
      <c r="EK7972" s="598"/>
    </row>
    <row r="7973" spans="141:141">
      <c r="EK7973" s="598"/>
    </row>
    <row r="7974" spans="141:141">
      <c r="EK7974" s="598"/>
    </row>
    <row r="7975" spans="141:141">
      <c r="EK7975" s="598"/>
    </row>
    <row r="7976" spans="141:141">
      <c r="EK7976" s="598"/>
    </row>
    <row r="7977" spans="141:141">
      <c r="EK7977" s="598"/>
    </row>
    <row r="7978" spans="141:141">
      <c r="EK7978" s="598"/>
    </row>
    <row r="7979" spans="141:141">
      <c r="EK7979" s="598"/>
    </row>
    <row r="7980" spans="141:141">
      <c r="EK7980" s="598"/>
    </row>
    <row r="7981" spans="141:141">
      <c r="EK7981" s="598"/>
    </row>
    <row r="7982" spans="141:141">
      <c r="EK7982" s="598"/>
    </row>
    <row r="7983" spans="141:141">
      <c r="EK7983" s="598"/>
    </row>
    <row r="7984" spans="141:141">
      <c r="EK7984" s="598"/>
    </row>
    <row r="7985" spans="141:141">
      <c r="EK7985" s="598"/>
    </row>
    <row r="7986" spans="141:141">
      <c r="EK7986" s="598"/>
    </row>
    <row r="7987" spans="141:141">
      <c r="EK7987" s="598"/>
    </row>
    <row r="7988" spans="141:141">
      <c r="EK7988" s="598"/>
    </row>
    <row r="7989" spans="141:141">
      <c r="EK7989" s="598"/>
    </row>
    <row r="7990" spans="141:141">
      <c r="EK7990" s="598"/>
    </row>
    <row r="7991" spans="141:141">
      <c r="EK7991" s="598"/>
    </row>
    <row r="7992" spans="141:141">
      <c r="EK7992" s="598"/>
    </row>
    <row r="7993" spans="141:141">
      <c r="EK7993" s="598"/>
    </row>
    <row r="7994" spans="141:141">
      <c r="EK7994" s="598"/>
    </row>
    <row r="7995" spans="141:141">
      <c r="EK7995" s="598"/>
    </row>
    <row r="7996" spans="141:141">
      <c r="EK7996" s="598"/>
    </row>
    <row r="7997" spans="141:141">
      <c r="EK7997" s="598"/>
    </row>
    <row r="7998" spans="141:141">
      <c r="EK7998" s="598"/>
    </row>
    <row r="7999" spans="141:141">
      <c r="EK7999" s="598"/>
    </row>
    <row r="8000" spans="141:141">
      <c r="EK8000" s="598"/>
    </row>
    <row r="8001" spans="141:141">
      <c r="EK8001" s="598"/>
    </row>
    <row r="8002" spans="141:141">
      <c r="EK8002" s="598"/>
    </row>
    <row r="8003" spans="141:141">
      <c r="EK8003" s="598"/>
    </row>
    <row r="8004" spans="141:141">
      <c r="EK8004" s="598"/>
    </row>
    <row r="8005" spans="141:141">
      <c r="EK8005" s="598"/>
    </row>
    <row r="8006" spans="141:141">
      <c r="EK8006" s="598"/>
    </row>
    <row r="8007" spans="141:141">
      <c r="EK8007" s="598"/>
    </row>
    <row r="8008" spans="141:141">
      <c r="EK8008" s="598"/>
    </row>
    <row r="8009" spans="141:141">
      <c r="EK8009" s="598"/>
    </row>
    <row r="8010" spans="141:141">
      <c r="EK8010" s="598"/>
    </row>
    <row r="8011" spans="141:141">
      <c r="EK8011" s="598"/>
    </row>
    <row r="8012" spans="141:141">
      <c r="EK8012" s="598"/>
    </row>
    <row r="8013" spans="141:141">
      <c r="EK8013" s="598"/>
    </row>
    <row r="8014" spans="141:141">
      <c r="EK8014" s="598"/>
    </row>
    <row r="8015" spans="141:141">
      <c r="EK8015" s="598"/>
    </row>
    <row r="8016" spans="141:141">
      <c r="EK8016" s="598"/>
    </row>
    <row r="8017" spans="141:141">
      <c r="EK8017" s="598"/>
    </row>
    <row r="8018" spans="141:141">
      <c r="EK8018" s="598"/>
    </row>
    <row r="8019" spans="141:141">
      <c r="EK8019" s="598"/>
    </row>
    <row r="8020" spans="141:141">
      <c r="EK8020" s="598"/>
    </row>
    <row r="8021" spans="141:141">
      <c r="EK8021" s="598"/>
    </row>
    <row r="8022" spans="141:141">
      <c r="EK8022" s="598"/>
    </row>
    <row r="8023" spans="141:141">
      <c r="EK8023" s="598"/>
    </row>
    <row r="8024" spans="141:141">
      <c r="EK8024" s="598"/>
    </row>
    <row r="8025" spans="141:141">
      <c r="EK8025" s="598"/>
    </row>
    <row r="8026" spans="141:141">
      <c r="EK8026" s="598"/>
    </row>
    <row r="8027" spans="141:141">
      <c r="EK8027" s="598"/>
    </row>
    <row r="8028" spans="141:141">
      <c r="EK8028" s="598"/>
    </row>
    <row r="8029" spans="141:141">
      <c r="EK8029" s="598"/>
    </row>
    <row r="8030" spans="141:141">
      <c r="EK8030" s="598"/>
    </row>
    <row r="8031" spans="141:141">
      <c r="EK8031" s="598"/>
    </row>
    <row r="8032" spans="141:141">
      <c r="EK8032" s="598"/>
    </row>
    <row r="8033" spans="141:141">
      <c r="EK8033" s="598"/>
    </row>
    <row r="8034" spans="141:141">
      <c r="EK8034" s="598"/>
    </row>
    <row r="8035" spans="141:141">
      <c r="EK8035" s="598"/>
    </row>
    <row r="8036" spans="141:141">
      <c r="EK8036" s="598"/>
    </row>
    <row r="8037" spans="141:141">
      <c r="EK8037" s="598"/>
    </row>
    <row r="8038" spans="141:141">
      <c r="EK8038" s="598"/>
    </row>
    <row r="8039" spans="141:141">
      <c r="EK8039" s="598"/>
    </row>
    <row r="8040" spans="141:141">
      <c r="EK8040" s="598"/>
    </row>
    <row r="8041" spans="141:141">
      <c r="EK8041" s="598"/>
    </row>
    <row r="8042" spans="141:141">
      <c r="EK8042" s="598"/>
    </row>
    <row r="8043" spans="141:141">
      <c r="EK8043" s="598"/>
    </row>
    <row r="8044" spans="141:141">
      <c r="EK8044" s="598"/>
    </row>
    <row r="8045" spans="141:141">
      <c r="EK8045" s="598"/>
    </row>
    <row r="8046" spans="141:141">
      <c r="EK8046" s="598"/>
    </row>
    <row r="8047" spans="141:141">
      <c r="EK8047" s="598"/>
    </row>
    <row r="8048" spans="141:141">
      <c r="EK8048" s="598"/>
    </row>
    <row r="8049" spans="141:141">
      <c r="EK8049" s="598"/>
    </row>
    <row r="8050" spans="141:141">
      <c r="EK8050" s="598"/>
    </row>
    <row r="8051" spans="141:141">
      <c r="EK8051" s="598"/>
    </row>
    <row r="8052" spans="141:141">
      <c r="EK8052" s="598"/>
    </row>
    <row r="8053" spans="141:141">
      <c r="EK8053" s="598"/>
    </row>
    <row r="8054" spans="141:141">
      <c r="EK8054" s="598"/>
    </row>
    <row r="8055" spans="141:141">
      <c r="EK8055" s="598"/>
    </row>
    <row r="8056" spans="141:141">
      <c r="EK8056" s="598"/>
    </row>
    <row r="8057" spans="141:141">
      <c r="EK8057" s="598"/>
    </row>
    <row r="8058" spans="141:141">
      <c r="EK8058" s="598"/>
    </row>
    <row r="8059" spans="141:141">
      <c r="EK8059" s="598"/>
    </row>
    <row r="8060" spans="141:141">
      <c r="EK8060" s="598"/>
    </row>
    <row r="8061" spans="141:141">
      <c r="EK8061" s="598"/>
    </row>
    <row r="8062" spans="141:141">
      <c r="EK8062" s="598"/>
    </row>
    <row r="8063" spans="141:141">
      <c r="EK8063" s="598"/>
    </row>
    <row r="8064" spans="141:141">
      <c r="EK8064" s="598"/>
    </row>
    <row r="8065" spans="141:141">
      <c r="EK8065" s="598"/>
    </row>
    <row r="8066" spans="141:141">
      <c r="EK8066" s="598"/>
    </row>
    <row r="8067" spans="141:141">
      <c r="EK8067" s="598"/>
    </row>
    <row r="8068" spans="141:141">
      <c r="EK8068" s="598"/>
    </row>
    <row r="8069" spans="141:141">
      <c r="EK8069" s="598"/>
    </row>
    <row r="8070" spans="141:141">
      <c r="EK8070" s="598"/>
    </row>
    <row r="8071" spans="141:141">
      <c r="EK8071" s="598"/>
    </row>
    <row r="8072" spans="141:141">
      <c r="EK8072" s="598"/>
    </row>
    <row r="8073" spans="141:141">
      <c r="EK8073" s="598"/>
    </row>
    <row r="8074" spans="141:141">
      <c r="EK8074" s="598"/>
    </row>
    <row r="8075" spans="141:141">
      <c r="EK8075" s="598"/>
    </row>
    <row r="8076" spans="141:141">
      <c r="EK8076" s="598"/>
    </row>
    <row r="8077" spans="141:141">
      <c r="EK8077" s="598"/>
    </row>
    <row r="8078" spans="141:141">
      <c r="EK8078" s="598"/>
    </row>
    <row r="8079" spans="141:141">
      <c r="EK8079" s="598"/>
    </row>
    <row r="8080" spans="141:141">
      <c r="EK8080" s="598"/>
    </row>
    <row r="8081" spans="141:141">
      <c r="EK8081" s="598"/>
    </row>
    <row r="8082" spans="141:141">
      <c r="EK8082" s="598"/>
    </row>
    <row r="8083" spans="141:141">
      <c r="EK8083" s="598"/>
    </row>
    <row r="8084" spans="141:141">
      <c r="EK8084" s="598"/>
    </row>
    <row r="8085" spans="141:141">
      <c r="EK8085" s="598"/>
    </row>
    <row r="8086" spans="141:141">
      <c r="EK8086" s="598"/>
    </row>
    <row r="8087" spans="141:141">
      <c r="EK8087" s="598"/>
    </row>
    <row r="8088" spans="141:141">
      <c r="EK8088" s="598"/>
    </row>
    <row r="8089" spans="141:141">
      <c r="EK8089" s="598"/>
    </row>
    <row r="8090" spans="141:141">
      <c r="EK8090" s="598"/>
    </row>
    <row r="8091" spans="141:141">
      <c r="EK8091" s="598"/>
    </row>
    <row r="8092" spans="141:141">
      <c r="EK8092" s="598"/>
    </row>
    <row r="8093" spans="141:141">
      <c r="EK8093" s="598"/>
    </row>
    <row r="8094" spans="141:141">
      <c r="EK8094" s="598"/>
    </row>
    <row r="8095" spans="141:141">
      <c r="EK8095" s="598"/>
    </row>
    <row r="8096" spans="141:141">
      <c r="EK8096" s="598"/>
    </row>
    <row r="8097" spans="141:141">
      <c r="EK8097" s="598"/>
    </row>
    <row r="8098" spans="141:141">
      <c r="EK8098" s="598"/>
    </row>
    <row r="8099" spans="141:141">
      <c r="EK8099" s="598"/>
    </row>
    <row r="8100" spans="141:141">
      <c r="EK8100" s="598"/>
    </row>
    <row r="8101" spans="141:141">
      <c r="EK8101" s="598"/>
    </row>
    <row r="8102" spans="141:141">
      <c r="EK8102" s="598"/>
    </row>
    <row r="8103" spans="141:141">
      <c r="EK8103" s="598"/>
    </row>
    <row r="8104" spans="141:141">
      <c r="EK8104" s="598"/>
    </row>
    <row r="8105" spans="141:141">
      <c r="EK8105" s="598"/>
    </row>
    <row r="8106" spans="141:141">
      <c r="EK8106" s="598"/>
    </row>
    <row r="8107" spans="141:141">
      <c r="EK8107" s="598"/>
    </row>
    <row r="8108" spans="141:141">
      <c r="EK8108" s="598"/>
    </row>
    <row r="8109" spans="141:141">
      <c r="EK8109" s="598"/>
    </row>
    <row r="8110" spans="141:141">
      <c r="EK8110" s="598"/>
    </row>
    <row r="8111" spans="141:141">
      <c r="EK8111" s="598"/>
    </row>
    <row r="8112" spans="141:141">
      <c r="EK8112" s="598"/>
    </row>
    <row r="8113" spans="141:141">
      <c r="EK8113" s="598"/>
    </row>
    <row r="8114" spans="141:141">
      <c r="EK8114" s="598"/>
    </row>
    <row r="8115" spans="141:141">
      <c r="EK8115" s="598"/>
    </row>
    <row r="8116" spans="141:141">
      <c r="EK8116" s="598"/>
    </row>
    <row r="8117" spans="141:141">
      <c r="EK8117" s="598"/>
    </row>
    <row r="8118" spans="141:141">
      <c r="EK8118" s="598"/>
    </row>
    <row r="8119" spans="141:141">
      <c r="EK8119" s="598"/>
    </row>
    <row r="8120" spans="141:141">
      <c r="EK8120" s="598"/>
    </row>
    <row r="8121" spans="141:141">
      <c r="EK8121" s="598"/>
    </row>
    <row r="8122" spans="141:141">
      <c r="EK8122" s="598"/>
    </row>
    <row r="8123" spans="141:141">
      <c r="EK8123" s="598"/>
    </row>
    <row r="8124" spans="141:141">
      <c r="EK8124" s="598"/>
    </row>
    <row r="8125" spans="141:141">
      <c r="EK8125" s="598"/>
    </row>
    <row r="8126" spans="141:141">
      <c r="EK8126" s="598"/>
    </row>
    <row r="8127" spans="141:141">
      <c r="EK8127" s="598"/>
    </row>
    <row r="8128" spans="141:141">
      <c r="EK8128" s="598"/>
    </row>
    <row r="8129" spans="141:141">
      <c r="EK8129" s="598"/>
    </row>
    <row r="8130" spans="141:141">
      <c r="EK8130" s="598"/>
    </row>
    <row r="8131" spans="141:141">
      <c r="EK8131" s="598"/>
    </row>
    <row r="8132" spans="141:141">
      <c r="EK8132" s="598"/>
    </row>
    <row r="8133" spans="141:141">
      <c r="EK8133" s="598"/>
    </row>
    <row r="8134" spans="141:141">
      <c r="EK8134" s="598"/>
    </row>
    <row r="8135" spans="141:141">
      <c r="EK8135" s="598"/>
    </row>
    <row r="8136" spans="141:141">
      <c r="EK8136" s="598"/>
    </row>
    <row r="8137" spans="141:141">
      <c r="EK8137" s="598"/>
    </row>
    <row r="8138" spans="141:141">
      <c r="EK8138" s="598"/>
    </row>
    <row r="8139" spans="141:141">
      <c r="EK8139" s="598"/>
    </row>
    <row r="8140" spans="141:141">
      <c r="EK8140" s="598"/>
    </row>
    <row r="8141" spans="141:141">
      <c r="EK8141" s="598"/>
    </row>
    <row r="8142" spans="141:141">
      <c r="EK8142" s="598"/>
    </row>
    <row r="8143" spans="141:141">
      <c r="EK8143" s="598"/>
    </row>
    <row r="8144" spans="141:141">
      <c r="EK8144" s="598"/>
    </row>
    <row r="8145" spans="141:141">
      <c r="EK8145" s="598"/>
    </row>
    <row r="8146" spans="141:141">
      <c r="EK8146" s="598"/>
    </row>
    <row r="8147" spans="141:141">
      <c r="EK8147" s="598"/>
    </row>
    <row r="8148" spans="141:141">
      <c r="EK8148" s="598"/>
    </row>
    <row r="8149" spans="141:141">
      <c r="EK8149" s="598"/>
    </row>
    <row r="8150" spans="141:141">
      <c r="EK8150" s="598"/>
    </row>
    <row r="8151" spans="141:141">
      <c r="EK8151" s="598"/>
    </row>
    <row r="8152" spans="141:141">
      <c r="EK8152" s="598"/>
    </row>
    <row r="8153" spans="141:141">
      <c r="EK8153" s="598"/>
    </row>
    <row r="8154" spans="141:141">
      <c r="EK8154" s="598"/>
    </row>
    <row r="8155" spans="141:141">
      <c r="EK8155" s="598"/>
    </row>
    <row r="8156" spans="141:141">
      <c r="EK8156" s="598"/>
    </row>
    <row r="8157" spans="141:141">
      <c r="EK8157" s="598"/>
    </row>
    <row r="8158" spans="141:141">
      <c r="EK8158" s="598"/>
    </row>
    <row r="8159" spans="141:141">
      <c r="EK8159" s="598"/>
    </row>
    <row r="8160" spans="141:141">
      <c r="EK8160" s="598"/>
    </row>
    <row r="8161" spans="141:141">
      <c r="EK8161" s="598"/>
    </row>
    <row r="8162" spans="141:141">
      <c r="EK8162" s="598"/>
    </row>
    <row r="8163" spans="141:141">
      <c r="EK8163" s="598"/>
    </row>
    <row r="8164" spans="141:141">
      <c r="EK8164" s="598"/>
    </row>
    <row r="8165" spans="141:141">
      <c r="EK8165" s="598"/>
    </row>
    <row r="8166" spans="141:141">
      <c r="EK8166" s="598"/>
    </row>
    <row r="8167" spans="141:141">
      <c r="EK8167" s="598"/>
    </row>
    <row r="8168" spans="141:141">
      <c r="EK8168" s="598"/>
    </row>
    <row r="8169" spans="141:141">
      <c r="EK8169" s="598"/>
    </row>
    <row r="8170" spans="141:141">
      <c r="EK8170" s="598"/>
    </row>
    <row r="8171" spans="141:141">
      <c r="EK8171" s="598"/>
    </row>
    <row r="8172" spans="141:141">
      <c r="EK8172" s="598"/>
    </row>
    <row r="8173" spans="141:141">
      <c r="EK8173" s="598"/>
    </row>
    <row r="8174" spans="141:141">
      <c r="EK8174" s="598"/>
    </row>
    <row r="8175" spans="141:141">
      <c r="EK8175" s="598"/>
    </row>
    <row r="8176" spans="141:141">
      <c r="EK8176" s="598"/>
    </row>
    <row r="8177" spans="141:141">
      <c r="EK8177" s="598"/>
    </row>
    <row r="8178" spans="141:141">
      <c r="EK8178" s="598"/>
    </row>
    <row r="8179" spans="141:141">
      <c r="EK8179" s="598"/>
    </row>
    <row r="8180" spans="141:141">
      <c r="EK8180" s="598"/>
    </row>
    <row r="8181" spans="141:141">
      <c r="EK8181" s="598"/>
    </row>
    <row r="8182" spans="141:141">
      <c r="EK8182" s="598"/>
    </row>
    <row r="8183" spans="141:141">
      <c r="EK8183" s="598"/>
    </row>
    <row r="8184" spans="141:141">
      <c r="EK8184" s="598"/>
    </row>
    <row r="8185" spans="141:141">
      <c r="EK8185" s="598"/>
    </row>
    <row r="8186" spans="141:141">
      <c r="EK8186" s="598"/>
    </row>
    <row r="8187" spans="141:141">
      <c r="EK8187" s="598"/>
    </row>
    <row r="8188" spans="141:141">
      <c r="EK8188" s="598"/>
    </row>
    <row r="8189" spans="141:141">
      <c r="EK8189" s="598"/>
    </row>
    <row r="8190" spans="141:141">
      <c r="EK8190" s="598"/>
    </row>
    <row r="8191" spans="141:141">
      <c r="EK8191" s="598"/>
    </row>
    <row r="8192" spans="141:141">
      <c r="EK8192" s="598"/>
    </row>
    <row r="8193" spans="141:141">
      <c r="EK8193" s="598"/>
    </row>
    <row r="8194" spans="141:141">
      <c r="EK8194" s="598"/>
    </row>
    <row r="8195" spans="141:141">
      <c r="EK8195" s="598"/>
    </row>
    <row r="8196" spans="141:141">
      <c r="EK8196" s="598"/>
    </row>
    <row r="8197" spans="141:141">
      <c r="EK8197" s="598"/>
    </row>
    <row r="8198" spans="141:141">
      <c r="EK8198" s="598"/>
    </row>
    <row r="8199" spans="141:141">
      <c r="EK8199" s="598"/>
    </row>
    <row r="8200" spans="141:141">
      <c r="EK8200" s="598"/>
    </row>
    <row r="8201" spans="141:141">
      <c r="EK8201" s="598"/>
    </row>
    <row r="8202" spans="141:141">
      <c r="EK8202" s="598"/>
    </row>
    <row r="8203" spans="141:141">
      <c r="EK8203" s="598"/>
    </row>
    <row r="8204" spans="141:141">
      <c r="EK8204" s="598"/>
    </row>
    <row r="8205" spans="141:141">
      <c r="EK8205" s="598"/>
    </row>
    <row r="8206" spans="141:141">
      <c r="EK8206" s="598"/>
    </row>
    <row r="8207" spans="141:141">
      <c r="EK8207" s="598"/>
    </row>
    <row r="8208" spans="141:141">
      <c r="EK8208" s="598"/>
    </row>
    <row r="8209" spans="141:141">
      <c r="EK8209" s="598"/>
    </row>
    <row r="8210" spans="141:141">
      <c r="EK8210" s="598"/>
    </row>
    <row r="8211" spans="141:141">
      <c r="EK8211" s="598"/>
    </row>
    <row r="8212" spans="141:141">
      <c r="EK8212" s="598"/>
    </row>
    <row r="8213" spans="141:141">
      <c r="EK8213" s="598"/>
    </row>
    <row r="8214" spans="141:141">
      <c r="EK8214" s="598"/>
    </row>
    <row r="8215" spans="141:141">
      <c r="EK8215" s="598"/>
    </row>
    <row r="8216" spans="141:141">
      <c r="EK8216" s="598"/>
    </row>
    <row r="8217" spans="141:141">
      <c r="EK8217" s="598"/>
    </row>
    <row r="8218" spans="141:141">
      <c r="EK8218" s="598"/>
    </row>
    <row r="8219" spans="141:141">
      <c r="EK8219" s="598"/>
    </row>
    <row r="8220" spans="141:141">
      <c r="EK8220" s="598"/>
    </row>
    <row r="8221" spans="141:141">
      <c r="EK8221" s="598"/>
    </row>
    <row r="8222" spans="141:141">
      <c r="EK8222" s="598"/>
    </row>
    <row r="8223" spans="141:141">
      <c r="EK8223" s="598"/>
    </row>
    <row r="8224" spans="141:141">
      <c r="EK8224" s="598"/>
    </row>
    <row r="8225" spans="141:141">
      <c r="EK8225" s="598"/>
    </row>
    <row r="8226" spans="141:141">
      <c r="EK8226" s="598"/>
    </row>
    <row r="8227" spans="141:141">
      <c r="EK8227" s="598"/>
    </row>
    <row r="8228" spans="141:141">
      <c r="EK8228" s="598"/>
    </row>
    <row r="8229" spans="141:141">
      <c r="EK8229" s="598"/>
    </row>
    <row r="8230" spans="141:141">
      <c r="EK8230" s="598"/>
    </row>
    <row r="8231" spans="141:141">
      <c r="EK8231" s="598"/>
    </row>
    <row r="8232" spans="141:141">
      <c r="EK8232" s="598"/>
    </row>
    <row r="8233" spans="141:141">
      <c r="EK8233" s="598"/>
    </row>
    <row r="8234" spans="141:141">
      <c r="EK8234" s="598"/>
    </row>
    <row r="8235" spans="141:141">
      <c r="EK8235" s="598"/>
    </row>
    <row r="8236" spans="141:141">
      <c r="EK8236" s="598"/>
    </row>
    <row r="8237" spans="141:141">
      <c r="EK8237" s="598"/>
    </row>
    <row r="8238" spans="141:141">
      <c r="EK8238" s="598"/>
    </row>
    <row r="8239" spans="141:141">
      <c r="EK8239" s="598"/>
    </row>
    <row r="8240" spans="141:141">
      <c r="EK8240" s="598"/>
    </row>
    <row r="8241" spans="141:141">
      <c r="EK8241" s="598"/>
    </row>
    <row r="8242" spans="141:141">
      <c r="EK8242" s="598"/>
    </row>
    <row r="8243" spans="141:141">
      <c r="EK8243" s="598"/>
    </row>
    <row r="8244" spans="141:141">
      <c r="EK8244" s="598"/>
    </row>
    <row r="8245" spans="141:141">
      <c r="EK8245" s="598"/>
    </row>
    <row r="8246" spans="141:141">
      <c r="EK8246" s="598"/>
    </row>
    <row r="8247" spans="141:141">
      <c r="EK8247" s="598"/>
    </row>
    <row r="8248" spans="141:141">
      <c r="EK8248" s="598"/>
    </row>
    <row r="8249" spans="141:141">
      <c r="EK8249" s="598"/>
    </row>
    <row r="8250" spans="141:141">
      <c r="EK8250" s="598"/>
    </row>
    <row r="8251" spans="141:141">
      <c r="EK8251" s="598"/>
    </row>
    <row r="8252" spans="141:141">
      <c r="EK8252" s="598"/>
    </row>
    <row r="8253" spans="141:141">
      <c r="EK8253" s="598"/>
    </row>
    <row r="8254" spans="141:141">
      <c r="EK8254" s="598"/>
    </row>
    <row r="8255" spans="141:141">
      <c r="EK8255" s="598"/>
    </row>
    <row r="8256" spans="141:141">
      <c r="EK8256" s="598"/>
    </row>
    <row r="8257" spans="141:141">
      <c r="EK8257" s="598"/>
    </row>
    <row r="8258" spans="141:141">
      <c r="EK8258" s="598"/>
    </row>
    <row r="8259" spans="141:141">
      <c r="EK8259" s="598"/>
    </row>
    <row r="8260" spans="141:141">
      <c r="EK8260" s="598"/>
    </row>
    <row r="8261" spans="141:141">
      <c r="EK8261" s="598"/>
    </row>
    <row r="8262" spans="141:141">
      <c r="EK8262" s="598"/>
    </row>
    <row r="8263" spans="141:141">
      <c r="EK8263" s="598"/>
    </row>
    <row r="8264" spans="141:141">
      <c r="EK8264" s="598"/>
    </row>
    <row r="8265" spans="141:141">
      <c r="EK8265" s="598"/>
    </row>
    <row r="8266" spans="141:141">
      <c r="EK8266" s="598"/>
    </row>
    <row r="8267" spans="141:141">
      <c r="EK8267" s="598"/>
    </row>
    <row r="8268" spans="141:141">
      <c r="EK8268" s="598"/>
    </row>
    <row r="8269" spans="141:141">
      <c r="EK8269" s="598"/>
    </row>
    <row r="8270" spans="141:141">
      <c r="EK8270" s="598"/>
    </row>
    <row r="8271" spans="141:141">
      <c r="EK8271" s="598"/>
    </row>
    <row r="8272" spans="141:141">
      <c r="EK8272" s="598"/>
    </row>
    <row r="8273" spans="141:141">
      <c r="EK8273" s="598"/>
    </row>
    <row r="8274" spans="141:141">
      <c r="EK8274" s="598"/>
    </row>
    <row r="8275" spans="141:141">
      <c r="EK8275" s="598"/>
    </row>
    <row r="8276" spans="141:141">
      <c r="EK8276" s="598"/>
    </row>
    <row r="8277" spans="141:141">
      <c r="EK8277" s="598"/>
    </row>
    <row r="8278" spans="141:141">
      <c r="EK8278" s="598"/>
    </row>
    <row r="8279" spans="141:141">
      <c r="EK8279" s="598"/>
    </row>
    <row r="8280" spans="141:141">
      <c r="EK8280" s="598"/>
    </row>
    <row r="8281" spans="141:141">
      <c r="EK8281" s="598"/>
    </row>
    <row r="8282" spans="141:141">
      <c r="EK8282" s="598"/>
    </row>
    <row r="8283" spans="141:141">
      <c r="EK8283" s="598"/>
    </row>
    <row r="8284" spans="141:141">
      <c r="EK8284" s="598"/>
    </row>
    <row r="8285" spans="141:141">
      <c r="EK8285" s="598"/>
    </row>
    <row r="8286" spans="141:141">
      <c r="EK8286" s="598"/>
    </row>
    <row r="8287" spans="141:141">
      <c r="EK8287" s="598"/>
    </row>
    <row r="8288" spans="141:141">
      <c r="EK8288" s="598"/>
    </row>
    <row r="8289" spans="141:141">
      <c r="EK8289" s="598"/>
    </row>
    <row r="8290" spans="141:141">
      <c r="EK8290" s="598"/>
    </row>
    <row r="8291" spans="141:141">
      <c r="EK8291" s="598"/>
    </row>
    <row r="8292" spans="141:141">
      <c r="EK8292" s="598"/>
    </row>
    <row r="8293" spans="141:141">
      <c r="EK8293" s="598"/>
    </row>
    <row r="8294" spans="141:141">
      <c r="EK8294" s="598"/>
    </row>
    <row r="8295" spans="141:141">
      <c r="EK8295" s="598"/>
    </row>
    <row r="8296" spans="141:141">
      <c r="EK8296" s="598"/>
    </row>
    <row r="8297" spans="141:141">
      <c r="EK8297" s="598"/>
    </row>
    <row r="8298" spans="141:141">
      <c r="EK8298" s="598"/>
    </row>
    <row r="8299" spans="141:141">
      <c r="EK8299" s="598"/>
    </row>
    <row r="8300" spans="141:141">
      <c r="EK8300" s="598"/>
    </row>
    <row r="8301" spans="141:141">
      <c r="EK8301" s="598"/>
    </row>
    <row r="8302" spans="141:141">
      <c r="EK8302" s="598"/>
    </row>
    <row r="8303" spans="141:141">
      <c r="EK8303" s="598"/>
    </row>
    <row r="8304" spans="141:141">
      <c r="EK8304" s="598"/>
    </row>
    <row r="8305" spans="141:141">
      <c r="EK8305" s="598"/>
    </row>
    <row r="8306" spans="141:141">
      <c r="EK8306" s="598"/>
    </row>
    <row r="8307" spans="141:141">
      <c r="EK8307" s="598"/>
    </row>
    <row r="8308" spans="141:141">
      <c r="EK8308" s="598"/>
    </row>
    <row r="8309" spans="141:141">
      <c r="EK8309" s="598"/>
    </row>
    <row r="8310" spans="141:141">
      <c r="EK8310" s="598"/>
    </row>
    <row r="8311" spans="141:141">
      <c r="EK8311" s="598"/>
    </row>
    <row r="8312" spans="141:141">
      <c r="EK8312" s="598"/>
    </row>
    <row r="8313" spans="141:141">
      <c r="EK8313" s="598"/>
    </row>
    <row r="8314" spans="141:141">
      <c r="EK8314" s="598"/>
    </row>
    <row r="8315" spans="141:141">
      <c r="EK8315" s="598"/>
    </row>
    <row r="8316" spans="141:141">
      <c r="EK8316" s="598"/>
    </row>
    <row r="8317" spans="141:141">
      <c r="EK8317" s="598"/>
    </row>
    <row r="8318" spans="141:141">
      <c r="EK8318" s="598"/>
    </row>
    <row r="8319" spans="141:141">
      <c r="EK8319" s="598"/>
    </row>
    <row r="8320" spans="141:141">
      <c r="EK8320" s="598"/>
    </row>
    <row r="8321" spans="141:141">
      <c r="EK8321" s="598"/>
    </row>
    <row r="8322" spans="141:141">
      <c r="EK8322" s="598"/>
    </row>
    <row r="8323" spans="141:141">
      <c r="EK8323" s="598"/>
    </row>
    <row r="8324" spans="141:141">
      <c r="EK8324" s="598"/>
    </row>
    <row r="8325" spans="141:141">
      <c r="EK8325" s="598"/>
    </row>
    <row r="8326" spans="141:141">
      <c r="EK8326" s="598"/>
    </row>
    <row r="8327" spans="141:141">
      <c r="EK8327" s="598"/>
    </row>
    <row r="8328" spans="141:141">
      <c r="EK8328" s="598"/>
    </row>
    <row r="8329" spans="141:141">
      <c r="EK8329" s="598"/>
    </row>
    <row r="8330" spans="141:141">
      <c r="EK8330" s="598"/>
    </row>
    <row r="8331" spans="141:141">
      <c r="EK8331" s="598"/>
    </row>
    <row r="8332" spans="141:141">
      <c r="EK8332" s="598"/>
    </row>
    <row r="8333" spans="141:141">
      <c r="EK8333" s="598"/>
    </row>
    <row r="8334" spans="141:141">
      <c r="EK8334" s="598"/>
    </row>
    <row r="8335" spans="141:141">
      <c r="EK8335" s="598"/>
    </row>
    <row r="8336" spans="141:141">
      <c r="EK8336" s="598"/>
    </row>
    <row r="8337" spans="141:141">
      <c r="EK8337" s="598"/>
    </row>
    <row r="8338" spans="141:141">
      <c r="EK8338" s="598"/>
    </row>
    <row r="8339" spans="141:141">
      <c r="EK8339" s="598"/>
    </row>
    <row r="8340" spans="141:141">
      <c r="EK8340" s="598"/>
    </row>
    <row r="8341" spans="141:141">
      <c r="EK8341" s="598"/>
    </row>
    <row r="8342" spans="141:141">
      <c r="EK8342" s="598"/>
    </row>
    <row r="8343" spans="141:141">
      <c r="EK8343" s="598"/>
    </row>
    <row r="8344" spans="141:141">
      <c r="EK8344" s="598"/>
    </row>
    <row r="8345" spans="141:141">
      <c r="EK8345" s="598"/>
    </row>
    <row r="8346" spans="141:141">
      <c r="EK8346" s="598"/>
    </row>
    <row r="8347" spans="141:141">
      <c r="EK8347" s="598"/>
    </row>
    <row r="8348" spans="141:141">
      <c r="EK8348" s="598"/>
    </row>
    <row r="8349" spans="141:141">
      <c r="EK8349" s="598"/>
    </row>
    <row r="8350" spans="141:141">
      <c r="EK8350" s="598"/>
    </row>
    <row r="8351" spans="141:141">
      <c r="EK8351" s="598"/>
    </row>
    <row r="8352" spans="141:141">
      <c r="EK8352" s="598"/>
    </row>
    <row r="8353" spans="141:141">
      <c r="EK8353" s="598"/>
    </row>
    <row r="8354" spans="141:141">
      <c r="EK8354" s="598"/>
    </row>
    <row r="8355" spans="141:141">
      <c r="EK8355" s="598"/>
    </row>
    <row r="8356" spans="141:141">
      <c r="EK8356" s="598"/>
    </row>
    <row r="8357" spans="141:141">
      <c r="EK8357" s="598"/>
    </row>
    <row r="8358" spans="141:141">
      <c r="EK8358" s="598"/>
    </row>
    <row r="8359" spans="141:141">
      <c r="EK8359" s="598"/>
    </row>
    <row r="8360" spans="141:141">
      <c r="EK8360" s="598"/>
    </row>
    <row r="8361" spans="141:141">
      <c r="EK8361" s="598"/>
    </row>
    <row r="8362" spans="141:141">
      <c r="EK8362" s="598"/>
    </row>
    <row r="8363" spans="141:141">
      <c r="EK8363" s="598"/>
    </row>
    <row r="8364" spans="141:141">
      <c r="EK8364" s="598"/>
    </row>
    <row r="8365" spans="141:141">
      <c r="EK8365" s="598"/>
    </row>
    <row r="8366" spans="141:141">
      <c r="EK8366" s="598"/>
    </row>
    <row r="8367" spans="141:141">
      <c r="EK8367" s="598"/>
    </row>
    <row r="8368" spans="141:141">
      <c r="EK8368" s="598"/>
    </row>
    <row r="8369" spans="141:141">
      <c r="EK8369" s="598"/>
    </row>
    <row r="8370" spans="141:141">
      <c r="EK8370" s="598"/>
    </row>
    <row r="8371" spans="141:141">
      <c r="EK8371" s="598"/>
    </row>
    <row r="8372" spans="141:141">
      <c r="EK8372" s="598"/>
    </row>
    <row r="8373" spans="141:141">
      <c r="EK8373" s="598"/>
    </row>
    <row r="8374" spans="141:141">
      <c r="EK8374" s="598"/>
    </row>
    <row r="8375" spans="141:141">
      <c r="EK8375" s="598"/>
    </row>
    <row r="8376" spans="141:141">
      <c r="EK8376" s="598"/>
    </row>
    <row r="8377" spans="141:141">
      <c r="EK8377" s="598"/>
    </row>
    <row r="8378" spans="141:141">
      <c r="EK8378" s="598"/>
    </row>
    <row r="8379" spans="141:141">
      <c r="EK8379" s="598"/>
    </row>
    <row r="8380" spans="141:141">
      <c r="EK8380" s="598"/>
    </row>
    <row r="8381" spans="141:141">
      <c r="EK8381" s="598"/>
    </row>
    <row r="8382" spans="141:141">
      <c r="EK8382" s="598"/>
    </row>
    <row r="8383" spans="141:141">
      <c r="EK8383" s="598"/>
    </row>
    <row r="8384" spans="141:141">
      <c r="EK8384" s="598"/>
    </row>
    <row r="8385" spans="141:141">
      <c r="EK8385" s="598"/>
    </row>
    <row r="8386" spans="141:141">
      <c r="EK8386" s="598"/>
    </row>
    <row r="8387" spans="141:141">
      <c r="EK8387" s="598"/>
    </row>
    <row r="8388" spans="141:141">
      <c r="EK8388" s="598"/>
    </row>
    <row r="8389" spans="141:141">
      <c r="EK8389" s="598"/>
    </row>
    <row r="8390" spans="141:141">
      <c r="EK8390" s="598"/>
    </row>
    <row r="8391" spans="141:141">
      <c r="EK8391" s="598"/>
    </row>
    <row r="8392" spans="141:141">
      <c r="EK8392" s="598"/>
    </row>
    <row r="8393" spans="141:141">
      <c r="EK8393" s="598"/>
    </row>
    <row r="8394" spans="141:141">
      <c r="EK8394" s="598"/>
    </row>
    <row r="8395" spans="141:141">
      <c r="EK8395" s="598"/>
    </row>
    <row r="8396" spans="141:141">
      <c r="EK8396" s="598"/>
    </row>
    <row r="8397" spans="141:141">
      <c r="EK8397" s="598"/>
    </row>
    <row r="8398" spans="141:141">
      <c r="EK8398" s="598"/>
    </row>
    <row r="8399" spans="141:141">
      <c r="EK8399" s="598"/>
    </row>
    <row r="8400" spans="141:141">
      <c r="EK8400" s="598"/>
    </row>
    <row r="8401" spans="141:141">
      <c r="EK8401" s="598"/>
    </row>
    <row r="8402" spans="141:141">
      <c r="EK8402" s="598"/>
    </row>
    <row r="8403" spans="141:141">
      <c r="EK8403" s="598"/>
    </row>
    <row r="8404" spans="141:141">
      <c r="EK8404" s="598"/>
    </row>
    <row r="8405" spans="141:141">
      <c r="EK8405" s="598"/>
    </row>
    <row r="8406" spans="141:141">
      <c r="EK8406" s="598"/>
    </row>
    <row r="8407" spans="141:141">
      <c r="EK8407" s="598"/>
    </row>
    <row r="8408" spans="141:141">
      <c r="EK8408" s="598"/>
    </row>
    <row r="8409" spans="141:141">
      <c r="EK8409" s="598"/>
    </row>
    <row r="8410" spans="141:141">
      <c r="EK8410" s="598"/>
    </row>
    <row r="8411" spans="141:141">
      <c r="EK8411" s="598"/>
    </row>
    <row r="8412" spans="141:141">
      <c r="EK8412" s="598"/>
    </row>
    <row r="8413" spans="141:141">
      <c r="EK8413" s="598"/>
    </row>
    <row r="8414" spans="141:141">
      <c r="EK8414" s="598"/>
    </row>
    <row r="8415" spans="141:141">
      <c r="EK8415" s="598"/>
    </row>
    <row r="8416" spans="141:141">
      <c r="EK8416" s="598"/>
    </row>
    <row r="8417" spans="141:141">
      <c r="EK8417" s="598"/>
    </row>
    <row r="8418" spans="141:141">
      <c r="EK8418" s="598"/>
    </row>
    <row r="8419" spans="141:141">
      <c r="EK8419" s="598"/>
    </row>
    <row r="8420" spans="141:141">
      <c r="EK8420" s="598"/>
    </row>
    <row r="8421" spans="141:141">
      <c r="EK8421" s="598"/>
    </row>
    <row r="8422" spans="141:141">
      <c r="EK8422" s="598"/>
    </row>
    <row r="8423" spans="141:141">
      <c r="EK8423" s="598"/>
    </row>
    <row r="8424" spans="141:141">
      <c r="EK8424" s="598"/>
    </row>
    <row r="8425" spans="141:141">
      <c r="EK8425" s="598"/>
    </row>
    <row r="8426" spans="141:141">
      <c r="EK8426" s="598"/>
    </row>
    <row r="8427" spans="141:141">
      <c r="EK8427" s="598"/>
    </row>
    <row r="8428" spans="141:141">
      <c r="EK8428" s="598"/>
    </row>
    <row r="8429" spans="141:141">
      <c r="EK8429" s="598"/>
    </row>
    <row r="8430" spans="141:141">
      <c r="EK8430" s="598"/>
    </row>
    <row r="8431" spans="141:141">
      <c r="EK8431" s="598"/>
    </row>
    <row r="8432" spans="141:141">
      <c r="EK8432" s="598"/>
    </row>
    <row r="8433" spans="141:141">
      <c r="EK8433" s="598"/>
    </row>
    <row r="8434" spans="141:141">
      <c r="EK8434" s="598"/>
    </row>
    <row r="8435" spans="141:141">
      <c r="EK8435" s="598"/>
    </row>
    <row r="8436" spans="141:141">
      <c r="EK8436" s="598"/>
    </row>
    <row r="8437" spans="141:141">
      <c r="EK8437" s="598"/>
    </row>
    <row r="8438" spans="141:141">
      <c r="EK8438" s="598"/>
    </row>
    <row r="8439" spans="141:141">
      <c r="EK8439" s="598"/>
    </row>
    <row r="8440" spans="141:141">
      <c r="EK8440" s="598"/>
    </row>
    <row r="8441" spans="141:141">
      <c r="EK8441" s="598"/>
    </row>
    <row r="8442" spans="141:141">
      <c r="EK8442" s="598"/>
    </row>
    <row r="8443" spans="141:141">
      <c r="EK8443" s="598"/>
    </row>
    <row r="8444" spans="141:141">
      <c r="EK8444" s="598"/>
    </row>
    <row r="8445" spans="141:141">
      <c r="EK8445" s="598"/>
    </row>
    <row r="8446" spans="141:141">
      <c r="EK8446" s="598"/>
    </row>
    <row r="8447" spans="141:141">
      <c r="EK8447" s="598"/>
    </row>
    <row r="8448" spans="141:141">
      <c r="EK8448" s="598"/>
    </row>
    <row r="8449" spans="141:141">
      <c r="EK8449" s="598"/>
    </row>
    <row r="8450" spans="141:141">
      <c r="EK8450" s="598"/>
    </row>
    <row r="8451" spans="141:141">
      <c r="EK8451" s="598"/>
    </row>
    <row r="8452" spans="141:141">
      <c r="EK8452" s="598"/>
    </row>
    <row r="8453" spans="141:141">
      <c r="EK8453" s="598"/>
    </row>
    <row r="8454" spans="141:141">
      <c r="EK8454" s="598"/>
    </row>
    <row r="8455" spans="141:141">
      <c r="EK8455" s="598"/>
    </row>
    <row r="8456" spans="141:141">
      <c r="EK8456" s="598"/>
    </row>
    <row r="8457" spans="141:141">
      <c r="EK8457" s="598"/>
    </row>
    <row r="8458" spans="141:141">
      <c r="EK8458" s="598"/>
    </row>
    <row r="8459" spans="141:141">
      <c r="EK8459" s="598"/>
    </row>
    <row r="8460" spans="141:141">
      <c r="EK8460" s="598"/>
    </row>
    <row r="8461" spans="141:141">
      <c r="EK8461" s="598"/>
    </row>
    <row r="8462" spans="141:141">
      <c r="EK8462" s="598"/>
    </row>
    <row r="8463" spans="141:141">
      <c r="EK8463" s="598"/>
    </row>
    <row r="8464" spans="141:141">
      <c r="EK8464" s="598"/>
    </row>
    <row r="8465" spans="141:141">
      <c r="EK8465" s="598"/>
    </row>
    <row r="8466" spans="141:141">
      <c r="EK8466" s="598"/>
    </row>
    <row r="8467" spans="141:141">
      <c r="EK8467" s="598"/>
    </row>
    <row r="8468" spans="141:141">
      <c r="EK8468" s="598"/>
    </row>
    <row r="8469" spans="141:141">
      <c r="EK8469" s="598"/>
    </row>
    <row r="8470" spans="141:141">
      <c r="EK8470" s="598"/>
    </row>
    <row r="8471" spans="141:141">
      <c r="EK8471" s="598"/>
    </row>
    <row r="8472" spans="141:141">
      <c r="EK8472" s="598"/>
    </row>
    <row r="8473" spans="141:141">
      <c r="EK8473" s="598"/>
    </row>
    <row r="8474" spans="141:141">
      <c r="EK8474" s="598"/>
    </row>
    <row r="8475" spans="141:141">
      <c r="EK8475" s="598"/>
    </row>
    <row r="8476" spans="141:141">
      <c r="EK8476" s="598"/>
    </row>
    <row r="8477" spans="141:141">
      <c r="EK8477" s="598"/>
    </row>
    <row r="8478" spans="141:141">
      <c r="EK8478" s="598"/>
    </row>
    <row r="8479" spans="141:141">
      <c r="EK8479" s="598"/>
    </row>
    <row r="8480" spans="141:141">
      <c r="EK8480" s="598"/>
    </row>
    <row r="8481" spans="141:141">
      <c r="EK8481" s="598"/>
    </row>
    <row r="8482" spans="141:141">
      <c r="EK8482" s="598"/>
    </row>
    <row r="8483" spans="141:141">
      <c r="EK8483" s="598"/>
    </row>
    <row r="8484" spans="141:141">
      <c r="EK8484" s="598"/>
    </row>
    <row r="8485" spans="141:141">
      <c r="EK8485" s="598"/>
    </row>
    <row r="8486" spans="141:141">
      <c r="EK8486" s="598"/>
    </row>
    <row r="8487" spans="141:141">
      <c r="EK8487" s="598"/>
    </row>
    <row r="8488" spans="141:141">
      <c r="EK8488" s="598"/>
    </row>
    <row r="8489" spans="141:141">
      <c r="EK8489" s="598"/>
    </row>
    <row r="8490" spans="141:141">
      <c r="EK8490" s="598"/>
    </row>
    <row r="8491" spans="141:141">
      <c r="EK8491" s="598"/>
    </row>
    <row r="8492" spans="141:141">
      <c r="EK8492" s="598"/>
    </row>
    <row r="8493" spans="141:141">
      <c r="EK8493" s="598"/>
    </row>
    <row r="8494" spans="141:141">
      <c r="EK8494" s="598"/>
    </row>
    <row r="8495" spans="141:141">
      <c r="EK8495" s="598"/>
    </row>
    <row r="8496" spans="141:141">
      <c r="EK8496" s="598"/>
    </row>
    <row r="8497" spans="141:141">
      <c r="EK8497" s="598"/>
    </row>
    <row r="8498" spans="141:141">
      <c r="EK8498" s="598"/>
    </row>
    <row r="8499" spans="141:141">
      <c r="EK8499" s="598"/>
    </row>
    <row r="8500" spans="141:141">
      <c r="EK8500" s="598"/>
    </row>
    <row r="8501" spans="141:141">
      <c r="EK8501" s="598"/>
    </row>
    <row r="8502" spans="141:141">
      <c r="EK8502" s="598"/>
    </row>
    <row r="8503" spans="141:141">
      <c r="EK8503" s="598"/>
    </row>
    <row r="8504" spans="141:141">
      <c r="EK8504" s="598"/>
    </row>
    <row r="8505" spans="141:141">
      <c r="EK8505" s="598"/>
    </row>
    <row r="8506" spans="141:141">
      <c r="EK8506" s="598"/>
    </row>
    <row r="8507" spans="141:141">
      <c r="EK8507" s="598"/>
    </row>
    <row r="8508" spans="141:141">
      <c r="EK8508" s="598"/>
    </row>
    <row r="8509" spans="141:141">
      <c r="EK8509" s="598"/>
    </row>
    <row r="8510" spans="141:141">
      <c r="EK8510" s="598"/>
    </row>
    <row r="8511" spans="141:141">
      <c r="EK8511" s="598"/>
    </row>
    <row r="8512" spans="141:141">
      <c r="EK8512" s="598"/>
    </row>
    <row r="8513" spans="141:141">
      <c r="EK8513" s="598"/>
    </row>
    <row r="8514" spans="141:141">
      <c r="EK8514" s="598"/>
    </row>
    <row r="8515" spans="141:141">
      <c r="EK8515" s="598"/>
    </row>
    <row r="8516" spans="141:141">
      <c r="EK8516" s="598"/>
    </row>
    <row r="8517" spans="141:141">
      <c r="EK8517" s="598"/>
    </row>
    <row r="8518" spans="141:141">
      <c r="EK8518" s="598"/>
    </row>
    <row r="8519" spans="141:141">
      <c r="EK8519" s="598"/>
    </row>
    <row r="8520" spans="141:141">
      <c r="EK8520" s="598"/>
    </row>
    <row r="8521" spans="141:141">
      <c r="EK8521" s="598"/>
    </row>
    <row r="8522" spans="141:141">
      <c r="EK8522" s="598"/>
    </row>
    <row r="8523" spans="141:141">
      <c r="EK8523" s="598"/>
    </row>
    <row r="8524" spans="141:141">
      <c r="EK8524" s="598"/>
    </row>
    <row r="8525" spans="141:141">
      <c r="EK8525" s="598"/>
    </row>
    <row r="8526" spans="141:141">
      <c r="EK8526" s="598"/>
    </row>
    <row r="8527" spans="141:141">
      <c r="EK8527" s="598"/>
    </row>
    <row r="8528" spans="141:141">
      <c r="EK8528" s="598"/>
    </row>
    <row r="8529" spans="141:141">
      <c r="EK8529" s="598"/>
    </row>
    <row r="8530" spans="141:141">
      <c r="EK8530" s="598"/>
    </row>
    <row r="8531" spans="141:141">
      <c r="EK8531" s="598"/>
    </row>
    <row r="8532" spans="141:141">
      <c r="EK8532" s="598"/>
    </row>
    <row r="8533" spans="141:141">
      <c r="EK8533" s="598"/>
    </row>
    <row r="8534" spans="141:141">
      <c r="EK8534" s="598"/>
    </row>
    <row r="8535" spans="141:141">
      <c r="EK8535" s="598"/>
    </row>
    <row r="8536" spans="141:141">
      <c r="EK8536" s="598"/>
    </row>
    <row r="8537" spans="141:141">
      <c r="EK8537" s="598"/>
    </row>
    <row r="8538" spans="141:141">
      <c r="EK8538" s="598"/>
    </row>
    <row r="8539" spans="141:141">
      <c r="EK8539" s="598"/>
    </row>
    <row r="8540" spans="141:141">
      <c r="EK8540" s="598"/>
    </row>
    <row r="8541" spans="141:141">
      <c r="EK8541" s="598"/>
    </row>
    <row r="8542" spans="141:141">
      <c r="EK8542" s="598"/>
    </row>
    <row r="8543" spans="141:141">
      <c r="EK8543" s="598"/>
    </row>
    <row r="8544" spans="141:141">
      <c r="EK8544" s="598"/>
    </row>
    <row r="8545" spans="141:141">
      <c r="EK8545" s="598"/>
    </row>
    <row r="8546" spans="141:141">
      <c r="EK8546" s="598"/>
    </row>
    <row r="8547" spans="141:141">
      <c r="EK8547" s="598"/>
    </row>
    <row r="8548" spans="141:141">
      <c r="EK8548" s="598"/>
    </row>
    <row r="8549" spans="141:141">
      <c r="EK8549" s="598"/>
    </row>
    <row r="8550" spans="141:141">
      <c r="EK8550" s="598"/>
    </row>
    <row r="8551" spans="141:141">
      <c r="EK8551" s="598"/>
    </row>
    <row r="8552" spans="141:141">
      <c r="EK8552" s="598"/>
    </row>
    <row r="8553" spans="141:141">
      <c r="EK8553" s="598"/>
    </row>
    <row r="8554" spans="141:141">
      <c r="EK8554" s="598"/>
    </row>
    <row r="8555" spans="141:141">
      <c r="EK8555" s="598"/>
    </row>
    <row r="8556" spans="141:141">
      <c r="EK8556" s="598"/>
    </row>
    <row r="8557" spans="141:141">
      <c r="EK8557" s="598"/>
    </row>
    <row r="8558" spans="141:141">
      <c r="EK8558" s="598"/>
    </row>
    <row r="8559" spans="141:141">
      <c r="EK8559" s="598"/>
    </row>
    <row r="8560" spans="141:141">
      <c r="EK8560" s="598"/>
    </row>
    <row r="8561" spans="141:141">
      <c r="EK8561" s="598"/>
    </row>
    <row r="8562" spans="141:141">
      <c r="EK8562" s="598"/>
    </row>
    <row r="8563" spans="141:141">
      <c r="EK8563" s="598"/>
    </row>
    <row r="8564" spans="141:141">
      <c r="EK8564" s="598"/>
    </row>
    <row r="8565" spans="141:141">
      <c r="EK8565" s="598"/>
    </row>
    <row r="8566" spans="141:141">
      <c r="EK8566" s="598"/>
    </row>
    <row r="8567" spans="141:141">
      <c r="EK8567" s="598"/>
    </row>
    <row r="8568" spans="141:141">
      <c r="EK8568" s="598"/>
    </row>
    <row r="8569" spans="141:141">
      <c r="EK8569" s="598"/>
    </row>
    <row r="8570" spans="141:141">
      <c r="EK8570" s="598"/>
    </row>
    <row r="8571" spans="141:141">
      <c r="EK8571" s="598"/>
    </row>
    <row r="8572" spans="141:141">
      <c r="EK8572" s="598"/>
    </row>
    <row r="8573" spans="141:141">
      <c r="EK8573" s="598"/>
    </row>
    <row r="8574" spans="141:141">
      <c r="EK8574" s="598"/>
    </row>
    <row r="8575" spans="141:141">
      <c r="EK8575" s="598"/>
    </row>
    <row r="8576" spans="141:141">
      <c r="EK8576" s="598"/>
    </row>
    <row r="8577" spans="141:141">
      <c r="EK8577" s="598"/>
    </row>
    <row r="8578" spans="141:141">
      <c r="EK8578" s="598"/>
    </row>
    <row r="8579" spans="141:141">
      <c r="EK8579" s="598"/>
    </row>
    <row r="8580" spans="141:141">
      <c r="EK8580" s="598"/>
    </row>
    <row r="8581" spans="141:141">
      <c r="EK8581" s="598"/>
    </row>
    <row r="8582" spans="141:141">
      <c r="EK8582" s="598"/>
    </row>
    <row r="8583" spans="141:141">
      <c r="EK8583" s="598"/>
    </row>
    <row r="8584" spans="141:141">
      <c r="EK8584" s="598"/>
    </row>
    <row r="8585" spans="141:141">
      <c r="EK8585" s="598"/>
    </row>
    <row r="8586" spans="141:141">
      <c r="EK8586" s="598"/>
    </row>
    <row r="8587" spans="141:141">
      <c r="EK8587" s="598"/>
    </row>
    <row r="8588" spans="141:141">
      <c r="EK8588" s="598"/>
    </row>
    <row r="8589" spans="141:141">
      <c r="EK8589" s="598"/>
    </row>
    <row r="8590" spans="141:141">
      <c r="EK8590" s="598"/>
    </row>
    <row r="8591" spans="141:141">
      <c r="EK8591" s="598"/>
    </row>
    <row r="8592" spans="141:141">
      <c r="EK8592" s="598"/>
    </row>
    <row r="8593" spans="141:141">
      <c r="EK8593" s="598"/>
    </row>
    <row r="8594" spans="141:141">
      <c r="EK8594" s="598"/>
    </row>
    <row r="8595" spans="141:141">
      <c r="EK8595" s="598"/>
    </row>
    <row r="8596" spans="141:141">
      <c r="EK8596" s="598"/>
    </row>
    <row r="8597" spans="141:141">
      <c r="EK8597" s="598"/>
    </row>
    <row r="8598" spans="141:141">
      <c r="EK8598" s="598"/>
    </row>
    <row r="8599" spans="141:141">
      <c r="EK8599" s="598"/>
    </row>
    <row r="8600" spans="141:141">
      <c r="EK8600" s="598"/>
    </row>
    <row r="8601" spans="141:141">
      <c r="EK8601" s="598"/>
    </row>
    <row r="8602" spans="141:141">
      <c r="EK8602" s="598"/>
    </row>
    <row r="8603" spans="141:141">
      <c r="EK8603" s="598"/>
    </row>
    <row r="8604" spans="141:141">
      <c r="EK8604" s="598"/>
    </row>
    <row r="8605" spans="141:141">
      <c r="EK8605" s="598"/>
    </row>
    <row r="8606" spans="141:141">
      <c r="EK8606" s="598"/>
    </row>
    <row r="8607" spans="141:141">
      <c r="EK8607" s="598"/>
    </row>
    <row r="8608" spans="141:141">
      <c r="EK8608" s="598"/>
    </row>
    <row r="8609" spans="141:141">
      <c r="EK8609" s="598"/>
    </row>
    <row r="8610" spans="141:141">
      <c r="EK8610" s="598"/>
    </row>
    <row r="8611" spans="141:141">
      <c r="EK8611" s="598"/>
    </row>
    <row r="8612" spans="141:141">
      <c r="EK8612" s="598"/>
    </row>
    <row r="8613" spans="141:141">
      <c r="EK8613" s="598"/>
    </row>
    <row r="8614" spans="141:141">
      <c r="EK8614" s="598"/>
    </row>
    <row r="8615" spans="141:141">
      <c r="EK8615" s="598"/>
    </row>
    <row r="8616" spans="141:141">
      <c r="EK8616" s="598"/>
    </row>
    <row r="8617" spans="141:141">
      <c r="EK8617" s="598"/>
    </row>
    <row r="8618" spans="141:141">
      <c r="EK8618" s="598"/>
    </row>
    <row r="8619" spans="141:141">
      <c r="EK8619" s="598"/>
    </row>
    <row r="8620" spans="141:141">
      <c r="EK8620" s="598"/>
    </row>
    <row r="8621" spans="141:141">
      <c r="EK8621" s="598"/>
    </row>
    <row r="8622" spans="141:141">
      <c r="EK8622" s="598"/>
    </row>
    <row r="8623" spans="141:141">
      <c r="EK8623" s="598"/>
    </row>
    <row r="8624" spans="141:141">
      <c r="EK8624" s="598"/>
    </row>
    <row r="8625" spans="141:141">
      <c r="EK8625" s="598"/>
    </row>
    <row r="8626" spans="141:141">
      <c r="EK8626" s="598"/>
    </row>
    <row r="8627" spans="141:141">
      <c r="EK8627" s="598"/>
    </row>
    <row r="8628" spans="141:141">
      <c r="EK8628" s="598"/>
    </row>
    <row r="8629" spans="141:141">
      <c r="EK8629" s="598"/>
    </row>
    <row r="8630" spans="141:141">
      <c r="EK8630" s="598"/>
    </row>
    <row r="8631" spans="141:141">
      <c r="EK8631" s="598"/>
    </row>
    <row r="8632" spans="141:141">
      <c r="EK8632" s="598"/>
    </row>
    <row r="8633" spans="141:141">
      <c r="EK8633" s="598"/>
    </row>
    <row r="8634" spans="141:141">
      <c r="EK8634" s="598"/>
    </row>
    <row r="8635" spans="141:141">
      <c r="EK8635" s="598"/>
    </row>
    <row r="8636" spans="141:141">
      <c r="EK8636" s="598"/>
    </row>
    <row r="8637" spans="141:141">
      <c r="EK8637" s="598"/>
    </row>
    <row r="8638" spans="141:141">
      <c r="EK8638" s="598"/>
    </row>
    <row r="8639" spans="141:141">
      <c r="EK8639" s="598"/>
    </row>
    <row r="8640" spans="141:141">
      <c r="EK8640" s="598"/>
    </row>
    <row r="8641" spans="141:141">
      <c r="EK8641" s="598"/>
    </row>
    <row r="8642" spans="141:141">
      <c r="EK8642" s="598"/>
    </row>
    <row r="8643" spans="141:141">
      <c r="EK8643" s="598"/>
    </row>
    <row r="8644" spans="141:141">
      <c r="EK8644" s="598"/>
    </row>
    <row r="8645" spans="141:141">
      <c r="EK8645" s="598"/>
    </row>
    <row r="8646" spans="141:141">
      <c r="EK8646" s="598"/>
    </row>
    <row r="8647" spans="141:141">
      <c r="EK8647" s="598"/>
    </row>
    <row r="8648" spans="141:141">
      <c r="EK8648" s="598"/>
    </row>
    <row r="8649" spans="141:141">
      <c r="EK8649" s="598"/>
    </row>
    <row r="8650" spans="141:141">
      <c r="EK8650" s="598"/>
    </row>
    <row r="8651" spans="141:141">
      <c r="EK8651" s="598"/>
    </row>
    <row r="8652" spans="141:141">
      <c r="EK8652" s="598"/>
    </row>
    <row r="8653" spans="141:141">
      <c r="EK8653" s="598"/>
    </row>
    <row r="8654" spans="141:141">
      <c r="EK8654" s="598"/>
    </row>
    <row r="8655" spans="141:141">
      <c r="EK8655" s="598"/>
    </row>
    <row r="8656" spans="141:141">
      <c r="EK8656" s="598"/>
    </row>
    <row r="8657" spans="141:141">
      <c r="EK8657" s="598"/>
    </row>
    <row r="8658" spans="141:141">
      <c r="EK8658" s="598"/>
    </row>
    <row r="8659" spans="141:141">
      <c r="EK8659" s="598"/>
    </row>
    <row r="8660" spans="141:141">
      <c r="EK8660" s="598"/>
    </row>
    <row r="8661" spans="141:141">
      <c r="EK8661" s="598"/>
    </row>
    <row r="8662" spans="141:141">
      <c r="EK8662" s="598"/>
    </row>
    <row r="8663" spans="141:141">
      <c r="EK8663" s="598"/>
    </row>
    <row r="8664" spans="141:141">
      <c r="EK8664" s="598"/>
    </row>
    <row r="8665" spans="141:141">
      <c r="EK8665" s="598"/>
    </row>
    <row r="8666" spans="141:141">
      <c r="EK8666" s="598"/>
    </row>
    <row r="8667" spans="141:141">
      <c r="EK8667" s="598"/>
    </row>
    <row r="8668" spans="141:141">
      <c r="EK8668" s="598"/>
    </row>
    <row r="8669" spans="141:141">
      <c r="EK8669" s="598"/>
    </row>
    <row r="8670" spans="141:141">
      <c r="EK8670" s="598"/>
    </row>
    <row r="8671" spans="141:141">
      <c r="EK8671" s="598"/>
    </row>
    <row r="8672" spans="141:141">
      <c r="EK8672" s="598"/>
    </row>
    <row r="8673" spans="141:141">
      <c r="EK8673" s="598"/>
    </row>
    <row r="8674" spans="141:141">
      <c r="EK8674" s="598"/>
    </row>
    <row r="8675" spans="141:141">
      <c r="EK8675" s="598"/>
    </row>
    <row r="8676" spans="141:141">
      <c r="EK8676" s="598"/>
    </row>
    <row r="8677" spans="141:141">
      <c r="EK8677" s="598"/>
    </row>
    <row r="8678" spans="141:141">
      <c r="EK8678" s="598"/>
    </row>
    <row r="8679" spans="141:141">
      <c r="EK8679" s="598"/>
    </row>
    <row r="8680" spans="141:141">
      <c r="EK8680" s="598"/>
    </row>
    <row r="8681" spans="141:141">
      <c r="EK8681" s="598"/>
    </row>
    <row r="8682" spans="141:141">
      <c r="EK8682" s="598"/>
    </row>
    <row r="8683" spans="141:141">
      <c r="EK8683" s="598"/>
    </row>
    <row r="8684" spans="141:141">
      <c r="EK8684" s="598"/>
    </row>
    <row r="8685" spans="141:141">
      <c r="EK8685" s="598"/>
    </row>
    <row r="8686" spans="141:141">
      <c r="EK8686" s="598"/>
    </row>
    <row r="8687" spans="141:141">
      <c r="EK8687" s="598"/>
    </row>
    <row r="8688" spans="141:141">
      <c r="EK8688" s="598"/>
    </row>
    <row r="8689" spans="141:141">
      <c r="EK8689" s="598"/>
    </row>
    <row r="8690" spans="141:141">
      <c r="EK8690" s="598"/>
    </row>
    <row r="8691" spans="141:141">
      <c r="EK8691" s="598"/>
    </row>
    <row r="8692" spans="141:141">
      <c r="EK8692" s="598"/>
    </row>
    <row r="8693" spans="141:141">
      <c r="EK8693" s="598"/>
    </row>
    <row r="8694" spans="141:141">
      <c r="EK8694" s="598"/>
    </row>
    <row r="8695" spans="141:141">
      <c r="EK8695" s="598"/>
    </row>
    <row r="8696" spans="141:141">
      <c r="EK8696" s="598"/>
    </row>
    <row r="8697" spans="141:141">
      <c r="EK8697" s="598"/>
    </row>
    <row r="8698" spans="141:141">
      <c r="EK8698" s="598"/>
    </row>
    <row r="8699" spans="141:141">
      <c r="EK8699" s="598"/>
    </row>
    <row r="8700" spans="141:141">
      <c r="EK8700" s="598"/>
    </row>
    <row r="8701" spans="141:141">
      <c r="EK8701" s="598"/>
    </row>
    <row r="8702" spans="141:141">
      <c r="EK8702" s="598"/>
    </row>
    <row r="8703" spans="141:141">
      <c r="EK8703" s="598"/>
    </row>
    <row r="8704" spans="141:141">
      <c r="EK8704" s="598"/>
    </row>
    <row r="8705" spans="141:141">
      <c r="EK8705" s="598"/>
    </row>
    <row r="8706" spans="141:141">
      <c r="EK8706" s="598"/>
    </row>
    <row r="8707" spans="141:141">
      <c r="EK8707" s="598"/>
    </row>
    <row r="8708" spans="141:141">
      <c r="EK8708" s="598"/>
    </row>
    <row r="8709" spans="141:141">
      <c r="EK8709" s="598"/>
    </row>
    <row r="8710" spans="141:141">
      <c r="EK8710" s="598"/>
    </row>
    <row r="8711" spans="141:141">
      <c r="EK8711" s="598"/>
    </row>
    <row r="8712" spans="141:141">
      <c r="EK8712" s="598"/>
    </row>
    <row r="8713" spans="141:141">
      <c r="EK8713" s="598"/>
    </row>
    <row r="8714" spans="141:141">
      <c r="EK8714" s="598"/>
    </row>
    <row r="8715" spans="141:141">
      <c r="EK8715" s="598"/>
    </row>
    <row r="8716" spans="141:141">
      <c r="EK8716" s="598"/>
    </row>
    <row r="8717" spans="141:141">
      <c r="EK8717" s="598"/>
    </row>
    <row r="8718" spans="141:141">
      <c r="EK8718" s="598"/>
    </row>
    <row r="8719" spans="141:141">
      <c r="EK8719" s="598"/>
    </row>
    <row r="8720" spans="141:141">
      <c r="EK8720" s="598"/>
    </row>
    <row r="8721" spans="141:141">
      <c r="EK8721" s="598"/>
    </row>
    <row r="8722" spans="141:141">
      <c r="EK8722" s="598"/>
    </row>
    <row r="8723" spans="141:141">
      <c r="EK8723" s="598"/>
    </row>
    <row r="8724" spans="141:141">
      <c r="EK8724" s="598"/>
    </row>
    <row r="8725" spans="141:141">
      <c r="EK8725" s="598"/>
    </row>
    <row r="8726" spans="141:141">
      <c r="EK8726" s="598"/>
    </row>
    <row r="8727" spans="141:141">
      <c r="EK8727" s="598"/>
    </row>
    <row r="8728" spans="141:141">
      <c r="EK8728" s="598"/>
    </row>
    <row r="8729" spans="141:141">
      <c r="EK8729" s="598"/>
    </row>
    <row r="8730" spans="141:141">
      <c r="EK8730" s="598"/>
    </row>
    <row r="8731" spans="141:141">
      <c r="EK8731" s="598"/>
    </row>
    <row r="8732" spans="141:141">
      <c r="EK8732" s="598"/>
    </row>
    <row r="8733" spans="141:141">
      <c r="EK8733" s="598"/>
    </row>
    <row r="8734" spans="141:141">
      <c r="EK8734" s="598"/>
    </row>
    <row r="8735" spans="141:141">
      <c r="EK8735" s="598"/>
    </row>
    <row r="8736" spans="141:141">
      <c r="EK8736" s="598"/>
    </row>
    <row r="8737" spans="141:141">
      <c r="EK8737" s="598"/>
    </row>
    <row r="8738" spans="141:141">
      <c r="EK8738" s="598"/>
    </row>
    <row r="8739" spans="141:141">
      <c r="EK8739" s="598"/>
    </row>
    <row r="8740" spans="141:141">
      <c r="EK8740" s="598"/>
    </row>
    <row r="8741" spans="141:141">
      <c r="EK8741" s="598"/>
    </row>
    <row r="8742" spans="141:141">
      <c r="EK8742" s="598"/>
    </row>
    <row r="8743" spans="141:141">
      <c r="EK8743" s="598"/>
    </row>
    <row r="8744" spans="141:141">
      <c r="EK8744" s="598"/>
    </row>
    <row r="8745" spans="141:141">
      <c r="EK8745" s="598"/>
    </row>
    <row r="8746" spans="141:141">
      <c r="EK8746" s="598"/>
    </row>
    <row r="8747" spans="141:141">
      <c r="EK8747" s="598"/>
    </row>
    <row r="8748" spans="141:141">
      <c r="EK8748" s="598"/>
    </row>
    <row r="8749" spans="141:141">
      <c r="EK8749" s="598"/>
    </row>
    <row r="8750" spans="141:141">
      <c r="EK8750" s="598"/>
    </row>
    <row r="8751" spans="141:141">
      <c r="EK8751" s="598"/>
    </row>
    <row r="8752" spans="141:141">
      <c r="EK8752" s="598"/>
    </row>
    <row r="8753" spans="141:141">
      <c r="EK8753" s="598"/>
    </row>
    <row r="8754" spans="141:141">
      <c r="EK8754" s="598"/>
    </row>
    <row r="8755" spans="141:141">
      <c r="EK8755" s="598"/>
    </row>
    <row r="8756" spans="141:141">
      <c r="EK8756" s="598"/>
    </row>
    <row r="8757" spans="141:141">
      <c r="EK8757" s="598"/>
    </row>
    <row r="8758" spans="141:141">
      <c r="EK8758" s="598"/>
    </row>
    <row r="8759" spans="141:141">
      <c r="EK8759" s="598"/>
    </row>
    <row r="8760" spans="141:141">
      <c r="EK8760" s="598"/>
    </row>
    <row r="8761" spans="141:141">
      <c r="EK8761" s="598"/>
    </row>
    <row r="8762" spans="141:141">
      <c r="EK8762" s="598"/>
    </row>
    <row r="8763" spans="141:141">
      <c r="EK8763" s="598"/>
    </row>
    <row r="8764" spans="141:141">
      <c r="EK8764" s="598"/>
    </row>
    <row r="8765" spans="141:141">
      <c r="EK8765" s="598"/>
    </row>
    <row r="8766" spans="141:141">
      <c r="EK8766" s="598"/>
    </row>
    <row r="8767" spans="141:141">
      <c r="EK8767" s="598"/>
    </row>
    <row r="8768" spans="141:141">
      <c r="EK8768" s="598"/>
    </row>
    <row r="8769" spans="141:141">
      <c r="EK8769" s="598"/>
    </row>
    <row r="8770" spans="141:141">
      <c r="EK8770" s="598"/>
    </row>
    <row r="8771" spans="141:141">
      <c r="EK8771" s="598"/>
    </row>
    <row r="8772" spans="141:141">
      <c r="EK8772" s="598"/>
    </row>
    <row r="8773" spans="141:141">
      <c r="EK8773" s="598"/>
    </row>
    <row r="8774" spans="141:141">
      <c r="EK8774" s="598"/>
    </row>
    <row r="8775" spans="141:141">
      <c r="EK8775" s="598"/>
    </row>
    <row r="8776" spans="141:141">
      <c r="EK8776" s="598"/>
    </row>
    <row r="8777" spans="141:141">
      <c r="EK8777" s="598"/>
    </row>
    <row r="8778" spans="141:141">
      <c r="EK8778" s="598"/>
    </row>
    <row r="8779" spans="141:141">
      <c r="EK8779" s="598"/>
    </row>
    <row r="8780" spans="141:141">
      <c r="EK8780" s="598"/>
    </row>
    <row r="8781" spans="141:141">
      <c r="EK8781" s="598"/>
    </row>
    <row r="8782" spans="141:141">
      <c r="EK8782" s="598"/>
    </row>
    <row r="8783" spans="141:141">
      <c r="EK8783" s="598"/>
    </row>
    <row r="8784" spans="141:141">
      <c r="EK8784" s="598"/>
    </row>
    <row r="8785" spans="141:141">
      <c r="EK8785" s="598"/>
    </row>
    <row r="8786" spans="141:141">
      <c r="EK8786" s="598"/>
    </row>
    <row r="8787" spans="141:141">
      <c r="EK8787" s="598"/>
    </row>
    <row r="8788" spans="141:141">
      <c r="EK8788" s="598"/>
    </row>
    <row r="8789" spans="141:141">
      <c r="EK8789" s="598"/>
    </row>
    <row r="8790" spans="141:141">
      <c r="EK8790" s="598"/>
    </row>
    <row r="8791" spans="141:141">
      <c r="EK8791" s="598"/>
    </row>
    <row r="8792" spans="141:141">
      <c r="EK8792" s="598"/>
    </row>
    <row r="8793" spans="141:141">
      <c r="EK8793" s="598"/>
    </row>
    <row r="8794" spans="141:141">
      <c r="EK8794" s="598"/>
    </row>
    <row r="8795" spans="141:141">
      <c r="EK8795" s="598"/>
    </row>
    <row r="8796" spans="141:141">
      <c r="EK8796" s="598"/>
    </row>
    <row r="8797" spans="141:141">
      <c r="EK8797" s="598"/>
    </row>
    <row r="8798" spans="141:141">
      <c r="EK8798" s="598"/>
    </row>
    <row r="8799" spans="141:141">
      <c r="EK8799" s="598"/>
    </row>
    <row r="8800" spans="141:141">
      <c r="EK8800" s="598"/>
    </row>
    <row r="8801" spans="141:141">
      <c r="EK8801" s="598"/>
    </row>
    <row r="8802" spans="141:141">
      <c r="EK8802" s="598"/>
    </row>
    <row r="8803" spans="141:141">
      <c r="EK8803" s="598"/>
    </row>
    <row r="8804" spans="141:141">
      <c r="EK8804" s="598"/>
    </row>
    <row r="8805" spans="141:141">
      <c r="EK8805" s="598"/>
    </row>
    <row r="8806" spans="141:141">
      <c r="EK8806" s="598"/>
    </row>
    <row r="8807" spans="141:141">
      <c r="EK8807" s="598"/>
    </row>
    <row r="8808" spans="141:141">
      <c r="EK8808" s="598"/>
    </row>
    <row r="8809" spans="141:141">
      <c r="EK8809" s="598"/>
    </row>
    <row r="8810" spans="141:141">
      <c r="EK8810" s="598"/>
    </row>
    <row r="8811" spans="141:141">
      <c r="EK8811" s="598"/>
    </row>
    <row r="8812" spans="141:141">
      <c r="EK8812" s="598"/>
    </row>
    <row r="8813" spans="141:141">
      <c r="EK8813" s="598"/>
    </row>
    <row r="8814" spans="141:141">
      <c r="EK8814" s="598"/>
    </row>
    <row r="8815" spans="141:141">
      <c r="EK8815" s="598"/>
    </row>
    <row r="8816" spans="141:141">
      <c r="EK8816" s="598"/>
    </row>
    <row r="8817" spans="141:141">
      <c r="EK8817" s="598"/>
    </row>
    <row r="8818" spans="141:141">
      <c r="EK8818" s="598"/>
    </row>
    <row r="8819" spans="141:141">
      <c r="EK8819" s="598"/>
    </row>
    <row r="8820" spans="141:141">
      <c r="EK8820" s="598"/>
    </row>
    <row r="8821" spans="141:141">
      <c r="EK8821" s="598"/>
    </row>
    <row r="8822" spans="141:141">
      <c r="EK8822" s="598"/>
    </row>
    <row r="8823" spans="141:141">
      <c r="EK8823" s="598"/>
    </row>
    <row r="8824" spans="141:141">
      <c r="EK8824" s="598"/>
    </row>
    <row r="8825" spans="141:141">
      <c r="EK8825" s="598"/>
    </row>
    <row r="8826" spans="141:141">
      <c r="EK8826" s="598"/>
    </row>
    <row r="8827" spans="141:141">
      <c r="EK8827" s="598"/>
    </row>
    <row r="8828" spans="141:141">
      <c r="EK8828" s="598"/>
    </row>
    <row r="8829" spans="141:141">
      <c r="EK8829" s="598"/>
    </row>
    <row r="8830" spans="141:141">
      <c r="EK8830" s="598"/>
    </row>
    <row r="8831" spans="141:141">
      <c r="EK8831" s="598"/>
    </row>
    <row r="8832" spans="141:141">
      <c r="EK8832" s="598"/>
    </row>
    <row r="8833" spans="141:141">
      <c r="EK8833" s="598"/>
    </row>
    <row r="8834" spans="141:141">
      <c r="EK8834" s="598"/>
    </row>
    <row r="8835" spans="141:141">
      <c r="EK8835" s="598"/>
    </row>
    <row r="8836" spans="141:141">
      <c r="EK8836" s="598"/>
    </row>
    <row r="8837" spans="141:141">
      <c r="EK8837" s="598"/>
    </row>
    <row r="8838" spans="141:141">
      <c r="EK8838" s="598"/>
    </row>
    <row r="8839" spans="141:141">
      <c r="EK8839" s="598"/>
    </row>
    <row r="8840" spans="141:141">
      <c r="EK8840" s="598"/>
    </row>
    <row r="8841" spans="141:141">
      <c r="EK8841" s="598"/>
    </row>
    <row r="8842" spans="141:141">
      <c r="EK8842" s="598"/>
    </row>
    <row r="8843" spans="141:141">
      <c r="EK8843" s="598"/>
    </row>
    <row r="8844" spans="141:141">
      <c r="EK8844" s="598"/>
    </row>
    <row r="8845" spans="141:141">
      <c r="EK8845" s="598"/>
    </row>
    <row r="8846" spans="141:141">
      <c r="EK8846" s="598"/>
    </row>
    <row r="8847" spans="141:141">
      <c r="EK8847" s="598"/>
    </row>
    <row r="8848" spans="141:141">
      <c r="EK8848" s="598"/>
    </row>
    <row r="8849" spans="141:141">
      <c r="EK8849" s="598"/>
    </row>
    <row r="8850" spans="141:141">
      <c r="EK8850" s="598"/>
    </row>
    <row r="8851" spans="141:141">
      <c r="EK8851" s="598"/>
    </row>
    <row r="8852" spans="141:141">
      <c r="EK8852" s="598"/>
    </row>
    <row r="8853" spans="141:141">
      <c r="EK8853" s="598"/>
    </row>
    <row r="8854" spans="141:141">
      <c r="EK8854" s="598"/>
    </row>
    <row r="8855" spans="141:141">
      <c r="EK8855" s="598"/>
    </row>
    <row r="8856" spans="141:141">
      <c r="EK8856" s="598"/>
    </row>
    <row r="8857" spans="141:141">
      <c r="EK8857" s="598"/>
    </row>
    <row r="8858" spans="141:141">
      <c r="EK8858" s="598"/>
    </row>
    <row r="8859" spans="141:141">
      <c r="EK8859" s="598"/>
    </row>
    <row r="8860" spans="141:141">
      <c r="EK8860" s="598"/>
    </row>
    <row r="8861" spans="141:141">
      <c r="EK8861" s="598"/>
    </row>
    <row r="8862" spans="141:141">
      <c r="EK8862" s="598"/>
    </row>
    <row r="8863" spans="141:141">
      <c r="EK8863" s="598"/>
    </row>
    <row r="8864" spans="141:141">
      <c r="EK8864" s="598"/>
    </row>
    <row r="8865" spans="141:141">
      <c r="EK8865" s="598"/>
    </row>
    <row r="8866" spans="141:141">
      <c r="EK8866" s="598"/>
    </row>
    <row r="8867" spans="141:141">
      <c r="EK8867" s="598"/>
    </row>
    <row r="8868" spans="141:141">
      <c r="EK8868" s="598"/>
    </row>
    <row r="8869" spans="141:141">
      <c r="EK8869" s="598"/>
    </row>
    <row r="8870" spans="141:141">
      <c r="EK8870" s="598"/>
    </row>
    <row r="8871" spans="141:141">
      <c r="EK8871" s="598"/>
    </row>
    <row r="8872" spans="141:141">
      <c r="EK8872" s="598"/>
    </row>
    <row r="8873" spans="141:141">
      <c r="EK8873" s="598"/>
    </row>
    <row r="8874" spans="141:141">
      <c r="EK8874" s="598"/>
    </row>
    <row r="8875" spans="141:141">
      <c r="EK8875" s="598"/>
    </row>
    <row r="8876" spans="141:141">
      <c r="EK8876" s="598"/>
    </row>
    <row r="8877" spans="141:141">
      <c r="EK8877" s="598"/>
    </row>
    <row r="8878" spans="141:141">
      <c r="EK8878" s="598"/>
    </row>
    <row r="8879" spans="141:141">
      <c r="EK8879" s="598"/>
    </row>
    <row r="8880" spans="141:141">
      <c r="EK8880" s="598"/>
    </row>
    <row r="8881" spans="141:141">
      <c r="EK8881" s="598"/>
    </row>
    <row r="8882" spans="141:141">
      <c r="EK8882" s="598"/>
    </row>
    <row r="8883" spans="141:141">
      <c r="EK8883" s="598"/>
    </row>
    <row r="8884" spans="141:141">
      <c r="EK8884" s="598"/>
    </row>
    <row r="8885" spans="141:141">
      <c r="EK8885" s="598"/>
    </row>
    <row r="8886" spans="141:141">
      <c r="EK8886" s="598"/>
    </row>
    <row r="8887" spans="141:141">
      <c r="EK8887" s="598"/>
    </row>
    <row r="8888" spans="141:141">
      <c r="EK8888" s="598"/>
    </row>
    <row r="8889" spans="141:141">
      <c r="EK8889" s="598"/>
    </row>
    <row r="8890" spans="141:141">
      <c r="EK8890" s="598"/>
    </row>
    <row r="8891" spans="141:141">
      <c r="EK8891" s="598"/>
    </row>
    <row r="8892" spans="141:141">
      <c r="EK8892" s="598"/>
    </row>
    <row r="8893" spans="141:141">
      <c r="EK8893" s="598"/>
    </row>
    <row r="8894" spans="141:141">
      <c r="EK8894" s="598"/>
    </row>
    <row r="8895" spans="141:141">
      <c r="EK8895" s="598"/>
    </row>
    <row r="8896" spans="141:141">
      <c r="EK8896" s="598"/>
    </row>
    <row r="8897" spans="141:141">
      <c r="EK8897" s="598"/>
    </row>
    <row r="8898" spans="141:141">
      <c r="EK8898" s="598"/>
    </row>
    <row r="8899" spans="141:141">
      <c r="EK8899" s="598"/>
    </row>
    <row r="8900" spans="141:141">
      <c r="EK8900" s="598"/>
    </row>
    <row r="8901" spans="141:141">
      <c r="EK8901" s="598"/>
    </row>
    <row r="8902" spans="141:141">
      <c r="EK8902" s="598"/>
    </row>
    <row r="8903" spans="141:141">
      <c r="EK8903" s="598"/>
    </row>
    <row r="8904" spans="141:141">
      <c r="EK8904" s="598"/>
    </row>
    <row r="8905" spans="141:141">
      <c r="EK8905" s="598"/>
    </row>
    <row r="8906" spans="141:141">
      <c r="EK8906" s="598"/>
    </row>
    <row r="8907" spans="141:141">
      <c r="EK8907" s="598"/>
    </row>
    <row r="8908" spans="141:141">
      <c r="EK8908" s="598"/>
    </row>
    <row r="8909" spans="141:141">
      <c r="EK8909" s="598"/>
    </row>
    <row r="8910" spans="141:141">
      <c r="EK8910" s="598"/>
    </row>
    <row r="8911" spans="141:141">
      <c r="EK8911" s="598"/>
    </row>
    <row r="8912" spans="141:141">
      <c r="EK8912" s="598"/>
    </row>
    <row r="8913" spans="141:141">
      <c r="EK8913" s="598"/>
    </row>
    <row r="8914" spans="141:141">
      <c r="EK8914" s="598"/>
    </row>
    <row r="8915" spans="141:141">
      <c r="EK8915" s="598"/>
    </row>
    <row r="8916" spans="141:141">
      <c r="EK8916" s="598"/>
    </row>
    <row r="8917" spans="141:141">
      <c r="EK8917" s="598"/>
    </row>
    <row r="8918" spans="141:141">
      <c r="EK8918" s="598"/>
    </row>
    <row r="8919" spans="141:141">
      <c r="EK8919" s="598"/>
    </row>
    <row r="8920" spans="141:141">
      <c r="EK8920" s="598"/>
    </row>
    <row r="8921" spans="141:141">
      <c r="EK8921" s="598"/>
    </row>
    <row r="8922" spans="141:141">
      <c r="EK8922" s="598"/>
    </row>
    <row r="8923" spans="141:141">
      <c r="EK8923" s="598"/>
    </row>
    <row r="8924" spans="141:141">
      <c r="EK8924" s="598"/>
    </row>
    <row r="8925" spans="141:141">
      <c r="EK8925" s="598"/>
    </row>
    <row r="8926" spans="141:141">
      <c r="EK8926" s="598"/>
    </row>
    <row r="8927" spans="141:141">
      <c r="EK8927" s="598"/>
    </row>
    <row r="8928" spans="141:141">
      <c r="EK8928" s="598"/>
    </row>
    <row r="8929" spans="141:141">
      <c r="EK8929" s="598"/>
    </row>
    <row r="8930" spans="141:141">
      <c r="EK8930" s="598"/>
    </row>
    <row r="8931" spans="141:141">
      <c r="EK8931" s="598"/>
    </row>
    <row r="8932" spans="141:141">
      <c r="EK8932" s="598"/>
    </row>
    <row r="8933" spans="141:141">
      <c r="EK8933" s="598"/>
    </row>
    <row r="8934" spans="141:141">
      <c r="EK8934" s="598"/>
    </row>
    <row r="8935" spans="141:141">
      <c r="EK8935" s="598"/>
    </row>
    <row r="8936" spans="141:141">
      <c r="EK8936" s="598"/>
    </row>
    <row r="8937" spans="141:141">
      <c r="EK8937" s="598"/>
    </row>
    <row r="8938" spans="141:141">
      <c r="EK8938" s="598"/>
    </row>
    <row r="8939" spans="141:141">
      <c r="EK8939" s="598"/>
    </row>
    <row r="8940" spans="141:141">
      <c r="EK8940" s="598"/>
    </row>
    <row r="8941" spans="141:141">
      <c r="EK8941" s="598"/>
    </row>
    <row r="8942" spans="141:141">
      <c r="EK8942" s="598"/>
    </row>
    <row r="8943" spans="141:141">
      <c r="EK8943" s="598"/>
    </row>
    <row r="8944" spans="141:141">
      <c r="EK8944" s="598"/>
    </row>
    <row r="8945" spans="141:141">
      <c r="EK8945" s="598"/>
    </row>
    <row r="8946" spans="141:141">
      <c r="EK8946" s="598"/>
    </row>
    <row r="8947" spans="141:141">
      <c r="EK8947" s="598"/>
    </row>
    <row r="8948" spans="141:141">
      <c r="EK8948" s="598"/>
    </row>
    <row r="8949" spans="141:141">
      <c r="EK8949" s="598"/>
    </row>
    <row r="8950" spans="141:141">
      <c r="EK8950" s="598"/>
    </row>
    <row r="8951" spans="141:141">
      <c r="EK8951" s="598"/>
    </row>
    <row r="8952" spans="141:141">
      <c r="EK8952" s="598"/>
    </row>
    <row r="8953" spans="141:141">
      <c r="EK8953" s="598"/>
    </row>
    <row r="8954" spans="141:141">
      <c r="EK8954" s="598"/>
    </row>
    <row r="8955" spans="141:141">
      <c r="EK8955" s="598"/>
    </row>
    <row r="8956" spans="141:141">
      <c r="EK8956" s="598"/>
    </row>
    <row r="8957" spans="141:141">
      <c r="EK8957" s="598"/>
    </row>
    <row r="8958" spans="141:141">
      <c r="EK8958" s="598"/>
    </row>
    <row r="8959" spans="141:141">
      <c r="EK8959" s="598"/>
    </row>
    <row r="8960" spans="141:141">
      <c r="EK8960" s="598"/>
    </row>
    <row r="8961" spans="141:141">
      <c r="EK8961" s="598"/>
    </row>
    <row r="8962" spans="141:141">
      <c r="EK8962" s="598"/>
    </row>
    <row r="8963" spans="141:141">
      <c r="EK8963" s="598"/>
    </row>
    <row r="8964" spans="141:141">
      <c r="EK8964" s="598"/>
    </row>
    <row r="8965" spans="141:141">
      <c r="EK8965" s="598"/>
    </row>
    <row r="8966" spans="141:141">
      <c r="EK8966" s="598"/>
    </row>
    <row r="8967" spans="141:141">
      <c r="EK8967" s="598"/>
    </row>
    <row r="8968" spans="141:141">
      <c r="EK8968" s="598"/>
    </row>
    <row r="8969" spans="141:141">
      <c r="EK8969" s="598"/>
    </row>
    <row r="8970" spans="141:141">
      <c r="EK8970" s="598"/>
    </row>
    <row r="8971" spans="141:141">
      <c r="EK8971" s="598"/>
    </row>
    <row r="8972" spans="141:141">
      <c r="EK8972" s="598"/>
    </row>
    <row r="8973" spans="141:141">
      <c r="EK8973" s="598"/>
    </row>
    <row r="8974" spans="141:141">
      <c r="EK8974" s="598"/>
    </row>
    <row r="8975" spans="141:141">
      <c r="EK8975" s="598"/>
    </row>
    <row r="8976" spans="141:141">
      <c r="EK8976" s="598"/>
    </row>
    <row r="8977" spans="141:141">
      <c r="EK8977" s="598"/>
    </row>
    <row r="8978" spans="141:141">
      <c r="EK8978" s="598"/>
    </row>
    <row r="8979" spans="141:141">
      <c r="EK8979" s="598"/>
    </row>
    <row r="8980" spans="141:141">
      <c r="EK8980" s="598"/>
    </row>
    <row r="8981" spans="141:141">
      <c r="EK8981" s="598"/>
    </row>
    <row r="8982" spans="141:141">
      <c r="EK8982" s="598"/>
    </row>
    <row r="8983" spans="141:141">
      <c r="EK8983" s="598"/>
    </row>
    <row r="8984" spans="141:141">
      <c r="EK8984" s="598"/>
    </row>
    <row r="8985" spans="141:141">
      <c r="EK8985" s="598"/>
    </row>
    <row r="8986" spans="141:141">
      <c r="EK8986" s="598"/>
    </row>
    <row r="8987" spans="141:141">
      <c r="EK8987" s="598"/>
    </row>
    <row r="8988" spans="141:141">
      <c r="EK8988" s="598"/>
    </row>
    <row r="8989" spans="141:141">
      <c r="EK8989" s="598"/>
    </row>
    <row r="8990" spans="141:141">
      <c r="EK8990" s="598"/>
    </row>
    <row r="8991" spans="141:141">
      <c r="EK8991" s="598"/>
    </row>
    <row r="8992" spans="141:141">
      <c r="EK8992" s="598"/>
    </row>
    <row r="8993" spans="141:141">
      <c r="EK8993" s="598"/>
    </row>
    <row r="8994" spans="141:141">
      <c r="EK8994" s="598"/>
    </row>
    <row r="8995" spans="141:141">
      <c r="EK8995" s="598"/>
    </row>
    <row r="8996" spans="141:141">
      <c r="EK8996" s="598"/>
    </row>
    <row r="8997" spans="141:141">
      <c r="EK8997" s="598"/>
    </row>
    <row r="8998" spans="141:141">
      <c r="EK8998" s="598"/>
    </row>
    <row r="8999" spans="141:141">
      <c r="EK8999" s="598"/>
    </row>
    <row r="9000" spans="141:141">
      <c r="EK9000" s="598"/>
    </row>
    <row r="9001" spans="141:141">
      <c r="EK9001" s="598"/>
    </row>
    <row r="9002" spans="141:141">
      <c r="EK9002" s="598"/>
    </row>
    <row r="9003" spans="141:141">
      <c r="EK9003" s="598"/>
    </row>
    <row r="9004" spans="141:141">
      <c r="EK9004" s="598"/>
    </row>
    <row r="9005" spans="141:141">
      <c r="EK9005" s="598"/>
    </row>
    <row r="9006" spans="141:141">
      <c r="EK9006" s="598"/>
    </row>
    <row r="9007" spans="141:141">
      <c r="EK9007" s="598"/>
    </row>
    <row r="9008" spans="141:141">
      <c r="EK9008" s="598"/>
    </row>
    <row r="9009" spans="141:141">
      <c r="EK9009" s="598"/>
    </row>
    <row r="9010" spans="141:141">
      <c r="EK9010" s="598"/>
    </row>
    <row r="9011" spans="141:141">
      <c r="EK9011" s="598"/>
    </row>
    <row r="9012" spans="141:141">
      <c r="EK9012" s="598"/>
    </row>
    <row r="9013" spans="141:141">
      <c r="EK9013" s="598"/>
    </row>
    <row r="9014" spans="141:141">
      <c r="EK9014" s="598"/>
    </row>
    <row r="9015" spans="141:141">
      <c r="EK9015" s="598"/>
    </row>
    <row r="9016" spans="141:141">
      <c r="EK9016" s="598"/>
    </row>
    <row r="9017" spans="141:141">
      <c r="EK9017" s="598"/>
    </row>
    <row r="9018" spans="141:141">
      <c r="EK9018" s="598"/>
    </row>
    <row r="9019" spans="141:141">
      <c r="EK9019" s="598"/>
    </row>
    <row r="9020" spans="141:141">
      <c r="EK9020" s="598"/>
    </row>
    <row r="9021" spans="141:141">
      <c r="EK9021" s="598"/>
    </row>
    <row r="9022" spans="141:141">
      <c r="EK9022" s="598"/>
    </row>
    <row r="9023" spans="141:141">
      <c r="EK9023" s="598"/>
    </row>
    <row r="9024" spans="141:141">
      <c r="EK9024" s="598"/>
    </row>
    <row r="9025" spans="141:141">
      <c r="EK9025" s="598"/>
    </row>
    <row r="9026" spans="141:141">
      <c r="EK9026" s="598"/>
    </row>
    <row r="9027" spans="141:141">
      <c r="EK9027" s="598"/>
    </row>
    <row r="9028" spans="141:141">
      <c r="EK9028" s="598"/>
    </row>
    <row r="9029" spans="141:141">
      <c r="EK9029" s="598"/>
    </row>
    <row r="9030" spans="141:141">
      <c r="EK9030" s="598"/>
    </row>
    <row r="9031" spans="141:141">
      <c r="EK9031" s="598"/>
    </row>
    <row r="9032" spans="141:141">
      <c r="EK9032" s="598"/>
    </row>
    <row r="9033" spans="141:141">
      <c r="EK9033" s="598"/>
    </row>
    <row r="9034" spans="141:141">
      <c r="EK9034" s="598"/>
    </row>
    <row r="9035" spans="141:141">
      <c r="EK9035" s="598"/>
    </row>
    <row r="9036" spans="141:141">
      <c r="EK9036" s="598"/>
    </row>
    <row r="9037" spans="141:141">
      <c r="EK9037" s="598"/>
    </row>
    <row r="9038" spans="141:141">
      <c r="EK9038" s="598"/>
    </row>
    <row r="9039" spans="141:141">
      <c r="EK9039" s="598"/>
    </row>
    <row r="9040" spans="141:141">
      <c r="EK9040" s="598"/>
    </row>
    <row r="9041" spans="141:141">
      <c r="EK9041" s="598"/>
    </row>
    <row r="9042" spans="141:141">
      <c r="EK9042" s="598"/>
    </row>
    <row r="9043" spans="141:141">
      <c r="EK9043" s="598"/>
    </row>
    <row r="9044" spans="141:141">
      <c r="EK9044" s="598"/>
    </row>
    <row r="9045" spans="141:141">
      <c r="EK9045" s="598"/>
    </row>
    <row r="9046" spans="141:141">
      <c r="EK9046" s="598"/>
    </row>
    <row r="9047" spans="141:141">
      <c r="EK9047" s="598"/>
    </row>
    <row r="9048" spans="141:141">
      <c r="EK9048" s="598"/>
    </row>
    <row r="9049" spans="141:141">
      <c r="EK9049" s="598"/>
    </row>
    <row r="9050" spans="141:141">
      <c r="EK9050" s="598"/>
    </row>
    <row r="9051" spans="141:141">
      <c r="EK9051" s="598"/>
    </row>
    <row r="9052" spans="141:141">
      <c r="EK9052" s="598"/>
    </row>
    <row r="9053" spans="141:141">
      <c r="EK9053" s="598"/>
    </row>
    <row r="9054" spans="141:141">
      <c r="EK9054" s="598"/>
    </row>
    <row r="9055" spans="141:141">
      <c r="EK9055" s="598"/>
    </row>
    <row r="9056" spans="141:141">
      <c r="EK9056" s="598"/>
    </row>
    <row r="9057" spans="141:141">
      <c r="EK9057" s="598"/>
    </row>
    <row r="9058" spans="141:141">
      <c r="EK9058" s="598"/>
    </row>
    <row r="9059" spans="141:141">
      <c r="EK9059" s="598"/>
    </row>
    <row r="9060" spans="141:141">
      <c r="EK9060" s="598"/>
    </row>
    <row r="9061" spans="141:141">
      <c r="EK9061" s="598"/>
    </row>
    <row r="9062" spans="141:141">
      <c r="EK9062" s="598"/>
    </row>
    <row r="9063" spans="141:141">
      <c r="EK9063" s="598"/>
    </row>
    <row r="9064" spans="141:141">
      <c r="EK9064" s="598"/>
    </row>
    <row r="9065" spans="141:141">
      <c r="EK9065" s="598"/>
    </row>
    <row r="9066" spans="141:141">
      <c r="EK9066" s="598"/>
    </row>
    <row r="9067" spans="141:141">
      <c r="EK9067" s="598"/>
    </row>
    <row r="9068" spans="141:141">
      <c r="EK9068" s="598"/>
    </row>
    <row r="9069" spans="141:141">
      <c r="EK9069" s="598"/>
    </row>
    <row r="9070" spans="141:141">
      <c r="EK9070" s="598"/>
    </row>
    <row r="9071" spans="141:141">
      <c r="EK9071" s="598"/>
    </row>
    <row r="9072" spans="141:141">
      <c r="EK9072" s="598"/>
    </row>
    <row r="9073" spans="141:141">
      <c r="EK9073" s="598"/>
    </row>
    <row r="9074" spans="141:141">
      <c r="EK9074" s="598"/>
    </row>
    <row r="9075" spans="141:141">
      <c r="EK9075" s="598"/>
    </row>
    <row r="9076" spans="141:141">
      <c r="EK9076" s="598"/>
    </row>
    <row r="9077" spans="141:141">
      <c r="EK9077" s="598"/>
    </row>
    <row r="9078" spans="141:141">
      <c r="EK9078" s="598"/>
    </row>
    <row r="9079" spans="141:141">
      <c r="EK9079" s="598"/>
    </row>
    <row r="9080" spans="141:141">
      <c r="EK9080" s="598"/>
    </row>
    <row r="9081" spans="141:141">
      <c r="EK9081" s="598"/>
    </row>
    <row r="9082" spans="141:141">
      <c r="EK9082" s="598"/>
    </row>
    <row r="9083" spans="141:141">
      <c r="EK9083" s="598"/>
    </row>
    <row r="9084" spans="141:141">
      <c r="EK9084" s="598"/>
    </row>
    <row r="9085" spans="141:141">
      <c r="EK9085" s="598"/>
    </row>
    <row r="9086" spans="141:141">
      <c r="EK9086" s="598"/>
    </row>
    <row r="9087" spans="141:141">
      <c r="EK9087" s="598"/>
    </row>
    <row r="9088" spans="141:141">
      <c r="EK9088" s="598"/>
    </row>
    <row r="9089" spans="141:141">
      <c r="EK9089" s="598"/>
    </row>
    <row r="9090" spans="141:141">
      <c r="EK9090" s="598"/>
    </row>
    <row r="9091" spans="141:141">
      <c r="EK9091" s="598"/>
    </row>
    <row r="9092" spans="141:141">
      <c r="EK9092" s="598"/>
    </row>
    <row r="9093" spans="141:141">
      <c r="EK9093" s="598"/>
    </row>
    <row r="9094" spans="141:141">
      <c r="EK9094" s="598"/>
    </row>
    <row r="9095" spans="141:141">
      <c r="EK9095" s="598"/>
    </row>
    <row r="9096" spans="141:141">
      <c r="EK9096" s="598"/>
    </row>
    <row r="9097" spans="141:141">
      <c r="EK9097" s="598"/>
    </row>
    <row r="9098" spans="141:141">
      <c r="EK9098" s="598"/>
    </row>
    <row r="9099" spans="141:141">
      <c r="EK9099" s="598"/>
    </row>
    <row r="9100" spans="141:141">
      <c r="EK9100" s="598"/>
    </row>
    <row r="9101" spans="141:141">
      <c r="EK9101" s="598"/>
    </row>
    <row r="9102" spans="141:141">
      <c r="EK9102" s="598"/>
    </row>
    <row r="9103" spans="141:141">
      <c r="EK9103" s="598"/>
    </row>
    <row r="9104" spans="141:141">
      <c r="EK9104" s="598"/>
    </row>
    <row r="9105" spans="141:141">
      <c r="EK9105" s="598"/>
    </row>
    <row r="9106" spans="141:141">
      <c r="EK9106" s="598"/>
    </row>
    <row r="9107" spans="141:141">
      <c r="EK9107" s="598"/>
    </row>
    <row r="9108" spans="141:141">
      <c r="EK9108" s="598"/>
    </row>
    <row r="9109" spans="141:141">
      <c r="EK9109" s="598"/>
    </row>
    <row r="9110" spans="141:141">
      <c r="EK9110" s="598"/>
    </row>
    <row r="9111" spans="141:141">
      <c r="EK9111" s="598"/>
    </row>
    <row r="9112" spans="141:141">
      <c r="EK9112" s="598"/>
    </row>
    <row r="9113" spans="141:141">
      <c r="EK9113" s="598"/>
    </row>
    <row r="9114" spans="141:141">
      <c r="EK9114" s="598"/>
    </row>
    <row r="9115" spans="141:141">
      <c r="EK9115" s="598"/>
    </row>
    <row r="9116" spans="141:141">
      <c r="EK9116" s="598"/>
    </row>
    <row r="9117" spans="141:141">
      <c r="EK9117" s="598"/>
    </row>
    <row r="9118" spans="141:141">
      <c r="EK9118" s="598"/>
    </row>
    <row r="9119" spans="141:141">
      <c r="EK9119" s="598"/>
    </row>
    <row r="9120" spans="141:141">
      <c r="EK9120" s="598"/>
    </row>
    <row r="9121" spans="141:141">
      <c r="EK9121" s="598"/>
    </row>
    <row r="9122" spans="141:141">
      <c r="EK9122" s="598"/>
    </row>
    <row r="9123" spans="141:141">
      <c r="EK9123" s="598"/>
    </row>
    <row r="9124" spans="141:141">
      <c r="EK9124" s="598"/>
    </row>
    <row r="9125" spans="141:141">
      <c r="EK9125" s="598"/>
    </row>
    <row r="9126" spans="141:141">
      <c r="EK9126" s="598"/>
    </row>
    <row r="9127" spans="141:141">
      <c r="EK9127" s="598"/>
    </row>
    <row r="9128" spans="141:141">
      <c r="EK9128" s="598"/>
    </row>
    <row r="9129" spans="141:141">
      <c r="EK9129" s="598"/>
    </row>
    <row r="9130" spans="141:141">
      <c r="EK9130" s="598"/>
    </row>
    <row r="9131" spans="141:141">
      <c r="EK9131" s="598"/>
    </row>
    <row r="9132" spans="141:141">
      <c r="EK9132" s="598"/>
    </row>
    <row r="9133" spans="141:141">
      <c r="EK9133" s="598"/>
    </row>
    <row r="9134" spans="141:141">
      <c r="EK9134" s="598"/>
    </row>
    <row r="9135" spans="141:141">
      <c r="EK9135" s="598"/>
    </row>
    <row r="9136" spans="141:141">
      <c r="EK9136" s="598"/>
    </row>
    <row r="9137" spans="141:141">
      <c r="EK9137" s="598"/>
    </row>
    <row r="9138" spans="141:141">
      <c r="EK9138" s="598"/>
    </row>
    <row r="9139" spans="141:141">
      <c r="EK9139" s="598"/>
    </row>
    <row r="9140" spans="141:141">
      <c r="EK9140" s="598"/>
    </row>
    <row r="9141" spans="141:141">
      <c r="EK9141" s="598"/>
    </row>
    <row r="9142" spans="141:141">
      <c r="EK9142" s="598"/>
    </row>
    <row r="9143" spans="141:141">
      <c r="EK9143" s="598"/>
    </row>
    <row r="9144" spans="141:141">
      <c r="EK9144" s="598"/>
    </row>
    <row r="9145" spans="141:141">
      <c r="EK9145" s="598"/>
    </row>
    <row r="9146" spans="141:141">
      <c r="EK9146" s="598"/>
    </row>
    <row r="9147" spans="141:141">
      <c r="EK9147" s="598"/>
    </row>
    <row r="9148" spans="141:141">
      <c r="EK9148" s="598"/>
    </row>
    <row r="9149" spans="141:141">
      <c r="EK9149" s="598"/>
    </row>
    <row r="9150" spans="141:141">
      <c r="EK9150" s="598"/>
    </row>
    <row r="9151" spans="141:141">
      <c r="EK9151" s="598"/>
    </row>
    <row r="9152" spans="141:141">
      <c r="EK9152" s="598"/>
    </row>
    <row r="9153" spans="141:141">
      <c r="EK9153" s="598"/>
    </row>
    <row r="9154" spans="141:141">
      <c r="EK9154" s="598"/>
    </row>
    <row r="9155" spans="141:141">
      <c r="EK9155" s="598"/>
    </row>
    <row r="9156" spans="141:141">
      <c r="EK9156" s="598"/>
    </row>
    <row r="9157" spans="141:141">
      <c r="EK9157" s="598"/>
    </row>
    <row r="9158" spans="141:141">
      <c r="EK9158" s="598"/>
    </row>
    <row r="9159" spans="141:141">
      <c r="EK9159" s="598"/>
    </row>
    <row r="9160" spans="141:141">
      <c r="EK9160" s="598"/>
    </row>
    <row r="9161" spans="141:141">
      <c r="EK9161" s="598"/>
    </row>
    <row r="9162" spans="141:141">
      <c r="EK9162" s="598"/>
    </row>
    <row r="9163" spans="141:141">
      <c r="EK9163" s="598"/>
    </row>
    <row r="9164" spans="141:141">
      <c r="EK9164" s="598"/>
    </row>
    <row r="9165" spans="141:141">
      <c r="EK9165" s="598"/>
    </row>
    <row r="9166" spans="141:141">
      <c r="EK9166" s="598"/>
    </row>
    <row r="9167" spans="141:141">
      <c r="EK9167" s="598"/>
    </row>
    <row r="9168" spans="141:141">
      <c r="EK9168" s="598"/>
    </row>
    <row r="9169" spans="141:141">
      <c r="EK9169" s="598"/>
    </row>
    <row r="9170" spans="141:141">
      <c r="EK9170" s="598"/>
    </row>
    <row r="9171" spans="141:141">
      <c r="EK9171" s="598"/>
    </row>
    <row r="9172" spans="141:141">
      <c r="EK9172" s="598"/>
    </row>
    <row r="9173" spans="141:141">
      <c r="EK9173" s="598"/>
    </row>
    <row r="9174" spans="141:141">
      <c r="EK9174" s="598"/>
    </row>
    <row r="9175" spans="141:141">
      <c r="EK9175" s="598"/>
    </row>
    <row r="9176" spans="141:141">
      <c r="EK9176" s="598"/>
    </row>
    <row r="9177" spans="141:141">
      <c r="EK9177" s="598"/>
    </row>
    <row r="9178" spans="141:141">
      <c r="EK9178" s="598"/>
    </row>
    <row r="9179" spans="141:141">
      <c r="EK9179" s="598"/>
    </row>
    <row r="9180" spans="141:141">
      <c r="EK9180" s="598"/>
    </row>
    <row r="9181" spans="141:141">
      <c r="EK9181" s="598"/>
    </row>
    <row r="9182" spans="141:141">
      <c r="EK9182" s="598"/>
    </row>
    <row r="9183" spans="141:141">
      <c r="EK9183" s="598"/>
    </row>
    <row r="9184" spans="141:141">
      <c r="EK9184" s="598"/>
    </row>
    <row r="9185" spans="141:141">
      <c r="EK9185" s="598"/>
    </row>
    <row r="9186" spans="141:141">
      <c r="EK9186" s="598"/>
    </row>
    <row r="9187" spans="141:141">
      <c r="EK9187" s="598"/>
    </row>
    <row r="9188" spans="141:141">
      <c r="EK9188" s="598"/>
    </row>
    <row r="9189" spans="141:141">
      <c r="EK9189" s="598"/>
    </row>
    <row r="9190" spans="141:141">
      <c r="EK9190" s="598"/>
    </row>
    <row r="9191" spans="141:141">
      <c r="EK9191" s="598"/>
    </row>
    <row r="9192" spans="141:141">
      <c r="EK9192" s="598"/>
    </row>
    <row r="9193" spans="141:141">
      <c r="EK9193" s="598"/>
    </row>
    <row r="9194" spans="141:141">
      <c r="EK9194" s="598"/>
    </row>
    <row r="9195" spans="141:141">
      <c r="EK9195" s="598"/>
    </row>
    <row r="9196" spans="141:141">
      <c r="EK9196" s="598"/>
    </row>
    <row r="9197" spans="141:141">
      <c r="EK9197" s="598"/>
    </row>
    <row r="9198" spans="141:141">
      <c r="EK9198" s="598"/>
    </row>
    <row r="9199" spans="141:141">
      <c r="EK9199" s="598"/>
    </row>
    <row r="9200" spans="141:141">
      <c r="EK9200" s="598"/>
    </row>
    <row r="9201" spans="141:141">
      <c r="EK9201" s="598"/>
    </row>
    <row r="9202" spans="141:141">
      <c r="EK9202" s="598"/>
    </row>
    <row r="9203" spans="141:141">
      <c r="EK9203" s="598"/>
    </row>
    <row r="9204" spans="141:141">
      <c r="EK9204" s="598"/>
    </row>
    <row r="9205" spans="141:141">
      <c r="EK9205" s="598"/>
    </row>
    <row r="9206" spans="141:141">
      <c r="EK9206" s="598"/>
    </row>
    <row r="9207" spans="141:141">
      <c r="EK9207" s="598"/>
    </row>
    <row r="9208" spans="141:141">
      <c r="EK9208" s="598"/>
    </row>
    <row r="9209" spans="141:141">
      <c r="EK9209" s="598"/>
    </row>
    <row r="9210" spans="141:141">
      <c r="EK9210" s="598"/>
    </row>
    <row r="9211" spans="141:141">
      <c r="EK9211" s="598"/>
    </row>
    <row r="9212" spans="141:141">
      <c r="EK9212" s="598"/>
    </row>
    <row r="9213" spans="141:141">
      <c r="EK9213" s="598"/>
    </row>
    <row r="9214" spans="141:141">
      <c r="EK9214" s="598"/>
    </row>
    <row r="9215" spans="141:141">
      <c r="EK9215" s="598"/>
    </row>
    <row r="9216" spans="141:141">
      <c r="EK9216" s="598"/>
    </row>
    <row r="9217" spans="141:141">
      <c r="EK9217" s="598"/>
    </row>
    <row r="9218" spans="141:141">
      <c r="EK9218" s="598"/>
    </row>
    <row r="9219" spans="141:141">
      <c r="EK9219" s="598"/>
    </row>
    <row r="9220" spans="141:141">
      <c r="EK9220" s="598"/>
    </row>
    <row r="9221" spans="141:141">
      <c r="EK9221" s="598"/>
    </row>
    <row r="9222" spans="141:141">
      <c r="EK9222" s="598"/>
    </row>
    <row r="9223" spans="141:141">
      <c r="EK9223" s="598"/>
    </row>
    <row r="9224" spans="141:141">
      <c r="EK9224" s="598"/>
    </row>
    <row r="9225" spans="141:141">
      <c r="EK9225" s="598"/>
    </row>
    <row r="9226" spans="141:141">
      <c r="EK9226" s="598"/>
    </row>
    <row r="9227" spans="141:141">
      <c r="EK9227" s="598"/>
    </row>
    <row r="9228" spans="141:141">
      <c r="EK9228" s="598"/>
    </row>
    <row r="9229" spans="141:141">
      <c r="EK9229" s="598"/>
    </row>
    <row r="9230" spans="141:141">
      <c r="EK9230" s="598"/>
    </row>
    <row r="9231" spans="141:141">
      <c r="EK9231" s="598"/>
    </row>
    <row r="9232" spans="141:141">
      <c r="EK9232" s="598"/>
    </row>
    <row r="9233" spans="141:141">
      <c r="EK9233" s="598"/>
    </row>
    <row r="9234" spans="141:141">
      <c r="EK9234" s="598"/>
    </row>
    <row r="9235" spans="141:141">
      <c r="EK9235" s="598"/>
    </row>
    <row r="9236" spans="141:141">
      <c r="EK9236" s="598"/>
    </row>
    <row r="9237" spans="141:141">
      <c r="EK9237" s="598"/>
    </row>
    <row r="9238" spans="141:141">
      <c r="EK9238" s="598"/>
    </row>
    <row r="9239" spans="141:141">
      <c r="EK9239" s="598"/>
    </row>
    <row r="9240" spans="141:141">
      <c r="EK9240" s="598"/>
    </row>
    <row r="9241" spans="141:141">
      <c r="EK9241" s="598"/>
    </row>
    <row r="9242" spans="141:141">
      <c r="EK9242" s="598"/>
    </row>
    <row r="9243" spans="141:141">
      <c r="EK9243" s="598"/>
    </row>
    <row r="9244" spans="141:141">
      <c r="EK9244" s="598"/>
    </row>
    <row r="9245" spans="141:141">
      <c r="EK9245" s="598"/>
    </row>
    <row r="9246" spans="141:141">
      <c r="EK9246" s="598"/>
    </row>
    <row r="9247" spans="141:141">
      <c r="EK9247" s="598"/>
    </row>
    <row r="9248" spans="141:141">
      <c r="EK9248" s="598"/>
    </row>
    <row r="9249" spans="141:141">
      <c r="EK9249" s="598"/>
    </row>
    <row r="9250" spans="141:141">
      <c r="EK9250" s="598"/>
    </row>
    <row r="9251" spans="141:141">
      <c r="EK9251" s="598"/>
    </row>
    <row r="9252" spans="141:141">
      <c r="EK9252" s="598"/>
    </row>
    <row r="9253" spans="141:141">
      <c r="EK9253" s="598"/>
    </row>
    <row r="9254" spans="141:141">
      <c r="EK9254" s="598"/>
    </row>
    <row r="9255" spans="141:141">
      <c r="EK9255" s="598"/>
    </row>
    <row r="9256" spans="141:141">
      <c r="EK9256" s="598"/>
    </row>
    <row r="9257" spans="141:141">
      <c r="EK9257" s="598"/>
    </row>
    <row r="9258" spans="141:141">
      <c r="EK9258" s="598"/>
    </row>
    <row r="9259" spans="141:141">
      <c r="EK9259" s="598"/>
    </row>
    <row r="9260" spans="141:141">
      <c r="EK9260" s="598"/>
    </row>
    <row r="9261" spans="141:141">
      <c r="EK9261" s="598"/>
    </row>
    <row r="9262" spans="141:141">
      <c r="EK9262" s="598"/>
    </row>
    <row r="9263" spans="141:141">
      <c r="EK9263" s="598"/>
    </row>
    <row r="9264" spans="141:141">
      <c r="EK9264" s="598"/>
    </row>
    <row r="9265" spans="141:141">
      <c r="EK9265" s="598"/>
    </row>
    <row r="9266" spans="141:141">
      <c r="EK9266" s="598"/>
    </row>
    <row r="9267" spans="141:141">
      <c r="EK9267" s="598"/>
    </row>
    <row r="9268" spans="141:141">
      <c r="EK9268" s="598"/>
    </row>
    <row r="9269" spans="141:141">
      <c r="EK9269" s="598"/>
    </row>
    <row r="9270" spans="141:141">
      <c r="EK9270" s="598"/>
    </row>
    <row r="9271" spans="141:141">
      <c r="EK9271" s="598"/>
    </row>
    <row r="9272" spans="141:141">
      <c r="EK9272" s="598"/>
    </row>
    <row r="9273" spans="141:141">
      <c r="EK9273" s="598"/>
    </row>
    <row r="9274" spans="141:141">
      <c r="EK9274" s="598"/>
    </row>
    <row r="9275" spans="141:141">
      <c r="EK9275" s="598"/>
    </row>
    <row r="9276" spans="141:141">
      <c r="EK9276" s="598"/>
    </row>
    <row r="9277" spans="141:141">
      <c r="EK9277" s="598"/>
    </row>
    <row r="9278" spans="141:141">
      <c r="EK9278" s="598"/>
    </row>
    <row r="9279" spans="141:141">
      <c r="EK9279" s="598"/>
    </row>
    <row r="9280" spans="141:141">
      <c r="EK9280" s="598"/>
    </row>
    <row r="9281" spans="141:141">
      <c r="EK9281" s="598"/>
    </row>
    <row r="9282" spans="141:141">
      <c r="EK9282" s="598"/>
    </row>
    <row r="9283" spans="141:141">
      <c r="EK9283" s="598"/>
    </row>
    <row r="9284" spans="141:141">
      <c r="EK9284" s="598"/>
    </row>
    <row r="9285" spans="141:141">
      <c r="EK9285" s="598"/>
    </row>
    <row r="9286" spans="141:141">
      <c r="EK9286" s="598"/>
    </row>
    <row r="9287" spans="141:141">
      <c r="EK9287" s="598"/>
    </row>
    <row r="9288" spans="141:141">
      <c r="EK9288" s="598"/>
    </row>
    <row r="9289" spans="141:141">
      <c r="EK9289" s="598"/>
    </row>
    <row r="9290" spans="141:141">
      <c r="EK9290" s="598"/>
    </row>
    <row r="9291" spans="141:141">
      <c r="EK9291" s="598"/>
    </row>
    <row r="9292" spans="141:141">
      <c r="EK9292" s="598"/>
    </row>
    <row r="9293" spans="141:141">
      <c r="EK9293" s="598"/>
    </row>
    <row r="9294" spans="141:141">
      <c r="EK9294" s="598"/>
    </row>
    <row r="9295" spans="141:141">
      <c r="EK9295" s="598"/>
    </row>
    <row r="9296" spans="141:141">
      <c r="EK9296" s="598"/>
    </row>
    <row r="9297" spans="141:141">
      <c r="EK9297" s="598"/>
    </row>
    <row r="9298" spans="141:141">
      <c r="EK9298" s="598"/>
    </row>
    <row r="9299" spans="141:141">
      <c r="EK9299" s="598"/>
    </row>
    <row r="9300" spans="141:141">
      <c r="EK9300" s="598"/>
    </row>
    <row r="9301" spans="141:141">
      <c r="EK9301" s="598"/>
    </row>
    <row r="9302" spans="141:141">
      <c r="EK9302" s="598"/>
    </row>
    <row r="9303" spans="141:141">
      <c r="EK9303" s="598"/>
    </row>
    <row r="9304" spans="141:141">
      <c r="EK9304" s="598"/>
    </row>
    <row r="9305" spans="141:141">
      <c r="EK9305" s="598"/>
    </row>
    <row r="9306" spans="141:141">
      <c r="EK9306" s="598"/>
    </row>
    <row r="9307" spans="141:141">
      <c r="EK9307" s="598"/>
    </row>
    <row r="9308" spans="141:141">
      <c r="EK9308" s="598"/>
    </row>
    <row r="9309" spans="141:141">
      <c r="EK9309" s="598"/>
    </row>
    <row r="9310" spans="141:141">
      <c r="EK9310" s="598"/>
    </row>
    <row r="9311" spans="141:141">
      <c r="EK9311" s="598"/>
    </row>
    <row r="9312" spans="141:141">
      <c r="EK9312" s="598"/>
    </row>
    <row r="9313" spans="141:141">
      <c r="EK9313" s="598"/>
    </row>
    <row r="9314" spans="141:141">
      <c r="EK9314" s="598"/>
    </row>
    <row r="9315" spans="141:141">
      <c r="EK9315" s="598"/>
    </row>
    <row r="9316" spans="141:141">
      <c r="EK9316" s="598"/>
    </row>
    <row r="9317" spans="141:141">
      <c r="EK9317" s="598"/>
    </row>
    <row r="9318" spans="141:141">
      <c r="EK9318" s="598"/>
    </row>
    <row r="9319" spans="141:141">
      <c r="EK9319" s="598"/>
    </row>
    <row r="9320" spans="141:141">
      <c r="EK9320" s="598"/>
    </row>
    <row r="9321" spans="141:141">
      <c r="EK9321" s="598"/>
    </row>
    <row r="9322" spans="141:141">
      <c r="EK9322" s="598"/>
    </row>
    <row r="9323" spans="141:141">
      <c r="EK9323" s="598"/>
    </row>
    <row r="9324" spans="141:141">
      <c r="EK9324" s="598"/>
    </row>
    <row r="9325" spans="141:141">
      <c r="EK9325" s="598"/>
    </row>
    <row r="9326" spans="141:141">
      <c r="EK9326" s="598"/>
    </row>
    <row r="9327" spans="141:141">
      <c r="EK9327" s="598"/>
    </row>
    <row r="9328" spans="141:141">
      <c r="EK9328" s="598"/>
    </row>
    <row r="9329" spans="141:141">
      <c r="EK9329" s="598"/>
    </row>
    <row r="9330" spans="141:141">
      <c r="EK9330" s="598"/>
    </row>
    <row r="9331" spans="141:141">
      <c r="EK9331" s="598"/>
    </row>
    <row r="9332" spans="141:141">
      <c r="EK9332" s="598"/>
    </row>
    <row r="9333" spans="141:141">
      <c r="EK9333" s="598"/>
    </row>
    <row r="9334" spans="141:141">
      <c r="EK9334" s="598"/>
    </row>
    <row r="9335" spans="141:141">
      <c r="EK9335" s="598"/>
    </row>
    <row r="9336" spans="141:141">
      <c r="EK9336" s="598"/>
    </row>
    <row r="9337" spans="141:141">
      <c r="EK9337" s="598"/>
    </row>
    <row r="9338" spans="141:141">
      <c r="EK9338" s="598"/>
    </row>
    <row r="9339" spans="141:141">
      <c r="EK9339" s="598"/>
    </row>
    <row r="9340" spans="141:141">
      <c r="EK9340" s="598"/>
    </row>
    <row r="9341" spans="141:141">
      <c r="EK9341" s="598"/>
    </row>
    <row r="9342" spans="141:141">
      <c r="EK9342" s="598"/>
    </row>
    <row r="9343" spans="141:141">
      <c r="EK9343" s="598"/>
    </row>
    <row r="9344" spans="141:141">
      <c r="EK9344" s="598"/>
    </row>
    <row r="9345" spans="141:141">
      <c r="EK9345" s="598"/>
    </row>
    <row r="9346" spans="141:141">
      <c r="EK9346" s="598"/>
    </row>
    <row r="9347" spans="141:141">
      <c r="EK9347" s="598"/>
    </row>
    <row r="9348" spans="141:141">
      <c r="EK9348" s="598"/>
    </row>
    <row r="9349" spans="141:141">
      <c r="EK9349" s="598"/>
    </row>
    <row r="9350" spans="141:141">
      <c r="EK9350" s="598"/>
    </row>
    <row r="9351" spans="141:141">
      <c r="EK9351" s="598"/>
    </row>
    <row r="9352" spans="141:141">
      <c r="EK9352" s="598"/>
    </row>
    <row r="9353" spans="141:141">
      <c r="EK9353" s="598"/>
    </row>
    <row r="9354" spans="141:141">
      <c r="EK9354" s="598"/>
    </row>
    <row r="9355" spans="141:141">
      <c r="EK9355" s="598"/>
    </row>
    <row r="9356" spans="141:141">
      <c r="EK9356" s="598"/>
    </row>
    <row r="9357" spans="141:141">
      <c r="EK9357" s="598"/>
    </row>
    <row r="9358" spans="141:141">
      <c r="EK9358" s="598"/>
    </row>
    <row r="9359" spans="141:141">
      <c r="EK9359" s="598"/>
    </row>
    <row r="9360" spans="141:141">
      <c r="EK9360" s="598"/>
    </row>
    <row r="9361" spans="141:141">
      <c r="EK9361" s="598"/>
    </row>
    <row r="9362" spans="141:141">
      <c r="EK9362" s="598"/>
    </row>
    <row r="9363" spans="141:141">
      <c r="EK9363" s="598"/>
    </row>
    <row r="9364" spans="141:141">
      <c r="EK9364" s="598"/>
    </row>
    <row r="9365" spans="141:141">
      <c r="EK9365" s="598"/>
    </row>
    <row r="9366" spans="141:141">
      <c r="EK9366" s="598"/>
    </row>
    <row r="9367" spans="141:141">
      <c r="EK9367" s="598"/>
    </row>
    <row r="9368" spans="141:141">
      <c r="EK9368" s="598"/>
    </row>
    <row r="9369" spans="141:141">
      <c r="EK9369" s="598"/>
    </row>
    <row r="9370" spans="141:141">
      <c r="EK9370" s="598"/>
    </row>
    <row r="9371" spans="141:141">
      <c r="EK9371" s="598"/>
    </row>
    <row r="9372" spans="141:141">
      <c r="EK9372" s="598"/>
    </row>
    <row r="9373" spans="141:141">
      <c r="EK9373" s="598"/>
    </row>
    <row r="9374" spans="141:141">
      <c r="EK9374" s="598"/>
    </row>
    <row r="9375" spans="141:141">
      <c r="EK9375" s="598"/>
    </row>
    <row r="9376" spans="141:141">
      <c r="EK9376" s="598"/>
    </row>
    <row r="9377" spans="141:141">
      <c r="EK9377" s="598"/>
    </row>
    <row r="9378" spans="141:141">
      <c r="EK9378" s="598"/>
    </row>
    <row r="9379" spans="141:141">
      <c r="EK9379" s="598"/>
    </row>
    <row r="9380" spans="141:141">
      <c r="EK9380" s="598"/>
    </row>
    <row r="9381" spans="141:141">
      <c r="EK9381" s="598"/>
    </row>
    <row r="9382" spans="141:141">
      <c r="EK9382" s="598"/>
    </row>
    <row r="9383" spans="141:141">
      <c r="EK9383" s="598"/>
    </row>
    <row r="9384" spans="141:141">
      <c r="EK9384" s="598"/>
    </row>
    <row r="9385" spans="141:141">
      <c r="EK9385" s="598"/>
    </row>
    <row r="9386" spans="141:141">
      <c r="EK9386" s="598"/>
    </row>
    <row r="9387" spans="141:141">
      <c r="EK9387" s="598"/>
    </row>
    <row r="9388" spans="141:141">
      <c r="EK9388" s="598"/>
    </row>
    <row r="9389" spans="141:141">
      <c r="EK9389" s="598"/>
    </row>
    <row r="9390" spans="141:141">
      <c r="EK9390" s="598"/>
    </row>
    <row r="9391" spans="141:141">
      <c r="EK9391" s="598"/>
    </row>
    <row r="9392" spans="141:141">
      <c r="EK9392" s="598"/>
    </row>
    <row r="9393" spans="141:141">
      <c r="EK9393" s="598"/>
    </row>
    <row r="9394" spans="141:141">
      <c r="EK9394" s="598"/>
    </row>
    <row r="9395" spans="141:141">
      <c r="EK9395" s="598"/>
    </row>
    <row r="9396" spans="141:141">
      <c r="EK9396" s="598"/>
    </row>
    <row r="9397" spans="141:141">
      <c r="EK9397" s="598"/>
    </row>
    <row r="9398" spans="141:141">
      <c r="EK9398" s="598"/>
    </row>
    <row r="9399" spans="141:141">
      <c r="EK9399" s="598"/>
    </row>
    <row r="9400" spans="141:141">
      <c r="EK9400" s="598"/>
    </row>
    <row r="9401" spans="141:141">
      <c r="EK9401" s="598"/>
    </row>
    <row r="9402" spans="141:141">
      <c r="EK9402" s="598"/>
    </row>
    <row r="9403" spans="141:141">
      <c r="EK9403" s="598"/>
    </row>
    <row r="9404" spans="141:141">
      <c r="EK9404" s="598"/>
    </row>
    <row r="9405" spans="141:141">
      <c r="EK9405" s="598"/>
    </row>
    <row r="9406" spans="141:141">
      <c r="EK9406" s="598"/>
    </row>
    <row r="9407" spans="141:141">
      <c r="EK9407" s="598"/>
    </row>
    <row r="9408" spans="141:141">
      <c r="EK9408" s="598"/>
    </row>
    <row r="9409" spans="141:141">
      <c r="EK9409" s="598"/>
    </row>
    <row r="9410" spans="141:141">
      <c r="EK9410" s="598"/>
    </row>
    <row r="9411" spans="141:141">
      <c r="EK9411" s="598"/>
    </row>
    <row r="9412" spans="141:141">
      <c r="EK9412" s="598"/>
    </row>
    <row r="9413" spans="141:141">
      <c r="EK9413" s="598"/>
    </row>
    <row r="9414" spans="141:141">
      <c r="EK9414" s="598"/>
    </row>
    <row r="9415" spans="141:141">
      <c r="EK9415" s="598"/>
    </row>
    <row r="9416" spans="141:141">
      <c r="EK9416" s="598"/>
    </row>
    <row r="9417" spans="141:141">
      <c r="EK9417" s="598"/>
    </row>
    <row r="9418" spans="141:141">
      <c r="EK9418" s="598"/>
    </row>
    <row r="9419" spans="141:141">
      <c r="EK9419" s="598"/>
    </row>
    <row r="9420" spans="141:141">
      <c r="EK9420" s="598"/>
    </row>
    <row r="9421" spans="141:141">
      <c r="EK9421" s="598"/>
    </row>
    <row r="9422" spans="141:141">
      <c r="EK9422" s="598"/>
    </row>
    <row r="9423" spans="141:141">
      <c r="EK9423" s="598"/>
    </row>
    <row r="9424" spans="141:141">
      <c r="EK9424" s="598"/>
    </row>
    <row r="9425" spans="141:141">
      <c r="EK9425" s="598"/>
    </row>
    <row r="9426" spans="141:141">
      <c r="EK9426" s="598"/>
    </row>
    <row r="9427" spans="141:141">
      <c r="EK9427" s="598"/>
    </row>
    <row r="9428" spans="141:141">
      <c r="EK9428" s="598"/>
    </row>
    <row r="9429" spans="141:141">
      <c r="EK9429" s="598"/>
    </row>
    <row r="9430" spans="141:141">
      <c r="EK9430" s="598"/>
    </row>
    <row r="9431" spans="141:141">
      <c r="EK9431" s="598"/>
    </row>
    <row r="9432" spans="141:141">
      <c r="EK9432" s="598"/>
    </row>
    <row r="9433" spans="141:141">
      <c r="EK9433" s="598"/>
    </row>
    <row r="9434" spans="141:141">
      <c r="EK9434" s="598"/>
    </row>
    <row r="9435" spans="141:141">
      <c r="EK9435" s="598"/>
    </row>
    <row r="9436" spans="141:141">
      <c r="EK9436" s="598"/>
    </row>
    <row r="9437" spans="141:141">
      <c r="EK9437" s="598"/>
    </row>
    <row r="9438" spans="141:141">
      <c r="EK9438" s="598"/>
    </row>
    <row r="9439" spans="141:141">
      <c r="EK9439" s="598"/>
    </row>
    <row r="9440" spans="141:141">
      <c r="EK9440" s="598"/>
    </row>
    <row r="9441" spans="141:141">
      <c r="EK9441" s="598"/>
    </row>
    <row r="9442" spans="141:141">
      <c r="EK9442" s="598"/>
    </row>
    <row r="9443" spans="141:141">
      <c r="EK9443" s="598"/>
    </row>
    <row r="9444" spans="141:141">
      <c r="EK9444" s="598"/>
    </row>
    <row r="9445" spans="141:141">
      <c r="EK9445" s="598"/>
    </row>
    <row r="9446" spans="141:141">
      <c r="EK9446" s="598"/>
    </row>
    <row r="9447" spans="141:141">
      <c r="EK9447" s="598"/>
    </row>
    <row r="9448" spans="141:141">
      <c r="EK9448" s="598"/>
    </row>
    <row r="9449" spans="141:141">
      <c r="EK9449" s="598"/>
    </row>
    <row r="9450" spans="141:141">
      <c r="EK9450" s="598"/>
    </row>
    <row r="9451" spans="141:141">
      <c r="EK9451" s="598"/>
    </row>
    <row r="9452" spans="141:141">
      <c r="EK9452" s="598"/>
    </row>
    <row r="9453" spans="141:141">
      <c r="EK9453" s="598"/>
    </row>
    <row r="9454" spans="141:141">
      <c r="EK9454" s="598"/>
    </row>
    <row r="9455" spans="141:141">
      <c r="EK9455" s="598"/>
    </row>
    <row r="9456" spans="141:141">
      <c r="EK9456" s="598"/>
    </row>
    <row r="9457" spans="141:141">
      <c r="EK9457" s="598"/>
    </row>
    <row r="9458" spans="141:141">
      <c r="EK9458" s="598"/>
    </row>
    <row r="9459" spans="141:141">
      <c r="EK9459" s="598"/>
    </row>
    <row r="9460" spans="141:141">
      <c r="EK9460" s="598"/>
    </row>
    <row r="9461" spans="141:141">
      <c r="EK9461" s="598"/>
    </row>
    <row r="9462" spans="141:141">
      <c r="EK9462" s="598"/>
    </row>
    <row r="9463" spans="141:141">
      <c r="EK9463" s="598"/>
    </row>
    <row r="9464" spans="141:141">
      <c r="EK9464" s="598"/>
    </row>
    <row r="9465" spans="141:141">
      <c r="EK9465" s="598"/>
    </row>
    <row r="9466" spans="141:141">
      <c r="EK9466" s="598"/>
    </row>
    <row r="9467" spans="141:141">
      <c r="EK9467" s="598"/>
    </row>
    <row r="9468" spans="141:141">
      <c r="EK9468" s="598"/>
    </row>
    <row r="9469" spans="141:141">
      <c r="EK9469" s="598"/>
    </row>
    <row r="9470" spans="141:141">
      <c r="EK9470" s="598"/>
    </row>
    <row r="9471" spans="141:141">
      <c r="EK9471" s="598"/>
    </row>
    <row r="9472" spans="141:141">
      <c r="EK9472" s="598"/>
    </row>
    <row r="9473" spans="141:141">
      <c r="EK9473" s="598"/>
    </row>
    <row r="9474" spans="141:141">
      <c r="EK9474" s="598"/>
    </row>
    <row r="9475" spans="141:141">
      <c r="EK9475" s="598"/>
    </row>
    <row r="9476" spans="141:141">
      <c r="EK9476" s="598"/>
    </row>
    <row r="9477" spans="141:141">
      <c r="EK9477" s="598"/>
    </row>
    <row r="9478" spans="141:141">
      <c r="EK9478" s="598"/>
    </row>
    <row r="9479" spans="141:141">
      <c r="EK9479" s="598"/>
    </row>
    <row r="9480" spans="141:141">
      <c r="EK9480" s="598"/>
    </row>
    <row r="9481" spans="141:141">
      <c r="EK9481" s="598"/>
    </row>
    <row r="9482" spans="141:141">
      <c r="EK9482" s="598"/>
    </row>
    <row r="9483" spans="141:141">
      <c r="EK9483" s="598"/>
    </row>
    <row r="9484" spans="141:141">
      <c r="EK9484" s="598"/>
    </row>
    <row r="9485" spans="141:141">
      <c r="EK9485" s="598"/>
    </row>
    <row r="9486" spans="141:141">
      <c r="EK9486" s="598"/>
    </row>
    <row r="9487" spans="141:141">
      <c r="EK9487" s="598"/>
    </row>
    <row r="9488" spans="141:141">
      <c r="EK9488" s="598"/>
    </row>
    <row r="9489" spans="141:141">
      <c r="EK9489" s="598"/>
    </row>
    <row r="9490" spans="141:141">
      <c r="EK9490" s="598"/>
    </row>
    <row r="9491" spans="141:141">
      <c r="EK9491" s="598"/>
    </row>
    <row r="9492" spans="141:141">
      <c r="EK9492" s="598"/>
    </row>
    <row r="9493" spans="141:141">
      <c r="EK9493" s="598"/>
    </row>
    <row r="9494" spans="141:141">
      <c r="EK9494" s="598"/>
    </row>
    <row r="9495" spans="141:141">
      <c r="EK9495" s="598"/>
    </row>
    <row r="9496" spans="141:141">
      <c r="EK9496" s="598"/>
    </row>
    <row r="9497" spans="141:141">
      <c r="EK9497" s="598"/>
    </row>
    <row r="9498" spans="141:141">
      <c r="EK9498" s="598"/>
    </row>
    <row r="9499" spans="141:141">
      <c r="EK9499" s="598"/>
    </row>
    <row r="9500" spans="141:141">
      <c r="EK9500" s="598"/>
    </row>
    <row r="9501" spans="141:141">
      <c r="EK9501" s="598"/>
    </row>
    <row r="9502" spans="141:141">
      <c r="EK9502" s="598"/>
    </row>
    <row r="9503" spans="141:141">
      <c r="EK9503" s="598"/>
    </row>
    <row r="9504" spans="141:141">
      <c r="EK9504" s="598"/>
    </row>
    <row r="9505" spans="141:141">
      <c r="EK9505" s="598"/>
    </row>
    <row r="9506" spans="141:141">
      <c r="EK9506" s="598"/>
    </row>
    <row r="9507" spans="141:141">
      <c r="EK9507" s="598"/>
    </row>
    <row r="9508" spans="141:141">
      <c r="EK9508" s="598"/>
    </row>
    <row r="9509" spans="141:141">
      <c r="EK9509" s="598"/>
    </row>
    <row r="9510" spans="141:141">
      <c r="EK9510" s="598"/>
    </row>
    <row r="9511" spans="141:141">
      <c r="EK9511" s="598"/>
    </row>
    <row r="9512" spans="141:141">
      <c r="EK9512" s="598"/>
    </row>
    <row r="9513" spans="141:141">
      <c r="EK9513" s="598"/>
    </row>
    <row r="9514" spans="141:141">
      <c r="EK9514" s="598"/>
    </row>
    <row r="9515" spans="141:141">
      <c r="EK9515" s="598"/>
    </row>
    <row r="9516" spans="141:141">
      <c r="EK9516" s="598"/>
    </row>
    <row r="9517" spans="141:141">
      <c r="EK9517" s="598"/>
    </row>
    <row r="9518" spans="141:141">
      <c r="EK9518" s="598"/>
    </row>
    <row r="9519" spans="141:141">
      <c r="EK9519" s="598"/>
    </row>
    <row r="9520" spans="141:141">
      <c r="EK9520" s="598"/>
    </row>
    <row r="9521" spans="141:141">
      <c r="EK9521" s="598"/>
    </row>
    <row r="9522" spans="141:141">
      <c r="EK9522" s="598"/>
    </row>
    <row r="9523" spans="141:141">
      <c r="EK9523" s="598"/>
    </row>
    <row r="9524" spans="141:141">
      <c r="EK9524" s="598"/>
    </row>
    <row r="9525" spans="141:141">
      <c r="EK9525" s="598"/>
    </row>
    <row r="9526" spans="141:141">
      <c r="EK9526" s="598"/>
    </row>
    <row r="9527" spans="141:141">
      <c r="EK9527" s="598"/>
    </row>
    <row r="9528" spans="141:141">
      <c r="EK9528" s="598"/>
    </row>
    <row r="9529" spans="141:141">
      <c r="EK9529" s="598"/>
    </row>
    <row r="9530" spans="141:141">
      <c r="EK9530" s="598"/>
    </row>
    <row r="9531" spans="141:141">
      <c r="EK9531" s="598"/>
    </row>
    <row r="9532" spans="141:141">
      <c r="EK9532" s="598"/>
    </row>
    <row r="9533" spans="141:141">
      <c r="EK9533" s="598"/>
    </row>
    <row r="9534" spans="141:141">
      <c r="EK9534" s="598"/>
    </row>
    <row r="9535" spans="141:141">
      <c r="EK9535" s="598"/>
    </row>
    <row r="9536" spans="141:141">
      <c r="EK9536" s="598"/>
    </row>
    <row r="9537" spans="141:141">
      <c r="EK9537" s="598"/>
    </row>
    <row r="9538" spans="141:141">
      <c r="EK9538" s="598"/>
    </row>
    <row r="9539" spans="141:141">
      <c r="EK9539" s="598"/>
    </row>
    <row r="9540" spans="141:141">
      <c r="EK9540" s="598"/>
    </row>
    <row r="9541" spans="141:141">
      <c r="EK9541" s="598"/>
    </row>
    <row r="9542" spans="141:141">
      <c r="EK9542" s="598"/>
    </row>
    <row r="9543" spans="141:141">
      <c r="EK9543" s="598"/>
    </row>
    <row r="9544" spans="141:141">
      <c r="EK9544" s="598"/>
    </row>
    <row r="9545" spans="141:141">
      <c r="EK9545" s="598"/>
    </row>
    <row r="9546" spans="141:141">
      <c r="EK9546" s="598"/>
    </row>
    <row r="9547" spans="141:141">
      <c r="EK9547" s="598"/>
    </row>
    <row r="9548" spans="141:141">
      <c r="EK9548" s="598"/>
    </row>
    <row r="9549" spans="141:141">
      <c r="EK9549" s="598"/>
    </row>
    <row r="9550" spans="141:141">
      <c r="EK9550" s="598"/>
    </row>
    <row r="9551" spans="141:141">
      <c r="EK9551" s="598"/>
    </row>
    <row r="9552" spans="141:141">
      <c r="EK9552" s="598"/>
    </row>
    <row r="9553" spans="141:141">
      <c r="EK9553" s="598"/>
    </row>
    <row r="9554" spans="141:141">
      <c r="EK9554" s="598"/>
    </row>
    <row r="9555" spans="141:141">
      <c r="EK9555" s="598"/>
    </row>
    <row r="9556" spans="141:141">
      <c r="EK9556" s="598"/>
    </row>
    <row r="9557" spans="141:141">
      <c r="EK9557" s="598"/>
    </row>
    <row r="9558" spans="141:141">
      <c r="EK9558" s="598"/>
    </row>
    <row r="9559" spans="141:141">
      <c r="EK9559" s="598"/>
    </row>
    <row r="9560" spans="141:141">
      <c r="EK9560" s="598"/>
    </row>
    <row r="9561" spans="141:141">
      <c r="EK9561" s="598"/>
    </row>
    <row r="9562" spans="141:141">
      <c r="EK9562" s="598"/>
    </row>
    <row r="9563" spans="141:141">
      <c r="EK9563" s="598"/>
    </row>
    <row r="9564" spans="141:141">
      <c r="EK9564" s="598"/>
    </row>
    <row r="9565" spans="141:141">
      <c r="EK9565" s="598"/>
    </row>
    <row r="9566" spans="141:141">
      <c r="EK9566" s="598"/>
    </row>
    <row r="9567" spans="141:141">
      <c r="EK9567" s="598"/>
    </row>
    <row r="9568" spans="141:141">
      <c r="EK9568" s="598"/>
    </row>
    <row r="9569" spans="141:141">
      <c r="EK9569" s="598"/>
    </row>
    <row r="9570" spans="141:141">
      <c r="EK9570" s="598"/>
    </row>
    <row r="9571" spans="141:141">
      <c r="EK9571" s="598"/>
    </row>
    <row r="9572" spans="141:141">
      <c r="EK9572" s="598"/>
    </row>
    <row r="9573" spans="141:141">
      <c r="EK9573" s="598"/>
    </row>
    <row r="9574" spans="141:141">
      <c r="EK9574" s="598"/>
    </row>
    <row r="9575" spans="141:141">
      <c r="EK9575" s="598"/>
    </row>
    <row r="9576" spans="141:141">
      <c r="EK9576" s="598"/>
    </row>
    <row r="9577" spans="141:141">
      <c r="EK9577" s="598"/>
    </row>
    <row r="9578" spans="141:141">
      <c r="EK9578" s="598"/>
    </row>
    <row r="9579" spans="141:141">
      <c r="EK9579" s="598"/>
    </row>
    <row r="9580" spans="141:141">
      <c r="EK9580" s="598"/>
    </row>
    <row r="9581" spans="141:141">
      <c r="EK9581" s="598"/>
    </row>
    <row r="9582" spans="141:141">
      <c r="EK9582" s="598"/>
    </row>
    <row r="9583" spans="141:141">
      <c r="EK9583" s="598"/>
    </row>
    <row r="9584" spans="141:141">
      <c r="EK9584" s="598"/>
    </row>
    <row r="9585" spans="141:141">
      <c r="EK9585" s="598"/>
    </row>
    <row r="9586" spans="141:141">
      <c r="EK9586" s="598"/>
    </row>
    <row r="9587" spans="141:141">
      <c r="EK9587" s="598"/>
    </row>
    <row r="9588" spans="141:141">
      <c r="EK9588" s="598"/>
    </row>
    <row r="9589" spans="141:141">
      <c r="EK9589" s="598"/>
    </row>
    <row r="9590" spans="141:141">
      <c r="EK9590" s="598"/>
    </row>
    <row r="9591" spans="141:141">
      <c r="EK9591" s="598"/>
    </row>
    <row r="9592" spans="141:141">
      <c r="EK9592" s="598"/>
    </row>
    <row r="9593" spans="141:141">
      <c r="EK9593" s="598"/>
    </row>
    <row r="9594" spans="141:141">
      <c r="EK9594" s="598"/>
    </row>
    <row r="9595" spans="141:141">
      <c r="EK9595" s="598"/>
    </row>
    <row r="9596" spans="141:141">
      <c r="EK9596" s="598"/>
    </row>
    <row r="9597" spans="141:141">
      <c r="EK9597" s="598"/>
    </row>
    <row r="9598" spans="141:141">
      <c r="EK9598" s="598"/>
    </row>
    <row r="9599" spans="141:141">
      <c r="EK9599" s="598"/>
    </row>
    <row r="9600" spans="141:141">
      <c r="EK9600" s="598"/>
    </row>
    <row r="9601" spans="141:141">
      <c r="EK9601" s="598"/>
    </row>
    <row r="9602" spans="141:141">
      <c r="EK9602" s="598"/>
    </row>
    <row r="9603" spans="141:141">
      <c r="EK9603" s="598"/>
    </row>
    <row r="9604" spans="141:141">
      <c r="EK9604" s="598"/>
    </row>
    <row r="9605" spans="141:141">
      <c r="EK9605" s="598"/>
    </row>
    <row r="9606" spans="141:141">
      <c r="EK9606" s="598"/>
    </row>
    <row r="9607" spans="141:141">
      <c r="EK9607" s="598"/>
    </row>
    <row r="9608" spans="141:141">
      <c r="EK9608" s="598"/>
    </row>
    <row r="9609" spans="141:141">
      <c r="EK9609" s="598"/>
    </row>
    <row r="9610" spans="141:141">
      <c r="EK9610" s="598"/>
    </row>
    <row r="9611" spans="141:141">
      <c r="EK9611" s="598"/>
    </row>
    <row r="9612" spans="141:141">
      <c r="EK9612" s="598"/>
    </row>
    <row r="9613" spans="141:141">
      <c r="EK9613" s="598"/>
    </row>
    <row r="9614" spans="141:141">
      <c r="EK9614" s="598"/>
    </row>
    <row r="9615" spans="141:141">
      <c r="EK9615" s="598"/>
    </row>
    <row r="9616" spans="141:141">
      <c r="EK9616" s="598"/>
    </row>
    <row r="9617" spans="141:141">
      <c r="EK9617" s="598"/>
    </row>
    <row r="9618" spans="141:141">
      <c r="EK9618" s="598"/>
    </row>
    <row r="9619" spans="141:141">
      <c r="EK9619" s="598"/>
    </row>
    <row r="9620" spans="141:141">
      <c r="EK9620" s="598"/>
    </row>
    <row r="9621" spans="141:141">
      <c r="EK9621" s="598"/>
    </row>
    <row r="9622" spans="141:141">
      <c r="EK9622" s="598"/>
    </row>
    <row r="9623" spans="141:141">
      <c r="EK9623" s="598"/>
    </row>
    <row r="9624" spans="141:141">
      <c r="EK9624" s="598"/>
    </row>
    <row r="9625" spans="141:141">
      <c r="EK9625" s="598"/>
    </row>
    <row r="9626" spans="141:141">
      <c r="EK9626" s="598"/>
    </row>
    <row r="9627" spans="141:141">
      <c r="EK9627" s="598"/>
    </row>
    <row r="9628" spans="141:141">
      <c r="EK9628" s="598"/>
    </row>
    <row r="9629" spans="141:141">
      <c r="EK9629" s="598"/>
    </row>
    <row r="9630" spans="141:141">
      <c r="EK9630" s="598"/>
    </row>
    <row r="9631" spans="141:141">
      <c r="EK9631" s="598"/>
    </row>
    <row r="9632" spans="141:141">
      <c r="EK9632" s="598"/>
    </row>
    <row r="9633" spans="141:141">
      <c r="EK9633" s="598"/>
    </row>
    <row r="9634" spans="141:141">
      <c r="EK9634" s="598"/>
    </row>
    <row r="9635" spans="141:141">
      <c r="EK9635" s="598"/>
    </row>
    <row r="9636" spans="141:141">
      <c r="EK9636" s="598"/>
    </row>
    <row r="9637" spans="141:141">
      <c r="EK9637" s="598"/>
    </row>
    <row r="9638" spans="141:141">
      <c r="EK9638" s="598"/>
    </row>
    <row r="9639" spans="141:141">
      <c r="EK9639" s="598"/>
    </row>
    <row r="9640" spans="141:141">
      <c r="EK9640" s="598"/>
    </row>
    <row r="9641" spans="141:141">
      <c r="EK9641" s="598"/>
    </row>
    <row r="9642" spans="141:141">
      <c r="EK9642" s="598"/>
    </row>
    <row r="9643" spans="141:141">
      <c r="EK9643" s="598"/>
    </row>
    <row r="9644" spans="141:141">
      <c r="EK9644" s="598"/>
    </row>
    <row r="9645" spans="141:141">
      <c r="EK9645" s="598"/>
    </row>
    <row r="9646" spans="141:141">
      <c r="EK9646" s="598"/>
    </row>
    <row r="9647" spans="141:141">
      <c r="EK9647" s="598"/>
    </row>
    <row r="9648" spans="141:141">
      <c r="EK9648" s="598"/>
    </row>
    <row r="9649" spans="141:141">
      <c r="EK9649" s="598"/>
    </row>
    <row r="9650" spans="141:141">
      <c r="EK9650" s="598"/>
    </row>
    <row r="9651" spans="141:141">
      <c r="EK9651" s="598"/>
    </row>
    <row r="9652" spans="141:141">
      <c r="EK9652" s="598"/>
    </row>
    <row r="9653" spans="141:141">
      <c r="EK9653" s="598"/>
    </row>
    <row r="9654" spans="141:141">
      <c r="EK9654" s="598"/>
    </row>
    <row r="9655" spans="141:141">
      <c r="EK9655" s="598"/>
    </row>
    <row r="9656" spans="141:141">
      <c r="EK9656" s="598"/>
    </row>
    <row r="9657" spans="141:141">
      <c r="EK9657" s="598"/>
    </row>
    <row r="9658" spans="141:141">
      <c r="EK9658" s="598"/>
    </row>
    <row r="9659" spans="141:141">
      <c r="EK9659" s="598"/>
    </row>
    <row r="9660" spans="141:141">
      <c r="EK9660" s="598"/>
    </row>
    <row r="9661" spans="141:141">
      <c r="EK9661" s="598"/>
    </row>
    <row r="9662" spans="141:141">
      <c r="EK9662" s="598"/>
    </row>
    <row r="9663" spans="141:141">
      <c r="EK9663" s="598"/>
    </row>
    <row r="9664" spans="141:141">
      <c r="EK9664" s="598"/>
    </row>
    <row r="9665" spans="141:141">
      <c r="EK9665" s="598"/>
    </row>
    <row r="9666" spans="141:141">
      <c r="EK9666" s="598"/>
    </row>
    <row r="9667" spans="141:141">
      <c r="EK9667" s="598"/>
    </row>
    <row r="9668" spans="141:141">
      <c r="EK9668" s="598"/>
    </row>
    <row r="9669" spans="141:141">
      <c r="EK9669" s="598"/>
    </row>
    <row r="9670" spans="141:141">
      <c r="EK9670" s="598"/>
    </row>
    <row r="9671" spans="141:141">
      <c r="EK9671" s="598"/>
    </row>
    <row r="9672" spans="141:141">
      <c r="EK9672" s="598"/>
    </row>
    <row r="9673" spans="141:141">
      <c r="EK9673" s="598"/>
    </row>
    <row r="9674" spans="141:141">
      <c r="EK9674" s="598"/>
    </row>
    <row r="9675" spans="141:141">
      <c r="EK9675" s="598"/>
    </row>
    <row r="9676" spans="141:141">
      <c r="EK9676" s="598"/>
    </row>
    <row r="9677" spans="141:141">
      <c r="EK9677" s="598"/>
    </row>
    <row r="9678" spans="141:141">
      <c r="EK9678" s="598"/>
    </row>
    <row r="9679" spans="141:141">
      <c r="EK9679" s="598"/>
    </row>
    <row r="9680" spans="141:141">
      <c r="EK9680" s="598"/>
    </row>
    <row r="9681" spans="141:141">
      <c r="EK9681" s="598"/>
    </row>
    <row r="9682" spans="141:141">
      <c r="EK9682" s="598"/>
    </row>
    <row r="9683" spans="141:141">
      <c r="EK9683" s="598"/>
    </row>
    <row r="9684" spans="141:141">
      <c r="EK9684" s="598"/>
    </row>
    <row r="9685" spans="141:141">
      <c r="EK9685" s="598"/>
    </row>
    <row r="9686" spans="141:141">
      <c r="EK9686" s="598"/>
    </row>
    <row r="9687" spans="141:141">
      <c r="EK9687" s="598"/>
    </row>
    <row r="9688" spans="141:141">
      <c r="EK9688" s="598"/>
    </row>
    <row r="9689" spans="141:141">
      <c r="EK9689" s="598"/>
    </row>
    <row r="9690" spans="141:141">
      <c r="EK9690" s="598"/>
    </row>
    <row r="9691" spans="141:141">
      <c r="EK9691" s="598"/>
    </row>
    <row r="9692" spans="141:141">
      <c r="EK9692" s="598"/>
    </row>
    <row r="9693" spans="141:141">
      <c r="EK9693" s="598"/>
    </row>
    <row r="9694" spans="141:141">
      <c r="EK9694" s="598"/>
    </row>
    <row r="9695" spans="141:141">
      <c r="EK9695" s="598"/>
    </row>
    <row r="9696" spans="141:141">
      <c r="EK9696" s="598"/>
    </row>
    <row r="9697" spans="141:141">
      <c r="EK9697" s="598"/>
    </row>
    <row r="9698" spans="141:141">
      <c r="EK9698" s="598"/>
    </row>
    <row r="9699" spans="141:141">
      <c r="EK9699" s="598"/>
    </row>
    <row r="9700" spans="141:141">
      <c r="EK9700" s="598"/>
    </row>
    <row r="9701" spans="141:141">
      <c r="EK9701" s="598"/>
    </row>
    <row r="9702" spans="141:141">
      <c r="EK9702" s="598"/>
    </row>
    <row r="9703" spans="141:141">
      <c r="EK9703" s="598"/>
    </row>
    <row r="9704" spans="141:141">
      <c r="EK9704" s="598"/>
    </row>
    <row r="9705" spans="141:141">
      <c r="EK9705" s="598"/>
    </row>
    <row r="9706" spans="141:141">
      <c r="EK9706" s="598"/>
    </row>
    <row r="9707" spans="141:141">
      <c r="EK9707" s="598"/>
    </row>
    <row r="9708" spans="141:141">
      <c r="EK9708" s="598"/>
    </row>
    <row r="9709" spans="141:141">
      <c r="EK9709" s="598"/>
    </row>
    <row r="9710" spans="141:141">
      <c r="EK9710" s="598"/>
    </row>
    <row r="9711" spans="141:141">
      <c r="EK9711" s="598"/>
    </row>
    <row r="9712" spans="141:141">
      <c r="EK9712" s="598"/>
    </row>
    <row r="9713" spans="141:141">
      <c r="EK9713" s="598"/>
    </row>
    <row r="9714" spans="141:141">
      <c r="EK9714" s="598"/>
    </row>
    <row r="9715" spans="141:141">
      <c r="EK9715" s="598"/>
    </row>
    <row r="9716" spans="141:141">
      <c r="EK9716" s="598"/>
    </row>
    <row r="9717" spans="141:141">
      <c r="EK9717" s="598"/>
    </row>
    <row r="9718" spans="141:141">
      <c r="EK9718" s="598"/>
    </row>
    <row r="9719" spans="141:141">
      <c r="EK9719" s="598"/>
    </row>
    <row r="9720" spans="141:141">
      <c r="EK9720" s="598"/>
    </row>
    <row r="9721" spans="141:141">
      <c r="EK9721" s="598"/>
    </row>
    <row r="9722" spans="141:141">
      <c r="EK9722" s="598"/>
    </row>
    <row r="9723" spans="141:141">
      <c r="EK9723" s="598"/>
    </row>
    <row r="9724" spans="141:141">
      <c r="EK9724" s="598"/>
    </row>
    <row r="9725" spans="141:141">
      <c r="EK9725" s="598"/>
    </row>
    <row r="9726" spans="141:141">
      <c r="EK9726" s="598"/>
    </row>
    <row r="9727" spans="141:141">
      <c r="EK9727" s="598"/>
    </row>
    <row r="9728" spans="141:141">
      <c r="EK9728" s="598"/>
    </row>
    <row r="9729" spans="141:141">
      <c r="EK9729" s="598"/>
    </row>
    <row r="9730" spans="141:141">
      <c r="EK9730" s="598"/>
    </row>
    <row r="9731" spans="141:141">
      <c r="EK9731" s="598"/>
    </row>
    <row r="9732" spans="141:141">
      <c r="EK9732" s="598"/>
    </row>
    <row r="9733" spans="141:141">
      <c r="EK9733" s="598"/>
    </row>
    <row r="9734" spans="141:141">
      <c r="EK9734" s="598"/>
    </row>
    <row r="9735" spans="141:141">
      <c r="EK9735" s="598"/>
    </row>
    <row r="9736" spans="141:141">
      <c r="EK9736" s="598"/>
    </row>
    <row r="9737" spans="141:141">
      <c r="EK9737" s="598"/>
    </row>
    <row r="9738" spans="141:141">
      <c r="EK9738" s="598"/>
    </row>
    <row r="9739" spans="141:141">
      <c r="EK9739" s="598"/>
    </row>
    <row r="9740" spans="141:141">
      <c r="EK9740" s="598"/>
    </row>
    <row r="9741" spans="141:141">
      <c r="EK9741" s="598"/>
    </row>
    <row r="9742" spans="141:141">
      <c r="EK9742" s="598"/>
    </row>
    <row r="9743" spans="141:141">
      <c r="EK9743" s="598"/>
    </row>
    <row r="9744" spans="141:141">
      <c r="EK9744" s="598"/>
    </row>
    <row r="9745" spans="141:141">
      <c r="EK9745" s="598"/>
    </row>
    <row r="9746" spans="141:141">
      <c r="EK9746" s="598"/>
    </row>
    <row r="9747" spans="141:141">
      <c r="EK9747" s="598"/>
    </row>
    <row r="9748" spans="141:141">
      <c r="EK9748" s="598"/>
    </row>
    <row r="9749" spans="141:141">
      <c r="EK9749" s="598"/>
    </row>
    <row r="9750" spans="141:141">
      <c r="EK9750" s="598"/>
    </row>
    <row r="9751" spans="141:141">
      <c r="EK9751" s="598"/>
    </row>
    <row r="9752" spans="141:141">
      <c r="EK9752" s="598"/>
    </row>
    <row r="9753" spans="141:141">
      <c r="EK9753" s="598"/>
    </row>
    <row r="9754" spans="141:141">
      <c r="EK9754" s="598"/>
    </row>
    <row r="9755" spans="141:141">
      <c r="EK9755" s="598"/>
    </row>
    <row r="9756" spans="141:141">
      <c r="EK9756" s="598"/>
    </row>
    <row r="9757" spans="141:141">
      <c r="EK9757" s="598"/>
    </row>
    <row r="9758" spans="141:141">
      <c r="EK9758" s="598"/>
    </row>
    <row r="9759" spans="141:141">
      <c r="EK9759" s="598"/>
    </row>
    <row r="9760" spans="141:141">
      <c r="EK9760" s="598"/>
    </row>
    <row r="9761" spans="141:141">
      <c r="EK9761" s="598"/>
    </row>
    <row r="9762" spans="141:141">
      <c r="EK9762" s="598"/>
    </row>
    <row r="9763" spans="141:141">
      <c r="EK9763" s="598"/>
    </row>
    <row r="9764" spans="141:141">
      <c r="EK9764" s="598"/>
    </row>
    <row r="9765" spans="141:141">
      <c r="EK9765" s="598"/>
    </row>
    <row r="9766" spans="141:141">
      <c r="EK9766" s="598"/>
    </row>
    <row r="9767" spans="141:141">
      <c r="EK9767" s="598"/>
    </row>
    <row r="9768" spans="141:141">
      <c r="EK9768" s="598"/>
    </row>
    <row r="9769" spans="141:141">
      <c r="EK9769" s="598"/>
    </row>
    <row r="9770" spans="141:141">
      <c r="EK9770" s="598"/>
    </row>
    <row r="9771" spans="141:141">
      <c r="EK9771" s="598"/>
    </row>
    <row r="9772" spans="141:141">
      <c r="EK9772" s="598"/>
    </row>
    <row r="9773" spans="141:141">
      <c r="EK9773" s="598"/>
    </row>
    <row r="9774" spans="141:141">
      <c r="EK9774" s="598"/>
    </row>
    <row r="9775" spans="141:141">
      <c r="EK9775" s="598"/>
    </row>
    <row r="9776" spans="141:141">
      <c r="EK9776" s="598"/>
    </row>
    <row r="9777" spans="141:141">
      <c r="EK9777" s="598"/>
    </row>
    <row r="9778" spans="141:141">
      <c r="EK9778" s="598"/>
    </row>
    <row r="9779" spans="141:141">
      <c r="EK9779" s="598"/>
    </row>
    <row r="9780" spans="141:141">
      <c r="EK9780" s="598"/>
    </row>
    <row r="9781" spans="141:141">
      <c r="EK9781" s="598"/>
    </row>
    <row r="9782" spans="141:141">
      <c r="EK9782" s="598"/>
    </row>
    <row r="9783" spans="141:141">
      <c r="EK9783" s="598"/>
    </row>
    <row r="9784" spans="141:141">
      <c r="EK9784" s="598"/>
    </row>
    <row r="9785" spans="141:141">
      <c r="EK9785" s="598"/>
    </row>
    <row r="9786" spans="141:141">
      <c r="EK9786" s="598"/>
    </row>
    <row r="9787" spans="141:141">
      <c r="EK9787" s="598"/>
    </row>
    <row r="9788" spans="141:141">
      <c r="EK9788" s="598"/>
    </row>
    <row r="9789" spans="141:141">
      <c r="EK9789" s="598"/>
    </row>
    <row r="9790" spans="141:141">
      <c r="EK9790" s="598"/>
    </row>
    <row r="9791" spans="141:141">
      <c r="EK9791" s="598"/>
    </row>
    <row r="9792" spans="141:141">
      <c r="EK9792" s="598"/>
    </row>
    <row r="9793" spans="141:141">
      <c r="EK9793" s="598"/>
    </row>
    <row r="9794" spans="141:141">
      <c r="EK9794" s="598"/>
    </row>
    <row r="9795" spans="141:141">
      <c r="EK9795" s="598"/>
    </row>
    <row r="9796" spans="141:141">
      <c r="EK9796" s="598"/>
    </row>
    <row r="9797" spans="141:141">
      <c r="EK9797" s="598"/>
    </row>
    <row r="9798" spans="141:141">
      <c r="EK9798" s="598"/>
    </row>
    <row r="9799" spans="141:141">
      <c r="EK9799" s="598"/>
    </row>
    <row r="9800" spans="141:141">
      <c r="EK9800" s="598"/>
    </row>
    <row r="9801" spans="141:141">
      <c r="EK9801" s="598"/>
    </row>
    <row r="9802" spans="141:141">
      <c r="EK9802" s="598"/>
    </row>
    <row r="9803" spans="141:141">
      <c r="EK9803" s="598"/>
    </row>
    <row r="9804" spans="141:141">
      <c r="EK9804" s="598"/>
    </row>
    <row r="9805" spans="141:141">
      <c r="EK9805" s="598"/>
    </row>
    <row r="9806" spans="141:141">
      <c r="EK9806" s="598"/>
    </row>
    <row r="9807" spans="141:141">
      <c r="EK9807" s="598"/>
    </row>
    <row r="9808" spans="141:141">
      <c r="EK9808" s="598"/>
    </row>
    <row r="9809" spans="141:141">
      <c r="EK9809" s="598"/>
    </row>
    <row r="9810" spans="141:141">
      <c r="EK9810" s="598"/>
    </row>
    <row r="9811" spans="141:141">
      <c r="EK9811" s="598"/>
    </row>
    <row r="9812" spans="141:141">
      <c r="EK9812" s="598"/>
    </row>
    <row r="9813" spans="141:141">
      <c r="EK9813" s="598"/>
    </row>
    <row r="9814" spans="141:141">
      <c r="EK9814" s="598"/>
    </row>
    <row r="9815" spans="141:141">
      <c r="EK9815" s="598"/>
    </row>
    <row r="9816" spans="141:141">
      <c r="EK9816" s="598"/>
    </row>
    <row r="9817" spans="141:141">
      <c r="EK9817" s="598"/>
    </row>
    <row r="9818" spans="141:141">
      <c r="EK9818" s="598"/>
    </row>
    <row r="9819" spans="141:141">
      <c r="EK9819" s="598"/>
    </row>
    <row r="9820" spans="141:141">
      <c r="EK9820" s="598"/>
    </row>
    <row r="9821" spans="141:141">
      <c r="EK9821" s="598"/>
    </row>
    <row r="9822" spans="141:141">
      <c r="EK9822" s="598"/>
    </row>
    <row r="9823" spans="141:141">
      <c r="EK9823" s="598"/>
    </row>
    <row r="9824" spans="141:141">
      <c r="EK9824" s="598"/>
    </row>
    <row r="9825" spans="141:141">
      <c r="EK9825" s="598"/>
    </row>
    <row r="9826" spans="141:141">
      <c r="EK9826" s="598"/>
    </row>
    <row r="9827" spans="141:141">
      <c r="EK9827" s="598"/>
    </row>
    <row r="9828" spans="141:141">
      <c r="EK9828" s="598"/>
    </row>
    <row r="9829" spans="141:141">
      <c r="EK9829" s="598"/>
    </row>
    <row r="9830" spans="141:141">
      <c r="EK9830" s="598"/>
    </row>
    <row r="9831" spans="141:141">
      <c r="EK9831" s="598"/>
    </row>
    <row r="9832" spans="141:141">
      <c r="EK9832" s="598"/>
    </row>
    <row r="9833" spans="141:141">
      <c r="EK9833" s="598"/>
    </row>
    <row r="9834" spans="141:141">
      <c r="EK9834" s="598"/>
    </row>
    <row r="9835" spans="141:141">
      <c r="EK9835" s="598"/>
    </row>
    <row r="9836" spans="141:141">
      <c r="EK9836" s="598"/>
    </row>
    <row r="9837" spans="141:141">
      <c r="EK9837" s="598"/>
    </row>
    <row r="9838" spans="141:141">
      <c r="EK9838" s="598"/>
    </row>
    <row r="9839" spans="141:141">
      <c r="EK9839" s="598"/>
    </row>
    <row r="9840" spans="141:141">
      <c r="EK9840" s="598"/>
    </row>
    <row r="9841" spans="141:141">
      <c r="EK9841" s="598"/>
    </row>
    <row r="9842" spans="141:141">
      <c r="EK9842" s="598"/>
    </row>
    <row r="9843" spans="141:141">
      <c r="EK9843" s="598"/>
    </row>
    <row r="9844" spans="141:141">
      <c r="EK9844" s="598"/>
    </row>
    <row r="9845" spans="141:141">
      <c r="EK9845" s="598"/>
    </row>
    <row r="9846" spans="141:141">
      <c r="EK9846" s="598"/>
    </row>
    <row r="9847" spans="141:141">
      <c r="EK9847" s="598"/>
    </row>
    <row r="9848" spans="141:141">
      <c r="EK9848" s="598"/>
    </row>
    <row r="9849" spans="141:141">
      <c r="EK9849" s="598"/>
    </row>
    <row r="9850" spans="141:141">
      <c r="EK9850" s="598"/>
    </row>
    <row r="9851" spans="141:141">
      <c r="EK9851" s="598"/>
    </row>
    <row r="9852" spans="141:141">
      <c r="EK9852" s="598"/>
    </row>
    <row r="9853" spans="141:141">
      <c r="EK9853" s="598"/>
    </row>
    <row r="9854" spans="141:141">
      <c r="EK9854" s="598"/>
    </row>
    <row r="9855" spans="141:141">
      <c r="EK9855" s="598"/>
    </row>
    <row r="9856" spans="141:141">
      <c r="EK9856" s="598"/>
    </row>
    <row r="9857" spans="141:141">
      <c r="EK9857" s="598"/>
    </row>
    <row r="9858" spans="141:141">
      <c r="EK9858" s="598"/>
    </row>
    <row r="9859" spans="141:141">
      <c r="EK9859" s="598"/>
    </row>
    <row r="9860" spans="141:141">
      <c r="EK9860" s="598"/>
    </row>
    <row r="9861" spans="141:141">
      <c r="EK9861" s="598"/>
    </row>
    <row r="9862" spans="141:141">
      <c r="EK9862" s="598"/>
    </row>
    <row r="9863" spans="141:141">
      <c r="EK9863" s="598"/>
    </row>
    <row r="9864" spans="141:141">
      <c r="EK9864" s="598"/>
    </row>
    <row r="9865" spans="141:141">
      <c r="EK9865" s="598"/>
    </row>
    <row r="9866" spans="141:141">
      <c r="EK9866" s="598"/>
    </row>
    <row r="9867" spans="141:141">
      <c r="EK9867" s="598"/>
    </row>
    <row r="9868" spans="141:141">
      <c r="EK9868" s="598"/>
    </row>
    <row r="9869" spans="141:141">
      <c r="EK9869" s="598"/>
    </row>
    <row r="9870" spans="141:141">
      <c r="EK9870" s="598"/>
    </row>
    <row r="9871" spans="141:141">
      <c r="EK9871" s="598"/>
    </row>
    <row r="9872" spans="141:141">
      <c r="EK9872" s="598"/>
    </row>
    <row r="9873" spans="141:141">
      <c r="EK9873" s="598"/>
    </row>
    <row r="9874" spans="141:141">
      <c r="EK9874" s="598"/>
    </row>
    <row r="9875" spans="141:141">
      <c r="EK9875" s="598"/>
    </row>
    <row r="9876" spans="141:141">
      <c r="EK9876" s="598"/>
    </row>
    <row r="9877" spans="141:141">
      <c r="EK9877" s="598"/>
    </row>
    <row r="9878" spans="141:141">
      <c r="EK9878" s="598"/>
    </row>
    <row r="9879" spans="141:141">
      <c r="EK9879" s="598"/>
    </row>
    <row r="9880" spans="141:141">
      <c r="EK9880" s="598"/>
    </row>
    <row r="9881" spans="141:141">
      <c r="EK9881" s="598"/>
    </row>
    <row r="9882" spans="141:141">
      <c r="EK9882" s="598"/>
    </row>
    <row r="9883" spans="141:141">
      <c r="EK9883" s="598"/>
    </row>
    <row r="9884" spans="141:141">
      <c r="EK9884" s="598"/>
    </row>
    <row r="9885" spans="141:141">
      <c r="EK9885" s="598"/>
    </row>
    <row r="9886" spans="141:141">
      <c r="EK9886" s="598"/>
    </row>
    <row r="9887" spans="141:141">
      <c r="EK9887" s="598"/>
    </row>
    <row r="9888" spans="141:141">
      <c r="EK9888" s="598"/>
    </row>
    <row r="9889" spans="141:141">
      <c r="EK9889" s="598"/>
    </row>
    <row r="9890" spans="141:141">
      <c r="EK9890" s="598"/>
    </row>
    <row r="9891" spans="141:141">
      <c r="EK9891" s="598"/>
    </row>
    <row r="9892" spans="141:141">
      <c r="EK9892" s="598"/>
    </row>
    <row r="9893" spans="141:141">
      <c r="EK9893" s="598"/>
    </row>
    <row r="9894" spans="141:141">
      <c r="EK9894" s="598"/>
    </row>
    <row r="9895" spans="141:141">
      <c r="EK9895" s="598"/>
    </row>
    <row r="9896" spans="141:141">
      <c r="EK9896" s="598"/>
    </row>
    <row r="9897" spans="141:141">
      <c r="EK9897" s="598"/>
    </row>
    <row r="9898" spans="141:141">
      <c r="EK9898" s="598"/>
    </row>
    <row r="9899" spans="141:141">
      <c r="EK9899" s="598"/>
    </row>
    <row r="9900" spans="141:141">
      <c r="EK9900" s="598"/>
    </row>
    <row r="9901" spans="141:141">
      <c r="EK9901" s="598"/>
    </row>
    <row r="9902" spans="141:141">
      <c r="EK9902" s="598"/>
    </row>
    <row r="9903" spans="141:141">
      <c r="EK9903" s="598"/>
    </row>
    <row r="9904" spans="141:141">
      <c r="EK9904" s="598"/>
    </row>
    <row r="9905" spans="141:141">
      <c r="EK9905" s="598"/>
    </row>
    <row r="9906" spans="141:141">
      <c r="EK9906" s="598"/>
    </row>
    <row r="9907" spans="141:141">
      <c r="EK9907" s="598"/>
    </row>
    <row r="9908" spans="141:141">
      <c r="EK9908" s="598"/>
    </row>
    <row r="9909" spans="141:141">
      <c r="EK9909" s="598"/>
    </row>
    <row r="9910" spans="141:141">
      <c r="EK9910" s="598"/>
    </row>
    <row r="9911" spans="141:141">
      <c r="EK9911" s="598"/>
    </row>
    <row r="9912" spans="141:141">
      <c r="EK9912" s="598"/>
    </row>
    <row r="9913" spans="141:141">
      <c r="EK9913" s="598"/>
    </row>
    <row r="9914" spans="141:141">
      <c r="EK9914" s="598"/>
    </row>
    <row r="9915" spans="141:141">
      <c r="EK9915" s="598"/>
    </row>
    <row r="9916" spans="141:141">
      <c r="EK9916" s="598"/>
    </row>
    <row r="9917" spans="141:141">
      <c r="EK9917" s="598"/>
    </row>
    <row r="9918" spans="141:141">
      <c r="EK9918" s="598"/>
    </row>
    <row r="9919" spans="141:141">
      <c r="EK9919" s="598"/>
    </row>
    <row r="9920" spans="141:141">
      <c r="EK9920" s="598"/>
    </row>
    <row r="9921" spans="141:141">
      <c r="EK9921" s="598"/>
    </row>
    <row r="9922" spans="141:141">
      <c r="EK9922" s="598"/>
    </row>
    <row r="9923" spans="141:141">
      <c r="EK9923" s="598"/>
    </row>
    <row r="9924" spans="141:141">
      <c r="EK9924" s="598"/>
    </row>
    <row r="9925" spans="141:141">
      <c r="EK9925" s="598"/>
    </row>
    <row r="9926" spans="141:141">
      <c r="EK9926" s="598"/>
    </row>
    <row r="9927" spans="141:141">
      <c r="EK9927" s="598"/>
    </row>
    <row r="9928" spans="141:141">
      <c r="EK9928" s="598"/>
    </row>
    <row r="9929" spans="141:141">
      <c r="EK9929" s="598"/>
    </row>
    <row r="9930" spans="141:141">
      <c r="EK9930" s="598"/>
    </row>
    <row r="9931" spans="141:141">
      <c r="EK9931" s="598"/>
    </row>
    <row r="9932" spans="141:141">
      <c r="EK9932" s="598"/>
    </row>
    <row r="9933" spans="141:141">
      <c r="EK9933" s="598"/>
    </row>
    <row r="9934" spans="141:141">
      <c r="EK9934" s="598"/>
    </row>
    <row r="9935" spans="141:141">
      <c r="EK9935" s="598"/>
    </row>
    <row r="9936" spans="141:141">
      <c r="EK9936" s="598"/>
    </row>
    <row r="9937" spans="141:141">
      <c r="EK9937" s="598"/>
    </row>
    <row r="9938" spans="141:141">
      <c r="EK9938" s="598"/>
    </row>
    <row r="9939" spans="141:141">
      <c r="EK9939" s="598"/>
    </row>
    <row r="9940" spans="141:141">
      <c r="EK9940" s="598"/>
    </row>
    <row r="9941" spans="141:141">
      <c r="EK9941" s="598"/>
    </row>
    <row r="9942" spans="141:141">
      <c r="EK9942" s="598"/>
    </row>
    <row r="9943" spans="141:141">
      <c r="EK9943" s="598"/>
    </row>
    <row r="9944" spans="141:141">
      <c r="EK9944" s="598"/>
    </row>
    <row r="9945" spans="141:141">
      <c r="EK9945" s="598"/>
    </row>
    <row r="9946" spans="141:141">
      <c r="EK9946" s="598"/>
    </row>
    <row r="9947" spans="141:141">
      <c r="EK9947" s="598"/>
    </row>
    <row r="9948" spans="141:141">
      <c r="EK9948" s="598"/>
    </row>
    <row r="9949" spans="141:141">
      <c r="EK9949" s="598"/>
    </row>
    <row r="9950" spans="141:141">
      <c r="EK9950" s="598"/>
    </row>
    <row r="9951" spans="141:141">
      <c r="EK9951" s="598"/>
    </row>
    <row r="9952" spans="141:141">
      <c r="EK9952" s="598"/>
    </row>
    <row r="9953" spans="141:141">
      <c r="EK9953" s="598"/>
    </row>
    <row r="9954" spans="141:141">
      <c r="EK9954" s="598"/>
    </row>
    <row r="9955" spans="141:141">
      <c r="EK9955" s="598"/>
    </row>
    <row r="9956" spans="141:141">
      <c r="EK9956" s="598"/>
    </row>
    <row r="9957" spans="141:141">
      <c r="EK9957" s="598"/>
    </row>
    <row r="9958" spans="141:141">
      <c r="EK9958" s="598"/>
    </row>
    <row r="9959" spans="141:141">
      <c r="EK9959" s="598"/>
    </row>
    <row r="9960" spans="141:141">
      <c r="EK9960" s="598"/>
    </row>
    <row r="9961" spans="141:141">
      <c r="EK9961" s="598"/>
    </row>
    <row r="9962" spans="141:141">
      <c r="EK9962" s="598"/>
    </row>
    <row r="9963" spans="141:141">
      <c r="EK9963" s="598"/>
    </row>
    <row r="9964" spans="141:141">
      <c r="EK9964" s="598"/>
    </row>
    <row r="9965" spans="141:141">
      <c r="EK9965" s="598"/>
    </row>
    <row r="9966" spans="141:141">
      <c r="EK9966" s="598"/>
    </row>
    <row r="9967" spans="141:141">
      <c r="EK9967" s="598"/>
    </row>
    <row r="9968" spans="141:141">
      <c r="EK9968" s="598"/>
    </row>
    <row r="9969" spans="141:141">
      <c r="EK9969" s="598"/>
    </row>
    <row r="9970" spans="141:141">
      <c r="EK9970" s="598"/>
    </row>
    <row r="9971" spans="141:141">
      <c r="EK9971" s="598"/>
    </row>
    <row r="9972" spans="141:141">
      <c r="EK9972" s="598"/>
    </row>
    <row r="9973" spans="141:141">
      <c r="EK9973" s="598"/>
    </row>
    <row r="9974" spans="141:141">
      <c r="EK9974" s="598"/>
    </row>
    <row r="9975" spans="141:141">
      <c r="EK9975" s="598"/>
    </row>
    <row r="9976" spans="141:141">
      <c r="EK9976" s="598"/>
    </row>
    <row r="9977" spans="141:141">
      <c r="EK9977" s="598"/>
    </row>
    <row r="9978" spans="141:141">
      <c r="EK9978" s="598"/>
    </row>
    <row r="9979" spans="141:141">
      <c r="EK9979" s="598"/>
    </row>
    <row r="9980" spans="141:141">
      <c r="EK9980" s="598"/>
    </row>
    <row r="9981" spans="141:141">
      <c r="EK9981" s="598"/>
    </row>
    <row r="9982" spans="141:141">
      <c r="EK9982" s="598"/>
    </row>
    <row r="9983" spans="141:141">
      <c r="EK9983" s="598"/>
    </row>
    <row r="9984" spans="141:141">
      <c r="EK9984" s="598"/>
    </row>
    <row r="9985" spans="141:141">
      <c r="EK9985" s="598"/>
    </row>
    <row r="9986" spans="141:141">
      <c r="EK9986" s="598"/>
    </row>
    <row r="9987" spans="141:141">
      <c r="EK9987" s="598"/>
    </row>
    <row r="9988" spans="141:141">
      <c r="EK9988" s="598"/>
    </row>
    <row r="9989" spans="141:141">
      <c r="EK9989" s="598"/>
    </row>
    <row r="9990" spans="141:141">
      <c r="EK9990" s="598"/>
    </row>
    <row r="9991" spans="141:141">
      <c r="EK9991" s="598"/>
    </row>
    <row r="9992" spans="141:141">
      <c r="EK9992" s="598"/>
    </row>
    <row r="9993" spans="141:141">
      <c r="EK9993" s="598"/>
    </row>
    <row r="9994" spans="141:141">
      <c r="EK9994" s="598"/>
    </row>
    <row r="9995" spans="141:141">
      <c r="EK9995" s="598"/>
    </row>
    <row r="9996" spans="141:141">
      <c r="EK9996" s="598"/>
    </row>
    <row r="9997" spans="141:141">
      <c r="EK9997" s="598"/>
    </row>
    <row r="9998" spans="141:141">
      <c r="EK9998" s="598"/>
    </row>
    <row r="9999" spans="141:141">
      <c r="EK9999" s="598"/>
    </row>
    <row r="10000" spans="141:141">
      <c r="EK10000" s="598"/>
    </row>
    <row r="10001" spans="141:141">
      <c r="EK10001" s="598"/>
    </row>
    <row r="10002" spans="141:141">
      <c r="EK10002" s="598"/>
    </row>
    <row r="10003" spans="141:141">
      <c r="EK10003" s="598"/>
    </row>
    <row r="10004" spans="141:141">
      <c r="EK10004" s="598"/>
    </row>
    <row r="10005" spans="141:141">
      <c r="EK10005" s="598"/>
    </row>
    <row r="10006" spans="141:141">
      <c r="EK10006" s="598"/>
    </row>
    <row r="10007" spans="141:141">
      <c r="EK10007" s="598"/>
    </row>
    <row r="10008" spans="141:141">
      <c r="EK10008" s="598"/>
    </row>
    <row r="10009" spans="141:141">
      <c r="EK10009" s="598"/>
    </row>
    <row r="10010" spans="141:141">
      <c r="EK10010" s="598"/>
    </row>
    <row r="10011" spans="141:141">
      <c r="EK10011" s="598"/>
    </row>
    <row r="10012" spans="141:141">
      <c r="EK10012" s="598"/>
    </row>
    <row r="10013" spans="141:141">
      <c r="EK10013" s="598"/>
    </row>
    <row r="10014" spans="141:141">
      <c r="EK10014" s="598"/>
    </row>
    <row r="10015" spans="141:141">
      <c r="EK10015" s="598"/>
    </row>
    <row r="10016" spans="141:141">
      <c r="EK10016" s="598"/>
    </row>
    <row r="10017" spans="141:141">
      <c r="EK10017" s="598"/>
    </row>
    <row r="10018" spans="141:141">
      <c r="EK10018" s="598"/>
    </row>
    <row r="10019" spans="141:141">
      <c r="EK10019" s="598"/>
    </row>
    <row r="10020" spans="141:141">
      <c r="EK10020" s="598"/>
    </row>
    <row r="10021" spans="141:141">
      <c r="EK10021" s="598"/>
    </row>
    <row r="10022" spans="141:141">
      <c r="EK10022" s="598"/>
    </row>
    <row r="10023" spans="141:141">
      <c r="EK10023" s="598"/>
    </row>
    <row r="10024" spans="141:141">
      <c r="EK10024" s="598"/>
    </row>
    <row r="10025" spans="141:141">
      <c r="EK10025" s="598"/>
    </row>
    <row r="10026" spans="141:141">
      <c r="EK10026" s="598"/>
    </row>
    <row r="10027" spans="141:141">
      <c r="EK10027" s="598"/>
    </row>
    <row r="10028" spans="141:141">
      <c r="EK10028" s="598"/>
    </row>
    <row r="10029" spans="141:141">
      <c r="EK10029" s="598"/>
    </row>
    <row r="10030" spans="141:141">
      <c r="EK10030" s="598"/>
    </row>
    <row r="10031" spans="141:141">
      <c r="EK10031" s="598"/>
    </row>
    <row r="10032" spans="141:141">
      <c r="EK10032" s="598"/>
    </row>
    <row r="10033" spans="141:141">
      <c r="EK10033" s="598"/>
    </row>
    <row r="10034" spans="141:141">
      <c r="EK10034" s="598"/>
    </row>
    <row r="10035" spans="141:141">
      <c r="EK10035" s="598"/>
    </row>
    <row r="10036" spans="141:141">
      <c r="EK10036" s="598"/>
    </row>
    <row r="10037" spans="141:141">
      <c r="EK10037" s="598"/>
    </row>
    <row r="10038" spans="141:141">
      <c r="EK10038" s="598"/>
    </row>
    <row r="10039" spans="141:141">
      <c r="EK10039" s="598"/>
    </row>
    <row r="10040" spans="141:141">
      <c r="EK10040" s="598"/>
    </row>
    <row r="10041" spans="141:141">
      <c r="EK10041" s="598"/>
    </row>
    <row r="10042" spans="141:141">
      <c r="EK10042" s="598"/>
    </row>
    <row r="10043" spans="141:141">
      <c r="EK10043" s="598"/>
    </row>
    <row r="10044" spans="141:141">
      <c r="EK10044" s="598"/>
    </row>
    <row r="10045" spans="141:141">
      <c r="EK10045" s="598"/>
    </row>
    <row r="10046" spans="141:141">
      <c r="EK10046" s="598"/>
    </row>
    <row r="10047" spans="141:141">
      <c r="EK10047" s="598"/>
    </row>
    <row r="10048" spans="141:141">
      <c r="EK10048" s="598"/>
    </row>
    <row r="10049" spans="141:141">
      <c r="EK10049" s="598"/>
    </row>
    <row r="10050" spans="141:141">
      <c r="EK10050" s="598"/>
    </row>
    <row r="10051" spans="141:141">
      <c r="EK10051" s="598"/>
    </row>
    <row r="10052" spans="141:141">
      <c r="EK10052" s="598"/>
    </row>
    <row r="10053" spans="141:141">
      <c r="EK10053" s="598"/>
    </row>
    <row r="10054" spans="141:141">
      <c r="EK10054" s="598"/>
    </row>
    <row r="10055" spans="141:141">
      <c r="EK10055" s="598"/>
    </row>
    <row r="10056" spans="141:141">
      <c r="EK10056" s="598"/>
    </row>
    <row r="10057" spans="141:141">
      <c r="EK10057" s="598"/>
    </row>
    <row r="10058" spans="141:141">
      <c r="EK10058" s="598"/>
    </row>
    <row r="10059" spans="141:141">
      <c r="EK10059" s="598"/>
    </row>
    <row r="10060" spans="141:141">
      <c r="EK10060" s="598"/>
    </row>
    <row r="10061" spans="141:141">
      <c r="EK10061" s="598"/>
    </row>
    <row r="10062" spans="141:141">
      <c r="EK10062" s="598"/>
    </row>
    <row r="10063" spans="141:141">
      <c r="EK10063" s="598"/>
    </row>
    <row r="10064" spans="141:141">
      <c r="EK10064" s="598"/>
    </row>
    <row r="10065" spans="141:141">
      <c r="EK10065" s="598"/>
    </row>
    <row r="10066" spans="141:141">
      <c r="EK10066" s="598"/>
    </row>
    <row r="10067" spans="141:141">
      <c r="EK10067" s="598"/>
    </row>
    <row r="10068" spans="141:141">
      <c r="EK10068" s="598"/>
    </row>
    <row r="10069" spans="141:141">
      <c r="EK10069" s="598"/>
    </row>
    <row r="10070" spans="141:141">
      <c r="EK10070" s="598"/>
    </row>
    <row r="10071" spans="141:141">
      <c r="EK10071" s="598"/>
    </row>
    <row r="10072" spans="141:141">
      <c r="EK10072" s="598"/>
    </row>
    <row r="10073" spans="141:141">
      <c r="EK10073" s="598"/>
    </row>
    <row r="10074" spans="141:141">
      <c r="EK10074" s="598"/>
    </row>
    <row r="10075" spans="141:141">
      <c r="EK10075" s="598"/>
    </row>
    <row r="10076" spans="141:141">
      <c r="EK10076" s="598"/>
    </row>
    <row r="10077" spans="141:141">
      <c r="EK10077" s="598"/>
    </row>
    <row r="10078" spans="141:141">
      <c r="EK10078" s="598"/>
    </row>
    <row r="10079" spans="141:141">
      <c r="EK10079" s="598"/>
    </row>
    <row r="10080" spans="141:141">
      <c r="EK10080" s="598"/>
    </row>
    <row r="10081" spans="141:141">
      <c r="EK10081" s="598"/>
    </row>
    <row r="10082" spans="141:141">
      <c r="EK10082" s="598"/>
    </row>
    <row r="10083" spans="141:141">
      <c r="EK10083" s="598"/>
    </row>
    <row r="10084" spans="141:141">
      <c r="EK10084" s="598"/>
    </row>
    <row r="10085" spans="141:141">
      <c r="EK10085" s="598"/>
    </row>
    <row r="10086" spans="141:141">
      <c r="EK10086" s="598"/>
    </row>
    <row r="10087" spans="141:141">
      <c r="EK10087" s="598"/>
    </row>
    <row r="10088" spans="141:141">
      <c r="EK10088" s="598"/>
    </row>
    <row r="10089" spans="141:141">
      <c r="EK10089" s="598"/>
    </row>
    <row r="10090" spans="141:141">
      <c r="EK10090" s="598"/>
    </row>
    <row r="10091" spans="141:141">
      <c r="EK10091" s="598"/>
    </row>
    <row r="10092" spans="141:141">
      <c r="EK10092" s="598"/>
    </row>
    <row r="10093" spans="141:141">
      <c r="EK10093" s="598"/>
    </row>
    <row r="10094" spans="141:141">
      <c r="EK10094" s="598"/>
    </row>
    <row r="10095" spans="141:141">
      <c r="EK10095" s="598"/>
    </row>
    <row r="10096" spans="141:141">
      <c r="EK10096" s="598"/>
    </row>
    <row r="10097" spans="141:141">
      <c r="EK10097" s="598"/>
    </row>
    <row r="10098" spans="141:141">
      <c r="EK10098" s="598"/>
    </row>
    <row r="10099" spans="141:141">
      <c r="EK10099" s="598"/>
    </row>
    <row r="10100" spans="141:141">
      <c r="EK10100" s="598"/>
    </row>
    <row r="10101" spans="141:141">
      <c r="EK10101" s="598"/>
    </row>
    <row r="10102" spans="141:141">
      <c r="EK10102" s="598"/>
    </row>
    <row r="10103" spans="141:141">
      <c r="EK10103" s="598"/>
    </row>
    <row r="10104" spans="141:141">
      <c r="EK10104" s="598"/>
    </row>
    <row r="10105" spans="141:141">
      <c r="EK10105" s="598"/>
    </row>
    <row r="10106" spans="141:141">
      <c r="EK10106" s="598"/>
    </row>
    <row r="10107" spans="141:141">
      <c r="EK10107" s="598"/>
    </row>
    <row r="10108" spans="141:141">
      <c r="EK10108" s="598"/>
    </row>
    <row r="10109" spans="141:141">
      <c r="EK10109" s="598"/>
    </row>
    <row r="10110" spans="141:141">
      <c r="EK10110" s="598"/>
    </row>
    <row r="10111" spans="141:141">
      <c r="EK10111" s="598"/>
    </row>
    <row r="10112" spans="141:141">
      <c r="EK10112" s="598"/>
    </row>
    <row r="10113" spans="141:141">
      <c r="EK10113" s="598"/>
    </row>
    <row r="10114" spans="141:141">
      <c r="EK10114" s="598"/>
    </row>
    <row r="10115" spans="141:141">
      <c r="EK10115" s="598"/>
    </row>
    <row r="10116" spans="141:141">
      <c r="EK10116" s="598"/>
    </row>
    <row r="10117" spans="141:141">
      <c r="EK10117" s="598"/>
    </row>
    <row r="10118" spans="141:141">
      <c r="EK10118" s="598"/>
    </row>
    <row r="10119" spans="141:141">
      <c r="EK10119" s="598"/>
    </row>
    <row r="10120" spans="141:141">
      <c r="EK10120" s="598"/>
    </row>
    <row r="10121" spans="141:141">
      <c r="EK10121" s="598"/>
    </row>
    <row r="10122" spans="141:141">
      <c r="EK10122" s="598"/>
    </row>
    <row r="10123" spans="141:141">
      <c r="EK10123" s="598"/>
    </row>
    <row r="10124" spans="141:141">
      <c r="EK10124" s="598"/>
    </row>
    <row r="10125" spans="141:141">
      <c r="EK10125" s="598"/>
    </row>
    <row r="10126" spans="141:141">
      <c r="EK10126" s="598"/>
    </row>
    <row r="10127" spans="141:141">
      <c r="EK10127" s="598"/>
    </row>
    <row r="10128" spans="141:141">
      <c r="EK10128" s="598"/>
    </row>
    <row r="10129" spans="141:141">
      <c r="EK10129" s="598"/>
    </row>
    <row r="10130" spans="141:141">
      <c r="EK10130" s="598"/>
    </row>
    <row r="10131" spans="141:141">
      <c r="EK10131" s="598"/>
    </row>
    <row r="10132" spans="141:141">
      <c r="EK10132" s="598"/>
    </row>
    <row r="10133" spans="141:141">
      <c r="EK10133" s="598"/>
    </row>
    <row r="10134" spans="141:141">
      <c r="EK10134" s="598"/>
    </row>
    <row r="10135" spans="141:141">
      <c r="EK10135" s="598"/>
    </row>
    <row r="10136" spans="141:141">
      <c r="EK10136" s="598"/>
    </row>
    <row r="10137" spans="141:141">
      <c r="EK10137" s="598"/>
    </row>
    <row r="10138" spans="141:141">
      <c r="EK10138" s="598"/>
    </row>
    <row r="10139" spans="141:141">
      <c r="EK10139" s="598"/>
    </row>
    <row r="10140" spans="141:141">
      <c r="EK10140" s="598"/>
    </row>
    <row r="10141" spans="141:141">
      <c r="EK10141" s="598"/>
    </row>
    <row r="10142" spans="141:141">
      <c r="EK10142" s="598"/>
    </row>
    <row r="10143" spans="141:141">
      <c r="EK10143" s="598"/>
    </row>
    <row r="10144" spans="141:141">
      <c r="EK10144" s="598"/>
    </row>
    <row r="10145" spans="141:141">
      <c r="EK10145" s="598"/>
    </row>
    <row r="10146" spans="141:141">
      <c r="EK10146" s="598"/>
    </row>
    <row r="10147" spans="141:141">
      <c r="EK10147" s="598"/>
    </row>
    <row r="10148" spans="141:141">
      <c r="EK10148" s="598"/>
    </row>
    <row r="10149" spans="141:141">
      <c r="EK10149" s="598"/>
    </row>
    <row r="10150" spans="141:141">
      <c r="EK10150" s="598"/>
    </row>
    <row r="10151" spans="141:141">
      <c r="EK10151" s="598"/>
    </row>
    <row r="10152" spans="141:141">
      <c r="EK10152" s="598"/>
    </row>
    <row r="10153" spans="141:141">
      <c r="EK10153" s="598"/>
    </row>
    <row r="10154" spans="141:141">
      <c r="EK10154" s="598"/>
    </row>
    <row r="10155" spans="141:141">
      <c r="EK10155" s="598"/>
    </row>
    <row r="10156" spans="141:141">
      <c r="EK10156" s="598"/>
    </row>
    <row r="10157" spans="141:141">
      <c r="EK10157" s="598"/>
    </row>
    <row r="10158" spans="141:141">
      <c r="EK10158" s="598"/>
    </row>
    <row r="10159" spans="141:141">
      <c r="EK10159" s="598"/>
    </row>
    <row r="10160" spans="141:141">
      <c r="EK10160" s="598"/>
    </row>
    <row r="10161" spans="141:141">
      <c r="EK10161" s="598"/>
    </row>
    <row r="10162" spans="141:141">
      <c r="EK10162" s="598"/>
    </row>
    <row r="10163" spans="141:141">
      <c r="EK10163" s="598"/>
    </row>
    <row r="10164" spans="141:141">
      <c r="EK10164" s="598"/>
    </row>
    <row r="10165" spans="141:141">
      <c r="EK10165" s="598"/>
    </row>
    <row r="10166" spans="141:141">
      <c r="EK10166" s="598"/>
    </row>
    <row r="10167" spans="141:141">
      <c r="EK10167" s="598"/>
    </row>
    <row r="10168" spans="141:141">
      <c r="EK10168" s="598"/>
    </row>
    <row r="10169" spans="141:141">
      <c r="EK10169" s="598"/>
    </row>
    <row r="10170" spans="141:141">
      <c r="EK10170" s="598"/>
    </row>
    <row r="10171" spans="141:141">
      <c r="EK10171" s="598"/>
    </row>
    <row r="10172" spans="141:141">
      <c r="EK10172" s="598"/>
    </row>
    <row r="10173" spans="141:141">
      <c r="EK10173" s="598"/>
    </row>
    <row r="10174" spans="141:141">
      <c r="EK10174" s="598"/>
    </row>
    <row r="10175" spans="141:141">
      <c r="EK10175" s="598"/>
    </row>
    <row r="10176" spans="141:141">
      <c r="EK10176" s="598"/>
    </row>
    <row r="10177" spans="141:141">
      <c r="EK10177" s="598"/>
    </row>
    <row r="10178" spans="141:141">
      <c r="EK10178" s="598"/>
    </row>
    <row r="10179" spans="141:141">
      <c r="EK10179" s="598"/>
    </row>
    <row r="10180" spans="141:141">
      <c r="EK10180" s="598"/>
    </row>
    <row r="10181" spans="141:141">
      <c r="EK10181" s="598"/>
    </row>
    <row r="10182" spans="141:141">
      <c r="EK10182" s="598"/>
    </row>
    <row r="10183" spans="141:141">
      <c r="EK10183" s="598"/>
    </row>
    <row r="10184" spans="141:141">
      <c r="EK10184" s="598"/>
    </row>
    <row r="10185" spans="141:141">
      <c r="EK10185" s="598"/>
    </row>
    <row r="10186" spans="141:141">
      <c r="EK10186" s="598"/>
    </row>
    <row r="10187" spans="141:141">
      <c r="EK10187" s="598"/>
    </row>
    <row r="10188" spans="141:141">
      <c r="EK10188" s="598"/>
    </row>
    <row r="10189" spans="141:141">
      <c r="EK10189" s="598"/>
    </row>
    <row r="10190" spans="141:141">
      <c r="EK10190" s="598"/>
    </row>
    <row r="10191" spans="141:141">
      <c r="EK10191" s="598"/>
    </row>
    <row r="10192" spans="141:141">
      <c r="EK10192" s="598"/>
    </row>
    <row r="10193" spans="141:141">
      <c r="EK10193" s="598"/>
    </row>
    <row r="10194" spans="141:141">
      <c r="EK10194" s="598"/>
    </row>
    <row r="10195" spans="141:141">
      <c r="EK10195" s="598"/>
    </row>
    <row r="10196" spans="141:141">
      <c r="EK10196" s="598"/>
    </row>
    <row r="10197" spans="141:141">
      <c r="EK10197" s="598"/>
    </row>
    <row r="10198" spans="141:141">
      <c r="EK10198" s="598"/>
    </row>
    <row r="10199" spans="141:141">
      <c r="EK10199" s="598"/>
    </row>
    <row r="10200" spans="141:141">
      <c r="EK10200" s="598"/>
    </row>
    <row r="10201" spans="141:141">
      <c r="EK10201" s="598"/>
    </row>
    <row r="10202" spans="141:141">
      <c r="EK10202" s="598"/>
    </row>
    <row r="10203" spans="141:141">
      <c r="EK10203" s="598"/>
    </row>
    <row r="10204" spans="141:141">
      <c r="EK10204" s="598"/>
    </row>
    <row r="10205" spans="141:141">
      <c r="EK10205" s="598"/>
    </row>
    <row r="10206" spans="141:141">
      <c r="EK10206" s="598"/>
    </row>
    <row r="10207" spans="141:141">
      <c r="EK10207" s="598"/>
    </row>
    <row r="10208" spans="141:141">
      <c r="EK10208" s="598"/>
    </row>
    <row r="10209" spans="141:141">
      <c r="EK10209" s="598"/>
    </row>
    <row r="10210" spans="141:141">
      <c r="EK10210" s="598"/>
    </row>
    <row r="10211" spans="141:141">
      <c r="EK10211" s="598"/>
    </row>
    <row r="10212" spans="141:141">
      <c r="EK10212" s="598"/>
    </row>
    <row r="10213" spans="141:141">
      <c r="EK10213" s="598"/>
    </row>
    <row r="10214" spans="141:141">
      <c r="EK10214" s="598"/>
    </row>
    <row r="10215" spans="141:141">
      <c r="EK10215" s="598"/>
    </row>
    <row r="10216" spans="141:141">
      <c r="EK10216" s="598"/>
    </row>
    <row r="10217" spans="141:141">
      <c r="EK10217" s="598"/>
    </row>
    <row r="10218" spans="141:141">
      <c r="EK10218" s="598"/>
    </row>
    <row r="10219" spans="141:141">
      <c r="EK10219" s="598"/>
    </row>
    <row r="10220" spans="141:141">
      <c r="EK10220" s="598"/>
    </row>
    <row r="10221" spans="141:141">
      <c r="EK10221" s="598"/>
    </row>
    <row r="10222" spans="141:141">
      <c r="EK10222" s="598"/>
    </row>
    <row r="10223" spans="141:141">
      <c r="EK10223" s="598"/>
    </row>
    <row r="10224" spans="141:141">
      <c r="EK10224" s="598"/>
    </row>
    <row r="10225" spans="141:141">
      <c r="EK10225" s="598"/>
    </row>
    <row r="10226" spans="141:141">
      <c r="EK10226" s="598"/>
    </row>
    <row r="10227" spans="141:141">
      <c r="EK10227" s="598"/>
    </row>
    <row r="10228" spans="141:141">
      <c r="EK10228" s="598"/>
    </row>
    <row r="10229" spans="141:141">
      <c r="EK10229" s="598"/>
    </row>
    <row r="10230" spans="141:141">
      <c r="EK10230" s="598"/>
    </row>
    <row r="10231" spans="141:141">
      <c r="EK10231" s="598"/>
    </row>
    <row r="10232" spans="141:141">
      <c r="EK10232" s="598"/>
    </row>
    <row r="10233" spans="141:141">
      <c r="EK10233" s="598"/>
    </row>
    <row r="10234" spans="141:141">
      <c r="EK10234" s="598"/>
    </row>
    <row r="10235" spans="141:141">
      <c r="EK10235" s="598"/>
    </row>
    <row r="10236" spans="141:141">
      <c r="EK10236" s="598"/>
    </row>
    <row r="10237" spans="141:141">
      <c r="EK10237" s="598"/>
    </row>
    <row r="10238" spans="141:141">
      <c r="EK10238" s="598"/>
    </row>
    <row r="10239" spans="141:141">
      <c r="EK10239" s="598"/>
    </row>
    <row r="10240" spans="141:141">
      <c r="EK10240" s="598"/>
    </row>
    <row r="10241" spans="141:141">
      <c r="EK10241" s="598"/>
    </row>
    <row r="10242" spans="141:141">
      <c r="EK10242" s="598"/>
    </row>
    <row r="10243" spans="141:141">
      <c r="EK10243" s="598"/>
    </row>
    <row r="10244" spans="141:141">
      <c r="EK10244" s="598"/>
    </row>
    <row r="10245" spans="141:141">
      <c r="EK10245" s="598"/>
    </row>
    <row r="10246" spans="141:141">
      <c r="EK10246" s="598"/>
    </row>
    <row r="10247" spans="141:141">
      <c r="EK10247" s="598"/>
    </row>
    <row r="10248" spans="141:141">
      <c r="EK10248" s="598"/>
    </row>
    <row r="10249" spans="141:141">
      <c r="EK10249" s="598"/>
    </row>
    <row r="10250" spans="141:141">
      <c r="EK10250" s="598"/>
    </row>
    <row r="10251" spans="141:141">
      <c r="EK10251" s="598"/>
    </row>
    <row r="10252" spans="141:141">
      <c r="EK10252" s="598"/>
    </row>
    <row r="10253" spans="141:141">
      <c r="EK10253" s="598"/>
    </row>
    <row r="10254" spans="141:141">
      <c r="EK10254" s="598"/>
    </row>
    <row r="10255" spans="141:141">
      <c r="EK10255" s="598"/>
    </row>
    <row r="10256" spans="141:141">
      <c r="EK10256" s="598"/>
    </row>
    <row r="10257" spans="141:141">
      <c r="EK10257" s="598"/>
    </row>
    <row r="10258" spans="141:141">
      <c r="EK10258" s="598"/>
    </row>
    <row r="10259" spans="141:141">
      <c r="EK10259" s="598"/>
    </row>
    <row r="10260" spans="141:141">
      <c r="EK10260" s="598"/>
    </row>
    <row r="10261" spans="141:141">
      <c r="EK10261" s="598"/>
    </row>
    <row r="10262" spans="141:141">
      <c r="EK10262" s="598"/>
    </row>
    <row r="10263" spans="141:141">
      <c r="EK10263" s="598"/>
    </row>
    <row r="10264" spans="141:141">
      <c r="EK10264" s="598"/>
    </row>
    <row r="10265" spans="141:141">
      <c r="EK10265" s="598"/>
    </row>
    <row r="10266" spans="141:141">
      <c r="EK10266" s="598"/>
    </row>
    <row r="10267" spans="141:141">
      <c r="EK10267" s="598"/>
    </row>
    <row r="10268" spans="141:141">
      <c r="EK10268" s="598"/>
    </row>
    <row r="10269" spans="141:141">
      <c r="EK10269" s="598"/>
    </row>
    <row r="10270" spans="141:141">
      <c r="EK10270" s="598"/>
    </row>
    <row r="10271" spans="141:141">
      <c r="EK10271" s="598"/>
    </row>
    <row r="10272" spans="141:141">
      <c r="EK10272" s="598"/>
    </row>
    <row r="10273" spans="141:141">
      <c r="EK10273" s="598"/>
    </row>
    <row r="10274" spans="141:141">
      <c r="EK10274" s="598"/>
    </row>
    <row r="10275" spans="141:141">
      <c r="EK10275" s="598"/>
    </row>
    <row r="10276" spans="141:141">
      <c r="EK10276" s="598"/>
    </row>
    <row r="10277" spans="141:141">
      <c r="EK10277" s="598"/>
    </row>
    <row r="10278" spans="141:141">
      <c r="EK10278" s="598"/>
    </row>
    <row r="10279" spans="141:141">
      <c r="EK10279" s="598"/>
    </row>
    <row r="10280" spans="141:141">
      <c r="EK10280" s="598"/>
    </row>
    <row r="10281" spans="141:141">
      <c r="EK10281" s="598"/>
    </row>
    <row r="10282" spans="141:141">
      <c r="EK10282" s="598"/>
    </row>
    <row r="10283" spans="141:141">
      <c r="EK10283" s="598"/>
    </row>
    <row r="10284" spans="141:141">
      <c r="EK10284" s="598"/>
    </row>
    <row r="10285" spans="141:141">
      <c r="EK10285" s="598"/>
    </row>
    <row r="10286" spans="141:141">
      <c r="EK10286" s="598"/>
    </row>
    <row r="10287" spans="141:141">
      <c r="EK10287" s="598"/>
    </row>
    <row r="10288" spans="141:141">
      <c r="EK10288" s="598"/>
    </row>
    <row r="10289" spans="141:141">
      <c r="EK10289" s="598"/>
    </row>
    <row r="10290" spans="141:141">
      <c r="EK10290" s="598"/>
    </row>
    <row r="10291" spans="141:141">
      <c r="EK10291" s="598"/>
    </row>
    <row r="10292" spans="141:141">
      <c r="EK10292" s="598"/>
    </row>
    <row r="10293" spans="141:141">
      <c r="EK10293" s="598"/>
    </row>
    <row r="10294" spans="141:141">
      <c r="EK10294" s="598"/>
    </row>
    <row r="10295" spans="141:141">
      <c r="EK10295" s="598"/>
    </row>
    <row r="10296" spans="141:141">
      <c r="EK10296" s="598"/>
    </row>
    <row r="10297" spans="141:141">
      <c r="EK10297" s="598"/>
    </row>
    <row r="10298" spans="141:141">
      <c r="EK10298" s="598"/>
    </row>
    <row r="10299" spans="141:141">
      <c r="EK10299" s="598"/>
    </row>
    <row r="10300" spans="141:141">
      <c r="EK10300" s="598"/>
    </row>
    <row r="10301" spans="141:141">
      <c r="EK10301" s="598"/>
    </row>
    <row r="10302" spans="141:141">
      <c r="EK10302" s="598"/>
    </row>
    <row r="10303" spans="141:141">
      <c r="EK10303" s="598"/>
    </row>
    <row r="10304" spans="141:141">
      <c r="EK10304" s="598"/>
    </row>
    <row r="10305" spans="141:141">
      <c r="EK10305" s="598"/>
    </row>
    <row r="10306" spans="141:141">
      <c r="EK10306" s="598"/>
    </row>
    <row r="10307" spans="141:141">
      <c r="EK10307" s="598"/>
    </row>
    <row r="10308" spans="141:141">
      <c r="EK10308" s="598"/>
    </row>
    <row r="10309" spans="141:141">
      <c r="EK10309" s="598"/>
    </row>
    <row r="10310" spans="141:141">
      <c r="EK10310" s="598"/>
    </row>
    <row r="10311" spans="141:141">
      <c r="EK10311" s="598"/>
    </row>
    <row r="10312" spans="141:141">
      <c r="EK10312" s="598"/>
    </row>
    <row r="10313" spans="141:141">
      <c r="EK10313" s="598"/>
    </row>
    <row r="10314" spans="141:141">
      <c r="EK10314" s="598"/>
    </row>
    <row r="10315" spans="141:141">
      <c r="EK10315" s="598"/>
    </row>
    <row r="10316" spans="141:141">
      <c r="EK10316" s="598"/>
    </row>
    <row r="10317" spans="141:141">
      <c r="EK10317" s="598"/>
    </row>
    <row r="10318" spans="141:141">
      <c r="EK10318" s="598"/>
    </row>
    <row r="10319" spans="141:141">
      <c r="EK10319" s="598"/>
    </row>
    <row r="10320" spans="141:141">
      <c r="EK10320" s="598"/>
    </row>
    <row r="10321" spans="141:141">
      <c r="EK10321" s="598"/>
    </row>
    <row r="10322" spans="141:141">
      <c r="EK10322" s="598"/>
    </row>
    <row r="10323" spans="141:141">
      <c r="EK10323" s="598"/>
    </row>
    <row r="10324" spans="141:141">
      <c r="EK10324" s="598"/>
    </row>
    <row r="10325" spans="141:141">
      <c r="EK10325" s="598"/>
    </row>
    <row r="10326" spans="141:141">
      <c r="EK10326" s="598"/>
    </row>
    <row r="10327" spans="141:141">
      <c r="EK10327" s="598"/>
    </row>
    <row r="10328" spans="141:141">
      <c r="EK10328" s="598"/>
    </row>
    <row r="10329" spans="141:141">
      <c r="EK10329" s="598"/>
    </row>
    <row r="10330" spans="141:141">
      <c r="EK10330" s="598"/>
    </row>
    <row r="10331" spans="141:141">
      <c r="EK10331" s="598"/>
    </row>
    <row r="10332" spans="141:141">
      <c r="EK10332" s="598"/>
    </row>
    <row r="10333" spans="141:141">
      <c r="EK10333" s="598"/>
    </row>
    <row r="10334" spans="141:141">
      <c r="EK10334" s="598"/>
    </row>
    <row r="10335" spans="141:141">
      <c r="EK10335" s="598"/>
    </row>
    <row r="10336" spans="141:141">
      <c r="EK10336" s="598"/>
    </row>
    <row r="10337" spans="141:141">
      <c r="EK10337" s="598"/>
    </row>
    <row r="10338" spans="141:141">
      <c r="EK10338" s="598"/>
    </row>
    <row r="10339" spans="141:141">
      <c r="EK10339" s="598"/>
    </row>
    <row r="10340" spans="141:141">
      <c r="EK10340" s="598"/>
    </row>
    <row r="10341" spans="141:141">
      <c r="EK10341" s="598"/>
    </row>
    <row r="10342" spans="141:141">
      <c r="EK10342" s="598"/>
    </row>
    <row r="10343" spans="141:141">
      <c r="EK10343" s="598"/>
    </row>
    <row r="10344" spans="141:141">
      <c r="EK10344" s="598"/>
    </row>
    <row r="10345" spans="141:141">
      <c r="EK10345" s="598"/>
    </row>
    <row r="10346" spans="141:141">
      <c r="EK10346" s="598"/>
    </row>
    <row r="10347" spans="141:141">
      <c r="EK10347" s="598"/>
    </row>
    <row r="10348" spans="141:141">
      <c r="EK10348" s="598"/>
    </row>
    <row r="10349" spans="141:141">
      <c r="EK10349" s="598"/>
    </row>
    <row r="10350" spans="141:141">
      <c r="EK10350" s="598"/>
    </row>
    <row r="10351" spans="141:141">
      <c r="EK10351" s="598"/>
    </row>
    <row r="10352" spans="141:141">
      <c r="EK10352" s="598"/>
    </row>
    <row r="10353" spans="141:141">
      <c r="EK10353" s="598"/>
    </row>
    <row r="10354" spans="141:141">
      <c r="EK10354" s="598"/>
    </row>
    <row r="10355" spans="141:141">
      <c r="EK10355" s="598"/>
    </row>
    <row r="10356" spans="141:141">
      <c r="EK10356" s="598"/>
    </row>
    <row r="10357" spans="141:141">
      <c r="EK10357" s="598"/>
    </row>
    <row r="10358" spans="141:141">
      <c r="EK10358" s="598"/>
    </row>
    <row r="10359" spans="141:141">
      <c r="EK10359" s="598"/>
    </row>
    <row r="10360" spans="141:141">
      <c r="EK10360" s="598"/>
    </row>
    <row r="10361" spans="141:141">
      <c r="EK10361" s="598"/>
    </row>
    <row r="10362" spans="141:141">
      <c r="EK10362" s="598"/>
    </row>
    <row r="10363" spans="141:141">
      <c r="EK10363" s="598"/>
    </row>
    <row r="10364" spans="141:141">
      <c r="EK10364" s="598"/>
    </row>
    <row r="10365" spans="141:141">
      <c r="EK10365" s="598"/>
    </row>
    <row r="10366" spans="141:141">
      <c r="EK10366" s="598"/>
    </row>
    <row r="10367" spans="141:141">
      <c r="EK10367" s="598"/>
    </row>
    <row r="10368" spans="141:141">
      <c r="EK10368" s="598"/>
    </row>
    <row r="10369" spans="141:141">
      <c r="EK10369" s="598"/>
    </row>
    <row r="10370" spans="141:141">
      <c r="EK10370" s="598"/>
    </row>
    <row r="10371" spans="141:141">
      <c r="EK10371" s="598"/>
    </row>
    <row r="10372" spans="141:141">
      <c r="EK10372" s="598"/>
    </row>
    <row r="10373" spans="141:141">
      <c r="EK10373" s="598"/>
    </row>
    <row r="10374" spans="141:141">
      <c r="EK10374" s="598"/>
    </row>
    <row r="10375" spans="141:141">
      <c r="EK10375" s="598"/>
    </row>
    <row r="10376" spans="141:141">
      <c r="EK10376" s="598"/>
    </row>
    <row r="10377" spans="141:141">
      <c r="EK10377" s="598"/>
    </row>
    <row r="10378" spans="141:141">
      <c r="EK10378" s="598"/>
    </row>
    <row r="10379" spans="141:141">
      <c r="EK10379" s="598"/>
    </row>
    <row r="10380" spans="141:141">
      <c r="EK10380" s="598"/>
    </row>
    <row r="10381" spans="141:141">
      <c r="EK10381" s="598"/>
    </row>
    <row r="10382" spans="141:141">
      <c r="EK10382" s="598"/>
    </row>
    <row r="10383" spans="141:141">
      <c r="EK10383" s="598"/>
    </row>
    <row r="10384" spans="141:141">
      <c r="EK10384" s="598"/>
    </row>
    <row r="10385" spans="141:141">
      <c r="EK10385" s="598"/>
    </row>
    <row r="10386" spans="141:141">
      <c r="EK10386" s="598"/>
    </row>
    <row r="10387" spans="141:141">
      <c r="EK10387" s="598"/>
    </row>
    <row r="10388" spans="141:141">
      <c r="EK10388" s="598"/>
    </row>
    <row r="10389" spans="141:141">
      <c r="EK10389" s="598"/>
    </row>
    <row r="10390" spans="141:141">
      <c r="EK10390" s="598"/>
    </row>
    <row r="10391" spans="141:141">
      <c r="EK10391" s="598"/>
    </row>
    <row r="10392" spans="141:141">
      <c r="EK10392" s="598"/>
    </row>
    <row r="10393" spans="141:141">
      <c r="EK10393" s="598"/>
    </row>
    <row r="10394" spans="141:141">
      <c r="EK10394" s="598"/>
    </row>
    <row r="10395" spans="141:141">
      <c r="EK10395" s="598"/>
    </row>
    <row r="10396" spans="141:141">
      <c r="EK10396" s="598"/>
    </row>
    <row r="10397" spans="141:141">
      <c r="EK10397" s="598"/>
    </row>
    <row r="10398" spans="141:141">
      <c r="EK10398" s="598"/>
    </row>
    <row r="10399" spans="141:141">
      <c r="EK10399" s="598"/>
    </row>
    <row r="10400" spans="141:141">
      <c r="EK10400" s="598"/>
    </row>
    <row r="10401" spans="141:141">
      <c r="EK10401" s="598"/>
    </row>
    <row r="10402" spans="141:141">
      <c r="EK10402" s="598"/>
    </row>
    <row r="10403" spans="141:141">
      <c r="EK10403" s="598"/>
    </row>
    <row r="10404" spans="141:141">
      <c r="EK10404" s="598"/>
    </row>
    <row r="10405" spans="141:141">
      <c r="EK10405" s="598"/>
    </row>
    <row r="10406" spans="141:141">
      <c r="EK10406" s="598"/>
    </row>
    <row r="10407" spans="141:141">
      <c r="EK10407" s="598"/>
    </row>
    <row r="10408" spans="141:141">
      <c r="EK10408" s="598"/>
    </row>
    <row r="10409" spans="141:141">
      <c r="EK10409" s="598"/>
    </row>
    <row r="10410" spans="141:141">
      <c r="EK10410" s="598"/>
    </row>
    <row r="10411" spans="141:141">
      <c r="EK10411" s="598"/>
    </row>
    <row r="10412" spans="141:141">
      <c r="EK10412" s="598"/>
    </row>
    <row r="10413" spans="141:141">
      <c r="EK10413" s="598"/>
    </row>
    <row r="10414" spans="141:141">
      <c r="EK10414" s="598"/>
    </row>
    <row r="10415" spans="141:141">
      <c r="EK10415" s="598"/>
    </row>
    <row r="10416" spans="141:141">
      <c r="EK10416" s="598"/>
    </row>
    <row r="10417" spans="141:141">
      <c r="EK10417" s="598"/>
    </row>
    <row r="10418" spans="141:141">
      <c r="EK10418" s="598"/>
    </row>
    <row r="10419" spans="141:141">
      <c r="EK10419" s="598"/>
    </row>
    <row r="10420" spans="141:141">
      <c r="EK10420" s="598"/>
    </row>
    <row r="10421" spans="141:141">
      <c r="EK10421" s="598"/>
    </row>
    <row r="10422" spans="141:141">
      <c r="EK10422" s="598"/>
    </row>
    <row r="10423" spans="141:141">
      <c r="EK10423" s="598"/>
    </row>
    <row r="10424" spans="141:141">
      <c r="EK10424" s="598"/>
    </row>
    <row r="10425" spans="141:141">
      <c r="EK10425" s="598"/>
    </row>
    <row r="10426" spans="141:141">
      <c r="EK10426" s="598"/>
    </row>
    <row r="10427" spans="141:141">
      <c r="EK10427" s="598"/>
    </row>
    <row r="10428" spans="141:141">
      <c r="EK10428" s="598"/>
    </row>
    <row r="10429" spans="141:141">
      <c r="EK10429" s="598"/>
    </row>
    <row r="10430" spans="141:141">
      <c r="EK10430" s="598"/>
    </row>
    <row r="10431" spans="141:141">
      <c r="EK10431" s="598"/>
    </row>
    <row r="10432" spans="141:141">
      <c r="EK10432" s="598"/>
    </row>
    <row r="10433" spans="141:141">
      <c r="EK10433" s="598"/>
    </row>
    <row r="10434" spans="141:141">
      <c r="EK10434" s="598"/>
    </row>
    <row r="10435" spans="141:141">
      <c r="EK10435" s="598"/>
    </row>
    <row r="10436" spans="141:141">
      <c r="EK10436" s="598"/>
    </row>
    <row r="10437" spans="141:141">
      <c r="EK10437" s="598"/>
    </row>
    <row r="10438" spans="141:141">
      <c r="EK10438" s="598"/>
    </row>
    <row r="10439" spans="141:141">
      <c r="EK10439" s="598"/>
    </row>
    <row r="10440" spans="141:141">
      <c r="EK10440" s="598"/>
    </row>
    <row r="10441" spans="141:141">
      <c r="EK10441" s="598"/>
    </row>
    <row r="10442" spans="141:141">
      <c r="EK10442" s="598"/>
    </row>
    <row r="10443" spans="141:141">
      <c r="EK10443" s="598"/>
    </row>
    <row r="10444" spans="141:141">
      <c r="EK10444" s="598"/>
    </row>
    <row r="10445" spans="141:141">
      <c r="EK10445" s="598"/>
    </row>
    <row r="10446" spans="141:141">
      <c r="EK10446" s="598"/>
    </row>
    <row r="10447" spans="141:141">
      <c r="EK10447" s="598"/>
    </row>
    <row r="10448" spans="141:141">
      <c r="EK10448" s="598"/>
    </row>
    <row r="10449" spans="141:141">
      <c r="EK10449" s="598"/>
    </row>
    <row r="10450" spans="141:141">
      <c r="EK10450" s="598"/>
    </row>
    <row r="10451" spans="141:141">
      <c r="EK10451" s="598"/>
    </row>
    <row r="10452" spans="141:141">
      <c r="EK10452" s="598"/>
    </row>
    <row r="10453" spans="141:141">
      <c r="EK10453" s="598"/>
    </row>
    <row r="10454" spans="141:141">
      <c r="EK10454" s="598"/>
    </row>
    <row r="10455" spans="141:141">
      <c r="EK10455" s="598"/>
    </row>
    <row r="10456" spans="141:141">
      <c r="EK10456" s="598"/>
    </row>
    <row r="10457" spans="141:141">
      <c r="EK10457" s="598"/>
    </row>
    <row r="10458" spans="141:141">
      <c r="EK10458" s="598"/>
    </row>
    <row r="10459" spans="141:141">
      <c r="EK10459" s="598"/>
    </row>
    <row r="10460" spans="141:141">
      <c r="EK10460" s="598"/>
    </row>
    <row r="10461" spans="141:141">
      <c r="EK10461" s="598"/>
    </row>
    <row r="10462" spans="141:141">
      <c r="EK10462" s="598"/>
    </row>
    <row r="10463" spans="141:141">
      <c r="EK10463" s="598"/>
    </row>
    <row r="10464" spans="141:141">
      <c r="EK10464" s="598"/>
    </row>
    <row r="10465" spans="141:141">
      <c r="EK10465" s="598"/>
    </row>
    <row r="10466" spans="141:141">
      <c r="EK10466" s="598"/>
    </row>
    <row r="10467" spans="141:141">
      <c r="EK10467" s="598"/>
    </row>
    <row r="10468" spans="141:141">
      <c r="EK10468" s="598"/>
    </row>
    <row r="10469" spans="141:141">
      <c r="EK10469" s="598"/>
    </row>
    <row r="10470" spans="141:141">
      <c r="EK10470" s="598"/>
    </row>
    <row r="10471" spans="141:141">
      <c r="EK10471" s="598"/>
    </row>
    <row r="10472" spans="141:141">
      <c r="EK10472" s="598"/>
    </row>
    <row r="10473" spans="141:141">
      <c r="EK10473" s="598"/>
    </row>
    <row r="10474" spans="141:141">
      <c r="EK10474" s="598"/>
    </row>
    <row r="10475" spans="141:141">
      <c r="EK10475" s="598"/>
    </row>
    <row r="10476" spans="141:141">
      <c r="EK10476" s="598"/>
    </row>
    <row r="10477" spans="141:141">
      <c r="EK10477" s="598"/>
    </row>
    <row r="10478" spans="141:141">
      <c r="EK10478" s="598"/>
    </row>
    <row r="10479" spans="141:141">
      <c r="EK10479" s="598"/>
    </row>
    <row r="10480" spans="141:141">
      <c r="EK10480" s="598"/>
    </row>
    <row r="10481" spans="141:141">
      <c r="EK10481" s="598"/>
    </row>
    <row r="10482" spans="141:141">
      <c r="EK10482" s="598"/>
    </row>
    <row r="10483" spans="141:141">
      <c r="EK10483" s="598"/>
    </row>
    <row r="10484" spans="141:141">
      <c r="EK10484" s="598"/>
    </row>
    <row r="10485" spans="141:141">
      <c r="EK10485" s="598"/>
    </row>
    <row r="10486" spans="141:141">
      <c r="EK10486" s="598"/>
    </row>
    <row r="10487" spans="141:141">
      <c r="EK10487" s="598"/>
    </row>
    <row r="10488" spans="141:141">
      <c r="EK10488" s="598"/>
    </row>
    <row r="10489" spans="141:141">
      <c r="EK10489" s="598"/>
    </row>
    <row r="10490" spans="141:141">
      <c r="EK10490" s="598"/>
    </row>
    <row r="10491" spans="141:141">
      <c r="EK10491" s="598"/>
    </row>
    <row r="10492" spans="141:141">
      <c r="EK10492" s="598"/>
    </row>
    <row r="10493" spans="141:141">
      <c r="EK10493" s="598"/>
    </row>
    <row r="10494" spans="141:141">
      <c r="EK10494" s="598"/>
    </row>
    <row r="10495" spans="141:141">
      <c r="EK10495" s="598"/>
    </row>
    <row r="10496" spans="141:141">
      <c r="EK10496" s="598"/>
    </row>
    <row r="10497" spans="141:141">
      <c r="EK10497" s="598"/>
    </row>
    <row r="10498" spans="141:141">
      <c r="EK10498" s="598"/>
    </row>
    <row r="10499" spans="141:141">
      <c r="EK10499" s="598"/>
    </row>
    <row r="10500" spans="141:141">
      <c r="EK10500" s="598"/>
    </row>
    <row r="10501" spans="141:141">
      <c r="EK10501" s="598"/>
    </row>
    <row r="10502" spans="141:141">
      <c r="EK10502" s="598"/>
    </row>
    <row r="10503" spans="141:141">
      <c r="EK10503" s="598"/>
    </row>
    <row r="10504" spans="141:141">
      <c r="EK10504" s="598"/>
    </row>
    <row r="10505" spans="141:141">
      <c r="EK10505" s="598"/>
    </row>
    <row r="10506" spans="141:141">
      <c r="EK10506" s="598"/>
    </row>
    <row r="10507" spans="141:141">
      <c r="EK10507" s="598"/>
    </row>
    <row r="10508" spans="141:141">
      <c r="EK10508" s="598"/>
    </row>
    <row r="10509" spans="141:141">
      <c r="EK10509" s="598"/>
    </row>
    <row r="10510" spans="141:141">
      <c r="EK10510" s="598"/>
    </row>
    <row r="10511" spans="141:141">
      <c r="EK10511" s="598"/>
    </row>
    <row r="10512" spans="141:141">
      <c r="EK10512" s="598"/>
    </row>
    <row r="10513" spans="141:141">
      <c r="EK10513" s="598"/>
    </row>
    <row r="10514" spans="141:141">
      <c r="EK10514" s="598"/>
    </row>
    <row r="10515" spans="141:141">
      <c r="EK10515" s="598"/>
    </row>
    <row r="10516" spans="141:141">
      <c r="EK10516" s="598"/>
    </row>
    <row r="10517" spans="141:141">
      <c r="EK10517" s="598"/>
    </row>
    <row r="10518" spans="141:141">
      <c r="EK10518" s="598"/>
    </row>
    <row r="10519" spans="141:141">
      <c r="EK10519" s="598"/>
    </row>
    <row r="10520" spans="141:141">
      <c r="EK10520" s="598"/>
    </row>
    <row r="10521" spans="141:141">
      <c r="EK10521" s="598"/>
    </row>
    <row r="10522" spans="141:141">
      <c r="EK10522" s="598"/>
    </row>
    <row r="10523" spans="141:141">
      <c r="EK10523" s="598"/>
    </row>
    <row r="10524" spans="141:141">
      <c r="EK10524" s="598"/>
    </row>
    <row r="10525" spans="141:141">
      <c r="EK10525" s="598"/>
    </row>
    <row r="10526" spans="141:141">
      <c r="EK10526" s="598"/>
    </row>
    <row r="10527" spans="141:141">
      <c r="EK10527" s="598"/>
    </row>
    <row r="10528" spans="141:141">
      <c r="EK10528" s="598"/>
    </row>
    <row r="10529" spans="141:141">
      <c r="EK10529" s="598"/>
    </row>
    <row r="10530" spans="141:141">
      <c r="EK10530" s="598"/>
    </row>
    <row r="10531" spans="141:141">
      <c r="EK10531" s="598"/>
    </row>
    <row r="10532" spans="141:141">
      <c r="EK10532" s="598"/>
    </row>
    <row r="10533" spans="141:141">
      <c r="EK10533" s="598"/>
    </row>
    <row r="10534" spans="141:141">
      <c r="EK10534" s="598"/>
    </row>
    <row r="10535" spans="141:141">
      <c r="EK10535" s="598"/>
    </row>
    <row r="10536" spans="141:141">
      <c r="EK10536" s="598"/>
    </row>
    <row r="10537" spans="141:141">
      <c r="EK10537" s="598"/>
    </row>
    <row r="10538" spans="141:141">
      <c r="EK10538" s="598"/>
    </row>
    <row r="10539" spans="141:141">
      <c r="EK10539" s="598"/>
    </row>
    <row r="10540" spans="141:141">
      <c r="EK10540" s="598"/>
    </row>
    <row r="10541" spans="141:141">
      <c r="EK10541" s="598"/>
    </row>
    <row r="10542" spans="141:141">
      <c r="EK10542" s="598"/>
    </row>
    <row r="10543" spans="141:141">
      <c r="EK10543" s="598"/>
    </row>
    <row r="10544" spans="141:141">
      <c r="EK10544" s="598"/>
    </row>
    <row r="10545" spans="141:141">
      <c r="EK10545" s="598"/>
    </row>
    <row r="10546" spans="141:141">
      <c r="EK10546" s="598"/>
    </row>
    <row r="10547" spans="141:141">
      <c r="EK10547" s="598"/>
    </row>
    <row r="10548" spans="141:141">
      <c r="EK10548" s="598"/>
    </row>
    <row r="10549" spans="141:141">
      <c r="EK10549" s="598"/>
    </row>
    <row r="10550" spans="141:141">
      <c r="EK10550" s="598"/>
    </row>
    <row r="10551" spans="141:141">
      <c r="EK10551" s="598"/>
    </row>
    <row r="10552" spans="141:141">
      <c r="EK10552" s="598"/>
    </row>
    <row r="10553" spans="141:141">
      <c r="EK10553" s="598"/>
    </row>
    <row r="10554" spans="141:141">
      <c r="EK10554" s="598"/>
    </row>
    <row r="10555" spans="141:141">
      <c r="EK10555" s="598"/>
    </row>
    <row r="10556" spans="141:141">
      <c r="EK10556" s="598"/>
    </row>
    <row r="10557" spans="141:141">
      <c r="EK10557" s="598"/>
    </row>
    <row r="10558" spans="141:141">
      <c r="EK10558" s="598"/>
    </row>
    <row r="10559" spans="141:141">
      <c r="EK10559" s="598"/>
    </row>
    <row r="10560" spans="141:141">
      <c r="EK10560" s="598"/>
    </row>
    <row r="10561" spans="141:141">
      <c r="EK10561" s="598"/>
    </row>
    <row r="10562" spans="141:141">
      <c r="EK10562" s="598"/>
    </row>
    <row r="10563" spans="141:141">
      <c r="EK10563" s="598"/>
    </row>
    <row r="10564" spans="141:141">
      <c r="EK10564" s="598"/>
    </row>
    <row r="10565" spans="141:141">
      <c r="EK10565" s="598"/>
    </row>
    <row r="10566" spans="141:141">
      <c r="EK10566" s="598"/>
    </row>
    <row r="10567" spans="141:141">
      <c r="EK10567" s="598"/>
    </row>
    <row r="10568" spans="141:141">
      <c r="EK10568" s="598"/>
    </row>
    <row r="10569" spans="141:141">
      <c r="EK10569" s="598"/>
    </row>
    <row r="10570" spans="141:141">
      <c r="EK10570" s="598"/>
    </row>
    <row r="10571" spans="141:141">
      <c r="EK10571" s="598"/>
    </row>
    <row r="10572" spans="141:141">
      <c r="EK10572" s="598"/>
    </row>
    <row r="10573" spans="141:141">
      <c r="EK10573" s="598"/>
    </row>
    <row r="10574" spans="141:141">
      <c r="EK10574" s="598"/>
    </row>
    <row r="10575" spans="141:141">
      <c r="EK10575" s="598"/>
    </row>
    <row r="10576" spans="141:141">
      <c r="EK10576" s="598"/>
    </row>
    <row r="10577" spans="141:141">
      <c r="EK10577" s="598"/>
    </row>
    <row r="10578" spans="141:141">
      <c r="EK10578" s="598"/>
    </row>
    <row r="10579" spans="141:141">
      <c r="EK10579" s="598"/>
    </row>
    <row r="10580" spans="141:141">
      <c r="EK10580" s="598"/>
    </row>
    <row r="10581" spans="141:141">
      <c r="EK10581" s="598"/>
    </row>
    <row r="10582" spans="141:141">
      <c r="EK10582" s="598"/>
    </row>
    <row r="10583" spans="141:141">
      <c r="EK10583" s="598"/>
    </row>
    <row r="10584" spans="141:141">
      <c r="EK10584" s="598"/>
    </row>
    <row r="10585" spans="141:141">
      <c r="EK10585" s="598"/>
    </row>
    <row r="10586" spans="141:141">
      <c r="EK10586" s="598"/>
    </row>
    <row r="10587" spans="141:141">
      <c r="EK10587" s="598"/>
    </row>
    <row r="10588" spans="141:141">
      <c r="EK10588" s="598"/>
    </row>
    <row r="10589" spans="141:141">
      <c r="EK10589" s="598"/>
    </row>
    <row r="10590" spans="141:141">
      <c r="EK10590" s="598"/>
    </row>
    <row r="10591" spans="141:141">
      <c r="EK10591" s="598"/>
    </row>
    <row r="10592" spans="141:141">
      <c r="EK10592" s="598"/>
    </row>
    <row r="10593" spans="141:141">
      <c r="EK10593" s="598"/>
    </row>
    <row r="10594" spans="141:141">
      <c r="EK10594" s="598"/>
    </row>
    <row r="10595" spans="141:141">
      <c r="EK10595" s="598"/>
    </row>
    <row r="10596" spans="141:141">
      <c r="EK10596" s="598"/>
    </row>
    <row r="10597" spans="141:141">
      <c r="EK10597" s="598"/>
    </row>
    <row r="10598" spans="141:141">
      <c r="EK10598" s="598"/>
    </row>
    <row r="10599" spans="141:141">
      <c r="EK10599" s="598"/>
    </row>
    <row r="10600" spans="141:141">
      <c r="EK10600" s="598"/>
    </row>
    <row r="10601" spans="141:141">
      <c r="EK10601" s="598"/>
    </row>
    <row r="10602" spans="141:141">
      <c r="EK10602" s="598"/>
    </row>
    <row r="10603" spans="141:141">
      <c r="EK10603" s="598"/>
    </row>
    <row r="10604" spans="141:141">
      <c r="EK10604" s="598"/>
    </row>
    <row r="10605" spans="141:141">
      <c r="EK10605" s="598"/>
    </row>
    <row r="10606" spans="141:141">
      <c r="EK10606" s="598"/>
    </row>
    <row r="10607" spans="141:141">
      <c r="EK10607" s="598"/>
    </row>
    <row r="10608" spans="141:141">
      <c r="EK10608" s="598"/>
    </row>
    <row r="10609" spans="141:141">
      <c r="EK10609" s="598"/>
    </row>
    <row r="10610" spans="141:141">
      <c r="EK10610" s="598"/>
    </row>
    <row r="10611" spans="141:141">
      <c r="EK10611" s="598"/>
    </row>
    <row r="10612" spans="141:141">
      <c r="EK10612" s="598"/>
    </row>
    <row r="10613" spans="141:141">
      <c r="EK10613" s="598"/>
    </row>
    <row r="10614" spans="141:141">
      <c r="EK10614" s="598"/>
    </row>
    <row r="10615" spans="141:141">
      <c r="EK10615" s="598"/>
    </row>
    <row r="10616" spans="141:141">
      <c r="EK10616" s="598"/>
    </row>
    <row r="10617" spans="141:141">
      <c r="EK10617" s="598"/>
    </row>
    <row r="10618" spans="141:141">
      <c r="EK10618" s="598"/>
    </row>
    <row r="10619" spans="141:141">
      <c r="EK10619" s="598"/>
    </row>
    <row r="10620" spans="141:141">
      <c r="EK10620" s="598"/>
    </row>
    <row r="10621" spans="141:141">
      <c r="EK10621" s="598"/>
    </row>
    <row r="10622" spans="141:141">
      <c r="EK10622" s="598"/>
    </row>
    <row r="10623" spans="141:141">
      <c r="EK10623" s="598"/>
    </row>
    <row r="10624" spans="141:141">
      <c r="EK10624" s="598"/>
    </row>
    <row r="10625" spans="141:141">
      <c r="EK10625" s="598"/>
    </row>
    <row r="10626" spans="141:141">
      <c r="EK10626" s="598"/>
    </row>
    <row r="10627" spans="141:141">
      <c r="EK10627" s="598"/>
    </row>
    <row r="10628" spans="141:141">
      <c r="EK10628" s="598"/>
    </row>
    <row r="10629" spans="141:141">
      <c r="EK10629" s="598"/>
    </row>
    <row r="10630" spans="141:141">
      <c r="EK10630" s="598"/>
    </row>
    <row r="10631" spans="141:141">
      <c r="EK10631" s="598"/>
    </row>
    <row r="10632" spans="141:141">
      <c r="EK10632" s="598"/>
    </row>
    <row r="10633" spans="141:141">
      <c r="EK10633" s="598"/>
    </row>
    <row r="10634" spans="141:141">
      <c r="EK10634" s="598"/>
    </row>
    <row r="10635" spans="141:141">
      <c r="EK10635" s="598"/>
    </row>
    <row r="10636" spans="141:141">
      <c r="EK10636" s="598"/>
    </row>
    <row r="10637" spans="141:141">
      <c r="EK10637" s="598"/>
    </row>
    <row r="10638" spans="141:141">
      <c r="EK10638" s="598"/>
    </row>
    <row r="10639" spans="141:141">
      <c r="EK10639" s="598"/>
    </row>
    <row r="10640" spans="141:141">
      <c r="EK10640" s="598"/>
    </row>
    <row r="10641" spans="141:141">
      <c r="EK10641" s="598"/>
    </row>
    <row r="10642" spans="141:141">
      <c r="EK10642" s="598"/>
    </row>
    <row r="10643" spans="141:141">
      <c r="EK10643" s="598"/>
    </row>
    <row r="10644" spans="141:141">
      <c r="EK10644" s="598"/>
    </row>
    <row r="10645" spans="141:141">
      <c r="EK10645" s="598"/>
    </row>
    <row r="10646" spans="141:141">
      <c r="EK10646" s="598"/>
    </row>
    <row r="10647" spans="141:141">
      <c r="EK10647" s="598"/>
    </row>
    <row r="10648" spans="141:141">
      <c r="EK10648" s="598"/>
    </row>
    <row r="10649" spans="141:141">
      <c r="EK10649" s="598"/>
    </row>
    <row r="10650" spans="141:141">
      <c r="EK10650" s="598"/>
    </row>
    <row r="10651" spans="141:141">
      <c r="EK10651" s="598"/>
    </row>
    <row r="10652" spans="141:141">
      <c r="EK10652" s="598"/>
    </row>
    <row r="10653" spans="141:141">
      <c r="EK10653" s="598"/>
    </row>
    <row r="10654" spans="141:141">
      <c r="EK10654" s="598"/>
    </row>
    <row r="10655" spans="141:141">
      <c r="EK10655" s="598"/>
    </row>
    <row r="10656" spans="141:141">
      <c r="EK10656" s="598"/>
    </row>
    <row r="10657" spans="141:141">
      <c r="EK10657" s="598"/>
    </row>
    <row r="10658" spans="141:141">
      <c r="EK10658" s="598"/>
    </row>
    <row r="10659" spans="141:141">
      <c r="EK10659" s="598"/>
    </row>
    <row r="10660" spans="141:141">
      <c r="EK10660" s="598"/>
    </row>
    <row r="10661" spans="141:141">
      <c r="EK10661" s="598"/>
    </row>
    <row r="10662" spans="141:141">
      <c r="EK10662" s="598"/>
    </row>
    <row r="10663" spans="141:141">
      <c r="EK10663" s="598"/>
    </row>
    <row r="10664" spans="141:141">
      <c r="EK10664" s="598"/>
    </row>
    <row r="10665" spans="141:141">
      <c r="EK10665" s="598"/>
    </row>
    <row r="10666" spans="141:141">
      <c r="EK10666" s="598"/>
    </row>
    <row r="10667" spans="141:141">
      <c r="EK10667" s="598"/>
    </row>
    <row r="10668" spans="141:141">
      <c r="EK10668" s="598"/>
    </row>
    <row r="10669" spans="141:141">
      <c r="EK10669" s="598"/>
    </row>
    <row r="10670" spans="141:141">
      <c r="EK10670" s="598"/>
    </row>
    <row r="10671" spans="141:141">
      <c r="EK10671" s="598"/>
    </row>
    <row r="10672" spans="141:141">
      <c r="EK10672" s="598"/>
    </row>
    <row r="10673" spans="141:141">
      <c r="EK10673" s="598"/>
    </row>
    <row r="10674" spans="141:141">
      <c r="EK10674" s="598"/>
    </row>
    <row r="10675" spans="141:141">
      <c r="EK10675" s="598"/>
    </row>
    <row r="10676" spans="141:141">
      <c r="EK10676" s="598"/>
    </row>
    <row r="10677" spans="141:141">
      <c r="EK10677" s="598"/>
    </row>
    <row r="10678" spans="141:141">
      <c r="EK10678" s="598"/>
    </row>
    <row r="10679" spans="141:141">
      <c r="EK10679" s="598"/>
    </row>
    <row r="10680" spans="141:141">
      <c r="EK10680" s="598"/>
    </row>
    <row r="10681" spans="141:141">
      <c r="EK10681" s="598"/>
    </row>
    <row r="10682" spans="141:141">
      <c r="EK10682" s="598"/>
    </row>
    <row r="10683" spans="141:141">
      <c r="EK10683" s="598"/>
    </row>
    <row r="10684" spans="141:141">
      <c r="EK10684" s="598"/>
    </row>
    <row r="10685" spans="141:141">
      <c r="EK10685" s="598"/>
    </row>
    <row r="10686" spans="141:141">
      <c r="EK10686" s="598"/>
    </row>
    <row r="10687" spans="141:141">
      <c r="EK10687" s="598"/>
    </row>
    <row r="10688" spans="141:141">
      <c r="EK10688" s="598"/>
    </row>
    <row r="10689" spans="141:141">
      <c r="EK10689" s="598"/>
    </row>
    <row r="10690" spans="141:141">
      <c r="EK10690" s="598"/>
    </row>
    <row r="10691" spans="141:141">
      <c r="EK10691" s="598"/>
    </row>
    <row r="10692" spans="141:141">
      <c r="EK10692" s="598"/>
    </row>
    <row r="10693" spans="141:141">
      <c r="EK10693" s="598"/>
    </row>
    <row r="10694" spans="141:141">
      <c r="EK10694" s="598"/>
    </row>
    <row r="10695" spans="141:141">
      <c r="EK10695" s="598"/>
    </row>
    <row r="10696" spans="141:141">
      <c r="EK10696" s="598"/>
    </row>
    <row r="10697" spans="141:141">
      <c r="EK10697" s="598"/>
    </row>
    <row r="10698" spans="141:141">
      <c r="EK10698" s="598"/>
    </row>
    <row r="10699" spans="141:141">
      <c r="EK10699" s="598"/>
    </row>
    <row r="10700" spans="141:141">
      <c r="EK10700" s="598"/>
    </row>
    <row r="10701" spans="141:141">
      <c r="EK10701" s="598"/>
    </row>
    <row r="10702" spans="141:141">
      <c r="EK10702" s="598"/>
    </row>
    <row r="10703" spans="141:141">
      <c r="EK10703" s="598"/>
    </row>
    <row r="10704" spans="141:141">
      <c r="EK10704" s="598"/>
    </row>
    <row r="10705" spans="141:141">
      <c r="EK10705" s="598"/>
    </row>
    <row r="10706" spans="141:141">
      <c r="EK10706" s="598"/>
    </row>
    <row r="10707" spans="141:141">
      <c r="EK10707" s="598"/>
    </row>
    <row r="10708" spans="141:141">
      <c r="EK10708" s="598"/>
    </row>
    <row r="10709" spans="141:141">
      <c r="EK10709" s="598"/>
    </row>
    <row r="10710" spans="141:141">
      <c r="EK10710" s="598"/>
    </row>
    <row r="10711" spans="141:141">
      <c r="EK10711" s="598"/>
    </row>
    <row r="10712" spans="141:141">
      <c r="EK10712" s="598"/>
    </row>
    <row r="10713" spans="141:141">
      <c r="EK10713" s="598"/>
    </row>
    <row r="10714" spans="141:141">
      <c r="EK10714" s="598"/>
    </row>
    <row r="10715" spans="141:141">
      <c r="EK10715" s="598"/>
    </row>
    <row r="10716" spans="141:141">
      <c r="EK10716" s="598"/>
    </row>
    <row r="10717" spans="141:141">
      <c r="EK10717" s="598"/>
    </row>
    <row r="10718" spans="141:141">
      <c r="EK10718" s="598"/>
    </row>
    <row r="10719" spans="141:141">
      <c r="EK10719" s="598"/>
    </row>
    <row r="10720" spans="141:141">
      <c r="EK10720" s="598"/>
    </row>
    <row r="10721" spans="141:141">
      <c r="EK10721" s="598"/>
    </row>
    <row r="10722" spans="141:141">
      <c r="EK10722" s="598"/>
    </row>
    <row r="10723" spans="141:141">
      <c r="EK10723" s="598"/>
    </row>
    <row r="10724" spans="141:141">
      <c r="EK10724" s="598"/>
    </row>
    <row r="10725" spans="141:141">
      <c r="EK10725" s="598"/>
    </row>
    <row r="10726" spans="141:141">
      <c r="EK10726" s="598"/>
    </row>
    <row r="10727" spans="141:141">
      <c r="EK10727" s="598"/>
    </row>
    <row r="10728" spans="141:141">
      <c r="EK10728" s="598"/>
    </row>
    <row r="10729" spans="141:141">
      <c r="EK10729" s="598"/>
    </row>
    <row r="10730" spans="141:141">
      <c r="EK10730" s="598"/>
    </row>
    <row r="10731" spans="141:141">
      <c r="EK10731" s="598"/>
    </row>
    <row r="10732" spans="141:141">
      <c r="EK10732" s="598"/>
    </row>
    <row r="10733" spans="141:141">
      <c r="EK10733" s="598"/>
    </row>
    <row r="10734" spans="141:141">
      <c r="EK10734" s="598"/>
    </row>
    <row r="10735" spans="141:141">
      <c r="EK10735" s="598"/>
    </row>
    <row r="10736" spans="141:141">
      <c r="EK10736" s="598"/>
    </row>
    <row r="10737" spans="141:141">
      <c r="EK10737" s="598"/>
    </row>
    <row r="10738" spans="141:141">
      <c r="EK10738" s="598"/>
    </row>
    <row r="10739" spans="141:141">
      <c r="EK10739" s="598"/>
    </row>
    <row r="10740" spans="141:141">
      <c r="EK10740" s="598"/>
    </row>
    <row r="10741" spans="141:141">
      <c r="EK10741" s="598"/>
    </row>
    <row r="10742" spans="141:141">
      <c r="EK10742" s="598"/>
    </row>
    <row r="10743" spans="141:141">
      <c r="EK10743" s="598"/>
    </row>
    <row r="10744" spans="141:141">
      <c r="EK10744" s="598"/>
    </row>
    <row r="10745" spans="141:141">
      <c r="EK10745" s="598"/>
    </row>
    <row r="10746" spans="141:141">
      <c r="EK10746" s="598"/>
    </row>
    <row r="10747" spans="141:141">
      <c r="EK10747" s="598"/>
    </row>
    <row r="10748" spans="141:141">
      <c r="EK10748" s="598"/>
    </row>
    <row r="10749" spans="141:141">
      <c r="EK10749" s="598"/>
    </row>
    <row r="10750" spans="141:141">
      <c r="EK10750" s="598"/>
    </row>
    <row r="10751" spans="141:141">
      <c r="EK10751" s="598"/>
    </row>
    <row r="10752" spans="141:141">
      <c r="EK10752" s="598"/>
    </row>
    <row r="10753" spans="141:141">
      <c r="EK10753" s="598"/>
    </row>
    <row r="10754" spans="141:141">
      <c r="EK10754" s="598"/>
    </row>
    <row r="10755" spans="141:141">
      <c r="EK10755" s="598"/>
    </row>
    <row r="10756" spans="141:141">
      <c r="EK10756" s="598"/>
    </row>
    <row r="10757" spans="141:141">
      <c r="EK10757" s="598"/>
    </row>
    <row r="10758" spans="141:141">
      <c r="EK10758" s="598"/>
    </row>
    <row r="10759" spans="141:141">
      <c r="EK10759" s="598"/>
    </row>
    <row r="10760" spans="141:141">
      <c r="EK10760" s="598"/>
    </row>
    <row r="10761" spans="141:141">
      <c r="EK10761" s="598"/>
    </row>
    <row r="10762" spans="141:141">
      <c r="EK10762" s="598"/>
    </row>
    <row r="10763" spans="141:141">
      <c r="EK10763" s="598"/>
    </row>
    <row r="10764" spans="141:141">
      <c r="EK10764" s="598"/>
    </row>
    <row r="10765" spans="141:141">
      <c r="EK10765" s="598"/>
    </row>
    <row r="10766" spans="141:141">
      <c r="EK10766" s="598"/>
    </row>
    <row r="10767" spans="141:141">
      <c r="EK10767" s="598"/>
    </row>
    <row r="10768" spans="141:141">
      <c r="EK10768" s="598"/>
    </row>
    <row r="10769" spans="141:141">
      <c r="EK10769" s="598"/>
    </row>
    <row r="10770" spans="141:141">
      <c r="EK10770" s="598"/>
    </row>
    <row r="10771" spans="141:141">
      <c r="EK10771" s="598"/>
    </row>
    <row r="10772" spans="141:141">
      <c r="EK10772" s="598"/>
    </row>
    <row r="10773" spans="141:141">
      <c r="EK10773" s="598"/>
    </row>
    <row r="10774" spans="141:141">
      <c r="EK10774" s="598"/>
    </row>
    <row r="10775" spans="141:141">
      <c r="EK10775" s="598"/>
    </row>
    <row r="10776" spans="141:141">
      <c r="EK10776" s="598"/>
    </row>
    <row r="10777" spans="141:141">
      <c r="EK10777" s="598"/>
    </row>
    <row r="10778" spans="141:141">
      <c r="EK10778" s="598"/>
    </row>
    <row r="10779" spans="141:141">
      <c r="EK10779" s="598"/>
    </row>
    <row r="10780" spans="141:141">
      <c r="EK10780" s="598"/>
    </row>
    <row r="10781" spans="141:141">
      <c r="EK10781" s="598"/>
    </row>
    <row r="10782" spans="141:141">
      <c r="EK10782" s="598"/>
    </row>
    <row r="10783" spans="141:141">
      <c r="EK10783" s="598"/>
    </row>
    <row r="10784" spans="141:141">
      <c r="EK10784" s="598"/>
    </row>
    <row r="10785" spans="141:141">
      <c r="EK10785" s="598"/>
    </row>
    <row r="10786" spans="141:141">
      <c r="EK10786" s="598"/>
    </row>
    <row r="10787" spans="141:141">
      <c r="EK10787" s="598"/>
    </row>
    <row r="10788" spans="141:141">
      <c r="EK10788" s="598"/>
    </row>
    <row r="10789" spans="141:141">
      <c r="EK10789" s="598"/>
    </row>
    <row r="10790" spans="141:141">
      <c r="EK10790" s="598"/>
    </row>
    <row r="10791" spans="141:141">
      <c r="EK10791" s="598"/>
    </row>
    <row r="10792" spans="141:141">
      <c r="EK10792" s="598"/>
    </row>
    <row r="10793" spans="141:141">
      <c r="EK10793" s="598"/>
    </row>
    <row r="10794" spans="141:141">
      <c r="EK10794" s="598"/>
    </row>
    <row r="10795" spans="141:141">
      <c r="EK10795" s="598"/>
    </row>
    <row r="10796" spans="141:141">
      <c r="EK10796" s="598"/>
    </row>
    <row r="10797" spans="141:141">
      <c r="EK10797" s="598"/>
    </row>
    <row r="10798" spans="141:141">
      <c r="EK10798" s="598"/>
    </row>
    <row r="10799" spans="141:141">
      <c r="EK10799" s="598"/>
    </row>
    <row r="10800" spans="141:141">
      <c r="EK10800" s="598"/>
    </row>
    <row r="10801" spans="141:141">
      <c r="EK10801" s="598"/>
    </row>
    <row r="10802" spans="141:141">
      <c r="EK10802" s="598"/>
    </row>
    <row r="10803" spans="141:141">
      <c r="EK10803" s="598"/>
    </row>
    <row r="10804" spans="141:141">
      <c r="EK10804" s="598"/>
    </row>
    <row r="10805" spans="141:141">
      <c r="EK10805" s="598"/>
    </row>
    <row r="10806" spans="141:141">
      <c r="EK10806" s="598"/>
    </row>
    <row r="10807" spans="141:141">
      <c r="EK10807" s="598"/>
    </row>
    <row r="10808" spans="141:141">
      <c r="EK10808" s="598"/>
    </row>
    <row r="10809" spans="141:141">
      <c r="EK10809" s="598"/>
    </row>
    <row r="10810" spans="141:141">
      <c r="EK10810" s="598"/>
    </row>
    <row r="10811" spans="141:141">
      <c r="EK10811" s="598"/>
    </row>
    <row r="10812" spans="141:141">
      <c r="EK10812" s="598"/>
    </row>
    <row r="10813" spans="141:141">
      <c r="EK10813" s="598"/>
    </row>
    <row r="10814" spans="141:141">
      <c r="EK10814" s="598"/>
    </row>
    <row r="10815" spans="141:141">
      <c r="EK10815" s="598"/>
    </row>
    <row r="10816" spans="141:141">
      <c r="EK10816" s="598"/>
    </row>
    <row r="10817" spans="141:141">
      <c r="EK10817" s="598"/>
    </row>
    <row r="10818" spans="141:141">
      <c r="EK10818" s="598"/>
    </row>
    <row r="10819" spans="141:141">
      <c r="EK10819" s="598"/>
    </row>
    <row r="10820" spans="141:141">
      <c r="EK10820" s="598"/>
    </row>
    <row r="10821" spans="141:141">
      <c r="EK10821" s="598"/>
    </row>
    <row r="10822" spans="141:141">
      <c r="EK10822" s="598"/>
    </row>
    <row r="10823" spans="141:141">
      <c r="EK10823" s="598"/>
    </row>
    <row r="10824" spans="141:141">
      <c r="EK10824" s="598"/>
    </row>
    <row r="10825" spans="141:141">
      <c r="EK10825" s="598"/>
    </row>
    <row r="10826" spans="141:141">
      <c r="EK10826" s="598"/>
    </row>
    <row r="10827" spans="141:141">
      <c r="EK10827" s="598"/>
    </row>
    <row r="10828" spans="141:141">
      <c r="EK10828" s="598"/>
    </row>
    <row r="10829" spans="141:141">
      <c r="EK10829" s="598"/>
    </row>
    <row r="10830" spans="141:141">
      <c r="EK10830" s="598"/>
    </row>
    <row r="10831" spans="141:141">
      <c r="EK10831" s="598"/>
    </row>
    <row r="10832" spans="141:141">
      <c r="EK10832" s="598"/>
    </row>
    <row r="10833" spans="141:141">
      <c r="EK10833" s="598"/>
    </row>
    <row r="10834" spans="141:141">
      <c r="EK10834" s="598"/>
    </row>
    <row r="10835" spans="141:141">
      <c r="EK10835" s="598"/>
    </row>
    <row r="10836" spans="141:141">
      <c r="EK10836" s="598"/>
    </row>
    <row r="10837" spans="141:141">
      <c r="EK10837" s="598"/>
    </row>
    <row r="10838" spans="141:141">
      <c r="EK10838" s="598"/>
    </row>
    <row r="10839" spans="141:141">
      <c r="EK10839" s="598"/>
    </row>
    <row r="10840" spans="141:141">
      <c r="EK10840" s="598"/>
    </row>
    <row r="10841" spans="141:141">
      <c r="EK10841" s="598"/>
    </row>
    <row r="10842" spans="141:141">
      <c r="EK10842" s="598"/>
    </row>
    <row r="10843" spans="141:141">
      <c r="EK10843" s="598"/>
    </row>
    <row r="10844" spans="141:141">
      <c r="EK10844" s="598"/>
    </row>
    <row r="10845" spans="141:141">
      <c r="EK10845" s="598"/>
    </row>
    <row r="10846" spans="141:141">
      <c r="EK10846" s="598"/>
    </row>
    <row r="10847" spans="141:141">
      <c r="EK10847" s="598"/>
    </row>
    <row r="10848" spans="141:141">
      <c r="EK10848" s="598"/>
    </row>
    <row r="10849" spans="141:141">
      <c r="EK10849" s="598"/>
    </row>
    <row r="10850" spans="141:141">
      <c r="EK10850" s="598"/>
    </row>
    <row r="10851" spans="141:141">
      <c r="EK10851" s="598"/>
    </row>
    <row r="10852" spans="141:141">
      <c r="EK10852" s="598"/>
    </row>
    <row r="10853" spans="141:141">
      <c r="EK10853" s="598"/>
    </row>
    <row r="10854" spans="141:141">
      <c r="EK10854" s="598"/>
    </row>
    <row r="10855" spans="141:141">
      <c r="EK10855" s="598"/>
    </row>
    <row r="10856" spans="141:141">
      <c r="EK10856" s="598"/>
    </row>
    <row r="10857" spans="141:141">
      <c r="EK10857" s="598"/>
    </row>
    <row r="10858" spans="141:141">
      <c r="EK10858" s="598"/>
    </row>
    <row r="10859" spans="141:141">
      <c r="EK10859" s="598"/>
    </row>
    <row r="10860" spans="141:141">
      <c r="EK10860" s="598"/>
    </row>
    <row r="10861" spans="141:141">
      <c r="EK10861" s="598"/>
    </row>
    <row r="10862" spans="141:141">
      <c r="EK10862" s="598"/>
    </row>
    <row r="10863" spans="141:141">
      <c r="EK10863" s="598"/>
    </row>
    <row r="10864" spans="141:141">
      <c r="EK10864" s="598"/>
    </row>
    <row r="10865" spans="141:141">
      <c r="EK10865" s="598"/>
    </row>
    <row r="10866" spans="141:141">
      <c r="EK10866" s="598"/>
    </row>
    <row r="10867" spans="141:141">
      <c r="EK10867" s="598"/>
    </row>
    <row r="10868" spans="141:141">
      <c r="EK10868" s="598"/>
    </row>
    <row r="10869" spans="141:141">
      <c r="EK10869" s="598"/>
    </row>
    <row r="10870" spans="141:141">
      <c r="EK10870" s="598"/>
    </row>
    <row r="10871" spans="141:141">
      <c r="EK10871" s="598"/>
    </row>
    <row r="10872" spans="141:141">
      <c r="EK10872" s="598"/>
    </row>
    <row r="10873" spans="141:141">
      <c r="EK10873" s="598"/>
    </row>
    <row r="10874" spans="141:141">
      <c r="EK10874" s="598"/>
    </row>
    <row r="10875" spans="141:141">
      <c r="EK10875" s="598"/>
    </row>
    <row r="10876" spans="141:141">
      <c r="EK10876" s="598"/>
    </row>
    <row r="10877" spans="141:141">
      <c r="EK10877" s="598"/>
    </row>
    <row r="10878" spans="141:141">
      <c r="EK10878" s="598"/>
    </row>
    <row r="10879" spans="141:141">
      <c r="EK10879" s="598"/>
    </row>
    <row r="10880" spans="141:141">
      <c r="EK10880" s="598"/>
    </row>
    <row r="10881" spans="141:141">
      <c r="EK10881" s="598"/>
    </row>
    <row r="10882" spans="141:141">
      <c r="EK10882" s="598"/>
    </row>
    <row r="10883" spans="141:141">
      <c r="EK10883" s="598"/>
    </row>
    <row r="10884" spans="141:141">
      <c r="EK10884" s="598"/>
    </row>
    <row r="10885" spans="141:141">
      <c r="EK10885" s="598"/>
    </row>
    <row r="10886" spans="141:141">
      <c r="EK10886" s="598"/>
    </row>
    <row r="10887" spans="141:141">
      <c r="EK10887" s="598"/>
    </row>
    <row r="10888" spans="141:141">
      <c r="EK10888" s="598"/>
    </row>
    <row r="10889" spans="141:141">
      <c r="EK10889" s="598"/>
    </row>
    <row r="10890" spans="141:141">
      <c r="EK10890" s="598"/>
    </row>
    <row r="10891" spans="141:141">
      <c r="EK10891" s="598"/>
    </row>
    <row r="10892" spans="141:141">
      <c r="EK10892" s="598"/>
    </row>
    <row r="10893" spans="141:141">
      <c r="EK10893" s="598"/>
    </row>
    <row r="10894" spans="141:141">
      <c r="EK10894" s="598"/>
    </row>
    <row r="10895" spans="141:141">
      <c r="EK10895" s="598"/>
    </row>
    <row r="10896" spans="141:141">
      <c r="EK10896" s="598"/>
    </row>
    <row r="10897" spans="141:141">
      <c r="EK10897" s="598"/>
    </row>
    <row r="10898" spans="141:141">
      <c r="EK10898" s="598"/>
    </row>
    <row r="10899" spans="141:141">
      <c r="EK10899" s="598"/>
    </row>
    <row r="10900" spans="141:141">
      <c r="EK10900" s="598"/>
    </row>
    <row r="10901" spans="141:141">
      <c r="EK10901" s="598"/>
    </row>
    <row r="10902" spans="141:141">
      <c r="EK10902" s="598"/>
    </row>
    <row r="10903" spans="141:141">
      <c r="EK10903" s="598"/>
    </row>
    <row r="10904" spans="141:141">
      <c r="EK10904" s="598"/>
    </row>
    <row r="10905" spans="141:141">
      <c r="EK10905" s="598"/>
    </row>
    <row r="10906" spans="141:141">
      <c r="EK10906" s="598"/>
    </row>
    <row r="10907" spans="141:141">
      <c r="EK10907" s="598"/>
    </row>
    <row r="10908" spans="141:141">
      <c r="EK10908" s="598"/>
    </row>
    <row r="10909" spans="141:141">
      <c r="EK10909" s="598"/>
    </row>
    <row r="10910" spans="141:141">
      <c r="EK10910" s="598"/>
    </row>
    <row r="10911" spans="141:141">
      <c r="EK10911" s="598"/>
    </row>
    <row r="10912" spans="141:141">
      <c r="EK10912" s="598"/>
    </row>
    <row r="10913" spans="141:141">
      <c r="EK10913" s="598"/>
    </row>
    <row r="10914" spans="141:141">
      <c r="EK10914" s="598"/>
    </row>
    <row r="10915" spans="141:141">
      <c r="EK10915" s="598"/>
    </row>
    <row r="10916" spans="141:141">
      <c r="EK10916" s="598"/>
    </row>
    <row r="10917" spans="141:141">
      <c r="EK10917" s="598"/>
    </row>
    <row r="10918" spans="141:141">
      <c r="EK10918" s="598"/>
    </row>
    <row r="10919" spans="141:141">
      <c r="EK10919" s="598"/>
    </row>
    <row r="10920" spans="141:141">
      <c r="EK10920" s="598"/>
    </row>
    <row r="10921" spans="141:141">
      <c r="EK10921" s="598"/>
    </row>
    <row r="10922" spans="141:141">
      <c r="EK10922" s="598"/>
    </row>
    <row r="10923" spans="141:141">
      <c r="EK10923" s="598"/>
    </row>
    <row r="10924" spans="141:141">
      <c r="EK10924" s="598"/>
    </row>
    <row r="10925" spans="141:141">
      <c r="EK10925" s="598"/>
    </row>
    <row r="10926" spans="141:141">
      <c r="EK10926" s="598"/>
    </row>
    <row r="10927" spans="141:141">
      <c r="EK10927" s="598"/>
    </row>
    <row r="10928" spans="141:141">
      <c r="EK10928" s="598"/>
    </row>
    <row r="10929" spans="141:141">
      <c r="EK10929" s="598"/>
    </row>
    <row r="10930" spans="141:141">
      <c r="EK10930" s="598"/>
    </row>
    <row r="10931" spans="141:141">
      <c r="EK10931" s="598"/>
    </row>
    <row r="10932" spans="141:141">
      <c r="EK10932" s="598"/>
    </row>
    <row r="10933" spans="141:141">
      <c r="EK10933" s="598"/>
    </row>
    <row r="10934" spans="141:141">
      <c r="EK10934" s="598"/>
    </row>
    <row r="10935" spans="141:141">
      <c r="EK10935" s="598"/>
    </row>
    <row r="10936" spans="141:141">
      <c r="EK10936" s="598"/>
    </row>
    <row r="10937" spans="141:141">
      <c r="EK10937" s="598"/>
    </row>
    <row r="10938" spans="141:141">
      <c r="EK10938" s="598"/>
    </row>
    <row r="10939" spans="141:141">
      <c r="EK10939" s="598"/>
    </row>
    <row r="10940" spans="141:141">
      <c r="EK10940" s="598"/>
    </row>
    <row r="10941" spans="141:141">
      <c r="EK10941" s="598"/>
    </row>
    <row r="10942" spans="141:141">
      <c r="EK10942" s="598"/>
    </row>
    <row r="10943" spans="141:141">
      <c r="EK10943" s="598"/>
    </row>
    <row r="10944" spans="141:141">
      <c r="EK10944" s="598"/>
    </row>
    <row r="10945" spans="141:141">
      <c r="EK10945" s="598"/>
    </row>
    <row r="10946" spans="141:141">
      <c r="EK10946" s="598"/>
    </row>
    <row r="10947" spans="141:141">
      <c r="EK10947" s="598"/>
    </row>
    <row r="10948" spans="141:141">
      <c r="EK10948" s="598"/>
    </row>
    <row r="10949" spans="141:141">
      <c r="EK10949" s="598"/>
    </row>
    <row r="10950" spans="141:141">
      <c r="EK10950" s="598"/>
    </row>
    <row r="10951" spans="141:141">
      <c r="EK10951" s="598"/>
    </row>
    <row r="10952" spans="141:141">
      <c r="EK10952" s="598"/>
    </row>
    <row r="10953" spans="141:141">
      <c r="EK10953" s="598"/>
    </row>
    <row r="10954" spans="141:141">
      <c r="EK10954" s="598"/>
    </row>
    <row r="10955" spans="141:141">
      <c r="EK10955" s="598"/>
    </row>
    <row r="10956" spans="141:141">
      <c r="EK10956" s="598"/>
    </row>
    <row r="10957" spans="141:141">
      <c r="EK10957" s="598"/>
    </row>
    <row r="10958" spans="141:141">
      <c r="EK10958" s="598"/>
    </row>
    <row r="10959" spans="141:141">
      <c r="EK10959" s="598"/>
    </row>
    <row r="10960" spans="141:141">
      <c r="EK10960" s="598"/>
    </row>
    <row r="10961" spans="141:141">
      <c r="EK10961" s="598"/>
    </row>
    <row r="10962" spans="141:141">
      <c r="EK10962" s="598"/>
    </row>
    <row r="10963" spans="141:141">
      <c r="EK10963" s="598"/>
    </row>
    <row r="10964" spans="141:141">
      <c r="EK10964" s="598"/>
    </row>
    <row r="10965" spans="141:141">
      <c r="EK10965" s="598"/>
    </row>
    <row r="10966" spans="141:141">
      <c r="EK10966" s="598"/>
    </row>
    <row r="10967" spans="141:141">
      <c r="EK10967" s="598"/>
    </row>
    <row r="10968" spans="141:141">
      <c r="EK10968" s="598"/>
    </row>
    <row r="10969" spans="141:141">
      <c r="EK10969" s="598"/>
    </row>
    <row r="10970" spans="141:141">
      <c r="EK10970" s="598"/>
    </row>
    <row r="10971" spans="141:141">
      <c r="EK10971" s="598"/>
    </row>
    <row r="10972" spans="141:141">
      <c r="EK10972" s="598"/>
    </row>
    <row r="10973" spans="141:141">
      <c r="EK10973" s="598"/>
    </row>
    <row r="10974" spans="141:141">
      <c r="EK10974" s="598"/>
    </row>
    <row r="10975" spans="141:141">
      <c r="EK10975" s="598"/>
    </row>
    <row r="10976" spans="141:141">
      <c r="EK10976" s="598"/>
    </row>
    <row r="10977" spans="141:141">
      <c r="EK10977" s="598"/>
    </row>
    <row r="10978" spans="141:141">
      <c r="EK10978" s="598"/>
    </row>
    <row r="10979" spans="141:141">
      <c r="EK10979" s="598"/>
    </row>
    <row r="10980" spans="141:141">
      <c r="EK10980" s="598"/>
    </row>
    <row r="10981" spans="141:141">
      <c r="EK10981" s="598"/>
    </row>
    <row r="10982" spans="141:141">
      <c r="EK10982" s="598"/>
    </row>
    <row r="10983" spans="141:141">
      <c r="EK10983" s="598"/>
    </row>
    <row r="10984" spans="141:141">
      <c r="EK10984" s="598"/>
    </row>
    <row r="10985" spans="141:141">
      <c r="EK10985" s="598"/>
    </row>
    <row r="10986" spans="141:141">
      <c r="EK10986" s="598"/>
    </row>
    <row r="10987" spans="141:141">
      <c r="EK10987" s="598"/>
    </row>
    <row r="10988" spans="141:141">
      <c r="EK10988" s="598"/>
    </row>
    <row r="10989" spans="141:141">
      <c r="EK10989" s="598"/>
    </row>
    <row r="10990" spans="141:141">
      <c r="EK10990" s="598"/>
    </row>
    <row r="10991" spans="141:141">
      <c r="EK10991" s="598"/>
    </row>
    <row r="10992" spans="141:141">
      <c r="EK10992" s="598"/>
    </row>
    <row r="10993" spans="141:141">
      <c r="EK10993" s="598"/>
    </row>
    <row r="10994" spans="141:141">
      <c r="EK10994" s="598"/>
    </row>
    <row r="10995" spans="141:141">
      <c r="EK10995" s="598"/>
    </row>
    <row r="10996" spans="141:141">
      <c r="EK10996" s="598"/>
    </row>
    <row r="10997" spans="141:141">
      <c r="EK10997" s="598"/>
    </row>
    <row r="10998" spans="141:141">
      <c r="EK10998" s="598"/>
    </row>
    <row r="10999" spans="141:141">
      <c r="EK10999" s="598"/>
    </row>
    <row r="11000" spans="141:141">
      <c r="EK11000" s="598"/>
    </row>
    <row r="11001" spans="141:141">
      <c r="EK11001" s="598"/>
    </row>
    <row r="11002" spans="141:141">
      <c r="EK11002" s="598"/>
    </row>
    <row r="11003" spans="141:141">
      <c r="EK11003" s="598"/>
    </row>
    <row r="11004" spans="141:141">
      <c r="EK11004" s="598"/>
    </row>
    <row r="11005" spans="141:141">
      <c r="EK11005" s="598"/>
    </row>
    <row r="11006" spans="141:141">
      <c r="EK11006" s="598"/>
    </row>
    <row r="11007" spans="141:141">
      <c r="EK11007" s="598"/>
    </row>
    <row r="11008" spans="141:141">
      <c r="EK11008" s="598"/>
    </row>
    <row r="11009" spans="141:141">
      <c r="EK11009" s="598"/>
    </row>
    <row r="11010" spans="141:141">
      <c r="EK11010" s="598"/>
    </row>
    <row r="11011" spans="141:141">
      <c r="EK11011" s="598"/>
    </row>
    <row r="11012" spans="141:141">
      <c r="EK11012" s="598"/>
    </row>
    <row r="11013" spans="141:141">
      <c r="EK11013" s="598"/>
    </row>
    <row r="11014" spans="141:141">
      <c r="EK11014" s="598"/>
    </row>
    <row r="11015" spans="141:141">
      <c r="EK11015" s="598"/>
    </row>
    <row r="11016" spans="141:141">
      <c r="EK11016" s="598"/>
    </row>
    <row r="11017" spans="141:141">
      <c r="EK11017" s="598"/>
    </row>
    <row r="11018" spans="141:141">
      <c r="EK11018" s="598"/>
    </row>
    <row r="11019" spans="141:141">
      <c r="EK11019" s="598"/>
    </row>
    <row r="11020" spans="141:141">
      <c r="EK11020" s="598"/>
    </row>
    <row r="11021" spans="141:141">
      <c r="EK11021" s="598"/>
    </row>
    <row r="11022" spans="141:141">
      <c r="EK11022" s="598"/>
    </row>
    <row r="11023" spans="141:141">
      <c r="EK11023" s="598"/>
    </row>
    <row r="11024" spans="141:141">
      <c r="EK11024" s="598"/>
    </row>
    <row r="11025" spans="141:141">
      <c r="EK11025" s="598"/>
    </row>
    <row r="11026" spans="141:141">
      <c r="EK11026" s="598"/>
    </row>
    <row r="11027" spans="141:141">
      <c r="EK11027" s="598"/>
    </row>
    <row r="11028" spans="141:141">
      <c r="EK11028" s="598"/>
    </row>
    <row r="11029" spans="141:141">
      <c r="EK11029" s="598"/>
    </row>
    <row r="11030" spans="141:141">
      <c r="EK11030" s="598"/>
    </row>
    <row r="11031" spans="141:141">
      <c r="EK11031" s="598"/>
    </row>
    <row r="11032" spans="141:141">
      <c r="EK11032" s="598"/>
    </row>
    <row r="11033" spans="141:141">
      <c r="EK11033" s="598"/>
    </row>
    <row r="11034" spans="141:141">
      <c r="EK11034" s="598"/>
    </row>
    <row r="11035" spans="141:141">
      <c r="EK11035" s="598"/>
    </row>
    <row r="11036" spans="141:141">
      <c r="EK11036" s="598"/>
    </row>
    <row r="11037" spans="141:141">
      <c r="EK11037" s="598"/>
    </row>
    <row r="11038" spans="141:141">
      <c r="EK11038" s="598"/>
    </row>
    <row r="11039" spans="141:141">
      <c r="EK11039" s="598"/>
    </row>
    <row r="11040" spans="141:141">
      <c r="EK11040" s="598"/>
    </row>
    <row r="11041" spans="141:141">
      <c r="EK11041" s="598"/>
    </row>
    <row r="11042" spans="141:141">
      <c r="EK11042" s="598"/>
    </row>
    <row r="11043" spans="141:141">
      <c r="EK11043" s="598"/>
    </row>
    <row r="11044" spans="141:141">
      <c r="EK11044" s="598"/>
    </row>
    <row r="11045" spans="141:141">
      <c r="EK11045" s="598"/>
    </row>
    <row r="11046" spans="141:141">
      <c r="EK11046" s="598"/>
    </row>
    <row r="11047" spans="141:141">
      <c r="EK11047" s="598"/>
    </row>
    <row r="11048" spans="141:141">
      <c r="EK11048" s="598"/>
    </row>
    <row r="11049" spans="141:141">
      <c r="EK11049" s="598"/>
    </row>
    <row r="11050" spans="141:141">
      <c r="EK11050" s="598"/>
    </row>
    <row r="11051" spans="141:141">
      <c r="EK11051" s="598"/>
    </row>
    <row r="11052" spans="141:141">
      <c r="EK11052" s="598"/>
    </row>
    <row r="11053" spans="141:141">
      <c r="EK11053" s="598"/>
    </row>
    <row r="11054" spans="141:141">
      <c r="EK11054" s="598"/>
    </row>
    <row r="11055" spans="141:141">
      <c r="EK11055" s="598"/>
    </row>
    <row r="11056" spans="141:141">
      <c r="EK11056" s="598"/>
    </row>
    <row r="11057" spans="141:141">
      <c r="EK11057" s="598"/>
    </row>
    <row r="11058" spans="141:141">
      <c r="EK11058" s="598"/>
    </row>
    <row r="11059" spans="141:141">
      <c r="EK11059" s="598"/>
    </row>
    <row r="11060" spans="141:141">
      <c r="EK11060" s="598"/>
    </row>
    <row r="11061" spans="141:141">
      <c r="EK11061" s="598"/>
    </row>
    <row r="11062" spans="141:141">
      <c r="EK11062" s="598"/>
    </row>
    <row r="11063" spans="141:141">
      <c r="EK11063" s="598"/>
    </row>
    <row r="11064" spans="141:141">
      <c r="EK11064" s="598"/>
    </row>
    <row r="11065" spans="141:141">
      <c r="EK11065" s="598"/>
    </row>
    <row r="11066" spans="141:141">
      <c r="EK11066" s="598"/>
    </row>
    <row r="11067" spans="141:141">
      <c r="EK11067" s="598"/>
    </row>
    <row r="11068" spans="141:141">
      <c r="EK11068" s="598"/>
    </row>
    <row r="11069" spans="141:141">
      <c r="EK11069" s="598"/>
    </row>
    <row r="11070" spans="141:141">
      <c r="EK11070" s="598"/>
    </row>
    <row r="11071" spans="141:141">
      <c r="EK11071" s="598"/>
    </row>
    <row r="11072" spans="141:141">
      <c r="EK11072" s="598"/>
    </row>
    <row r="11073" spans="141:141">
      <c r="EK11073" s="598"/>
    </row>
    <row r="11074" spans="141:141">
      <c r="EK11074" s="598"/>
    </row>
    <row r="11075" spans="141:141">
      <c r="EK11075" s="598"/>
    </row>
    <row r="11076" spans="141:141">
      <c r="EK11076" s="598"/>
    </row>
    <row r="11077" spans="141:141">
      <c r="EK11077" s="598"/>
    </row>
    <row r="11078" spans="141:141">
      <c r="EK11078" s="598"/>
    </row>
    <row r="11079" spans="141:141">
      <c r="EK11079" s="598"/>
    </row>
    <row r="11080" spans="141:141">
      <c r="EK11080" s="598"/>
    </row>
    <row r="11081" spans="141:141">
      <c r="EK11081" s="598"/>
    </row>
    <row r="11082" spans="141:141">
      <c r="EK11082" s="598"/>
    </row>
    <row r="11083" spans="141:141">
      <c r="EK11083" s="598"/>
    </row>
    <row r="11084" spans="141:141">
      <c r="EK11084" s="598"/>
    </row>
    <row r="11085" spans="141:141">
      <c r="EK11085" s="598"/>
    </row>
    <row r="11086" spans="141:141">
      <c r="EK11086" s="598"/>
    </row>
    <row r="11087" spans="141:141">
      <c r="EK11087" s="598"/>
    </row>
    <row r="11088" spans="141:141">
      <c r="EK11088" s="598"/>
    </row>
    <row r="11089" spans="141:141">
      <c r="EK11089" s="598"/>
    </row>
    <row r="11090" spans="141:141">
      <c r="EK11090" s="598"/>
    </row>
    <row r="11091" spans="141:141">
      <c r="EK11091" s="598"/>
    </row>
    <row r="11092" spans="141:141">
      <c r="EK11092" s="598"/>
    </row>
    <row r="11093" spans="141:141">
      <c r="EK11093" s="598"/>
    </row>
    <row r="11094" spans="141:141">
      <c r="EK11094" s="598"/>
    </row>
    <row r="11095" spans="141:141">
      <c r="EK11095" s="598"/>
    </row>
    <row r="11096" spans="141:141">
      <c r="EK11096" s="598"/>
    </row>
    <row r="11097" spans="141:141">
      <c r="EK11097" s="598"/>
    </row>
    <row r="11098" spans="141:141">
      <c r="EK11098" s="598"/>
    </row>
    <row r="11099" spans="141:141">
      <c r="EK11099" s="598"/>
    </row>
    <row r="11100" spans="141:141">
      <c r="EK11100" s="598"/>
    </row>
    <row r="11101" spans="141:141">
      <c r="EK11101" s="598"/>
    </row>
    <row r="11102" spans="141:141">
      <c r="EK11102" s="598"/>
    </row>
    <row r="11103" spans="141:141">
      <c r="EK11103" s="598"/>
    </row>
    <row r="11104" spans="141:141">
      <c r="EK11104" s="598"/>
    </row>
    <row r="11105" spans="141:141">
      <c r="EK11105" s="598"/>
    </row>
    <row r="11106" spans="141:141">
      <c r="EK11106" s="598"/>
    </row>
    <row r="11107" spans="141:141">
      <c r="EK11107" s="598"/>
    </row>
    <row r="11108" spans="141:141">
      <c r="EK11108" s="598"/>
    </row>
    <row r="11109" spans="141:141">
      <c r="EK11109" s="598"/>
    </row>
    <row r="11110" spans="141:141">
      <c r="EK11110" s="598"/>
    </row>
    <row r="11111" spans="141:141">
      <c r="EK11111" s="598"/>
    </row>
    <row r="11112" spans="141:141">
      <c r="EK11112" s="598"/>
    </row>
    <row r="11113" spans="141:141">
      <c r="EK11113" s="598"/>
    </row>
    <row r="11114" spans="141:141">
      <c r="EK11114" s="598"/>
    </row>
    <row r="11115" spans="141:141">
      <c r="EK11115" s="598"/>
    </row>
    <row r="11116" spans="141:141">
      <c r="EK11116" s="598"/>
    </row>
    <row r="11117" spans="141:141">
      <c r="EK11117" s="598"/>
    </row>
    <row r="11118" spans="141:141">
      <c r="EK11118" s="598"/>
    </row>
    <row r="11119" spans="141:141">
      <c r="EK11119" s="598"/>
    </row>
    <row r="11120" spans="141:141">
      <c r="EK11120" s="598"/>
    </row>
    <row r="11121" spans="141:141">
      <c r="EK11121" s="598"/>
    </row>
    <row r="11122" spans="141:141">
      <c r="EK11122" s="598"/>
    </row>
    <row r="11123" spans="141:141">
      <c r="EK11123" s="598"/>
    </row>
    <row r="11124" spans="141:141">
      <c r="EK11124" s="598"/>
    </row>
    <row r="11125" spans="141:141">
      <c r="EK11125" s="598"/>
    </row>
    <row r="11126" spans="141:141">
      <c r="EK11126" s="598"/>
    </row>
    <row r="11127" spans="141:141">
      <c r="EK11127" s="598"/>
    </row>
    <row r="11128" spans="141:141">
      <c r="EK11128" s="598"/>
    </row>
    <row r="11129" spans="141:141">
      <c r="EK11129" s="598"/>
    </row>
    <row r="11130" spans="141:141">
      <c r="EK11130" s="598"/>
    </row>
    <row r="11131" spans="141:141">
      <c r="EK11131" s="598"/>
    </row>
    <row r="11132" spans="141:141">
      <c r="EK11132" s="598"/>
    </row>
    <row r="11133" spans="141:141">
      <c r="EK11133" s="598"/>
    </row>
    <row r="11134" spans="141:141">
      <c r="EK11134" s="598"/>
    </row>
    <row r="11135" spans="141:141">
      <c r="EK11135" s="598"/>
    </row>
    <row r="11136" spans="141:141">
      <c r="EK11136" s="598"/>
    </row>
    <row r="11137" spans="141:141">
      <c r="EK11137" s="598"/>
    </row>
    <row r="11138" spans="141:141">
      <c r="EK11138" s="598"/>
    </row>
    <row r="11139" spans="141:141">
      <c r="EK11139" s="598"/>
    </row>
    <row r="11140" spans="141:141">
      <c r="EK11140" s="598"/>
    </row>
    <row r="11141" spans="141:141">
      <c r="EK11141" s="598"/>
    </row>
    <row r="11142" spans="141:141">
      <c r="EK11142" s="598"/>
    </row>
    <row r="11143" spans="141:141">
      <c r="EK11143" s="598"/>
    </row>
    <row r="11144" spans="141:141">
      <c r="EK11144" s="598"/>
    </row>
    <row r="11145" spans="141:141">
      <c r="EK11145" s="598"/>
    </row>
    <row r="11146" spans="141:141">
      <c r="EK11146" s="598"/>
    </row>
    <row r="11147" spans="141:141">
      <c r="EK11147" s="598"/>
    </row>
    <row r="11148" spans="141:141">
      <c r="EK11148" s="598"/>
    </row>
    <row r="11149" spans="141:141">
      <c r="EK11149" s="598"/>
    </row>
    <row r="11150" spans="141:141">
      <c r="EK11150" s="598"/>
    </row>
    <row r="11151" spans="141:141">
      <c r="EK11151" s="598"/>
    </row>
    <row r="11152" spans="141:141">
      <c r="EK11152" s="598"/>
    </row>
    <row r="11153" spans="141:141">
      <c r="EK11153" s="598"/>
    </row>
    <row r="11154" spans="141:141">
      <c r="EK11154" s="598"/>
    </row>
    <row r="11155" spans="141:141">
      <c r="EK11155" s="598"/>
    </row>
    <row r="11156" spans="141:141">
      <c r="EK11156" s="598"/>
    </row>
    <row r="11157" spans="141:141">
      <c r="EK11157" s="598"/>
    </row>
    <row r="11158" spans="141:141">
      <c r="EK11158" s="598"/>
    </row>
    <row r="11159" spans="141:141">
      <c r="EK11159" s="598"/>
    </row>
    <row r="11160" spans="141:141">
      <c r="EK11160" s="598"/>
    </row>
    <row r="11161" spans="141:141">
      <c r="EK11161" s="598"/>
    </row>
    <row r="11162" spans="141:141">
      <c r="EK11162" s="598"/>
    </row>
    <row r="11163" spans="141:141">
      <c r="EK11163" s="598"/>
    </row>
    <row r="11164" spans="141:141">
      <c r="EK11164" s="598"/>
    </row>
    <row r="11165" spans="141:141">
      <c r="EK11165" s="598"/>
    </row>
    <row r="11166" spans="141:141">
      <c r="EK11166" s="598"/>
    </row>
    <row r="11167" spans="141:141">
      <c r="EK11167" s="598"/>
    </row>
    <row r="11168" spans="141:141">
      <c r="EK11168" s="598"/>
    </row>
    <row r="11169" spans="141:141">
      <c r="EK11169" s="598"/>
    </row>
    <row r="11170" spans="141:141">
      <c r="EK11170" s="598"/>
    </row>
    <row r="11171" spans="141:141">
      <c r="EK11171" s="598"/>
    </row>
    <row r="11172" spans="141:141">
      <c r="EK11172" s="598"/>
    </row>
    <row r="11173" spans="141:141">
      <c r="EK11173" s="598"/>
    </row>
    <row r="11174" spans="141:141">
      <c r="EK11174" s="598"/>
    </row>
    <row r="11175" spans="141:141">
      <c r="EK11175" s="598"/>
    </row>
    <row r="11176" spans="141:141">
      <c r="EK11176" s="598"/>
    </row>
    <row r="11177" spans="141:141">
      <c r="EK11177" s="598"/>
    </row>
    <row r="11178" spans="141:141">
      <c r="EK11178" s="598"/>
    </row>
    <row r="11179" spans="141:141">
      <c r="EK11179" s="598"/>
    </row>
    <row r="11180" spans="141:141">
      <c r="EK11180" s="598"/>
    </row>
    <row r="11181" spans="141:141">
      <c r="EK11181" s="598"/>
    </row>
    <row r="11182" spans="141:141">
      <c r="EK11182" s="598"/>
    </row>
    <row r="11183" spans="141:141">
      <c r="EK11183" s="598"/>
    </row>
    <row r="11184" spans="141:141">
      <c r="EK11184" s="598"/>
    </row>
    <row r="11185" spans="141:141">
      <c r="EK11185" s="598"/>
    </row>
    <row r="11186" spans="141:141">
      <c r="EK11186" s="598"/>
    </row>
    <row r="11187" spans="141:141">
      <c r="EK11187" s="598"/>
    </row>
    <row r="11188" spans="141:141">
      <c r="EK11188" s="598"/>
    </row>
    <row r="11189" spans="141:141">
      <c r="EK11189" s="598"/>
    </row>
    <row r="11190" spans="141:141">
      <c r="EK11190" s="598"/>
    </row>
    <row r="11191" spans="141:141">
      <c r="EK11191" s="598"/>
    </row>
    <row r="11192" spans="141:141">
      <c r="EK11192" s="598"/>
    </row>
    <row r="11193" spans="141:141">
      <c r="EK11193" s="598"/>
    </row>
    <row r="11194" spans="141:141">
      <c r="EK11194" s="598"/>
    </row>
    <row r="11195" spans="141:141">
      <c r="EK11195" s="598"/>
    </row>
    <row r="11196" spans="141:141">
      <c r="EK11196" s="598"/>
    </row>
    <row r="11197" spans="141:141">
      <c r="EK11197" s="598"/>
    </row>
    <row r="11198" spans="141:141">
      <c r="EK11198" s="598"/>
    </row>
    <row r="11199" spans="141:141">
      <c r="EK11199" s="598"/>
    </row>
    <row r="11200" spans="141:141">
      <c r="EK11200" s="598"/>
    </row>
    <row r="11201" spans="141:141">
      <c r="EK11201" s="598"/>
    </row>
    <row r="11202" spans="141:141">
      <c r="EK11202" s="598"/>
    </row>
    <row r="11203" spans="141:141">
      <c r="EK11203" s="598"/>
    </row>
    <row r="11204" spans="141:141">
      <c r="EK11204" s="598"/>
    </row>
    <row r="11205" spans="141:141">
      <c r="EK11205" s="598"/>
    </row>
    <row r="11206" spans="141:141">
      <c r="EK11206" s="598"/>
    </row>
    <row r="11207" spans="141:141">
      <c r="EK11207" s="598"/>
    </row>
    <row r="11208" spans="141:141">
      <c r="EK11208" s="598"/>
    </row>
    <row r="11209" spans="141:141">
      <c r="EK11209" s="598"/>
    </row>
    <row r="11210" spans="141:141">
      <c r="EK11210" s="598"/>
    </row>
    <row r="11211" spans="141:141">
      <c r="EK11211" s="598"/>
    </row>
    <row r="11212" spans="141:141">
      <c r="EK11212" s="598"/>
    </row>
    <row r="11213" spans="141:141">
      <c r="EK11213" s="598"/>
    </row>
    <row r="11214" spans="141:141">
      <c r="EK11214" s="598"/>
    </row>
    <row r="11215" spans="141:141">
      <c r="EK11215" s="598"/>
    </row>
    <row r="11216" spans="141:141">
      <c r="EK11216" s="598"/>
    </row>
    <row r="11217" spans="141:141">
      <c r="EK11217" s="598"/>
    </row>
    <row r="11218" spans="141:141">
      <c r="EK11218" s="598"/>
    </row>
    <row r="11219" spans="141:141">
      <c r="EK11219" s="598"/>
    </row>
    <row r="11220" spans="141:141">
      <c r="EK11220" s="598"/>
    </row>
    <row r="11221" spans="141:141">
      <c r="EK11221" s="598"/>
    </row>
    <row r="11222" spans="141:141">
      <c r="EK11222" s="598"/>
    </row>
    <row r="11223" spans="141:141">
      <c r="EK11223" s="598"/>
    </row>
    <row r="11224" spans="141:141">
      <c r="EK11224" s="598"/>
    </row>
    <row r="11225" spans="141:141">
      <c r="EK11225" s="598"/>
    </row>
    <row r="11226" spans="141:141">
      <c r="EK11226" s="598"/>
    </row>
    <row r="11227" spans="141:141">
      <c r="EK11227" s="598"/>
    </row>
    <row r="11228" spans="141:141">
      <c r="EK11228" s="598"/>
    </row>
    <row r="11229" spans="141:141">
      <c r="EK11229" s="598"/>
    </row>
    <row r="11230" spans="141:141">
      <c r="EK11230" s="598"/>
    </row>
    <row r="11231" spans="141:141">
      <c r="EK11231" s="598"/>
    </row>
    <row r="11232" spans="141:141">
      <c r="EK11232" s="598"/>
    </row>
    <row r="11233" spans="141:141">
      <c r="EK11233" s="598"/>
    </row>
    <row r="11234" spans="141:141">
      <c r="EK11234" s="598"/>
    </row>
    <row r="11235" spans="141:141">
      <c r="EK11235" s="598"/>
    </row>
    <row r="11236" spans="141:141">
      <c r="EK11236" s="598"/>
    </row>
    <row r="11237" spans="141:141">
      <c r="EK11237" s="598"/>
    </row>
    <row r="11238" spans="141:141">
      <c r="EK11238" s="598"/>
    </row>
    <row r="11239" spans="141:141">
      <c r="EK11239" s="598"/>
    </row>
    <row r="11240" spans="141:141">
      <c r="EK11240" s="598"/>
    </row>
    <row r="11241" spans="141:141">
      <c r="EK11241" s="598"/>
    </row>
    <row r="11242" spans="141:141">
      <c r="EK11242" s="598"/>
    </row>
    <row r="11243" spans="141:141">
      <c r="EK11243" s="598"/>
    </row>
    <row r="11244" spans="141:141">
      <c r="EK11244" s="598"/>
    </row>
    <row r="11245" spans="141:141">
      <c r="EK11245" s="598"/>
    </row>
    <row r="11246" spans="141:141">
      <c r="EK11246" s="598"/>
    </row>
    <row r="11247" spans="141:141">
      <c r="EK11247" s="598"/>
    </row>
    <row r="11248" spans="141:141">
      <c r="EK11248" s="598"/>
    </row>
    <row r="11249" spans="141:141">
      <c r="EK11249" s="598"/>
    </row>
    <row r="11250" spans="141:141">
      <c r="EK11250" s="598"/>
    </row>
    <row r="11251" spans="141:141">
      <c r="EK11251" s="598"/>
    </row>
    <row r="11252" spans="141:141">
      <c r="EK11252" s="598"/>
    </row>
    <row r="11253" spans="141:141">
      <c r="EK11253" s="598"/>
    </row>
    <row r="11254" spans="141:141">
      <c r="EK11254" s="598"/>
    </row>
    <row r="11255" spans="141:141">
      <c r="EK11255" s="598"/>
    </row>
    <row r="11256" spans="141:141">
      <c r="EK11256" s="598"/>
    </row>
    <row r="11257" spans="141:141">
      <c r="EK11257" s="598"/>
    </row>
    <row r="11258" spans="141:141">
      <c r="EK11258" s="598"/>
    </row>
    <row r="11259" spans="141:141">
      <c r="EK11259" s="598"/>
    </row>
    <row r="11260" spans="141:141">
      <c r="EK11260" s="598"/>
    </row>
    <row r="11261" spans="141:141">
      <c r="EK11261" s="598"/>
    </row>
    <row r="11262" spans="141:141">
      <c r="EK11262" s="598"/>
    </row>
    <row r="11263" spans="141:141">
      <c r="EK11263" s="598"/>
    </row>
    <row r="11264" spans="141:141">
      <c r="EK11264" s="598"/>
    </row>
    <row r="11265" spans="141:141">
      <c r="EK11265" s="598"/>
    </row>
    <row r="11266" spans="141:141">
      <c r="EK11266" s="598"/>
    </row>
    <row r="11267" spans="141:141">
      <c r="EK11267" s="598"/>
    </row>
    <row r="11268" spans="141:141">
      <c r="EK11268" s="598"/>
    </row>
    <row r="11269" spans="141:141">
      <c r="EK11269" s="598"/>
    </row>
    <row r="11270" spans="141:141">
      <c r="EK11270" s="598"/>
    </row>
    <row r="11271" spans="141:141">
      <c r="EK11271" s="598"/>
    </row>
    <row r="11272" spans="141:141">
      <c r="EK11272" s="598"/>
    </row>
    <row r="11273" spans="141:141">
      <c r="EK11273" s="598"/>
    </row>
    <row r="11274" spans="141:141">
      <c r="EK11274" s="598"/>
    </row>
    <row r="11275" spans="141:141">
      <c r="EK11275" s="598"/>
    </row>
    <row r="11276" spans="141:141">
      <c r="EK11276" s="598"/>
    </row>
    <row r="11277" spans="141:141">
      <c r="EK11277" s="598"/>
    </row>
    <row r="11278" spans="141:141">
      <c r="EK11278" s="598"/>
    </row>
    <row r="11279" spans="141:141">
      <c r="EK11279" s="598"/>
    </row>
    <row r="11280" spans="141:141">
      <c r="EK11280" s="598"/>
    </row>
    <row r="11281" spans="141:141">
      <c r="EK11281" s="598"/>
    </row>
    <row r="11282" spans="141:141">
      <c r="EK11282" s="598"/>
    </row>
    <row r="11283" spans="141:141">
      <c r="EK11283" s="598"/>
    </row>
    <row r="11284" spans="141:141">
      <c r="EK11284" s="598"/>
    </row>
    <row r="11285" spans="141:141">
      <c r="EK11285" s="598"/>
    </row>
    <row r="11286" spans="141:141">
      <c r="EK11286" s="598"/>
    </row>
    <row r="11287" spans="141:141">
      <c r="EK11287" s="598"/>
    </row>
    <row r="11288" spans="141:141">
      <c r="EK11288" s="598"/>
    </row>
    <row r="11289" spans="141:141">
      <c r="EK11289" s="598"/>
    </row>
    <row r="11290" spans="141:141">
      <c r="EK11290" s="598"/>
    </row>
    <row r="11291" spans="141:141">
      <c r="EK11291" s="598"/>
    </row>
    <row r="11292" spans="141:141">
      <c r="EK11292" s="598"/>
    </row>
    <row r="11293" spans="141:141">
      <c r="EK11293" s="598"/>
    </row>
    <row r="11294" spans="141:141">
      <c r="EK11294" s="598"/>
    </row>
    <row r="11295" spans="141:141">
      <c r="EK11295" s="598"/>
    </row>
    <row r="11296" spans="141:141">
      <c r="EK11296" s="598"/>
    </row>
    <row r="11297" spans="141:141">
      <c r="EK11297" s="598"/>
    </row>
    <row r="11298" spans="141:141">
      <c r="EK11298" s="598"/>
    </row>
    <row r="11299" spans="141:141">
      <c r="EK11299" s="598"/>
    </row>
    <row r="11300" spans="141:141">
      <c r="EK11300" s="598"/>
    </row>
    <row r="11301" spans="141:141">
      <c r="EK11301" s="598"/>
    </row>
    <row r="11302" spans="141:141">
      <c r="EK11302" s="598"/>
    </row>
    <row r="11303" spans="141:141">
      <c r="EK11303" s="598"/>
    </row>
    <row r="11304" spans="141:141">
      <c r="EK11304" s="598"/>
    </row>
    <row r="11305" spans="141:141">
      <c r="EK11305" s="598"/>
    </row>
    <row r="11306" spans="141:141">
      <c r="EK11306" s="598"/>
    </row>
    <row r="11307" spans="141:141">
      <c r="EK11307" s="598"/>
    </row>
    <row r="11308" spans="141:141">
      <c r="EK11308" s="598"/>
    </row>
    <row r="11309" spans="141:141">
      <c r="EK11309" s="598"/>
    </row>
    <row r="11310" spans="141:141">
      <c r="EK11310" s="598"/>
    </row>
    <row r="11311" spans="141:141">
      <c r="EK11311" s="598"/>
    </row>
    <row r="11312" spans="141:141">
      <c r="EK11312" s="598"/>
    </row>
    <row r="11313" spans="141:141">
      <c r="EK11313" s="598"/>
    </row>
    <row r="11314" spans="141:141">
      <c r="EK11314" s="598"/>
    </row>
    <row r="11315" spans="141:141">
      <c r="EK11315" s="598"/>
    </row>
    <row r="11316" spans="141:141">
      <c r="EK11316" s="598"/>
    </row>
    <row r="11317" spans="141:141">
      <c r="EK11317" s="598"/>
    </row>
    <row r="11318" spans="141:141">
      <c r="EK11318" s="598"/>
    </row>
    <row r="11319" spans="141:141">
      <c r="EK11319" s="598"/>
    </row>
    <row r="11320" spans="141:141">
      <c r="EK11320" s="598"/>
    </row>
    <row r="11321" spans="141:141">
      <c r="EK11321" s="598"/>
    </row>
    <row r="11322" spans="141:141">
      <c r="EK11322" s="598"/>
    </row>
    <row r="11323" spans="141:141">
      <c r="EK11323" s="598"/>
    </row>
    <row r="11324" spans="141:141">
      <c r="EK11324" s="598"/>
    </row>
    <row r="11325" spans="141:141">
      <c r="EK11325" s="598"/>
    </row>
    <row r="11326" spans="141:141">
      <c r="EK11326" s="598"/>
    </row>
    <row r="11327" spans="141:141">
      <c r="EK11327" s="598"/>
    </row>
    <row r="11328" spans="141:141">
      <c r="EK11328" s="598"/>
    </row>
    <row r="11329" spans="141:141">
      <c r="EK11329" s="598"/>
    </row>
    <row r="11330" spans="141:141">
      <c r="EK11330" s="598"/>
    </row>
    <row r="11331" spans="141:141">
      <c r="EK11331" s="598"/>
    </row>
    <row r="11332" spans="141:141">
      <c r="EK11332" s="598"/>
    </row>
    <row r="11333" spans="141:141">
      <c r="EK11333" s="598"/>
    </row>
    <row r="11334" spans="141:141">
      <c r="EK11334" s="598"/>
    </row>
    <row r="11335" spans="141:141">
      <c r="EK11335" s="598"/>
    </row>
    <row r="11336" spans="141:141">
      <c r="EK11336" s="598"/>
    </row>
    <row r="11337" spans="141:141">
      <c r="EK11337" s="598"/>
    </row>
    <row r="11338" spans="141:141">
      <c r="EK11338" s="598"/>
    </row>
    <row r="11339" spans="141:141">
      <c r="EK11339" s="598"/>
    </row>
    <row r="11340" spans="141:141">
      <c r="EK11340" s="598"/>
    </row>
    <row r="11341" spans="141:141">
      <c r="EK11341" s="598"/>
    </row>
    <row r="11342" spans="141:141">
      <c r="EK11342" s="598"/>
    </row>
    <row r="11343" spans="141:141">
      <c r="EK11343" s="598"/>
    </row>
    <row r="11344" spans="141:141">
      <c r="EK11344" s="598"/>
    </row>
    <row r="11345" spans="141:141">
      <c r="EK11345" s="598"/>
    </row>
    <row r="11346" spans="141:141">
      <c r="EK11346" s="598"/>
    </row>
    <row r="11347" spans="141:141">
      <c r="EK11347" s="598"/>
    </row>
    <row r="11348" spans="141:141">
      <c r="EK11348" s="598"/>
    </row>
    <row r="11349" spans="141:141">
      <c r="EK11349" s="598"/>
    </row>
    <row r="11350" spans="141:141">
      <c r="EK11350" s="598"/>
    </row>
    <row r="11351" spans="141:141">
      <c r="EK11351" s="598"/>
    </row>
    <row r="11352" spans="141:141">
      <c r="EK11352" s="598"/>
    </row>
    <row r="11353" spans="141:141">
      <c r="EK11353" s="598"/>
    </row>
    <row r="11354" spans="141:141">
      <c r="EK11354" s="598"/>
    </row>
    <row r="11355" spans="141:141">
      <c r="EK11355" s="598"/>
    </row>
    <row r="11356" spans="141:141">
      <c r="EK11356" s="598"/>
    </row>
    <row r="11357" spans="141:141">
      <c r="EK11357" s="598"/>
    </row>
    <row r="11358" spans="141:141">
      <c r="EK11358" s="598"/>
    </row>
    <row r="11359" spans="141:141">
      <c r="EK11359" s="598"/>
    </row>
    <row r="11360" spans="141:141">
      <c r="EK11360" s="598"/>
    </row>
    <row r="11361" spans="141:141">
      <c r="EK11361" s="598"/>
    </row>
    <row r="11362" spans="141:141">
      <c r="EK11362" s="598"/>
    </row>
    <row r="11363" spans="141:141">
      <c r="EK11363" s="598"/>
    </row>
    <row r="11364" spans="141:141">
      <c r="EK11364" s="598"/>
    </row>
    <row r="11365" spans="141:141">
      <c r="EK11365" s="598"/>
    </row>
    <row r="11366" spans="141:141">
      <c r="EK11366" s="598"/>
    </row>
    <row r="11367" spans="141:141">
      <c r="EK11367" s="598"/>
    </row>
    <row r="11368" spans="141:141">
      <c r="EK11368" s="598"/>
    </row>
    <row r="11369" spans="141:141">
      <c r="EK11369" s="598"/>
    </row>
    <row r="11370" spans="141:141">
      <c r="EK11370" s="598"/>
    </row>
    <row r="11371" spans="141:141">
      <c r="EK11371" s="598"/>
    </row>
    <row r="11372" spans="141:141">
      <c r="EK11372" s="598"/>
    </row>
    <row r="11373" spans="141:141">
      <c r="EK11373" s="598"/>
    </row>
    <row r="11374" spans="141:141">
      <c r="EK11374" s="598"/>
    </row>
    <row r="11375" spans="141:141">
      <c r="EK11375" s="598"/>
    </row>
    <row r="11376" spans="141:141">
      <c r="EK11376" s="598"/>
    </row>
    <row r="11377" spans="141:141">
      <c r="EK11377" s="598"/>
    </row>
    <row r="11378" spans="141:141">
      <c r="EK11378" s="598"/>
    </row>
    <row r="11379" spans="141:141">
      <c r="EK11379" s="598"/>
    </row>
    <row r="11380" spans="141:141">
      <c r="EK11380" s="598"/>
    </row>
    <row r="11381" spans="141:141">
      <c r="EK11381" s="598"/>
    </row>
    <row r="11382" spans="141:141">
      <c r="EK11382" s="598"/>
    </row>
    <row r="11383" spans="141:141">
      <c r="EK11383" s="598"/>
    </row>
    <row r="11384" spans="141:141">
      <c r="EK11384" s="598"/>
    </row>
    <row r="11385" spans="141:141">
      <c r="EK11385" s="598"/>
    </row>
    <row r="11386" spans="141:141">
      <c r="EK11386" s="598"/>
    </row>
    <row r="11387" spans="141:141">
      <c r="EK11387" s="598"/>
    </row>
    <row r="11388" spans="141:141">
      <c r="EK11388" s="598"/>
    </row>
    <row r="11389" spans="141:141">
      <c r="EK11389" s="598"/>
    </row>
    <row r="11390" spans="141:141">
      <c r="EK11390" s="598"/>
    </row>
    <row r="11391" spans="141:141">
      <c r="EK11391" s="598"/>
    </row>
    <row r="11392" spans="141:141">
      <c r="EK11392" s="598"/>
    </row>
    <row r="11393" spans="141:141">
      <c r="EK11393" s="598"/>
    </row>
    <row r="11394" spans="141:141">
      <c r="EK11394" s="598"/>
    </row>
    <row r="11395" spans="141:141">
      <c r="EK11395" s="598"/>
    </row>
    <row r="11396" spans="141:141">
      <c r="EK11396" s="598"/>
    </row>
    <row r="11397" spans="141:141">
      <c r="EK11397" s="598"/>
    </row>
    <row r="11398" spans="141:141">
      <c r="EK11398" s="598"/>
    </row>
    <row r="11399" spans="141:141">
      <c r="EK11399" s="598"/>
    </row>
    <row r="11400" spans="141:141">
      <c r="EK11400" s="598"/>
    </row>
    <row r="11401" spans="141:141">
      <c r="EK11401" s="598"/>
    </row>
    <row r="11402" spans="141:141">
      <c r="EK11402" s="598"/>
    </row>
    <row r="11403" spans="141:141">
      <c r="EK11403" s="598"/>
    </row>
    <row r="11404" spans="141:141">
      <c r="EK11404" s="598"/>
    </row>
    <row r="11405" spans="141:141">
      <c r="EK11405" s="598"/>
    </row>
    <row r="11406" spans="141:141">
      <c r="EK11406" s="598"/>
    </row>
    <row r="11407" spans="141:141">
      <c r="EK11407" s="598"/>
    </row>
    <row r="11408" spans="141:141">
      <c r="EK11408" s="598"/>
    </row>
    <row r="11409" spans="141:141">
      <c r="EK11409" s="598"/>
    </row>
    <row r="11410" spans="141:141">
      <c r="EK11410" s="598"/>
    </row>
    <row r="11411" spans="141:141">
      <c r="EK11411" s="598"/>
    </row>
    <row r="11412" spans="141:141">
      <c r="EK11412" s="598"/>
    </row>
    <row r="11413" spans="141:141">
      <c r="EK11413" s="598"/>
    </row>
    <row r="11414" spans="141:141">
      <c r="EK11414" s="598"/>
    </row>
    <row r="11415" spans="141:141">
      <c r="EK11415" s="598"/>
    </row>
    <row r="11416" spans="141:141">
      <c r="EK11416" s="598"/>
    </row>
    <row r="11417" spans="141:141">
      <c r="EK11417" s="598"/>
    </row>
    <row r="11418" spans="141:141">
      <c r="EK11418" s="598"/>
    </row>
    <row r="11419" spans="141:141">
      <c r="EK11419" s="598"/>
    </row>
    <row r="11420" spans="141:141">
      <c r="EK11420" s="598"/>
    </row>
    <row r="11421" spans="141:141">
      <c r="EK11421" s="598"/>
    </row>
    <row r="11422" spans="141:141">
      <c r="EK11422" s="598"/>
    </row>
    <row r="11423" spans="141:141">
      <c r="EK11423" s="598"/>
    </row>
    <row r="11424" spans="141:141">
      <c r="EK11424" s="598"/>
    </row>
    <row r="11425" spans="141:141">
      <c r="EK11425" s="598"/>
    </row>
    <row r="11426" spans="141:141">
      <c r="EK11426" s="598"/>
    </row>
    <row r="11427" spans="141:141">
      <c r="EK11427" s="598"/>
    </row>
    <row r="11428" spans="141:141">
      <c r="EK11428" s="598"/>
    </row>
    <row r="11429" spans="141:141">
      <c r="EK11429" s="598"/>
    </row>
    <row r="11430" spans="141:141">
      <c r="EK11430" s="598"/>
    </row>
    <row r="11431" spans="141:141">
      <c r="EK11431" s="598"/>
    </row>
    <row r="11432" spans="141:141">
      <c r="EK11432" s="598"/>
    </row>
    <row r="11433" spans="141:141">
      <c r="EK11433" s="598"/>
    </row>
    <row r="11434" spans="141:141">
      <c r="EK11434" s="598"/>
    </row>
    <row r="11435" spans="141:141">
      <c r="EK11435" s="598"/>
    </row>
    <row r="11436" spans="141:141">
      <c r="EK11436" s="598"/>
    </row>
    <row r="11437" spans="141:141">
      <c r="EK11437" s="598"/>
    </row>
    <row r="11438" spans="141:141">
      <c r="EK11438" s="598"/>
    </row>
    <row r="11439" spans="141:141">
      <c r="EK11439" s="598"/>
    </row>
    <row r="11440" spans="141:141">
      <c r="EK11440" s="598"/>
    </row>
    <row r="11441" spans="141:141">
      <c r="EK11441" s="598"/>
    </row>
    <row r="11442" spans="141:141">
      <c r="EK11442" s="598"/>
    </row>
    <row r="11443" spans="141:141">
      <c r="EK11443" s="598"/>
    </row>
    <row r="11444" spans="141:141">
      <c r="EK11444" s="598"/>
    </row>
    <row r="11445" spans="141:141">
      <c r="EK11445" s="598"/>
    </row>
    <row r="11446" spans="141:141">
      <c r="EK11446" s="598"/>
    </row>
    <row r="11447" spans="141:141">
      <c r="EK11447" s="598"/>
    </row>
    <row r="11448" spans="141:141">
      <c r="EK11448" s="598"/>
    </row>
    <row r="11449" spans="141:141">
      <c r="EK11449" s="598"/>
    </row>
    <row r="11450" spans="141:141">
      <c r="EK11450" s="598"/>
    </row>
    <row r="11451" spans="141:141">
      <c r="EK11451" s="598"/>
    </row>
    <row r="11452" spans="141:141">
      <c r="EK11452" s="598"/>
    </row>
    <row r="11453" spans="141:141">
      <c r="EK11453" s="598"/>
    </row>
    <row r="11454" spans="141:141">
      <c r="EK11454" s="598"/>
    </row>
    <row r="11455" spans="141:141">
      <c r="EK11455" s="598"/>
    </row>
    <row r="11456" spans="141:141">
      <c r="EK11456" s="598"/>
    </row>
    <row r="11457" spans="141:141">
      <c r="EK11457" s="598"/>
    </row>
    <row r="11458" spans="141:141">
      <c r="EK11458" s="598"/>
    </row>
    <row r="11459" spans="141:141">
      <c r="EK11459" s="598"/>
    </row>
    <row r="11460" spans="141:141">
      <c r="EK11460" s="598"/>
    </row>
    <row r="11461" spans="141:141">
      <c r="EK11461" s="598"/>
    </row>
    <row r="11462" spans="141:141">
      <c r="EK11462" s="598"/>
    </row>
    <row r="11463" spans="141:141">
      <c r="EK11463" s="598"/>
    </row>
    <row r="11464" spans="141:141">
      <c r="EK11464" s="598"/>
    </row>
    <row r="11465" spans="141:141">
      <c r="EK11465" s="598"/>
    </row>
    <row r="11466" spans="141:141">
      <c r="EK11466" s="598"/>
    </row>
    <row r="11467" spans="141:141">
      <c r="EK11467" s="598"/>
    </row>
    <row r="11468" spans="141:141">
      <c r="EK11468" s="598"/>
    </row>
    <row r="11469" spans="141:141">
      <c r="EK11469" s="598"/>
    </row>
    <row r="11470" spans="141:141">
      <c r="EK11470" s="598"/>
    </row>
    <row r="11471" spans="141:141">
      <c r="EK11471" s="598"/>
    </row>
    <row r="11472" spans="141:141">
      <c r="EK11472" s="598"/>
    </row>
    <row r="11473" spans="141:141">
      <c r="EK11473" s="598"/>
    </row>
    <row r="11474" spans="141:141">
      <c r="EK11474" s="598"/>
    </row>
    <row r="11475" spans="141:141">
      <c r="EK11475" s="598"/>
    </row>
    <row r="11476" spans="141:141">
      <c r="EK11476" s="598"/>
    </row>
    <row r="11477" spans="141:141">
      <c r="EK11477" s="598"/>
    </row>
    <row r="11478" spans="141:141">
      <c r="EK11478" s="598"/>
    </row>
    <row r="11479" spans="141:141">
      <c r="EK11479" s="598"/>
    </row>
    <row r="11480" spans="141:141">
      <c r="EK11480" s="598"/>
    </row>
    <row r="11481" spans="141:141">
      <c r="EK11481" s="598"/>
    </row>
    <row r="11482" spans="141:141">
      <c r="EK11482" s="598"/>
    </row>
    <row r="11483" spans="141:141">
      <c r="EK11483" s="598"/>
    </row>
    <row r="11484" spans="141:141">
      <c r="EK11484" s="598"/>
    </row>
    <row r="11485" spans="141:141">
      <c r="EK11485" s="598"/>
    </row>
    <row r="11486" spans="141:141">
      <c r="EK11486" s="598"/>
    </row>
    <row r="11487" spans="141:141">
      <c r="EK11487" s="598"/>
    </row>
    <row r="11488" spans="141:141">
      <c r="EK11488" s="598"/>
    </row>
    <row r="11489" spans="141:141">
      <c r="EK11489" s="598"/>
    </row>
    <row r="11490" spans="141:141">
      <c r="EK11490" s="598"/>
    </row>
    <row r="11491" spans="141:141">
      <c r="EK11491" s="598"/>
    </row>
    <row r="11492" spans="141:141">
      <c r="EK11492" s="598"/>
    </row>
    <row r="11493" spans="141:141">
      <c r="EK11493" s="598"/>
    </row>
    <row r="11494" spans="141:141">
      <c r="EK11494" s="598"/>
    </row>
    <row r="11495" spans="141:141">
      <c r="EK11495" s="598"/>
    </row>
    <row r="11496" spans="141:141">
      <c r="EK11496" s="598"/>
    </row>
    <row r="11497" spans="141:141">
      <c r="EK11497" s="598"/>
    </row>
    <row r="11498" spans="141:141">
      <c r="EK11498" s="598"/>
    </row>
    <row r="11499" spans="141:141">
      <c r="EK11499" s="598"/>
    </row>
    <row r="11500" spans="141:141">
      <c r="EK11500" s="598"/>
    </row>
    <row r="11501" spans="141:141">
      <c r="EK11501" s="598"/>
    </row>
    <row r="11502" spans="141:141">
      <c r="EK11502" s="598"/>
    </row>
    <row r="11503" spans="141:141">
      <c r="EK11503" s="598"/>
    </row>
    <row r="11504" spans="141:141">
      <c r="EK11504" s="598"/>
    </row>
    <row r="11505" spans="141:141">
      <c r="EK11505" s="598"/>
    </row>
    <row r="11506" spans="141:141">
      <c r="EK11506" s="598"/>
    </row>
    <row r="11507" spans="141:141">
      <c r="EK11507" s="598"/>
    </row>
    <row r="11508" spans="141:141">
      <c r="EK11508" s="598"/>
    </row>
    <row r="11509" spans="141:141">
      <c r="EK11509" s="598"/>
    </row>
    <row r="11510" spans="141:141">
      <c r="EK11510" s="598"/>
    </row>
    <row r="11511" spans="141:141">
      <c r="EK11511" s="598"/>
    </row>
    <row r="11512" spans="141:141">
      <c r="EK11512" s="598"/>
    </row>
    <row r="11513" spans="141:141">
      <c r="EK11513" s="598"/>
    </row>
    <row r="11514" spans="141:141">
      <c r="EK11514" s="598"/>
    </row>
    <row r="11515" spans="141:141">
      <c r="EK11515" s="598"/>
    </row>
    <row r="11516" spans="141:141">
      <c r="EK11516" s="598"/>
    </row>
    <row r="11517" spans="141:141">
      <c r="EK11517" s="598"/>
    </row>
    <row r="11518" spans="141:141">
      <c r="EK11518" s="598"/>
    </row>
    <row r="11519" spans="141:141">
      <c r="EK11519" s="598"/>
    </row>
    <row r="11520" spans="141:141">
      <c r="EK11520" s="598"/>
    </row>
    <row r="11521" spans="141:141">
      <c r="EK11521" s="598"/>
    </row>
    <row r="11522" spans="141:141">
      <c r="EK11522" s="598"/>
    </row>
    <row r="11523" spans="141:141">
      <c r="EK11523" s="598"/>
    </row>
    <row r="11524" spans="141:141">
      <c r="EK11524" s="598"/>
    </row>
    <row r="11525" spans="141:141">
      <c r="EK11525" s="598"/>
    </row>
    <row r="11526" spans="141:141">
      <c r="EK11526" s="598"/>
    </row>
    <row r="11527" spans="141:141">
      <c r="EK11527" s="598"/>
    </row>
    <row r="11528" spans="141:141">
      <c r="EK11528" s="598"/>
    </row>
    <row r="11529" spans="141:141">
      <c r="EK11529" s="598"/>
    </row>
    <row r="11530" spans="141:141">
      <c r="EK11530" s="598"/>
    </row>
    <row r="11531" spans="141:141">
      <c r="EK11531" s="598"/>
    </row>
    <row r="11532" spans="141:141">
      <c r="EK11532" s="598"/>
    </row>
    <row r="11533" spans="141:141">
      <c r="EK11533" s="598"/>
    </row>
    <row r="11534" spans="141:141">
      <c r="EK11534" s="598"/>
    </row>
    <row r="11535" spans="141:141">
      <c r="EK11535" s="598"/>
    </row>
    <row r="11536" spans="141:141">
      <c r="EK11536" s="598"/>
    </row>
    <row r="11537" spans="141:141">
      <c r="EK11537" s="598"/>
    </row>
    <row r="11538" spans="141:141">
      <c r="EK11538" s="598"/>
    </row>
    <row r="11539" spans="141:141">
      <c r="EK11539" s="598"/>
    </row>
    <row r="11540" spans="141:141">
      <c r="EK11540" s="598"/>
    </row>
    <row r="11541" spans="141:141">
      <c r="EK11541" s="598"/>
    </row>
    <row r="11542" spans="141:141">
      <c r="EK11542" s="598"/>
    </row>
    <row r="11543" spans="141:141">
      <c r="EK11543" s="598"/>
    </row>
    <row r="11544" spans="141:141">
      <c r="EK11544" s="598"/>
    </row>
    <row r="11545" spans="141:141">
      <c r="EK11545" s="598"/>
    </row>
    <row r="11546" spans="141:141">
      <c r="EK11546" s="598"/>
    </row>
    <row r="11547" spans="141:141">
      <c r="EK11547" s="598"/>
    </row>
    <row r="11548" spans="141:141">
      <c r="EK11548" s="598"/>
    </row>
    <row r="11549" spans="141:141">
      <c r="EK11549" s="598"/>
    </row>
    <row r="11550" spans="141:141">
      <c r="EK11550" s="598"/>
    </row>
    <row r="11551" spans="141:141">
      <c r="EK11551" s="598"/>
    </row>
    <row r="11552" spans="141:141">
      <c r="EK11552" s="598"/>
    </row>
    <row r="11553" spans="141:141">
      <c r="EK11553" s="598"/>
    </row>
    <row r="11554" spans="141:141">
      <c r="EK11554" s="598"/>
    </row>
    <row r="11555" spans="141:141">
      <c r="EK11555" s="598"/>
    </row>
    <row r="11556" spans="141:141">
      <c r="EK11556" s="598"/>
    </row>
    <row r="11557" spans="141:141">
      <c r="EK11557" s="598"/>
    </row>
    <row r="11558" spans="141:141">
      <c r="EK11558" s="598"/>
    </row>
    <row r="11559" spans="141:141">
      <c r="EK11559" s="598"/>
    </row>
    <row r="11560" spans="141:141">
      <c r="EK11560" s="598"/>
    </row>
    <row r="11561" spans="141:141">
      <c r="EK11561" s="598"/>
    </row>
    <row r="11562" spans="141:141">
      <c r="EK11562" s="598"/>
    </row>
    <row r="11563" spans="141:141">
      <c r="EK11563" s="598"/>
    </row>
    <row r="11564" spans="141:141">
      <c r="EK11564" s="598"/>
    </row>
    <row r="11565" spans="141:141">
      <c r="EK11565" s="598"/>
    </row>
    <row r="11566" spans="141:141">
      <c r="EK11566" s="598"/>
    </row>
    <row r="11567" spans="141:141">
      <c r="EK11567" s="598"/>
    </row>
    <row r="11568" spans="141:141">
      <c r="EK11568" s="598"/>
    </row>
    <row r="11569" spans="141:141">
      <c r="EK11569" s="598"/>
    </row>
    <row r="11570" spans="141:141">
      <c r="EK11570" s="598"/>
    </row>
    <row r="11571" spans="141:141">
      <c r="EK11571" s="598"/>
    </row>
    <row r="11572" spans="141:141">
      <c r="EK11572" s="598"/>
    </row>
    <row r="11573" spans="141:141">
      <c r="EK11573" s="598"/>
    </row>
    <row r="11574" spans="141:141">
      <c r="EK11574" s="598"/>
    </row>
    <row r="11575" spans="141:141">
      <c r="EK11575" s="598"/>
    </row>
    <row r="11576" spans="141:141">
      <c r="EK11576" s="598"/>
    </row>
    <row r="11577" spans="141:141">
      <c r="EK11577" s="598"/>
    </row>
    <row r="11578" spans="141:141">
      <c r="EK11578" s="598"/>
    </row>
    <row r="11579" spans="141:141">
      <c r="EK11579" s="598"/>
    </row>
    <row r="11580" spans="141:141">
      <c r="EK11580" s="598"/>
    </row>
    <row r="11581" spans="141:141">
      <c r="EK11581" s="598"/>
    </row>
    <row r="11582" spans="141:141">
      <c r="EK11582" s="598"/>
    </row>
    <row r="11583" spans="141:141">
      <c r="EK11583" s="598"/>
    </row>
    <row r="11584" spans="141:141">
      <c r="EK11584" s="598"/>
    </row>
    <row r="11585" spans="141:141">
      <c r="EK11585" s="598"/>
    </row>
    <row r="11586" spans="141:141">
      <c r="EK11586" s="598"/>
    </row>
    <row r="11587" spans="141:141">
      <c r="EK11587" s="598"/>
    </row>
    <row r="11588" spans="141:141">
      <c r="EK11588" s="598"/>
    </row>
    <row r="11589" spans="141:141">
      <c r="EK11589" s="598"/>
    </row>
    <row r="11590" spans="141:141">
      <c r="EK11590" s="598"/>
    </row>
    <row r="11591" spans="141:141">
      <c r="EK11591" s="598"/>
    </row>
    <row r="11592" spans="141:141">
      <c r="EK11592" s="598"/>
    </row>
    <row r="11593" spans="141:141">
      <c r="EK11593" s="598"/>
    </row>
    <row r="11594" spans="141:141">
      <c r="EK11594" s="598"/>
    </row>
    <row r="11595" spans="141:141">
      <c r="EK11595" s="598"/>
    </row>
    <row r="11596" spans="141:141">
      <c r="EK11596" s="598"/>
    </row>
    <row r="11597" spans="141:141">
      <c r="EK11597" s="598"/>
    </row>
    <row r="11598" spans="141:141">
      <c r="EK11598" s="598"/>
    </row>
    <row r="11599" spans="141:141">
      <c r="EK11599" s="598"/>
    </row>
    <row r="11600" spans="141:141">
      <c r="EK11600" s="598"/>
    </row>
    <row r="11601" spans="141:141">
      <c r="EK11601" s="598"/>
    </row>
    <row r="11602" spans="141:141">
      <c r="EK11602" s="598"/>
    </row>
    <row r="11603" spans="141:141">
      <c r="EK11603" s="598"/>
    </row>
    <row r="11604" spans="141:141">
      <c r="EK11604" s="598"/>
    </row>
    <row r="11605" spans="141:141">
      <c r="EK11605" s="598"/>
    </row>
    <row r="11606" spans="141:141">
      <c r="EK11606" s="598"/>
    </row>
    <row r="11607" spans="141:141">
      <c r="EK11607" s="598"/>
    </row>
    <row r="11608" spans="141:141">
      <c r="EK11608" s="598"/>
    </row>
    <row r="11609" spans="141:141">
      <c r="EK11609" s="598"/>
    </row>
    <row r="11610" spans="141:141">
      <c r="EK11610" s="598"/>
    </row>
    <row r="11611" spans="141:141">
      <c r="EK11611" s="598"/>
    </row>
    <row r="11612" spans="141:141">
      <c r="EK11612" s="598"/>
    </row>
    <row r="11613" spans="141:141">
      <c r="EK11613" s="598"/>
    </row>
    <row r="11614" spans="141:141">
      <c r="EK11614" s="598"/>
    </row>
    <row r="11615" spans="141:141">
      <c r="EK11615" s="598"/>
    </row>
    <row r="11616" spans="141:141">
      <c r="EK11616" s="598"/>
    </row>
    <row r="11617" spans="141:141">
      <c r="EK11617" s="598"/>
    </row>
    <row r="11618" spans="141:141">
      <c r="EK11618" s="598"/>
    </row>
    <row r="11619" spans="141:141">
      <c r="EK11619" s="598"/>
    </row>
    <row r="11620" spans="141:141">
      <c r="EK11620" s="598"/>
    </row>
    <row r="11621" spans="141:141">
      <c r="EK11621" s="598"/>
    </row>
    <row r="11622" spans="141:141">
      <c r="EK11622" s="598"/>
    </row>
    <row r="11623" spans="141:141">
      <c r="EK11623" s="598"/>
    </row>
    <row r="11624" spans="141:141">
      <c r="EK11624" s="598"/>
    </row>
    <row r="11625" spans="141:141">
      <c r="EK11625" s="598"/>
    </row>
    <row r="11626" spans="141:141">
      <c r="EK11626" s="598"/>
    </row>
    <row r="11627" spans="141:141">
      <c r="EK11627" s="598"/>
    </row>
    <row r="11628" spans="141:141">
      <c r="EK11628" s="598"/>
    </row>
    <row r="11629" spans="141:141">
      <c r="EK11629" s="598"/>
    </row>
    <row r="11630" spans="141:141">
      <c r="EK11630" s="598"/>
    </row>
    <row r="11631" spans="141:141">
      <c r="EK11631" s="598"/>
    </row>
    <row r="11632" spans="141:141">
      <c r="EK11632" s="598"/>
    </row>
    <row r="11633" spans="141:141">
      <c r="EK11633" s="598"/>
    </row>
    <row r="11634" spans="141:141">
      <c r="EK11634" s="598"/>
    </row>
    <row r="11635" spans="141:141">
      <c r="EK11635" s="598"/>
    </row>
    <row r="11636" spans="141:141">
      <c r="EK11636" s="598"/>
    </row>
    <row r="11637" spans="141:141">
      <c r="EK11637" s="598"/>
    </row>
    <row r="11638" spans="141:141">
      <c r="EK11638" s="598"/>
    </row>
    <row r="11639" spans="141:141">
      <c r="EK11639" s="598"/>
    </row>
    <row r="11640" spans="141:141">
      <c r="EK11640" s="598"/>
    </row>
    <row r="11641" spans="141:141">
      <c r="EK11641" s="598"/>
    </row>
    <row r="11642" spans="141:141">
      <c r="EK11642" s="598"/>
    </row>
    <row r="11643" spans="141:141">
      <c r="EK11643" s="598"/>
    </row>
    <row r="11644" spans="141:141">
      <c r="EK11644" s="598"/>
    </row>
    <row r="11645" spans="141:141">
      <c r="EK11645" s="598"/>
    </row>
    <row r="11646" spans="141:141">
      <c r="EK11646" s="598"/>
    </row>
    <row r="11647" spans="141:141">
      <c r="EK11647" s="598"/>
    </row>
    <row r="11648" spans="141:141">
      <c r="EK11648" s="598"/>
    </row>
    <row r="11649" spans="141:141">
      <c r="EK11649" s="598"/>
    </row>
    <row r="11650" spans="141:141">
      <c r="EK11650" s="598"/>
    </row>
    <row r="11651" spans="141:141">
      <c r="EK11651" s="598"/>
    </row>
    <row r="11652" spans="141:141">
      <c r="EK11652" s="598"/>
    </row>
    <row r="11653" spans="141:141">
      <c r="EK11653" s="598"/>
    </row>
    <row r="11654" spans="141:141">
      <c r="EK11654" s="598"/>
    </row>
    <row r="11655" spans="141:141">
      <c r="EK11655" s="598"/>
    </row>
    <row r="11656" spans="141:141">
      <c r="EK11656" s="598"/>
    </row>
    <row r="11657" spans="141:141">
      <c r="EK11657" s="598"/>
    </row>
    <row r="11658" spans="141:141">
      <c r="EK11658" s="598"/>
    </row>
    <row r="11659" spans="141:141">
      <c r="EK11659" s="598"/>
    </row>
    <row r="11660" spans="141:141">
      <c r="EK11660" s="598"/>
    </row>
    <row r="11661" spans="141:141">
      <c r="EK11661" s="598"/>
    </row>
    <row r="11662" spans="141:141">
      <c r="EK11662" s="598"/>
    </row>
    <row r="11663" spans="141:141">
      <c r="EK11663" s="598"/>
    </row>
    <row r="11664" spans="141:141">
      <c r="EK11664" s="598"/>
    </row>
    <row r="11665" spans="141:141">
      <c r="EK11665" s="598"/>
    </row>
    <row r="11666" spans="141:141">
      <c r="EK11666" s="598"/>
    </row>
    <row r="11667" spans="141:141">
      <c r="EK11667" s="598"/>
    </row>
    <row r="11668" spans="141:141">
      <c r="EK11668" s="598"/>
    </row>
    <row r="11669" spans="141:141">
      <c r="EK11669" s="598"/>
    </row>
    <row r="11670" spans="141:141">
      <c r="EK11670" s="598"/>
    </row>
    <row r="11671" spans="141:141">
      <c r="EK11671" s="598"/>
    </row>
    <row r="11672" spans="141:141">
      <c r="EK11672" s="598"/>
    </row>
    <row r="11673" spans="141:141">
      <c r="EK11673" s="598"/>
    </row>
    <row r="11674" spans="141:141">
      <c r="EK11674" s="598"/>
    </row>
    <row r="11675" spans="141:141">
      <c r="EK11675" s="598"/>
    </row>
    <row r="11676" spans="141:141">
      <c r="EK11676" s="598"/>
    </row>
    <row r="11677" spans="141:141">
      <c r="EK11677" s="598"/>
    </row>
    <row r="11678" spans="141:141">
      <c r="EK11678" s="598"/>
    </row>
    <row r="11679" spans="141:141">
      <c r="EK11679" s="598"/>
    </row>
    <row r="11680" spans="141:141">
      <c r="EK11680" s="598"/>
    </row>
    <row r="11681" spans="141:141">
      <c r="EK11681" s="598"/>
    </row>
    <row r="11682" spans="141:141">
      <c r="EK11682" s="598"/>
    </row>
    <row r="11683" spans="141:141">
      <c r="EK11683" s="598"/>
    </row>
    <row r="11684" spans="141:141">
      <c r="EK11684" s="598"/>
    </row>
    <row r="11685" spans="141:141">
      <c r="EK11685" s="598"/>
    </row>
    <row r="11686" spans="141:141">
      <c r="EK11686" s="598"/>
    </row>
    <row r="11687" spans="141:141">
      <c r="EK11687" s="598"/>
    </row>
    <row r="11688" spans="141:141">
      <c r="EK11688" s="598"/>
    </row>
    <row r="11689" spans="141:141">
      <c r="EK11689" s="598"/>
    </row>
    <row r="11690" spans="141:141">
      <c r="EK11690" s="598"/>
    </row>
    <row r="11691" spans="141:141">
      <c r="EK11691" s="598"/>
    </row>
    <row r="11692" spans="141:141">
      <c r="EK11692" s="598"/>
    </row>
    <row r="11693" spans="141:141">
      <c r="EK11693" s="598"/>
    </row>
    <row r="11694" spans="141:141">
      <c r="EK11694" s="598"/>
    </row>
    <row r="11695" spans="141:141">
      <c r="EK11695" s="598"/>
    </row>
    <row r="11696" spans="141:141">
      <c r="EK11696" s="598"/>
    </row>
    <row r="11697" spans="141:141">
      <c r="EK11697" s="598"/>
    </row>
    <row r="11698" spans="141:141">
      <c r="EK11698" s="598"/>
    </row>
    <row r="11699" spans="141:141">
      <c r="EK11699" s="598"/>
    </row>
    <row r="11700" spans="141:141">
      <c r="EK11700" s="598"/>
    </row>
    <row r="11701" spans="141:141">
      <c r="EK11701" s="598"/>
    </row>
    <row r="11702" spans="141:141">
      <c r="EK11702" s="598"/>
    </row>
    <row r="11703" spans="141:141">
      <c r="EK11703" s="598"/>
    </row>
    <row r="11704" spans="141:141">
      <c r="EK11704" s="598"/>
    </row>
    <row r="11705" spans="141:141">
      <c r="EK11705" s="598"/>
    </row>
    <row r="11706" spans="141:141">
      <c r="EK11706" s="598"/>
    </row>
    <row r="11707" spans="141:141">
      <c r="EK11707" s="598"/>
    </row>
    <row r="11708" spans="141:141">
      <c r="EK11708" s="598"/>
    </row>
    <row r="11709" spans="141:141">
      <c r="EK11709" s="598"/>
    </row>
    <row r="11710" spans="141:141">
      <c r="EK11710" s="598"/>
    </row>
    <row r="11711" spans="141:141">
      <c r="EK11711" s="598"/>
    </row>
    <row r="11712" spans="141:141">
      <c r="EK11712" s="598"/>
    </row>
    <row r="11713" spans="141:141">
      <c r="EK11713" s="598"/>
    </row>
    <row r="11714" spans="141:141">
      <c r="EK11714" s="598"/>
    </row>
    <row r="11715" spans="141:141">
      <c r="EK11715" s="598"/>
    </row>
    <row r="11716" spans="141:141">
      <c r="EK11716" s="598"/>
    </row>
    <row r="11717" spans="141:141">
      <c r="EK11717" s="598"/>
    </row>
    <row r="11718" spans="141:141">
      <c r="EK11718" s="598"/>
    </row>
    <row r="11719" spans="141:141">
      <c r="EK11719" s="598"/>
    </row>
    <row r="11720" spans="141:141">
      <c r="EK11720" s="598"/>
    </row>
    <row r="11721" spans="141:141">
      <c r="EK11721" s="598"/>
    </row>
    <row r="11722" spans="141:141">
      <c r="EK11722" s="598"/>
    </row>
    <row r="11723" spans="141:141">
      <c r="EK11723" s="598"/>
    </row>
    <row r="11724" spans="141:141">
      <c r="EK11724" s="598"/>
    </row>
    <row r="11725" spans="141:141">
      <c r="EK11725" s="598"/>
    </row>
    <row r="11726" spans="141:141">
      <c r="EK11726" s="598"/>
    </row>
    <row r="11727" spans="141:141">
      <c r="EK11727" s="598"/>
    </row>
    <row r="11728" spans="141:141">
      <c r="EK11728" s="598"/>
    </row>
    <row r="11729" spans="141:141">
      <c r="EK11729" s="598"/>
    </row>
    <row r="11730" spans="141:141">
      <c r="EK11730" s="598"/>
    </row>
    <row r="11731" spans="141:141">
      <c r="EK11731" s="598"/>
    </row>
    <row r="11732" spans="141:141">
      <c r="EK11732" s="598"/>
    </row>
    <row r="11733" spans="141:141">
      <c r="EK11733" s="598"/>
    </row>
    <row r="11734" spans="141:141">
      <c r="EK11734" s="598"/>
    </row>
    <row r="11735" spans="141:141">
      <c r="EK11735" s="598"/>
    </row>
    <row r="11736" spans="141:141">
      <c r="EK11736" s="598"/>
    </row>
    <row r="11737" spans="141:141">
      <c r="EK11737" s="598"/>
    </row>
    <row r="11738" spans="141:141">
      <c r="EK11738" s="598"/>
    </row>
    <row r="11739" spans="141:141">
      <c r="EK11739" s="598"/>
    </row>
    <row r="11740" spans="141:141">
      <c r="EK11740" s="598"/>
    </row>
    <row r="11741" spans="141:141">
      <c r="EK11741" s="598"/>
    </row>
    <row r="11742" spans="141:141">
      <c r="EK11742" s="598"/>
    </row>
    <row r="11743" spans="141:141">
      <c r="EK11743" s="598"/>
    </row>
    <row r="11744" spans="141:141">
      <c r="EK11744" s="598"/>
    </row>
    <row r="11745" spans="141:141">
      <c r="EK11745" s="598"/>
    </row>
    <row r="11746" spans="141:141">
      <c r="EK11746" s="598"/>
    </row>
    <row r="11747" spans="141:141">
      <c r="EK11747" s="598"/>
    </row>
    <row r="11748" spans="141:141">
      <c r="EK11748" s="598"/>
    </row>
    <row r="11749" spans="141:141">
      <c r="EK11749" s="598"/>
    </row>
    <row r="11750" spans="141:141">
      <c r="EK11750" s="598"/>
    </row>
    <row r="11751" spans="141:141">
      <c r="EK11751" s="598"/>
    </row>
    <row r="11752" spans="141:141">
      <c r="EK11752" s="598"/>
    </row>
    <row r="11753" spans="141:141">
      <c r="EK11753" s="598"/>
    </row>
    <row r="11754" spans="141:141">
      <c r="EK11754" s="598"/>
    </row>
    <row r="11755" spans="141:141">
      <c r="EK11755" s="598"/>
    </row>
    <row r="11756" spans="141:141">
      <c r="EK11756" s="598"/>
    </row>
    <row r="11757" spans="141:141">
      <c r="EK11757" s="598"/>
    </row>
    <row r="11758" spans="141:141">
      <c r="EK11758" s="598"/>
    </row>
    <row r="11759" spans="141:141">
      <c r="EK11759" s="598"/>
    </row>
    <row r="11760" spans="141:141">
      <c r="EK11760" s="598"/>
    </row>
    <row r="11761" spans="141:141">
      <c r="EK11761" s="598"/>
    </row>
    <row r="11762" spans="141:141">
      <c r="EK11762" s="598"/>
    </row>
    <row r="11763" spans="141:141">
      <c r="EK11763" s="598"/>
    </row>
    <row r="11764" spans="141:141">
      <c r="EK11764" s="598"/>
    </row>
    <row r="11765" spans="141:141">
      <c r="EK11765" s="598"/>
    </row>
    <row r="11766" spans="141:141">
      <c r="EK11766" s="598"/>
    </row>
    <row r="11767" spans="141:141">
      <c r="EK11767" s="598"/>
    </row>
    <row r="11768" spans="141:141">
      <c r="EK11768" s="598"/>
    </row>
    <row r="11769" spans="141:141">
      <c r="EK11769" s="598"/>
    </row>
    <row r="11770" spans="141:141">
      <c r="EK11770" s="598"/>
    </row>
    <row r="11771" spans="141:141">
      <c r="EK11771" s="598"/>
    </row>
    <row r="11772" spans="141:141">
      <c r="EK11772" s="598"/>
    </row>
    <row r="11773" spans="141:141">
      <c r="EK11773" s="598"/>
    </row>
    <row r="11774" spans="141:141">
      <c r="EK11774" s="598"/>
    </row>
    <row r="11775" spans="141:141">
      <c r="EK11775" s="598"/>
    </row>
    <row r="11776" spans="141:141">
      <c r="EK11776" s="598"/>
    </row>
    <row r="11777" spans="141:141">
      <c r="EK11777" s="598"/>
    </row>
    <row r="11778" spans="141:141">
      <c r="EK11778" s="598"/>
    </row>
    <row r="11779" spans="141:141">
      <c r="EK11779" s="598"/>
    </row>
    <row r="11780" spans="141:141">
      <c r="EK11780" s="598"/>
    </row>
    <row r="11781" spans="141:141">
      <c r="EK11781" s="598"/>
    </row>
    <row r="11782" spans="141:141">
      <c r="EK11782" s="598"/>
    </row>
    <row r="11783" spans="141:141">
      <c r="EK11783" s="598"/>
    </row>
    <row r="11784" spans="141:141">
      <c r="EK11784" s="598"/>
    </row>
    <row r="11785" spans="141:141">
      <c r="EK11785" s="598"/>
    </row>
    <row r="11786" spans="141:141">
      <c r="EK11786" s="598"/>
    </row>
    <row r="11787" spans="141:141">
      <c r="EK11787" s="598"/>
    </row>
    <row r="11788" spans="141:141">
      <c r="EK11788" s="598"/>
    </row>
    <row r="11789" spans="141:141">
      <c r="EK11789" s="598"/>
    </row>
    <row r="11790" spans="141:141">
      <c r="EK11790" s="598"/>
    </row>
    <row r="11791" spans="141:141">
      <c r="EK11791" s="598"/>
    </row>
    <row r="11792" spans="141:141">
      <c r="EK11792" s="598"/>
    </row>
    <row r="11793" spans="141:141">
      <c r="EK11793" s="598"/>
    </row>
    <row r="11794" spans="141:141">
      <c r="EK11794" s="598"/>
    </row>
    <row r="11795" spans="141:141">
      <c r="EK11795" s="598"/>
    </row>
    <row r="11796" spans="141:141">
      <c r="EK11796" s="598"/>
    </row>
    <row r="11797" spans="141:141">
      <c r="EK11797" s="598"/>
    </row>
    <row r="11798" spans="141:141">
      <c r="EK11798" s="598"/>
    </row>
    <row r="11799" spans="141:141">
      <c r="EK11799" s="598"/>
    </row>
    <row r="11800" spans="141:141">
      <c r="EK11800" s="598"/>
    </row>
    <row r="11801" spans="141:141">
      <c r="EK11801" s="598"/>
    </row>
    <row r="11802" spans="141:141">
      <c r="EK11802" s="598"/>
    </row>
    <row r="11803" spans="141:141">
      <c r="EK11803" s="598"/>
    </row>
    <row r="11804" spans="141:141">
      <c r="EK11804" s="598"/>
    </row>
    <row r="11805" spans="141:141">
      <c r="EK11805" s="598"/>
    </row>
    <row r="11806" spans="141:141">
      <c r="EK11806" s="598"/>
    </row>
    <row r="11807" spans="141:141">
      <c r="EK11807" s="598"/>
    </row>
    <row r="11808" spans="141:141">
      <c r="EK11808" s="598"/>
    </row>
    <row r="11809" spans="141:141">
      <c r="EK11809" s="598"/>
    </row>
    <row r="11810" spans="141:141">
      <c r="EK11810" s="598"/>
    </row>
    <row r="11811" spans="141:141">
      <c r="EK11811" s="598"/>
    </row>
    <row r="11812" spans="141:141">
      <c r="EK11812" s="598"/>
    </row>
    <row r="11813" spans="141:141">
      <c r="EK11813" s="598"/>
    </row>
    <row r="11814" spans="141:141">
      <c r="EK11814" s="598"/>
    </row>
    <row r="11815" spans="141:141">
      <c r="EK11815" s="598"/>
    </row>
    <row r="11816" spans="141:141">
      <c r="EK11816" s="598"/>
    </row>
    <row r="11817" spans="141:141">
      <c r="EK11817" s="598"/>
    </row>
    <row r="11818" spans="141:141">
      <c r="EK11818" s="598"/>
    </row>
    <row r="11819" spans="141:141">
      <c r="EK11819" s="598"/>
    </row>
    <row r="11820" spans="141:141">
      <c r="EK11820" s="598"/>
    </row>
    <row r="11821" spans="141:141">
      <c r="EK11821" s="598"/>
    </row>
    <row r="11822" spans="141:141">
      <c r="EK11822" s="598"/>
    </row>
    <row r="11823" spans="141:141">
      <c r="EK11823" s="598"/>
    </row>
    <row r="11824" spans="141:141">
      <c r="EK11824" s="598"/>
    </row>
    <row r="11825" spans="141:141">
      <c r="EK11825" s="598"/>
    </row>
    <row r="11826" spans="141:141">
      <c r="EK11826" s="598"/>
    </row>
    <row r="11827" spans="141:141">
      <c r="EK11827" s="598"/>
    </row>
    <row r="11828" spans="141:141">
      <c r="EK11828" s="598"/>
    </row>
    <row r="11829" spans="141:141">
      <c r="EK11829" s="598"/>
    </row>
    <row r="11830" spans="141:141">
      <c r="EK11830" s="598"/>
    </row>
    <row r="11831" spans="141:141">
      <c r="EK11831" s="598"/>
    </row>
    <row r="11832" spans="141:141">
      <c r="EK11832" s="598"/>
    </row>
    <row r="11833" spans="141:141">
      <c r="EK11833" s="598"/>
    </row>
    <row r="11834" spans="141:141">
      <c r="EK11834" s="598"/>
    </row>
    <row r="11835" spans="141:141">
      <c r="EK11835" s="598"/>
    </row>
    <row r="11836" spans="141:141">
      <c r="EK11836" s="598"/>
    </row>
    <row r="11837" spans="141:141">
      <c r="EK11837" s="598"/>
    </row>
    <row r="11838" spans="141:141">
      <c r="EK11838" s="598"/>
    </row>
    <row r="11839" spans="141:141">
      <c r="EK11839" s="598"/>
    </row>
    <row r="11840" spans="141:141">
      <c r="EK11840" s="598"/>
    </row>
    <row r="11841" spans="141:141">
      <c r="EK11841" s="598"/>
    </row>
    <row r="11842" spans="141:141">
      <c r="EK11842" s="598"/>
    </row>
    <row r="11843" spans="141:141">
      <c r="EK11843" s="598"/>
    </row>
    <row r="11844" spans="141:141">
      <c r="EK11844" s="598"/>
    </row>
    <row r="11845" spans="141:141">
      <c r="EK11845" s="598"/>
    </row>
    <row r="11846" spans="141:141">
      <c r="EK11846" s="598"/>
    </row>
    <row r="11847" spans="141:141">
      <c r="EK11847" s="598"/>
    </row>
    <row r="11848" spans="141:141">
      <c r="EK11848" s="598"/>
    </row>
    <row r="11849" spans="141:141">
      <c r="EK11849" s="598"/>
    </row>
    <row r="11850" spans="141:141">
      <c r="EK11850" s="598"/>
    </row>
    <row r="11851" spans="141:141">
      <c r="EK11851" s="598"/>
    </row>
    <row r="11852" spans="141:141">
      <c r="EK11852" s="598"/>
    </row>
    <row r="11853" spans="141:141">
      <c r="EK11853" s="598"/>
    </row>
    <row r="11854" spans="141:141">
      <c r="EK11854" s="598"/>
    </row>
    <row r="11855" spans="141:141">
      <c r="EK11855" s="598"/>
    </row>
    <row r="11856" spans="141:141">
      <c r="EK11856" s="598"/>
    </row>
    <row r="11857" spans="141:141">
      <c r="EK11857" s="598"/>
    </row>
    <row r="11858" spans="141:141">
      <c r="EK11858" s="598"/>
    </row>
    <row r="11859" spans="141:141">
      <c r="EK11859" s="598"/>
    </row>
    <row r="11860" spans="141:141">
      <c r="EK11860" s="598"/>
    </row>
    <row r="11861" spans="141:141">
      <c r="EK11861" s="598"/>
    </row>
    <row r="11862" spans="141:141">
      <c r="EK11862" s="598"/>
    </row>
    <row r="11863" spans="141:141">
      <c r="EK11863" s="598"/>
    </row>
    <row r="11864" spans="141:141">
      <c r="EK11864" s="598"/>
    </row>
    <row r="11865" spans="141:141">
      <c r="EK11865" s="598"/>
    </row>
    <row r="11866" spans="141:141">
      <c r="EK11866" s="598"/>
    </row>
    <row r="11867" spans="141:141">
      <c r="EK11867" s="598"/>
    </row>
    <row r="11868" spans="141:141">
      <c r="EK11868" s="598"/>
    </row>
    <row r="11869" spans="141:141">
      <c r="EK11869" s="598"/>
    </row>
    <row r="11870" spans="141:141">
      <c r="EK11870" s="598"/>
    </row>
    <row r="11871" spans="141:141">
      <c r="EK11871" s="598"/>
    </row>
    <row r="11872" spans="141:141">
      <c r="EK11872" s="598"/>
    </row>
    <row r="11873" spans="141:141">
      <c r="EK11873" s="598"/>
    </row>
    <row r="11874" spans="141:141">
      <c r="EK11874" s="598"/>
    </row>
    <row r="11875" spans="141:141">
      <c r="EK11875" s="598"/>
    </row>
    <row r="11876" spans="141:141">
      <c r="EK11876" s="598"/>
    </row>
    <row r="11877" spans="141:141">
      <c r="EK11877" s="598"/>
    </row>
    <row r="11878" spans="141:141">
      <c r="EK11878" s="598"/>
    </row>
    <row r="11879" spans="141:141">
      <c r="EK11879" s="598"/>
    </row>
    <row r="11880" spans="141:141">
      <c r="EK11880" s="598"/>
    </row>
    <row r="11881" spans="141:141">
      <c r="EK11881" s="598"/>
    </row>
    <row r="11882" spans="141:141">
      <c r="EK11882" s="598"/>
    </row>
    <row r="11883" spans="141:141">
      <c r="EK11883" s="598"/>
    </row>
    <row r="11884" spans="141:141">
      <c r="EK11884" s="598"/>
    </row>
    <row r="11885" spans="141:141">
      <c r="EK11885" s="598"/>
    </row>
    <row r="11886" spans="141:141">
      <c r="EK11886" s="598"/>
    </row>
    <row r="11887" spans="141:141">
      <c r="EK11887" s="598"/>
    </row>
    <row r="11888" spans="141:141">
      <c r="EK11888" s="598"/>
    </row>
    <row r="11889" spans="141:141">
      <c r="EK11889" s="598"/>
    </row>
    <row r="11890" spans="141:141">
      <c r="EK11890" s="598"/>
    </row>
    <row r="11891" spans="141:141">
      <c r="EK11891" s="598"/>
    </row>
    <row r="11892" spans="141:141">
      <c r="EK11892" s="598"/>
    </row>
    <row r="11893" spans="141:141">
      <c r="EK11893" s="598"/>
    </row>
    <row r="11894" spans="141:141">
      <c r="EK11894" s="598"/>
    </row>
    <row r="11895" spans="141:141">
      <c r="EK11895" s="598"/>
    </row>
    <row r="11896" spans="141:141">
      <c r="EK11896" s="598"/>
    </row>
    <row r="11897" spans="141:141">
      <c r="EK11897" s="598"/>
    </row>
    <row r="11898" spans="141:141">
      <c r="EK11898" s="598"/>
    </row>
    <row r="11899" spans="141:141">
      <c r="EK11899" s="598"/>
    </row>
    <row r="11900" spans="141:141">
      <c r="EK11900" s="598"/>
    </row>
    <row r="11901" spans="141:141">
      <c r="EK11901" s="598"/>
    </row>
    <row r="11902" spans="141:141">
      <c r="EK11902" s="598"/>
    </row>
    <row r="11903" spans="141:141">
      <c r="EK11903" s="598"/>
    </row>
    <row r="11904" spans="141:141">
      <c r="EK11904" s="598"/>
    </row>
    <row r="11905" spans="141:141">
      <c r="EK11905" s="598"/>
    </row>
    <row r="11906" spans="141:141">
      <c r="EK11906" s="598"/>
    </row>
    <row r="11907" spans="141:141">
      <c r="EK11907" s="598"/>
    </row>
    <row r="11908" spans="141:141">
      <c r="EK11908" s="598"/>
    </row>
    <row r="11909" spans="141:141">
      <c r="EK11909" s="598"/>
    </row>
    <row r="11910" spans="141:141">
      <c r="EK11910" s="598"/>
    </row>
    <row r="11911" spans="141:141">
      <c r="EK11911" s="598"/>
    </row>
    <row r="11912" spans="141:141">
      <c r="EK11912" s="598"/>
    </row>
    <row r="11913" spans="141:141">
      <c r="EK11913" s="598"/>
    </row>
    <row r="11914" spans="141:141">
      <c r="EK11914" s="598"/>
    </row>
    <row r="11915" spans="141:141">
      <c r="EK11915" s="598"/>
    </row>
    <row r="11916" spans="141:141">
      <c r="EK11916" s="598"/>
    </row>
    <row r="11917" spans="141:141">
      <c r="EK11917" s="598"/>
    </row>
    <row r="11918" spans="141:141">
      <c r="EK11918" s="598"/>
    </row>
    <row r="11919" spans="141:141">
      <c r="EK11919" s="598"/>
    </row>
    <row r="11920" spans="141:141">
      <c r="EK11920" s="598"/>
    </row>
    <row r="11921" spans="141:141">
      <c r="EK11921" s="598"/>
    </row>
    <row r="11922" spans="141:141">
      <c r="EK11922" s="598"/>
    </row>
    <row r="11923" spans="141:141">
      <c r="EK11923" s="598"/>
    </row>
    <row r="11924" spans="141:141">
      <c r="EK11924" s="598"/>
    </row>
    <row r="11925" spans="141:141">
      <c r="EK11925" s="598"/>
    </row>
    <row r="11926" spans="141:141">
      <c r="EK11926" s="598"/>
    </row>
    <row r="11927" spans="141:141">
      <c r="EK11927" s="598"/>
    </row>
    <row r="11928" spans="141:141">
      <c r="EK11928" s="598"/>
    </row>
    <row r="11929" spans="141:141">
      <c r="EK11929" s="598"/>
    </row>
    <row r="11930" spans="141:141">
      <c r="EK11930" s="598"/>
    </row>
    <row r="11931" spans="141:141">
      <c r="EK11931" s="598"/>
    </row>
    <row r="11932" spans="141:141">
      <c r="EK11932" s="598"/>
    </row>
    <row r="11933" spans="141:141">
      <c r="EK11933" s="598"/>
    </row>
    <row r="11934" spans="141:141">
      <c r="EK11934" s="598"/>
    </row>
    <row r="11935" spans="141:141">
      <c r="EK11935" s="598"/>
    </row>
    <row r="11936" spans="141:141">
      <c r="EK11936" s="598"/>
    </row>
    <row r="11937" spans="141:141">
      <c r="EK11937" s="598"/>
    </row>
    <row r="11938" spans="141:141">
      <c r="EK11938" s="598"/>
    </row>
    <row r="11939" spans="141:141">
      <c r="EK11939" s="598"/>
    </row>
    <row r="11940" spans="141:141">
      <c r="EK11940" s="598"/>
    </row>
    <row r="11941" spans="141:141">
      <c r="EK11941" s="598"/>
    </row>
    <row r="11942" spans="141:141">
      <c r="EK11942" s="598"/>
    </row>
    <row r="11943" spans="141:141">
      <c r="EK11943" s="598"/>
    </row>
    <row r="11944" spans="141:141">
      <c r="EK11944" s="598"/>
    </row>
    <row r="11945" spans="141:141">
      <c r="EK11945" s="598"/>
    </row>
    <row r="11946" spans="141:141">
      <c r="EK11946" s="598"/>
    </row>
    <row r="11947" spans="141:141">
      <c r="EK11947" s="598"/>
    </row>
    <row r="11948" spans="141:141">
      <c r="EK11948" s="598"/>
    </row>
    <row r="11949" spans="141:141">
      <c r="EK11949" s="598"/>
    </row>
    <row r="11950" spans="141:141">
      <c r="EK11950" s="598"/>
    </row>
    <row r="11951" spans="141:141">
      <c r="EK11951" s="598"/>
    </row>
    <row r="11952" spans="141:141">
      <c r="EK11952" s="598"/>
    </row>
    <row r="11953" spans="141:141">
      <c r="EK11953" s="598"/>
    </row>
    <row r="11954" spans="141:141">
      <c r="EK11954" s="598"/>
    </row>
    <row r="11955" spans="141:141">
      <c r="EK11955" s="598"/>
    </row>
    <row r="11956" spans="141:141">
      <c r="EK11956" s="598"/>
    </row>
    <row r="11957" spans="141:141">
      <c r="EK11957" s="598"/>
    </row>
    <row r="11958" spans="141:141">
      <c r="EK11958" s="598"/>
    </row>
    <row r="11959" spans="141:141">
      <c r="EK11959" s="598"/>
    </row>
    <row r="11960" spans="141:141">
      <c r="EK11960" s="598"/>
    </row>
    <row r="11961" spans="141:141">
      <c r="EK11961" s="598"/>
    </row>
    <row r="11962" spans="141:141">
      <c r="EK11962" s="598"/>
    </row>
    <row r="11963" spans="141:141">
      <c r="EK11963" s="598"/>
    </row>
    <row r="11964" spans="141:141">
      <c r="EK11964" s="598"/>
    </row>
    <row r="11965" spans="141:141">
      <c r="EK11965" s="598"/>
    </row>
    <row r="11966" spans="141:141">
      <c r="EK11966" s="598"/>
    </row>
    <row r="11967" spans="141:141">
      <c r="EK11967" s="598"/>
    </row>
    <row r="11968" spans="141:141">
      <c r="EK11968" s="598"/>
    </row>
    <row r="11969" spans="141:141">
      <c r="EK11969" s="598"/>
    </row>
    <row r="11970" spans="141:141">
      <c r="EK11970" s="598"/>
    </row>
    <row r="11971" spans="141:141">
      <c r="EK11971" s="598"/>
    </row>
    <row r="11972" spans="141:141">
      <c r="EK11972" s="598"/>
    </row>
    <row r="11973" spans="141:141">
      <c r="EK11973" s="598"/>
    </row>
    <row r="11974" spans="141:141">
      <c r="EK11974" s="598"/>
    </row>
    <row r="11975" spans="141:141">
      <c r="EK11975" s="598"/>
    </row>
    <row r="11976" spans="141:141">
      <c r="EK11976" s="598"/>
    </row>
    <row r="11977" spans="141:141">
      <c r="EK11977" s="598"/>
    </row>
    <row r="11978" spans="141:141">
      <c r="EK11978" s="598"/>
    </row>
    <row r="11979" spans="141:141">
      <c r="EK11979" s="598"/>
    </row>
    <row r="11980" spans="141:141">
      <c r="EK11980" s="598"/>
    </row>
    <row r="11981" spans="141:141">
      <c r="EK11981" s="598"/>
    </row>
    <row r="11982" spans="141:141">
      <c r="EK11982" s="598"/>
    </row>
    <row r="11983" spans="141:141">
      <c r="EK11983" s="598"/>
    </row>
    <row r="11984" spans="141:141">
      <c r="EK11984" s="598"/>
    </row>
    <row r="11985" spans="141:141">
      <c r="EK11985" s="598"/>
    </row>
    <row r="11986" spans="141:141">
      <c r="EK11986" s="598"/>
    </row>
    <row r="11987" spans="141:141">
      <c r="EK11987" s="598"/>
    </row>
    <row r="11988" spans="141:141">
      <c r="EK11988" s="598"/>
    </row>
    <row r="11989" spans="141:141">
      <c r="EK11989" s="598"/>
    </row>
    <row r="11990" spans="141:141">
      <c r="EK11990" s="598"/>
    </row>
    <row r="11991" spans="141:141">
      <c r="EK11991" s="598"/>
    </row>
    <row r="11992" spans="141:141">
      <c r="EK11992" s="598"/>
    </row>
    <row r="11993" spans="141:141">
      <c r="EK11993" s="598"/>
    </row>
    <row r="11994" spans="141:141">
      <c r="EK11994" s="598"/>
    </row>
    <row r="11995" spans="141:141">
      <c r="EK11995" s="598"/>
    </row>
    <row r="11996" spans="141:141">
      <c r="EK11996" s="598"/>
    </row>
    <row r="11997" spans="141:141">
      <c r="EK11997" s="598"/>
    </row>
    <row r="11998" spans="141:141">
      <c r="EK11998" s="598"/>
    </row>
    <row r="11999" spans="141:141">
      <c r="EK11999" s="598"/>
    </row>
    <row r="12000" spans="141:141">
      <c r="EK12000" s="598"/>
    </row>
    <row r="12001" spans="141:141">
      <c r="EK12001" s="598"/>
    </row>
    <row r="12002" spans="141:141">
      <c r="EK12002" s="598"/>
    </row>
    <row r="12003" spans="141:141">
      <c r="EK12003" s="598"/>
    </row>
    <row r="12004" spans="141:141">
      <c r="EK12004" s="598"/>
    </row>
    <row r="12005" spans="141:141">
      <c r="EK12005" s="598"/>
    </row>
    <row r="12006" spans="141:141">
      <c r="EK12006" s="598"/>
    </row>
    <row r="12007" spans="141:141">
      <c r="EK12007" s="598"/>
    </row>
    <row r="12008" spans="141:141">
      <c r="EK12008" s="598"/>
    </row>
    <row r="12009" spans="141:141">
      <c r="EK12009" s="598"/>
    </row>
    <row r="12010" spans="141:141">
      <c r="EK12010" s="598"/>
    </row>
    <row r="12011" spans="141:141">
      <c r="EK12011" s="598"/>
    </row>
    <row r="12012" spans="141:141">
      <c r="EK12012" s="598"/>
    </row>
    <row r="12013" spans="141:141">
      <c r="EK12013" s="598"/>
    </row>
    <row r="12014" spans="141:141">
      <c r="EK12014" s="598"/>
    </row>
    <row r="12015" spans="141:141">
      <c r="EK12015" s="598"/>
    </row>
    <row r="12016" spans="141:141">
      <c r="EK12016" s="598"/>
    </row>
    <row r="12017" spans="141:141">
      <c r="EK12017" s="598"/>
    </row>
    <row r="12018" spans="141:141">
      <c r="EK12018" s="598"/>
    </row>
    <row r="12019" spans="141:141">
      <c r="EK12019" s="598"/>
    </row>
    <row r="12020" spans="141:141">
      <c r="EK12020" s="598"/>
    </row>
    <row r="12021" spans="141:141">
      <c r="EK12021" s="598"/>
    </row>
    <row r="12022" spans="141:141">
      <c r="EK12022" s="598"/>
    </row>
    <row r="12023" spans="141:141">
      <c r="EK12023" s="598"/>
    </row>
    <row r="12024" spans="141:141">
      <c r="EK12024" s="598"/>
    </row>
    <row r="12025" spans="141:141">
      <c r="EK12025" s="598"/>
    </row>
    <row r="12026" spans="141:141">
      <c r="EK12026" s="598"/>
    </row>
    <row r="12027" spans="141:141">
      <c r="EK12027" s="598"/>
    </row>
    <row r="12028" spans="141:141">
      <c r="EK12028" s="598"/>
    </row>
    <row r="12029" spans="141:141">
      <c r="EK12029" s="598"/>
    </row>
    <row r="12030" spans="141:141">
      <c r="EK12030" s="598"/>
    </row>
    <row r="12031" spans="141:141">
      <c r="EK12031" s="598"/>
    </row>
    <row r="12032" spans="141:141">
      <c r="EK12032" s="598"/>
    </row>
    <row r="12033" spans="141:141">
      <c r="EK12033" s="598"/>
    </row>
    <row r="12034" spans="141:141">
      <c r="EK12034" s="598"/>
    </row>
    <row r="12035" spans="141:141">
      <c r="EK12035" s="598"/>
    </row>
    <row r="12036" spans="141:141">
      <c r="EK12036" s="598"/>
    </row>
    <row r="12037" spans="141:141">
      <c r="EK12037" s="598"/>
    </row>
    <row r="12038" spans="141:141">
      <c r="EK12038" s="598"/>
    </row>
    <row r="12039" spans="141:141">
      <c r="EK12039" s="598"/>
    </row>
    <row r="12040" spans="141:141">
      <c r="EK12040" s="598"/>
    </row>
    <row r="12041" spans="141:141">
      <c r="EK12041" s="598"/>
    </row>
    <row r="12042" spans="141:141">
      <c r="EK12042" s="598"/>
    </row>
    <row r="12043" spans="141:141">
      <c r="EK12043" s="598"/>
    </row>
    <row r="12044" spans="141:141">
      <c r="EK12044" s="598"/>
    </row>
    <row r="12045" spans="141:141">
      <c r="EK12045" s="598"/>
    </row>
    <row r="12046" spans="141:141">
      <c r="EK12046" s="598"/>
    </row>
    <row r="12047" spans="141:141">
      <c r="EK12047" s="598"/>
    </row>
    <row r="12048" spans="141:141">
      <c r="EK12048" s="598"/>
    </row>
    <row r="12049" spans="141:141">
      <c r="EK12049" s="598"/>
    </row>
    <row r="12050" spans="141:141">
      <c r="EK12050" s="598"/>
    </row>
    <row r="12051" spans="141:141">
      <c r="EK12051" s="598"/>
    </row>
    <row r="12052" spans="141:141">
      <c r="EK12052" s="598"/>
    </row>
    <row r="12053" spans="141:141">
      <c r="EK12053" s="598"/>
    </row>
    <row r="12054" spans="141:141">
      <c r="EK12054" s="598"/>
    </row>
    <row r="12055" spans="141:141">
      <c r="EK12055" s="598"/>
    </row>
    <row r="12056" spans="141:141">
      <c r="EK12056" s="598"/>
    </row>
    <row r="12057" spans="141:141">
      <c r="EK12057" s="598"/>
    </row>
    <row r="12058" spans="141:141">
      <c r="EK12058" s="598"/>
    </row>
    <row r="12059" spans="141:141">
      <c r="EK12059" s="598"/>
    </row>
    <row r="12060" spans="141:141">
      <c r="EK12060" s="598"/>
    </row>
    <row r="12061" spans="141:141">
      <c r="EK12061" s="598"/>
    </row>
    <row r="12062" spans="141:141">
      <c r="EK12062" s="598"/>
    </row>
    <row r="12063" spans="141:141">
      <c r="EK12063" s="598"/>
    </row>
    <row r="12064" spans="141:141">
      <c r="EK12064" s="598"/>
    </row>
    <row r="12065" spans="141:141">
      <c r="EK12065" s="598"/>
    </row>
    <row r="12066" spans="141:141">
      <c r="EK12066" s="598"/>
    </row>
    <row r="12067" spans="141:141">
      <c r="EK12067" s="598"/>
    </row>
    <row r="12068" spans="141:141">
      <c r="EK12068" s="598"/>
    </row>
    <row r="12069" spans="141:141">
      <c r="EK12069" s="598"/>
    </row>
    <row r="12070" spans="141:141">
      <c r="EK12070" s="598"/>
    </row>
    <row r="12071" spans="141:141">
      <c r="EK12071" s="598"/>
    </row>
    <row r="12072" spans="141:141">
      <c r="EK12072" s="598"/>
    </row>
    <row r="12073" spans="141:141">
      <c r="EK12073" s="598"/>
    </row>
    <row r="12074" spans="141:141">
      <c r="EK12074" s="598"/>
    </row>
    <row r="12075" spans="141:141">
      <c r="EK12075" s="598"/>
    </row>
    <row r="12076" spans="141:141">
      <c r="EK12076" s="598"/>
    </row>
    <row r="12077" spans="141:141">
      <c r="EK12077" s="598"/>
    </row>
    <row r="12078" spans="141:141">
      <c r="EK12078" s="598"/>
    </row>
    <row r="12079" spans="141:141">
      <c r="EK12079" s="598"/>
    </row>
    <row r="12080" spans="141:141">
      <c r="EK12080" s="598"/>
    </row>
    <row r="12081" spans="141:141">
      <c r="EK12081" s="598"/>
    </row>
    <row r="12082" spans="141:141">
      <c r="EK12082" s="598"/>
    </row>
    <row r="12083" spans="141:141">
      <c r="EK12083" s="598"/>
    </row>
    <row r="12084" spans="141:141">
      <c r="EK12084" s="598"/>
    </row>
    <row r="12085" spans="141:141">
      <c r="EK12085" s="598"/>
    </row>
    <row r="12086" spans="141:141">
      <c r="EK12086" s="598"/>
    </row>
    <row r="12087" spans="141:141">
      <c r="EK12087" s="598"/>
    </row>
    <row r="12088" spans="141:141">
      <c r="EK12088" s="598"/>
    </row>
    <row r="12089" spans="141:141">
      <c r="EK12089" s="598"/>
    </row>
    <row r="12090" spans="141:141">
      <c r="EK12090" s="598"/>
    </row>
    <row r="12091" spans="141:141">
      <c r="EK12091" s="598"/>
    </row>
    <row r="12092" spans="141:141">
      <c r="EK12092" s="598"/>
    </row>
    <row r="12093" spans="141:141">
      <c r="EK12093" s="598"/>
    </row>
    <row r="12094" spans="141:141">
      <c r="EK12094" s="598"/>
    </row>
    <row r="12095" spans="141:141">
      <c r="EK12095" s="598"/>
    </row>
    <row r="12096" spans="141:141">
      <c r="EK12096" s="598"/>
    </row>
    <row r="12097" spans="141:141">
      <c r="EK12097" s="598"/>
    </row>
    <row r="12098" spans="141:141">
      <c r="EK12098" s="598"/>
    </row>
    <row r="12099" spans="141:141">
      <c r="EK12099" s="598"/>
    </row>
    <row r="12100" spans="141:141">
      <c r="EK12100" s="598"/>
    </row>
    <row r="12101" spans="141:141">
      <c r="EK12101" s="598"/>
    </row>
    <row r="12102" spans="141:141">
      <c r="EK12102" s="598"/>
    </row>
    <row r="12103" spans="141:141">
      <c r="EK12103" s="598"/>
    </row>
    <row r="12104" spans="141:141">
      <c r="EK12104" s="598"/>
    </row>
    <row r="12105" spans="141:141">
      <c r="EK12105" s="598"/>
    </row>
    <row r="12106" spans="141:141">
      <c r="EK12106" s="598"/>
    </row>
    <row r="12107" spans="141:141">
      <c r="EK12107" s="598"/>
    </row>
    <row r="12108" spans="141:141">
      <c r="EK12108" s="598"/>
    </row>
    <row r="12109" spans="141:141">
      <c r="EK12109" s="598"/>
    </row>
    <row r="12110" spans="141:141">
      <c r="EK12110" s="598"/>
    </row>
    <row r="12111" spans="141:141">
      <c r="EK12111" s="598"/>
    </row>
    <row r="12112" spans="141:141">
      <c r="EK12112" s="598"/>
    </row>
    <row r="12113" spans="141:141">
      <c r="EK12113" s="598"/>
    </row>
    <row r="12114" spans="141:141">
      <c r="EK12114" s="598"/>
    </row>
    <row r="12115" spans="141:141">
      <c r="EK12115" s="598"/>
    </row>
    <row r="12116" spans="141:141">
      <c r="EK12116" s="598"/>
    </row>
    <row r="12117" spans="141:141">
      <c r="EK12117" s="598"/>
    </row>
    <row r="12118" spans="141:141">
      <c r="EK12118" s="598"/>
    </row>
    <row r="12119" spans="141:141">
      <c r="EK12119" s="598"/>
    </row>
    <row r="12120" spans="141:141">
      <c r="EK12120" s="598"/>
    </row>
    <row r="12121" spans="141:141">
      <c r="EK12121" s="598"/>
    </row>
    <row r="12122" spans="141:141">
      <c r="EK12122" s="598"/>
    </row>
    <row r="12123" spans="141:141">
      <c r="EK12123" s="598"/>
    </row>
    <row r="12124" spans="141:141">
      <c r="EK12124" s="598"/>
    </row>
    <row r="12125" spans="141:141">
      <c r="EK12125" s="598"/>
    </row>
    <row r="12126" spans="141:141">
      <c r="EK12126" s="598"/>
    </row>
    <row r="12127" spans="141:141">
      <c r="EK12127" s="598"/>
    </row>
    <row r="12128" spans="141:141">
      <c r="EK12128" s="598"/>
    </row>
    <row r="12129" spans="141:141">
      <c r="EK12129" s="598"/>
    </row>
    <row r="12130" spans="141:141">
      <c r="EK12130" s="598"/>
    </row>
    <row r="12131" spans="141:141">
      <c r="EK12131" s="598"/>
    </row>
    <row r="12132" spans="141:141">
      <c r="EK12132" s="598"/>
    </row>
    <row r="12133" spans="141:141">
      <c r="EK12133" s="598"/>
    </row>
    <row r="12134" spans="141:141">
      <c r="EK12134" s="598"/>
    </row>
    <row r="12135" spans="141:141">
      <c r="EK12135" s="598"/>
    </row>
    <row r="12136" spans="141:141">
      <c r="EK12136" s="598"/>
    </row>
    <row r="12137" spans="141:141">
      <c r="EK12137" s="598"/>
    </row>
    <row r="12138" spans="141:141">
      <c r="EK12138" s="598"/>
    </row>
    <row r="12139" spans="141:141">
      <c r="EK12139" s="598"/>
    </row>
    <row r="12140" spans="141:141">
      <c r="EK12140" s="598"/>
    </row>
    <row r="12141" spans="141:141">
      <c r="EK12141" s="598"/>
    </row>
    <row r="12142" spans="141:141">
      <c r="EK12142" s="598"/>
    </row>
    <row r="12143" spans="141:141">
      <c r="EK12143" s="598"/>
    </row>
    <row r="12144" spans="141:141">
      <c r="EK12144" s="598"/>
    </row>
    <row r="12145" spans="141:141">
      <c r="EK12145" s="598"/>
    </row>
    <row r="12146" spans="141:141">
      <c r="EK12146" s="598"/>
    </row>
    <row r="12147" spans="141:141">
      <c r="EK12147" s="598"/>
    </row>
    <row r="12148" spans="141:141">
      <c r="EK12148" s="598"/>
    </row>
    <row r="12149" spans="141:141">
      <c r="EK12149" s="598"/>
    </row>
    <row r="12150" spans="141:141">
      <c r="EK12150" s="598"/>
    </row>
    <row r="12151" spans="141:141">
      <c r="EK12151" s="598"/>
    </row>
    <row r="12152" spans="141:141">
      <c r="EK12152" s="598"/>
    </row>
    <row r="12153" spans="141:141">
      <c r="EK12153" s="598"/>
    </row>
    <row r="12154" spans="141:141">
      <c r="EK12154" s="598"/>
    </row>
    <row r="12155" spans="141:141">
      <c r="EK12155" s="598"/>
    </row>
    <row r="12156" spans="141:141">
      <c r="EK12156" s="598"/>
    </row>
    <row r="12157" spans="141:141">
      <c r="EK12157" s="598"/>
    </row>
    <row r="12158" spans="141:141">
      <c r="EK12158" s="598"/>
    </row>
    <row r="12159" spans="141:141">
      <c r="EK12159" s="598"/>
    </row>
    <row r="12160" spans="141:141">
      <c r="EK12160" s="598"/>
    </row>
    <row r="12161" spans="141:141">
      <c r="EK12161" s="598"/>
    </row>
    <row r="12162" spans="141:141">
      <c r="EK12162" s="598"/>
    </row>
    <row r="12163" spans="141:141">
      <c r="EK12163" s="598"/>
    </row>
    <row r="12164" spans="141:141">
      <c r="EK12164" s="598"/>
    </row>
    <row r="12165" spans="141:141">
      <c r="EK12165" s="598"/>
    </row>
    <row r="12166" spans="141:141">
      <c r="EK12166" s="598"/>
    </row>
    <row r="12167" spans="141:141">
      <c r="EK12167" s="598"/>
    </row>
    <row r="12168" spans="141:141">
      <c r="EK12168" s="598"/>
    </row>
    <row r="12169" spans="141:141">
      <c r="EK12169" s="598"/>
    </row>
    <row r="12170" spans="141:141">
      <c r="EK12170" s="598"/>
    </row>
    <row r="12171" spans="141:141">
      <c r="EK12171" s="598"/>
    </row>
    <row r="12172" spans="141:141">
      <c r="EK12172" s="598"/>
    </row>
    <row r="12173" spans="141:141">
      <c r="EK12173" s="598"/>
    </row>
    <row r="12174" spans="141:141">
      <c r="EK12174" s="598"/>
    </row>
    <row r="12175" spans="141:141">
      <c r="EK12175" s="598"/>
    </row>
    <row r="12176" spans="141:141">
      <c r="EK12176" s="598"/>
    </row>
    <row r="12177" spans="141:141">
      <c r="EK12177" s="598"/>
    </row>
    <row r="12178" spans="141:141">
      <c r="EK12178" s="598"/>
    </row>
    <row r="12179" spans="141:141">
      <c r="EK12179" s="598"/>
    </row>
    <row r="12180" spans="141:141">
      <c r="EK12180" s="598"/>
    </row>
    <row r="12181" spans="141:141">
      <c r="EK12181" s="598"/>
    </row>
    <row r="12182" spans="141:141">
      <c r="EK12182" s="598"/>
    </row>
    <row r="12183" spans="141:141">
      <c r="EK12183" s="598"/>
    </row>
    <row r="12184" spans="141:141">
      <c r="EK12184" s="598"/>
    </row>
    <row r="12185" spans="141:141">
      <c r="EK12185" s="598"/>
    </row>
    <row r="12186" spans="141:141">
      <c r="EK12186" s="598"/>
    </row>
    <row r="12187" spans="141:141">
      <c r="EK12187" s="598"/>
    </row>
    <row r="12188" spans="141:141">
      <c r="EK12188" s="598"/>
    </row>
    <row r="12189" spans="141:141">
      <c r="EK12189" s="598"/>
    </row>
    <row r="12190" spans="141:141">
      <c r="EK12190" s="598"/>
    </row>
    <row r="12191" spans="141:141">
      <c r="EK12191" s="598"/>
    </row>
    <row r="12192" spans="141:141">
      <c r="EK12192" s="598"/>
    </row>
    <row r="12193" spans="141:141">
      <c r="EK12193" s="598"/>
    </row>
    <row r="12194" spans="141:141">
      <c r="EK12194" s="598"/>
    </row>
    <row r="12195" spans="141:141">
      <c r="EK12195" s="598"/>
    </row>
    <row r="12196" spans="141:141">
      <c r="EK12196" s="598"/>
    </row>
    <row r="12197" spans="141:141">
      <c r="EK12197" s="598"/>
    </row>
    <row r="12198" spans="141:141">
      <c r="EK12198" s="598"/>
    </row>
    <row r="12199" spans="141:141">
      <c r="EK12199" s="598"/>
    </row>
    <row r="12200" spans="141:141">
      <c r="EK12200" s="598"/>
    </row>
    <row r="12201" spans="141:141">
      <c r="EK12201" s="598"/>
    </row>
    <row r="12202" spans="141:141">
      <c r="EK12202" s="598"/>
    </row>
    <row r="12203" spans="141:141">
      <c r="EK12203" s="598"/>
    </row>
    <row r="12204" spans="141:141">
      <c r="EK12204" s="598"/>
    </row>
    <row r="12205" spans="141:141">
      <c r="EK12205" s="598"/>
    </row>
    <row r="12206" spans="141:141">
      <c r="EK12206" s="598"/>
    </row>
    <row r="12207" spans="141:141">
      <c r="EK12207" s="598"/>
    </row>
    <row r="12208" spans="141:141">
      <c r="EK12208" s="598"/>
    </row>
    <row r="12209" spans="141:141">
      <c r="EK12209" s="598"/>
    </row>
    <row r="12210" spans="141:141">
      <c r="EK12210" s="598"/>
    </row>
    <row r="12211" spans="141:141">
      <c r="EK12211" s="598"/>
    </row>
    <row r="12212" spans="141:141">
      <c r="EK12212" s="598"/>
    </row>
    <row r="12213" spans="141:141">
      <c r="EK12213" s="598"/>
    </row>
    <row r="12214" spans="141:141">
      <c r="EK12214" s="598"/>
    </row>
    <row r="12215" spans="141:141">
      <c r="EK12215" s="598"/>
    </row>
    <row r="12216" spans="141:141">
      <c r="EK12216" s="598"/>
    </row>
    <row r="12217" spans="141:141">
      <c r="EK12217" s="598"/>
    </row>
    <row r="12218" spans="141:141">
      <c r="EK12218" s="598"/>
    </row>
    <row r="12219" spans="141:141">
      <c r="EK12219" s="598"/>
    </row>
    <row r="12220" spans="141:141">
      <c r="EK12220" s="598"/>
    </row>
    <row r="12221" spans="141:141">
      <c r="EK12221" s="598"/>
    </row>
    <row r="12222" spans="141:141">
      <c r="EK12222" s="598"/>
    </row>
    <row r="12223" spans="141:141">
      <c r="EK12223" s="598"/>
    </row>
    <row r="12224" spans="141:141">
      <c r="EK12224" s="598"/>
    </row>
    <row r="12225" spans="141:141">
      <c r="EK12225" s="598"/>
    </row>
    <row r="12226" spans="141:141">
      <c r="EK12226" s="598"/>
    </row>
    <row r="12227" spans="141:141">
      <c r="EK12227" s="598"/>
    </row>
    <row r="12228" spans="141:141">
      <c r="EK12228" s="598"/>
    </row>
    <row r="12229" spans="141:141">
      <c r="EK12229" s="598"/>
    </row>
    <row r="12230" spans="141:141">
      <c r="EK12230" s="598"/>
    </row>
    <row r="12231" spans="141:141">
      <c r="EK12231" s="598"/>
    </row>
    <row r="12232" spans="141:141">
      <c r="EK12232" s="598"/>
    </row>
    <row r="12233" spans="141:141">
      <c r="EK12233" s="598"/>
    </row>
    <row r="12234" spans="141:141">
      <c r="EK12234" s="598"/>
    </row>
    <row r="12235" spans="141:141">
      <c r="EK12235" s="598"/>
    </row>
    <row r="12236" spans="141:141">
      <c r="EK12236" s="598"/>
    </row>
    <row r="12237" spans="141:141">
      <c r="EK12237" s="598"/>
    </row>
    <row r="12238" spans="141:141">
      <c r="EK12238" s="598"/>
    </row>
    <row r="12239" spans="141:141">
      <c r="EK12239" s="598"/>
    </row>
    <row r="12240" spans="141:141">
      <c r="EK12240" s="598"/>
    </row>
    <row r="12241" spans="141:141">
      <c r="EK12241" s="598"/>
    </row>
    <row r="12242" spans="141:141">
      <c r="EK12242" s="598"/>
    </row>
    <row r="12243" spans="141:141">
      <c r="EK12243" s="598"/>
    </row>
    <row r="12244" spans="141:141">
      <c r="EK12244" s="598"/>
    </row>
    <row r="12245" spans="141:141">
      <c r="EK12245" s="598"/>
    </row>
    <row r="12246" spans="141:141">
      <c r="EK12246" s="598"/>
    </row>
    <row r="12247" spans="141:141">
      <c r="EK12247" s="598"/>
    </row>
    <row r="12248" spans="141:141">
      <c r="EK12248" s="598"/>
    </row>
    <row r="12249" spans="141:141">
      <c r="EK12249" s="598"/>
    </row>
    <row r="12250" spans="141:141">
      <c r="EK12250" s="598"/>
    </row>
    <row r="12251" spans="141:141">
      <c r="EK12251" s="598"/>
    </row>
    <row r="12252" spans="141:141">
      <c r="EK12252" s="598"/>
    </row>
    <row r="12253" spans="141:141">
      <c r="EK12253" s="598"/>
    </row>
    <row r="12254" spans="141:141">
      <c r="EK12254" s="598"/>
    </row>
    <row r="12255" spans="141:141">
      <c r="EK12255" s="598"/>
    </row>
    <row r="12256" spans="141:141">
      <c r="EK12256" s="598"/>
    </row>
    <row r="12257" spans="141:141">
      <c r="EK12257" s="598"/>
    </row>
    <row r="12258" spans="141:141">
      <c r="EK12258" s="598"/>
    </row>
    <row r="12259" spans="141:141">
      <c r="EK12259" s="598"/>
    </row>
    <row r="12260" spans="141:141">
      <c r="EK12260" s="598"/>
    </row>
    <row r="12261" spans="141:141">
      <c r="EK12261" s="598"/>
    </row>
    <row r="12262" spans="141:141">
      <c r="EK12262" s="598"/>
    </row>
    <row r="12263" spans="141:141">
      <c r="EK12263" s="598"/>
    </row>
    <row r="12264" spans="141:141">
      <c r="EK12264" s="598"/>
    </row>
    <row r="12265" spans="141:141">
      <c r="EK12265" s="598"/>
    </row>
    <row r="12266" spans="141:141">
      <c r="EK12266" s="598"/>
    </row>
    <row r="12267" spans="141:141">
      <c r="EK12267" s="598"/>
    </row>
    <row r="12268" spans="141:141">
      <c r="EK12268" s="598"/>
    </row>
    <row r="12269" spans="141:141">
      <c r="EK12269" s="598"/>
    </row>
    <row r="12270" spans="141:141">
      <c r="EK12270" s="598"/>
    </row>
    <row r="12271" spans="141:141">
      <c r="EK12271" s="598"/>
    </row>
    <row r="12272" spans="141:141">
      <c r="EK12272" s="598"/>
    </row>
    <row r="12273" spans="141:141">
      <c r="EK12273" s="598"/>
    </row>
    <row r="12274" spans="141:141">
      <c r="EK12274" s="598"/>
    </row>
    <row r="12275" spans="141:141">
      <c r="EK12275" s="598"/>
    </row>
    <row r="12276" spans="141:141">
      <c r="EK12276" s="598"/>
    </row>
    <row r="12277" spans="141:141">
      <c r="EK12277" s="598"/>
    </row>
    <row r="12278" spans="141:141">
      <c r="EK12278" s="598"/>
    </row>
    <row r="12279" spans="141:141">
      <c r="EK12279" s="598"/>
    </row>
    <row r="12280" spans="141:141">
      <c r="EK12280" s="598"/>
    </row>
    <row r="12281" spans="141:141">
      <c r="EK12281" s="598"/>
    </row>
    <row r="12282" spans="141:141">
      <c r="EK12282" s="598"/>
    </row>
    <row r="12283" spans="141:141">
      <c r="EK12283" s="598"/>
    </row>
    <row r="12284" spans="141:141">
      <c r="EK12284" s="598"/>
    </row>
    <row r="12285" spans="141:141">
      <c r="EK12285" s="598"/>
    </row>
    <row r="12286" spans="141:141">
      <c r="EK12286" s="598"/>
    </row>
    <row r="12287" spans="141:141">
      <c r="EK12287" s="598"/>
    </row>
    <row r="12288" spans="141:141">
      <c r="EK12288" s="598"/>
    </row>
    <row r="12289" spans="141:141">
      <c r="EK12289" s="598"/>
    </row>
    <row r="12290" spans="141:141">
      <c r="EK12290" s="598"/>
    </row>
    <row r="12291" spans="141:141">
      <c r="EK12291" s="598"/>
    </row>
    <row r="12292" spans="141:141">
      <c r="EK12292" s="598"/>
    </row>
    <row r="12293" spans="141:141">
      <c r="EK12293" s="598"/>
    </row>
    <row r="12294" spans="141:141">
      <c r="EK12294" s="598"/>
    </row>
    <row r="12295" spans="141:141">
      <c r="EK12295" s="598"/>
    </row>
    <row r="12296" spans="141:141">
      <c r="EK12296" s="598"/>
    </row>
    <row r="12297" spans="141:141">
      <c r="EK12297" s="598"/>
    </row>
    <row r="12298" spans="141:141">
      <c r="EK12298" s="598"/>
    </row>
    <row r="12299" spans="141:141">
      <c r="EK12299" s="598"/>
    </row>
    <row r="12300" spans="141:141">
      <c r="EK12300" s="598"/>
    </row>
    <row r="12301" spans="141:141">
      <c r="EK12301" s="598"/>
    </row>
    <row r="12302" spans="141:141">
      <c r="EK12302" s="598"/>
    </row>
    <row r="12303" spans="141:141">
      <c r="EK12303" s="598"/>
    </row>
    <row r="12304" spans="141:141">
      <c r="EK12304" s="598"/>
    </row>
    <row r="12305" spans="141:141">
      <c r="EK12305" s="598"/>
    </row>
    <row r="12306" spans="141:141">
      <c r="EK12306" s="598"/>
    </row>
    <row r="12307" spans="141:141">
      <c r="EK12307" s="598"/>
    </row>
    <row r="12308" spans="141:141">
      <c r="EK12308" s="598"/>
    </row>
    <row r="12309" spans="141:141">
      <c r="EK12309" s="598"/>
    </row>
    <row r="12310" spans="141:141">
      <c r="EK12310" s="598"/>
    </row>
    <row r="12311" spans="141:141">
      <c r="EK12311" s="598"/>
    </row>
    <row r="12312" spans="141:141">
      <c r="EK12312" s="598"/>
    </row>
    <row r="12313" spans="141:141">
      <c r="EK12313" s="598"/>
    </row>
    <row r="12314" spans="141:141">
      <c r="EK12314" s="598"/>
    </row>
    <row r="12315" spans="141:141">
      <c r="EK12315" s="598"/>
    </row>
    <row r="12316" spans="141:141">
      <c r="EK12316" s="598"/>
    </row>
    <row r="12317" spans="141:141">
      <c r="EK12317" s="598"/>
    </row>
    <row r="12318" spans="141:141">
      <c r="EK12318" s="598"/>
    </row>
    <row r="12319" spans="141:141">
      <c r="EK12319" s="598"/>
    </row>
    <row r="12320" spans="141:141">
      <c r="EK12320" s="598"/>
    </row>
    <row r="12321" spans="141:141">
      <c r="EK12321" s="598"/>
    </row>
    <row r="12322" spans="141:141">
      <c r="EK12322" s="598"/>
    </row>
    <row r="12323" spans="141:141">
      <c r="EK12323" s="598"/>
    </row>
    <row r="12324" spans="141:141">
      <c r="EK12324" s="598"/>
    </row>
    <row r="12325" spans="141:141">
      <c r="EK12325" s="598"/>
    </row>
    <row r="12326" spans="141:141">
      <c r="EK12326" s="598"/>
    </row>
    <row r="12327" spans="141:141">
      <c r="EK12327" s="598"/>
    </row>
    <row r="12328" spans="141:141">
      <c r="EK12328" s="598"/>
    </row>
    <row r="12329" spans="141:141">
      <c r="EK12329" s="598"/>
    </row>
    <row r="12330" spans="141:141">
      <c r="EK12330" s="598"/>
    </row>
    <row r="12331" spans="141:141">
      <c r="EK12331" s="598"/>
    </row>
    <row r="12332" spans="141:141">
      <c r="EK12332" s="598"/>
    </row>
    <row r="12333" spans="141:141">
      <c r="EK12333" s="598"/>
    </row>
    <row r="12334" spans="141:141">
      <c r="EK12334" s="598"/>
    </row>
    <row r="12335" spans="141:141">
      <c r="EK12335" s="598"/>
    </row>
    <row r="12336" spans="141:141">
      <c r="EK12336" s="598"/>
    </row>
    <row r="12337" spans="141:141">
      <c r="EK12337" s="598"/>
    </row>
    <row r="12338" spans="141:141">
      <c r="EK12338" s="598"/>
    </row>
    <row r="12339" spans="141:141">
      <c r="EK12339" s="598"/>
    </row>
    <row r="12340" spans="141:141">
      <c r="EK12340" s="598"/>
    </row>
    <row r="12341" spans="141:141">
      <c r="EK12341" s="598"/>
    </row>
    <row r="12342" spans="141:141">
      <c r="EK12342" s="598"/>
    </row>
    <row r="12343" spans="141:141">
      <c r="EK12343" s="598"/>
    </row>
    <row r="12344" spans="141:141">
      <c r="EK12344" s="598"/>
    </row>
    <row r="12345" spans="141:141">
      <c r="EK12345" s="598"/>
    </row>
    <row r="12346" spans="141:141">
      <c r="EK12346" s="598"/>
    </row>
    <row r="12347" spans="141:141">
      <c r="EK12347" s="598"/>
    </row>
    <row r="12348" spans="141:141">
      <c r="EK12348" s="598"/>
    </row>
    <row r="12349" spans="141:141">
      <c r="EK12349" s="598"/>
    </row>
    <row r="12350" spans="141:141">
      <c r="EK12350" s="598"/>
    </row>
    <row r="12351" spans="141:141">
      <c r="EK12351" s="598"/>
    </row>
    <row r="12352" spans="141:141">
      <c r="EK12352" s="598"/>
    </row>
    <row r="12353" spans="141:141">
      <c r="EK12353" s="598"/>
    </row>
    <row r="12354" spans="141:141">
      <c r="EK12354" s="598"/>
    </row>
    <row r="12355" spans="141:141">
      <c r="EK12355" s="598"/>
    </row>
    <row r="12356" spans="141:141">
      <c r="EK12356" s="598"/>
    </row>
    <row r="12357" spans="141:141">
      <c r="EK12357" s="598"/>
    </row>
    <row r="12358" spans="141:141">
      <c r="EK12358" s="598"/>
    </row>
    <row r="12359" spans="141:141">
      <c r="EK12359" s="598"/>
    </row>
    <row r="12360" spans="141:141">
      <c r="EK12360" s="598"/>
    </row>
    <row r="12361" spans="141:141">
      <c r="EK12361" s="598"/>
    </row>
    <row r="12362" spans="141:141">
      <c r="EK12362" s="598"/>
    </row>
    <row r="12363" spans="141:141">
      <c r="EK12363" s="598"/>
    </row>
    <row r="12364" spans="141:141">
      <c r="EK12364" s="598"/>
    </row>
    <row r="12365" spans="141:141">
      <c r="EK12365" s="598"/>
    </row>
    <row r="12366" spans="141:141">
      <c r="EK12366" s="598"/>
    </row>
    <row r="12367" spans="141:141">
      <c r="EK12367" s="598"/>
    </row>
    <row r="12368" spans="141:141">
      <c r="EK12368" s="598"/>
    </row>
    <row r="12369" spans="141:141">
      <c r="EK12369" s="598"/>
    </row>
    <row r="12370" spans="141:141">
      <c r="EK12370" s="598"/>
    </row>
    <row r="12371" spans="141:141">
      <c r="EK12371" s="598"/>
    </row>
    <row r="12372" spans="141:141">
      <c r="EK12372" s="598"/>
    </row>
    <row r="12373" spans="141:141">
      <c r="EK12373" s="598"/>
    </row>
    <row r="12374" spans="141:141">
      <c r="EK12374" s="598"/>
    </row>
    <row r="12375" spans="141:141">
      <c r="EK12375" s="598"/>
    </row>
    <row r="12376" spans="141:141">
      <c r="EK12376" s="598"/>
    </row>
    <row r="12377" spans="141:141">
      <c r="EK12377" s="598"/>
    </row>
    <row r="12378" spans="141:141">
      <c r="EK12378" s="598"/>
    </row>
    <row r="12379" spans="141:141">
      <c r="EK12379" s="598"/>
    </row>
    <row r="12380" spans="141:141">
      <c r="EK12380" s="598"/>
    </row>
    <row r="12381" spans="141:141">
      <c r="EK12381" s="598"/>
    </row>
    <row r="12382" spans="141:141">
      <c r="EK12382" s="598"/>
    </row>
    <row r="12383" spans="141:141">
      <c r="EK12383" s="598"/>
    </row>
    <row r="12384" spans="141:141">
      <c r="EK12384" s="598"/>
    </row>
    <row r="12385" spans="141:141">
      <c r="EK12385" s="598"/>
    </row>
    <row r="12386" spans="141:141">
      <c r="EK12386" s="598"/>
    </row>
    <row r="12387" spans="141:141">
      <c r="EK12387" s="598"/>
    </row>
    <row r="12388" spans="141:141">
      <c r="EK12388" s="598"/>
    </row>
    <row r="12389" spans="141:141">
      <c r="EK12389" s="598"/>
    </row>
    <row r="12390" spans="141:141">
      <c r="EK12390" s="598"/>
    </row>
    <row r="12391" spans="141:141">
      <c r="EK12391" s="598"/>
    </row>
    <row r="12392" spans="141:141">
      <c r="EK12392" s="598"/>
    </row>
    <row r="12393" spans="141:141">
      <c r="EK12393" s="598"/>
    </row>
    <row r="12394" spans="141:141">
      <c r="EK12394" s="598"/>
    </row>
    <row r="12395" spans="141:141">
      <c r="EK12395" s="598"/>
    </row>
    <row r="12396" spans="141:141">
      <c r="EK12396" s="598"/>
    </row>
    <row r="12397" spans="141:141">
      <c r="EK12397" s="598"/>
    </row>
    <row r="12398" spans="141:141">
      <c r="EK12398" s="598"/>
    </row>
    <row r="12399" spans="141:141">
      <c r="EK12399" s="598"/>
    </row>
    <row r="12400" spans="141:141">
      <c r="EK12400" s="598"/>
    </row>
    <row r="12401" spans="141:141">
      <c r="EK12401" s="598"/>
    </row>
    <row r="12402" spans="141:141">
      <c r="EK12402" s="598"/>
    </row>
    <row r="12403" spans="141:141">
      <c r="EK12403" s="598"/>
    </row>
    <row r="12404" spans="141:141">
      <c r="EK12404" s="598"/>
    </row>
    <row r="12405" spans="141:141">
      <c r="EK12405" s="598"/>
    </row>
    <row r="12406" spans="141:141">
      <c r="EK12406" s="598"/>
    </row>
    <row r="12407" spans="141:141">
      <c r="EK12407" s="598"/>
    </row>
    <row r="12408" spans="141:141">
      <c r="EK12408" s="598"/>
    </row>
    <row r="12409" spans="141:141">
      <c r="EK12409" s="598"/>
    </row>
    <row r="12410" spans="141:141">
      <c r="EK12410" s="598"/>
    </row>
    <row r="12411" spans="141:141">
      <c r="EK12411" s="598"/>
    </row>
    <row r="12412" spans="141:141">
      <c r="EK12412" s="598"/>
    </row>
    <row r="12413" spans="141:141">
      <c r="EK12413" s="598"/>
    </row>
    <row r="12414" spans="141:141">
      <c r="EK12414" s="598"/>
    </row>
    <row r="12415" spans="141:141">
      <c r="EK12415" s="598"/>
    </row>
    <row r="12416" spans="141:141">
      <c r="EK12416" s="598"/>
    </row>
    <row r="12417" spans="141:141">
      <c r="EK12417" s="598"/>
    </row>
    <row r="12418" spans="141:141">
      <c r="EK12418" s="598"/>
    </row>
    <row r="12419" spans="141:141">
      <c r="EK12419" s="598"/>
    </row>
    <row r="12420" spans="141:141">
      <c r="EK12420" s="598"/>
    </row>
    <row r="12421" spans="141:141">
      <c r="EK12421" s="598"/>
    </row>
    <row r="12422" spans="141:141">
      <c r="EK12422" s="598"/>
    </row>
    <row r="12423" spans="141:141">
      <c r="EK12423" s="598"/>
    </row>
    <row r="12424" spans="141:141">
      <c r="EK12424" s="598"/>
    </row>
    <row r="12425" spans="141:141">
      <c r="EK12425" s="598"/>
    </row>
    <row r="12426" spans="141:141">
      <c r="EK12426" s="598"/>
    </row>
    <row r="12427" spans="141:141">
      <c r="EK12427" s="598"/>
    </row>
    <row r="12428" spans="141:141">
      <c r="EK12428" s="598"/>
    </row>
    <row r="12429" spans="141:141">
      <c r="EK12429" s="598"/>
    </row>
    <row r="12430" spans="141:141">
      <c r="EK12430" s="598"/>
    </row>
    <row r="12431" spans="141:141">
      <c r="EK12431" s="598"/>
    </row>
    <row r="12432" spans="141:141">
      <c r="EK12432" s="598"/>
    </row>
    <row r="12433" spans="141:141">
      <c r="EK12433" s="598"/>
    </row>
    <row r="12434" spans="141:141">
      <c r="EK12434" s="598"/>
    </row>
    <row r="12435" spans="141:141">
      <c r="EK12435" s="598"/>
    </row>
    <row r="12436" spans="141:141">
      <c r="EK12436" s="598"/>
    </row>
    <row r="12437" spans="141:141">
      <c r="EK12437" s="598"/>
    </row>
    <row r="12438" spans="141:141">
      <c r="EK12438" s="598"/>
    </row>
    <row r="12439" spans="141:141">
      <c r="EK12439" s="598"/>
    </row>
    <row r="12440" spans="141:141">
      <c r="EK12440" s="598"/>
    </row>
    <row r="12441" spans="141:141">
      <c r="EK12441" s="598"/>
    </row>
    <row r="12442" spans="141:141">
      <c r="EK12442" s="598"/>
    </row>
    <row r="12443" spans="141:141">
      <c r="EK12443" s="598"/>
    </row>
    <row r="12444" spans="141:141">
      <c r="EK12444" s="598"/>
    </row>
    <row r="12445" spans="141:141">
      <c r="EK12445" s="598"/>
    </row>
    <row r="12446" spans="141:141">
      <c r="EK12446" s="598"/>
    </row>
    <row r="12447" spans="141:141">
      <c r="EK12447" s="598"/>
    </row>
    <row r="12448" spans="141:141">
      <c r="EK12448" s="598"/>
    </row>
    <row r="12449" spans="141:141">
      <c r="EK12449" s="598"/>
    </row>
    <row r="12450" spans="141:141">
      <c r="EK12450" s="598"/>
    </row>
    <row r="12451" spans="141:141">
      <c r="EK12451" s="598"/>
    </row>
    <row r="12452" spans="141:141">
      <c r="EK12452" s="598"/>
    </row>
    <row r="12453" spans="141:141">
      <c r="EK12453" s="598"/>
    </row>
    <row r="12454" spans="141:141">
      <c r="EK12454" s="598"/>
    </row>
    <row r="12455" spans="141:141">
      <c r="EK12455" s="598"/>
    </row>
    <row r="12456" spans="141:141">
      <c r="EK12456" s="598"/>
    </row>
    <row r="12457" spans="141:141">
      <c r="EK12457" s="598"/>
    </row>
    <row r="12458" spans="141:141">
      <c r="EK12458" s="598"/>
    </row>
    <row r="12459" spans="141:141">
      <c r="EK12459" s="598"/>
    </row>
    <row r="12460" spans="141:141">
      <c r="EK12460" s="598"/>
    </row>
    <row r="12461" spans="141:141">
      <c r="EK12461" s="598"/>
    </row>
    <row r="12462" spans="141:141">
      <c r="EK12462" s="598"/>
    </row>
    <row r="12463" spans="141:141">
      <c r="EK12463" s="598"/>
    </row>
    <row r="12464" spans="141:141">
      <c r="EK12464" s="598"/>
    </row>
    <row r="12465" spans="141:141">
      <c r="EK12465" s="598"/>
    </row>
    <row r="12466" spans="141:141">
      <c r="EK12466" s="598"/>
    </row>
    <row r="12467" spans="141:141">
      <c r="EK12467" s="598"/>
    </row>
    <row r="12468" spans="141:141">
      <c r="EK12468" s="598"/>
    </row>
    <row r="12469" spans="141:141">
      <c r="EK12469" s="598"/>
    </row>
    <row r="12470" spans="141:141">
      <c r="EK12470" s="598"/>
    </row>
    <row r="12471" spans="141:141">
      <c r="EK12471" s="598"/>
    </row>
    <row r="12472" spans="141:141">
      <c r="EK12472" s="598"/>
    </row>
    <row r="12473" spans="141:141">
      <c r="EK12473" s="598"/>
    </row>
    <row r="12474" spans="141:141">
      <c r="EK12474" s="598"/>
    </row>
    <row r="12475" spans="141:141">
      <c r="EK12475" s="598"/>
    </row>
    <row r="12476" spans="141:141">
      <c r="EK12476" s="598"/>
    </row>
    <row r="12477" spans="141:141">
      <c r="EK12477" s="598"/>
    </row>
    <row r="12478" spans="141:141">
      <c r="EK12478" s="598"/>
    </row>
    <row r="12479" spans="141:141">
      <c r="EK12479" s="598"/>
    </row>
    <row r="12480" spans="141:141">
      <c r="EK12480" s="598"/>
    </row>
    <row r="12481" spans="141:141">
      <c r="EK12481" s="598"/>
    </row>
    <row r="12482" spans="141:141">
      <c r="EK12482" s="598"/>
    </row>
    <row r="12483" spans="141:141">
      <c r="EK12483" s="598"/>
    </row>
    <row r="12484" spans="141:141">
      <c r="EK12484" s="598"/>
    </row>
    <row r="12485" spans="141:141">
      <c r="EK12485" s="598"/>
    </row>
    <row r="12486" spans="141:141">
      <c r="EK12486" s="598"/>
    </row>
    <row r="12487" spans="141:141">
      <c r="EK12487" s="598"/>
    </row>
    <row r="12488" spans="141:141">
      <c r="EK12488" s="598"/>
    </row>
    <row r="12489" spans="141:141">
      <c r="EK12489" s="598"/>
    </row>
    <row r="12490" spans="141:141">
      <c r="EK12490" s="598"/>
    </row>
    <row r="12491" spans="141:141">
      <c r="EK12491" s="598"/>
    </row>
    <row r="12492" spans="141:141">
      <c r="EK12492" s="598"/>
    </row>
    <row r="12493" spans="141:141">
      <c r="EK12493" s="598"/>
    </row>
    <row r="12494" spans="141:141">
      <c r="EK12494" s="598"/>
    </row>
    <row r="12495" spans="141:141">
      <c r="EK12495" s="598"/>
    </row>
    <row r="12496" spans="141:141">
      <c r="EK12496" s="598"/>
    </row>
    <row r="12497" spans="141:141">
      <c r="EK12497" s="598"/>
    </row>
    <row r="12498" spans="141:141">
      <c r="EK12498" s="598"/>
    </row>
    <row r="12499" spans="141:141">
      <c r="EK12499" s="598"/>
    </row>
    <row r="12500" spans="141:141">
      <c r="EK12500" s="598"/>
    </row>
    <row r="12501" spans="141:141">
      <c r="EK12501" s="598"/>
    </row>
    <row r="12502" spans="141:141">
      <c r="EK12502" s="598"/>
    </row>
    <row r="12503" spans="141:141">
      <c r="EK12503" s="598"/>
    </row>
    <row r="12504" spans="141:141">
      <c r="EK12504" s="598"/>
    </row>
    <row r="12505" spans="141:141">
      <c r="EK12505" s="598"/>
    </row>
    <row r="12506" spans="141:141">
      <c r="EK12506" s="598"/>
    </row>
    <row r="12507" spans="141:141">
      <c r="EK12507" s="598"/>
    </row>
    <row r="12508" spans="141:141">
      <c r="EK12508" s="598"/>
    </row>
    <row r="12509" spans="141:141">
      <c r="EK12509" s="598"/>
    </row>
    <row r="12510" spans="141:141">
      <c r="EK12510" s="598"/>
    </row>
    <row r="12511" spans="141:141">
      <c r="EK12511" s="598"/>
    </row>
    <row r="12512" spans="141:141">
      <c r="EK12512" s="598"/>
    </row>
    <row r="12513" spans="141:141">
      <c r="EK12513" s="598"/>
    </row>
    <row r="12514" spans="141:141">
      <c r="EK12514" s="598"/>
    </row>
    <row r="12515" spans="141:141">
      <c r="EK12515" s="598"/>
    </row>
    <row r="12516" spans="141:141">
      <c r="EK12516" s="598"/>
    </row>
    <row r="12517" spans="141:141">
      <c r="EK12517" s="598"/>
    </row>
    <row r="12518" spans="141:141">
      <c r="EK12518" s="598"/>
    </row>
    <row r="12519" spans="141:141">
      <c r="EK12519" s="598"/>
    </row>
    <row r="12520" spans="141:141">
      <c r="EK12520" s="598"/>
    </row>
    <row r="12521" spans="141:141">
      <c r="EK12521" s="598"/>
    </row>
    <row r="12522" spans="141:141">
      <c r="EK12522" s="598"/>
    </row>
    <row r="12523" spans="141:141">
      <c r="EK12523" s="598"/>
    </row>
    <row r="12524" spans="141:141">
      <c r="EK12524" s="598"/>
    </row>
    <row r="12525" spans="141:141">
      <c r="EK12525" s="598"/>
    </row>
    <row r="12526" spans="141:141">
      <c r="EK12526" s="598"/>
    </row>
    <row r="12527" spans="141:141">
      <c r="EK12527" s="598"/>
    </row>
    <row r="12528" spans="141:141">
      <c r="EK12528" s="598"/>
    </row>
    <row r="12529" spans="141:141">
      <c r="EK12529" s="598"/>
    </row>
    <row r="12530" spans="141:141">
      <c r="EK12530" s="598"/>
    </row>
    <row r="12531" spans="141:141">
      <c r="EK12531" s="598"/>
    </row>
    <row r="12532" spans="141:141">
      <c r="EK12532" s="598"/>
    </row>
    <row r="12533" spans="141:141">
      <c r="EK12533" s="598"/>
    </row>
    <row r="12534" spans="141:141">
      <c r="EK12534" s="598"/>
    </row>
    <row r="12535" spans="141:141">
      <c r="EK12535" s="598"/>
    </row>
    <row r="12536" spans="141:141">
      <c r="EK12536" s="598"/>
    </row>
    <row r="12537" spans="141:141">
      <c r="EK12537" s="598"/>
    </row>
    <row r="12538" spans="141:141">
      <c r="EK12538" s="598"/>
    </row>
    <row r="12539" spans="141:141">
      <c r="EK12539" s="598"/>
    </row>
    <row r="12540" spans="141:141">
      <c r="EK12540" s="598"/>
    </row>
    <row r="12541" spans="141:141">
      <c r="EK12541" s="598"/>
    </row>
    <row r="12542" spans="141:141">
      <c r="EK12542" s="598"/>
    </row>
    <row r="12543" spans="141:141">
      <c r="EK12543" s="598"/>
    </row>
    <row r="12544" spans="141:141">
      <c r="EK12544" s="598"/>
    </row>
    <row r="12545" spans="141:141">
      <c r="EK12545" s="598"/>
    </row>
    <row r="12546" spans="141:141">
      <c r="EK12546" s="598"/>
    </row>
    <row r="12547" spans="141:141">
      <c r="EK12547" s="598"/>
    </row>
    <row r="12548" spans="141:141">
      <c r="EK12548" s="598"/>
    </row>
    <row r="12549" spans="141:141">
      <c r="EK12549" s="598"/>
    </row>
    <row r="12550" spans="141:141">
      <c r="EK12550" s="598"/>
    </row>
    <row r="12551" spans="141:141">
      <c r="EK12551" s="598"/>
    </row>
    <row r="12552" spans="141:141">
      <c r="EK12552" s="598"/>
    </row>
    <row r="12553" spans="141:141">
      <c r="EK12553" s="598"/>
    </row>
    <row r="12554" spans="141:141">
      <c r="EK12554" s="598"/>
    </row>
    <row r="12555" spans="141:141">
      <c r="EK12555" s="598"/>
    </row>
    <row r="12556" spans="141:141">
      <c r="EK12556" s="598"/>
    </row>
    <row r="12557" spans="141:141">
      <c r="EK12557" s="598"/>
    </row>
    <row r="12558" spans="141:141">
      <c r="EK12558" s="598"/>
    </row>
    <row r="12559" spans="141:141">
      <c r="EK12559" s="598"/>
    </row>
    <row r="12560" spans="141:141">
      <c r="EK12560" s="598"/>
    </row>
    <row r="12561" spans="141:141">
      <c r="EK12561" s="598"/>
    </row>
    <row r="12562" spans="141:141">
      <c r="EK12562" s="598"/>
    </row>
    <row r="12563" spans="141:141">
      <c r="EK12563" s="598"/>
    </row>
    <row r="12564" spans="141:141">
      <c r="EK12564" s="598"/>
    </row>
    <row r="12565" spans="141:141">
      <c r="EK12565" s="598"/>
    </row>
    <row r="12566" spans="141:141">
      <c r="EK12566" s="598"/>
    </row>
    <row r="12567" spans="141:141">
      <c r="EK12567" s="598"/>
    </row>
    <row r="12568" spans="141:141">
      <c r="EK12568" s="598"/>
    </row>
    <row r="12569" spans="141:141">
      <c r="EK12569" s="598"/>
    </row>
    <row r="12570" spans="141:141">
      <c r="EK12570" s="598"/>
    </row>
    <row r="12571" spans="141:141">
      <c r="EK12571" s="598"/>
    </row>
    <row r="12572" spans="141:141">
      <c r="EK12572" s="598"/>
    </row>
    <row r="12573" spans="141:141">
      <c r="EK12573" s="598"/>
    </row>
    <row r="12574" spans="141:141">
      <c r="EK12574" s="598"/>
    </row>
    <row r="12575" spans="141:141">
      <c r="EK12575" s="598"/>
    </row>
    <row r="12576" spans="141:141">
      <c r="EK12576" s="598"/>
    </row>
    <row r="12577" spans="141:141">
      <c r="EK12577" s="598"/>
    </row>
    <row r="12578" spans="141:141">
      <c r="EK12578" s="598"/>
    </row>
    <row r="12579" spans="141:141">
      <c r="EK12579" s="598"/>
    </row>
    <row r="12580" spans="141:141">
      <c r="EK12580" s="598"/>
    </row>
    <row r="12581" spans="141:141">
      <c r="EK12581" s="598"/>
    </row>
    <row r="12582" spans="141:141">
      <c r="EK12582" s="598"/>
    </row>
    <row r="12583" spans="141:141">
      <c r="EK12583" s="598"/>
    </row>
    <row r="12584" spans="141:141">
      <c r="EK12584" s="598"/>
    </row>
    <row r="12585" spans="141:141">
      <c r="EK12585" s="598"/>
    </row>
    <row r="12586" spans="141:141">
      <c r="EK12586" s="598"/>
    </row>
    <row r="12587" spans="141:141">
      <c r="EK12587" s="598"/>
    </row>
    <row r="12588" spans="141:141">
      <c r="EK12588" s="598"/>
    </row>
    <row r="12589" spans="141:141">
      <c r="EK12589" s="598"/>
    </row>
    <row r="12590" spans="141:141">
      <c r="EK12590" s="598"/>
    </row>
    <row r="12591" spans="141:141">
      <c r="EK12591" s="598"/>
    </row>
    <row r="12592" spans="141:141">
      <c r="EK12592" s="598"/>
    </row>
    <row r="12593" spans="141:141">
      <c r="EK12593" s="598"/>
    </row>
    <row r="12594" spans="141:141">
      <c r="EK12594" s="598"/>
    </row>
    <row r="12595" spans="141:141">
      <c r="EK12595" s="598"/>
    </row>
    <row r="12596" spans="141:141">
      <c r="EK12596" s="598"/>
    </row>
    <row r="12597" spans="141:141">
      <c r="EK12597" s="598"/>
    </row>
    <row r="12598" spans="141:141">
      <c r="EK12598" s="598"/>
    </row>
    <row r="12599" spans="141:141">
      <c r="EK12599" s="598"/>
    </row>
    <row r="12600" spans="141:141">
      <c r="EK12600" s="598"/>
    </row>
    <row r="12601" spans="141:141">
      <c r="EK12601" s="598"/>
    </row>
    <row r="12602" spans="141:141">
      <c r="EK12602" s="598"/>
    </row>
    <row r="12603" spans="141:141">
      <c r="EK12603" s="598"/>
    </row>
    <row r="12604" spans="141:141">
      <c r="EK12604" s="598"/>
    </row>
    <row r="12605" spans="141:141">
      <c r="EK12605" s="598"/>
    </row>
    <row r="12606" spans="141:141">
      <c r="EK12606" s="598"/>
    </row>
    <row r="12607" spans="141:141">
      <c r="EK12607" s="598"/>
    </row>
    <row r="12608" spans="141:141">
      <c r="EK12608" s="598"/>
    </row>
    <row r="12609" spans="141:141">
      <c r="EK12609" s="598"/>
    </row>
    <row r="12610" spans="141:141">
      <c r="EK12610" s="598"/>
    </row>
    <row r="12611" spans="141:141">
      <c r="EK12611" s="598"/>
    </row>
    <row r="12612" spans="141:141">
      <c r="EK12612" s="598"/>
    </row>
    <row r="12613" spans="141:141">
      <c r="EK12613" s="598"/>
    </row>
    <row r="12614" spans="141:141">
      <c r="EK12614" s="598"/>
    </row>
    <row r="12615" spans="141:141">
      <c r="EK12615" s="598"/>
    </row>
    <row r="12616" spans="141:141">
      <c r="EK12616" s="598"/>
    </row>
    <row r="12617" spans="141:141">
      <c r="EK12617" s="598"/>
    </row>
    <row r="12618" spans="141:141">
      <c r="EK12618" s="598"/>
    </row>
    <row r="12619" spans="141:141">
      <c r="EK12619" s="598"/>
    </row>
    <row r="12620" spans="141:141">
      <c r="EK12620" s="598"/>
    </row>
    <row r="12621" spans="141:141">
      <c r="EK12621" s="598"/>
    </row>
    <row r="12622" spans="141:141">
      <c r="EK12622" s="598"/>
    </row>
    <row r="12623" spans="141:141">
      <c r="EK12623" s="598"/>
    </row>
    <row r="12624" spans="141:141">
      <c r="EK12624" s="598"/>
    </row>
    <row r="12625" spans="141:141">
      <c r="EK12625" s="598"/>
    </row>
    <row r="12626" spans="141:141">
      <c r="EK12626" s="598"/>
    </row>
    <row r="12627" spans="141:141">
      <c r="EK12627" s="598"/>
    </row>
    <row r="12628" spans="141:141">
      <c r="EK12628" s="598"/>
    </row>
    <row r="12629" spans="141:141">
      <c r="EK12629" s="598"/>
    </row>
    <row r="12630" spans="141:141">
      <c r="EK12630" s="598"/>
    </row>
    <row r="12631" spans="141:141">
      <c r="EK12631" s="598"/>
    </row>
    <row r="12632" spans="141:141">
      <c r="EK12632" s="598"/>
    </row>
    <row r="12633" spans="141:141">
      <c r="EK12633" s="598"/>
    </row>
    <row r="12634" spans="141:141">
      <c r="EK12634" s="598"/>
    </row>
    <row r="12635" spans="141:141">
      <c r="EK12635" s="598"/>
    </row>
    <row r="12636" spans="141:141">
      <c r="EK12636" s="598"/>
    </row>
    <row r="12637" spans="141:141">
      <c r="EK12637" s="598"/>
    </row>
    <row r="12638" spans="141:141">
      <c r="EK12638" s="598"/>
    </row>
    <row r="12639" spans="141:141">
      <c r="EK12639" s="598"/>
    </row>
    <row r="12640" spans="141:141">
      <c r="EK12640" s="598"/>
    </row>
    <row r="12641" spans="141:141">
      <c r="EK12641" s="598"/>
    </row>
    <row r="12642" spans="141:141">
      <c r="EK12642" s="598"/>
    </row>
    <row r="12643" spans="141:141">
      <c r="EK12643" s="598"/>
    </row>
    <row r="12644" spans="141:141">
      <c r="EK12644" s="598"/>
    </row>
    <row r="12645" spans="141:141">
      <c r="EK12645" s="598"/>
    </row>
    <row r="12646" spans="141:141">
      <c r="EK12646" s="598"/>
    </row>
    <row r="12647" spans="141:141">
      <c r="EK12647" s="598"/>
    </row>
    <row r="12648" spans="141:141">
      <c r="EK12648" s="598"/>
    </row>
    <row r="12649" spans="141:141">
      <c r="EK12649" s="598"/>
    </row>
    <row r="12650" spans="141:141">
      <c r="EK12650" s="598"/>
    </row>
    <row r="12651" spans="141:141">
      <c r="EK12651" s="598"/>
    </row>
    <row r="12652" spans="141:141">
      <c r="EK12652" s="598"/>
    </row>
    <row r="12653" spans="141:141">
      <c r="EK12653" s="598"/>
    </row>
    <row r="12654" spans="141:141">
      <c r="EK12654" s="598"/>
    </row>
    <row r="12655" spans="141:141">
      <c r="EK12655" s="598"/>
    </row>
    <row r="12656" spans="141:141">
      <c r="EK12656" s="598"/>
    </row>
    <row r="12657" spans="141:141">
      <c r="EK12657" s="598"/>
    </row>
    <row r="12658" spans="141:141">
      <c r="EK12658" s="598"/>
    </row>
    <row r="12659" spans="141:141">
      <c r="EK12659" s="598"/>
    </row>
    <row r="12660" spans="141:141">
      <c r="EK12660" s="598"/>
    </row>
    <row r="12661" spans="141:141">
      <c r="EK12661" s="598"/>
    </row>
    <row r="12662" spans="141:141">
      <c r="EK12662" s="598"/>
    </row>
    <row r="12663" spans="141:141">
      <c r="EK12663" s="598"/>
    </row>
    <row r="12664" spans="141:141">
      <c r="EK12664" s="598"/>
    </row>
    <row r="12665" spans="141:141">
      <c r="EK12665" s="598"/>
    </row>
    <row r="12666" spans="141:141">
      <c r="EK12666" s="598"/>
    </row>
    <row r="12667" spans="141:141">
      <c r="EK12667" s="598"/>
    </row>
    <row r="12668" spans="141:141">
      <c r="EK12668" s="598"/>
    </row>
    <row r="12669" spans="141:141">
      <c r="EK12669" s="598"/>
    </row>
    <row r="12670" spans="141:141">
      <c r="EK12670" s="598"/>
    </row>
    <row r="12671" spans="141:141">
      <c r="EK12671" s="598"/>
    </row>
    <row r="12672" spans="141:141">
      <c r="EK12672" s="598"/>
    </row>
    <row r="12673" spans="141:141">
      <c r="EK12673" s="598"/>
    </row>
    <row r="12674" spans="141:141">
      <c r="EK12674" s="598"/>
    </row>
    <row r="12675" spans="141:141">
      <c r="EK12675" s="598"/>
    </row>
    <row r="12676" spans="141:141">
      <c r="EK12676" s="598"/>
    </row>
    <row r="12677" spans="141:141">
      <c r="EK12677" s="598"/>
    </row>
    <row r="12678" spans="141:141">
      <c r="EK12678" s="598"/>
    </row>
    <row r="12679" spans="141:141">
      <c r="EK12679" s="598"/>
    </row>
    <row r="12680" spans="141:141">
      <c r="EK12680" s="598"/>
    </row>
    <row r="12681" spans="141:141">
      <c r="EK12681" s="598"/>
    </row>
    <row r="12682" spans="141:141">
      <c r="EK12682" s="598"/>
    </row>
    <row r="12683" spans="141:141">
      <c r="EK12683" s="598"/>
    </row>
    <row r="12684" spans="141:141">
      <c r="EK12684" s="598"/>
    </row>
    <row r="12685" spans="141:141">
      <c r="EK12685" s="598"/>
    </row>
    <row r="12686" spans="141:141">
      <c r="EK12686" s="598"/>
    </row>
    <row r="12687" spans="141:141">
      <c r="EK12687" s="598"/>
    </row>
    <row r="12688" spans="141:141">
      <c r="EK12688" s="598"/>
    </row>
    <row r="12689" spans="141:141">
      <c r="EK12689" s="598"/>
    </row>
    <row r="12690" spans="141:141">
      <c r="EK12690" s="598"/>
    </row>
    <row r="12691" spans="141:141">
      <c r="EK12691" s="598"/>
    </row>
    <row r="12692" spans="141:141">
      <c r="EK12692" s="598"/>
    </row>
    <row r="12693" spans="141:141">
      <c r="EK12693" s="598"/>
    </row>
    <row r="12694" spans="141:141">
      <c r="EK12694" s="598"/>
    </row>
    <row r="12695" spans="141:141">
      <c r="EK12695" s="598"/>
    </row>
    <row r="12696" spans="141:141">
      <c r="EK12696" s="598"/>
    </row>
    <row r="12697" spans="141:141">
      <c r="EK12697" s="598"/>
    </row>
    <row r="12698" spans="141:141">
      <c r="EK12698" s="598"/>
    </row>
    <row r="12699" spans="141:141">
      <c r="EK12699" s="598"/>
    </row>
    <row r="12700" spans="141:141">
      <c r="EK12700" s="598"/>
    </row>
    <row r="12701" spans="141:141">
      <c r="EK12701" s="598"/>
    </row>
    <row r="12702" spans="141:141">
      <c r="EK12702" s="598"/>
    </row>
    <row r="12703" spans="141:141">
      <c r="EK12703" s="598"/>
    </row>
    <row r="12704" spans="141:141">
      <c r="EK12704" s="598"/>
    </row>
    <row r="12705" spans="141:141">
      <c r="EK12705" s="598"/>
    </row>
    <row r="12706" spans="141:141">
      <c r="EK12706" s="598"/>
    </row>
    <row r="12707" spans="141:141">
      <c r="EK12707" s="598"/>
    </row>
    <row r="12708" spans="141:141">
      <c r="EK12708" s="598"/>
    </row>
    <row r="12709" spans="141:141">
      <c r="EK12709" s="598"/>
    </row>
    <row r="12710" spans="141:141">
      <c r="EK12710" s="598"/>
    </row>
    <row r="12711" spans="141:141">
      <c r="EK12711" s="598"/>
    </row>
    <row r="12712" spans="141:141">
      <c r="EK12712" s="598"/>
    </row>
    <row r="12713" spans="141:141">
      <c r="EK12713" s="598"/>
    </row>
    <row r="12714" spans="141:141">
      <c r="EK12714" s="598"/>
    </row>
    <row r="12715" spans="141:141">
      <c r="EK12715" s="598"/>
    </row>
    <row r="12716" spans="141:141">
      <c r="EK12716" s="598"/>
    </row>
    <row r="12717" spans="141:141">
      <c r="EK12717" s="598"/>
    </row>
    <row r="12718" spans="141:141">
      <c r="EK12718" s="598"/>
    </row>
    <row r="12719" spans="141:141">
      <c r="EK12719" s="598"/>
    </row>
    <row r="12720" spans="141:141">
      <c r="EK12720" s="598"/>
    </row>
    <row r="12721" spans="141:141">
      <c r="EK12721" s="598"/>
    </row>
    <row r="12722" spans="141:141">
      <c r="EK12722" s="598"/>
    </row>
    <row r="12723" spans="141:141">
      <c r="EK12723" s="598"/>
    </row>
    <row r="12724" spans="141:141">
      <c r="EK12724" s="598"/>
    </row>
    <row r="12725" spans="141:141">
      <c r="EK12725" s="598"/>
    </row>
    <row r="12726" spans="141:141">
      <c r="EK12726" s="598"/>
    </row>
    <row r="12727" spans="141:141">
      <c r="EK12727" s="598"/>
    </row>
    <row r="12728" spans="141:141">
      <c r="EK12728" s="598"/>
    </row>
    <row r="12729" spans="141:141">
      <c r="EK12729" s="598"/>
    </row>
    <row r="12730" spans="141:141">
      <c r="EK12730" s="598"/>
    </row>
    <row r="12731" spans="141:141">
      <c r="EK12731" s="598"/>
    </row>
    <row r="12732" spans="141:141">
      <c r="EK12732" s="598"/>
    </row>
    <row r="12733" spans="141:141">
      <c r="EK12733" s="598"/>
    </row>
    <row r="12734" spans="141:141">
      <c r="EK12734" s="598"/>
    </row>
    <row r="12735" spans="141:141">
      <c r="EK12735" s="598"/>
    </row>
    <row r="12736" spans="141:141">
      <c r="EK12736" s="598"/>
    </row>
    <row r="12737" spans="141:141">
      <c r="EK12737" s="598"/>
    </row>
    <row r="12738" spans="141:141">
      <c r="EK12738" s="598"/>
    </row>
    <row r="12739" spans="141:141">
      <c r="EK12739" s="598"/>
    </row>
    <row r="12740" spans="141:141">
      <c r="EK12740" s="598"/>
    </row>
    <row r="12741" spans="141:141">
      <c r="EK12741" s="598"/>
    </row>
    <row r="12742" spans="141:141">
      <c r="EK12742" s="598"/>
    </row>
    <row r="12743" spans="141:141">
      <c r="EK12743" s="598"/>
    </row>
    <row r="12744" spans="141:141">
      <c r="EK12744" s="598"/>
    </row>
    <row r="12745" spans="141:141">
      <c r="EK12745" s="598"/>
    </row>
    <row r="12746" spans="141:141">
      <c r="EK12746" s="598"/>
    </row>
    <row r="12747" spans="141:141">
      <c r="EK12747" s="598"/>
    </row>
    <row r="12748" spans="141:141">
      <c r="EK12748" s="598"/>
    </row>
    <row r="12749" spans="141:141">
      <c r="EK12749" s="598"/>
    </row>
    <row r="12750" spans="141:141">
      <c r="EK12750" s="598"/>
    </row>
    <row r="12751" spans="141:141">
      <c r="EK12751" s="598"/>
    </row>
    <row r="12752" spans="141:141">
      <c r="EK12752" s="598"/>
    </row>
    <row r="12753" spans="141:141">
      <c r="EK12753" s="598"/>
    </row>
    <row r="12754" spans="141:141">
      <c r="EK12754" s="598"/>
    </row>
    <row r="12755" spans="141:141">
      <c r="EK12755" s="598"/>
    </row>
    <row r="12756" spans="141:141">
      <c r="EK12756" s="598"/>
    </row>
    <row r="12757" spans="141:141">
      <c r="EK12757" s="598"/>
    </row>
    <row r="12758" spans="141:141">
      <c r="EK12758" s="598"/>
    </row>
    <row r="12759" spans="141:141">
      <c r="EK12759" s="598"/>
    </row>
    <row r="12760" spans="141:141">
      <c r="EK12760" s="598"/>
    </row>
    <row r="12761" spans="141:141">
      <c r="EK12761" s="598"/>
    </row>
    <row r="12762" spans="141:141">
      <c r="EK12762" s="598"/>
    </row>
    <row r="12763" spans="141:141">
      <c r="EK12763" s="598"/>
    </row>
    <row r="12764" spans="141:141">
      <c r="EK12764" s="598"/>
    </row>
    <row r="12765" spans="141:141">
      <c r="EK12765" s="598"/>
    </row>
    <row r="12766" spans="141:141">
      <c r="EK12766" s="598"/>
    </row>
    <row r="12767" spans="141:141">
      <c r="EK12767" s="598"/>
    </row>
    <row r="12768" spans="141:141">
      <c r="EK12768" s="598"/>
    </row>
    <row r="12769" spans="141:141">
      <c r="EK12769" s="598"/>
    </row>
    <row r="12770" spans="141:141">
      <c r="EK12770" s="598"/>
    </row>
    <row r="12771" spans="141:141">
      <c r="EK12771" s="598"/>
    </row>
    <row r="12772" spans="141:141">
      <c r="EK12772" s="598"/>
    </row>
    <row r="12773" spans="141:141">
      <c r="EK12773" s="598"/>
    </row>
    <row r="12774" spans="141:141">
      <c r="EK12774" s="598"/>
    </row>
    <row r="12775" spans="141:141">
      <c r="EK12775" s="598"/>
    </row>
    <row r="12776" spans="141:141">
      <c r="EK12776" s="598"/>
    </row>
    <row r="12777" spans="141:141">
      <c r="EK12777" s="598"/>
    </row>
    <row r="12778" spans="141:141">
      <c r="EK12778" s="598"/>
    </row>
    <row r="12779" spans="141:141">
      <c r="EK12779" s="598"/>
    </row>
    <row r="12780" spans="141:141">
      <c r="EK12780" s="598"/>
    </row>
    <row r="12781" spans="141:141">
      <c r="EK12781" s="598"/>
    </row>
    <row r="12782" spans="141:141">
      <c r="EK12782" s="598"/>
    </row>
    <row r="12783" spans="141:141">
      <c r="EK12783" s="598"/>
    </row>
    <row r="12784" spans="141:141">
      <c r="EK12784" s="598"/>
    </row>
    <row r="12785" spans="141:141">
      <c r="EK12785" s="598"/>
    </row>
    <row r="12786" spans="141:141">
      <c r="EK12786" s="598"/>
    </row>
    <row r="12787" spans="141:141">
      <c r="EK12787" s="598"/>
    </row>
    <row r="12788" spans="141:141">
      <c r="EK12788" s="598"/>
    </row>
    <row r="12789" spans="141:141">
      <c r="EK12789" s="598"/>
    </row>
    <row r="12790" spans="141:141">
      <c r="EK12790" s="598"/>
    </row>
    <row r="12791" spans="141:141">
      <c r="EK12791" s="598"/>
    </row>
    <row r="12792" spans="141:141">
      <c r="EK12792" s="598"/>
    </row>
    <row r="12793" spans="141:141">
      <c r="EK12793" s="598"/>
    </row>
    <row r="12794" spans="141:141">
      <c r="EK12794" s="598"/>
    </row>
    <row r="12795" spans="141:141">
      <c r="EK12795" s="598"/>
    </row>
    <row r="12796" spans="141:141">
      <c r="EK12796" s="598"/>
    </row>
    <row r="12797" spans="141:141">
      <c r="EK12797" s="598"/>
    </row>
    <row r="12798" spans="141:141">
      <c r="EK12798" s="598"/>
    </row>
    <row r="12799" spans="141:141">
      <c r="EK12799" s="598"/>
    </row>
    <row r="12800" spans="141:141">
      <c r="EK12800" s="598"/>
    </row>
    <row r="12801" spans="141:141">
      <c r="EK12801" s="598"/>
    </row>
    <row r="12802" spans="141:141">
      <c r="EK12802" s="598"/>
    </row>
    <row r="12803" spans="141:141">
      <c r="EK12803" s="598"/>
    </row>
    <row r="12804" spans="141:141">
      <c r="EK12804" s="598"/>
    </row>
    <row r="12805" spans="141:141">
      <c r="EK12805" s="598"/>
    </row>
    <row r="12806" spans="141:141">
      <c r="EK12806" s="598"/>
    </row>
    <row r="12807" spans="141:141">
      <c r="EK12807" s="598"/>
    </row>
    <row r="12808" spans="141:141">
      <c r="EK12808" s="598"/>
    </row>
    <row r="12809" spans="141:141">
      <c r="EK12809" s="598"/>
    </row>
    <row r="12810" spans="141:141">
      <c r="EK12810" s="598"/>
    </row>
    <row r="12811" spans="141:141">
      <c r="EK12811" s="598"/>
    </row>
    <row r="12812" spans="141:141">
      <c r="EK12812" s="598"/>
    </row>
    <row r="12813" spans="141:141">
      <c r="EK12813" s="598"/>
    </row>
    <row r="12814" spans="141:141">
      <c r="EK12814" s="598"/>
    </row>
    <row r="12815" spans="141:141">
      <c r="EK12815" s="598"/>
    </row>
    <row r="12816" spans="141:141">
      <c r="EK12816" s="598"/>
    </row>
    <row r="12817" spans="141:141">
      <c r="EK12817" s="598"/>
    </row>
    <row r="12818" spans="141:141">
      <c r="EK12818" s="598"/>
    </row>
    <row r="12819" spans="141:141">
      <c r="EK12819" s="598"/>
    </row>
    <row r="12820" spans="141:141">
      <c r="EK12820" s="598"/>
    </row>
    <row r="12821" spans="141:141">
      <c r="EK12821" s="598"/>
    </row>
    <row r="12822" spans="141:141">
      <c r="EK12822" s="598"/>
    </row>
    <row r="12823" spans="141:141">
      <c r="EK12823" s="598"/>
    </row>
    <row r="12824" spans="141:141">
      <c r="EK12824" s="598"/>
    </row>
    <row r="12825" spans="141:141">
      <c r="EK12825" s="598"/>
    </row>
    <row r="12826" spans="141:141">
      <c r="EK12826" s="598"/>
    </row>
    <row r="12827" spans="141:141">
      <c r="EK12827" s="598"/>
    </row>
    <row r="12828" spans="141:141">
      <c r="EK12828" s="598"/>
    </row>
    <row r="12829" spans="141:141">
      <c r="EK12829" s="598"/>
    </row>
    <row r="12830" spans="141:141">
      <c r="EK12830" s="598"/>
    </row>
    <row r="12831" spans="141:141">
      <c r="EK12831" s="598"/>
    </row>
    <row r="12832" spans="141:141">
      <c r="EK12832" s="598"/>
    </row>
    <row r="12833" spans="141:141">
      <c r="EK12833" s="598"/>
    </row>
    <row r="12834" spans="141:141">
      <c r="EK12834" s="598"/>
    </row>
    <row r="12835" spans="141:141">
      <c r="EK12835" s="598"/>
    </row>
    <row r="12836" spans="141:141">
      <c r="EK12836" s="598"/>
    </row>
    <row r="12837" spans="141:141">
      <c r="EK12837" s="598"/>
    </row>
    <row r="12838" spans="141:141">
      <c r="EK12838" s="598"/>
    </row>
    <row r="12839" spans="141:141">
      <c r="EK12839" s="598"/>
    </row>
    <row r="12840" spans="141:141">
      <c r="EK12840" s="598"/>
    </row>
    <row r="12841" spans="141:141">
      <c r="EK12841" s="598"/>
    </row>
    <row r="12842" spans="141:141">
      <c r="EK12842" s="598"/>
    </row>
    <row r="12843" spans="141:141">
      <c r="EK12843" s="598"/>
    </row>
    <row r="12844" spans="141:141">
      <c r="EK12844" s="598"/>
    </row>
    <row r="12845" spans="141:141">
      <c r="EK12845" s="598"/>
    </row>
    <row r="12846" spans="141:141">
      <c r="EK12846" s="598"/>
    </row>
    <row r="12847" spans="141:141">
      <c r="EK12847" s="598"/>
    </row>
    <row r="12848" spans="141:141">
      <c r="EK12848" s="598"/>
    </row>
    <row r="12849" spans="141:141">
      <c r="EK12849" s="598"/>
    </row>
    <row r="12850" spans="141:141">
      <c r="EK12850" s="598"/>
    </row>
    <row r="12851" spans="141:141">
      <c r="EK12851" s="598"/>
    </row>
    <row r="12852" spans="141:141">
      <c r="EK12852" s="598"/>
    </row>
    <row r="12853" spans="141:141">
      <c r="EK12853" s="598"/>
    </row>
    <row r="12854" spans="141:141">
      <c r="EK12854" s="598"/>
    </row>
    <row r="12855" spans="141:141">
      <c r="EK12855" s="598"/>
    </row>
    <row r="12856" spans="141:141">
      <c r="EK12856" s="598"/>
    </row>
    <row r="12857" spans="141:141">
      <c r="EK12857" s="598"/>
    </row>
    <row r="12858" spans="141:141">
      <c r="EK12858" s="598"/>
    </row>
    <row r="12859" spans="141:141">
      <c r="EK12859" s="598"/>
    </row>
    <row r="12860" spans="141:141">
      <c r="EK12860" s="598"/>
    </row>
    <row r="12861" spans="141:141">
      <c r="EK12861" s="598"/>
    </row>
    <row r="12862" spans="141:141">
      <c r="EK12862" s="598"/>
    </row>
    <row r="12863" spans="141:141">
      <c r="EK12863" s="598"/>
    </row>
    <row r="12864" spans="141:141">
      <c r="EK12864" s="598"/>
    </row>
    <row r="12865" spans="141:141">
      <c r="EK12865" s="598"/>
    </row>
    <row r="12866" spans="141:141">
      <c r="EK12866" s="598"/>
    </row>
    <row r="12867" spans="141:141">
      <c r="EK12867" s="598"/>
    </row>
    <row r="12868" spans="141:141">
      <c r="EK12868" s="598"/>
    </row>
    <row r="12869" spans="141:141">
      <c r="EK12869" s="598"/>
    </row>
    <row r="12870" spans="141:141">
      <c r="EK12870" s="598"/>
    </row>
    <row r="12871" spans="141:141">
      <c r="EK12871" s="598"/>
    </row>
    <row r="12872" spans="141:141">
      <c r="EK12872" s="598"/>
    </row>
    <row r="12873" spans="141:141">
      <c r="EK12873" s="598"/>
    </row>
    <row r="12874" spans="141:141">
      <c r="EK12874" s="598"/>
    </row>
    <row r="12875" spans="141:141">
      <c r="EK12875" s="598"/>
    </row>
    <row r="12876" spans="141:141">
      <c r="EK12876" s="598"/>
    </row>
    <row r="12877" spans="141:141">
      <c r="EK12877" s="598"/>
    </row>
    <row r="12878" spans="141:141">
      <c r="EK12878" s="598"/>
    </row>
    <row r="12879" spans="141:141">
      <c r="EK12879" s="598"/>
    </row>
    <row r="12880" spans="141:141">
      <c r="EK12880" s="598"/>
    </row>
    <row r="12881" spans="141:141">
      <c r="EK12881" s="598"/>
    </row>
    <row r="12882" spans="141:141">
      <c r="EK12882" s="598"/>
    </row>
    <row r="12883" spans="141:141">
      <c r="EK12883" s="598"/>
    </row>
    <row r="12884" spans="141:141">
      <c r="EK12884" s="598"/>
    </row>
    <row r="12885" spans="141:141">
      <c r="EK12885" s="598"/>
    </row>
    <row r="12886" spans="141:141">
      <c r="EK12886" s="598"/>
    </row>
    <row r="12887" spans="141:141">
      <c r="EK12887" s="598"/>
    </row>
    <row r="12888" spans="141:141">
      <c r="EK12888" s="598"/>
    </row>
    <row r="12889" spans="141:141">
      <c r="EK12889" s="598"/>
    </row>
    <row r="12890" spans="141:141">
      <c r="EK12890" s="598"/>
    </row>
    <row r="12891" spans="141:141">
      <c r="EK12891" s="598"/>
    </row>
    <row r="12892" spans="141:141">
      <c r="EK12892" s="598"/>
    </row>
    <row r="12893" spans="141:141">
      <c r="EK12893" s="598"/>
    </row>
    <row r="12894" spans="141:141">
      <c r="EK12894" s="598"/>
    </row>
    <row r="12895" spans="141:141">
      <c r="EK12895" s="598"/>
    </row>
    <row r="12896" spans="141:141">
      <c r="EK12896" s="598"/>
    </row>
    <row r="12897" spans="141:141">
      <c r="EK12897" s="598"/>
    </row>
    <row r="12898" spans="141:141">
      <c r="EK12898" s="598"/>
    </row>
    <row r="12899" spans="141:141">
      <c r="EK12899" s="598"/>
    </row>
    <row r="12900" spans="141:141">
      <c r="EK12900" s="598"/>
    </row>
    <row r="12901" spans="141:141">
      <c r="EK12901" s="598"/>
    </row>
    <row r="12902" spans="141:141">
      <c r="EK12902" s="598"/>
    </row>
    <row r="12903" spans="141:141">
      <c r="EK12903" s="598"/>
    </row>
    <row r="12904" spans="141:141">
      <c r="EK12904" s="598"/>
    </row>
    <row r="12905" spans="141:141">
      <c r="EK12905" s="598"/>
    </row>
    <row r="12906" spans="141:141">
      <c r="EK12906" s="598"/>
    </row>
    <row r="12907" spans="141:141">
      <c r="EK12907" s="598"/>
    </row>
    <row r="12908" spans="141:141">
      <c r="EK12908" s="598"/>
    </row>
    <row r="12909" spans="141:141">
      <c r="EK12909" s="598"/>
    </row>
    <row r="12910" spans="141:141">
      <c r="EK12910" s="598"/>
    </row>
    <row r="12911" spans="141:141">
      <c r="EK12911" s="598"/>
    </row>
    <row r="12912" spans="141:141">
      <c r="EK12912" s="598"/>
    </row>
    <row r="12913" spans="141:141">
      <c r="EK12913" s="598"/>
    </row>
    <row r="12914" spans="141:141">
      <c r="EK12914" s="598"/>
    </row>
    <row r="12915" spans="141:141">
      <c r="EK12915" s="598"/>
    </row>
    <row r="12916" spans="141:141">
      <c r="EK12916" s="598"/>
    </row>
    <row r="12917" spans="141:141">
      <c r="EK12917" s="598"/>
    </row>
    <row r="12918" spans="141:141">
      <c r="EK12918" s="598"/>
    </row>
    <row r="12919" spans="141:141">
      <c r="EK12919" s="598"/>
    </row>
    <row r="12920" spans="141:141">
      <c r="EK12920" s="598"/>
    </row>
    <row r="12921" spans="141:141">
      <c r="EK12921" s="598"/>
    </row>
    <row r="12922" spans="141:141">
      <c r="EK12922" s="598"/>
    </row>
    <row r="12923" spans="141:141">
      <c r="EK12923" s="598"/>
    </row>
    <row r="12924" spans="141:141">
      <c r="EK12924" s="598"/>
    </row>
    <row r="12925" spans="141:141">
      <c r="EK12925" s="598"/>
    </row>
    <row r="12926" spans="141:141">
      <c r="EK12926" s="598"/>
    </row>
    <row r="12927" spans="141:141">
      <c r="EK12927" s="598"/>
    </row>
    <row r="12928" spans="141:141">
      <c r="EK12928" s="598"/>
    </row>
    <row r="12929" spans="141:141">
      <c r="EK12929" s="598"/>
    </row>
    <row r="12930" spans="141:141">
      <c r="EK12930" s="598"/>
    </row>
    <row r="12931" spans="141:141">
      <c r="EK12931" s="598"/>
    </row>
    <row r="12932" spans="141:141">
      <c r="EK12932" s="598"/>
    </row>
    <row r="12933" spans="141:141">
      <c r="EK12933" s="598"/>
    </row>
    <row r="12934" spans="141:141">
      <c r="EK12934" s="598"/>
    </row>
    <row r="12935" spans="141:141">
      <c r="EK12935" s="598"/>
    </row>
    <row r="12936" spans="141:141">
      <c r="EK12936" s="598"/>
    </row>
    <row r="12937" spans="141:141">
      <c r="EK12937" s="598"/>
    </row>
    <row r="12938" spans="141:141">
      <c r="EK12938" s="598"/>
    </row>
    <row r="12939" spans="141:141">
      <c r="EK12939" s="598"/>
    </row>
    <row r="12940" spans="141:141">
      <c r="EK12940" s="598"/>
    </row>
    <row r="12941" spans="141:141">
      <c r="EK12941" s="598"/>
    </row>
    <row r="12942" spans="141:141">
      <c r="EK12942" s="598"/>
    </row>
    <row r="12943" spans="141:141">
      <c r="EK12943" s="598"/>
    </row>
    <row r="12944" spans="141:141">
      <c r="EK12944" s="598"/>
    </row>
    <row r="12945" spans="141:141">
      <c r="EK12945" s="598"/>
    </row>
    <row r="12946" spans="141:141">
      <c r="EK12946" s="598"/>
    </row>
    <row r="12947" spans="141:141">
      <c r="EK12947" s="598"/>
    </row>
    <row r="12948" spans="141:141">
      <c r="EK12948" s="598"/>
    </row>
    <row r="12949" spans="141:141">
      <c r="EK12949" s="598"/>
    </row>
    <row r="12950" spans="141:141">
      <c r="EK12950" s="598"/>
    </row>
    <row r="12951" spans="141:141">
      <c r="EK12951" s="598"/>
    </row>
    <row r="12952" spans="141:141">
      <c r="EK12952" s="598"/>
    </row>
    <row r="12953" spans="141:141">
      <c r="EK12953" s="598"/>
    </row>
    <row r="12954" spans="141:141">
      <c r="EK12954" s="598"/>
    </row>
    <row r="12955" spans="141:141">
      <c r="EK12955" s="598"/>
    </row>
    <row r="12956" spans="141:141">
      <c r="EK12956" s="598"/>
    </row>
    <row r="12957" spans="141:141">
      <c r="EK12957" s="598"/>
    </row>
    <row r="12958" spans="141:141">
      <c r="EK12958" s="598"/>
    </row>
    <row r="12959" spans="141:141">
      <c r="EK12959" s="598"/>
    </row>
    <row r="12960" spans="141:141">
      <c r="EK12960" s="598"/>
    </row>
    <row r="12961" spans="141:141">
      <c r="EK12961" s="598"/>
    </row>
    <row r="12962" spans="141:141">
      <c r="EK12962" s="598"/>
    </row>
    <row r="12963" spans="141:141">
      <c r="EK12963" s="598"/>
    </row>
    <row r="12964" spans="141:141">
      <c r="EK12964" s="598"/>
    </row>
    <row r="12965" spans="141:141">
      <c r="EK12965" s="598"/>
    </row>
    <row r="12966" spans="141:141">
      <c r="EK12966" s="598"/>
    </row>
    <row r="12967" spans="141:141">
      <c r="EK12967" s="598"/>
    </row>
    <row r="12968" spans="141:141">
      <c r="EK12968" s="598"/>
    </row>
    <row r="12969" spans="141:141">
      <c r="EK12969" s="598"/>
    </row>
    <row r="12970" spans="141:141">
      <c r="EK12970" s="598"/>
    </row>
    <row r="12971" spans="141:141">
      <c r="EK12971" s="598"/>
    </row>
    <row r="12972" spans="141:141">
      <c r="EK12972" s="598"/>
    </row>
    <row r="12973" spans="141:141">
      <c r="EK12973" s="598"/>
    </row>
    <row r="12974" spans="141:141">
      <c r="EK12974" s="598"/>
    </row>
    <row r="12975" spans="141:141">
      <c r="EK12975" s="598"/>
    </row>
    <row r="12976" spans="141:141">
      <c r="EK12976" s="598"/>
    </row>
    <row r="12977" spans="141:141">
      <c r="EK12977" s="598"/>
    </row>
    <row r="12978" spans="141:141">
      <c r="EK12978" s="598"/>
    </row>
    <row r="12979" spans="141:141">
      <c r="EK12979" s="598"/>
    </row>
    <row r="12980" spans="141:141">
      <c r="EK12980" s="598"/>
    </row>
    <row r="12981" spans="141:141">
      <c r="EK12981" s="598"/>
    </row>
    <row r="12982" spans="141:141">
      <c r="EK12982" s="598"/>
    </row>
    <row r="12983" spans="141:141">
      <c r="EK12983" s="598"/>
    </row>
    <row r="12984" spans="141:141">
      <c r="EK12984" s="598"/>
    </row>
    <row r="12985" spans="141:141">
      <c r="EK12985" s="598"/>
    </row>
    <row r="12986" spans="141:141">
      <c r="EK12986" s="598"/>
    </row>
    <row r="12987" spans="141:141">
      <c r="EK12987" s="598"/>
    </row>
    <row r="12988" spans="141:141">
      <c r="EK12988" s="598"/>
    </row>
    <row r="12989" spans="141:141">
      <c r="EK12989" s="598"/>
    </row>
    <row r="12990" spans="141:141">
      <c r="EK12990" s="598"/>
    </row>
    <row r="12991" spans="141:141">
      <c r="EK12991" s="598"/>
    </row>
    <row r="12992" spans="141:141">
      <c r="EK12992" s="598"/>
    </row>
    <row r="12993" spans="141:141">
      <c r="EK12993" s="598"/>
    </row>
    <row r="12994" spans="141:141">
      <c r="EK12994" s="598"/>
    </row>
    <row r="12995" spans="141:141">
      <c r="EK12995" s="598"/>
    </row>
    <row r="12996" spans="141:141">
      <c r="EK12996" s="598"/>
    </row>
    <row r="12997" spans="141:141">
      <c r="EK12997" s="598"/>
    </row>
    <row r="12998" spans="141:141">
      <c r="EK12998" s="598"/>
    </row>
    <row r="12999" spans="141:141">
      <c r="EK12999" s="598"/>
    </row>
    <row r="13000" spans="141:141">
      <c r="EK13000" s="598"/>
    </row>
    <row r="13001" spans="141:141">
      <c r="EK13001" s="598"/>
    </row>
    <row r="13002" spans="141:141">
      <c r="EK13002" s="598"/>
    </row>
    <row r="13003" spans="141:141">
      <c r="EK13003" s="598"/>
    </row>
    <row r="13004" spans="141:141">
      <c r="EK13004" s="598"/>
    </row>
    <row r="13005" spans="141:141">
      <c r="EK13005" s="598"/>
    </row>
    <row r="13006" spans="141:141">
      <c r="EK13006" s="598"/>
    </row>
    <row r="13007" spans="141:141">
      <c r="EK13007" s="598"/>
    </row>
    <row r="13008" spans="141:141">
      <c r="EK13008" s="598"/>
    </row>
    <row r="13009" spans="141:141">
      <c r="EK13009" s="598"/>
    </row>
    <row r="13010" spans="141:141">
      <c r="EK13010" s="598"/>
    </row>
    <row r="13011" spans="141:141">
      <c r="EK13011" s="598"/>
    </row>
    <row r="13012" spans="141:141">
      <c r="EK13012" s="598"/>
    </row>
    <row r="13013" spans="141:141">
      <c r="EK13013" s="598"/>
    </row>
    <row r="13014" spans="141:141">
      <c r="EK13014" s="598"/>
    </row>
    <row r="13015" spans="141:141">
      <c r="EK13015" s="598"/>
    </row>
    <row r="13016" spans="141:141">
      <c r="EK13016" s="598"/>
    </row>
    <row r="13017" spans="141:141">
      <c r="EK13017" s="598"/>
    </row>
    <row r="13018" spans="141:141">
      <c r="EK13018" s="598"/>
    </row>
    <row r="13019" spans="141:141">
      <c r="EK13019" s="598"/>
    </row>
    <row r="13020" spans="141:141">
      <c r="EK13020" s="598"/>
    </row>
    <row r="13021" spans="141:141">
      <c r="EK13021" s="598"/>
    </row>
    <row r="13022" spans="141:141">
      <c r="EK13022" s="598"/>
    </row>
    <row r="13023" spans="141:141">
      <c r="EK13023" s="598"/>
    </row>
    <row r="13024" spans="141:141">
      <c r="EK13024" s="598"/>
    </row>
    <row r="13025" spans="141:141">
      <c r="EK13025" s="598"/>
    </row>
    <row r="13026" spans="141:141">
      <c r="EK13026" s="598"/>
    </row>
    <row r="13027" spans="141:141">
      <c r="EK13027" s="598"/>
    </row>
    <row r="13028" spans="141:141">
      <c r="EK13028" s="598"/>
    </row>
    <row r="13029" spans="141:141">
      <c r="EK13029" s="598"/>
    </row>
    <row r="13030" spans="141:141">
      <c r="EK13030" s="598"/>
    </row>
    <row r="13031" spans="141:141">
      <c r="EK13031" s="598"/>
    </row>
    <row r="13032" spans="141:141">
      <c r="EK13032" s="598"/>
    </row>
    <row r="13033" spans="141:141">
      <c r="EK13033" s="598"/>
    </row>
    <row r="13034" spans="141:141">
      <c r="EK13034" s="598"/>
    </row>
    <row r="13035" spans="141:141">
      <c r="EK13035" s="598"/>
    </row>
    <row r="13036" spans="141:141">
      <c r="EK13036" s="598"/>
    </row>
    <row r="13037" spans="141:141">
      <c r="EK13037" s="598"/>
    </row>
    <row r="13038" spans="141:141">
      <c r="EK13038" s="598"/>
    </row>
    <row r="13039" spans="141:141">
      <c r="EK13039" s="598"/>
    </row>
    <row r="13040" spans="141:141">
      <c r="EK13040" s="598"/>
    </row>
    <row r="13041" spans="141:141">
      <c r="EK13041" s="598"/>
    </row>
    <row r="13042" spans="141:141">
      <c r="EK13042" s="598"/>
    </row>
    <row r="13043" spans="141:141">
      <c r="EK13043" s="598"/>
    </row>
    <row r="13044" spans="141:141">
      <c r="EK13044" s="598"/>
    </row>
    <row r="13045" spans="141:141">
      <c r="EK13045" s="598"/>
    </row>
    <row r="13046" spans="141:141">
      <c r="EK13046" s="598"/>
    </row>
    <row r="13047" spans="141:141">
      <c r="EK13047" s="598"/>
    </row>
    <row r="13048" spans="141:141">
      <c r="EK13048" s="598"/>
    </row>
    <row r="13049" spans="141:141">
      <c r="EK13049" s="598"/>
    </row>
    <row r="13050" spans="141:141">
      <c r="EK13050" s="598"/>
    </row>
    <row r="13051" spans="141:141">
      <c r="EK13051" s="598"/>
    </row>
    <row r="13052" spans="141:141">
      <c r="EK13052" s="598"/>
    </row>
    <row r="13053" spans="141:141">
      <c r="EK13053" s="598"/>
    </row>
    <row r="13054" spans="141:141">
      <c r="EK13054" s="598"/>
    </row>
    <row r="13055" spans="141:141">
      <c r="EK13055" s="598"/>
    </row>
    <row r="13056" spans="141:141">
      <c r="EK13056" s="598"/>
    </row>
    <row r="13057" spans="141:141">
      <c r="EK13057" s="598"/>
    </row>
    <row r="13058" spans="141:141">
      <c r="EK13058" s="598"/>
    </row>
    <row r="13059" spans="141:141">
      <c r="EK13059" s="598"/>
    </row>
    <row r="13060" spans="141:141">
      <c r="EK13060" s="598"/>
    </row>
    <row r="13061" spans="141:141">
      <c r="EK13061" s="598"/>
    </row>
    <row r="13062" spans="141:141">
      <c r="EK13062" s="598"/>
    </row>
    <row r="13063" spans="141:141">
      <c r="EK13063" s="598"/>
    </row>
    <row r="13064" spans="141:141">
      <c r="EK13064" s="598"/>
    </row>
    <row r="13065" spans="141:141">
      <c r="EK13065" s="598"/>
    </row>
    <row r="13066" spans="141:141">
      <c r="EK13066" s="598"/>
    </row>
    <row r="13067" spans="141:141">
      <c r="EK13067" s="598"/>
    </row>
    <row r="13068" spans="141:141">
      <c r="EK13068" s="598"/>
    </row>
    <row r="13069" spans="141:141">
      <c r="EK13069" s="598"/>
    </row>
    <row r="13070" spans="141:141">
      <c r="EK13070" s="598"/>
    </row>
    <row r="13071" spans="141:141">
      <c r="EK13071" s="598"/>
    </row>
    <row r="13072" spans="141:141">
      <c r="EK13072" s="598"/>
    </row>
    <row r="13073" spans="141:141">
      <c r="EK13073" s="598"/>
    </row>
    <row r="13074" spans="141:141">
      <c r="EK13074" s="598"/>
    </row>
    <row r="13075" spans="141:141">
      <c r="EK13075" s="598"/>
    </row>
    <row r="13076" spans="141:141">
      <c r="EK13076" s="598"/>
    </row>
    <row r="13077" spans="141:141">
      <c r="EK13077" s="598"/>
    </row>
    <row r="13078" spans="141:141">
      <c r="EK13078" s="598"/>
    </row>
    <row r="13079" spans="141:141">
      <c r="EK13079" s="598"/>
    </row>
    <row r="13080" spans="141:141">
      <c r="EK13080" s="598"/>
    </row>
    <row r="13081" spans="141:141">
      <c r="EK13081" s="598"/>
    </row>
    <row r="13082" spans="141:141">
      <c r="EK13082" s="598"/>
    </row>
    <row r="13083" spans="141:141">
      <c r="EK13083" s="598"/>
    </row>
    <row r="13084" spans="141:141">
      <c r="EK13084" s="598"/>
    </row>
    <row r="13085" spans="141:141">
      <c r="EK13085" s="598"/>
    </row>
    <row r="13086" spans="141:141">
      <c r="EK13086" s="598"/>
    </row>
    <row r="13087" spans="141:141">
      <c r="EK13087" s="598"/>
    </row>
    <row r="13088" spans="141:141">
      <c r="EK13088" s="598"/>
    </row>
    <row r="13089" spans="141:141">
      <c r="EK13089" s="598"/>
    </row>
    <row r="13090" spans="141:141">
      <c r="EK13090" s="598"/>
    </row>
    <row r="13091" spans="141:141">
      <c r="EK13091" s="598"/>
    </row>
    <row r="13092" spans="141:141">
      <c r="EK13092" s="598"/>
    </row>
    <row r="13093" spans="141:141">
      <c r="EK13093" s="598"/>
    </row>
    <row r="13094" spans="141:141">
      <c r="EK13094" s="598"/>
    </row>
    <row r="13095" spans="141:141">
      <c r="EK13095" s="598"/>
    </row>
    <row r="13096" spans="141:141">
      <c r="EK13096" s="598"/>
    </row>
    <row r="13097" spans="141:141">
      <c r="EK13097" s="598"/>
    </row>
    <row r="13098" spans="141:141">
      <c r="EK13098" s="598"/>
    </row>
    <row r="13099" spans="141:141">
      <c r="EK13099" s="598"/>
    </row>
    <row r="13100" spans="141:141">
      <c r="EK13100" s="598"/>
    </row>
    <row r="13101" spans="141:141">
      <c r="EK13101" s="598"/>
    </row>
    <row r="13102" spans="141:141">
      <c r="EK13102" s="598"/>
    </row>
    <row r="13103" spans="141:141">
      <c r="EK13103" s="598"/>
    </row>
    <row r="13104" spans="141:141">
      <c r="EK13104" s="598"/>
    </row>
    <row r="13105" spans="141:141">
      <c r="EK13105" s="598"/>
    </row>
    <row r="13106" spans="141:141">
      <c r="EK13106" s="598"/>
    </row>
    <row r="13107" spans="141:141">
      <c r="EK13107" s="598"/>
    </row>
    <row r="13108" spans="141:141">
      <c r="EK13108" s="598"/>
    </row>
    <row r="13109" spans="141:141">
      <c r="EK13109" s="598"/>
    </row>
    <row r="13110" spans="141:141">
      <c r="EK13110" s="598"/>
    </row>
    <row r="13111" spans="141:141">
      <c r="EK13111" s="598"/>
    </row>
    <row r="13112" spans="141:141">
      <c r="EK13112" s="598"/>
    </row>
    <row r="13113" spans="141:141">
      <c r="EK13113" s="598"/>
    </row>
    <row r="13114" spans="141:141">
      <c r="EK13114" s="598"/>
    </row>
    <row r="13115" spans="141:141">
      <c r="EK13115" s="598"/>
    </row>
    <row r="13116" spans="141:141">
      <c r="EK13116" s="598"/>
    </row>
    <row r="13117" spans="141:141">
      <c r="EK13117" s="598"/>
    </row>
    <row r="13118" spans="141:141">
      <c r="EK13118" s="598"/>
    </row>
    <row r="13119" spans="141:141">
      <c r="EK13119" s="598"/>
    </row>
    <row r="13120" spans="141:141">
      <c r="EK13120" s="598"/>
    </row>
    <row r="13121" spans="141:141">
      <c r="EK13121" s="598"/>
    </row>
    <row r="13122" spans="141:141">
      <c r="EK13122" s="598"/>
    </row>
    <row r="13123" spans="141:141">
      <c r="EK13123" s="598"/>
    </row>
    <row r="13124" spans="141:141">
      <c r="EK13124" s="598"/>
    </row>
    <row r="13125" spans="141:141">
      <c r="EK13125" s="598"/>
    </row>
    <row r="13126" spans="141:141">
      <c r="EK13126" s="598"/>
    </row>
    <row r="13127" spans="141:141">
      <c r="EK13127" s="598"/>
    </row>
    <row r="13128" spans="141:141">
      <c r="EK13128" s="598"/>
    </row>
    <row r="13129" spans="141:141">
      <c r="EK13129" s="598"/>
    </row>
    <row r="13130" spans="141:141">
      <c r="EK13130" s="598"/>
    </row>
    <row r="13131" spans="141:141">
      <c r="EK13131" s="598"/>
    </row>
    <row r="13132" spans="141:141">
      <c r="EK13132" s="598"/>
    </row>
    <row r="13133" spans="141:141">
      <c r="EK13133" s="598"/>
    </row>
    <row r="13134" spans="141:141">
      <c r="EK13134" s="598"/>
    </row>
    <row r="13135" spans="141:141">
      <c r="EK13135" s="598"/>
    </row>
    <row r="13136" spans="141:141">
      <c r="EK13136" s="598"/>
    </row>
    <row r="13137" spans="141:141">
      <c r="EK13137" s="598"/>
    </row>
    <row r="13138" spans="141:141">
      <c r="EK13138" s="598"/>
    </row>
    <row r="13139" spans="141:141">
      <c r="EK13139" s="598"/>
    </row>
    <row r="13140" spans="141:141">
      <c r="EK13140" s="598"/>
    </row>
    <row r="13141" spans="141:141">
      <c r="EK13141" s="598"/>
    </row>
    <row r="13142" spans="141:141">
      <c r="EK13142" s="598"/>
    </row>
    <row r="13143" spans="141:141">
      <c r="EK13143" s="598"/>
    </row>
    <row r="13144" spans="141:141">
      <c r="EK13144" s="598"/>
    </row>
    <row r="13145" spans="141:141">
      <c r="EK13145" s="598"/>
    </row>
    <row r="13146" spans="141:141">
      <c r="EK13146" s="598"/>
    </row>
    <row r="13147" spans="141:141">
      <c r="EK13147" s="598"/>
    </row>
    <row r="13148" spans="141:141">
      <c r="EK13148" s="598"/>
    </row>
    <row r="13149" spans="141:141">
      <c r="EK13149" s="598"/>
    </row>
    <row r="13150" spans="141:141">
      <c r="EK13150" s="598"/>
    </row>
    <row r="13151" spans="141:141">
      <c r="EK13151" s="598"/>
    </row>
    <row r="13152" spans="141:141">
      <c r="EK13152" s="598"/>
    </row>
    <row r="13153" spans="141:141">
      <c r="EK13153" s="598"/>
    </row>
    <row r="13154" spans="141:141">
      <c r="EK13154" s="598"/>
    </row>
    <row r="13155" spans="141:141">
      <c r="EK13155" s="598"/>
    </row>
    <row r="13156" spans="141:141">
      <c r="EK13156" s="598"/>
    </row>
    <row r="13157" spans="141:141">
      <c r="EK13157" s="598"/>
    </row>
    <row r="13158" spans="141:141">
      <c r="EK13158" s="598"/>
    </row>
    <row r="13159" spans="141:141">
      <c r="EK13159" s="598"/>
    </row>
    <row r="13160" spans="141:141">
      <c r="EK13160" s="598"/>
    </row>
    <row r="13161" spans="141:141">
      <c r="EK13161" s="598"/>
    </row>
    <row r="13162" spans="141:141">
      <c r="EK13162" s="598"/>
    </row>
    <row r="13163" spans="141:141">
      <c r="EK13163" s="598"/>
    </row>
    <row r="13164" spans="141:141">
      <c r="EK13164" s="598"/>
    </row>
    <row r="13165" spans="141:141">
      <c r="EK13165" s="598"/>
    </row>
    <row r="13166" spans="141:141">
      <c r="EK13166" s="598"/>
    </row>
    <row r="13167" spans="141:141">
      <c r="EK13167" s="598"/>
    </row>
    <row r="13168" spans="141:141">
      <c r="EK13168" s="598"/>
    </row>
    <row r="13169" spans="141:141">
      <c r="EK13169" s="598"/>
    </row>
    <row r="13170" spans="141:141">
      <c r="EK13170" s="598"/>
    </row>
    <row r="13171" spans="141:141">
      <c r="EK13171" s="598"/>
    </row>
    <row r="13172" spans="141:141">
      <c r="EK13172" s="598"/>
    </row>
    <row r="13173" spans="141:141">
      <c r="EK13173" s="598"/>
    </row>
    <row r="13174" spans="141:141">
      <c r="EK13174" s="598"/>
    </row>
    <row r="13175" spans="141:141">
      <c r="EK13175" s="598"/>
    </row>
    <row r="13176" spans="141:141">
      <c r="EK13176" s="598"/>
    </row>
    <row r="13177" spans="141:141">
      <c r="EK13177" s="598"/>
    </row>
    <row r="13178" spans="141:141">
      <c r="EK13178" s="598"/>
    </row>
    <row r="13179" spans="141:141">
      <c r="EK13179" s="598"/>
    </row>
    <row r="13180" spans="141:141">
      <c r="EK13180" s="598"/>
    </row>
    <row r="13181" spans="141:141">
      <c r="EK13181" s="598"/>
    </row>
    <row r="13182" spans="141:141">
      <c r="EK13182" s="598"/>
    </row>
    <row r="13183" spans="141:141">
      <c r="EK13183" s="598"/>
    </row>
    <row r="13184" spans="141:141">
      <c r="EK13184" s="598"/>
    </row>
    <row r="13185" spans="141:141">
      <c r="EK13185" s="598"/>
    </row>
    <row r="13186" spans="141:141">
      <c r="EK13186" s="598"/>
    </row>
    <row r="13187" spans="141:141">
      <c r="EK13187" s="598"/>
    </row>
    <row r="13188" spans="141:141">
      <c r="EK13188" s="598"/>
    </row>
    <row r="13189" spans="141:141">
      <c r="EK13189" s="598"/>
    </row>
    <row r="13190" spans="141:141">
      <c r="EK13190" s="598"/>
    </row>
    <row r="13191" spans="141:141">
      <c r="EK13191" s="598"/>
    </row>
    <row r="13192" spans="141:141">
      <c r="EK13192" s="598"/>
    </row>
    <row r="13193" spans="141:141">
      <c r="EK13193" s="598"/>
    </row>
    <row r="13194" spans="141:141">
      <c r="EK13194" s="598"/>
    </row>
    <row r="13195" spans="141:141">
      <c r="EK13195" s="598"/>
    </row>
    <row r="13196" spans="141:141">
      <c r="EK13196" s="598"/>
    </row>
    <row r="13197" spans="141:141">
      <c r="EK13197" s="598"/>
    </row>
    <row r="13198" spans="141:141">
      <c r="EK13198" s="598"/>
    </row>
    <row r="13199" spans="141:141">
      <c r="EK13199" s="598"/>
    </row>
    <row r="13200" spans="141:141">
      <c r="EK13200" s="598"/>
    </row>
    <row r="13201" spans="141:141">
      <c r="EK13201" s="598"/>
    </row>
    <row r="13202" spans="141:141">
      <c r="EK13202" s="598"/>
    </row>
    <row r="13203" spans="141:141">
      <c r="EK13203" s="598"/>
    </row>
    <row r="13204" spans="141:141">
      <c r="EK13204" s="598"/>
    </row>
    <row r="13205" spans="141:141">
      <c r="EK13205" s="598"/>
    </row>
    <row r="13206" spans="141:141">
      <c r="EK13206" s="598"/>
    </row>
    <row r="13207" spans="141:141">
      <c r="EK13207" s="598"/>
    </row>
    <row r="13208" spans="141:141">
      <c r="EK13208" s="598"/>
    </row>
    <row r="13209" spans="141:141">
      <c r="EK13209" s="598"/>
    </row>
    <row r="13210" spans="141:141">
      <c r="EK13210" s="598"/>
    </row>
    <row r="13211" spans="141:141">
      <c r="EK13211" s="598"/>
    </row>
    <row r="13212" spans="141:141">
      <c r="EK13212" s="598"/>
    </row>
    <row r="13213" spans="141:141">
      <c r="EK13213" s="598"/>
    </row>
    <row r="13214" spans="141:141">
      <c r="EK13214" s="598"/>
    </row>
    <row r="13215" spans="141:141">
      <c r="EK13215" s="598"/>
    </row>
    <row r="13216" spans="141:141">
      <c r="EK13216" s="598"/>
    </row>
    <row r="13217" spans="141:141">
      <c r="EK13217" s="598"/>
    </row>
    <row r="13218" spans="141:141">
      <c r="EK13218" s="598"/>
    </row>
    <row r="13219" spans="141:141">
      <c r="EK13219" s="598"/>
    </row>
    <row r="13220" spans="141:141">
      <c r="EK13220" s="598"/>
    </row>
    <row r="13221" spans="141:141">
      <c r="EK13221" s="598"/>
    </row>
    <row r="13222" spans="141:141">
      <c r="EK13222" s="598"/>
    </row>
    <row r="13223" spans="141:141">
      <c r="EK13223" s="598"/>
    </row>
    <row r="13224" spans="141:141">
      <c r="EK13224" s="598"/>
    </row>
    <row r="13225" spans="141:141">
      <c r="EK13225" s="598"/>
    </row>
    <row r="13226" spans="141:141">
      <c r="EK13226" s="598"/>
    </row>
    <row r="13227" spans="141:141">
      <c r="EK13227" s="598"/>
    </row>
    <row r="13228" spans="141:141">
      <c r="EK13228" s="598"/>
    </row>
    <row r="13229" spans="141:141">
      <c r="EK13229" s="598"/>
    </row>
    <row r="13230" spans="141:141">
      <c r="EK13230" s="598"/>
    </row>
    <row r="13231" spans="141:141">
      <c r="EK13231" s="598"/>
    </row>
    <row r="13232" spans="141:141">
      <c r="EK13232" s="598"/>
    </row>
    <row r="13233" spans="141:141">
      <c r="EK13233" s="598"/>
    </row>
    <row r="13234" spans="141:141">
      <c r="EK13234" s="598"/>
    </row>
    <row r="13235" spans="141:141">
      <c r="EK13235" s="598"/>
    </row>
    <row r="13236" spans="141:141">
      <c r="EK13236" s="598"/>
    </row>
    <row r="13237" spans="141:141">
      <c r="EK13237" s="598"/>
    </row>
    <row r="13238" spans="141:141">
      <c r="EK13238" s="598"/>
    </row>
    <row r="13239" spans="141:141">
      <c r="EK13239" s="598"/>
    </row>
    <row r="13240" spans="141:141">
      <c r="EK13240" s="598"/>
    </row>
    <row r="13241" spans="141:141">
      <c r="EK13241" s="598"/>
    </row>
    <row r="13242" spans="141:141">
      <c r="EK13242" s="598"/>
    </row>
    <row r="13243" spans="141:141">
      <c r="EK13243" s="598"/>
    </row>
    <row r="13244" spans="141:141">
      <c r="EK13244" s="598"/>
    </row>
    <row r="13245" spans="141:141">
      <c r="EK13245" s="598"/>
    </row>
    <row r="13246" spans="141:141">
      <c r="EK13246" s="598"/>
    </row>
    <row r="13247" spans="141:141">
      <c r="EK13247" s="598"/>
    </row>
    <row r="13248" spans="141:141">
      <c r="EK13248" s="598"/>
    </row>
    <row r="13249" spans="141:141">
      <c r="EK13249" s="598"/>
    </row>
    <row r="13250" spans="141:141">
      <c r="EK13250" s="598"/>
    </row>
    <row r="13251" spans="141:141">
      <c r="EK13251" s="598"/>
    </row>
    <row r="13252" spans="141:141">
      <c r="EK13252" s="598"/>
    </row>
    <row r="13253" spans="141:141">
      <c r="EK13253" s="598"/>
    </row>
    <row r="13254" spans="141:141">
      <c r="EK13254" s="598"/>
    </row>
    <row r="13255" spans="141:141">
      <c r="EK13255" s="598"/>
    </row>
    <row r="13256" spans="141:141">
      <c r="EK13256" s="598"/>
    </row>
    <row r="13257" spans="141:141">
      <c r="EK13257" s="598"/>
    </row>
    <row r="13258" spans="141:141">
      <c r="EK13258" s="598"/>
    </row>
    <row r="13259" spans="141:141">
      <c r="EK13259" s="598"/>
    </row>
    <row r="13260" spans="141:141">
      <c r="EK13260" s="598"/>
    </row>
    <row r="13261" spans="141:141">
      <c r="EK13261" s="598"/>
    </row>
    <row r="13262" spans="141:141">
      <c r="EK13262" s="598"/>
    </row>
    <row r="13263" spans="141:141">
      <c r="EK13263" s="598"/>
    </row>
    <row r="13264" spans="141:141">
      <c r="EK13264" s="598"/>
    </row>
    <row r="13265" spans="141:141">
      <c r="EK13265" s="598"/>
    </row>
    <row r="13266" spans="141:141">
      <c r="EK13266" s="598"/>
    </row>
    <row r="13267" spans="141:141">
      <c r="EK13267" s="598"/>
    </row>
    <row r="13268" spans="141:141">
      <c r="EK13268" s="598"/>
    </row>
    <row r="13269" spans="141:141">
      <c r="EK13269" s="598"/>
    </row>
    <row r="13270" spans="141:141">
      <c r="EK13270" s="598"/>
    </row>
    <row r="13271" spans="141:141">
      <c r="EK13271" s="598"/>
    </row>
    <row r="13272" spans="141:141">
      <c r="EK13272" s="598"/>
    </row>
    <row r="13273" spans="141:141">
      <c r="EK13273" s="598"/>
    </row>
    <row r="13274" spans="141:141">
      <c r="EK13274" s="598"/>
    </row>
    <row r="13275" spans="141:141">
      <c r="EK13275" s="598"/>
    </row>
    <row r="13276" spans="141:141">
      <c r="EK13276" s="598"/>
    </row>
    <row r="13277" spans="141:141">
      <c r="EK13277" s="598"/>
    </row>
    <row r="13278" spans="141:141">
      <c r="EK13278" s="598"/>
    </row>
    <row r="13279" spans="141:141">
      <c r="EK13279" s="598"/>
    </row>
    <row r="13280" spans="141:141">
      <c r="EK13280" s="598"/>
    </row>
    <row r="13281" spans="141:141">
      <c r="EK13281" s="598"/>
    </row>
    <row r="13282" spans="141:141">
      <c r="EK13282" s="598"/>
    </row>
    <row r="13283" spans="141:141">
      <c r="EK13283" s="598"/>
    </row>
    <row r="13284" spans="141:141">
      <c r="EK13284" s="598"/>
    </row>
    <row r="13285" spans="141:141">
      <c r="EK13285" s="598"/>
    </row>
    <row r="13286" spans="141:141">
      <c r="EK13286" s="598"/>
    </row>
    <row r="13287" spans="141:141">
      <c r="EK13287" s="598"/>
    </row>
    <row r="13288" spans="141:141">
      <c r="EK13288" s="598"/>
    </row>
    <row r="13289" spans="141:141">
      <c r="EK13289" s="598"/>
    </row>
    <row r="13290" spans="141:141">
      <c r="EK13290" s="598"/>
    </row>
    <row r="13291" spans="141:141">
      <c r="EK13291" s="598"/>
    </row>
    <row r="13292" spans="141:141">
      <c r="EK13292" s="598"/>
    </row>
    <row r="13293" spans="141:141">
      <c r="EK13293" s="598"/>
    </row>
    <row r="13294" spans="141:141">
      <c r="EK13294" s="598"/>
    </row>
    <row r="13295" spans="141:141">
      <c r="EK13295" s="598"/>
    </row>
    <row r="13296" spans="141:141">
      <c r="EK13296" s="598"/>
    </row>
    <row r="13297" spans="141:141">
      <c r="EK13297" s="598"/>
    </row>
    <row r="13298" spans="141:141">
      <c r="EK13298" s="598"/>
    </row>
    <row r="13299" spans="141:141">
      <c r="EK13299" s="598"/>
    </row>
    <row r="13300" spans="141:141">
      <c r="EK13300" s="598"/>
    </row>
    <row r="13301" spans="141:141">
      <c r="EK13301" s="598"/>
    </row>
    <row r="13302" spans="141:141">
      <c r="EK13302" s="598"/>
    </row>
    <row r="13303" spans="141:141">
      <c r="EK13303" s="598"/>
    </row>
    <row r="13304" spans="141:141">
      <c r="EK13304" s="598"/>
    </row>
    <row r="13305" spans="141:141">
      <c r="EK13305" s="598"/>
    </row>
    <row r="13306" spans="141:141">
      <c r="EK13306" s="598"/>
    </row>
    <row r="13307" spans="141:141">
      <c r="EK13307" s="598"/>
    </row>
    <row r="13308" spans="141:141">
      <c r="EK13308" s="598"/>
    </row>
    <row r="13309" spans="141:141">
      <c r="EK13309" s="598"/>
    </row>
    <row r="13310" spans="141:141">
      <c r="EK13310" s="598"/>
    </row>
    <row r="13311" spans="141:141">
      <c r="EK13311" s="598"/>
    </row>
    <row r="13312" spans="141:141">
      <c r="EK13312" s="598"/>
    </row>
    <row r="13313" spans="141:141">
      <c r="EK13313" s="598"/>
    </row>
    <row r="13314" spans="141:141">
      <c r="EK13314" s="598"/>
    </row>
    <row r="13315" spans="141:141">
      <c r="EK13315" s="598"/>
    </row>
    <row r="13316" spans="141:141">
      <c r="EK13316" s="598"/>
    </row>
    <row r="13317" spans="141:141">
      <c r="EK13317" s="598"/>
    </row>
    <row r="13318" spans="141:141">
      <c r="EK13318" s="598"/>
    </row>
    <row r="13319" spans="141:141">
      <c r="EK13319" s="598"/>
    </row>
    <row r="13320" spans="141:141">
      <c r="EK13320" s="598"/>
    </row>
    <row r="13321" spans="141:141">
      <c r="EK13321" s="598"/>
    </row>
    <row r="13322" spans="141:141">
      <c r="EK13322" s="598"/>
    </row>
    <row r="13323" spans="141:141">
      <c r="EK13323" s="598"/>
    </row>
    <row r="13324" spans="141:141">
      <c r="EK13324" s="598"/>
    </row>
    <row r="13325" spans="141:141">
      <c r="EK13325" s="598"/>
    </row>
    <row r="13326" spans="141:141">
      <c r="EK13326" s="598"/>
    </row>
    <row r="13327" spans="141:141">
      <c r="EK13327" s="598"/>
    </row>
    <row r="13328" spans="141:141">
      <c r="EK13328" s="598"/>
    </row>
    <row r="13329" spans="141:141">
      <c r="EK13329" s="598"/>
    </row>
    <row r="13330" spans="141:141">
      <c r="EK13330" s="598"/>
    </row>
    <row r="13331" spans="141:141">
      <c r="EK13331" s="598"/>
    </row>
    <row r="13332" spans="141:141">
      <c r="EK13332" s="598"/>
    </row>
    <row r="13333" spans="141:141">
      <c r="EK13333" s="598"/>
    </row>
    <row r="13334" spans="141:141">
      <c r="EK13334" s="598"/>
    </row>
    <row r="13335" spans="141:141">
      <c r="EK13335" s="598"/>
    </row>
    <row r="13336" spans="141:141">
      <c r="EK13336" s="598"/>
    </row>
    <row r="13337" spans="141:141">
      <c r="EK13337" s="598"/>
    </row>
    <row r="13338" spans="141:141">
      <c r="EK13338" s="598"/>
    </row>
    <row r="13339" spans="141:141">
      <c r="EK13339" s="598"/>
    </row>
    <row r="13340" spans="141:141">
      <c r="EK13340" s="598"/>
    </row>
    <row r="13341" spans="141:141">
      <c r="EK13341" s="598"/>
    </row>
    <row r="13342" spans="141:141">
      <c r="EK13342" s="598"/>
    </row>
    <row r="13343" spans="141:141">
      <c r="EK13343" s="598"/>
    </row>
    <row r="13344" spans="141:141">
      <c r="EK13344" s="598"/>
    </row>
    <row r="13345" spans="141:141">
      <c r="EK13345" s="598"/>
    </row>
    <row r="13346" spans="141:141">
      <c r="EK13346" s="598"/>
    </row>
    <row r="13347" spans="141:141">
      <c r="EK13347" s="598"/>
    </row>
    <row r="13348" spans="141:141">
      <c r="EK13348" s="598"/>
    </row>
    <row r="13349" spans="141:141">
      <c r="EK13349" s="598"/>
    </row>
    <row r="13350" spans="141:141">
      <c r="EK13350" s="598"/>
    </row>
    <row r="13351" spans="141:141">
      <c r="EK13351" s="598"/>
    </row>
    <row r="13352" spans="141:141">
      <c r="EK13352" s="598"/>
    </row>
    <row r="13353" spans="141:141">
      <c r="EK13353" s="598"/>
    </row>
    <row r="13354" spans="141:141">
      <c r="EK13354" s="598"/>
    </row>
    <row r="13355" spans="141:141">
      <c r="EK13355" s="598"/>
    </row>
    <row r="13356" spans="141:141">
      <c r="EK13356" s="598"/>
    </row>
    <row r="13357" spans="141:141">
      <c r="EK13357" s="598"/>
    </row>
    <row r="13358" spans="141:141">
      <c r="EK13358" s="598"/>
    </row>
    <row r="13359" spans="141:141">
      <c r="EK13359" s="598"/>
    </row>
    <row r="13360" spans="141:141">
      <c r="EK13360" s="598"/>
    </row>
    <row r="13361" spans="141:141">
      <c r="EK13361" s="598"/>
    </row>
    <row r="13362" spans="141:141">
      <c r="EK13362" s="598"/>
    </row>
    <row r="13363" spans="141:141">
      <c r="EK13363" s="598"/>
    </row>
    <row r="13364" spans="141:141">
      <c r="EK13364" s="598"/>
    </row>
    <row r="13365" spans="141:141">
      <c r="EK13365" s="598"/>
    </row>
    <row r="13366" spans="141:141">
      <c r="EK13366" s="598"/>
    </row>
    <row r="13367" spans="141:141">
      <c r="EK13367" s="598"/>
    </row>
    <row r="13368" spans="141:141">
      <c r="EK13368" s="598"/>
    </row>
    <row r="13369" spans="141:141">
      <c r="EK13369" s="598"/>
    </row>
    <row r="13370" spans="141:141">
      <c r="EK13370" s="598"/>
    </row>
    <row r="13371" spans="141:141">
      <c r="EK13371" s="598"/>
    </row>
    <row r="13372" spans="141:141">
      <c r="EK13372" s="598"/>
    </row>
    <row r="13373" spans="141:141">
      <c r="EK13373" s="598"/>
    </row>
    <row r="13374" spans="141:141">
      <c r="EK13374" s="598"/>
    </row>
    <row r="13375" spans="141:141">
      <c r="EK13375" s="598"/>
    </row>
    <row r="13376" spans="141:141">
      <c r="EK13376" s="598"/>
    </row>
    <row r="13377" spans="141:141">
      <c r="EK13377" s="598"/>
    </row>
    <row r="13378" spans="141:141">
      <c r="EK13378" s="598"/>
    </row>
    <row r="13379" spans="141:141">
      <c r="EK13379" s="598"/>
    </row>
    <row r="13380" spans="141:141">
      <c r="EK13380" s="598"/>
    </row>
    <row r="13381" spans="141:141">
      <c r="EK13381" s="598"/>
    </row>
    <row r="13382" spans="141:141">
      <c r="EK13382" s="598"/>
    </row>
    <row r="13383" spans="141:141">
      <c r="EK13383" s="598"/>
    </row>
    <row r="13384" spans="141:141">
      <c r="EK13384" s="598"/>
    </row>
    <row r="13385" spans="141:141">
      <c r="EK13385" s="598"/>
    </row>
    <row r="13386" spans="141:141">
      <c r="EK13386" s="598"/>
    </row>
    <row r="13387" spans="141:141">
      <c r="EK13387" s="598"/>
    </row>
    <row r="13388" spans="141:141">
      <c r="EK13388" s="598"/>
    </row>
    <row r="13389" spans="141:141">
      <c r="EK13389" s="598"/>
    </row>
    <row r="13390" spans="141:141">
      <c r="EK13390" s="598"/>
    </row>
    <row r="13391" spans="141:141">
      <c r="EK13391" s="598"/>
    </row>
    <row r="13392" spans="141:141">
      <c r="EK13392" s="598"/>
    </row>
    <row r="13393" spans="141:141">
      <c r="EK13393" s="598"/>
    </row>
    <row r="13394" spans="141:141">
      <c r="EK13394" s="598"/>
    </row>
    <row r="13395" spans="141:141">
      <c r="EK13395" s="598"/>
    </row>
    <row r="13396" spans="141:141">
      <c r="EK13396" s="598"/>
    </row>
    <row r="13397" spans="141:141">
      <c r="EK13397" s="598"/>
    </row>
    <row r="13398" spans="141:141">
      <c r="EK13398" s="598"/>
    </row>
    <row r="13399" spans="141:141">
      <c r="EK13399" s="598"/>
    </row>
    <row r="13400" spans="141:141">
      <c r="EK13400" s="598"/>
    </row>
    <row r="13401" spans="141:141">
      <c r="EK13401" s="598"/>
    </row>
    <row r="13402" spans="141:141">
      <c r="EK13402" s="598"/>
    </row>
    <row r="13403" spans="141:141">
      <c r="EK13403" s="598"/>
    </row>
    <row r="13404" spans="141:141">
      <c r="EK13404" s="598"/>
    </row>
    <row r="13405" spans="141:141">
      <c r="EK13405" s="598"/>
    </row>
    <row r="13406" spans="141:141">
      <c r="EK13406" s="598"/>
    </row>
    <row r="13407" spans="141:141">
      <c r="EK13407" s="598"/>
    </row>
    <row r="13408" spans="141:141">
      <c r="EK13408" s="598"/>
    </row>
    <row r="13409" spans="141:141">
      <c r="EK13409" s="598"/>
    </row>
    <row r="13410" spans="141:141">
      <c r="EK13410" s="598"/>
    </row>
    <row r="13411" spans="141:141">
      <c r="EK13411" s="598"/>
    </row>
    <row r="13412" spans="141:141">
      <c r="EK13412" s="598"/>
    </row>
    <row r="13413" spans="141:141">
      <c r="EK13413" s="598"/>
    </row>
    <row r="13414" spans="141:141">
      <c r="EK13414" s="598"/>
    </row>
    <row r="13415" spans="141:141">
      <c r="EK13415" s="598"/>
    </row>
    <row r="13416" spans="141:141">
      <c r="EK13416" s="598"/>
    </row>
    <row r="13417" spans="141:141">
      <c r="EK13417" s="598"/>
    </row>
    <row r="13418" spans="141:141">
      <c r="EK13418" s="598"/>
    </row>
    <row r="13419" spans="141:141">
      <c r="EK13419" s="598"/>
    </row>
    <row r="13420" spans="141:141">
      <c r="EK13420" s="598"/>
    </row>
    <row r="13421" spans="141:141">
      <c r="EK13421" s="598"/>
    </row>
    <row r="13422" spans="141:141">
      <c r="EK13422" s="598"/>
    </row>
    <row r="13423" spans="141:141">
      <c r="EK13423" s="598"/>
    </row>
    <row r="13424" spans="141:141">
      <c r="EK13424" s="598"/>
    </row>
    <row r="13425" spans="141:141">
      <c r="EK13425" s="598"/>
    </row>
    <row r="13426" spans="141:141">
      <c r="EK13426" s="598"/>
    </row>
    <row r="13427" spans="141:141">
      <c r="EK13427" s="598"/>
    </row>
    <row r="13428" spans="141:141">
      <c r="EK13428" s="598"/>
    </row>
    <row r="13429" spans="141:141">
      <c r="EK13429" s="598"/>
    </row>
    <row r="13430" spans="141:141">
      <c r="EK13430" s="598"/>
    </row>
    <row r="13431" spans="141:141">
      <c r="EK13431" s="598"/>
    </row>
    <row r="13432" spans="141:141">
      <c r="EK13432" s="598"/>
    </row>
    <row r="13433" spans="141:141">
      <c r="EK13433" s="598"/>
    </row>
    <row r="13434" spans="141:141">
      <c r="EK13434" s="598"/>
    </row>
    <row r="13435" spans="141:141">
      <c r="EK13435" s="598"/>
    </row>
    <row r="13436" spans="141:141">
      <c r="EK13436" s="598"/>
    </row>
    <row r="13437" spans="141:141">
      <c r="EK13437" s="598"/>
    </row>
    <row r="13438" spans="141:141">
      <c r="EK13438" s="598"/>
    </row>
    <row r="13439" spans="141:141">
      <c r="EK13439" s="598"/>
    </row>
    <row r="13440" spans="141:141">
      <c r="EK13440" s="598"/>
    </row>
    <row r="13441" spans="141:141">
      <c r="EK13441" s="598"/>
    </row>
    <row r="13442" spans="141:141">
      <c r="EK13442" s="598"/>
    </row>
    <row r="13443" spans="141:141">
      <c r="EK13443" s="598"/>
    </row>
    <row r="13444" spans="141:141">
      <c r="EK13444" s="598"/>
    </row>
    <row r="13445" spans="141:141">
      <c r="EK13445" s="598"/>
    </row>
    <row r="13446" spans="141:141">
      <c r="EK13446" s="598"/>
    </row>
    <row r="13447" spans="141:141">
      <c r="EK13447" s="598"/>
    </row>
    <row r="13448" spans="141:141">
      <c r="EK13448" s="598"/>
    </row>
    <row r="13449" spans="141:141">
      <c r="EK13449" s="598"/>
    </row>
    <row r="13450" spans="141:141">
      <c r="EK13450" s="598"/>
    </row>
    <row r="13451" spans="141:141">
      <c r="EK13451" s="598"/>
    </row>
    <row r="13452" spans="141:141">
      <c r="EK13452" s="598"/>
    </row>
    <row r="13453" spans="141:141">
      <c r="EK13453" s="598"/>
    </row>
    <row r="13454" spans="141:141">
      <c r="EK13454" s="598"/>
    </row>
    <row r="13455" spans="141:141">
      <c r="EK13455" s="598"/>
    </row>
    <row r="13456" spans="141:141">
      <c r="EK13456" s="598"/>
    </row>
    <row r="13457" spans="141:141">
      <c r="EK13457" s="598"/>
    </row>
    <row r="13458" spans="141:141">
      <c r="EK13458" s="598"/>
    </row>
    <row r="13459" spans="141:141">
      <c r="EK13459" s="598"/>
    </row>
    <row r="13460" spans="141:141">
      <c r="EK13460" s="598"/>
    </row>
    <row r="13461" spans="141:141">
      <c r="EK13461" s="598"/>
    </row>
    <row r="13462" spans="141:141">
      <c r="EK13462" s="598"/>
    </row>
    <row r="13463" spans="141:141">
      <c r="EK13463" s="598"/>
    </row>
    <row r="13464" spans="141:141">
      <c r="EK13464" s="598"/>
    </row>
    <row r="13465" spans="141:141">
      <c r="EK13465" s="598"/>
    </row>
    <row r="13466" spans="141:141">
      <c r="EK13466" s="598"/>
    </row>
    <row r="13467" spans="141:141">
      <c r="EK13467" s="598"/>
    </row>
    <row r="13468" spans="141:141">
      <c r="EK13468" s="598"/>
    </row>
    <row r="13469" spans="141:141">
      <c r="EK13469" s="598"/>
    </row>
    <row r="13470" spans="141:141">
      <c r="EK13470" s="598"/>
    </row>
    <row r="13471" spans="141:141">
      <c r="EK13471" s="598"/>
    </row>
    <row r="13472" spans="141:141">
      <c r="EK13472" s="598"/>
    </row>
    <row r="13473" spans="141:141">
      <c r="EK13473" s="598"/>
    </row>
    <row r="13474" spans="141:141">
      <c r="EK13474" s="598"/>
    </row>
    <row r="13475" spans="141:141">
      <c r="EK13475" s="598"/>
    </row>
    <row r="13476" spans="141:141">
      <c r="EK13476" s="598"/>
    </row>
    <row r="13477" spans="141:141">
      <c r="EK13477" s="598"/>
    </row>
    <row r="13478" spans="141:141">
      <c r="EK13478" s="598"/>
    </row>
    <row r="13479" spans="141:141">
      <c r="EK13479" s="598"/>
    </row>
    <row r="13480" spans="141:141">
      <c r="EK13480" s="598"/>
    </row>
    <row r="13481" spans="141:141">
      <c r="EK13481" s="598"/>
    </row>
    <row r="13482" spans="141:141">
      <c r="EK13482" s="598"/>
    </row>
    <row r="13483" spans="141:141">
      <c r="EK13483" s="598"/>
    </row>
    <row r="13484" spans="141:141">
      <c r="EK13484" s="598"/>
    </row>
    <row r="13485" spans="141:141">
      <c r="EK13485" s="598"/>
    </row>
    <row r="13486" spans="141:141">
      <c r="EK13486" s="598"/>
    </row>
    <row r="13487" spans="141:141">
      <c r="EK13487" s="598"/>
    </row>
    <row r="13488" spans="141:141">
      <c r="EK13488" s="598"/>
    </row>
    <row r="13489" spans="141:141">
      <c r="EK13489" s="598"/>
    </row>
    <row r="13490" spans="141:141">
      <c r="EK13490" s="598"/>
    </row>
    <row r="13491" spans="141:141">
      <c r="EK13491" s="598"/>
    </row>
    <row r="13492" spans="141:141">
      <c r="EK13492" s="598"/>
    </row>
    <row r="13493" spans="141:141">
      <c r="EK13493" s="598"/>
    </row>
    <row r="13494" spans="141:141">
      <c r="EK13494" s="598"/>
    </row>
    <row r="13495" spans="141:141">
      <c r="EK13495" s="598"/>
    </row>
    <row r="13496" spans="141:141">
      <c r="EK13496" s="598"/>
    </row>
    <row r="13497" spans="141:141">
      <c r="EK13497" s="598"/>
    </row>
    <row r="13498" spans="141:141">
      <c r="EK13498" s="598"/>
    </row>
    <row r="13499" spans="141:141">
      <c r="EK13499" s="598"/>
    </row>
    <row r="13500" spans="141:141">
      <c r="EK13500" s="598"/>
    </row>
    <row r="13501" spans="141:141">
      <c r="EK13501" s="598"/>
    </row>
    <row r="13502" spans="141:141">
      <c r="EK13502" s="598"/>
    </row>
    <row r="13503" spans="141:141">
      <c r="EK13503" s="598"/>
    </row>
    <row r="13504" spans="141:141">
      <c r="EK13504" s="598"/>
    </row>
    <row r="13505" spans="141:141">
      <c r="EK13505" s="598"/>
    </row>
    <row r="13506" spans="141:141">
      <c r="EK13506" s="598"/>
    </row>
    <row r="13507" spans="141:141">
      <c r="EK13507" s="598"/>
    </row>
    <row r="13508" spans="141:141">
      <c r="EK13508" s="598"/>
    </row>
    <row r="13509" spans="141:141">
      <c r="EK13509" s="598"/>
    </row>
    <row r="13510" spans="141:141">
      <c r="EK13510" s="598"/>
    </row>
    <row r="13511" spans="141:141">
      <c r="EK13511" s="598"/>
    </row>
    <row r="13512" spans="141:141">
      <c r="EK13512" s="598"/>
    </row>
    <row r="13513" spans="141:141">
      <c r="EK13513" s="598"/>
    </row>
    <row r="13514" spans="141:141">
      <c r="EK13514" s="598"/>
    </row>
    <row r="13515" spans="141:141">
      <c r="EK13515" s="598"/>
    </row>
    <row r="13516" spans="141:141">
      <c r="EK13516" s="598"/>
    </row>
    <row r="13517" spans="141:141">
      <c r="EK13517" s="598"/>
    </row>
    <row r="13518" spans="141:141">
      <c r="EK13518" s="598"/>
    </row>
    <row r="13519" spans="141:141">
      <c r="EK13519" s="598"/>
    </row>
    <row r="13520" spans="141:141">
      <c r="EK13520" s="598"/>
    </row>
    <row r="13521" spans="141:141">
      <c r="EK13521" s="598"/>
    </row>
    <row r="13522" spans="141:141">
      <c r="EK13522" s="598"/>
    </row>
    <row r="13523" spans="141:141">
      <c r="EK13523" s="598"/>
    </row>
    <row r="13524" spans="141:141">
      <c r="EK13524" s="598"/>
    </row>
    <row r="13525" spans="141:141">
      <c r="EK13525" s="598"/>
    </row>
    <row r="13526" spans="141:141">
      <c r="EK13526" s="598"/>
    </row>
    <row r="13527" spans="141:141">
      <c r="EK13527" s="598"/>
    </row>
    <row r="13528" spans="141:141">
      <c r="EK13528" s="598"/>
    </row>
    <row r="13529" spans="141:141">
      <c r="EK13529" s="598"/>
    </row>
    <row r="13530" spans="141:141">
      <c r="EK13530" s="598"/>
    </row>
    <row r="13531" spans="141:141">
      <c r="EK13531" s="598"/>
    </row>
    <row r="13532" spans="141:141">
      <c r="EK13532" s="598"/>
    </row>
    <row r="13533" spans="141:141">
      <c r="EK13533" s="598"/>
    </row>
    <row r="13534" spans="141:141">
      <c r="EK13534" s="598"/>
    </row>
    <row r="13535" spans="141:141">
      <c r="EK13535" s="598"/>
    </row>
    <row r="13536" spans="141:141">
      <c r="EK13536" s="598"/>
    </row>
    <row r="13537" spans="141:141">
      <c r="EK13537" s="598"/>
    </row>
    <row r="13538" spans="141:141">
      <c r="EK13538" s="598"/>
    </row>
    <row r="13539" spans="141:141">
      <c r="EK13539" s="598"/>
    </row>
    <row r="13540" spans="141:141">
      <c r="EK13540" s="598"/>
    </row>
    <row r="13541" spans="141:141">
      <c r="EK13541" s="598"/>
    </row>
    <row r="13542" spans="141:141">
      <c r="EK13542" s="598"/>
    </row>
    <row r="13543" spans="141:141">
      <c r="EK13543" s="598"/>
    </row>
    <row r="13544" spans="141:141">
      <c r="EK13544" s="598"/>
    </row>
    <row r="13545" spans="141:141">
      <c r="EK13545" s="598"/>
    </row>
    <row r="13546" spans="141:141">
      <c r="EK13546" s="598"/>
    </row>
    <row r="13547" spans="141:141">
      <c r="EK13547" s="598"/>
    </row>
    <row r="13548" spans="141:141">
      <c r="EK13548" s="598"/>
    </row>
    <row r="13549" spans="141:141">
      <c r="EK13549" s="598"/>
    </row>
    <row r="13550" spans="141:141">
      <c r="EK13550" s="598"/>
    </row>
    <row r="13551" spans="141:141">
      <c r="EK13551" s="598"/>
    </row>
    <row r="13552" spans="141:141">
      <c r="EK13552" s="598"/>
    </row>
    <row r="13553" spans="141:141">
      <c r="EK13553" s="598"/>
    </row>
    <row r="13554" spans="141:141">
      <c r="EK13554" s="598"/>
    </row>
    <row r="13555" spans="141:141">
      <c r="EK13555" s="598"/>
    </row>
    <row r="13556" spans="141:141">
      <c r="EK13556" s="598"/>
    </row>
    <row r="13557" spans="141:141">
      <c r="EK13557" s="598"/>
    </row>
    <row r="13558" spans="141:141">
      <c r="EK13558" s="598"/>
    </row>
    <row r="13559" spans="141:141">
      <c r="EK13559" s="598"/>
    </row>
    <row r="13560" spans="141:141">
      <c r="EK13560" s="598"/>
    </row>
    <row r="13561" spans="141:141">
      <c r="EK13561" s="598"/>
    </row>
    <row r="13562" spans="141:141">
      <c r="EK13562" s="598"/>
    </row>
    <row r="13563" spans="141:141">
      <c r="EK13563" s="598"/>
    </row>
    <row r="13564" spans="141:141">
      <c r="EK13564" s="598"/>
    </row>
    <row r="13565" spans="141:141">
      <c r="EK13565" s="598"/>
    </row>
    <row r="13566" spans="141:141">
      <c r="EK13566" s="598"/>
    </row>
    <row r="13567" spans="141:141">
      <c r="EK13567" s="598"/>
    </row>
    <row r="13568" spans="141:141">
      <c r="EK13568" s="598"/>
    </row>
    <row r="13569" spans="141:141">
      <c r="EK13569" s="598"/>
    </row>
    <row r="13570" spans="141:141">
      <c r="EK13570" s="598"/>
    </row>
    <row r="13571" spans="141:141">
      <c r="EK13571" s="598"/>
    </row>
    <row r="13572" spans="141:141">
      <c r="EK13572" s="598"/>
    </row>
    <row r="13573" spans="141:141">
      <c r="EK13573" s="598"/>
    </row>
    <row r="13574" spans="141:141">
      <c r="EK13574" s="598"/>
    </row>
    <row r="13575" spans="141:141">
      <c r="EK13575" s="598"/>
    </row>
    <row r="13576" spans="141:141">
      <c r="EK13576" s="598"/>
    </row>
    <row r="13577" spans="141:141">
      <c r="EK13577" s="598"/>
    </row>
    <row r="13578" spans="141:141">
      <c r="EK13578" s="598"/>
    </row>
    <row r="13579" spans="141:141">
      <c r="EK13579" s="598"/>
    </row>
    <row r="13580" spans="141:141">
      <c r="EK13580" s="598"/>
    </row>
    <row r="13581" spans="141:141">
      <c r="EK13581" s="598"/>
    </row>
    <row r="13582" spans="141:141">
      <c r="EK13582" s="598"/>
    </row>
    <row r="13583" spans="141:141">
      <c r="EK13583" s="598"/>
    </row>
    <row r="13584" spans="141:141">
      <c r="EK13584" s="598"/>
    </row>
    <row r="13585" spans="141:141">
      <c r="EK13585" s="598"/>
    </row>
    <row r="13586" spans="141:141">
      <c r="EK13586" s="598"/>
    </row>
    <row r="13587" spans="141:141">
      <c r="EK13587" s="598"/>
    </row>
    <row r="13588" spans="141:141">
      <c r="EK13588" s="598"/>
    </row>
    <row r="13589" spans="141:141">
      <c r="EK13589" s="598"/>
    </row>
    <row r="13590" spans="141:141">
      <c r="EK13590" s="598"/>
    </row>
    <row r="13591" spans="141:141">
      <c r="EK13591" s="598"/>
    </row>
    <row r="13592" spans="141:141">
      <c r="EK13592" s="598"/>
    </row>
    <row r="13593" spans="141:141">
      <c r="EK13593" s="598"/>
    </row>
    <row r="13594" spans="141:141">
      <c r="EK13594" s="598"/>
    </row>
    <row r="13595" spans="141:141">
      <c r="EK13595" s="598"/>
    </row>
    <row r="13596" spans="141:141">
      <c r="EK13596" s="598"/>
    </row>
    <row r="13597" spans="141:141">
      <c r="EK13597" s="598"/>
    </row>
    <row r="13598" spans="141:141">
      <c r="EK13598" s="598"/>
    </row>
    <row r="13599" spans="141:141">
      <c r="EK13599" s="598"/>
    </row>
    <row r="13600" spans="141:141">
      <c r="EK13600" s="598"/>
    </row>
    <row r="13601" spans="141:141">
      <c r="EK13601" s="598"/>
    </row>
    <row r="13602" spans="141:141">
      <c r="EK13602" s="598"/>
    </row>
    <row r="13603" spans="141:141">
      <c r="EK13603" s="598"/>
    </row>
    <row r="13604" spans="141:141">
      <c r="EK13604" s="598"/>
    </row>
    <row r="13605" spans="141:141">
      <c r="EK13605" s="598"/>
    </row>
    <row r="13606" spans="141:141">
      <c r="EK13606" s="598"/>
    </row>
    <row r="13607" spans="141:141">
      <c r="EK13607" s="598"/>
    </row>
    <row r="13608" spans="141:141">
      <c r="EK13608" s="598"/>
    </row>
    <row r="13609" spans="141:141">
      <c r="EK13609" s="598"/>
    </row>
    <row r="13610" spans="141:141">
      <c r="EK13610" s="598"/>
    </row>
    <row r="13611" spans="141:141">
      <c r="EK13611" s="598"/>
    </row>
    <row r="13612" spans="141:141">
      <c r="EK13612" s="598"/>
    </row>
    <row r="13613" spans="141:141">
      <c r="EK13613" s="598"/>
    </row>
    <row r="13614" spans="141:141">
      <c r="EK13614" s="598"/>
    </row>
    <row r="13615" spans="141:141">
      <c r="EK13615" s="598"/>
    </row>
    <row r="13616" spans="141:141">
      <c r="EK13616" s="598"/>
    </row>
    <row r="13617" spans="141:141">
      <c r="EK13617" s="598"/>
    </row>
    <row r="13618" spans="141:141">
      <c r="EK13618" s="598"/>
    </row>
    <row r="13619" spans="141:141">
      <c r="EK13619" s="598"/>
    </row>
    <row r="13620" spans="141:141">
      <c r="EK13620" s="598"/>
    </row>
    <row r="13621" spans="141:141">
      <c r="EK13621" s="598"/>
    </row>
    <row r="13622" spans="141:141">
      <c r="EK13622" s="598"/>
    </row>
    <row r="13623" spans="141:141">
      <c r="EK13623" s="598"/>
    </row>
    <row r="13624" spans="141:141">
      <c r="EK13624" s="598"/>
    </row>
    <row r="13625" spans="141:141">
      <c r="EK13625" s="598"/>
    </row>
    <row r="13626" spans="141:141">
      <c r="EK13626" s="598"/>
    </row>
    <row r="13627" spans="141:141">
      <c r="EK13627" s="598"/>
    </row>
    <row r="13628" spans="141:141">
      <c r="EK13628" s="598"/>
    </row>
    <row r="13629" spans="141:141">
      <c r="EK13629" s="598"/>
    </row>
    <row r="13630" spans="141:141">
      <c r="EK13630" s="598"/>
    </row>
    <row r="13631" spans="141:141">
      <c r="EK13631" s="598"/>
    </row>
    <row r="13632" spans="141:141">
      <c r="EK13632" s="598"/>
    </row>
    <row r="13633" spans="141:141">
      <c r="EK13633" s="598"/>
    </row>
    <row r="13634" spans="141:141">
      <c r="EK13634" s="598"/>
    </row>
    <row r="13635" spans="141:141">
      <c r="EK13635" s="598"/>
    </row>
    <row r="13636" spans="141:141">
      <c r="EK13636" s="598"/>
    </row>
    <row r="13637" spans="141:141">
      <c r="EK13637" s="598"/>
    </row>
    <row r="13638" spans="141:141">
      <c r="EK13638" s="598"/>
    </row>
    <row r="13639" spans="141:141">
      <c r="EK13639" s="598"/>
    </row>
    <row r="13640" spans="141:141">
      <c r="EK13640" s="598"/>
    </row>
    <row r="13641" spans="141:141">
      <c r="EK13641" s="598"/>
    </row>
    <row r="13642" spans="141:141">
      <c r="EK13642" s="598"/>
    </row>
    <row r="13643" spans="141:141">
      <c r="EK13643" s="598"/>
    </row>
    <row r="13644" spans="141:141">
      <c r="EK13644" s="598"/>
    </row>
    <row r="13645" spans="141:141">
      <c r="EK13645" s="598"/>
    </row>
    <row r="13646" spans="141:141">
      <c r="EK13646" s="598"/>
    </row>
    <row r="13647" spans="141:141">
      <c r="EK13647" s="598"/>
    </row>
    <row r="13648" spans="141:141">
      <c r="EK13648" s="598"/>
    </row>
    <row r="13649" spans="141:141">
      <c r="EK13649" s="598"/>
    </row>
    <row r="13650" spans="141:141">
      <c r="EK13650" s="598"/>
    </row>
    <row r="13651" spans="141:141">
      <c r="EK13651" s="598"/>
    </row>
    <row r="13652" spans="141:141">
      <c r="EK13652" s="598"/>
    </row>
    <row r="13653" spans="141:141">
      <c r="EK13653" s="598"/>
    </row>
    <row r="13654" spans="141:141">
      <c r="EK13654" s="598"/>
    </row>
    <row r="13655" spans="141:141">
      <c r="EK13655" s="598"/>
    </row>
    <row r="13656" spans="141:141">
      <c r="EK13656" s="598"/>
    </row>
    <row r="13657" spans="141:141">
      <c r="EK13657" s="598"/>
    </row>
    <row r="13658" spans="141:141">
      <c r="EK13658" s="598"/>
    </row>
    <row r="13659" spans="141:141">
      <c r="EK13659" s="598"/>
    </row>
    <row r="13660" spans="141:141">
      <c r="EK13660" s="598"/>
    </row>
    <row r="13661" spans="141:141">
      <c r="EK13661" s="598"/>
    </row>
    <row r="13662" spans="141:141">
      <c r="EK13662" s="598"/>
    </row>
    <row r="13663" spans="141:141">
      <c r="EK13663" s="598"/>
    </row>
    <row r="13664" spans="141:141">
      <c r="EK13664" s="598"/>
    </row>
    <row r="13665" spans="141:141">
      <c r="EK13665" s="598"/>
    </row>
    <row r="13666" spans="141:141">
      <c r="EK13666" s="598"/>
    </row>
    <row r="13667" spans="141:141">
      <c r="EK13667" s="598"/>
    </row>
    <row r="13668" spans="141:141">
      <c r="EK13668" s="598"/>
    </row>
    <row r="13669" spans="141:141">
      <c r="EK13669" s="598"/>
    </row>
    <row r="13670" spans="141:141">
      <c r="EK13670" s="598"/>
    </row>
    <row r="13671" spans="141:141">
      <c r="EK13671" s="598"/>
    </row>
    <row r="13672" spans="141:141">
      <c r="EK13672" s="598"/>
    </row>
    <row r="13673" spans="141:141">
      <c r="EK13673" s="598"/>
    </row>
    <row r="13674" spans="141:141">
      <c r="EK13674" s="598"/>
    </row>
    <row r="13675" spans="141:141">
      <c r="EK13675" s="598"/>
    </row>
    <row r="13676" spans="141:141">
      <c r="EK13676" s="598"/>
    </row>
    <row r="13677" spans="141:141">
      <c r="EK13677" s="598"/>
    </row>
    <row r="13678" spans="141:141">
      <c r="EK13678" s="598"/>
    </row>
    <row r="13679" spans="141:141">
      <c r="EK13679" s="598"/>
    </row>
    <row r="13680" spans="141:141">
      <c r="EK13680" s="598"/>
    </row>
    <row r="13681" spans="141:141">
      <c r="EK13681" s="598"/>
    </row>
    <row r="13682" spans="141:141">
      <c r="EK13682" s="598"/>
    </row>
    <row r="13683" spans="141:141">
      <c r="EK13683" s="598"/>
    </row>
    <row r="13684" spans="141:141">
      <c r="EK13684" s="598"/>
    </row>
    <row r="13685" spans="141:141">
      <c r="EK13685" s="598"/>
    </row>
    <row r="13686" spans="141:141">
      <c r="EK13686" s="598"/>
    </row>
    <row r="13687" spans="141:141">
      <c r="EK13687" s="598"/>
    </row>
    <row r="13688" spans="141:141">
      <c r="EK13688" s="598"/>
    </row>
    <row r="13689" spans="141:141">
      <c r="EK13689" s="598"/>
    </row>
    <row r="13690" spans="141:141">
      <c r="EK13690" s="598"/>
    </row>
    <row r="13691" spans="141:141">
      <c r="EK13691" s="598"/>
    </row>
    <row r="13692" spans="141:141">
      <c r="EK13692" s="598"/>
    </row>
    <row r="13693" spans="141:141">
      <c r="EK13693" s="598"/>
    </row>
    <row r="13694" spans="141:141">
      <c r="EK13694" s="598"/>
    </row>
    <row r="13695" spans="141:141">
      <c r="EK13695" s="598"/>
    </row>
    <row r="13696" spans="141:141">
      <c r="EK13696" s="598"/>
    </row>
    <row r="13697" spans="141:141">
      <c r="EK13697" s="598"/>
    </row>
    <row r="13698" spans="141:141">
      <c r="EK13698" s="598"/>
    </row>
    <row r="13699" spans="141:141">
      <c r="EK13699" s="598"/>
    </row>
    <row r="13700" spans="141:141">
      <c r="EK13700" s="598"/>
    </row>
    <row r="13701" spans="141:141">
      <c r="EK13701" s="598"/>
    </row>
    <row r="13702" spans="141:141">
      <c r="EK13702" s="598"/>
    </row>
    <row r="13703" spans="141:141">
      <c r="EK13703" s="598"/>
    </row>
    <row r="13704" spans="141:141">
      <c r="EK13704" s="598"/>
    </row>
    <row r="13705" spans="141:141">
      <c r="EK13705" s="598"/>
    </row>
    <row r="13706" spans="141:141">
      <c r="EK13706" s="598"/>
    </row>
    <row r="13707" spans="141:141">
      <c r="EK13707" s="598"/>
    </row>
    <row r="13708" spans="141:141">
      <c r="EK13708" s="598"/>
    </row>
    <row r="13709" spans="141:141">
      <c r="EK13709" s="598"/>
    </row>
    <row r="13710" spans="141:141">
      <c r="EK13710" s="598"/>
    </row>
    <row r="13711" spans="141:141">
      <c r="EK13711" s="598"/>
    </row>
    <row r="13712" spans="141:141">
      <c r="EK13712" s="598"/>
    </row>
    <row r="13713" spans="141:141">
      <c r="EK13713" s="598"/>
    </row>
    <row r="13714" spans="141:141">
      <c r="EK13714" s="598"/>
    </row>
    <row r="13715" spans="141:141">
      <c r="EK13715" s="598"/>
    </row>
    <row r="13716" spans="141:141">
      <c r="EK13716" s="598"/>
    </row>
    <row r="13717" spans="141:141">
      <c r="EK13717" s="598"/>
    </row>
    <row r="13718" spans="141:141">
      <c r="EK13718" s="598"/>
    </row>
    <row r="13719" spans="141:141">
      <c r="EK13719" s="598"/>
    </row>
    <row r="13720" spans="141:141">
      <c r="EK13720" s="598"/>
    </row>
    <row r="13721" spans="141:141">
      <c r="EK13721" s="598"/>
    </row>
    <row r="13722" spans="141:141">
      <c r="EK13722" s="598"/>
    </row>
    <row r="13723" spans="141:141">
      <c r="EK13723" s="598"/>
    </row>
    <row r="13724" spans="141:141">
      <c r="EK13724" s="598"/>
    </row>
    <row r="13725" spans="141:141">
      <c r="EK13725" s="598"/>
    </row>
    <row r="13726" spans="141:141">
      <c r="EK13726" s="598"/>
    </row>
    <row r="13727" spans="141:141">
      <c r="EK13727" s="598"/>
    </row>
    <row r="13728" spans="141:141">
      <c r="EK13728" s="598"/>
    </row>
    <row r="13729" spans="141:141">
      <c r="EK13729" s="598"/>
    </row>
    <row r="13730" spans="141:141">
      <c r="EK13730" s="598"/>
    </row>
    <row r="13731" spans="141:141">
      <c r="EK13731" s="598"/>
    </row>
    <row r="13732" spans="141:141">
      <c r="EK13732" s="598"/>
    </row>
    <row r="13733" spans="141:141">
      <c r="EK13733" s="598"/>
    </row>
    <row r="13734" spans="141:141">
      <c r="EK13734" s="598"/>
    </row>
    <row r="13735" spans="141:141">
      <c r="EK13735" s="598"/>
    </row>
    <row r="13736" spans="141:141">
      <c r="EK13736" s="598"/>
    </row>
    <row r="13737" spans="141:141">
      <c r="EK13737" s="598"/>
    </row>
    <row r="13738" spans="141:141">
      <c r="EK13738" s="598"/>
    </row>
    <row r="13739" spans="141:141">
      <c r="EK13739" s="598"/>
    </row>
    <row r="13740" spans="141:141">
      <c r="EK13740" s="598"/>
    </row>
    <row r="13741" spans="141:141">
      <c r="EK13741" s="598"/>
    </row>
    <row r="13742" spans="141:141">
      <c r="EK13742" s="598"/>
    </row>
    <row r="13743" spans="141:141">
      <c r="EK13743" s="598"/>
    </row>
    <row r="13744" spans="141:141">
      <c r="EK13744" s="598"/>
    </row>
    <row r="13745" spans="141:141">
      <c r="EK13745" s="598"/>
    </row>
    <row r="13746" spans="141:141">
      <c r="EK13746" s="598"/>
    </row>
    <row r="13747" spans="141:141">
      <c r="EK13747" s="598"/>
    </row>
    <row r="13748" spans="141:141">
      <c r="EK13748" s="598"/>
    </row>
    <row r="13749" spans="141:141">
      <c r="EK13749" s="598"/>
    </row>
    <row r="13750" spans="141:141">
      <c r="EK13750" s="598"/>
    </row>
    <row r="13751" spans="141:141">
      <c r="EK13751" s="598"/>
    </row>
    <row r="13752" spans="141:141">
      <c r="EK13752" s="598"/>
    </row>
    <row r="13753" spans="141:141">
      <c r="EK13753" s="598"/>
    </row>
    <row r="13754" spans="141:141">
      <c r="EK13754" s="598"/>
    </row>
    <row r="13755" spans="141:141">
      <c r="EK13755" s="598"/>
    </row>
    <row r="13756" spans="141:141">
      <c r="EK13756" s="598"/>
    </row>
    <row r="13757" spans="141:141">
      <c r="EK13757" s="598"/>
    </row>
    <row r="13758" spans="141:141">
      <c r="EK13758" s="598"/>
    </row>
    <row r="13759" spans="141:141">
      <c r="EK13759" s="598"/>
    </row>
    <row r="13760" spans="141:141">
      <c r="EK13760" s="598"/>
    </row>
    <row r="13761" spans="141:141">
      <c r="EK13761" s="598"/>
    </row>
    <row r="13762" spans="141:141">
      <c r="EK13762" s="598"/>
    </row>
    <row r="13763" spans="141:141">
      <c r="EK13763" s="598"/>
    </row>
    <row r="13764" spans="141:141">
      <c r="EK13764" s="598"/>
    </row>
    <row r="13765" spans="141:141">
      <c r="EK13765" s="598"/>
    </row>
    <row r="13766" spans="141:141">
      <c r="EK13766" s="598"/>
    </row>
    <row r="13767" spans="141:141">
      <c r="EK13767" s="598"/>
    </row>
    <row r="13768" spans="141:141">
      <c r="EK13768" s="598"/>
    </row>
    <row r="13769" spans="141:141">
      <c r="EK13769" s="598"/>
    </row>
    <row r="13770" spans="141:141">
      <c r="EK13770" s="598"/>
    </row>
    <row r="13771" spans="141:141">
      <c r="EK13771" s="598"/>
    </row>
    <row r="13772" spans="141:141">
      <c r="EK13772" s="598"/>
    </row>
    <row r="13773" spans="141:141">
      <c r="EK13773" s="598"/>
    </row>
    <row r="13774" spans="141:141">
      <c r="EK13774" s="598"/>
    </row>
    <row r="13775" spans="141:141">
      <c r="EK13775" s="598"/>
    </row>
    <row r="13776" spans="141:141">
      <c r="EK13776" s="598"/>
    </row>
    <row r="13777" spans="141:141">
      <c r="EK13777" s="598"/>
    </row>
    <row r="13778" spans="141:141">
      <c r="EK13778" s="598"/>
    </row>
    <row r="13779" spans="141:141">
      <c r="EK13779" s="598"/>
    </row>
    <row r="13780" spans="141:141">
      <c r="EK13780" s="598"/>
    </row>
    <row r="13781" spans="141:141">
      <c r="EK13781" s="598"/>
    </row>
    <row r="13782" spans="141:141">
      <c r="EK13782" s="598"/>
    </row>
    <row r="13783" spans="141:141">
      <c r="EK13783" s="598"/>
    </row>
    <row r="13784" spans="141:141">
      <c r="EK13784" s="598"/>
    </row>
    <row r="13785" spans="141:141">
      <c r="EK13785" s="598"/>
    </row>
    <row r="13786" spans="141:141">
      <c r="EK13786" s="598"/>
    </row>
    <row r="13787" spans="141:141">
      <c r="EK13787" s="598"/>
    </row>
    <row r="13788" spans="141:141">
      <c r="EK13788" s="598"/>
    </row>
    <row r="13789" spans="141:141">
      <c r="EK13789" s="598"/>
    </row>
    <row r="13790" spans="141:141">
      <c r="EK13790" s="598"/>
    </row>
    <row r="13791" spans="141:141">
      <c r="EK13791" s="598"/>
    </row>
    <row r="13792" spans="141:141">
      <c r="EK13792" s="598"/>
    </row>
    <row r="13793" spans="141:141">
      <c r="EK13793" s="598"/>
    </row>
    <row r="13794" spans="141:141">
      <c r="EK13794" s="598"/>
    </row>
    <row r="13795" spans="141:141">
      <c r="EK13795" s="598"/>
    </row>
    <row r="13796" spans="141:141">
      <c r="EK13796" s="598"/>
    </row>
    <row r="13797" spans="141:141">
      <c r="EK13797" s="598"/>
    </row>
    <row r="13798" spans="141:141">
      <c r="EK13798" s="598"/>
    </row>
    <row r="13799" spans="141:141">
      <c r="EK13799" s="598"/>
    </row>
    <row r="13800" spans="141:141">
      <c r="EK13800" s="598"/>
    </row>
    <row r="13801" spans="141:141">
      <c r="EK13801" s="598"/>
    </row>
    <row r="13802" spans="141:141">
      <c r="EK13802" s="598"/>
    </row>
    <row r="13803" spans="141:141">
      <c r="EK13803" s="598"/>
    </row>
    <row r="13804" spans="141:141">
      <c r="EK13804" s="598"/>
    </row>
    <row r="13805" spans="141:141">
      <c r="EK13805" s="598"/>
    </row>
    <row r="13806" spans="141:141">
      <c r="EK13806" s="598"/>
    </row>
    <row r="13807" spans="141:141">
      <c r="EK13807" s="598"/>
    </row>
    <row r="13808" spans="141:141">
      <c r="EK13808" s="598"/>
    </row>
    <row r="13809" spans="141:141">
      <c r="EK13809" s="598"/>
    </row>
    <row r="13810" spans="141:141">
      <c r="EK13810" s="598"/>
    </row>
    <row r="13811" spans="141:141">
      <c r="EK13811" s="598"/>
    </row>
    <row r="13812" spans="141:141">
      <c r="EK13812" s="598"/>
    </row>
    <row r="13813" spans="141:141">
      <c r="EK13813" s="598"/>
    </row>
    <row r="13814" spans="141:141">
      <c r="EK13814" s="598"/>
    </row>
    <row r="13815" spans="141:141">
      <c r="EK13815" s="598"/>
    </row>
    <row r="13816" spans="141:141">
      <c r="EK13816" s="598"/>
    </row>
    <row r="13817" spans="141:141">
      <c r="EK13817" s="598"/>
    </row>
    <row r="13818" spans="141:141">
      <c r="EK13818" s="598"/>
    </row>
    <row r="13819" spans="141:141">
      <c r="EK13819" s="598"/>
    </row>
    <row r="13820" spans="141:141">
      <c r="EK13820" s="598"/>
    </row>
    <row r="13821" spans="141:141">
      <c r="EK13821" s="598"/>
    </row>
    <row r="13822" spans="141:141">
      <c r="EK13822" s="598"/>
    </row>
    <row r="13823" spans="141:141">
      <c r="EK13823" s="598"/>
    </row>
    <row r="13824" spans="141:141">
      <c r="EK13824" s="598"/>
    </row>
    <row r="13825" spans="141:141">
      <c r="EK13825" s="598"/>
    </row>
    <row r="13826" spans="141:141">
      <c r="EK13826" s="598"/>
    </row>
    <row r="13827" spans="141:141">
      <c r="EK13827" s="598"/>
    </row>
    <row r="13828" spans="141:141">
      <c r="EK13828" s="598"/>
    </row>
    <row r="13829" spans="141:141">
      <c r="EK13829" s="598"/>
    </row>
    <row r="13830" spans="141:141">
      <c r="EK13830" s="598"/>
    </row>
    <row r="13831" spans="141:141">
      <c r="EK13831" s="598"/>
    </row>
    <row r="13832" spans="141:141">
      <c r="EK13832" s="598"/>
    </row>
    <row r="13833" spans="141:141">
      <c r="EK13833" s="598"/>
    </row>
    <row r="13834" spans="141:141">
      <c r="EK13834" s="598"/>
    </row>
    <row r="13835" spans="141:141">
      <c r="EK13835" s="598"/>
    </row>
    <row r="13836" spans="141:141">
      <c r="EK13836" s="598"/>
    </row>
    <row r="13837" spans="141:141">
      <c r="EK13837" s="598"/>
    </row>
    <row r="13838" spans="141:141">
      <c r="EK13838" s="598"/>
    </row>
    <row r="13839" spans="141:141">
      <c r="EK13839" s="598"/>
    </row>
    <row r="13840" spans="141:141">
      <c r="EK13840" s="598"/>
    </row>
    <row r="13841" spans="141:141">
      <c r="EK13841" s="598"/>
    </row>
    <row r="13842" spans="141:141">
      <c r="EK13842" s="598"/>
    </row>
    <row r="13843" spans="141:141">
      <c r="EK13843" s="598"/>
    </row>
    <row r="13844" spans="141:141">
      <c r="EK13844" s="598"/>
    </row>
    <row r="13845" spans="141:141">
      <c r="EK13845" s="598"/>
    </row>
    <row r="13846" spans="141:141">
      <c r="EK13846" s="598"/>
    </row>
    <row r="13847" spans="141:141">
      <c r="EK13847" s="598"/>
    </row>
    <row r="13848" spans="141:141">
      <c r="EK13848" s="598"/>
    </row>
    <row r="13849" spans="141:141">
      <c r="EK13849" s="598"/>
    </row>
    <row r="13850" spans="141:141">
      <c r="EK13850" s="598"/>
    </row>
    <row r="13851" spans="141:141">
      <c r="EK13851" s="598"/>
    </row>
    <row r="13852" spans="141:141">
      <c r="EK13852" s="598"/>
    </row>
    <row r="13853" spans="141:141">
      <c r="EK13853" s="598"/>
    </row>
    <row r="13854" spans="141:141">
      <c r="EK13854" s="598"/>
    </row>
    <row r="13855" spans="141:141">
      <c r="EK13855" s="598"/>
    </row>
    <row r="13856" spans="141:141">
      <c r="EK13856" s="598"/>
    </row>
    <row r="13857" spans="141:141">
      <c r="EK13857" s="598"/>
    </row>
    <row r="13858" spans="141:141">
      <c r="EK13858" s="598"/>
    </row>
    <row r="13859" spans="141:141">
      <c r="EK13859" s="598"/>
    </row>
    <row r="13860" spans="141:141">
      <c r="EK13860" s="598"/>
    </row>
    <row r="13861" spans="141:141">
      <c r="EK13861" s="598"/>
    </row>
    <row r="13862" spans="141:141">
      <c r="EK13862" s="598"/>
    </row>
    <row r="13863" spans="141:141">
      <c r="EK13863" s="598"/>
    </row>
    <row r="13864" spans="141:141">
      <c r="EK13864" s="598"/>
    </row>
    <row r="13865" spans="141:141">
      <c r="EK13865" s="598"/>
    </row>
    <row r="13866" spans="141:141">
      <c r="EK13866" s="598"/>
    </row>
    <row r="13867" spans="141:141">
      <c r="EK13867" s="598"/>
    </row>
    <row r="13868" spans="141:141">
      <c r="EK13868" s="598"/>
    </row>
    <row r="13869" spans="141:141">
      <c r="EK13869" s="598"/>
    </row>
    <row r="13870" spans="141:141">
      <c r="EK13870" s="598"/>
    </row>
    <row r="13871" spans="141:141">
      <c r="EK13871" s="598"/>
    </row>
    <row r="13872" spans="141:141">
      <c r="EK13872" s="598"/>
    </row>
    <row r="13873" spans="141:141">
      <c r="EK13873" s="598"/>
    </row>
    <row r="13874" spans="141:141">
      <c r="EK13874" s="598"/>
    </row>
    <row r="13875" spans="141:141">
      <c r="EK13875" s="598"/>
    </row>
    <row r="13876" spans="141:141">
      <c r="EK13876" s="598"/>
    </row>
    <row r="13877" spans="141:141">
      <c r="EK13877" s="598"/>
    </row>
    <row r="13878" spans="141:141">
      <c r="EK13878" s="598"/>
    </row>
    <row r="13879" spans="141:141">
      <c r="EK13879" s="598"/>
    </row>
    <row r="13880" spans="141:141">
      <c r="EK13880" s="598"/>
    </row>
    <row r="13881" spans="141:141">
      <c r="EK13881" s="598"/>
    </row>
    <row r="13882" spans="141:141">
      <c r="EK13882" s="598"/>
    </row>
    <row r="13883" spans="141:141">
      <c r="EK13883" s="598"/>
    </row>
    <row r="13884" spans="141:141">
      <c r="EK13884" s="598"/>
    </row>
    <row r="13885" spans="141:141">
      <c r="EK13885" s="598"/>
    </row>
    <row r="13886" spans="141:141">
      <c r="EK13886" s="598"/>
    </row>
    <row r="13887" spans="141:141">
      <c r="EK13887" s="598"/>
    </row>
    <row r="13888" spans="141:141">
      <c r="EK13888" s="598"/>
    </row>
    <row r="13889" spans="141:141">
      <c r="EK13889" s="598"/>
    </row>
    <row r="13890" spans="141:141">
      <c r="EK13890" s="598"/>
    </row>
    <row r="13891" spans="141:141">
      <c r="EK13891" s="598"/>
    </row>
    <row r="13892" spans="141:141">
      <c r="EK13892" s="598"/>
    </row>
    <row r="13893" spans="141:141">
      <c r="EK13893" s="598"/>
    </row>
    <row r="13894" spans="141:141">
      <c r="EK13894" s="598"/>
    </row>
    <row r="13895" spans="141:141">
      <c r="EK13895" s="598"/>
    </row>
    <row r="13896" spans="141:141">
      <c r="EK13896" s="598"/>
    </row>
    <row r="13897" spans="141:141">
      <c r="EK13897" s="598"/>
    </row>
    <row r="13898" spans="141:141">
      <c r="EK13898" s="598"/>
    </row>
    <row r="13899" spans="141:141">
      <c r="EK13899" s="598"/>
    </row>
    <row r="13900" spans="141:141">
      <c r="EK13900" s="598"/>
    </row>
    <row r="13901" spans="141:141">
      <c r="EK13901" s="598"/>
    </row>
    <row r="13902" spans="141:141">
      <c r="EK13902" s="598"/>
    </row>
    <row r="13903" spans="141:141">
      <c r="EK13903" s="598"/>
    </row>
    <row r="13904" spans="141:141">
      <c r="EK13904" s="598"/>
    </row>
    <row r="13905" spans="141:141">
      <c r="EK13905" s="598"/>
    </row>
    <row r="13906" spans="141:141">
      <c r="EK13906" s="598"/>
    </row>
    <row r="13907" spans="141:141">
      <c r="EK13907" s="598"/>
    </row>
    <row r="13908" spans="141:141">
      <c r="EK13908" s="598"/>
    </row>
    <row r="13909" spans="141:141">
      <c r="EK13909" s="598"/>
    </row>
    <row r="13910" spans="141:141">
      <c r="EK13910" s="598"/>
    </row>
    <row r="13911" spans="141:141">
      <c r="EK13911" s="598"/>
    </row>
    <row r="13912" spans="141:141">
      <c r="EK13912" s="598"/>
    </row>
    <row r="13913" spans="141:141">
      <c r="EK13913" s="598"/>
    </row>
    <row r="13914" spans="141:141">
      <c r="EK13914" s="598"/>
    </row>
    <row r="13915" spans="141:141">
      <c r="EK13915" s="598"/>
    </row>
    <row r="13916" spans="141:141">
      <c r="EK13916" s="598"/>
    </row>
    <row r="13917" spans="141:141">
      <c r="EK13917" s="598"/>
    </row>
    <row r="13918" spans="141:141">
      <c r="EK13918" s="598"/>
    </row>
    <row r="13919" spans="141:141">
      <c r="EK13919" s="598"/>
    </row>
    <row r="13920" spans="141:141">
      <c r="EK13920" s="598"/>
    </row>
    <row r="13921" spans="141:141">
      <c r="EK13921" s="598"/>
    </row>
    <row r="13922" spans="141:141">
      <c r="EK13922" s="598"/>
    </row>
    <row r="13923" spans="141:141">
      <c r="EK13923" s="598"/>
    </row>
    <row r="13924" spans="141:141">
      <c r="EK13924" s="598"/>
    </row>
    <row r="13925" spans="141:141">
      <c r="EK13925" s="598"/>
    </row>
    <row r="13926" spans="141:141">
      <c r="EK13926" s="598"/>
    </row>
    <row r="13927" spans="141:141">
      <c r="EK13927" s="598"/>
    </row>
    <row r="13928" spans="141:141">
      <c r="EK13928" s="598"/>
    </row>
    <row r="13929" spans="141:141">
      <c r="EK13929" s="598"/>
    </row>
    <row r="13930" spans="141:141">
      <c r="EK13930" s="598"/>
    </row>
    <row r="13931" spans="141:141">
      <c r="EK13931" s="598"/>
    </row>
    <row r="13932" spans="141:141">
      <c r="EK13932" s="598"/>
    </row>
    <row r="13933" spans="141:141">
      <c r="EK13933" s="598"/>
    </row>
    <row r="13934" spans="141:141">
      <c r="EK13934" s="598"/>
    </row>
    <row r="13935" spans="141:141">
      <c r="EK13935" s="598"/>
    </row>
    <row r="13936" spans="141:141">
      <c r="EK13936" s="598"/>
    </row>
    <row r="13937" spans="141:141">
      <c r="EK13937" s="598"/>
    </row>
    <row r="13938" spans="141:141">
      <c r="EK13938" s="598"/>
    </row>
    <row r="13939" spans="141:141">
      <c r="EK13939" s="598"/>
    </row>
    <row r="13940" spans="141:141">
      <c r="EK13940" s="598"/>
    </row>
    <row r="13941" spans="141:141">
      <c r="EK13941" s="598"/>
    </row>
    <row r="13942" spans="141:141">
      <c r="EK13942" s="598"/>
    </row>
    <row r="13943" spans="141:141">
      <c r="EK13943" s="598"/>
    </row>
    <row r="13944" spans="141:141">
      <c r="EK13944" s="598"/>
    </row>
    <row r="13945" spans="141:141">
      <c r="EK13945" s="598"/>
    </row>
    <row r="13946" spans="141:141">
      <c r="EK13946" s="598"/>
    </row>
    <row r="13947" spans="141:141">
      <c r="EK13947" s="598"/>
    </row>
    <row r="13948" spans="141:141">
      <c r="EK13948" s="598"/>
    </row>
    <row r="13949" spans="141:141">
      <c r="EK13949" s="598"/>
    </row>
    <row r="13950" spans="141:141">
      <c r="EK13950" s="598"/>
    </row>
    <row r="13951" spans="141:141">
      <c r="EK13951" s="598"/>
    </row>
    <row r="13952" spans="141:141">
      <c r="EK13952" s="598"/>
    </row>
    <row r="13953" spans="141:141">
      <c r="EK13953" s="598"/>
    </row>
    <row r="13954" spans="141:141">
      <c r="EK13954" s="598"/>
    </row>
    <row r="13955" spans="141:141">
      <c r="EK13955" s="598"/>
    </row>
    <row r="13956" spans="141:141">
      <c r="EK13956" s="598"/>
    </row>
    <row r="13957" spans="141:141">
      <c r="EK13957" s="598"/>
    </row>
    <row r="13958" spans="141:141">
      <c r="EK13958" s="598"/>
    </row>
    <row r="13959" spans="141:141">
      <c r="EK13959" s="598"/>
    </row>
    <row r="13960" spans="141:141">
      <c r="EK13960" s="598"/>
    </row>
    <row r="13961" spans="141:141">
      <c r="EK13961" s="598"/>
    </row>
    <row r="13962" spans="141:141">
      <c r="EK13962" s="598"/>
    </row>
    <row r="13963" spans="141:141">
      <c r="EK13963" s="598"/>
    </row>
    <row r="13964" spans="141:141">
      <c r="EK13964" s="598"/>
    </row>
    <row r="13965" spans="141:141">
      <c r="EK13965" s="598"/>
    </row>
    <row r="13966" spans="141:141">
      <c r="EK13966" s="598"/>
    </row>
    <row r="13967" spans="141:141">
      <c r="EK13967" s="598"/>
    </row>
    <row r="13968" spans="141:141">
      <c r="EK13968" s="598"/>
    </row>
    <row r="13969" spans="141:141">
      <c r="EK13969" s="598"/>
    </row>
    <row r="13970" spans="141:141">
      <c r="EK13970" s="598"/>
    </row>
    <row r="13971" spans="141:141">
      <c r="EK13971" s="598"/>
    </row>
    <row r="13972" spans="141:141">
      <c r="EK13972" s="598"/>
    </row>
    <row r="13973" spans="141:141">
      <c r="EK13973" s="598"/>
    </row>
    <row r="13974" spans="141:141">
      <c r="EK13974" s="598"/>
    </row>
    <row r="13975" spans="141:141">
      <c r="EK13975" s="598"/>
    </row>
    <row r="13976" spans="141:141">
      <c r="EK13976" s="598"/>
    </row>
    <row r="13977" spans="141:141">
      <c r="EK13977" s="598"/>
    </row>
    <row r="13978" spans="141:141">
      <c r="EK13978" s="598"/>
    </row>
    <row r="13979" spans="141:141">
      <c r="EK13979" s="598"/>
    </row>
    <row r="13980" spans="141:141">
      <c r="EK13980" s="598"/>
    </row>
    <row r="13981" spans="141:141">
      <c r="EK13981" s="598"/>
    </row>
    <row r="13982" spans="141:141">
      <c r="EK13982" s="598"/>
    </row>
    <row r="13983" spans="141:141">
      <c r="EK13983" s="598"/>
    </row>
    <row r="13984" spans="141:141">
      <c r="EK13984" s="598"/>
    </row>
    <row r="13985" spans="141:141">
      <c r="EK13985" s="598"/>
    </row>
    <row r="13986" spans="141:141">
      <c r="EK13986" s="598"/>
    </row>
    <row r="13987" spans="141:141">
      <c r="EK13987" s="598"/>
    </row>
    <row r="13988" spans="141:141">
      <c r="EK13988" s="598"/>
    </row>
    <row r="13989" spans="141:141">
      <c r="EK13989" s="598"/>
    </row>
    <row r="13990" spans="141:141">
      <c r="EK13990" s="598"/>
    </row>
    <row r="13991" spans="141:141">
      <c r="EK13991" s="598"/>
    </row>
    <row r="13992" spans="141:141">
      <c r="EK13992" s="598"/>
    </row>
    <row r="13993" spans="141:141">
      <c r="EK13993" s="598"/>
    </row>
    <row r="13994" spans="141:141">
      <c r="EK13994" s="598"/>
    </row>
    <row r="13995" spans="141:141">
      <c r="EK13995" s="598"/>
    </row>
    <row r="13996" spans="141:141">
      <c r="EK13996" s="598"/>
    </row>
    <row r="13997" spans="141:141">
      <c r="EK13997" s="598"/>
    </row>
    <row r="13998" spans="141:141">
      <c r="EK13998" s="598"/>
    </row>
    <row r="13999" spans="141:141">
      <c r="EK13999" s="598"/>
    </row>
    <row r="14000" spans="141:141">
      <c r="EK14000" s="598"/>
    </row>
    <row r="14001" spans="141:141">
      <c r="EK14001" s="598"/>
    </row>
    <row r="14002" spans="141:141">
      <c r="EK14002" s="598"/>
    </row>
    <row r="14003" spans="141:141">
      <c r="EK14003" s="598"/>
    </row>
    <row r="14004" spans="141:141">
      <c r="EK14004" s="598"/>
    </row>
    <row r="14005" spans="141:141">
      <c r="EK14005" s="598"/>
    </row>
    <row r="14006" spans="141:141">
      <c r="EK14006" s="598"/>
    </row>
    <row r="14007" spans="141:141">
      <c r="EK14007" s="598"/>
    </row>
    <row r="14008" spans="141:141">
      <c r="EK14008" s="598"/>
    </row>
    <row r="14009" spans="141:141">
      <c r="EK14009" s="598"/>
    </row>
    <row r="14010" spans="141:141">
      <c r="EK14010" s="598"/>
    </row>
    <row r="14011" spans="141:141">
      <c r="EK14011" s="598"/>
    </row>
    <row r="14012" spans="141:141">
      <c r="EK14012" s="598"/>
    </row>
    <row r="14013" spans="141:141">
      <c r="EK14013" s="598"/>
    </row>
    <row r="14014" spans="141:141">
      <c r="EK14014" s="598"/>
    </row>
    <row r="14015" spans="141:141">
      <c r="EK14015" s="598"/>
    </row>
    <row r="14016" spans="141:141">
      <c r="EK14016" s="598"/>
    </row>
    <row r="14017" spans="141:141">
      <c r="EK14017" s="598"/>
    </row>
    <row r="14018" spans="141:141">
      <c r="EK14018" s="598"/>
    </row>
    <row r="14019" spans="141:141">
      <c r="EK14019" s="598"/>
    </row>
    <row r="14020" spans="141:141">
      <c r="EK14020" s="598"/>
    </row>
    <row r="14021" spans="141:141">
      <c r="EK14021" s="598"/>
    </row>
    <row r="14022" spans="141:141">
      <c r="EK14022" s="598"/>
    </row>
    <row r="14023" spans="141:141">
      <c r="EK14023" s="598"/>
    </row>
    <row r="14024" spans="141:141">
      <c r="EK14024" s="598"/>
    </row>
    <row r="14025" spans="141:141">
      <c r="EK14025" s="598"/>
    </row>
    <row r="14026" spans="141:141">
      <c r="EK14026" s="598"/>
    </row>
    <row r="14027" spans="141:141">
      <c r="EK14027" s="598"/>
    </row>
    <row r="14028" spans="141:141">
      <c r="EK14028" s="598"/>
    </row>
    <row r="14029" spans="141:141">
      <c r="EK14029" s="598"/>
    </row>
    <row r="14030" spans="141:141">
      <c r="EK14030" s="598"/>
    </row>
    <row r="14031" spans="141:141">
      <c r="EK14031" s="598"/>
    </row>
    <row r="14032" spans="141:141">
      <c r="EK14032" s="598"/>
    </row>
    <row r="14033" spans="141:141">
      <c r="EK14033" s="598"/>
    </row>
    <row r="14034" spans="141:141">
      <c r="EK14034" s="598"/>
    </row>
    <row r="14035" spans="141:141">
      <c r="EK14035" s="598"/>
    </row>
    <row r="14036" spans="141:141">
      <c r="EK14036" s="598"/>
    </row>
    <row r="14037" spans="141:141">
      <c r="EK14037" s="598"/>
    </row>
    <row r="14038" spans="141:141">
      <c r="EK14038" s="598"/>
    </row>
    <row r="14039" spans="141:141">
      <c r="EK14039" s="598"/>
    </row>
    <row r="14040" spans="141:141">
      <c r="EK14040" s="598"/>
    </row>
    <row r="14041" spans="141:141">
      <c r="EK14041" s="598"/>
    </row>
    <row r="14042" spans="141:141">
      <c r="EK14042" s="598"/>
    </row>
    <row r="14043" spans="141:141">
      <c r="EK14043" s="598"/>
    </row>
    <row r="14044" spans="141:141">
      <c r="EK14044" s="598"/>
    </row>
    <row r="14045" spans="141:141">
      <c r="EK14045" s="598"/>
    </row>
    <row r="14046" spans="141:141">
      <c r="EK14046" s="598"/>
    </row>
    <row r="14047" spans="141:141">
      <c r="EK14047" s="598"/>
    </row>
    <row r="14048" spans="141:141">
      <c r="EK14048" s="598"/>
    </row>
    <row r="14049" spans="141:141">
      <c r="EK14049" s="598"/>
    </row>
    <row r="14050" spans="141:141">
      <c r="EK14050" s="598"/>
    </row>
    <row r="14051" spans="141:141">
      <c r="EK14051" s="598"/>
    </row>
    <row r="14052" spans="141:141">
      <c r="EK14052" s="598"/>
    </row>
    <row r="14053" spans="141:141">
      <c r="EK14053" s="598"/>
    </row>
    <row r="14054" spans="141:141">
      <c r="EK14054" s="598"/>
    </row>
    <row r="14055" spans="141:141">
      <c r="EK14055" s="598"/>
    </row>
    <row r="14056" spans="141:141">
      <c r="EK14056" s="598"/>
    </row>
    <row r="14057" spans="141:141">
      <c r="EK14057" s="598"/>
    </row>
    <row r="14058" spans="141:141">
      <c r="EK14058" s="598"/>
    </row>
    <row r="14059" spans="141:141">
      <c r="EK14059" s="598"/>
    </row>
    <row r="14060" spans="141:141">
      <c r="EK14060" s="598"/>
    </row>
    <row r="14061" spans="141:141">
      <c r="EK14061" s="598"/>
    </row>
    <row r="14062" spans="141:141">
      <c r="EK14062" s="598"/>
    </row>
    <row r="14063" spans="141:141">
      <c r="EK14063" s="598"/>
    </row>
    <row r="14064" spans="141:141">
      <c r="EK14064" s="598"/>
    </row>
    <row r="14065" spans="141:141">
      <c r="EK14065" s="598"/>
    </row>
    <row r="14066" spans="141:141">
      <c r="EK14066" s="598"/>
    </row>
    <row r="14067" spans="141:141">
      <c r="EK14067" s="598"/>
    </row>
    <row r="14068" spans="141:141">
      <c r="EK14068" s="598"/>
    </row>
    <row r="14069" spans="141:141">
      <c r="EK14069" s="598"/>
    </row>
    <row r="14070" spans="141:141">
      <c r="EK14070" s="598"/>
    </row>
    <row r="14071" spans="141:141">
      <c r="EK14071" s="598"/>
    </row>
    <row r="14072" spans="141:141">
      <c r="EK14072" s="598"/>
    </row>
    <row r="14073" spans="141:141">
      <c r="EK14073" s="598"/>
    </row>
    <row r="14074" spans="141:141">
      <c r="EK14074" s="598"/>
    </row>
    <row r="14075" spans="141:141">
      <c r="EK14075" s="598"/>
    </row>
    <row r="14076" spans="141:141">
      <c r="EK14076" s="598"/>
    </row>
    <row r="14077" spans="141:141">
      <c r="EK14077" s="598"/>
    </row>
    <row r="14078" spans="141:141">
      <c r="EK14078" s="598"/>
    </row>
    <row r="14079" spans="141:141">
      <c r="EK14079" s="598"/>
    </row>
    <row r="14080" spans="141:141">
      <c r="EK14080" s="598"/>
    </row>
    <row r="14081" spans="141:141">
      <c r="EK14081" s="598"/>
    </row>
    <row r="14082" spans="141:141">
      <c r="EK14082" s="598"/>
    </row>
    <row r="14083" spans="141:141">
      <c r="EK14083" s="598"/>
    </row>
    <row r="14084" spans="141:141">
      <c r="EK14084" s="598"/>
    </row>
    <row r="14085" spans="141:141">
      <c r="EK14085" s="598"/>
    </row>
    <row r="14086" spans="141:141">
      <c r="EK14086" s="598"/>
    </row>
    <row r="14087" spans="141:141">
      <c r="EK14087" s="598"/>
    </row>
    <row r="14088" spans="141:141">
      <c r="EK14088" s="598"/>
    </row>
    <row r="14089" spans="141:141">
      <c r="EK14089" s="598"/>
    </row>
    <row r="14090" spans="141:141">
      <c r="EK14090" s="598"/>
    </row>
    <row r="14091" spans="141:141">
      <c r="EK14091" s="598"/>
    </row>
    <row r="14092" spans="141:141">
      <c r="EK14092" s="598"/>
    </row>
    <row r="14093" spans="141:141">
      <c r="EK14093" s="598"/>
    </row>
    <row r="14094" spans="141:141">
      <c r="EK14094" s="598"/>
    </row>
    <row r="14095" spans="141:141">
      <c r="EK14095" s="598"/>
    </row>
    <row r="14096" spans="141:141">
      <c r="EK14096" s="598"/>
    </row>
    <row r="14097" spans="141:141">
      <c r="EK14097" s="598"/>
    </row>
    <row r="14098" spans="141:141">
      <c r="EK14098" s="598"/>
    </row>
    <row r="14099" spans="141:141">
      <c r="EK14099" s="598"/>
    </row>
    <row r="14100" spans="141:141">
      <c r="EK14100" s="598"/>
    </row>
    <row r="14101" spans="141:141">
      <c r="EK14101" s="598"/>
    </row>
    <row r="14102" spans="141:141">
      <c r="EK14102" s="598"/>
    </row>
    <row r="14103" spans="141:141">
      <c r="EK14103" s="598"/>
    </row>
    <row r="14104" spans="141:141">
      <c r="EK14104" s="598"/>
    </row>
    <row r="14105" spans="141:141">
      <c r="EK14105" s="598"/>
    </row>
    <row r="14106" spans="141:141">
      <c r="EK14106" s="598"/>
    </row>
    <row r="14107" spans="141:141">
      <c r="EK14107" s="598"/>
    </row>
    <row r="14108" spans="141:141">
      <c r="EK14108" s="598"/>
    </row>
    <row r="14109" spans="141:141">
      <c r="EK14109" s="598"/>
    </row>
    <row r="14110" spans="141:141">
      <c r="EK14110" s="598"/>
    </row>
    <row r="14111" spans="141:141">
      <c r="EK14111" s="598"/>
    </row>
    <row r="14112" spans="141:141">
      <c r="EK14112" s="598"/>
    </row>
    <row r="14113" spans="141:141">
      <c r="EK14113" s="598"/>
    </row>
    <row r="14114" spans="141:141">
      <c r="EK14114" s="598"/>
    </row>
    <row r="14115" spans="141:141">
      <c r="EK14115" s="598"/>
    </row>
    <row r="14116" spans="141:141">
      <c r="EK14116" s="598"/>
    </row>
    <row r="14117" spans="141:141">
      <c r="EK14117" s="598"/>
    </row>
    <row r="14118" spans="141:141">
      <c r="EK14118" s="598"/>
    </row>
    <row r="14119" spans="141:141">
      <c r="EK14119" s="598"/>
    </row>
    <row r="14120" spans="141:141">
      <c r="EK14120" s="598"/>
    </row>
    <row r="14121" spans="141:141">
      <c r="EK14121" s="598"/>
    </row>
    <row r="14122" spans="141:141">
      <c r="EK14122" s="598"/>
    </row>
    <row r="14123" spans="141:141">
      <c r="EK14123" s="598"/>
    </row>
    <row r="14124" spans="141:141">
      <c r="EK14124" s="598"/>
    </row>
    <row r="14125" spans="141:141">
      <c r="EK14125" s="598"/>
    </row>
    <row r="14126" spans="141:141">
      <c r="EK14126" s="598"/>
    </row>
    <row r="14127" spans="141:141">
      <c r="EK14127" s="598"/>
    </row>
    <row r="14128" spans="141:141">
      <c r="EK14128" s="598"/>
    </row>
    <row r="14129" spans="141:141">
      <c r="EK14129" s="598"/>
    </row>
    <row r="14130" spans="141:141">
      <c r="EK14130" s="598"/>
    </row>
    <row r="14131" spans="141:141">
      <c r="EK14131" s="598"/>
    </row>
    <row r="14132" spans="141:141">
      <c r="EK14132" s="598"/>
    </row>
    <row r="14133" spans="141:141">
      <c r="EK14133" s="598"/>
    </row>
    <row r="14134" spans="141:141">
      <c r="EK14134" s="598"/>
    </row>
    <row r="14135" spans="141:141">
      <c r="EK14135" s="598"/>
    </row>
    <row r="14136" spans="141:141">
      <c r="EK14136" s="598"/>
    </row>
    <row r="14137" spans="141:141">
      <c r="EK14137" s="598"/>
    </row>
    <row r="14138" spans="141:141">
      <c r="EK14138" s="598"/>
    </row>
    <row r="14139" spans="141:141">
      <c r="EK14139" s="598"/>
    </row>
    <row r="14140" spans="141:141">
      <c r="EK14140" s="598"/>
    </row>
    <row r="14141" spans="141:141">
      <c r="EK14141" s="598"/>
    </row>
    <row r="14142" spans="141:141">
      <c r="EK14142" s="598"/>
    </row>
    <row r="14143" spans="141:141">
      <c r="EK14143" s="598"/>
    </row>
    <row r="14144" spans="141:141">
      <c r="EK14144" s="598"/>
    </row>
    <row r="14145" spans="141:141">
      <c r="EK14145" s="598"/>
    </row>
    <row r="14146" spans="141:141">
      <c r="EK14146" s="598"/>
    </row>
    <row r="14147" spans="141:141">
      <c r="EK14147" s="598"/>
    </row>
    <row r="14148" spans="141:141">
      <c r="EK14148" s="598"/>
    </row>
    <row r="14149" spans="141:141">
      <c r="EK14149" s="598"/>
    </row>
    <row r="14150" spans="141:141">
      <c r="EK14150" s="598"/>
    </row>
    <row r="14151" spans="141:141">
      <c r="EK14151" s="598"/>
    </row>
    <row r="14152" spans="141:141">
      <c r="EK14152" s="598"/>
    </row>
    <row r="14153" spans="141:141">
      <c r="EK14153" s="598"/>
    </row>
    <row r="14154" spans="141:141">
      <c r="EK14154" s="598"/>
    </row>
    <row r="14155" spans="141:141">
      <c r="EK14155" s="598"/>
    </row>
    <row r="14156" spans="141:141">
      <c r="EK14156" s="598"/>
    </row>
    <row r="14157" spans="141:141">
      <c r="EK14157" s="598"/>
    </row>
    <row r="14158" spans="141:141">
      <c r="EK14158" s="598"/>
    </row>
    <row r="14159" spans="141:141">
      <c r="EK14159" s="598"/>
    </row>
    <row r="14160" spans="141:141">
      <c r="EK14160" s="598"/>
    </row>
    <row r="14161" spans="141:141">
      <c r="EK14161" s="598"/>
    </row>
    <row r="14162" spans="141:141">
      <c r="EK14162" s="598"/>
    </row>
    <row r="14163" spans="141:141">
      <c r="EK14163" s="598"/>
    </row>
    <row r="14164" spans="141:141">
      <c r="EK14164" s="598"/>
    </row>
    <row r="14165" spans="141:141">
      <c r="EK14165" s="598"/>
    </row>
    <row r="14166" spans="141:141">
      <c r="EK14166" s="598"/>
    </row>
    <row r="14167" spans="141:141">
      <c r="EK14167" s="598"/>
    </row>
    <row r="14168" spans="141:141">
      <c r="EK14168" s="598"/>
    </row>
    <row r="14169" spans="141:141">
      <c r="EK14169" s="598"/>
    </row>
    <row r="14170" spans="141:141">
      <c r="EK14170" s="598"/>
    </row>
    <row r="14171" spans="141:141">
      <c r="EK14171" s="598"/>
    </row>
    <row r="14172" spans="141:141">
      <c r="EK14172" s="598"/>
    </row>
    <row r="14173" spans="141:141">
      <c r="EK14173" s="598"/>
    </row>
    <row r="14174" spans="141:141">
      <c r="EK14174" s="598"/>
    </row>
    <row r="14175" spans="141:141">
      <c r="EK14175" s="598"/>
    </row>
    <row r="14176" spans="141:141">
      <c r="EK14176" s="598"/>
    </row>
    <row r="14177" spans="141:141">
      <c r="EK14177" s="598"/>
    </row>
    <row r="14178" spans="141:141">
      <c r="EK14178" s="598"/>
    </row>
    <row r="14179" spans="141:141">
      <c r="EK14179" s="598"/>
    </row>
    <row r="14180" spans="141:141">
      <c r="EK14180" s="598"/>
    </row>
    <row r="14181" spans="141:141">
      <c r="EK14181" s="598"/>
    </row>
    <row r="14182" spans="141:141">
      <c r="EK14182" s="598"/>
    </row>
    <row r="14183" spans="141:141">
      <c r="EK14183" s="598"/>
    </row>
    <row r="14184" spans="141:141">
      <c r="EK14184" s="598"/>
    </row>
    <row r="14185" spans="141:141">
      <c r="EK14185" s="598"/>
    </row>
    <row r="14186" spans="141:141">
      <c r="EK14186" s="598"/>
    </row>
    <row r="14187" spans="141:141">
      <c r="EK14187" s="598"/>
    </row>
    <row r="14188" spans="141:141">
      <c r="EK14188" s="598"/>
    </row>
    <row r="14189" spans="141:141">
      <c r="EK14189" s="598"/>
    </row>
    <row r="14190" spans="141:141">
      <c r="EK14190" s="598"/>
    </row>
    <row r="14191" spans="141:141">
      <c r="EK14191" s="598"/>
    </row>
    <row r="14192" spans="141:141">
      <c r="EK14192" s="598"/>
    </row>
    <row r="14193" spans="141:141">
      <c r="EK14193" s="598"/>
    </row>
    <row r="14194" spans="141:141">
      <c r="EK14194" s="598"/>
    </row>
    <row r="14195" spans="141:141">
      <c r="EK14195" s="598"/>
    </row>
    <row r="14196" spans="141:141">
      <c r="EK14196" s="598"/>
    </row>
    <row r="14197" spans="141:141">
      <c r="EK14197" s="598"/>
    </row>
    <row r="14198" spans="141:141">
      <c r="EK14198" s="598"/>
    </row>
    <row r="14199" spans="141:141">
      <c r="EK14199" s="598"/>
    </row>
    <row r="14200" spans="141:141">
      <c r="EK14200" s="598"/>
    </row>
    <row r="14201" spans="141:141">
      <c r="EK14201" s="598"/>
    </row>
    <row r="14202" spans="141:141">
      <c r="EK14202" s="598"/>
    </row>
    <row r="14203" spans="141:141">
      <c r="EK14203" s="598"/>
    </row>
    <row r="14204" spans="141:141">
      <c r="EK14204" s="598"/>
    </row>
    <row r="14205" spans="141:141">
      <c r="EK14205" s="598"/>
    </row>
    <row r="14206" spans="141:141">
      <c r="EK14206" s="598"/>
    </row>
    <row r="14207" spans="141:141">
      <c r="EK14207" s="598"/>
    </row>
    <row r="14208" spans="141:141">
      <c r="EK14208" s="598"/>
    </row>
    <row r="14209" spans="141:141">
      <c r="EK14209" s="598"/>
    </row>
    <row r="14210" spans="141:141">
      <c r="EK14210" s="598"/>
    </row>
    <row r="14211" spans="141:141">
      <c r="EK14211" s="598"/>
    </row>
    <row r="14212" spans="141:141">
      <c r="EK14212" s="598"/>
    </row>
    <row r="14213" spans="141:141">
      <c r="EK14213" s="598"/>
    </row>
    <row r="14214" spans="141:141">
      <c r="EK14214" s="598"/>
    </row>
    <row r="14215" spans="141:141">
      <c r="EK14215" s="598"/>
    </row>
    <row r="14216" spans="141:141">
      <c r="EK14216" s="598"/>
    </row>
    <row r="14217" spans="141:141">
      <c r="EK14217" s="598"/>
    </row>
    <row r="14218" spans="141:141">
      <c r="EK14218" s="598"/>
    </row>
    <row r="14219" spans="141:141">
      <c r="EK14219" s="598"/>
    </row>
    <row r="14220" spans="141:141">
      <c r="EK14220" s="598"/>
    </row>
    <row r="14221" spans="141:141">
      <c r="EK14221" s="598"/>
    </row>
    <row r="14222" spans="141:141">
      <c r="EK14222" s="598"/>
    </row>
    <row r="14223" spans="141:141">
      <c r="EK14223" s="598"/>
    </row>
    <row r="14224" spans="141:141">
      <c r="EK14224" s="598"/>
    </row>
    <row r="14225" spans="141:141">
      <c r="EK14225" s="598"/>
    </row>
    <row r="14226" spans="141:141">
      <c r="EK14226" s="598"/>
    </row>
    <row r="14227" spans="141:141">
      <c r="EK14227" s="598"/>
    </row>
    <row r="14228" spans="141:141">
      <c r="EK14228" s="598"/>
    </row>
    <row r="14229" spans="141:141">
      <c r="EK14229" s="598"/>
    </row>
    <row r="14230" spans="141:141">
      <c r="EK14230" s="598"/>
    </row>
    <row r="14231" spans="141:141">
      <c r="EK14231" s="598"/>
    </row>
    <row r="14232" spans="141:141">
      <c r="EK14232" s="598"/>
    </row>
    <row r="14233" spans="141:141">
      <c r="EK14233" s="598"/>
    </row>
    <row r="14234" spans="141:141">
      <c r="EK14234" s="598"/>
    </row>
    <row r="14235" spans="141:141">
      <c r="EK14235" s="598"/>
    </row>
    <row r="14236" spans="141:141">
      <c r="EK14236" s="598"/>
    </row>
    <row r="14237" spans="141:141">
      <c r="EK14237" s="598"/>
    </row>
    <row r="14238" spans="141:141">
      <c r="EK14238" s="598"/>
    </row>
    <row r="14239" spans="141:141">
      <c r="EK14239" s="598"/>
    </row>
    <row r="14240" spans="141:141">
      <c r="EK14240" s="598"/>
    </row>
    <row r="14241" spans="141:141">
      <c r="EK14241" s="598"/>
    </row>
    <row r="14242" spans="141:141">
      <c r="EK14242" s="598"/>
    </row>
    <row r="14243" spans="141:141">
      <c r="EK14243" s="598"/>
    </row>
    <row r="14244" spans="141:141">
      <c r="EK14244" s="598"/>
    </row>
    <row r="14245" spans="141:141">
      <c r="EK14245" s="598"/>
    </row>
    <row r="14246" spans="141:141">
      <c r="EK14246" s="598"/>
    </row>
    <row r="14247" spans="141:141">
      <c r="EK14247" s="598"/>
    </row>
    <row r="14248" spans="141:141">
      <c r="EK14248" s="598"/>
    </row>
    <row r="14249" spans="141:141">
      <c r="EK14249" s="598"/>
    </row>
    <row r="14250" spans="141:141">
      <c r="EK14250" s="598"/>
    </row>
    <row r="14251" spans="141:141">
      <c r="EK14251" s="598"/>
    </row>
    <row r="14252" spans="141:141">
      <c r="EK14252" s="598"/>
    </row>
    <row r="14253" spans="141:141">
      <c r="EK14253" s="598"/>
    </row>
    <row r="14254" spans="141:141">
      <c r="EK14254" s="598"/>
    </row>
    <row r="14255" spans="141:141">
      <c r="EK14255" s="598"/>
    </row>
    <row r="14256" spans="141:141">
      <c r="EK14256" s="598"/>
    </row>
    <row r="14257" spans="141:141">
      <c r="EK14257" s="598"/>
    </row>
    <row r="14258" spans="141:141">
      <c r="EK14258" s="598"/>
    </row>
    <row r="14259" spans="141:141">
      <c r="EK14259" s="598"/>
    </row>
    <row r="14260" spans="141:141">
      <c r="EK14260" s="598"/>
    </row>
    <row r="14261" spans="141:141">
      <c r="EK14261" s="598"/>
    </row>
    <row r="14262" spans="141:141">
      <c r="EK14262" s="598"/>
    </row>
    <row r="14263" spans="141:141">
      <c r="EK14263" s="598"/>
    </row>
    <row r="14264" spans="141:141">
      <c r="EK14264" s="598"/>
    </row>
    <row r="14265" spans="141:141">
      <c r="EK14265" s="598"/>
    </row>
    <row r="14266" spans="141:141">
      <c r="EK14266" s="598"/>
    </row>
    <row r="14267" spans="141:141">
      <c r="EK14267" s="598"/>
    </row>
    <row r="14268" spans="141:141">
      <c r="EK14268" s="598"/>
    </row>
    <row r="14269" spans="141:141">
      <c r="EK14269" s="598"/>
    </row>
    <row r="14270" spans="141:141">
      <c r="EK14270" s="598"/>
    </row>
    <row r="14271" spans="141:141">
      <c r="EK14271" s="598"/>
    </row>
    <row r="14272" spans="141:141">
      <c r="EK14272" s="598"/>
    </row>
    <row r="14273" spans="141:141">
      <c r="EK14273" s="598"/>
    </row>
    <row r="14274" spans="141:141">
      <c r="EK14274" s="598"/>
    </row>
    <row r="14275" spans="141:141">
      <c r="EK14275" s="598"/>
    </row>
    <row r="14276" spans="141:141">
      <c r="EK14276" s="598"/>
    </row>
    <row r="14277" spans="141:141">
      <c r="EK14277" s="598"/>
    </row>
    <row r="14278" spans="141:141">
      <c r="EK14278" s="598"/>
    </row>
    <row r="14279" spans="141:141">
      <c r="EK14279" s="598"/>
    </row>
    <row r="14280" spans="141:141">
      <c r="EK14280" s="598"/>
    </row>
    <row r="14281" spans="141:141">
      <c r="EK14281" s="598"/>
    </row>
    <row r="14282" spans="141:141">
      <c r="EK14282" s="598"/>
    </row>
    <row r="14283" spans="141:141">
      <c r="EK14283" s="598"/>
    </row>
    <row r="14284" spans="141:141">
      <c r="EK14284" s="598"/>
    </row>
    <row r="14285" spans="141:141">
      <c r="EK14285" s="598"/>
    </row>
    <row r="14286" spans="141:141">
      <c r="EK14286" s="598"/>
    </row>
    <row r="14287" spans="141:141">
      <c r="EK14287" s="598"/>
    </row>
    <row r="14288" spans="141:141">
      <c r="EK14288" s="598"/>
    </row>
    <row r="14289" spans="141:141">
      <c r="EK14289" s="598"/>
    </row>
    <row r="14290" spans="141:141">
      <c r="EK14290" s="598"/>
    </row>
    <row r="14291" spans="141:141">
      <c r="EK14291" s="598"/>
    </row>
    <row r="14292" spans="141:141">
      <c r="EK14292" s="598"/>
    </row>
    <row r="14293" spans="141:141">
      <c r="EK14293" s="598"/>
    </row>
    <row r="14294" spans="141:141">
      <c r="EK14294" s="598"/>
    </row>
    <row r="14295" spans="141:141">
      <c r="EK14295" s="598"/>
    </row>
    <row r="14296" spans="141:141">
      <c r="EK14296" s="598"/>
    </row>
    <row r="14297" spans="141:141">
      <c r="EK14297" s="598"/>
    </row>
    <row r="14298" spans="141:141">
      <c r="EK14298" s="598"/>
    </row>
    <row r="14299" spans="141:141">
      <c r="EK14299" s="598"/>
    </row>
    <row r="14300" spans="141:141">
      <c r="EK14300" s="598"/>
    </row>
    <row r="14301" spans="141:141">
      <c r="EK14301" s="598"/>
    </row>
    <row r="14302" spans="141:141">
      <c r="EK14302" s="598"/>
    </row>
    <row r="14303" spans="141:141">
      <c r="EK14303" s="598"/>
    </row>
    <row r="14304" spans="141:141">
      <c r="EK14304" s="598"/>
    </row>
    <row r="14305" spans="141:141">
      <c r="EK14305" s="598"/>
    </row>
    <row r="14306" spans="141:141">
      <c r="EK14306" s="598"/>
    </row>
    <row r="14307" spans="141:141">
      <c r="EK14307" s="598"/>
    </row>
    <row r="14308" spans="141:141">
      <c r="EK14308" s="598"/>
    </row>
    <row r="14309" spans="141:141">
      <c r="EK14309" s="598"/>
    </row>
    <row r="14310" spans="141:141">
      <c r="EK14310" s="598"/>
    </row>
    <row r="14311" spans="141:141">
      <c r="EK14311" s="598"/>
    </row>
    <row r="14312" spans="141:141">
      <c r="EK14312" s="598"/>
    </row>
    <row r="14313" spans="141:141">
      <c r="EK14313" s="598"/>
    </row>
    <row r="14314" spans="141:141">
      <c r="EK14314" s="598"/>
    </row>
    <row r="14315" spans="141:141">
      <c r="EK14315" s="598"/>
    </row>
    <row r="14316" spans="141:141">
      <c r="EK14316" s="598"/>
    </row>
    <row r="14317" spans="141:141">
      <c r="EK14317" s="598"/>
    </row>
    <row r="14318" spans="141:141">
      <c r="EK14318" s="598"/>
    </row>
    <row r="14319" spans="141:141">
      <c r="EK14319" s="598"/>
    </row>
    <row r="14320" spans="141:141">
      <c r="EK14320" s="598"/>
    </row>
    <row r="14321" spans="141:141">
      <c r="EK14321" s="598"/>
    </row>
    <row r="14322" spans="141:141">
      <c r="EK14322" s="598"/>
    </row>
    <row r="14323" spans="141:141">
      <c r="EK14323" s="598"/>
    </row>
    <row r="14324" spans="141:141">
      <c r="EK14324" s="598"/>
    </row>
    <row r="14325" spans="141:141">
      <c r="EK14325" s="598"/>
    </row>
    <row r="14326" spans="141:141">
      <c r="EK14326" s="598"/>
    </row>
    <row r="14327" spans="141:141">
      <c r="EK14327" s="598"/>
    </row>
    <row r="14328" spans="141:141">
      <c r="EK14328" s="598"/>
    </row>
    <row r="14329" spans="141:141">
      <c r="EK14329" s="598"/>
    </row>
    <row r="14330" spans="141:141">
      <c r="EK14330" s="598"/>
    </row>
    <row r="14331" spans="141:141">
      <c r="EK14331" s="598"/>
    </row>
    <row r="14332" spans="141:141">
      <c r="EK14332" s="598"/>
    </row>
    <row r="14333" spans="141:141">
      <c r="EK14333" s="598"/>
    </row>
    <row r="14334" spans="141:141">
      <c r="EK14334" s="598"/>
    </row>
    <row r="14335" spans="141:141">
      <c r="EK14335" s="598"/>
    </row>
    <row r="14336" spans="141:141">
      <c r="EK14336" s="598"/>
    </row>
    <row r="14337" spans="141:141">
      <c r="EK14337" s="598"/>
    </row>
    <row r="14338" spans="141:141">
      <c r="EK14338" s="598"/>
    </row>
    <row r="14339" spans="141:141">
      <c r="EK14339" s="598"/>
    </row>
    <row r="14340" spans="141:141">
      <c r="EK14340" s="598"/>
    </row>
    <row r="14341" spans="141:141">
      <c r="EK14341" s="598"/>
    </row>
    <row r="14342" spans="141:141">
      <c r="EK14342" s="598"/>
    </row>
    <row r="14343" spans="141:141">
      <c r="EK14343" s="598"/>
    </row>
    <row r="14344" spans="141:141">
      <c r="EK14344" s="598"/>
    </row>
    <row r="14345" spans="141:141">
      <c r="EK14345" s="598"/>
    </row>
    <row r="14346" spans="141:141">
      <c r="EK14346" s="598"/>
    </row>
    <row r="14347" spans="141:141">
      <c r="EK14347" s="598"/>
    </row>
    <row r="14348" spans="141:141">
      <c r="EK14348" s="598"/>
    </row>
    <row r="14349" spans="141:141">
      <c r="EK14349" s="598"/>
    </row>
    <row r="14350" spans="141:141">
      <c r="EK14350" s="598"/>
    </row>
    <row r="14351" spans="141:141">
      <c r="EK14351" s="598"/>
    </row>
    <row r="14352" spans="141:141">
      <c r="EK14352" s="598"/>
    </row>
    <row r="14353" spans="141:141">
      <c r="EK14353" s="598"/>
    </row>
    <row r="14354" spans="141:141">
      <c r="EK14354" s="598"/>
    </row>
    <row r="14355" spans="141:141">
      <c r="EK14355" s="598"/>
    </row>
    <row r="14356" spans="141:141">
      <c r="EK14356" s="598"/>
    </row>
    <row r="14357" spans="141:141">
      <c r="EK14357" s="598"/>
    </row>
    <row r="14358" spans="141:141">
      <c r="EK14358" s="598"/>
    </row>
    <row r="14359" spans="141:141">
      <c r="EK14359" s="598"/>
    </row>
    <row r="14360" spans="141:141">
      <c r="EK14360" s="598"/>
    </row>
    <row r="14361" spans="141:141">
      <c r="EK14361" s="598"/>
    </row>
    <row r="14362" spans="141:141">
      <c r="EK14362" s="598"/>
    </row>
    <row r="14363" spans="141:141">
      <c r="EK14363" s="598"/>
    </row>
    <row r="14364" spans="141:141">
      <c r="EK14364" s="598"/>
    </row>
    <row r="14365" spans="141:141">
      <c r="EK14365" s="598"/>
    </row>
    <row r="14366" spans="141:141">
      <c r="EK14366" s="598"/>
    </row>
    <row r="14367" spans="141:141">
      <c r="EK14367" s="598"/>
    </row>
    <row r="14368" spans="141:141">
      <c r="EK14368" s="598"/>
    </row>
    <row r="14369" spans="141:141">
      <c r="EK14369" s="598"/>
    </row>
    <row r="14370" spans="141:141">
      <c r="EK14370" s="598"/>
    </row>
    <row r="14371" spans="141:141">
      <c r="EK14371" s="598"/>
    </row>
    <row r="14372" spans="141:141">
      <c r="EK14372" s="598"/>
    </row>
    <row r="14373" spans="141:141">
      <c r="EK14373" s="598"/>
    </row>
    <row r="14374" spans="141:141">
      <c r="EK14374" s="598"/>
    </row>
    <row r="14375" spans="141:141">
      <c r="EK14375" s="598"/>
    </row>
    <row r="14376" spans="141:141">
      <c r="EK14376" s="598"/>
    </row>
    <row r="14377" spans="141:141">
      <c r="EK14377" s="598"/>
    </row>
    <row r="14378" spans="141:141">
      <c r="EK14378" s="598"/>
    </row>
    <row r="14379" spans="141:141">
      <c r="EK14379" s="598"/>
    </row>
    <row r="14380" spans="141:141">
      <c r="EK14380" s="598"/>
    </row>
    <row r="14381" spans="141:141">
      <c r="EK14381" s="598"/>
    </row>
    <row r="14382" spans="141:141">
      <c r="EK14382" s="598"/>
    </row>
    <row r="14383" spans="141:141">
      <c r="EK14383" s="598"/>
    </row>
    <row r="14384" spans="141:141">
      <c r="EK14384" s="598"/>
    </row>
    <row r="14385" spans="141:141">
      <c r="EK14385" s="598"/>
    </row>
    <row r="14386" spans="141:141">
      <c r="EK14386" s="598"/>
    </row>
    <row r="14387" spans="141:141">
      <c r="EK14387" s="598"/>
    </row>
    <row r="14388" spans="141:141">
      <c r="EK14388" s="598"/>
    </row>
    <row r="14389" spans="141:141">
      <c r="EK14389" s="598"/>
    </row>
    <row r="14390" spans="141:141">
      <c r="EK14390" s="598"/>
    </row>
    <row r="14391" spans="141:141">
      <c r="EK14391" s="598"/>
    </row>
    <row r="14392" spans="141:141">
      <c r="EK14392" s="598"/>
    </row>
    <row r="14393" spans="141:141">
      <c r="EK14393" s="598"/>
    </row>
    <row r="14394" spans="141:141">
      <c r="EK14394" s="598"/>
    </row>
    <row r="14395" spans="141:141">
      <c r="EK14395" s="598"/>
    </row>
    <row r="14396" spans="141:141">
      <c r="EK14396" s="598"/>
    </row>
    <row r="14397" spans="141:141">
      <c r="EK14397" s="598"/>
    </row>
    <row r="14398" spans="141:141">
      <c r="EK14398" s="598"/>
    </row>
    <row r="14399" spans="141:141">
      <c r="EK14399" s="598"/>
    </row>
    <row r="14400" spans="141:141">
      <c r="EK14400" s="598"/>
    </row>
    <row r="14401" spans="141:141">
      <c r="EK14401" s="598"/>
    </row>
    <row r="14402" spans="141:141">
      <c r="EK14402" s="598"/>
    </row>
    <row r="14403" spans="141:141">
      <c r="EK14403" s="598"/>
    </row>
    <row r="14404" spans="141:141">
      <c r="EK14404" s="598"/>
    </row>
    <row r="14405" spans="141:141">
      <c r="EK14405" s="598"/>
    </row>
    <row r="14406" spans="141:141">
      <c r="EK14406" s="598"/>
    </row>
    <row r="14407" spans="141:141">
      <c r="EK14407" s="598"/>
    </row>
    <row r="14408" spans="141:141">
      <c r="EK14408" s="598"/>
    </row>
    <row r="14409" spans="141:141">
      <c r="EK14409" s="598"/>
    </row>
    <row r="14410" spans="141:141">
      <c r="EK14410" s="598"/>
    </row>
    <row r="14411" spans="141:141">
      <c r="EK14411" s="598"/>
    </row>
    <row r="14412" spans="141:141">
      <c r="EK14412" s="598"/>
    </row>
    <row r="14413" spans="141:141">
      <c r="EK14413" s="598"/>
    </row>
    <row r="14414" spans="141:141">
      <c r="EK14414" s="598"/>
    </row>
    <row r="14415" spans="141:141">
      <c r="EK14415" s="598"/>
    </row>
    <row r="14416" spans="141:141">
      <c r="EK14416" s="598"/>
    </row>
    <row r="14417" spans="141:141">
      <c r="EK14417" s="598"/>
    </row>
    <row r="14418" spans="141:141">
      <c r="EK14418" s="598"/>
    </row>
    <row r="14419" spans="141:141">
      <c r="EK14419" s="598"/>
    </row>
    <row r="14420" spans="141:141">
      <c r="EK14420" s="598"/>
    </row>
    <row r="14421" spans="141:141">
      <c r="EK14421" s="598"/>
    </row>
    <row r="14422" spans="141:141">
      <c r="EK14422" s="598"/>
    </row>
    <row r="14423" spans="141:141">
      <c r="EK14423" s="598"/>
    </row>
    <row r="14424" spans="141:141">
      <c r="EK14424" s="598"/>
    </row>
    <row r="14425" spans="141:141">
      <c r="EK14425" s="598"/>
    </row>
    <row r="14426" spans="141:141">
      <c r="EK14426" s="598"/>
    </row>
    <row r="14427" spans="141:141">
      <c r="EK14427" s="598"/>
    </row>
    <row r="14428" spans="141:141">
      <c r="EK14428" s="598"/>
    </row>
    <row r="14429" spans="141:141">
      <c r="EK14429" s="598"/>
    </row>
    <row r="14430" spans="141:141">
      <c r="EK14430" s="598"/>
    </row>
    <row r="14431" spans="141:141">
      <c r="EK14431" s="598"/>
    </row>
    <row r="14432" spans="141:141">
      <c r="EK14432" s="598"/>
    </row>
    <row r="14433" spans="141:141">
      <c r="EK14433" s="598"/>
    </row>
    <row r="14434" spans="141:141">
      <c r="EK14434" s="598"/>
    </row>
    <row r="14435" spans="141:141">
      <c r="EK14435" s="598"/>
    </row>
    <row r="14436" spans="141:141">
      <c r="EK14436" s="598"/>
    </row>
    <row r="14437" spans="141:141">
      <c r="EK14437" s="598"/>
    </row>
    <row r="14438" spans="141:141">
      <c r="EK14438" s="598"/>
    </row>
    <row r="14439" spans="141:141">
      <c r="EK14439" s="598"/>
    </row>
    <row r="14440" spans="141:141">
      <c r="EK14440" s="598"/>
    </row>
    <row r="14441" spans="141:141">
      <c r="EK14441" s="598"/>
    </row>
    <row r="14442" spans="141:141">
      <c r="EK14442" s="598"/>
    </row>
    <row r="14443" spans="141:141">
      <c r="EK14443" s="598"/>
    </row>
    <row r="14444" spans="141:141">
      <c r="EK14444" s="598"/>
    </row>
    <row r="14445" spans="141:141">
      <c r="EK14445" s="598"/>
    </row>
    <row r="14446" spans="141:141">
      <c r="EK14446" s="598"/>
    </row>
    <row r="14447" spans="141:141">
      <c r="EK14447" s="598"/>
    </row>
    <row r="14448" spans="141:141">
      <c r="EK14448" s="598"/>
    </row>
    <row r="14449" spans="141:141">
      <c r="EK14449" s="598"/>
    </row>
    <row r="14450" spans="141:141">
      <c r="EK14450" s="598"/>
    </row>
    <row r="14451" spans="141:141">
      <c r="EK14451" s="598"/>
    </row>
    <row r="14452" spans="141:141">
      <c r="EK14452" s="598"/>
    </row>
    <row r="14453" spans="141:141">
      <c r="EK14453" s="598"/>
    </row>
    <row r="14454" spans="141:141">
      <c r="EK14454" s="598"/>
    </row>
    <row r="14455" spans="141:141">
      <c r="EK14455" s="598"/>
    </row>
    <row r="14456" spans="141:141">
      <c r="EK14456" s="598"/>
    </row>
    <row r="14457" spans="141:141">
      <c r="EK14457" s="598"/>
    </row>
    <row r="14458" spans="141:141">
      <c r="EK14458" s="598"/>
    </row>
    <row r="14459" spans="141:141">
      <c r="EK14459" s="598"/>
    </row>
    <row r="14460" spans="141:141">
      <c r="EK14460" s="598"/>
    </row>
    <row r="14461" spans="141:141">
      <c r="EK14461" s="598"/>
    </row>
    <row r="14462" spans="141:141">
      <c r="EK14462" s="598"/>
    </row>
    <row r="14463" spans="141:141">
      <c r="EK14463" s="598"/>
    </row>
    <row r="14464" spans="141:141">
      <c r="EK14464" s="598"/>
    </row>
    <row r="14465" spans="141:141">
      <c r="EK14465" s="598"/>
    </row>
    <row r="14466" spans="141:141">
      <c r="EK14466" s="598"/>
    </row>
    <row r="14467" spans="141:141">
      <c r="EK14467" s="598"/>
    </row>
    <row r="14468" spans="141:141">
      <c r="EK14468" s="598"/>
    </row>
    <row r="14469" spans="141:141">
      <c r="EK14469" s="598"/>
    </row>
    <row r="14470" spans="141:141">
      <c r="EK14470" s="598"/>
    </row>
    <row r="14471" spans="141:141">
      <c r="EK14471" s="598"/>
    </row>
    <row r="14472" spans="141:141">
      <c r="EK14472" s="598"/>
    </row>
    <row r="14473" spans="141:141">
      <c r="EK14473" s="598"/>
    </row>
    <row r="14474" spans="141:141">
      <c r="EK14474" s="598"/>
    </row>
    <row r="14475" spans="141:141">
      <c r="EK14475" s="598"/>
    </row>
    <row r="14476" spans="141:141">
      <c r="EK14476" s="598"/>
    </row>
    <row r="14477" spans="141:141">
      <c r="EK14477" s="598"/>
    </row>
    <row r="14478" spans="141:141">
      <c r="EK14478" s="598"/>
    </row>
    <row r="14479" spans="141:141">
      <c r="EK14479" s="598"/>
    </row>
    <row r="14480" spans="141:141">
      <c r="EK14480" s="598"/>
    </row>
    <row r="14481" spans="141:141">
      <c r="EK14481" s="598"/>
    </row>
    <row r="14482" spans="141:141">
      <c r="EK14482" s="598"/>
    </row>
    <row r="14483" spans="141:141">
      <c r="EK14483" s="598"/>
    </row>
    <row r="14484" spans="141:141">
      <c r="EK14484" s="598"/>
    </row>
    <row r="14485" spans="141:141">
      <c r="EK14485" s="598"/>
    </row>
    <row r="14486" spans="141:141">
      <c r="EK14486" s="598"/>
    </row>
    <row r="14487" spans="141:141">
      <c r="EK14487" s="598"/>
    </row>
    <row r="14488" spans="141:141">
      <c r="EK14488" s="598"/>
    </row>
    <row r="14489" spans="141:141">
      <c r="EK14489" s="598"/>
    </row>
    <row r="14490" spans="141:141">
      <c r="EK14490" s="598"/>
    </row>
    <row r="14491" spans="141:141">
      <c r="EK14491" s="598"/>
    </row>
    <row r="14492" spans="141:141">
      <c r="EK14492" s="598"/>
    </row>
    <row r="14493" spans="141:141">
      <c r="EK14493" s="598"/>
    </row>
    <row r="14494" spans="141:141">
      <c r="EK14494" s="598"/>
    </row>
    <row r="14495" spans="141:141">
      <c r="EK14495" s="598"/>
    </row>
    <row r="14496" spans="141:141">
      <c r="EK14496" s="598"/>
    </row>
    <row r="14497" spans="141:141">
      <c r="EK14497" s="598"/>
    </row>
    <row r="14498" spans="141:141">
      <c r="EK14498" s="598"/>
    </row>
    <row r="14499" spans="141:141">
      <c r="EK14499" s="598"/>
    </row>
    <row r="14500" spans="141:141">
      <c r="EK14500" s="598"/>
    </row>
    <row r="14501" spans="141:141">
      <c r="EK14501" s="598"/>
    </row>
    <row r="14502" spans="141:141">
      <c r="EK14502" s="598"/>
    </row>
    <row r="14503" spans="141:141">
      <c r="EK14503" s="598"/>
    </row>
    <row r="14504" spans="141:141">
      <c r="EK14504" s="598"/>
    </row>
    <row r="14505" spans="141:141">
      <c r="EK14505" s="598"/>
    </row>
    <row r="14506" spans="141:141">
      <c r="EK14506" s="598"/>
    </row>
    <row r="14507" spans="141:141">
      <c r="EK14507" s="598"/>
    </row>
    <row r="14508" spans="141:141">
      <c r="EK14508" s="598"/>
    </row>
    <row r="14509" spans="141:141">
      <c r="EK14509" s="598"/>
    </row>
    <row r="14510" spans="141:141">
      <c r="EK14510" s="598"/>
    </row>
    <row r="14511" spans="141:141">
      <c r="EK14511" s="598"/>
    </row>
    <row r="14512" spans="141:141">
      <c r="EK14512" s="598"/>
    </row>
    <row r="14513" spans="141:141">
      <c r="EK14513" s="598"/>
    </row>
    <row r="14514" spans="141:141">
      <c r="EK14514" s="598"/>
    </row>
    <row r="14515" spans="141:141">
      <c r="EK14515" s="598"/>
    </row>
    <row r="14516" spans="141:141">
      <c r="EK14516" s="598"/>
    </row>
    <row r="14517" spans="141:141">
      <c r="EK14517" s="598"/>
    </row>
    <row r="14518" spans="141:141">
      <c r="EK14518" s="598"/>
    </row>
    <row r="14519" spans="141:141">
      <c r="EK14519" s="598"/>
    </row>
    <row r="14520" spans="141:141">
      <c r="EK14520" s="598"/>
    </row>
    <row r="14521" spans="141:141">
      <c r="EK14521" s="598"/>
    </row>
    <row r="14522" spans="141:141">
      <c r="EK14522" s="598"/>
    </row>
    <row r="14523" spans="141:141">
      <c r="EK14523" s="598"/>
    </row>
    <row r="14524" spans="141:141">
      <c r="EK14524" s="598"/>
    </row>
    <row r="14525" spans="141:141">
      <c r="EK14525" s="598"/>
    </row>
    <row r="14526" spans="141:141">
      <c r="EK14526" s="598"/>
    </row>
    <row r="14527" spans="141:141">
      <c r="EK14527" s="598"/>
    </row>
    <row r="14528" spans="141:141">
      <c r="EK14528" s="598"/>
    </row>
    <row r="14529" spans="141:141">
      <c r="EK14529" s="598"/>
    </row>
    <row r="14530" spans="141:141">
      <c r="EK14530" s="598"/>
    </row>
    <row r="14531" spans="141:141">
      <c r="EK14531" s="598"/>
    </row>
    <row r="14532" spans="141:141">
      <c r="EK14532" s="598"/>
    </row>
    <row r="14533" spans="141:141">
      <c r="EK14533" s="598"/>
    </row>
    <row r="14534" spans="141:141">
      <c r="EK14534" s="598"/>
    </row>
    <row r="14535" spans="141:141">
      <c r="EK14535" s="598"/>
    </row>
    <row r="14536" spans="141:141">
      <c r="EK14536" s="598"/>
    </row>
    <row r="14537" spans="141:141">
      <c r="EK14537" s="598"/>
    </row>
    <row r="14538" spans="141:141">
      <c r="EK14538" s="598"/>
    </row>
    <row r="14539" spans="141:141">
      <c r="EK14539" s="598"/>
    </row>
    <row r="14540" spans="141:141">
      <c r="EK14540" s="598"/>
    </row>
    <row r="14541" spans="141:141">
      <c r="EK14541" s="598"/>
    </row>
    <row r="14542" spans="141:141">
      <c r="EK14542" s="598"/>
    </row>
    <row r="14543" spans="141:141">
      <c r="EK14543" s="598"/>
    </row>
    <row r="14544" spans="141:141">
      <c r="EK14544" s="598"/>
    </row>
    <row r="14545" spans="141:141">
      <c r="EK14545" s="598"/>
    </row>
    <row r="14546" spans="141:141">
      <c r="EK14546" s="598"/>
    </row>
    <row r="14547" spans="141:141">
      <c r="EK14547" s="598"/>
    </row>
    <row r="14548" spans="141:141">
      <c r="EK14548" s="598"/>
    </row>
    <row r="14549" spans="141:141">
      <c r="EK14549" s="598"/>
    </row>
    <row r="14550" spans="141:141">
      <c r="EK14550" s="598"/>
    </row>
    <row r="14551" spans="141:141">
      <c r="EK14551" s="598"/>
    </row>
    <row r="14552" spans="141:141">
      <c r="EK14552" s="598"/>
    </row>
    <row r="14553" spans="141:141">
      <c r="EK14553" s="598"/>
    </row>
    <row r="14554" spans="141:141">
      <c r="EK14554" s="598"/>
    </row>
    <row r="14555" spans="141:141">
      <c r="EK14555" s="598"/>
    </row>
    <row r="14556" spans="141:141">
      <c r="EK14556" s="598"/>
    </row>
    <row r="14557" spans="141:141">
      <c r="EK14557" s="598"/>
    </row>
    <row r="14558" spans="141:141">
      <c r="EK14558" s="598"/>
    </row>
    <row r="14559" spans="141:141">
      <c r="EK14559" s="598"/>
    </row>
    <row r="14560" spans="141:141">
      <c r="EK14560" s="598"/>
    </row>
    <row r="14561" spans="141:141">
      <c r="EK14561" s="598"/>
    </row>
    <row r="14562" spans="141:141">
      <c r="EK14562" s="598"/>
    </row>
    <row r="14563" spans="141:141">
      <c r="EK14563" s="598"/>
    </row>
    <row r="14564" spans="141:141">
      <c r="EK14564" s="598"/>
    </row>
    <row r="14565" spans="141:141">
      <c r="EK14565" s="598"/>
    </row>
    <row r="14566" spans="141:141">
      <c r="EK14566" s="598"/>
    </row>
    <row r="14567" spans="141:141">
      <c r="EK14567" s="598"/>
    </row>
    <row r="14568" spans="141:141">
      <c r="EK14568" s="598"/>
    </row>
    <row r="14569" spans="141:141">
      <c r="EK14569" s="598"/>
    </row>
    <row r="14570" spans="141:141">
      <c r="EK14570" s="598"/>
    </row>
    <row r="14571" spans="141:141">
      <c r="EK14571" s="598"/>
    </row>
    <row r="14572" spans="141:141">
      <c r="EK14572" s="598"/>
    </row>
    <row r="14573" spans="141:141">
      <c r="EK14573" s="598"/>
    </row>
    <row r="14574" spans="141:141">
      <c r="EK14574" s="598"/>
    </row>
    <row r="14575" spans="141:141">
      <c r="EK14575" s="598"/>
    </row>
    <row r="14576" spans="141:141">
      <c r="EK14576" s="598"/>
    </row>
    <row r="14577" spans="141:141">
      <c r="EK14577" s="598"/>
    </row>
    <row r="14578" spans="141:141">
      <c r="EK14578" s="598"/>
    </row>
    <row r="14579" spans="141:141">
      <c r="EK14579" s="598"/>
    </row>
    <row r="14580" spans="141:141">
      <c r="EK14580" s="598"/>
    </row>
    <row r="14581" spans="141:141">
      <c r="EK14581" s="598"/>
    </row>
    <row r="14582" spans="141:141">
      <c r="EK14582" s="598"/>
    </row>
    <row r="14583" spans="141:141">
      <c r="EK14583" s="598"/>
    </row>
    <row r="14584" spans="141:141">
      <c r="EK14584" s="598"/>
    </row>
    <row r="14585" spans="141:141">
      <c r="EK14585" s="598"/>
    </row>
    <row r="14586" spans="141:141">
      <c r="EK14586" s="598"/>
    </row>
    <row r="14587" spans="141:141">
      <c r="EK14587" s="598"/>
    </row>
    <row r="14588" spans="141:141">
      <c r="EK14588" s="598"/>
    </row>
    <row r="14589" spans="141:141">
      <c r="EK14589" s="598"/>
    </row>
    <row r="14590" spans="141:141">
      <c r="EK14590" s="598"/>
    </row>
    <row r="14591" spans="141:141">
      <c r="EK14591" s="598"/>
    </row>
    <row r="14592" spans="141:141">
      <c r="EK14592" s="598"/>
    </row>
    <row r="14593" spans="141:141">
      <c r="EK14593" s="598"/>
    </row>
    <row r="14594" spans="141:141">
      <c r="EK14594" s="598"/>
    </row>
    <row r="14595" spans="141:141">
      <c r="EK14595" s="598"/>
    </row>
    <row r="14596" spans="141:141">
      <c r="EK14596" s="598"/>
    </row>
    <row r="14597" spans="141:141">
      <c r="EK14597" s="598"/>
    </row>
    <row r="14598" spans="141:141">
      <c r="EK14598" s="598"/>
    </row>
    <row r="14599" spans="141:141">
      <c r="EK14599" s="598"/>
    </row>
    <row r="14600" spans="141:141">
      <c r="EK14600" s="598"/>
    </row>
    <row r="14601" spans="141:141">
      <c r="EK14601" s="598"/>
    </row>
    <row r="14602" spans="141:141">
      <c r="EK14602" s="598"/>
    </row>
    <row r="14603" spans="141:141">
      <c r="EK14603" s="598"/>
    </row>
    <row r="14604" spans="141:141">
      <c r="EK14604" s="598"/>
    </row>
    <row r="14605" spans="141:141">
      <c r="EK14605" s="598"/>
    </row>
    <row r="14606" spans="141:141">
      <c r="EK14606" s="598"/>
    </row>
    <row r="14607" spans="141:141">
      <c r="EK14607" s="598"/>
    </row>
    <row r="14608" spans="141:141">
      <c r="EK14608" s="598"/>
    </row>
    <row r="14609" spans="141:141">
      <c r="EK14609" s="598"/>
    </row>
    <row r="14610" spans="141:141">
      <c r="EK14610" s="598"/>
    </row>
    <row r="14611" spans="141:141">
      <c r="EK14611" s="598"/>
    </row>
    <row r="14612" spans="141:141">
      <c r="EK14612" s="598"/>
    </row>
    <row r="14613" spans="141:141">
      <c r="EK14613" s="598"/>
    </row>
    <row r="14614" spans="141:141">
      <c r="EK14614" s="598"/>
    </row>
    <row r="14615" spans="141:141">
      <c r="EK14615" s="598"/>
    </row>
    <row r="14616" spans="141:141">
      <c r="EK14616" s="598"/>
    </row>
    <row r="14617" spans="141:141">
      <c r="EK14617" s="598"/>
    </row>
    <row r="14618" spans="141:141">
      <c r="EK14618" s="598"/>
    </row>
    <row r="14619" spans="141:141">
      <c r="EK14619" s="598"/>
    </row>
    <row r="14620" spans="141:141">
      <c r="EK14620" s="598"/>
    </row>
    <row r="14621" spans="141:141">
      <c r="EK14621" s="598"/>
    </row>
    <row r="14622" spans="141:141">
      <c r="EK14622" s="598"/>
    </row>
    <row r="14623" spans="141:141">
      <c r="EK14623" s="598"/>
    </row>
    <row r="14624" spans="141:141">
      <c r="EK14624" s="598"/>
    </row>
    <row r="14625" spans="141:141">
      <c r="EK14625" s="598"/>
    </row>
    <row r="14626" spans="141:141">
      <c r="EK14626" s="598"/>
    </row>
    <row r="14627" spans="141:141">
      <c r="EK14627" s="598"/>
    </row>
    <row r="14628" spans="141:141">
      <c r="EK14628" s="598"/>
    </row>
    <row r="14629" spans="141:141">
      <c r="EK14629" s="598"/>
    </row>
    <row r="14630" spans="141:141">
      <c r="EK14630" s="598"/>
    </row>
    <row r="14631" spans="141:141">
      <c r="EK14631" s="598"/>
    </row>
    <row r="14632" spans="141:141">
      <c r="EK14632" s="598"/>
    </row>
    <row r="14633" spans="141:141">
      <c r="EK14633" s="598"/>
    </row>
    <row r="14634" spans="141:141">
      <c r="EK14634" s="598"/>
    </row>
    <row r="14635" spans="141:141">
      <c r="EK14635" s="598"/>
    </row>
    <row r="14636" spans="141:141">
      <c r="EK14636" s="598"/>
    </row>
    <row r="14637" spans="141:141">
      <c r="EK14637" s="598"/>
    </row>
    <row r="14638" spans="141:141">
      <c r="EK14638" s="598"/>
    </row>
    <row r="14639" spans="141:141">
      <c r="EK14639" s="598"/>
    </row>
    <row r="14640" spans="141:141">
      <c r="EK14640" s="598"/>
    </row>
    <row r="14641" spans="141:141">
      <c r="EK14641" s="598"/>
    </row>
    <row r="14642" spans="141:141">
      <c r="EK14642" s="598"/>
    </row>
    <row r="14643" spans="141:141">
      <c r="EK14643" s="598"/>
    </row>
    <row r="14644" spans="141:141">
      <c r="EK14644" s="598"/>
    </row>
    <row r="14645" spans="141:141">
      <c r="EK14645" s="598"/>
    </row>
    <row r="14646" spans="141:141">
      <c r="EK14646" s="598"/>
    </row>
    <row r="14647" spans="141:141">
      <c r="EK14647" s="598"/>
    </row>
    <row r="14648" spans="141:141">
      <c r="EK14648" s="598"/>
    </row>
    <row r="14649" spans="141:141">
      <c r="EK14649" s="598"/>
    </row>
    <row r="14650" spans="141:141">
      <c r="EK14650" s="598"/>
    </row>
    <row r="14651" spans="141:141">
      <c r="EK14651" s="598"/>
    </row>
    <row r="14652" spans="141:141">
      <c r="EK14652" s="598"/>
    </row>
    <row r="14653" spans="141:141">
      <c r="EK14653" s="598"/>
    </row>
    <row r="14654" spans="141:141">
      <c r="EK14654" s="598"/>
    </row>
    <row r="14655" spans="141:141">
      <c r="EK14655" s="598"/>
    </row>
    <row r="14656" spans="141:141">
      <c r="EK14656" s="598"/>
    </row>
    <row r="14657" spans="141:141">
      <c r="EK14657" s="598"/>
    </row>
    <row r="14658" spans="141:141">
      <c r="EK14658" s="598"/>
    </row>
    <row r="14659" spans="141:141">
      <c r="EK14659" s="598"/>
    </row>
    <row r="14660" spans="141:141">
      <c r="EK14660" s="598"/>
    </row>
    <row r="14661" spans="141:141">
      <c r="EK14661" s="598"/>
    </row>
    <row r="14662" spans="141:141">
      <c r="EK14662" s="598"/>
    </row>
    <row r="14663" spans="141:141">
      <c r="EK14663" s="598"/>
    </row>
    <row r="14664" spans="141:141">
      <c r="EK14664" s="598"/>
    </row>
    <row r="14665" spans="141:141">
      <c r="EK14665" s="598"/>
    </row>
    <row r="14666" spans="141:141">
      <c r="EK14666" s="598"/>
    </row>
    <row r="14667" spans="141:141">
      <c r="EK14667" s="598"/>
    </row>
    <row r="14668" spans="141:141">
      <c r="EK14668" s="598"/>
    </row>
    <row r="14669" spans="141:141">
      <c r="EK14669" s="598"/>
    </row>
    <row r="14670" spans="141:141">
      <c r="EK14670" s="598"/>
    </row>
    <row r="14671" spans="141:141">
      <c r="EK14671" s="598"/>
    </row>
    <row r="14672" spans="141:141">
      <c r="EK14672" s="598"/>
    </row>
    <row r="14673" spans="141:141">
      <c r="EK14673" s="598"/>
    </row>
    <row r="14674" spans="141:141">
      <c r="EK14674" s="598"/>
    </row>
    <row r="14675" spans="141:141">
      <c r="EK14675" s="598"/>
    </row>
    <row r="14676" spans="141:141">
      <c r="EK14676" s="598"/>
    </row>
    <row r="14677" spans="141:141">
      <c r="EK14677" s="598"/>
    </row>
    <row r="14678" spans="141:141">
      <c r="EK14678" s="598"/>
    </row>
    <row r="14679" spans="141:141">
      <c r="EK14679" s="598"/>
    </row>
    <row r="14680" spans="141:141">
      <c r="EK14680" s="598"/>
    </row>
    <row r="14681" spans="141:141">
      <c r="EK14681" s="598"/>
    </row>
    <row r="14682" spans="141:141">
      <c r="EK14682" s="598"/>
    </row>
    <row r="14683" spans="141:141">
      <c r="EK14683" s="598"/>
    </row>
    <row r="14684" spans="141:141">
      <c r="EK14684" s="598"/>
    </row>
    <row r="14685" spans="141:141">
      <c r="EK14685" s="598"/>
    </row>
    <row r="14686" spans="141:141">
      <c r="EK14686" s="598"/>
    </row>
    <row r="14687" spans="141:141">
      <c r="EK14687" s="598"/>
    </row>
    <row r="14688" spans="141:141">
      <c r="EK14688" s="598"/>
    </row>
    <row r="14689" spans="141:141">
      <c r="EK14689" s="598"/>
    </row>
    <row r="14690" spans="141:141">
      <c r="EK14690" s="598"/>
    </row>
    <row r="14691" spans="141:141">
      <c r="EK14691" s="598"/>
    </row>
    <row r="14692" spans="141:141">
      <c r="EK14692" s="598"/>
    </row>
    <row r="14693" spans="141:141">
      <c r="EK14693" s="598"/>
    </row>
    <row r="14694" spans="141:141">
      <c r="EK14694" s="598"/>
    </row>
    <row r="14695" spans="141:141">
      <c r="EK14695" s="598"/>
    </row>
    <row r="14696" spans="141:141">
      <c r="EK14696" s="598"/>
    </row>
    <row r="14697" spans="141:141">
      <c r="EK14697" s="598"/>
    </row>
    <row r="14698" spans="141:141">
      <c r="EK14698" s="598"/>
    </row>
    <row r="14699" spans="141:141">
      <c r="EK14699" s="598"/>
    </row>
    <row r="14700" spans="141:141">
      <c r="EK14700" s="598"/>
    </row>
    <row r="14701" spans="141:141">
      <c r="EK14701" s="598"/>
    </row>
    <row r="14702" spans="141:141">
      <c r="EK14702" s="598"/>
    </row>
    <row r="14703" spans="141:141">
      <c r="EK14703" s="598"/>
    </row>
    <row r="14704" spans="141:141">
      <c r="EK14704" s="598"/>
    </row>
    <row r="14705" spans="141:141">
      <c r="EK14705" s="598"/>
    </row>
    <row r="14706" spans="141:141">
      <c r="EK14706" s="598"/>
    </row>
    <row r="14707" spans="141:141">
      <c r="EK14707" s="598"/>
    </row>
    <row r="14708" spans="141:141">
      <c r="EK14708" s="598"/>
    </row>
    <row r="14709" spans="141:141">
      <c r="EK14709" s="598"/>
    </row>
    <row r="14710" spans="141:141">
      <c r="EK14710" s="598"/>
    </row>
    <row r="14711" spans="141:141">
      <c r="EK14711" s="598"/>
    </row>
    <row r="14712" spans="141:141">
      <c r="EK14712" s="598"/>
    </row>
    <row r="14713" spans="141:141">
      <c r="EK14713" s="598"/>
    </row>
    <row r="14714" spans="141:141">
      <c r="EK14714" s="598"/>
    </row>
    <row r="14715" spans="141:141">
      <c r="EK14715" s="598"/>
    </row>
    <row r="14716" spans="141:141">
      <c r="EK14716" s="598"/>
    </row>
    <row r="14717" spans="141:141">
      <c r="EK14717" s="598"/>
    </row>
    <row r="14718" spans="141:141">
      <c r="EK14718" s="598"/>
    </row>
    <row r="14719" spans="141:141">
      <c r="EK14719" s="598"/>
    </row>
    <row r="14720" spans="141:141">
      <c r="EK14720" s="598"/>
    </row>
    <row r="14721" spans="141:141">
      <c r="EK14721" s="598"/>
    </row>
    <row r="14722" spans="141:141">
      <c r="EK14722" s="598"/>
    </row>
    <row r="14723" spans="141:141">
      <c r="EK14723" s="598"/>
    </row>
    <row r="14724" spans="141:141">
      <c r="EK14724" s="598"/>
    </row>
    <row r="14725" spans="141:141">
      <c r="EK14725" s="598"/>
    </row>
    <row r="14726" spans="141:141">
      <c r="EK14726" s="598"/>
    </row>
    <row r="14727" spans="141:141">
      <c r="EK14727" s="598"/>
    </row>
    <row r="14728" spans="141:141">
      <c r="EK14728" s="598"/>
    </row>
    <row r="14729" spans="141:141">
      <c r="EK14729" s="598"/>
    </row>
    <row r="14730" spans="141:141">
      <c r="EK14730" s="598"/>
    </row>
    <row r="14731" spans="141:141">
      <c r="EK14731" s="598"/>
    </row>
    <row r="14732" spans="141:141">
      <c r="EK14732" s="598"/>
    </row>
    <row r="14733" spans="141:141">
      <c r="EK14733" s="598"/>
    </row>
    <row r="14734" spans="141:141">
      <c r="EK14734" s="598"/>
    </row>
    <row r="14735" spans="141:141">
      <c r="EK14735" s="598"/>
    </row>
    <row r="14736" spans="141:141">
      <c r="EK14736" s="598"/>
    </row>
    <row r="14737" spans="141:141">
      <c r="EK14737" s="598"/>
    </row>
    <row r="14738" spans="141:141">
      <c r="EK14738" s="598"/>
    </row>
    <row r="14739" spans="141:141">
      <c r="EK14739" s="598"/>
    </row>
    <row r="14740" spans="141:141">
      <c r="EK14740" s="598"/>
    </row>
    <row r="14741" spans="141:141">
      <c r="EK14741" s="598"/>
    </row>
    <row r="14742" spans="141:141">
      <c r="EK14742" s="598"/>
    </row>
    <row r="14743" spans="141:141">
      <c r="EK14743" s="598"/>
    </row>
    <row r="14744" spans="141:141">
      <c r="EK14744" s="598"/>
    </row>
    <row r="14745" spans="141:141">
      <c r="EK14745" s="598"/>
    </row>
    <row r="14746" spans="141:141">
      <c r="EK14746" s="598"/>
    </row>
    <row r="14747" spans="141:141">
      <c r="EK14747" s="598"/>
    </row>
    <row r="14748" spans="141:141">
      <c r="EK14748" s="598"/>
    </row>
    <row r="14749" spans="141:141">
      <c r="EK14749" s="598"/>
    </row>
    <row r="14750" spans="141:141">
      <c r="EK14750" s="598"/>
    </row>
    <row r="14751" spans="141:141">
      <c r="EK14751" s="598"/>
    </row>
    <row r="14752" spans="141:141">
      <c r="EK14752" s="598"/>
    </row>
    <row r="14753" spans="141:141">
      <c r="EK14753" s="598"/>
    </row>
    <row r="14754" spans="141:141">
      <c r="EK14754" s="598"/>
    </row>
    <row r="14755" spans="141:141">
      <c r="EK14755" s="598"/>
    </row>
    <row r="14756" spans="141:141">
      <c r="EK14756" s="598"/>
    </row>
    <row r="14757" spans="141:141">
      <c r="EK14757" s="598"/>
    </row>
    <row r="14758" spans="141:141">
      <c r="EK14758" s="598"/>
    </row>
    <row r="14759" spans="141:141">
      <c r="EK14759" s="598"/>
    </row>
    <row r="14760" spans="141:141">
      <c r="EK14760" s="598"/>
    </row>
    <row r="14761" spans="141:141">
      <c r="EK14761" s="598"/>
    </row>
    <row r="14762" spans="141:141">
      <c r="EK14762" s="598"/>
    </row>
    <row r="14763" spans="141:141">
      <c r="EK14763" s="598"/>
    </row>
    <row r="14764" spans="141:141">
      <c r="EK14764" s="598"/>
    </row>
    <row r="14765" spans="141:141">
      <c r="EK14765" s="598"/>
    </row>
    <row r="14766" spans="141:141">
      <c r="EK14766" s="598"/>
    </row>
    <row r="14767" spans="141:141">
      <c r="EK14767" s="598"/>
    </row>
    <row r="14768" spans="141:141">
      <c r="EK14768" s="598"/>
    </row>
    <row r="14769" spans="141:141">
      <c r="EK14769" s="598"/>
    </row>
    <row r="14770" spans="141:141">
      <c r="EK14770" s="598"/>
    </row>
    <row r="14771" spans="141:141">
      <c r="EK14771" s="598"/>
    </row>
    <row r="14772" spans="141:141">
      <c r="EK14772" s="598"/>
    </row>
    <row r="14773" spans="141:141">
      <c r="EK14773" s="598"/>
    </row>
    <row r="14774" spans="141:141">
      <c r="EK14774" s="598"/>
    </row>
    <row r="14775" spans="141:141">
      <c r="EK14775" s="598"/>
    </row>
    <row r="14776" spans="141:141">
      <c r="EK14776" s="598"/>
    </row>
    <row r="14777" spans="141:141">
      <c r="EK14777" s="598"/>
    </row>
    <row r="14778" spans="141:141">
      <c r="EK14778" s="598"/>
    </row>
    <row r="14779" spans="141:141">
      <c r="EK14779" s="598"/>
    </row>
    <row r="14780" spans="141:141">
      <c r="EK14780" s="598"/>
    </row>
    <row r="14781" spans="141:141">
      <c r="EK14781" s="598"/>
    </row>
    <row r="14782" spans="141:141">
      <c r="EK14782" s="598"/>
    </row>
    <row r="14783" spans="141:141">
      <c r="EK14783" s="598"/>
    </row>
    <row r="14784" spans="141:141">
      <c r="EK14784" s="598"/>
    </row>
    <row r="14785" spans="141:141">
      <c r="EK14785" s="598"/>
    </row>
    <row r="14786" spans="141:141">
      <c r="EK14786" s="598"/>
    </row>
    <row r="14787" spans="141:141">
      <c r="EK14787" s="598"/>
    </row>
    <row r="14788" spans="141:141">
      <c r="EK14788" s="598"/>
    </row>
    <row r="14789" spans="141:141">
      <c r="EK14789" s="598"/>
    </row>
    <row r="14790" spans="141:141">
      <c r="EK14790" s="598"/>
    </row>
    <row r="14791" spans="141:141">
      <c r="EK14791" s="598"/>
    </row>
    <row r="14792" spans="141:141">
      <c r="EK14792" s="598"/>
    </row>
    <row r="14793" spans="141:141">
      <c r="EK14793" s="598"/>
    </row>
    <row r="14794" spans="141:141">
      <c r="EK14794" s="598"/>
    </row>
    <row r="14795" spans="141:141">
      <c r="EK14795" s="598"/>
    </row>
    <row r="14796" spans="141:141">
      <c r="EK14796" s="598"/>
    </row>
    <row r="14797" spans="141:141">
      <c r="EK14797" s="598"/>
    </row>
    <row r="14798" spans="141:141">
      <c r="EK14798" s="598"/>
    </row>
    <row r="14799" spans="141:141">
      <c r="EK14799" s="598"/>
    </row>
    <row r="14800" spans="141:141">
      <c r="EK14800" s="598"/>
    </row>
    <row r="14801" spans="141:141">
      <c r="EK14801" s="598"/>
    </row>
    <row r="14802" spans="141:141">
      <c r="EK14802" s="598"/>
    </row>
    <row r="14803" spans="141:141">
      <c r="EK14803" s="598"/>
    </row>
    <row r="14804" spans="141:141">
      <c r="EK14804" s="598"/>
    </row>
    <row r="14805" spans="141:141">
      <c r="EK14805" s="598"/>
    </row>
    <row r="14806" spans="141:141">
      <c r="EK14806" s="598"/>
    </row>
    <row r="14807" spans="141:141">
      <c r="EK14807" s="598"/>
    </row>
    <row r="14808" spans="141:141">
      <c r="EK14808" s="598"/>
    </row>
    <row r="14809" spans="141:141">
      <c r="EK14809" s="598"/>
    </row>
    <row r="14810" spans="141:141">
      <c r="EK14810" s="598"/>
    </row>
    <row r="14811" spans="141:141">
      <c r="EK14811" s="598"/>
    </row>
    <row r="14812" spans="141:141">
      <c r="EK14812" s="598"/>
    </row>
    <row r="14813" spans="141:141">
      <c r="EK14813" s="598"/>
    </row>
    <row r="14814" spans="141:141">
      <c r="EK14814" s="598"/>
    </row>
    <row r="14815" spans="141:141">
      <c r="EK14815" s="598"/>
    </row>
    <row r="14816" spans="141:141">
      <c r="EK14816" s="598"/>
    </row>
    <row r="14817" spans="141:141">
      <c r="EK14817" s="598"/>
    </row>
    <row r="14818" spans="141:141">
      <c r="EK14818" s="598"/>
    </row>
    <row r="14819" spans="141:141">
      <c r="EK14819" s="598"/>
    </row>
    <row r="14820" spans="141:141">
      <c r="EK14820" s="598"/>
    </row>
    <row r="14821" spans="141:141">
      <c r="EK14821" s="598"/>
    </row>
    <row r="14822" spans="141:141">
      <c r="EK14822" s="598"/>
    </row>
    <row r="14823" spans="141:141">
      <c r="EK14823" s="598"/>
    </row>
    <row r="14824" spans="141:141">
      <c r="EK14824" s="598"/>
    </row>
    <row r="14825" spans="141:141">
      <c r="EK14825" s="598"/>
    </row>
    <row r="14826" spans="141:141">
      <c r="EK14826" s="598"/>
    </row>
    <row r="14827" spans="141:141">
      <c r="EK14827" s="598"/>
    </row>
    <row r="14828" spans="141:141">
      <c r="EK14828" s="598"/>
    </row>
    <row r="14829" spans="141:141">
      <c r="EK14829" s="598"/>
    </row>
    <row r="14830" spans="141:141">
      <c r="EK14830" s="598"/>
    </row>
    <row r="14831" spans="141:141">
      <c r="EK14831" s="598"/>
    </row>
    <row r="14832" spans="141:141">
      <c r="EK14832" s="598"/>
    </row>
    <row r="14833" spans="141:141">
      <c r="EK14833" s="598"/>
    </row>
    <row r="14834" spans="141:141">
      <c r="EK14834" s="598"/>
    </row>
    <row r="14835" spans="141:141">
      <c r="EK14835" s="598"/>
    </row>
    <row r="14836" spans="141:141">
      <c r="EK14836" s="598"/>
    </row>
    <row r="14837" spans="141:141">
      <c r="EK14837" s="598"/>
    </row>
    <row r="14838" spans="141:141">
      <c r="EK14838" s="598"/>
    </row>
    <row r="14839" spans="141:141">
      <c r="EK14839" s="598"/>
    </row>
    <row r="14840" spans="141:141">
      <c r="EK14840" s="598"/>
    </row>
    <row r="14841" spans="141:141">
      <c r="EK14841" s="598"/>
    </row>
    <row r="14842" spans="141:141">
      <c r="EK14842" s="598"/>
    </row>
    <row r="14843" spans="141:141">
      <c r="EK14843" s="598"/>
    </row>
    <row r="14844" spans="141:141">
      <c r="EK14844" s="598"/>
    </row>
    <row r="14845" spans="141:141">
      <c r="EK14845" s="598"/>
    </row>
    <row r="14846" spans="141:141">
      <c r="EK14846" s="598"/>
    </row>
    <row r="14847" spans="141:141">
      <c r="EK14847" s="598"/>
    </row>
    <row r="14848" spans="141:141">
      <c r="EK14848" s="598"/>
    </row>
    <row r="14849" spans="141:141">
      <c r="EK14849" s="598"/>
    </row>
    <row r="14850" spans="141:141">
      <c r="EK14850" s="598"/>
    </row>
    <row r="14851" spans="141:141">
      <c r="EK14851" s="598"/>
    </row>
    <row r="14852" spans="141:141">
      <c r="EK14852" s="598"/>
    </row>
    <row r="14853" spans="141:141">
      <c r="EK14853" s="598"/>
    </row>
    <row r="14854" spans="141:141">
      <c r="EK14854" s="598"/>
    </row>
    <row r="14855" spans="141:141">
      <c r="EK14855" s="598"/>
    </row>
    <row r="14856" spans="141:141">
      <c r="EK14856" s="598"/>
    </row>
    <row r="14857" spans="141:141">
      <c r="EK14857" s="598"/>
    </row>
    <row r="14858" spans="141:141">
      <c r="EK14858" s="598"/>
    </row>
    <row r="14859" spans="141:141">
      <c r="EK14859" s="598"/>
    </row>
    <row r="14860" spans="141:141">
      <c r="EK14860" s="598"/>
    </row>
    <row r="14861" spans="141:141">
      <c r="EK14861" s="598"/>
    </row>
    <row r="14862" spans="141:141">
      <c r="EK14862" s="598"/>
    </row>
    <row r="14863" spans="141:141">
      <c r="EK14863" s="598"/>
    </row>
    <row r="14864" spans="141:141">
      <c r="EK14864" s="598"/>
    </row>
    <row r="14865" spans="141:141">
      <c r="EK14865" s="598"/>
    </row>
    <row r="14866" spans="141:141">
      <c r="EK14866" s="598"/>
    </row>
    <row r="14867" spans="141:141">
      <c r="EK14867" s="598"/>
    </row>
    <row r="14868" spans="141:141">
      <c r="EK14868" s="598"/>
    </row>
    <row r="14869" spans="141:141">
      <c r="EK14869" s="598"/>
    </row>
    <row r="14870" spans="141:141">
      <c r="EK14870" s="598"/>
    </row>
    <row r="14871" spans="141:141">
      <c r="EK14871" s="598"/>
    </row>
    <row r="14872" spans="141:141">
      <c r="EK14872" s="598"/>
    </row>
    <row r="14873" spans="141:141">
      <c r="EK14873" s="598"/>
    </row>
    <row r="14874" spans="141:141">
      <c r="EK14874" s="598"/>
    </row>
    <row r="14875" spans="141:141">
      <c r="EK14875" s="598"/>
    </row>
    <row r="14876" spans="141:141">
      <c r="EK14876" s="598"/>
    </row>
    <row r="14877" spans="141:141">
      <c r="EK14877" s="598"/>
    </row>
    <row r="14878" spans="141:141">
      <c r="EK14878" s="598"/>
    </row>
    <row r="14879" spans="141:141">
      <c r="EK14879" s="598"/>
    </row>
    <row r="14880" spans="141:141">
      <c r="EK14880" s="598"/>
    </row>
    <row r="14881" spans="141:141">
      <c r="EK14881" s="598"/>
    </row>
    <row r="14882" spans="141:141">
      <c r="EK14882" s="598"/>
    </row>
    <row r="14883" spans="141:141">
      <c r="EK14883" s="598"/>
    </row>
    <row r="14884" spans="141:141">
      <c r="EK14884" s="598"/>
    </row>
    <row r="14885" spans="141:141">
      <c r="EK14885" s="598"/>
    </row>
    <row r="14886" spans="141:141">
      <c r="EK14886" s="598"/>
    </row>
    <row r="14887" spans="141:141">
      <c r="EK14887" s="598"/>
    </row>
    <row r="14888" spans="141:141">
      <c r="EK14888" s="598"/>
    </row>
    <row r="14889" spans="141:141">
      <c r="EK14889" s="598"/>
    </row>
    <row r="14890" spans="141:141">
      <c r="EK14890" s="598"/>
    </row>
    <row r="14891" spans="141:141">
      <c r="EK14891" s="598"/>
    </row>
    <row r="14892" spans="141:141">
      <c r="EK14892" s="598"/>
    </row>
    <row r="14893" spans="141:141">
      <c r="EK14893" s="598"/>
    </row>
    <row r="14894" spans="141:141">
      <c r="EK14894" s="598"/>
    </row>
    <row r="14895" spans="141:141">
      <c r="EK14895" s="598"/>
    </row>
    <row r="14896" spans="141:141">
      <c r="EK14896" s="598"/>
    </row>
    <row r="14897" spans="141:141">
      <c r="EK14897" s="598"/>
    </row>
    <row r="14898" spans="141:141">
      <c r="EK14898" s="598"/>
    </row>
    <row r="14899" spans="141:141">
      <c r="EK14899" s="598"/>
    </row>
    <row r="14900" spans="141:141">
      <c r="EK14900" s="598"/>
    </row>
    <row r="14901" spans="141:141">
      <c r="EK14901" s="598"/>
    </row>
    <row r="14902" spans="141:141">
      <c r="EK14902" s="598"/>
    </row>
    <row r="14903" spans="141:141">
      <c r="EK14903" s="598"/>
    </row>
    <row r="14904" spans="141:141">
      <c r="EK14904" s="598"/>
    </row>
    <row r="14905" spans="141:141">
      <c r="EK14905" s="598"/>
    </row>
    <row r="14906" spans="141:141">
      <c r="EK14906" s="598"/>
    </row>
    <row r="14907" spans="141:141">
      <c r="EK14907" s="598"/>
    </row>
    <row r="14908" spans="141:141">
      <c r="EK14908" s="598"/>
    </row>
    <row r="14909" spans="141:141">
      <c r="EK14909" s="598"/>
    </row>
    <row r="14910" spans="141:141">
      <c r="EK14910" s="598"/>
    </row>
    <row r="14911" spans="141:141">
      <c r="EK14911" s="598"/>
    </row>
    <row r="14912" spans="141:141">
      <c r="EK14912" s="598"/>
    </row>
    <row r="14913" spans="141:141">
      <c r="EK14913" s="598"/>
    </row>
    <row r="14914" spans="141:141">
      <c r="EK14914" s="598"/>
    </row>
    <row r="14915" spans="141:141">
      <c r="EK14915" s="598"/>
    </row>
    <row r="14916" spans="141:141">
      <c r="EK14916" s="598"/>
    </row>
    <row r="14917" spans="141:141">
      <c r="EK14917" s="598"/>
    </row>
    <row r="14918" spans="141:141">
      <c r="EK14918" s="598"/>
    </row>
    <row r="14919" spans="141:141">
      <c r="EK14919" s="598"/>
    </row>
    <row r="14920" spans="141:141">
      <c r="EK14920" s="598"/>
    </row>
    <row r="14921" spans="141:141">
      <c r="EK14921" s="598"/>
    </row>
    <row r="14922" spans="141:141">
      <c r="EK14922" s="598"/>
    </row>
    <row r="14923" spans="141:141">
      <c r="EK14923" s="598"/>
    </row>
    <row r="14924" spans="141:141">
      <c r="EK14924" s="598"/>
    </row>
    <row r="14925" spans="141:141">
      <c r="EK14925" s="598"/>
    </row>
    <row r="14926" spans="141:141">
      <c r="EK14926" s="598"/>
    </row>
    <row r="14927" spans="141:141">
      <c r="EK14927" s="598"/>
    </row>
    <row r="14928" spans="141:141">
      <c r="EK14928" s="598"/>
    </row>
    <row r="14929" spans="141:141">
      <c r="EK14929" s="598"/>
    </row>
    <row r="14930" spans="141:141">
      <c r="EK14930" s="598"/>
    </row>
    <row r="14931" spans="141:141">
      <c r="EK14931" s="598"/>
    </row>
    <row r="14932" spans="141:141">
      <c r="EK14932" s="598"/>
    </row>
    <row r="14933" spans="141:141">
      <c r="EK14933" s="598"/>
    </row>
    <row r="14934" spans="141:141">
      <c r="EK14934" s="598"/>
    </row>
    <row r="14935" spans="141:141">
      <c r="EK14935" s="598"/>
    </row>
    <row r="14936" spans="141:141">
      <c r="EK14936" s="598"/>
    </row>
    <row r="14937" spans="141:141">
      <c r="EK14937" s="598"/>
    </row>
    <row r="14938" spans="141:141">
      <c r="EK14938" s="598"/>
    </row>
    <row r="14939" spans="141:141">
      <c r="EK14939" s="598"/>
    </row>
    <row r="14940" spans="141:141">
      <c r="EK14940" s="598"/>
    </row>
    <row r="14941" spans="141:141">
      <c r="EK14941" s="598"/>
    </row>
    <row r="14942" spans="141:141">
      <c r="EK14942" s="598"/>
    </row>
    <row r="14943" spans="141:141">
      <c r="EK14943" s="598"/>
    </row>
    <row r="14944" spans="141:141">
      <c r="EK14944" s="598"/>
    </row>
    <row r="14945" spans="141:141">
      <c r="EK14945" s="598"/>
    </row>
    <row r="14946" spans="141:141">
      <c r="EK14946" s="598"/>
    </row>
    <row r="14947" spans="141:141">
      <c r="EK14947" s="598"/>
    </row>
    <row r="14948" spans="141:141">
      <c r="EK14948" s="598"/>
    </row>
    <row r="14949" spans="141:141">
      <c r="EK14949" s="598"/>
    </row>
    <row r="14950" spans="141:141">
      <c r="EK14950" s="598"/>
    </row>
    <row r="14951" spans="141:141">
      <c r="EK14951" s="598"/>
    </row>
    <row r="14952" spans="141:141">
      <c r="EK14952" s="598"/>
    </row>
    <row r="14953" spans="141:141">
      <c r="EK14953" s="598"/>
    </row>
    <row r="14954" spans="141:141">
      <c r="EK14954" s="598"/>
    </row>
    <row r="14955" spans="141:141">
      <c r="EK14955" s="598"/>
    </row>
    <row r="14956" spans="141:141">
      <c r="EK14956" s="598"/>
    </row>
    <row r="14957" spans="141:141">
      <c r="EK14957" s="598"/>
    </row>
    <row r="14958" spans="141:141">
      <c r="EK14958" s="598"/>
    </row>
    <row r="14959" spans="141:141">
      <c r="EK14959" s="598"/>
    </row>
    <row r="14960" spans="141:141">
      <c r="EK14960" s="598"/>
    </row>
    <row r="14961" spans="141:141">
      <c r="EK14961" s="598"/>
    </row>
    <row r="14962" spans="141:141">
      <c r="EK14962" s="598"/>
    </row>
    <row r="14963" spans="141:141">
      <c r="EK14963" s="598"/>
    </row>
    <row r="14964" spans="141:141">
      <c r="EK14964" s="598"/>
    </row>
    <row r="14965" spans="141:141">
      <c r="EK14965" s="598"/>
    </row>
    <row r="14966" spans="141:141">
      <c r="EK14966" s="598"/>
    </row>
    <row r="14967" spans="141:141">
      <c r="EK14967" s="598"/>
    </row>
    <row r="14968" spans="141:141">
      <c r="EK14968" s="598"/>
    </row>
    <row r="14969" spans="141:141">
      <c r="EK14969" s="598"/>
    </row>
    <row r="14970" spans="141:141">
      <c r="EK14970" s="598"/>
    </row>
    <row r="14971" spans="141:141">
      <c r="EK14971" s="598"/>
    </row>
    <row r="14972" spans="141:141">
      <c r="EK14972" s="598"/>
    </row>
    <row r="14973" spans="141:141">
      <c r="EK14973" s="598"/>
    </row>
    <row r="14974" spans="141:141">
      <c r="EK14974" s="598"/>
    </row>
    <row r="14975" spans="141:141">
      <c r="EK14975" s="598"/>
    </row>
    <row r="14976" spans="141:141">
      <c r="EK14976" s="598"/>
    </row>
    <row r="14977" spans="141:141">
      <c r="EK14977" s="598"/>
    </row>
    <row r="14978" spans="141:141">
      <c r="EK14978" s="598"/>
    </row>
    <row r="14979" spans="141:141">
      <c r="EK14979" s="598"/>
    </row>
    <row r="14980" spans="141:141">
      <c r="EK14980" s="598"/>
    </row>
    <row r="14981" spans="141:141">
      <c r="EK14981" s="598"/>
    </row>
    <row r="14982" spans="141:141">
      <c r="EK14982" s="598"/>
    </row>
    <row r="14983" spans="141:141">
      <c r="EK14983" s="598"/>
    </row>
    <row r="14984" spans="141:141">
      <c r="EK14984" s="598"/>
    </row>
    <row r="14985" spans="141:141">
      <c r="EK14985" s="598"/>
    </row>
    <row r="14986" spans="141:141">
      <c r="EK14986" s="598"/>
    </row>
    <row r="14987" spans="141:141">
      <c r="EK14987" s="598"/>
    </row>
    <row r="14988" spans="141:141">
      <c r="EK14988" s="598"/>
    </row>
    <row r="14989" spans="141:141">
      <c r="EK14989" s="598"/>
    </row>
    <row r="14990" spans="141:141">
      <c r="EK14990" s="598"/>
    </row>
    <row r="14991" spans="141:141">
      <c r="EK14991" s="598"/>
    </row>
    <row r="14992" spans="141:141">
      <c r="EK14992" s="598"/>
    </row>
    <row r="14993" spans="141:141">
      <c r="EK14993" s="598"/>
    </row>
    <row r="14994" spans="141:141">
      <c r="EK14994" s="598"/>
    </row>
    <row r="14995" spans="141:141">
      <c r="EK14995" s="598"/>
    </row>
    <row r="14996" spans="141:141">
      <c r="EK14996" s="598"/>
    </row>
    <row r="14997" spans="141:141">
      <c r="EK14997" s="598"/>
    </row>
    <row r="14998" spans="141:141">
      <c r="EK14998" s="598"/>
    </row>
    <row r="14999" spans="141:141">
      <c r="EK14999" s="598"/>
    </row>
    <row r="15000" spans="141:141">
      <c r="EK15000" s="598"/>
    </row>
    <row r="15001" spans="141:141">
      <c r="EK15001" s="598"/>
    </row>
    <row r="15002" spans="141:141">
      <c r="EK15002" s="598"/>
    </row>
    <row r="15003" spans="141:141">
      <c r="EK15003" s="598"/>
    </row>
    <row r="15004" spans="141:141">
      <c r="EK15004" s="598"/>
    </row>
    <row r="15005" spans="141:141">
      <c r="EK15005" s="598"/>
    </row>
    <row r="15006" spans="141:141">
      <c r="EK15006" s="598"/>
    </row>
    <row r="15007" spans="141:141">
      <c r="EK15007" s="598"/>
    </row>
    <row r="15008" spans="141:141">
      <c r="EK15008" s="598"/>
    </row>
    <row r="15009" spans="141:141">
      <c r="EK15009" s="598"/>
    </row>
    <row r="15010" spans="141:141">
      <c r="EK15010" s="598"/>
    </row>
    <row r="15011" spans="141:141">
      <c r="EK15011" s="598"/>
    </row>
    <row r="15012" spans="141:141">
      <c r="EK15012" s="598"/>
    </row>
    <row r="15013" spans="141:141">
      <c r="EK15013" s="598"/>
    </row>
    <row r="15014" spans="141:141">
      <c r="EK15014" s="598"/>
    </row>
    <row r="15015" spans="141:141">
      <c r="EK15015" s="598"/>
    </row>
    <row r="15016" spans="141:141">
      <c r="EK15016" s="598"/>
    </row>
    <row r="15017" spans="141:141">
      <c r="EK15017" s="598"/>
    </row>
    <row r="15018" spans="141:141">
      <c r="EK15018" s="598"/>
    </row>
    <row r="15019" spans="141:141">
      <c r="EK15019" s="598"/>
    </row>
    <row r="15020" spans="141:141">
      <c r="EK15020" s="598"/>
    </row>
    <row r="15021" spans="141:141">
      <c r="EK15021" s="598"/>
    </row>
    <row r="15022" spans="141:141">
      <c r="EK15022" s="598"/>
    </row>
    <row r="15023" spans="141:141">
      <c r="EK15023" s="598"/>
    </row>
    <row r="15024" spans="141:141">
      <c r="EK15024" s="598"/>
    </row>
    <row r="15025" spans="141:141">
      <c r="EK15025" s="598"/>
    </row>
    <row r="15026" spans="141:141">
      <c r="EK15026" s="598"/>
    </row>
    <row r="15027" spans="141:141">
      <c r="EK15027" s="598"/>
    </row>
    <row r="15028" spans="141:141">
      <c r="EK15028" s="598"/>
    </row>
    <row r="15029" spans="141:141">
      <c r="EK15029" s="598"/>
    </row>
    <row r="15030" spans="141:141">
      <c r="EK15030" s="598"/>
    </row>
    <row r="15031" spans="141:141">
      <c r="EK15031" s="598"/>
    </row>
    <row r="15032" spans="141:141">
      <c r="EK15032" s="598"/>
    </row>
    <row r="15033" spans="141:141">
      <c r="EK15033" s="598"/>
    </row>
    <row r="15034" spans="141:141">
      <c r="EK15034" s="598"/>
    </row>
    <row r="15035" spans="141:141">
      <c r="EK15035" s="598"/>
    </row>
    <row r="15036" spans="141:141">
      <c r="EK15036" s="598"/>
    </row>
    <row r="15037" spans="141:141">
      <c r="EK15037" s="598"/>
    </row>
    <row r="15038" spans="141:141">
      <c r="EK15038" s="598"/>
    </row>
    <row r="15039" spans="141:141">
      <c r="EK15039" s="598"/>
    </row>
    <row r="15040" spans="141:141">
      <c r="EK15040" s="598"/>
    </row>
    <row r="15041" spans="141:141">
      <c r="EK15041" s="598"/>
    </row>
    <row r="15042" spans="141:141">
      <c r="EK15042" s="598"/>
    </row>
    <row r="15043" spans="141:141">
      <c r="EK15043" s="598"/>
    </row>
    <row r="15044" spans="141:141">
      <c r="EK15044" s="598"/>
    </row>
    <row r="15045" spans="141:141">
      <c r="EK15045" s="598"/>
    </row>
    <row r="15046" spans="141:141">
      <c r="EK15046" s="598"/>
    </row>
    <row r="15047" spans="141:141">
      <c r="EK15047" s="598"/>
    </row>
    <row r="15048" spans="141:141">
      <c r="EK15048" s="598"/>
    </row>
    <row r="15049" spans="141:141">
      <c r="EK15049" s="598"/>
    </row>
    <row r="15050" spans="141:141">
      <c r="EK15050" s="598"/>
    </row>
    <row r="15051" spans="141:141">
      <c r="EK15051" s="598"/>
    </row>
    <row r="15052" spans="141:141">
      <c r="EK15052" s="598"/>
    </row>
    <row r="15053" spans="141:141">
      <c r="EK15053" s="598"/>
    </row>
    <row r="15054" spans="141:141">
      <c r="EK15054" s="598"/>
    </row>
    <row r="15055" spans="141:141">
      <c r="EK15055" s="598"/>
    </row>
    <row r="15056" spans="141:141">
      <c r="EK15056" s="598"/>
    </row>
    <row r="15057" spans="141:141">
      <c r="EK15057" s="598"/>
    </row>
    <row r="15058" spans="141:141">
      <c r="EK15058" s="598"/>
    </row>
    <row r="15059" spans="141:141">
      <c r="EK15059" s="598"/>
    </row>
    <row r="15060" spans="141:141">
      <c r="EK15060" s="598"/>
    </row>
    <row r="15061" spans="141:141">
      <c r="EK15061" s="598"/>
    </row>
    <row r="15062" spans="141:141">
      <c r="EK15062" s="598"/>
    </row>
    <row r="15063" spans="141:141">
      <c r="EK15063" s="598"/>
    </row>
    <row r="15064" spans="141:141">
      <c r="EK15064" s="598"/>
    </row>
    <row r="15065" spans="141:141">
      <c r="EK15065" s="598"/>
    </row>
    <row r="15066" spans="141:141">
      <c r="EK15066" s="598"/>
    </row>
    <row r="15067" spans="141:141">
      <c r="EK15067" s="598"/>
    </row>
    <row r="15068" spans="141:141">
      <c r="EK15068" s="598"/>
    </row>
    <row r="15069" spans="141:141">
      <c r="EK15069" s="598"/>
    </row>
    <row r="15070" spans="141:141">
      <c r="EK15070" s="598"/>
    </row>
    <row r="15071" spans="141:141">
      <c r="EK15071" s="598"/>
    </row>
    <row r="15072" spans="141:141">
      <c r="EK15072" s="598"/>
    </row>
    <row r="15073" spans="141:141">
      <c r="EK15073" s="598"/>
    </row>
    <row r="15074" spans="141:141">
      <c r="EK15074" s="598"/>
    </row>
    <row r="15075" spans="141:141">
      <c r="EK15075" s="598"/>
    </row>
    <row r="15076" spans="141:141">
      <c r="EK15076" s="598"/>
    </row>
    <row r="15077" spans="141:141">
      <c r="EK15077" s="598"/>
    </row>
    <row r="15078" spans="141:141">
      <c r="EK15078" s="598"/>
    </row>
    <row r="15079" spans="141:141">
      <c r="EK15079" s="598"/>
    </row>
    <row r="15080" spans="141:141">
      <c r="EK15080" s="598"/>
    </row>
    <row r="15081" spans="141:141">
      <c r="EK15081" s="598"/>
    </row>
    <row r="15082" spans="141:141">
      <c r="EK15082" s="598"/>
    </row>
    <row r="15083" spans="141:141">
      <c r="EK15083" s="598"/>
    </row>
    <row r="15084" spans="141:141">
      <c r="EK15084" s="598"/>
    </row>
    <row r="15085" spans="141:141">
      <c r="EK15085" s="598"/>
    </row>
    <row r="15086" spans="141:141">
      <c r="EK15086" s="598"/>
    </row>
    <row r="15087" spans="141:141">
      <c r="EK15087" s="598"/>
    </row>
    <row r="15088" spans="141:141">
      <c r="EK15088" s="598"/>
    </row>
    <row r="15089" spans="141:141">
      <c r="EK15089" s="598"/>
    </row>
    <row r="15090" spans="141:141">
      <c r="EK15090" s="598"/>
    </row>
    <row r="15091" spans="141:141">
      <c r="EK15091" s="598"/>
    </row>
    <row r="15092" spans="141:141">
      <c r="EK15092" s="598"/>
    </row>
    <row r="15093" spans="141:141">
      <c r="EK15093" s="598"/>
    </row>
    <row r="15094" spans="141:141">
      <c r="EK15094" s="598"/>
    </row>
    <row r="15095" spans="141:141">
      <c r="EK15095" s="598"/>
    </row>
    <row r="15096" spans="141:141">
      <c r="EK15096" s="598"/>
    </row>
    <row r="15097" spans="141:141">
      <c r="EK15097" s="598"/>
    </row>
    <row r="15098" spans="141:141">
      <c r="EK15098" s="598"/>
    </row>
    <row r="15099" spans="141:141">
      <c r="EK15099" s="598"/>
    </row>
    <row r="15100" spans="141:141">
      <c r="EK15100" s="598"/>
    </row>
    <row r="15101" spans="141:141">
      <c r="EK15101" s="598"/>
    </row>
    <row r="15102" spans="141:141">
      <c r="EK15102" s="598"/>
    </row>
    <row r="15103" spans="141:141">
      <c r="EK15103" s="598"/>
    </row>
    <row r="15104" spans="141:141">
      <c r="EK15104" s="598"/>
    </row>
    <row r="15105" spans="141:141">
      <c r="EK15105" s="598"/>
    </row>
    <row r="15106" spans="141:141">
      <c r="EK15106" s="598"/>
    </row>
    <row r="15107" spans="141:141">
      <c r="EK15107" s="598"/>
    </row>
    <row r="15108" spans="141:141">
      <c r="EK15108" s="598"/>
    </row>
    <row r="15109" spans="141:141">
      <c r="EK15109" s="598"/>
    </row>
    <row r="15110" spans="141:141">
      <c r="EK15110" s="598"/>
    </row>
    <row r="15111" spans="141:141">
      <c r="EK15111" s="598"/>
    </row>
    <row r="15112" spans="141:141">
      <c r="EK15112" s="598"/>
    </row>
    <row r="15113" spans="141:141">
      <c r="EK15113" s="598"/>
    </row>
    <row r="15114" spans="141:141">
      <c r="EK15114" s="598"/>
    </row>
    <row r="15115" spans="141:141">
      <c r="EK15115" s="598"/>
    </row>
    <row r="15116" spans="141:141">
      <c r="EK15116" s="598"/>
    </row>
    <row r="15117" spans="141:141">
      <c r="EK15117" s="598"/>
    </row>
    <row r="15118" spans="141:141">
      <c r="EK15118" s="598"/>
    </row>
    <row r="15119" spans="141:141">
      <c r="EK15119" s="598"/>
    </row>
    <row r="15120" spans="141:141">
      <c r="EK15120" s="598"/>
    </row>
    <row r="15121" spans="141:141">
      <c r="EK15121" s="598"/>
    </row>
    <row r="15122" spans="141:141">
      <c r="EK15122" s="598"/>
    </row>
    <row r="15123" spans="141:141">
      <c r="EK15123" s="598"/>
    </row>
    <row r="15124" spans="141:141">
      <c r="EK15124" s="598"/>
    </row>
    <row r="15125" spans="141:141">
      <c r="EK15125" s="598"/>
    </row>
    <row r="15126" spans="141:141">
      <c r="EK15126" s="598"/>
    </row>
    <row r="15127" spans="141:141">
      <c r="EK15127" s="598"/>
    </row>
    <row r="15128" spans="141:141">
      <c r="EK15128" s="598"/>
    </row>
    <row r="15129" spans="141:141">
      <c r="EK15129" s="598"/>
    </row>
    <row r="15130" spans="141:141">
      <c r="EK15130" s="598"/>
    </row>
    <row r="15131" spans="141:141">
      <c r="EK15131" s="598"/>
    </row>
    <row r="15132" spans="141:141">
      <c r="EK15132" s="598"/>
    </row>
    <row r="15133" spans="141:141">
      <c r="EK15133" s="598"/>
    </row>
    <row r="15134" spans="141:141">
      <c r="EK15134" s="598"/>
    </row>
    <row r="15135" spans="141:141">
      <c r="EK15135" s="598"/>
    </row>
    <row r="15136" spans="141:141">
      <c r="EK15136" s="598"/>
    </row>
    <row r="15137" spans="141:141">
      <c r="EK15137" s="598"/>
    </row>
    <row r="15138" spans="141:141">
      <c r="EK15138" s="598"/>
    </row>
    <row r="15139" spans="141:141">
      <c r="EK15139" s="598"/>
    </row>
    <row r="15140" spans="141:141">
      <c r="EK15140" s="598"/>
    </row>
    <row r="15141" spans="141:141">
      <c r="EK15141" s="598"/>
    </row>
    <row r="15142" spans="141:141">
      <c r="EK15142" s="598"/>
    </row>
    <row r="15143" spans="141:141">
      <c r="EK15143" s="598"/>
    </row>
    <row r="15144" spans="141:141">
      <c r="EK15144" s="598"/>
    </row>
    <row r="15145" spans="141:141">
      <c r="EK15145" s="598"/>
    </row>
    <row r="15146" spans="141:141">
      <c r="EK15146" s="598"/>
    </row>
    <row r="15147" spans="141:141">
      <c r="EK15147" s="598"/>
    </row>
    <row r="15148" spans="141:141">
      <c r="EK15148" s="598"/>
    </row>
    <row r="15149" spans="141:141">
      <c r="EK15149" s="598"/>
    </row>
    <row r="15150" spans="141:141">
      <c r="EK15150" s="598"/>
    </row>
    <row r="15151" spans="141:141">
      <c r="EK15151" s="598"/>
    </row>
    <row r="15152" spans="141:141">
      <c r="EK15152" s="598"/>
    </row>
    <row r="15153" spans="141:141">
      <c r="EK15153" s="598"/>
    </row>
    <row r="15154" spans="141:141">
      <c r="EK15154" s="598"/>
    </row>
    <row r="15155" spans="141:141">
      <c r="EK15155" s="598"/>
    </row>
    <row r="15156" spans="141:141">
      <c r="EK15156" s="598"/>
    </row>
    <row r="15157" spans="141:141">
      <c r="EK15157" s="598"/>
    </row>
    <row r="15158" spans="141:141">
      <c r="EK15158" s="598"/>
    </row>
    <row r="15159" spans="141:141">
      <c r="EK15159" s="598"/>
    </row>
    <row r="15160" spans="141:141">
      <c r="EK15160" s="598"/>
    </row>
    <row r="15161" spans="141:141">
      <c r="EK15161" s="598"/>
    </row>
    <row r="15162" spans="141:141">
      <c r="EK15162" s="598"/>
    </row>
    <row r="15163" spans="141:141">
      <c r="EK15163" s="598"/>
    </row>
    <row r="15164" spans="141:141">
      <c r="EK15164" s="598"/>
    </row>
    <row r="15165" spans="141:141">
      <c r="EK15165" s="598"/>
    </row>
    <row r="15166" spans="141:141">
      <c r="EK15166" s="598"/>
    </row>
    <row r="15167" spans="141:141">
      <c r="EK15167" s="598"/>
    </row>
    <row r="15168" spans="141:141">
      <c r="EK15168" s="598"/>
    </row>
    <row r="15169" spans="141:141">
      <c r="EK15169" s="598"/>
    </row>
    <row r="15170" spans="141:141">
      <c r="EK15170" s="598"/>
    </row>
    <row r="15171" spans="141:141">
      <c r="EK15171" s="598"/>
    </row>
    <row r="15172" spans="141:141">
      <c r="EK15172" s="598"/>
    </row>
    <row r="15173" spans="141:141">
      <c r="EK15173" s="598"/>
    </row>
    <row r="15174" spans="141:141">
      <c r="EK15174" s="598"/>
    </row>
    <row r="15175" spans="141:141">
      <c r="EK15175" s="598"/>
    </row>
    <row r="15176" spans="141:141">
      <c r="EK15176" s="598"/>
    </row>
    <row r="15177" spans="141:141">
      <c r="EK15177" s="598"/>
    </row>
    <row r="15178" spans="141:141">
      <c r="EK15178" s="598"/>
    </row>
    <row r="15179" spans="141:141">
      <c r="EK15179" s="598"/>
    </row>
    <row r="15180" spans="141:141">
      <c r="EK15180" s="598"/>
    </row>
    <row r="15181" spans="141:141">
      <c r="EK15181" s="598"/>
    </row>
    <row r="15182" spans="141:141">
      <c r="EK15182" s="598"/>
    </row>
    <row r="15183" spans="141:141">
      <c r="EK15183" s="598"/>
    </row>
    <row r="15184" spans="141:141">
      <c r="EK15184" s="598"/>
    </row>
    <row r="15185" spans="141:141">
      <c r="EK15185" s="598"/>
    </row>
    <row r="15186" spans="141:141">
      <c r="EK15186" s="598"/>
    </row>
    <row r="15187" spans="141:141">
      <c r="EK15187" s="598"/>
    </row>
    <row r="15188" spans="141:141">
      <c r="EK15188" s="598"/>
    </row>
    <row r="15189" spans="141:141">
      <c r="EK15189" s="598"/>
    </row>
    <row r="15190" spans="141:141">
      <c r="EK15190" s="598"/>
    </row>
    <row r="15191" spans="141:141">
      <c r="EK15191" s="598"/>
    </row>
    <row r="15192" spans="141:141">
      <c r="EK15192" s="598"/>
    </row>
    <row r="15193" spans="141:141">
      <c r="EK15193" s="598"/>
    </row>
    <row r="15194" spans="141:141">
      <c r="EK15194" s="598"/>
    </row>
    <row r="15195" spans="141:141">
      <c r="EK15195" s="598"/>
    </row>
    <row r="15196" spans="141:141">
      <c r="EK15196" s="598"/>
    </row>
    <row r="15197" spans="141:141">
      <c r="EK15197" s="598"/>
    </row>
    <row r="15198" spans="141:141">
      <c r="EK15198" s="598"/>
    </row>
    <row r="15199" spans="141:141">
      <c r="EK15199" s="598"/>
    </row>
    <row r="15200" spans="141:141">
      <c r="EK15200" s="598"/>
    </row>
    <row r="15201" spans="141:141">
      <c r="EK15201" s="598"/>
    </row>
    <row r="15202" spans="141:141">
      <c r="EK15202" s="598"/>
    </row>
    <row r="15203" spans="141:141">
      <c r="EK15203" s="598"/>
    </row>
    <row r="15204" spans="141:141">
      <c r="EK15204" s="598"/>
    </row>
    <row r="15205" spans="141:141">
      <c r="EK15205" s="598"/>
    </row>
    <row r="15206" spans="141:141">
      <c r="EK15206" s="598"/>
    </row>
    <row r="15207" spans="141:141">
      <c r="EK15207" s="598"/>
    </row>
    <row r="15208" spans="141:141">
      <c r="EK15208" s="598"/>
    </row>
    <row r="15209" spans="141:141">
      <c r="EK15209" s="598"/>
    </row>
    <row r="15210" spans="141:141">
      <c r="EK15210" s="598"/>
    </row>
    <row r="15211" spans="141:141">
      <c r="EK15211" s="598"/>
    </row>
    <row r="15212" spans="141:141">
      <c r="EK15212" s="598"/>
    </row>
    <row r="15213" spans="141:141">
      <c r="EK15213" s="598"/>
    </row>
    <row r="15214" spans="141:141">
      <c r="EK15214" s="598"/>
    </row>
    <row r="15215" spans="141:141">
      <c r="EK15215" s="598"/>
    </row>
    <row r="15216" spans="141:141">
      <c r="EK15216" s="598"/>
    </row>
    <row r="15217" spans="141:141">
      <c r="EK15217" s="598"/>
    </row>
    <row r="15218" spans="141:141">
      <c r="EK15218" s="598"/>
    </row>
    <row r="15219" spans="141:141">
      <c r="EK15219" s="598"/>
    </row>
    <row r="15220" spans="141:141">
      <c r="EK15220" s="598"/>
    </row>
    <row r="15221" spans="141:141">
      <c r="EK15221" s="598"/>
    </row>
    <row r="15222" spans="141:141">
      <c r="EK15222" s="598"/>
    </row>
    <row r="15223" spans="141:141">
      <c r="EK15223" s="598"/>
    </row>
    <row r="15224" spans="141:141">
      <c r="EK15224" s="598"/>
    </row>
    <row r="15225" spans="141:141">
      <c r="EK15225" s="598"/>
    </row>
    <row r="15226" spans="141:141">
      <c r="EK15226" s="598"/>
    </row>
    <row r="15227" spans="141:141">
      <c r="EK15227" s="598"/>
    </row>
    <row r="15228" spans="141:141">
      <c r="EK15228" s="598"/>
    </row>
    <row r="15229" spans="141:141">
      <c r="EK15229" s="598"/>
    </row>
    <row r="15230" spans="141:141">
      <c r="EK15230" s="598"/>
    </row>
    <row r="15231" spans="141:141">
      <c r="EK15231" s="598"/>
    </row>
    <row r="15232" spans="141:141">
      <c r="EK15232" s="598"/>
    </row>
    <row r="15233" spans="141:141">
      <c r="EK15233" s="598"/>
    </row>
    <row r="15234" spans="141:141">
      <c r="EK15234" s="598"/>
    </row>
    <row r="15235" spans="141:141">
      <c r="EK15235" s="598"/>
    </row>
    <row r="15236" spans="141:141">
      <c r="EK15236" s="598"/>
    </row>
    <row r="15237" spans="141:141">
      <c r="EK15237" s="598"/>
    </row>
    <row r="15238" spans="141:141">
      <c r="EK15238" s="598"/>
    </row>
    <row r="15239" spans="141:141">
      <c r="EK15239" s="598"/>
    </row>
    <row r="15240" spans="141:141">
      <c r="EK15240" s="598"/>
    </row>
    <row r="15241" spans="141:141">
      <c r="EK15241" s="598"/>
    </row>
    <row r="15242" spans="141:141">
      <c r="EK15242" s="598"/>
    </row>
    <row r="15243" spans="141:141">
      <c r="EK15243" s="598"/>
    </row>
    <row r="15244" spans="141:141">
      <c r="EK15244" s="598"/>
    </row>
    <row r="15245" spans="141:141">
      <c r="EK15245" s="598"/>
    </row>
    <row r="15246" spans="141:141">
      <c r="EK15246" s="598"/>
    </row>
    <row r="15247" spans="141:141">
      <c r="EK15247" s="598"/>
    </row>
    <row r="15248" spans="141:141">
      <c r="EK15248" s="598"/>
    </row>
    <row r="15249" spans="141:141">
      <c r="EK15249" s="598"/>
    </row>
    <row r="15250" spans="141:141">
      <c r="EK15250" s="598"/>
    </row>
    <row r="15251" spans="141:141">
      <c r="EK15251" s="598"/>
    </row>
    <row r="15252" spans="141:141">
      <c r="EK15252" s="598"/>
    </row>
    <row r="15253" spans="141:141">
      <c r="EK15253" s="598"/>
    </row>
    <row r="15254" spans="141:141">
      <c r="EK15254" s="598"/>
    </row>
    <row r="15255" spans="141:141">
      <c r="EK15255" s="598"/>
    </row>
    <row r="15256" spans="141:141">
      <c r="EK15256" s="598"/>
    </row>
    <row r="15257" spans="141:141">
      <c r="EK15257" s="598"/>
    </row>
    <row r="15258" spans="141:141">
      <c r="EK15258" s="598"/>
    </row>
    <row r="15259" spans="141:141">
      <c r="EK15259" s="598"/>
    </row>
    <row r="15260" spans="141:141">
      <c r="EK15260" s="598"/>
    </row>
    <row r="15261" spans="141:141">
      <c r="EK15261" s="598"/>
    </row>
    <row r="15262" spans="141:141">
      <c r="EK15262" s="598"/>
    </row>
    <row r="15263" spans="141:141">
      <c r="EK15263" s="598"/>
    </row>
    <row r="15264" spans="141:141">
      <c r="EK15264" s="598"/>
    </row>
    <row r="15265" spans="141:141">
      <c r="EK15265" s="598"/>
    </row>
    <row r="15266" spans="141:141">
      <c r="EK15266" s="598"/>
    </row>
    <row r="15267" spans="141:141">
      <c r="EK15267" s="598"/>
    </row>
    <row r="15268" spans="141:141">
      <c r="EK15268" s="598"/>
    </row>
    <row r="15269" spans="141:141">
      <c r="EK15269" s="598"/>
    </row>
    <row r="15270" spans="141:141">
      <c r="EK15270" s="598"/>
    </row>
    <row r="15271" spans="141:141">
      <c r="EK15271" s="598"/>
    </row>
    <row r="15272" spans="141:141">
      <c r="EK15272" s="598"/>
    </row>
    <row r="15273" spans="141:141">
      <c r="EK15273" s="598"/>
    </row>
    <row r="15274" spans="141:141">
      <c r="EK15274" s="598"/>
    </row>
    <row r="15275" spans="141:141">
      <c r="EK15275" s="598"/>
    </row>
    <row r="15276" spans="141:141">
      <c r="EK15276" s="598"/>
    </row>
    <row r="15277" spans="141:141">
      <c r="EK15277" s="598"/>
    </row>
    <row r="15278" spans="141:141">
      <c r="EK15278" s="598"/>
    </row>
    <row r="15279" spans="141:141">
      <c r="EK15279" s="598"/>
    </row>
    <row r="15280" spans="141:141">
      <c r="EK15280" s="598"/>
    </row>
    <row r="15281" spans="141:141">
      <c r="EK15281" s="598"/>
    </row>
    <row r="15282" spans="141:141">
      <c r="EK15282" s="598"/>
    </row>
    <row r="15283" spans="141:141">
      <c r="EK15283" s="598"/>
    </row>
    <row r="15284" spans="141:141">
      <c r="EK15284" s="598"/>
    </row>
    <row r="15285" spans="141:141">
      <c r="EK15285" s="598"/>
    </row>
    <row r="15286" spans="141:141">
      <c r="EK15286" s="598"/>
    </row>
    <row r="15287" spans="141:141">
      <c r="EK15287" s="598"/>
    </row>
    <row r="15288" spans="141:141">
      <c r="EK15288" s="598"/>
    </row>
    <row r="15289" spans="141:141">
      <c r="EK15289" s="598"/>
    </row>
    <row r="15290" spans="141:141">
      <c r="EK15290" s="598"/>
    </row>
    <row r="15291" spans="141:141">
      <c r="EK15291" s="598"/>
    </row>
    <row r="15292" spans="141:141">
      <c r="EK15292" s="598"/>
    </row>
    <row r="15293" spans="141:141">
      <c r="EK15293" s="598"/>
    </row>
    <row r="15294" spans="141:141">
      <c r="EK15294" s="598"/>
    </row>
    <row r="15295" spans="141:141">
      <c r="EK15295" s="598"/>
    </row>
    <row r="15296" spans="141:141">
      <c r="EK15296" s="598"/>
    </row>
    <row r="15297" spans="141:141">
      <c r="EK15297" s="598"/>
    </row>
    <row r="15298" spans="141:141">
      <c r="EK15298" s="598"/>
    </row>
    <row r="15299" spans="141:141">
      <c r="EK15299" s="598"/>
    </row>
    <row r="15300" spans="141:141">
      <c r="EK15300" s="598"/>
    </row>
    <row r="15301" spans="141:141">
      <c r="EK15301" s="598"/>
    </row>
    <row r="15302" spans="141:141">
      <c r="EK15302" s="598"/>
    </row>
    <row r="15303" spans="141:141">
      <c r="EK15303" s="598"/>
    </row>
    <row r="15304" spans="141:141">
      <c r="EK15304" s="598"/>
    </row>
    <row r="15305" spans="141:141">
      <c r="EK15305" s="598"/>
    </row>
    <row r="15306" spans="141:141">
      <c r="EK15306" s="598"/>
    </row>
    <row r="15307" spans="141:141">
      <c r="EK15307" s="598"/>
    </row>
    <row r="15308" spans="141:141">
      <c r="EK15308" s="598"/>
    </row>
    <row r="15309" spans="141:141">
      <c r="EK15309" s="598"/>
    </row>
    <row r="15310" spans="141:141">
      <c r="EK15310" s="598"/>
    </row>
    <row r="15311" spans="141:141">
      <c r="EK15311" s="598"/>
    </row>
    <row r="15312" spans="141:141">
      <c r="EK15312" s="598"/>
    </row>
    <row r="15313" spans="141:141">
      <c r="EK15313" s="598"/>
    </row>
    <row r="15314" spans="141:141">
      <c r="EK15314" s="598"/>
    </row>
    <row r="15315" spans="141:141">
      <c r="EK15315" s="598"/>
    </row>
    <row r="15316" spans="141:141">
      <c r="EK15316" s="598"/>
    </row>
    <row r="15317" spans="141:141">
      <c r="EK15317" s="598"/>
    </row>
    <row r="15318" spans="141:141">
      <c r="EK15318" s="598"/>
    </row>
    <row r="15319" spans="141:141">
      <c r="EK15319" s="598"/>
    </row>
    <row r="15320" spans="141:141">
      <c r="EK15320" s="598"/>
    </row>
    <row r="15321" spans="141:141">
      <c r="EK15321" s="598"/>
    </row>
    <row r="15322" spans="141:141">
      <c r="EK15322" s="598"/>
    </row>
    <row r="15323" spans="141:141">
      <c r="EK15323" s="598"/>
    </row>
    <row r="15324" spans="141:141">
      <c r="EK15324" s="598"/>
    </row>
    <row r="15325" spans="141:141">
      <c r="EK15325" s="598"/>
    </row>
    <row r="15326" spans="141:141">
      <c r="EK15326" s="598"/>
    </row>
    <row r="15327" spans="141:141">
      <c r="EK15327" s="598"/>
    </row>
    <row r="15328" spans="141:141">
      <c r="EK15328" s="598"/>
    </row>
    <row r="15329" spans="141:141">
      <c r="EK15329" s="598"/>
    </row>
    <row r="15330" spans="141:141">
      <c r="EK15330" s="598"/>
    </row>
    <row r="15331" spans="141:141">
      <c r="EK15331" s="598"/>
    </row>
    <row r="15332" spans="141:141">
      <c r="EK15332" s="598"/>
    </row>
    <row r="15333" spans="141:141">
      <c r="EK15333" s="598"/>
    </row>
    <row r="15334" spans="141:141">
      <c r="EK15334" s="598"/>
    </row>
    <row r="15335" spans="141:141">
      <c r="EK15335" s="598"/>
    </row>
    <row r="15336" spans="141:141">
      <c r="EK15336" s="598"/>
    </row>
    <row r="15337" spans="141:141">
      <c r="EK15337" s="598"/>
    </row>
    <row r="15338" spans="141:141">
      <c r="EK15338" s="598"/>
    </row>
    <row r="15339" spans="141:141">
      <c r="EK15339" s="598"/>
    </row>
    <row r="15340" spans="141:141">
      <c r="EK15340" s="598"/>
    </row>
    <row r="15341" spans="141:141">
      <c r="EK15341" s="598"/>
    </row>
    <row r="15342" spans="141:141">
      <c r="EK15342" s="598"/>
    </row>
    <row r="15343" spans="141:141">
      <c r="EK15343" s="598"/>
    </row>
    <row r="15344" spans="141:141">
      <c r="EK15344" s="598"/>
    </row>
    <row r="15345" spans="141:141">
      <c r="EK15345" s="598"/>
    </row>
    <row r="15346" spans="141:141">
      <c r="EK15346" s="598"/>
    </row>
    <row r="15347" spans="141:141">
      <c r="EK15347" s="598"/>
    </row>
    <row r="15348" spans="141:141">
      <c r="EK15348" s="598"/>
    </row>
    <row r="15349" spans="141:141">
      <c r="EK15349" s="598"/>
    </row>
    <row r="15350" spans="141:141">
      <c r="EK15350" s="598"/>
    </row>
    <row r="15351" spans="141:141">
      <c r="EK15351" s="598"/>
    </row>
    <row r="15352" spans="141:141">
      <c r="EK15352" s="598"/>
    </row>
    <row r="15353" spans="141:141">
      <c r="EK15353" s="598"/>
    </row>
    <row r="15354" spans="141:141">
      <c r="EK15354" s="598"/>
    </row>
    <row r="15355" spans="141:141">
      <c r="EK15355" s="598"/>
    </row>
    <row r="15356" spans="141:141">
      <c r="EK15356" s="598"/>
    </row>
    <row r="15357" spans="141:141">
      <c r="EK15357" s="598"/>
    </row>
    <row r="15358" spans="141:141">
      <c r="EK15358" s="598"/>
    </row>
    <row r="15359" spans="141:141">
      <c r="EK15359" s="598"/>
    </row>
    <row r="15360" spans="141:141">
      <c r="EK15360" s="598"/>
    </row>
    <row r="15361" spans="141:141">
      <c r="EK15361" s="598"/>
    </row>
    <row r="15362" spans="141:141">
      <c r="EK15362" s="598"/>
    </row>
    <row r="15363" spans="141:141">
      <c r="EK15363" s="598"/>
    </row>
    <row r="15364" spans="141:141">
      <c r="EK15364" s="598"/>
    </row>
    <row r="15365" spans="141:141">
      <c r="EK15365" s="598"/>
    </row>
    <row r="15366" spans="141:141">
      <c r="EK15366" s="598"/>
    </row>
    <row r="15367" spans="141:141">
      <c r="EK15367" s="598"/>
    </row>
    <row r="15368" spans="141:141">
      <c r="EK15368" s="598"/>
    </row>
    <row r="15369" spans="141:141">
      <c r="EK15369" s="598"/>
    </row>
    <row r="15370" spans="141:141">
      <c r="EK15370" s="598"/>
    </row>
    <row r="15371" spans="141:141">
      <c r="EK15371" s="598"/>
    </row>
    <row r="15372" spans="141:141">
      <c r="EK15372" s="598"/>
    </row>
    <row r="15373" spans="141:141">
      <c r="EK15373" s="598"/>
    </row>
    <row r="15374" spans="141:141">
      <c r="EK15374" s="598"/>
    </row>
    <row r="15375" spans="141:141">
      <c r="EK15375" s="598"/>
    </row>
    <row r="15376" spans="141:141">
      <c r="EK15376" s="598"/>
    </row>
    <row r="15377" spans="141:141">
      <c r="EK15377" s="598"/>
    </row>
    <row r="15378" spans="141:141">
      <c r="EK15378" s="598"/>
    </row>
    <row r="15379" spans="141:141">
      <c r="EK15379" s="598"/>
    </row>
    <row r="15380" spans="141:141">
      <c r="EK15380" s="598"/>
    </row>
    <row r="15381" spans="141:141">
      <c r="EK15381" s="598"/>
    </row>
    <row r="15382" spans="141:141">
      <c r="EK15382" s="598"/>
    </row>
    <row r="15383" spans="141:141">
      <c r="EK15383" s="598"/>
    </row>
    <row r="15384" spans="141:141">
      <c r="EK15384" s="598"/>
    </row>
    <row r="15385" spans="141:141">
      <c r="EK15385" s="598"/>
    </row>
    <row r="15386" spans="141:141">
      <c r="EK15386" s="598"/>
    </row>
    <row r="15387" spans="141:141">
      <c r="EK15387" s="598"/>
    </row>
    <row r="15388" spans="141:141">
      <c r="EK15388" s="598"/>
    </row>
    <row r="15389" spans="141:141">
      <c r="EK15389" s="598"/>
    </row>
    <row r="15390" spans="141:141">
      <c r="EK15390" s="598"/>
    </row>
    <row r="15391" spans="141:141">
      <c r="EK15391" s="598"/>
    </row>
    <row r="15392" spans="141:141">
      <c r="EK15392" s="598"/>
    </row>
    <row r="15393" spans="141:141">
      <c r="EK15393" s="598"/>
    </row>
    <row r="15394" spans="141:141">
      <c r="EK15394" s="598"/>
    </row>
    <row r="15395" spans="141:141">
      <c r="EK15395" s="598"/>
    </row>
    <row r="15396" spans="141:141">
      <c r="EK15396" s="598"/>
    </row>
    <row r="15397" spans="141:141">
      <c r="EK15397" s="598"/>
    </row>
    <row r="15398" spans="141:141">
      <c r="EK15398" s="598"/>
    </row>
    <row r="15399" spans="141:141">
      <c r="EK15399" s="598"/>
    </row>
    <row r="15400" spans="141:141">
      <c r="EK15400" s="598"/>
    </row>
    <row r="15401" spans="141:141">
      <c r="EK15401" s="598"/>
    </row>
    <row r="15402" spans="141:141">
      <c r="EK15402" s="598"/>
    </row>
    <row r="15403" spans="141:141">
      <c r="EK15403" s="598"/>
    </row>
    <row r="15404" spans="141:141">
      <c r="EK15404" s="598"/>
    </row>
    <row r="15405" spans="141:141">
      <c r="EK15405" s="598"/>
    </row>
    <row r="15406" spans="141:141">
      <c r="EK15406" s="598"/>
    </row>
    <row r="15407" spans="141:141">
      <c r="EK15407" s="598"/>
    </row>
    <row r="15408" spans="141:141">
      <c r="EK15408" s="598"/>
    </row>
    <row r="15409" spans="141:141">
      <c r="EK15409" s="598"/>
    </row>
    <row r="15410" spans="141:141">
      <c r="EK15410" s="598"/>
    </row>
    <row r="15411" spans="141:141">
      <c r="EK15411" s="598"/>
    </row>
    <row r="15412" spans="141:141">
      <c r="EK15412" s="598"/>
    </row>
    <row r="15413" spans="141:141">
      <c r="EK15413" s="598"/>
    </row>
    <row r="15414" spans="141:141">
      <c r="EK15414" s="598"/>
    </row>
    <row r="15415" spans="141:141">
      <c r="EK15415" s="598"/>
    </row>
    <row r="15416" spans="141:141">
      <c r="EK15416" s="598"/>
    </row>
    <row r="15417" spans="141:141">
      <c r="EK15417" s="598"/>
    </row>
    <row r="15418" spans="141:141">
      <c r="EK15418" s="598"/>
    </row>
    <row r="15419" spans="141:141">
      <c r="EK15419" s="598"/>
    </row>
    <row r="15420" spans="141:141">
      <c r="EK15420" s="598"/>
    </row>
    <row r="15421" spans="141:141">
      <c r="EK15421" s="598"/>
    </row>
    <row r="15422" spans="141:141">
      <c r="EK15422" s="598"/>
    </row>
    <row r="15423" spans="141:141">
      <c r="EK15423" s="598"/>
    </row>
    <row r="15424" spans="141:141">
      <c r="EK15424" s="598"/>
    </row>
    <row r="15425" spans="141:141">
      <c r="EK15425" s="598"/>
    </row>
    <row r="15426" spans="141:141">
      <c r="EK15426" s="598"/>
    </row>
    <row r="15427" spans="141:141">
      <c r="EK15427" s="598"/>
    </row>
    <row r="15428" spans="141:141">
      <c r="EK15428" s="598"/>
    </row>
    <row r="15429" spans="141:141">
      <c r="EK15429" s="598"/>
    </row>
    <row r="15430" spans="141:141">
      <c r="EK15430" s="598"/>
    </row>
    <row r="15431" spans="141:141">
      <c r="EK15431" s="598"/>
    </row>
    <row r="15432" spans="141:141">
      <c r="EK15432" s="598"/>
    </row>
    <row r="15433" spans="141:141">
      <c r="EK15433" s="598"/>
    </row>
    <row r="15434" spans="141:141">
      <c r="EK15434" s="598"/>
    </row>
    <row r="15435" spans="141:141">
      <c r="EK15435" s="598"/>
    </row>
    <row r="15436" spans="141:141">
      <c r="EK15436" s="598"/>
    </row>
    <row r="15437" spans="141:141">
      <c r="EK15437" s="598"/>
    </row>
    <row r="15438" spans="141:141">
      <c r="EK15438" s="598"/>
    </row>
    <row r="15439" spans="141:141">
      <c r="EK15439" s="598"/>
    </row>
    <row r="15440" spans="141:141">
      <c r="EK15440" s="598"/>
    </row>
    <row r="15441" spans="141:141">
      <c r="EK15441" s="598"/>
    </row>
    <row r="15442" spans="141:141">
      <c r="EK15442" s="598"/>
    </row>
    <row r="15443" spans="141:141">
      <c r="EK15443" s="598"/>
    </row>
    <row r="15444" spans="141:141">
      <c r="EK15444" s="598"/>
    </row>
    <row r="15445" spans="141:141">
      <c r="EK15445" s="598"/>
    </row>
    <row r="15446" spans="141:141">
      <c r="EK15446" s="598"/>
    </row>
    <row r="15447" spans="141:141">
      <c r="EK15447" s="598"/>
    </row>
    <row r="15448" spans="141:141">
      <c r="EK15448" s="598"/>
    </row>
    <row r="15449" spans="141:141">
      <c r="EK15449" s="598"/>
    </row>
    <row r="15450" spans="141:141">
      <c r="EK15450" s="598"/>
    </row>
    <row r="15451" spans="141:141">
      <c r="EK15451" s="598"/>
    </row>
    <row r="15452" spans="141:141">
      <c r="EK15452" s="598"/>
    </row>
    <row r="15453" spans="141:141">
      <c r="EK15453" s="598"/>
    </row>
    <row r="15454" spans="141:141">
      <c r="EK15454" s="598"/>
    </row>
    <row r="15455" spans="141:141">
      <c r="EK15455" s="598"/>
    </row>
    <row r="15456" spans="141:141">
      <c r="EK15456" s="598"/>
    </row>
    <row r="15457" spans="141:141">
      <c r="EK15457" s="598"/>
    </row>
    <row r="15458" spans="141:141">
      <c r="EK15458" s="598"/>
    </row>
    <row r="15459" spans="141:141">
      <c r="EK15459" s="598"/>
    </row>
    <row r="15460" spans="141:141">
      <c r="EK15460" s="598"/>
    </row>
    <row r="15461" spans="141:141">
      <c r="EK15461" s="598"/>
    </row>
    <row r="15462" spans="141:141">
      <c r="EK15462" s="598"/>
    </row>
    <row r="15463" spans="141:141">
      <c r="EK15463" s="598"/>
    </row>
    <row r="15464" spans="141:141">
      <c r="EK15464" s="598"/>
    </row>
    <row r="15465" spans="141:141">
      <c r="EK15465" s="598"/>
    </row>
    <row r="15466" spans="141:141">
      <c r="EK15466" s="598"/>
    </row>
    <row r="15467" spans="141:141">
      <c r="EK15467" s="598"/>
    </row>
    <row r="15468" spans="141:141">
      <c r="EK15468" s="598"/>
    </row>
    <row r="15469" spans="141:141">
      <c r="EK15469" s="598"/>
    </row>
    <row r="15470" spans="141:141">
      <c r="EK15470" s="598"/>
    </row>
    <row r="15471" spans="141:141">
      <c r="EK15471" s="598"/>
    </row>
    <row r="15472" spans="141:141">
      <c r="EK15472" s="598"/>
    </row>
    <row r="15473" spans="141:141">
      <c r="EK15473" s="598"/>
    </row>
    <row r="15474" spans="141:141">
      <c r="EK15474" s="598"/>
    </row>
    <row r="15475" spans="141:141">
      <c r="EK15475" s="598"/>
    </row>
    <row r="15476" spans="141:141">
      <c r="EK15476" s="598"/>
    </row>
    <row r="15477" spans="141:141">
      <c r="EK15477" s="598"/>
    </row>
    <row r="15478" spans="141:141">
      <c r="EK15478" s="598"/>
    </row>
    <row r="15479" spans="141:141">
      <c r="EK15479" s="598"/>
    </row>
    <row r="15480" spans="141:141">
      <c r="EK15480" s="598"/>
    </row>
    <row r="15481" spans="141:141">
      <c r="EK15481" s="598"/>
    </row>
    <row r="15482" spans="141:141">
      <c r="EK15482" s="598"/>
    </row>
    <row r="15483" spans="141:141">
      <c r="EK15483" s="598"/>
    </row>
    <row r="15484" spans="141:141">
      <c r="EK15484" s="598"/>
    </row>
    <row r="15485" spans="141:141">
      <c r="EK15485" s="598"/>
    </row>
    <row r="15486" spans="141:141">
      <c r="EK15486" s="598"/>
    </row>
    <row r="15487" spans="141:141">
      <c r="EK15487" s="598"/>
    </row>
    <row r="15488" spans="141:141">
      <c r="EK15488" s="598"/>
    </row>
    <row r="15489" spans="141:141">
      <c r="EK15489" s="598"/>
    </row>
    <row r="15490" spans="141:141">
      <c r="EK15490" s="598"/>
    </row>
    <row r="15491" spans="141:141">
      <c r="EK15491" s="598"/>
    </row>
    <row r="15492" spans="141:141">
      <c r="EK15492" s="598"/>
    </row>
    <row r="15493" spans="141:141">
      <c r="EK15493" s="598"/>
    </row>
    <row r="15494" spans="141:141">
      <c r="EK15494" s="598"/>
    </row>
    <row r="15495" spans="141:141">
      <c r="EK15495" s="598"/>
    </row>
    <row r="15496" spans="141:141">
      <c r="EK15496" s="598"/>
    </row>
    <row r="15497" spans="141:141">
      <c r="EK15497" s="598"/>
    </row>
    <row r="15498" spans="141:141">
      <c r="EK15498" s="598"/>
    </row>
    <row r="15499" spans="141:141">
      <c r="EK15499" s="598"/>
    </row>
    <row r="15500" spans="141:141">
      <c r="EK15500" s="598"/>
    </row>
    <row r="15501" spans="141:141">
      <c r="EK15501" s="598"/>
    </row>
    <row r="15502" spans="141:141">
      <c r="EK15502" s="598"/>
    </row>
    <row r="15503" spans="141:141">
      <c r="EK15503" s="598"/>
    </row>
    <row r="15504" spans="141:141">
      <c r="EK15504" s="598"/>
    </row>
    <row r="15505" spans="141:141">
      <c r="EK15505" s="598"/>
    </row>
    <row r="15506" spans="141:141">
      <c r="EK15506" s="598"/>
    </row>
    <row r="15507" spans="141:141">
      <c r="EK15507" s="598"/>
    </row>
    <row r="15508" spans="141:141">
      <c r="EK15508" s="598"/>
    </row>
    <row r="15509" spans="141:141">
      <c r="EK15509" s="598"/>
    </row>
    <row r="15510" spans="141:141">
      <c r="EK15510" s="598"/>
    </row>
    <row r="15511" spans="141:141">
      <c r="EK15511" s="598"/>
    </row>
    <row r="15512" spans="141:141">
      <c r="EK15512" s="598"/>
    </row>
    <row r="15513" spans="141:141">
      <c r="EK15513" s="598"/>
    </row>
    <row r="15514" spans="141:141">
      <c r="EK15514" s="598"/>
    </row>
    <row r="15515" spans="141:141">
      <c r="EK15515" s="598"/>
    </row>
    <row r="15516" spans="141:141">
      <c r="EK15516" s="598"/>
    </row>
    <row r="15517" spans="141:141">
      <c r="EK15517" s="598"/>
    </row>
    <row r="15518" spans="141:141">
      <c r="EK15518" s="598"/>
    </row>
    <row r="15519" spans="141:141">
      <c r="EK15519" s="598"/>
    </row>
    <row r="15520" spans="141:141">
      <c r="EK15520" s="598"/>
    </row>
    <row r="15521" spans="141:141">
      <c r="EK15521" s="598"/>
    </row>
    <row r="15522" spans="141:141">
      <c r="EK15522" s="598"/>
    </row>
    <row r="15523" spans="141:141">
      <c r="EK15523" s="598"/>
    </row>
    <row r="15524" spans="141:141">
      <c r="EK15524" s="598"/>
    </row>
    <row r="15525" spans="141:141">
      <c r="EK15525" s="598"/>
    </row>
    <row r="15526" spans="141:141">
      <c r="EK15526" s="598"/>
    </row>
    <row r="15527" spans="141:141">
      <c r="EK15527" s="598"/>
    </row>
    <row r="15528" spans="141:141">
      <c r="EK15528" s="598"/>
    </row>
    <row r="15529" spans="141:141">
      <c r="EK15529" s="598"/>
    </row>
    <row r="15530" spans="141:141">
      <c r="EK15530" s="598"/>
    </row>
    <row r="15531" spans="141:141">
      <c r="EK15531" s="598"/>
    </row>
    <row r="15532" spans="141:141">
      <c r="EK15532" s="598"/>
    </row>
    <row r="15533" spans="141:141">
      <c r="EK15533" s="598"/>
    </row>
    <row r="15534" spans="141:141">
      <c r="EK15534" s="598"/>
    </row>
    <row r="15535" spans="141:141">
      <c r="EK15535" s="598"/>
    </row>
    <row r="15536" spans="141:141">
      <c r="EK15536" s="598"/>
    </row>
    <row r="15537" spans="141:141">
      <c r="EK15537" s="598"/>
    </row>
    <row r="15538" spans="141:141">
      <c r="EK15538" s="598"/>
    </row>
    <row r="15539" spans="141:141">
      <c r="EK15539" s="598"/>
    </row>
    <row r="15540" spans="141:141">
      <c r="EK15540" s="598"/>
    </row>
    <row r="15541" spans="141:141">
      <c r="EK15541" s="598"/>
    </row>
    <row r="15542" spans="141:141">
      <c r="EK15542" s="598"/>
    </row>
    <row r="15543" spans="141:141">
      <c r="EK15543" s="598"/>
    </row>
    <row r="15544" spans="141:141">
      <c r="EK15544" s="598"/>
    </row>
    <row r="15545" spans="141:141">
      <c r="EK15545" s="598"/>
    </row>
    <row r="15546" spans="141:141">
      <c r="EK15546" s="598"/>
    </row>
    <row r="15547" spans="141:141">
      <c r="EK15547" s="598"/>
    </row>
    <row r="15548" spans="141:141">
      <c r="EK15548" s="598"/>
    </row>
    <row r="15549" spans="141:141">
      <c r="EK15549" s="598"/>
    </row>
    <row r="15550" spans="141:141">
      <c r="EK15550" s="598"/>
    </row>
    <row r="15551" spans="141:141">
      <c r="EK15551" s="598"/>
    </row>
    <row r="15552" spans="141:141">
      <c r="EK15552" s="598"/>
    </row>
    <row r="15553" spans="141:141">
      <c r="EK15553" s="598"/>
    </row>
    <row r="15554" spans="141:141">
      <c r="EK15554" s="598"/>
    </row>
    <row r="15555" spans="141:141">
      <c r="EK15555" s="598"/>
    </row>
    <row r="15556" spans="141:141">
      <c r="EK15556" s="598"/>
    </row>
    <row r="15557" spans="141:141">
      <c r="EK15557" s="598"/>
    </row>
    <row r="15558" spans="141:141">
      <c r="EK15558" s="598"/>
    </row>
    <row r="15559" spans="141:141">
      <c r="EK15559" s="598"/>
    </row>
    <row r="15560" spans="141:141">
      <c r="EK15560" s="598"/>
    </row>
    <row r="15561" spans="141:141">
      <c r="EK15561" s="598"/>
    </row>
    <row r="15562" spans="141:141">
      <c r="EK15562" s="598"/>
    </row>
    <row r="15563" spans="141:141">
      <c r="EK15563" s="598"/>
    </row>
    <row r="15564" spans="141:141">
      <c r="EK15564" s="598"/>
    </row>
    <row r="15565" spans="141:141">
      <c r="EK15565" s="598"/>
    </row>
    <row r="15566" spans="141:141">
      <c r="EK15566" s="598"/>
    </row>
    <row r="15567" spans="141:141">
      <c r="EK15567" s="598"/>
    </row>
    <row r="15568" spans="141:141">
      <c r="EK15568" s="598"/>
    </row>
    <row r="15569" spans="141:141">
      <c r="EK15569" s="598"/>
    </row>
    <row r="15570" spans="141:141">
      <c r="EK15570" s="598"/>
    </row>
    <row r="15571" spans="141:141">
      <c r="EK15571" s="598"/>
    </row>
    <row r="15572" spans="141:141">
      <c r="EK15572" s="598"/>
    </row>
    <row r="15573" spans="141:141">
      <c r="EK15573" s="598"/>
    </row>
    <row r="15574" spans="141:141">
      <c r="EK15574" s="598"/>
    </row>
    <row r="15575" spans="141:141">
      <c r="EK15575" s="598"/>
    </row>
    <row r="15576" spans="141:141">
      <c r="EK15576" s="598"/>
    </row>
    <row r="15577" spans="141:141">
      <c r="EK15577" s="598"/>
    </row>
    <row r="15578" spans="141:141">
      <c r="EK15578" s="598"/>
    </row>
    <row r="15579" spans="141:141">
      <c r="EK15579" s="598"/>
    </row>
    <row r="15580" spans="141:141">
      <c r="EK15580" s="598"/>
    </row>
    <row r="15581" spans="141:141">
      <c r="EK15581" s="598"/>
    </row>
    <row r="15582" spans="141:141">
      <c r="EK15582" s="598"/>
    </row>
    <row r="15583" spans="141:141">
      <c r="EK15583" s="598"/>
    </row>
    <row r="15584" spans="141:141">
      <c r="EK15584" s="598"/>
    </row>
    <row r="15585" spans="141:141">
      <c r="EK15585" s="598"/>
    </row>
    <row r="15586" spans="141:141">
      <c r="EK15586" s="598"/>
    </row>
    <row r="15587" spans="141:141">
      <c r="EK15587" s="598"/>
    </row>
    <row r="15588" spans="141:141">
      <c r="EK15588" s="598"/>
    </row>
    <row r="15589" spans="141:141">
      <c r="EK15589" s="598"/>
    </row>
    <row r="15590" spans="141:141">
      <c r="EK15590" s="598"/>
    </row>
    <row r="15591" spans="141:141">
      <c r="EK15591" s="598"/>
    </row>
    <row r="15592" spans="141:141">
      <c r="EK15592" s="598"/>
    </row>
    <row r="15593" spans="141:141">
      <c r="EK15593" s="598"/>
    </row>
    <row r="15594" spans="141:141">
      <c r="EK15594" s="598"/>
    </row>
    <row r="15595" spans="141:141">
      <c r="EK15595" s="598"/>
    </row>
    <row r="15596" spans="141:141">
      <c r="EK15596" s="598"/>
    </row>
    <row r="15597" spans="141:141">
      <c r="EK15597" s="598"/>
    </row>
    <row r="15598" spans="141:141">
      <c r="EK15598" s="598"/>
    </row>
    <row r="15599" spans="141:141">
      <c r="EK15599" s="598"/>
    </row>
    <row r="15600" spans="141:141">
      <c r="EK15600" s="598"/>
    </row>
    <row r="15601" spans="141:141">
      <c r="EK15601" s="598"/>
    </row>
    <row r="15602" spans="141:141">
      <c r="EK15602" s="598"/>
    </row>
    <row r="15603" spans="141:141">
      <c r="EK15603" s="598"/>
    </row>
    <row r="15604" spans="141:141">
      <c r="EK15604" s="598"/>
    </row>
    <row r="15605" spans="141:141">
      <c r="EK15605" s="598"/>
    </row>
    <row r="15606" spans="141:141">
      <c r="EK15606" s="598"/>
    </row>
    <row r="15607" spans="141:141">
      <c r="EK15607" s="598"/>
    </row>
    <row r="15608" spans="141:141">
      <c r="EK15608" s="598"/>
    </row>
    <row r="15609" spans="141:141">
      <c r="EK15609" s="598"/>
    </row>
    <row r="15610" spans="141:141">
      <c r="EK15610" s="598"/>
    </row>
    <row r="15611" spans="141:141">
      <c r="EK15611" s="598"/>
    </row>
    <row r="15612" spans="141:141">
      <c r="EK15612" s="598"/>
    </row>
    <row r="15613" spans="141:141">
      <c r="EK15613" s="598"/>
    </row>
    <row r="15614" spans="141:141">
      <c r="EK15614" s="598"/>
    </row>
    <row r="15615" spans="141:141">
      <c r="EK15615" s="598"/>
    </row>
    <row r="15616" spans="141:141">
      <c r="EK15616" s="598"/>
    </row>
    <row r="15617" spans="141:141">
      <c r="EK15617" s="598"/>
    </row>
    <row r="15618" spans="141:141">
      <c r="EK15618" s="598"/>
    </row>
    <row r="15619" spans="141:141">
      <c r="EK15619" s="598"/>
    </row>
    <row r="15620" spans="141:141">
      <c r="EK15620" s="598"/>
    </row>
    <row r="15621" spans="141:141">
      <c r="EK15621" s="598"/>
    </row>
    <row r="15622" spans="141:141">
      <c r="EK15622" s="598"/>
    </row>
    <row r="15623" spans="141:141">
      <c r="EK15623" s="598"/>
    </row>
    <row r="15624" spans="141:141">
      <c r="EK15624" s="598"/>
    </row>
    <row r="15625" spans="141:141">
      <c r="EK15625" s="598"/>
    </row>
    <row r="15626" spans="141:141">
      <c r="EK15626" s="598"/>
    </row>
    <row r="15627" spans="141:141">
      <c r="EK15627" s="598"/>
    </row>
    <row r="15628" spans="141:141">
      <c r="EK15628" s="598"/>
    </row>
    <row r="15629" spans="141:141">
      <c r="EK15629" s="598"/>
    </row>
    <row r="15630" spans="141:141">
      <c r="EK15630" s="598"/>
    </row>
    <row r="15631" spans="141:141">
      <c r="EK15631" s="598"/>
    </row>
    <row r="15632" spans="141:141">
      <c r="EK15632" s="598"/>
    </row>
    <row r="15633" spans="141:141">
      <c r="EK15633" s="598"/>
    </row>
    <row r="15634" spans="141:141">
      <c r="EK15634" s="598"/>
    </row>
    <row r="15635" spans="141:141">
      <c r="EK15635" s="598"/>
    </row>
    <row r="15636" spans="141:141">
      <c r="EK15636" s="598"/>
    </row>
    <row r="15637" spans="141:141">
      <c r="EK15637" s="598"/>
    </row>
    <row r="15638" spans="141:141">
      <c r="EK15638" s="598"/>
    </row>
    <row r="15639" spans="141:141">
      <c r="EK15639" s="598"/>
    </row>
    <row r="15640" spans="141:141">
      <c r="EK15640" s="598"/>
    </row>
    <row r="15641" spans="141:141">
      <c r="EK15641" s="598"/>
    </row>
    <row r="15642" spans="141:141">
      <c r="EK15642" s="598"/>
    </row>
    <row r="15643" spans="141:141">
      <c r="EK15643" s="598"/>
    </row>
    <row r="15644" spans="141:141">
      <c r="EK15644" s="598"/>
    </row>
    <row r="15645" spans="141:141">
      <c r="EK15645" s="598"/>
    </row>
    <row r="15646" spans="141:141">
      <c r="EK15646" s="598"/>
    </row>
    <row r="15647" spans="141:141">
      <c r="EK15647" s="598"/>
    </row>
    <row r="15648" spans="141:141">
      <c r="EK15648" s="598"/>
    </row>
    <row r="15649" spans="141:141">
      <c r="EK15649" s="598"/>
    </row>
    <row r="15650" spans="141:141">
      <c r="EK15650" s="598"/>
    </row>
    <row r="15651" spans="141:141">
      <c r="EK15651" s="598"/>
    </row>
    <row r="15652" spans="141:141">
      <c r="EK15652" s="598"/>
    </row>
    <row r="15653" spans="141:141">
      <c r="EK15653" s="598"/>
    </row>
    <row r="15654" spans="141:141">
      <c r="EK15654" s="598"/>
    </row>
    <row r="15655" spans="141:141">
      <c r="EK15655" s="598"/>
    </row>
    <row r="15656" spans="141:141">
      <c r="EK15656" s="598"/>
    </row>
    <row r="15657" spans="141:141">
      <c r="EK15657" s="598"/>
    </row>
    <row r="15658" spans="141:141">
      <c r="EK15658" s="598"/>
    </row>
    <row r="15659" spans="141:141">
      <c r="EK15659" s="598"/>
    </row>
    <row r="15660" spans="141:141">
      <c r="EK15660" s="598"/>
    </row>
    <row r="15661" spans="141:141">
      <c r="EK15661" s="598"/>
    </row>
    <row r="15662" spans="141:141">
      <c r="EK15662" s="598"/>
    </row>
    <row r="15663" spans="141:141">
      <c r="EK15663" s="598"/>
    </row>
    <row r="15664" spans="141:141">
      <c r="EK15664" s="598"/>
    </row>
    <row r="15665" spans="141:141">
      <c r="EK15665" s="598"/>
    </row>
    <row r="15666" spans="141:141">
      <c r="EK15666" s="598"/>
    </row>
    <row r="15667" spans="141:141">
      <c r="EK15667" s="598"/>
    </row>
    <row r="15668" spans="141:141">
      <c r="EK15668" s="598"/>
    </row>
    <row r="15669" spans="141:141">
      <c r="EK15669" s="598"/>
    </row>
    <row r="15670" spans="141:141">
      <c r="EK15670" s="598"/>
    </row>
    <row r="15671" spans="141:141">
      <c r="EK15671" s="598"/>
    </row>
    <row r="15672" spans="141:141">
      <c r="EK15672" s="598"/>
    </row>
    <row r="15673" spans="141:141">
      <c r="EK15673" s="598"/>
    </row>
    <row r="15674" spans="141:141">
      <c r="EK15674" s="598"/>
    </row>
    <row r="15675" spans="141:141">
      <c r="EK15675" s="598"/>
    </row>
    <row r="15676" spans="141:141">
      <c r="EK15676" s="598"/>
    </row>
    <row r="15677" spans="141:141">
      <c r="EK15677" s="598"/>
    </row>
    <row r="15678" spans="141:141">
      <c r="EK15678" s="598"/>
    </row>
    <row r="15679" spans="141:141">
      <c r="EK15679" s="598"/>
    </row>
    <row r="15680" spans="141:141">
      <c r="EK15680" s="598"/>
    </row>
    <row r="15681" spans="141:141">
      <c r="EK15681" s="598"/>
    </row>
    <row r="15682" spans="141:141">
      <c r="EK15682" s="598"/>
    </row>
    <row r="15683" spans="141:141">
      <c r="EK15683" s="598"/>
    </row>
    <row r="15684" spans="141:141">
      <c r="EK15684" s="598"/>
    </row>
    <row r="15685" spans="141:141">
      <c r="EK15685" s="598"/>
    </row>
    <row r="15686" spans="141:141">
      <c r="EK15686" s="598"/>
    </row>
    <row r="15687" spans="141:141">
      <c r="EK15687" s="598"/>
    </row>
    <row r="15688" spans="141:141">
      <c r="EK15688" s="598"/>
    </row>
    <row r="15689" spans="141:141">
      <c r="EK15689" s="598"/>
    </row>
    <row r="15690" spans="141:141">
      <c r="EK15690" s="598"/>
    </row>
    <row r="15691" spans="141:141">
      <c r="EK15691" s="598"/>
    </row>
    <row r="15692" spans="141:141">
      <c r="EK15692" s="598"/>
    </row>
    <row r="15693" spans="141:141">
      <c r="EK15693" s="598"/>
    </row>
    <row r="15694" spans="141:141">
      <c r="EK15694" s="598"/>
    </row>
    <row r="15695" spans="141:141">
      <c r="EK15695" s="598"/>
    </row>
    <row r="15696" spans="141:141">
      <c r="EK15696" s="598"/>
    </row>
    <row r="15697" spans="141:141">
      <c r="EK15697" s="598"/>
    </row>
    <row r="15698" spans="141:141">
      <c r="EK15698" s="598"/>
    </row>
    <row r="15699" spans="141:141">
      <c r="EK15699" s="598"/>
    </row>
    <row r="15700" spans="141:141">
      <c r="EK15700" s="598"/>
    </row>
    <row r="15701" spans="141:141">
      <c r="EK15701" s="598"/>
    </row>
    <row r="15702" spans="141:141">
      <c r="EK15702" s="598"/>
    </row>
    <row r="15703" spans="141:141">
      <c r="EK15703" s="598"/>
    </row>
    <row r="15704" spans="141:141">
      <c r="EK15704" s="598"/>
    </row>
    <row r="15705" spans="141:141">
      <c r="EK15705" s="598"/>
    </row>
    <row r="15706" spans="141:141">
      <c r="EK15706" s="598"/>
    </row>
    <row r="15707" spans="141:141">
      <c r="EK15707" s="598"/>
    </row>
    <row r="15708" spans="141:141">
      <c r="EK15708" s="598"/>
    </row>
    <row r="15709" spans="141:141">
      <c r="EK15709" s="598"/>
    </row>
    <row r="15710" spans="141:141">
      <c r="EK15710" s="598"/>
    </row>
    <row r="15711" spans="141:141">
      <c r="EK15711" s="598"/>
    </row>
    <row r="15712" spans="141:141">
      <c r="EK15712" s="598"/>
    </row>
    <row r="15713" spans="141:141">
      <c r="EK15713" s="598"/>
    </row>
    <row r="15714" spans="141:141">
      <c r="EK15714" s="598"/>
    </row>
    <row r="15715" spans="141:141">
      <c r="EK15715" s="598"/>
    </row>
    <row r="15716" spans="141:141">
      <c r="EK15716" s="598"/>
    </row>
    <row r="15717" spans="141:141">
      <c r="EK15717" s="598"/>
    </row>
    <row r="15718" spans="141:141">
      <c r="EK15718" s="598"/>
    </row>
    <row r="15719" spans="141:141">
      <c r="EK15719" s="598"/>
    </row>
    <row r="15720" spans="141:141">
      <c r="EK15720" s="598"/>
    </row>
    <row r="15721" spans="141:141">
      <c r="EK15721" s="598"/>
    </row>
    <row r="15722" spans="141:141">
      <c r="EK15722" s="598"/>
    </row>
    <row r="15723" spans="141:141">
      <c r="EK15723" s="598"/>
    </row>
    <row r="15724" spans="141:141">
      <c r="EK15724" s="598"/>
    </row>
    <row r="15725" spans="141:141">
      <c r="EK15725" s="598"/>
    </row>
    <row r="15726" spans="141:141">
      <c r="EK15726" s="598"/>
    </row>
    <row r="15727" spans="141:141">
      <c r="EK15727" s="598"/>
    </row>
    <row r="15728" spans="141:141">
      <c r="EK15728" s="598"/>
    </row>
    <row r="15729" spans="141:141">
      <c r="EK15729" s="598"/>
    </row>
    <row r="15730" spans="141:141">
      <c r="EK15730" s="598"/>
    </row>
    <row r="15731" spans="141:141">
      <c r="EK15731" s="598"/>
    </row>
    <row r="15732" spans="141:141">
      <c r="EK15732" s="598"/>
    </row>
    <row r="15733" spans="141:141">
      <c r="EK15733" s="598"/>
    </row>
    <row r="15734" spans="141:141">
      <c r="EK15734" s="598"/>
    </row>
    <row r="15735" spans="141:141">
      <c r="EK15735" s="598"/>
    </row>
    <row r="15736" spans="141:141">
      <c r="EK15736" s="598"/>
    </row>
    <row r="15737" spans="141:141">
      <c r="EK15737" s="598"/>
    </row>
    <row r="15738" spans="141:141">
      <c r="EK15738" s="598"/>
    </row>
    <row r="15739" spans="141:141">
      <c r="EK15739" s="598"/>
    </row>
    <row r="15740" spans="141:141">
      <c r="EK15740" s="598"/>
    </row>
    <row r="15741" spans="141:141">
      <c r="EK15741" s="598"/>
    </row>
    <row r="15742" spans="141:141">
      <c r="EK15742" s="598"/>
    </row>
    <row r="15743" spans="141:141">
      <c r="EK15743" s="598"/>
    </row>
    <row r="15744" spans="141:141">
      <c r="EK15744" s="598"/>
    </row>
    <row r="15745" spans="141:141">
      <c r="EK15745" s="598"/>
    </row>
    <row r="15746" spans="141:141">
      <c r="EK15746" s="598"/>
    </row>
    <row r="15747" spans="141:141">
      <c r="EK15747" s="598"/>
    </row>
    <row r="15748" spans="141:141">
      <c r="EK15748" s="598"/>
    </row>
    <row r="15749" spans="141:141">
      <c r="EK15749" s="598"/>
    </row>
    <row r="15750" spans="141:141">
      <c r="EK15750" s="598"/>
    </row>
    <row r="15751" spans="141:141">
      <c r="EK15751" s="598"/>
    </row>
    <row r="15752" spans="141:141">
      <c r="EK15752" s="598"/>
    </row>
    <row r="15753" spans="141:141">
      <c r="EK15753" s="598"/>
    </row>
    <row r="15754" spans="141:141">
      <c r="EK15754" s="598"/>
    </row>
    <row r="15755" spans="141:141">
      <c r="EK15755" s="598"/>
    </row>
    <row r="15756" spans="141:141">
      <c r="EK15756" s="598"/>
    </row>
    <row r="15757" spans="141:141">
      <c r="EK15757" s="598"/>
    </row>
    <row r="15758" spans="141:141">
      <c r="EK15758" s="598"/>
    </row>
    <row r="15759" spans="141:141">
      <c r="EK15759" s="598"/>
    </row>
    <row r="15760" spans="141:141">
      <c r="EK15760" s="598"/>
    </row>
    <row r="15761" spans="141:141">
      <c r="EK15761" s="598"/>
    </row>
    <row r="15762" spans="141:141">
      <c r="EK15762" s="598"/>
    </row>
    <row r="15763" spans="141:141">
      <c r="EK15763" s="598"/>
    </row>
    <row r="15764" spans="141:141">
      <c r="EK15764" s="598"/>
    </row>
    <row r="15765" spans="141:141">
      <c r="EK15765" s="598"/>
    </row>
    <row r="15766" spans="141:141">
      <c r="EK15766" s="598"/>
    </row>
    <row r="15767" spans="141:141">
      <c r="EK15767" s="598"/>
    </row>
    <row r="15768" spans="141:141">
      <c r="EK15768" s="598"/>
    </row>
    <row r="15769" spans="141:141">
      <c r="EK15769" s="598"/>
    </row>
    <row r="15770" spans="141:141">
      <c r="EK15770" s="598"/>
    </row>
    <row r="15771" spans="141:141">
      <c r="EK15771" s="598"/>
    </row>
    <row r="15772" spans="141:141">
      <c r="EK15772" s="598"/>
    </row>
    <row r="15773" spans="141:141">
      <c r="EK15773" s="598"/>
    </row>
    <row r="15774" spans="141:141">
      <c r="EK15774" s="598"/>
    </row>
    <row r="15775" spans="141:141">
      <c r="EK15775" s="598"/>
    </row>
    <row r="15776" spans="141:141">
      <c r="EK15776" s="598"/>
    </row>
    <row r="15777" spans="141:141">
      <c r="EK15777" s="598"/>
    </row>
    <row r="15778" spans="141:141">
      <c r="EK15778" s="598"/>
    </row>
    <row r="15779" spans="141:141">
      <c r="EK15779" s="598"/>
    </row>
    <row r="15780" spans="141:141">
      <c r="EK15780" s="598"/>
    </row>
    <row r="15781" spans="141:141">
      <c r="EK15781" s="598"/>
    </row>
    <row r="15782" spans="141:141">
      <c r="EK15782" s="598"/>
    </row>
    <row r="15783" spans="141:141">
      <c r="EK15783" s="598"/>
    </row>
    <row r="15784" spans="141:141">
      <c r="EK15784" s="598"/>
    </row>
    <row r="15785" spans="141:141">
      <c r="EK15785" s="598"/>
    </row>
    <row r="15786" spans="141:141">
      <c r="EK15786" s="598"/>
    </row>
    <row r="15787" spans="141:141">
      <c r="EK15787" s="598"/>
    </row>
    <row r="15788" spans="141:141">
      <c r="EK15788" s="598"/>
    </row>
    <row r="15789" spans="141:141">
      <c r="EK15789" s="598"/>
    </row>
    <row r="15790" spans="141:141">
      <c r="EK15790" s="598"/>
    </row>
    <row r="15791" spans="141:141">
      <c r="EK15791" s="598"/>
    </row>
    <row r="15792" spans="141:141">
      <c r="EK15792" s="598"/>
    </row>
    <row r="15793" spans="141:141">
      <c r="EK15793" s="598"/>
    </row>
    <row r="15794" spans="141:141">
      <c r="EK15794" s="598"/>
    </row>
    <row r="15795" spans="141:141">
      <c r="EK15795" s="598"/>
    </row>
    <row r="15796" spans="141:141">
      <c r="EK15796" s="598"/>
    </row>
    <row r="15797" spans="141:141">
      <c r="EK15797" s="598"/>
    </row>
    <row r="15798" spans="141:141">
      <c r="EK15798" s="598"/>
    </row>
    <row r="15799" spans="141:141">
      <c r="EK15799" s="598"/>
    </row>
    <row r="15800" spans="141:141">
      <c r="EK15800" s="598"/>
    </row>
    <row r="15801" spans="141:141">
      <c r="EK15801" s="598"/>
    </row>
    <row r="15802" spans="141:141">
      <c r="EK15802" s="598"/>
    </row>
    <row r="15803" spans="141:141">
      <c r="EK15803" s="598"/>
    </row>
    <row r="15804" spans="141:141">
      <c r="EK15804" s="598"/>
    </row>
    <row r="15805" spans="141:141">
      <c r="EK15805" s="598"/>
    </row>
    <row r="15806" spans="141:141">
      <c r="EK15806" s="598"/>
    </row>
    <row r="15807" spans="141:141">
      <c r="EK15807" s="598"/>
    </row>
    <row r="15808" spans="141:141">
      <c r="EK15808" s="598"/>
    </row>
    <row r="15809" spans="141:141">
      <c r="EK15809" s="598"/>
    </row>
    <row r="15810" spans="141:141">
      <c r="EK15810" s="598"/>
    </row>
    <row r="15811" spans="141:141">
      <c r="EK15811" s="598"/>
    </row>
    <row r="15812" spans="141:141">
      <c r="EK15812" s="598"/>
    </row>
    <row r="15813" spans="141:141">
      <c r="EK15813" s="598"/>
    </row>
    <row r="15814" spans="141:141">
      <c r="EK15814" s="598"/>
    </row>
    <row r="15815" spans="141:141">
      <c r="EK15815" s="598"/>
    </row>
    <row r="15816" spans="141:141">
      <c r="EK15816" s="598"/>
    </row>
    <row r="15817" spans="141:141">
      <c r="EK15817" s="598"/>
    </row>
    <row r="15818" spans="141:141">
      <c r="EK15818" s="598"/>
    </row>
    <row r="15819" spans="141:141">
      <c r="EK15819" s="598"/>
    </row>
    <row r="15820" spans="141:141">
      <c r="EK15820" s="598"/>
    </row>
    <row r="15821" spans="141:141">
      <c r="EK15821" s="598"/>
    </row>
    <row r="15822" spans="141:141">
      <c r="EK15822" s="598"/>
    </row>
    <row r="15823" spans="141:141">
      <c r="EK15823" s="598"/>
    </row>
    <row r="15824" spans="141:141">
      <c r="EK15824" s="598"/>
    </row>
    <row r="15825" spans="141:141">
      <c r="EK15825" s="598"/>
    </row>
    <row r="15826" spans="141:141">
      <c r="EK15826" s="598"/>
    </row>
    <row r="15827" spans="141:141">
      <c r="EK15827" s="598"/>
    </row>
    <row r="15828" spans="141:141">
      <c r="EK15828" s="598"/>
    </row>
    <row r="15829" spans="141:141">
      <c r="EK15829" s="598"/>
    </row>
    <row r="15830" spans="141:141">
      <c r="EK15830" s="598"/>
    </row>
    <row r="15831" spans="141:141">
      <c r="EK15831" s="598"/>
    </row>
    <row r="15832" spans="141:141">
      <c r="EK15832" s="598"/>
    </row>
    <row r="15833" spans="141:141">
      <c r="EK15833" s="598"/>
    </row>
    <row r="15834" spans="141:141">
      <c r="EK15834" s="598"/>
    </row>
    <row r="15835" spans="141:141">
      <c r="EK15835" s="598"/>
    </row>
    <row r="15836" spans="141:141">
      <c r="EK15836" s="598"/>
    </row>
    <row r="15837" spans="141:141">
      <c r="EK15837" s="598"/>
    </row>
    <row r="15838" spans="141:141">
      <c r="EK15838" s="598"/>
    </row>
    <row r="15839" spans="141:141">
      <c r="EK15839" s="598"/>
    </row>
    <row r="15840" spans="141:141">
      <c r="EK15840" s="598"/>
    </row>
    <row r="15841" spans="141:141">
      <c r="EK15841" s="598"/>
    </row>
    <row r="15842" spans="141:141">
      <c r="EK15842" s="598"/>
    </row>
    <row r="15843" spans="141:141">
      <c r="EK15843" s="598"/>
    </row>
    <row r="15844" spans="141:141">
      <c r="EK15844" s="598"/>
    </row>
    <row r="15845" spans="141:141">
      <c r="EK15845" s="598"/>
    </row>
    <row r="15846" spans="141:141">
      <c r="EK15846" s="598"/>
    </row>
    <row r="15847" spans="141:141">
      <c r="EK15847" s="598"/>
    </row>
    <row r="15848" spans="141:141">
      <c r="EK15848" s="598"/>
    </row>
    <row r="15849" spans="141:141">
      <c r="EK15849" s="598"/>
    </row>
    <row r="15850" spans="141:141">
      <c r="EK15850" s="598"/>
    </row>
    <row r="15851" spans="141:141">
      <c r="EK15851" s="598"/>
    </row>
    <row r="15852" spans="141:141">
      <c r="EK15852" s="598"/>
    </row>
    <row r="15853" spans="141:141">
      <c r="EK15853" s="598"/>
    </row>
    <row r="15854" spans="141:141">
      <c r="EK15854" s="598"/>
    </row>
    <row r="15855" spans="141:141">
      <c r="EK15855" s="598"/>
    </row>
    <row r="15856" spans="141:141">
      <c r="EK15856" s="598"/>
    </row>
    <row r="15857" spans="141:141">
      <c r="EK15857" s="598"/>
    </row>
    <row r="15858" spans="141:141">
      <c r="EK15858" s="598"/>
    </row>
    <row r="15859" spans="141:141">
      <c r="EK15859" s="598"/>
    </row>
    <row r="15860" spans="141:141">
      <c r="EK15860" s="598"/>
    </row>
    <row r="15861" spans="141:141">
      <c r="EK15861" s="598"/>
    </row>
    <row r="15862" spans="141:141">
      <c r="EK15862" s="598"/>
    </row>
    <row r="15863" spans="141:141">
      <c r="EK15863" s="598"/>
    </row>
    <row r="15864" spans="141:141">
      <c r="EK15864" s="598"/>
    </row>
    <row r="15865" spans="141:141">
      <c r="EK15865" s="598"/>
    </row>
    <row r="15866" spans="141:141">
      <c r="EK15866" s="598"/>
    </row>
    <row r="15867" spans="141:141">
      <c r="EK15867" s="598"/>
    </row>
    <row r="15868" spans="141:141">
      <c r="EK15868" s="598"/>
    </row>
    <row r="15869" spans="141:141">
      <c r="EK15869" s="598"/>
    </row>
    <row r="15870" spans="141:141">
      <c r="EK15870" s="598"/>
    </row>
    <row r="15871" spans="141:141">
      <c r="EK15871" s="598"/>
    </row>
    <row r="15872" spans="141:141">
      <c r="EK15872" s="598"/>
    </row>
    <row r="15873" spans="141:141">
      <c r="EK15873" s="598"/>
    </row>
    <row r="15874" spans="141:141">
      <c r="EK15874" s="598"/>
    </row>
    <row r="15875" spans="141:141">
      <c r="EK15875" s="598"/>
    </row>
    <row r="15876" spans="141:141">
      <c r="EK15876" s="598"/>
    </row>
    <row r="15877" spans="141:141">
      <c r="EK15877" s="598"/>
    </row>
    <row r="15878" spans="141:141">
      <c r="EK15878" s="598"/>
    </row>
    <row r="15879" spans="141:141">
      <c r="EK15879" s="598"/>
    </row>
    <row r="15880" spans="141:141">
      <c r="EK15880" s="598"/>
    </row>
    <row r="15881" spans="141:141">
      <c r="EK15881" s="598"/>
    </row>
    <row r="15882" spans="141:141">
      <c r="EK15882" s="598"/>
    </row>
    <row r="15883" spans="141:141">
      <c r="EK15883" s="598"/>
    </row>
    <row r="15884" spans="141:141">
      <c r="EK15884" s="598"/>
    </row>
    <row r="15885" spans="141:141">
      <c r="EK15885" s="598"/>
    </row>
    <row r="15886" spans="141:141">
      <c r="EK15886" s="598"/>
    </row>
    <row r="15887" spans="141:141">
      <c r="EK15887" s="598"/>
    </row>
    <row r="15888" spans="141:141">
      <c r="EK15888" s="598"/>
    </row>
    <row r="15889" spans="141:141">
      <c r="EK15889" s="598"/>
    </row>
    <row r="15890" spans="141:141">
      <c r="EK15890" s="598"/>
    </row>
    <row r="15891" spans="141:141">
      <c r="EK15891" s="598"/>
    </row>
    <row r="15892" spans="141:141">
      <c r="EK15892" s="598"/>
    </row>
    <row r="15893" spans="141:141">
      <c r="EK15893" s="598"/>
    </row>
    <row r="15894" spans="141:141">
      <c r="EK15894" s="598"/>
    </row>
    <row r="15895" spans="141:141">
      <c r="EK15895" s="598"/>
    </row>
    <row r="15896" spans="141:141">
      <c r="EK15896" s="598"/>
    </row>
    <row r="15897" spans="141:141">
      <c r="EK15897" s="598"/>
    </row>
    <row r="15898" spans="141:141">
      <c r="EK15898" s="598"/>
    </row>
    <row r="15899" spans="141:141">
      <c r="EK15899" s="598"/>
    </row>
    <row r="15900" spans="141:141">
      <c r="EK15900" s="598"/>
    </row>
    <row r="15901" spans="141:141">
      <c r="EK15901" s="598"/>
    </row>
    <row r="15902" spans="141:141">
      <c r="EK15902" s="598"/>
    </row>
    <row r="15903" spans="141:141">
      <c r="EK15903" s="598"/>
    </row>
    <row r="15904" spans="141:141">
      <c r="EK15904" s="598"/>
    </row>
    <row r="15905" spans="141:141">
      <c r="EK15905" s="598"/>
    </row>
    <row r="15906" spans="141:141">
      <c r="EK15906" s="598"/>
    </row>
    <row r="15907" spans="141:141">
      <c r="EK15907" s="598"/>
    </row>
    <row r="15908" spans="141:141">
      <c r="EK15908" s="598"/>
    </row>
    <row r="15909" spans="141:141">
      <c r="EK15909" s="598"/>
    </row>
    <row r="15910" spans="141:141">
      <c r="EK15910" s="598"/>
    </row>
    <row r="15911" spans="141:141">
      <c r="EK15911" s="598"/>
    </row>
    <row r="15912" spans="141:141">
      <c r="EK15912" s="598"/>
    </row>
    <row r="15913" spans="141:141">
      <c r="EK15913" s="598"/>
    </row>
    <row r="15914" spans="141:141">
      <c r="EK15914" s="598"/>
    </row>
    <row r="15915" spans="141:141">
      <c r="EK15915" s="598"/>
    </row>
    <row r="15916" spans="141:141">
      <c r="EK15916" s="598"/>
    </row>
    <row r="15917" spans="141:141">
      <c r="EK15917" s="598"/>
    </row>
    <row r="15918" spans="141:141">
      <c r="EK15918" s="598"/>
    </row>
    <row r="15919" spans="141:141">
      <c r="EK15919" s="598"/>
    </row>
    <row r="15920" spans="141:141">
      <c r="EK15920" s="598"/>
    </row>
    <row r="15921" spans="141:141">
      <c r="EK15921" s="598"/>
    </row>
    <row r="15922" spans="141:141">
      <c r="EK15922" s="598"/>
    </row>
    <row r="15923" spans="141:141">
      <c r="EK15923" s="598"/>
    </row>
    <row r="15924" spans="141:141">
      <c r="EK15924" s="598"/>
    </row>
    <row r="15925" spans="141:141">
      <c r="EK15925" s="598"/>
    </row>
    <row r="15926" spans="141:141">
      <c r="EK15926" s="598"/>
    </row>
    <row r="15927" spans="141:141">
      <c r="EK15927" s="598"/>
    </row>
    <row r="15928" spans="141:141">
      <c r="EK15928" s="598"/>
    </row>
    <row r="15929" spans="141:141">
      <c r="EK15929" s="598"/>
    </row>
    <row r="15930" spans="141:141">
      <c r="EK15930" s="598"/>
    </row>
    <row r="15931" spans="141:141">
      <c r="EK15931" s="598"/>
    </row>
    <row r="15932" spans="141:141">
      <c r="EK15932" s="598"/>
    </row>
    <row r="15933" spans="141:141">
      <c r="EK15933" s="598"/>
    </row>
    <row r="15934" spans="141:141">
      <c r="EK15934" s="598"/>
    </row>
    <row r="15935" spans="141:141">
      <c r="EK15935" s="598"/>
    </row>
    <row r="15936" spans="141:141">
      <c r="EK15936" s="598"/>
    </row>
    <row r="15937" spans="141:141">
      <c r="EK15937" s="598"/>
    </row>
    <row r="15938" spans="141:141">
      <c r="EK15938" s="598"/>
    </row>
    <row r="15939" spans="141:141">
      <c r="EK15939" s="598"/>
    </row>
    <row r="15940" spans="141:141">
      <c r="EK15940" s="598"/>
    </row>
    <row r="15941" spans="141:141">
      <c r="EK15941" s="598"/>
    </row>
    <row r="15942" spans="141:141">
      <c r="EK15942" s="598"/>
    </row>
    <row r="15943" spans="141:141">
      <c r="EK15943" s="598"/>
    </row>
    <row r="15944" spans="141:141">
      <c r="EK15944" s="598"/>
    </row>
    <row r="15945" spans="141:141">
      <c r="EK15945" s="598"/>
    </row>
    <row r="15946" spans="141:141">
      <c r="EK15946" s="598"/>
    </row>
    <row r="15947" spans="141:141">
      <c r="EK15947" s="598"/>
    </row>
    <row r="15948" spans="141:141">
      <c r="EK15948" s="598"/>
    </row>
    <row r="15949" spans="141:141">
      <c r="EK15949" s="598"/>
    </row>
    <row r="15950" spans="141:141">
      <c r="EK15950" s="598"/>
    </row>
    <row r="15951" spans="141:141">
      <c r="EK15951" s="598"/>
    </row>
    <row r="15952" spans="141:141">
      <c r="EK15952" s="598"/>
    </row>
    <row r="15953" spans="141:141">
      <c r="EK15953" s="598"/>
    </row>
    <row r="15954" spans="141:141">
      <c r="EK15954" s="598"/>
    </row>
    <row r="15955" spans="141:141">
      <c r="EK15955" s="598"/>
    </row>
    <row r="15956" spans="141:141">
      <c r="EK15956" s="598"/>
    </row>
    <row r="15957" spans="141:141">
      <c r="EK15957" s="598"/>
    </row>
    <row r="15958" spans="141:141">
      <c r="EK15958" s="598"/>
    </row>
    <row r="15959" spans="141:141">
      <c r="EK15959" s="598"/>
    </row>
    <row r="15960" spans="141:141">
      <c r="EK15960" s="598"/>
    </row>
    <row r="15961" spans="141:141">
      <c r="EK15961" s="598"/>
    </row>
    <row r="15962" spans="141:141">
      <c r="EK15962" s="598"/>
    </row>
    <row r="15963" spans="141:141">
      <c r="EK15963" s="598"/>
    </row>
    <row r="15964" spans="141:141">
      <c r="EK15964" s="598"/>
    </row>
    <row r="15965" spans="141:141">
      <c r="EK15965" s="598"/>
    </row>
    <row r="15966" spans="141:141">
      <c r="EK15966" s="598"/>
    </row>
    <row r="15967" spans="141:141">
      <c r="EK15967" s="598"/>
    </row>
    <row r="15968" spans="141:141">
      <c r="EK15968" s="598"/>
    </row>
    <row r="15969" spans="141:141">
      <c r="EK15969" s="598"/>
    </row>
    <row r="15970" spans="141:141">
      <c r="EK15970" s="598"/>
    </row>
    <row r="15971" spans="141:141">
      <c r="EK15971" s="598"/>
    </row>
    <row r="15972" spans="141:141">
      <c r="EK15972" s="598"/>
    </row>
    <row r="15973" spans="141:141">
      <c r="EK15973" s="598"/>
    </row>
    <row r="15974" spans="141:141">
      <c r="EK15974" s="598"/>
    </row>
    <row r="15975" spans="141:141">
      <c r="EK15975" s="598"/>
    </row>
    <row r="15976" spans="141:141">
      <c r="EK15976" s="598"/>
    </row>
    <row r="15977" spans="141:141">
      <c r="EK15977" s="598"/>
    </row>
    <row r="15978" spans="141:141">
      <c r="EK15978" s="598"/>
    </row>
    <row r="15979" spans="141:141">
      <c r="EK15979" s="598"/>
    </row>
    <row r="15980" spans="141:141">
      <c r="EK15980" s="598"/>
    </row>
    <row r="15981" spans="141:141">
      <c r="EK15981" s="598"/>
    </row>
    <row r="15982" spans="141:141">
      <c r="EK15982" s="598"/>
    </row>
    <row r="15983" spans="141:141">
      <c r="EK15983" s="598"/>
    </row>
    <row r="15984" spans="141:141">
      <c r="EK15984" s="598"/>
    </row>
    <row r="15985" spans="141:141">
      <c r="EK15985" s="598"/>
    </row>
    <row r="15986" spans="141:141">
      <c r="EK15986" s="598"/>
    </row>
    <row r="15987" spans="141:141">
      <c r="EK15987" s="598"/>
    </row>
    <row r="15988" spans="141:141">
      <c r="EK15988" s="598"/>
    </row>
    <row r="15989" spans="141:141">
      <c r="EK15989" s="598"/>
    </row>
    <row r="15990" spans="141:141">
      <c r="EK15990" s="598"/>
    </row>
    <row r="15991" spans="141:141">
      <c r="EK15991" s="598"/>
    </row>
    <row r="15992" spans="141:141">
      <c r="EK15992" s="598"/>
    </row>
    <row r="15993" spans="141:141">
      <c r="EK15993" s="598"/>
    </row>
    <row r="15994" spans="141:141">
      <c r="EK15994" s="598"/>
    </row>
    <row r="15995" spans="141:141">
      <c r="EK15995" s="598"/>
    </row>
    <row r="15996" spans="141:141">
      <c r="EK15996" s="598"/>
    </row>
    <row r="15997" spans="141:141">
      <c r="EK15997" s="598"/>
    </row>
    <row r="15998" spans="141:141">
      <c r="EK15998" s="598"/>
    </row>
    <row r="15999" spans="141:141">
      <c r="EK15999" s="598"/>
    </row>
    <row r="16000" spans="141:141">
      <c r="EK16000" s="598"/>
    </row>
    <row r="16001" spans="141:141">
      <c r="EK16001" s="598"/>
    </row>
    <row r="16002" spans="141:141">
      <c r="EK16002" s="598"/>
    </row>
    <row r="16003" spans="141:141">
      <c r="EK16003" s="598"/>
    </row>
    <row r="16004" spans="141:141">
      <c r="EK16004" s="598"/>
    </row>
    <row r="16005" spans="141:141">
      <c r="EK16005" s="598"/>
    </row>
    <row r="16006" spans="141:141">
      <c r="EK16006" s="598"/>
    </row>
    <row r="16007" spans="141:141">
      <c r="EK16007" s="598"/>
    </row>
    <row r="16008" spans="141:141">
      <c r="EK16008" s="598"/>
    </row>
    <row r="16009" spans="141:141">
      <c r="EK16009" s="598"/>
    </row>
    <row r="16010" spans="141:141">
      <c r="EK16010" s="598"/>
    </row>
    <row r="16011" spans="141:141">
      <c r="EK16011" s="598"/>
    </row>
    <row r="16012" spans="141:141">
      <c r="EK16012" s="598"/>
    </row>
    <row r="16013" spans="141:141">
      <c r="EK16013" s="598"/>
    </row>
    <row r="16014" spans="141:141">
      <c r="EK16014" s="598"/>
    </row>
    <row r="16015" spans="141:141">
      <c r="EK16015" s="598"/>
    </row>
    <row r="16016" spans="141:141">
      <c r="EK16016" s="598"/>
    </row>
    <row r="16017" spans="141:141">
      <c r="EK16017" s="598"/>
    </row>
    <row r="16018" spans="141:141">
      <c r="EK16018" s="598"/>
    </row>
    <row r="16019" spans="141:141">
      <c r="EK16019" s="598"/>
    </row>
    <row r="16020" spans="141:141">
      <c r="EK16020" s="598"/>
    </row>
    <row r="16021" spans="141:141">
      <c r="EK16021" s="598"/>
    </row>
    <row r="16022" spans="141:141">
      <c r="EK16022" s="598"/>
    </row>
    <row r="16023" spans="141:141">
      <c r="EK16023" s="598"/>
    </row>
    <row r="16024" spans="141:141">
      <c r="EK16024" s="598"/>
    </row>
    <row r="16025" spans="141:141">
      <c r="EK16025" s="598"/>
    </row>
    <row r="16026" spans="141:141">
      <c r="EK16026" s="598"/>
    </row>
    <row r="16027" spans="141:141">
      <c r="EK16027" s="598"/>
    </row>
    <row r="16028" spans="141:141">
      <c r="EK16028" s="598"/>
    </row>
    <row r="16029" spans="141:141">
      <c r="EK16029" s="598"/>
    </row>
    <row r="16030" spans="141:141">
      <c r="EK16030" s="598"/>
    </row>
    <row r="16031" spans="141:141">
      <c r="EK16031" s="598"/>
    </row>
    <row r="16032" spans="141:141">
      <c r="EK16032" s="598"/>
    </row>
    <row r="16033" spans="141:141">
      <c r="EK16033" s="598"/>
    </row>
    <row r="16034" spans="141:141">
      <c r="EK16034" s="598"/>
    </row>
    <row r="16035" spans="141:141">
      <c r="EK16035" s="598"/>
    </row>
    <row r="16036" spans="141:141">
      <c r="EK16036" s="598"/>
    </row>
    <row r="16037" spans="141:141">
      <c r="EK16037" s="598"/>
    </row>
    <row r="16038" spans="141:141">
      <c r="EK16038" s="598"/>
    </row>
    <row r="16039" spans="141:141">
      <c r="EK16039" s="598"/>
    </row>
    <row r="16040" spans="141:141">
      <c r="EK16040" s="598"/>
    </row>
    <row r="16041" spans="141:141">
      <c r="EK16041" s="598"/>
    </row>
    <row r="16042" spans="141:141">
      <c r="EK16042" s="598"/>
    </row>
    <row r="16043" spans="141:141">
      <c r="EK16043" s="598"/>
    </row>
    <row r="16044" spans="141:141">
      <c r="EK16044" s="598"/>
    </row>
    <row r="16045" spans="141:141">
      <c r="EK16045" s="598"/>
    </row>
    <row r="16046" spans="141:141">
      <c r="EK16046" s="598"/>
    </row>
    <row r="16047" spans="141:141">
      <c r="EK16047" s="598"/>
    </row>
    <row r="16048" spans="141:141">
      <c r="EK16048" s="598"/>
    </row>
    <row r="16049" spans="141:141">
      <c r="EK16049" s="598"/>
    </row>
    <row r="16050" spans="141:141">
      <c r="EK16050" s="598"/>
    </row>
    <row r="16051" spans="141:141">
      <c r="EK16051" s="598"/>
    </row>
    <row r="16052" spans="141:141">
      <c r="EK16052" s="598"/>
    </row>
    <row r="16053" spans="141:141">
      <c r="EK16053" s="598"/>
    </row>
    <row r="16054" spans="141:141">
      <c r="EK16054" s="598"/>
    </row>
    <row r="16055" spans="141:141">
      <c r="EK16055" s="598"/>
    </row>
    <row r="16056" spans="141:141">
      <c r="EK16056" s="598"/>
    </row>
    <row r="16057" spans="141:141">
      <c r="EK16057" s="598"/>
    </row>
    <row r="16058" spans="141:141">
      <c r="EK16058" s="598"/>
    </row>
    <row r="16059" spans="141:141">
      <c r="EK16059" s="598"/>
    </row>
    <row r="16060" spans="141:141">
      <c r="EK16060" s="598"/>
    </row>
    <row r="16061" spans="141:141">
      <c r="EK16061" s="598"/>
    </row>
    <row r="16062" spans="141:141">
      <c r="EK16062" s="598"/>
    </row>
    <row r="16063" spans="141:141">
      <c r="EK16063" s="598"/>
    </row>
    <row r="16064" spans="141:141">
      <c r="EK16064" s="598"/>
    </row>
    <row r="16065" spans="141:141">
      <c r="EK16065" s="598"/>
    </row>
    <row r="16066" spans="141:141">
      <c r="EK16066" s="598"/>
    </row>
    <row r="16067" spans="141:141">
      <c r="EK16067" s="598"/>
    </row>
    <row r="16068" spans="141:141">
      <c r="EK16068" s="598"/>
    </row>
    <row r="16069" spans="141:141">
      <c r="EK16069" s="598"/>
    </row>
    <row r="16070" spans="141:141">
      <c r="EK16070" s="598"/>
    </row>
    <row r="16071" spans="141:141">
      <c r="EK16071" s="598"/>
    </row>
    <row r="16072" spans="141:141">
      <c r="EK16072" s="598"/>
    </row>
    <row r="16073" spans="141:141">
      <c r="EK16073" s="598"/>
    </row>
    <row r="16074" spans="141:141">
      <c r="EK16074" s="598"/>
    </row>
    <row r="16075" spans="141:141">
      <c r="EK16075" s="598"/>
    </row>
    <row r="16076" spans="141:141">
      <c r="EK16076" s="598"/>
    </row>
    <row r="16077" spans="141:141">
      <c r="EK16077" s="598"/>
    </row>
    <row r="16078" spans="141:141">
      <c r="EK16078" s="598"/>
    </row>
    <row r="16079" spans="141:141">
      <c r="EK16079" s="598"/>
    </row>
    <row r="16080" spans="141:141">
      <c r="EK16080" s="598"/>
    </row>
    <row r="16081" spans="141:141">
      <c r="EK16081" s="598"/>
    </row>
    <row r="16082" spans="141:141">
      <c r="EK16082" s="598"/>
    </row>
    <row r="16083" spans="141:141">
      <c r="EK16083" s="598"/>
    </row>
    <row r="16084" spans="141:141">
      <c r="EK16084" s="598"/>
    </row>
    <row r="16085" spans="141:141">
      <c r="EK16085" s="598"/>
    </row>
    <row r="16086" spans="141:141">
      <c r="EK16086" s="598"/>
    </row>
    <row r="16087" spans="141:141">
      <c r="EK16087" s="598"/>
    </row>
    <row r="16088" spans="141:141">
      <c r="EK16088" s="598"/>
    </row>
    <row r="16089" spans="141:141">
      <c r="EK16089" s="598"/>
    </row>
    <row r="16090" spans="141:141">
      <c r="EK16090" s="598"/>
    </row>
    <row r="16091" spans="141:141">
      <c r="EK16091" s="598"/>
    </row>
    <row r="16092" spans="141:141">
      <c r="EK16092" s="598"/>
    </row>
    <row r="16093" spans="141:141">
      <c r="EK16093" s="598"/>
    </row>
    <row r="16094" spans="141:141">
      <c r="EK16094" s="598"/>
    </row>
    <row r="16095" spans="141:141">
      <c r="EK16095" s="598"/>
    </row>
    <row r="16096" spans="141:141">
      <c r="EK16096" s="598"/>
    </row>
    <row r="16097" spans="141:141">
      <c r="EK16097" s="598"/>
    </row>
    <row r="16098" spans="141:141">
      <c r="EK16098" s="598"/>
    </row>
    <row r="16099" spans="141:141">
      <c r="EK16099" s="598"/>
    </row>
    <row r="16100" spans="141:141">
      <c r="EK16100" s="598"/>
    </row>
    <row r="16101" spans="141:141">
      <c r="EK16101" s="598"/>
    </row>
    <row r="16102" spans="141:141">
      <c r="EK16102" s="598"/>
    </row>
    <row r="16103" spans="141:141">
      <c r="EK16103" s="598"/>
    </row>
    <row r="16104" spans="141:141">
      <c r="EK16104" s="598"/>
    </row>
    <row r="16105" spans="141:141">
      <c r="EK16105" s="598"/>
    </row>
    <row r="16106" spans="141:141">
      <c r="EK16106" s="598"/>
    </row>
    <row r="16107" spans="141:141">
      <c r="EK16107" s="598"/>
    </row>
    <row r="16108" spans="141:141">
      <c r="EK16108" s="598"/>
    </row>
    <row r="16109" spans="141:141">
      <c r="EK16109" s="598"/>
    </row>
    <row r="16110" spans="141:141">
      <c r="EK16110" s="598"/>
    </row>
    <row r="16111" spans="141:141">
      <c r="EK16111" s="598"/>
    </row>
    <row r="16112" spans="141:141">
      <c r="EK16112" s="598"/>
    </row>
    <row r="16113" spans="141:141">
      <c r="EK16113" s="598"/>
    </row>
    <row r="16114" spans="141:141">
      <c r="EK16114" s="598"/>
    </row>
    <row r="16115" spans="141:141">
      <c r="EK16115" s="598"/>
    </row>
    <row r="16116" spans="141:141">
      <c r="EK16116" s="598"/>
    </row>
    <row r="16117" spans="141:141">
      <c r="EK16117" s="598"/>
    </row>
    <row r="16118" spans="141:141">
      <c r="EK16118" s="598"/>
    </row>
    <row r="16119" spans="141:141">
      <c r="EK16119" s="598"/>
    </row>
    <row r="16120" spans="141:141">
      <c r="EK16120" s="598"/>
    </row>
    <row r="16121" spans="141:141">
      <c r="EK16121" s="598"/>
    </row>
    <row r="16122" spans="141:141">
      <c r="EK16122" s="598"/>
    </row>
    <row r="16123" spans="141:141">
      <c r="EK16123" s="598"/>
    </row>
    <row r="16124" spans="141:141">
      <c r="EK16124" s="598"/>
    </row>
    <row r="16125" spans="141:141">
      <c r="EK16125" s="598"/>
    </row>
    <row r="16126" spans="141:141">
      <c r="EK16126" s="598"/>
    </row>
    <row r="16127" spans="141:141">
      <c r="EK16127" s="598"/>
    </row>
    <row r="16128" spans="141:141">
      <c r="EK16128" s="598"/>
    </row>
    <row r="16129" spans="141:141">
      <c r="EK16129" s="598"/>
    </row>
    <row r="16130" spans="141:141">
      <c r="EK16130" s="598"/>
    </row>
    <row r="16131" spans="141:141">
      <c r="EK16131" s="598"/>
    </row>
    <row r="16132" spans="141:141">
      <c r="EK16132" s="598"/>
    </row>
    <row r="16133" spans="141:141">
      <c r="EK16133" s="598"/>
    </row>
    <row r="16134" spans="141:141">
      <c r="EK16134" s="598"/>
    </row>
    <row r="16135" spans="141:141">
      <c r="EK16135" s="598"/>
    </row>
    <row r="16136" spans="141:141">
      <c r="EK16136" s="598"/>
    </row>
    <row r="16137" spans="141:141">
      <c r="EK16137" s="598"/>
    </row>
    <row r="16138" spans="141:141">
      <c r="EK16138" s="598"/>
    </row>
    <row r="16139" spans="141:141">
      <c r="EK16139" s="598"/>
    </row>
    <row r="16140" spans="141:141">
      <c r="EK16140" s="598"/>
    </row>
    <row r="16141" spans="141:141">
      <c r="EK16141" s="598"/>
    </row>
    <row r="16142" spans="141:141">
      <c r="EK16142" s="598"/>
    </row>
    <row r="16143" spans="141:141">
      <c r="EK16143" s="598"/>
    </row>
    <row r="16144" spans="141:141">
      <c r="EK16144" s="598"/>
    </row>
    <row r="16145" spans="141:141">
      <c r="EK16145" s="598"/>
    </row>
    <row r="16146" spans="141:141">
      <c r="EK16146" s="598"/>
    </row>
    <row r="16147" spans="141:141">
      <c r="EK16147" s="598"/>
    </row>
    <row r="16148" spans="141:141">
      <c r="EK16148" s="598"/>
    </row>
    <row r="16149" spans="141:141">
      <c r="EK16149" s="598"/>
    </row>
    <row r="16150" spans="141:141">
      <c r="EK16150" s="598"/>
    </row>
    <row r="16151" spans="141:141">
      <c r="EK16151" s="598"/>
    </row>
    <row r="16152" spans="141:141">
      <c r="EK16152" s="598"/>
    </row>
    <row r="16153" spans="141:141">
      <c r="EK16153" s="598"/>
    </row>
    <row r="16154" spans="141:141">
      <c r="EK16154" s="598"/>
    </row>
    <row r="16155" spans="141:141">
      <c r="EK16155" s="598"/>
    </row>
    <row r="16156" spans="141:141">
      <c r="EK16156" s="598"/>
    </row>
    <row r="16157" spans="141:141">
      <c r="EK16157" s="598"/>
    </row>
    <row r="16158" spans="141:141">
      <c r="EK16158" s="598"/>
    </row>
    <row r="16159" spans="141:141">
      <c r="EK16159" s="598"/>
    </row>
    <row r="16160" spans="141:141">
      <c r="EK16160" s="598"/>
    </row>
    <row r="16161" spans="141:141">
      <c r="EK16161" s="598"/>
    </row>
    <row r="16162" spans="141:141">
      <c r="EK16162" s="598"/>
    </row>
    <row r="16163" spans="141:141">
      <c r="EK16163" s="598"/>
    </row>
    <row r="16164" spans="141:141">
      <c r="EK16164" s="598"/>
    </row>
    <row r="16165" spans="141:141">
      <c r="EK16165" s="598"/>
    </row>
    <row r="16166" spans="141:141">
      <c r="EK16166" s="598"/>
    </row>
    <row r="16167" spans="141:141">
      <c r="EK16167" s="598"/>
    </row>
    <row r="16168" spans="141:141">
      <c r="EK16168" s="598"/>
    </row>
    <row r="16169" spans="141:141">
      <c r="EK16169" s="598"/>
    </row>
    <row r="16170" spans="141:141">
      <c r="EK16170" s="598"/>
    </row>
    <row r="16171" spans="141:141">
      <c r="EK16171" s="598"/>
    </row>
    <row r="16172" spans="141:141">
      <c r="EK16172" s="598"/>
    </row>
    <row r="16173" spans="141:141">
      <c r="EK16173" s="598"/>
    </row>
    <row r="16174" spans="141:141">
      <c r="EK16174" s="598"/>
    </row>
    <row r="16175" spans="141:141">
      <c r="EK16175" s="598"/>
    </row>
    <row r="16176" spans="141:141">
      <c r="EK16176" s="598"/>
    </row>
    <row r="16177" spans="141:141">
      <c r="EK16177" s="598"/>
    </row>
    <row r="16178" spans="141:141">
      <c r="EK16178" s="598"/>
    </row>
    <row r="16179" spans="141:141">
      <c r="EK16179" s="598"/>
    </row>
    <row r="16180" spans="141:141">
      <c r="EK16180" s="598"/>
    </row>
    <row r="16181" spans="141:141">
      <c r="EK16181" s="598"/>
    </row>
    <row r="16182" spans="141:141">
      <c r="EK16182" s="598"/>
    </row>
    <row r="16183" spans="141:141">
      <c r="EK16183" s="598"/>
    </row>
    <row r="16184" spans="141:141">
      <c r="EK16184" s="598"/>
    </row>
    <row r="16185" spans="141:141">
      <c r="EK16185" s="598"/>
    </row>
    <row r="16186" spans="141:141">
      <c r="EK16186" s="598"/>
    </row>
    <row r="16187" spans="141:141">
      <c r="EK16187" s="598"/>
    </row>
    <row r="16188" spans="141:141">
      <c r="EK16188" s="598"/>
    </row>
    <row r="16189" spans="141:141">
      <c r="EK16189" s="598"/>
    </row>
    <row r="16190" spans="141:141">
      <c r="EK16190" s="598"/>
    </row>
    <row r="16191" spans="141:141">
      <c r="EK16191" s="598"/>
    </row>
    <row r="16192" spans="141:141">
      <c r="EK16192" s="598"/>
    </row>
    <row r="16193" spans="141:141">
      <c r="EK16193" s="598"/>
    </row>
    <row r="16194" spans="141:141">
      <c r="EK16194" s="598"/>
    </row>
    <row r="16195" spans="141:141">
      <c r="EK16195" s="598"/>
    </row>
    <row r="16196" spans="141:141">
      <c r="EK16196" s="598"/>
    </row>
    <row r="16197" spans="141:141">
      <c r="EK16197" s="598"/>
    </row>
    <row r="16198" spans="141:141">
      <c r="EK16198" s="598"/>
    </row>
    <row r="16199" spans="141:141">
      <c r="EK16199" s="598"/>
    </row>
    <row r="16200" spans="141:141">
      <c r="EK16200" s="598"/>
    </row>
    <row r="16201" spans="141:141">
      <c r="EK16201" s="598"/>
    </row>
    <row r="16202" spans="141:141">
      <c r="EK16202" s="598"/>
    </row>
    <row r="16203" spans="141:141">
      <c r="EK16203" s="598"/>
    </row>
    <row r="16204" spans="141:141">
      <c r="EK16204" s="598"/>
    </row>
    <row r="16205" spans="141:141">
      <c r="EK16205" s="598"/>
    </row>
    <row r="16206" spans="141:141">
      <c r="EK16206" s="598"/>
    </row>
    <row r="16207" spans="141:141">
      <c r="EK16207" s="598"/>
    </row>
    <row r="16208" spans="141:141">
      <c r="EK16208" s="598"/>
    </row>
    <row r="16209" spans="141:141">
      <c r="EK16209" s="598"/>
    </row>
    <row r="16210" spans="141:141">
      <c r="EK16210" s="598"/>
    </row>
    <row r="16211" spans="141:141">
      <c r="EK16211" s="598"/>
    </row>
    <row r="16212" spans="141:141">
      <c r="EK16212" s="598"/>
    </row>
    <row r="16213" spans="141:141">
      <c r="EK16213" s="598"/>
    </row>
    <row r="16214" spans="141:141">
      <c r="EK16214" s="598"/>
    </row>
    <row r="16215" spans="141:141">
      <c r="EK16215" s="598"/>
    </row>
    <row r="16216" spans="141:141">
      <c r="EK16216" s="598"/>
    </row>
    <row r="16217" spans="141:141">
      <c r="EK16217" s="598"/>
    </row>
    <row r="16218" spans="141:141">
      <c r="EK16218" s="598"/>
    </row>
    <row r="16219" spans="141:141">
      <c r="EK16219" s="598"/>
    </row>
    <row r="16220" spans="141:141">
      <c r="EK16220" s="598"/>
    </row>
    <row r="16221" spans="141:141">
      <c r="EK16221" s="598"/>
    </row>
    <row r="16222" spans="141:141">
      <c r="EK16222" s="598"/>
    </row>
    <row r="16223" spans="141:141">
      <c r="EK16223" s="598"/>
    </row>
    <row r="16224" spans="141:141">
      <c r="EK16224" s="598"/>
    </row>
    <row r="16225" spans="141:141">
      <c r="EK16225" s="598"/>
    </row>
    <row r="16226" spans="141:141">
      <c r="EK16226" s="598"/>
    </row>
    <row r="16227" spans="141:141">
      <c r="EK16227" s="598"/>
    </row>
    <row r="16228" spans="141:141">
      <c r="EK16228" s="598"/>
    </row>
    <row r="16229" spans="141:141">
      <c r="EK16229" s="598"/>
    </row>
    <row r="16230" spans="141:141">
      <c r="EK16230" s="598"/>
    </row>
    <row r="16231" spans="141:141">
      <c r="EK16231" s="598"/>
    </row>
    <row r="16232" spans="141:141">
      <c r="EK16232" s="598"/>
    </row>
    <row r="16233" spans="141:141">
      <c r="EK16233" s="598"/>
    </row>
    <row r="16234" spans="141:141">
      <c r="EK16234" s="598"/>
    </row>
    <row r="16235" spans="141:141">
      <c r="EK16235" s="598"/>
    </row>
    <row r="16236" spans="141:141">
      <c r="EK16236" s="598"/>
    </row>
    <row r="16237" spans="141:141">
      <c r="EK16237" s="598"/>
    </row>
    <row r="16238" spans="141:141">
      <c r="EK16238" s="598"/>
    </row>
    <row r="16239" spans="141:141">
      <c r="EK16239" s="598"/>
    </row>
    <row r="16240" spans="141:141">
      <c r="EK16240" s="598"/>
    </row>
    <row r="16241" spans="141:141">
      <c r="EK16241" s="598"/>
    </row>
    <row r="16242" spans="141:141">
      <c r="EK16242" s="598"/>
    </row>
    <row r="16243" spans="141:141">
      <c r="EK16243" s="598"/>
    </row>
    <row r="16244" spans="141:141">
      <c r="EK16244" s="598"/>
    </row>
    <row r="16245" spans="141:141">
      <c r="EK16245" s="598"/>
    </row>
    <row r="16246" spans="141:141">
      <c r="EK16246" s="598"/>
    </row>
    <row r="16247" spans="141:141">
      <c r="EK16247" s="598"/>
    </row>
    <row r="16248" spans="141:141">
      <c r="EK16248" s="598"/>
    </row>
    <row r="16249" spans="141:141">
      <c r="EK16249" s="598"/>
    </row>
    <row r="16250" spans="141:141">
      <c r="EK16250" s="598"/>
    </row>
    <row r="16251" spans="141:141">
      <c r="EK16251" s="598"/>
    </row>
    <row r="16252" spans="141:141">
      <c r="EK16252" s="598"/>
    </row>
    <row r="16253" spans="141:141">
      <c r="EK16253" s="598"/>
    </row>
    <row r="16254" spans="141:141">
      <c r="EK16254" s="598"/>
    </row>
    <row r="16255" spans="141:141">
      <c r="EK16255" s="598"/>
    </row>
    <row r="16256" spans="141:141">
      <c r="EK16256" s="598"/>
    </row>
    <row r="16257" spans="141:141">
      <c r="EK16257" s="598"/>
    </row>
    <row r="16258" spans="141:141">
      <c r="EK16258" s="598"/>
    </row>
    <row r="16259" spans="141:141">
      <c r="EK16259" s="598"/>
    </row>
    <row r="16260" spans="141:141">
      <c r="EK16260" s="598"/>
    </row>
    <row r="16261" spans="141:141">
      <c r="EK16261" s="598"/>
    </row>
    <row r="16262" spans="141:141">
      <c r="EK16262" s="598"/>
    </row>
    <row r="16263" spans="141:141">
      <c r="EK16263" s="598"/>
    </row>
    <row r="16264" spans="141:141">
      <c r="EK16264" s="598"/>
    </row>
    <row r="16265" spans="141:141">
      <c r="EK16265" s="598"/>
    </row>
    <row r="16266" spans="141:141">
      <c r="EK16266" s="598"/>
    </row>
    <row r="16267" spans="141:141">
      <c r="EK16267" s="598"/>
    </row>
    <row r="16268" spans="141:141">
      <c r="EK16268" s="598"/>
    </row>
    <row r="16269" spans="141:141">
      <c r="EK16269" s="598"/>
    </row>
    <row r="16270" spans="141:141">
      <c r="EK16270" s="598"/>
    </row>
    <row r="16271" spans="141:141">
      <c r="EK16271" s="598"/>
    </row>
    <row r="16272" spans="141:141">
      <c r="EK16272" s="598"/>
    </row>
    <row r="16273" spans="141:141">
      <c r="EK16273" s="598"/>
    </row>
    <row r="16274" spans="141:141">
      <c r="EK16274" s="598"/>
    </row>
    <row r="16275" spans="141:141">
      <c r="EK16275" s="598"/>
    </row>
    <row r="16276" spans="141:141">
      <c r="EK16276" s="598"/>
    </row>
    <row r="16277" spans="141:141">
      <c r="EK16277" s="598"/>
    </row>
    <row r="16278" spans="141:141">
      <c r="EK16278" s="598"/>
    </row>
    <row r="16279" spans="141:141">
      <c r="EK16279" s="598"/>
    </row>
    <row r="16280" spans="141:141">
      <c r="EK16280" s="598"/>
    </row>
    <row r="16281" spans="141:141">
      <c r="EK16281" s="598"/>
    </row>
    <row r="16282" spans="141:141">
      <c r="EK16282" s="598"/>
    </row>
    <row r="16283" spans="141:141">
      <c r="EK16283" s="598"/>
    </row>
    <row r="16284" spans="141:141">
      <c r="EK16284" s="598"/>
    </row>
    <row r="16285" spans="141:141">
      <c r="EK16285" s="598"/>
    </row>
    <row r="16286" spans="141:141">
      <c r="EK16286" s="598"/>
    </row>
    <row r="16287" spans="141:141">
      <c r="EK16287" s="598"/>
    </row>
    <row r="16288" spans="141:141">
      <c r="EK16288" s="598"/>
    </row>
    <row r="16289" spans="141:141">
      <c r="EK16289" s="598"/>
    </row>
    <row r="16290" spans="141:141">
      <c r="EK16290" s="598"/>
    </row>
    <row r="16291" spans="141:141">
      <c r="EK16291" s="598"/>
    </row>
    <row r="16292" spans="141:141">
      <c r="EK16292" s="598"/>
    </row>
    <row r="16293" spans="141:141">
      <c r="EK16293" s="598"/>
    </row>
    <row r="16294" spans="141:141">
      <c r="EK16294" s="598"/>
    </row>
    <row r="16295" spans="141:141">
      <c r="EK16295" s="598"/>
    </row>
    <row r="16296" spans="141:141">
      <c r="EK16296" s="598"/>
    </row>
    <row r="16297" spans="141:141">
      <c r="EK16297" s="598"/>
    </row>
    <row r="16298" spans="141:141">
      <c r="EK16298" s="598"/>
    </row>
    <row r="16299" spans="141:141">
      <c r="EK16299" s="598"/>
    </row>
    <row r="16300" spans="141:141">
      <c r="EK16300" s="598"/>
    </row>
    <row r="16301" spans="141:141">
      <c r="EK16301" s="598"/>
    </row>
    <row r="16302" spans="141:141">
      <c r="EK16302" s="598"/>
    </row>
    <row r="16303" spans="141:141">
      <c r="EK16303" s="598"/>
    </row>
    <row r="16304" spans="141:141">
      <c r="EK16304" s="598"/>
    </row>
    <row r="16305" spans="141:141">
      <c r="EK16305" s="598"/>
    </row>
    <row r="16306" spans="141:141">
      <c r="EK16306" s="598"/>
    </row>
    <row r="16307" spans="141:141">
      <c r="EK16307" s="598"/>
    </row>
    <row r="16308" spans="141:141">
      <c r="EK16308" s="598"/>
    </row>
    <row r="16309" spans="141:141">
      <c r="EK16309" s="598"/>
    </row>
    <row r="16310" spans="141:141">
      <c r="EK16310" s="598"/>
    </row>
    <row r="16311" spans="141:141">
      <c r="EK16311" s="598"/>
    </row>
    <row r="16312" spans="141:141">
      <c r="EK16312" s="598"/>
    </row>
    <row r="16313" spans="141:141">
      <c r="EK16313" s="598"/>
    </row>
    <row r="16314" spans="141:141">
      <c r="EK16314" s="598"/>
    </row>
    <row r="16315" spans="141:141">
      <c r="EK16315" s="598"/>
    </row>
    <row r="16316" spans="141:141">
      <c r="EK16316" s="598"/>
    </row>
    <row r="16317" spans="141:141">
      <c r="EK16317" s="598"/>
    </row>
    <row r="16318" spans="141:141">
      <c r="EK16318" s="598"/>
    </row>
    <row r="16319" spans="141:141">
      <c r="EK16319" s="598"/>
    </row>
    <row r="16320" spans="141:141">
      <c r="EK16320" s="598"/>
    </row>
    <row r="16321" spans="141:141">
      <c r="EK16321" s="598"/>
    </row>
    <row r="16322" spans="141:141">
      <c r="EK16322" s="598"/>
    </row>
    <row r="16323" spans="141:141">
      <c r="EK16323" s="598"/>
    </row>
    <row r="16324" spans="141:141">
      <c r="EK16324" s="598"/>
    </row>
    <row r="16325" spans="141:141">
      <c r="EK16325" s="598"/>
    </row>
    <row r="16326" spans="141:141">
      <c r="EK16326" s="598"/>
    </row>
    <row r="16327" spans="141:141">
      <c r="EK16327" s="598"/>
    </row>
    <row r="16328" spans="141:141">
      <c r="EK16328" s="598"/>
    </row>
    <row r="16329" spans="141:141">
      <c r="EK16329" s="598"/>
    </row>
    <row r="16330" spans="141:141">
      <c r="EK16330" s="598"/>
    </row>
    <row r="16331" spans="141:141">
      <c r="EK16331" s="598"/>
    </row>
    <row r="16332" spans="141:141">
      <c r="EK16332" s="598"/>
    </row>
    <row r="16333" spans="141:141">
      <c r="EK16333" s="598"/>
    </row>
    <row r="16334" spans="141:141">
      <c r="EK16334" s="598"/>
    </row>
    <row r="16335" spans="141:141">
      <c r="EK16335" s="598"/>
    </row>
    <row r="16336" spans="141:141">
      <c r="EK16336" s="598"/>
    </row>
    <row r="16337" spans="141:141">
      <c r="EK16337" s="598"/>
    </row>
    <row r="16338" spans="141:141">
      <c r="EK16338" s="598"/>
    </row>
    <row r="16339" spans="141:141">
      <c r="EK16339" s="598"/>
    </row>
    <row r="16340" spans="141:141">
      <c r="EK16340" s="598"/>
    </row>
    <row r="16341" spans="141:141">
      <c r="EK16341" s="598"/>
    </row>
    <row r="16342" spans="141:141">
      <c r="EK16342" s="598"/>
    </row>
    <row r="16343" spans="141:141">
      <c r="EK16343" s="598"/>
    </row>
    <row r="16344" spans="141:141">
      <c r="EK16344" s="598"/>
    </row>
    <row r="16345" spans="141:141">
      <c r="EK16345" s="598"/>
    </row>
    <row r="16346" spans="141:141">
      <c r="EK16346" s="598"/>
    </row>
    <row r="16347" spans="141:141">
      <c r="EK16347" s="598"/>
    </row>
    <row r="16348" spans="141:141">
      <c r="EK16348" s="598"/>
    </row>
    <row r="16349" spans="141:141">
      <c r="EK16349" s="598"/>
    </row>
    <row r="16350" spans="141:141">
      <c r="EK16350" s="598"/>
    </row>
    <row r="16351" spans="141:141">
      <c r="EK16351" s="598"/>
    </row>
    <row r="16352" spans="141:141">
      <c r="EK16352" s="598"/>
    </row>
    <row r="16353" spans="141:141">
      <c r="EK16353" s="598"/>
    </row>
    <row r="16354" spans="141:141">
      <c r="EK16354" s="598"/>
    </row>
    <row r="16355" spans="141:141">
      <c r="EK16355" s="598"/>
    </row>
    <row r="16356" spans="141:141">
      <c r="EK16356" s="598"/>
    </row>
    <row r="16357" spans="141:141">
      <c r="EK16357" s="598"/>
    </row>
    <row r="16358" spans="141:141">
      <c r="EK16358" s="598"/>
    </row>
    <row r="16359" spans="141:141">
      <c r="EK16359" s="598"/>
    </row>
    <row r="16360" spans="141:141">
      <c r="EK16360" s="598"/>
    </row>
    <row r="16361" spans="141:141">
      <c r="EK16361" s="598"/>
    </row>
    <row r="16362" spans="141:141">
      <c r="EK16362" s="598"/>
    </row>
    <row r="16363" spans="141:141">
      <c r="EK16363" s="598"/>
    </row>
    <row r="16364" spans="141:141">
      <c r="EK16364" s="598"/>
    </row>
    <row r="16365" spans="141:141">
      <c r="EK16365" s="598"/>
    </row>
    <row r="16366" spans="141:141">
      <c r="EK16366" s="598"/>
    </row>
    <row r="16367" spans="141:141">
      <c r="EK16367" s="598"/>
    </row>
    <row r="16368" spans="141:141">
      <c r="EK16368" s="598"/>
    </row>
    <row r="16369" spans="141:141">
      <c r="EK16369" s="598"/>
    </row>
    <row r="16370" spans="141:141">
      <c r="EK16370" s="598"/>
    </row>
    <row r="16371" spans="141:141">
      <c r="EK16371" s="598"/>
    </row>
    <row r="16372" spans="141:141">
      <c r="EK16372" s="598"/>
    </row>
    <row r="16373" spans="141:141">
      <c r="EK16373" s="598"/>
    </row>
    <row r="16374" spans="141:141">
      <c r="EK16374" s="598"/>
    </row>
    <row r="16375" spans="141:141">
      <c r="EK16375" s="598"/>
    </row>
    <row r="16376" spans="141:141">
      <c r="EK16376" s="598"/>
    </row>
    <row r="16377" spans="141:141">
      <c r="EK16377" s="598"/>
    </row>
    <row r="16378" spans="141:141">
      <c r="EK16378" s="598"/>
    </row>
    <row r="16379" spans="141:141">
      <c r="EK16379" s="598"/>
    </row>
    <row r="16380" spans="141:141">
      <c r="EK16380" s="598"/>
    </row>
    <row r="16381" spans="141:141">
      <c r="EK16381" s="598"/>
    </row>
    <row r="16382" spans="141:141">
      <c r="EK16382" s="598"/>
    </row>
    <row r="16383" spans="141:141">
      <c r="EK16383" s="598"/>
    </row>
    <row r="16384" spans="141:141">
      <c r="EK16384" s="598"/>
    </row>
    <row r="16385" spans="141:141">
      <c r="EK16385" s="598"/>
    </row>
    <row r="16386" spans="141:141">
      <c r="EK16386" s="598"/>
    </row>
    <row r="16387" spans="141:141">
      <c r="EK16387" s="598"/>
    </row>
    <row r="16388" spans="141:141">
      <c r="EK16388" s="598"/>
    </row>
    <row r="16389" spans="141:141">
      <c r="EK16389" s="598"/>
    </row>
    <row r="16390" spans="141:141">
      <c r="EK16390" s="598"/>
    </row>
    <row r="16391" spans="141:141">
      <c r="EK16391" s="598"/>
    </row>
    <row r="16392" spans="141:141">
      <c r="EK16392" s="598"/>
    </row>
    <row r="16393" spans="141:141">
      <c r="EK16393" s="598"/>
    </row>
    <row r="16394" spans="141:141">
      <c r="EK16394" s="598"/>
    </row>
    <row r="16395" spans="141:141">
      <c r="EK16395" s="598"/>
    </row>
    <row r="16396" spans="141:141">
      <c r="EK16396" s="598"/>
    </row>
    <row r="16397" spans="141:141">
      <c r="EK16397" s="598"/>
    </row>
    <row r="16398" spans="141:141">
      <c r="EK16398" s="598"/>
    </row>
    <row r="16399" spans="141:141">
      <c r="EK16399" s="598"/>
    </row>
    <row r="16400" spans="141:141">
      <c r="EK16400" s="598"/>
    </row>
    <row r="16401" spans="141:141">
      <c r="EK16401" s="598"/>
    </row>
    <row r="16402" spans="141:141">
      <c r="EK16402" s="598"/>
    </row>
    <row r="16403" spans="141:141">
      <c r="EK16403" s="598"/>
    </row>
    <row r="16404" spans="141:141">
      <c r="EK16404" s="598"/>
    </row>
    <row r="16405" spans="141:141">
      <c r="EK16405" s="598"/>
    </row>
    <row r="16406" spans="141:141">
      <c r="EK16406" s="598"/>
    </row>
    <row r="16407" spans="141:141">
      <c r="EK16407" s="598"/>
    </row>
    <row r="16408" spans="141:141">
      <c r="EK16408" s="598"/>
    </row>
    <row r="16409" spans="141:141">
      <c r="EK16409" s="598"/>
    </row>
    <row r="16410" spans="141:141">
      <c r="EK16410" s="598"/>
    </row>
    <row r="16411" spans="141:141">
      <c r="EK16411" s="598"/>
    </row>
    <row r="16412" spans="141:141">
      <c r="EK16412" s="598"/>
    </row>
    <row r="16413" spans="141:141">
      <c r="EK16413" s="598"/>
    </row>
    <row r="16414" spans="141:141">
      <c r="EK16414" s="598"/>
    </row>
    <row r="16415" spans="141:141">
      <c r="EK16415" s="598"/>
    </row>
    <row r="16416" spans="141:141">
      <c r="EK16416" s="598"/>
    </row>
    <row r="16417" spans="141:141">
      <c r="EK16417" s="598"/>
    </row>
    <row r="16418" spans="141:141">
      <c r="EK16418" s="598"/>
    </row>
    <row r="16419" spans="141:141">
      <c r="EK16419" s="598"/>
    </row>
    <row r="16420" spans="141:141">
      <c r="EK16420" s="598"/>
    </row>
    <row r="16421" spans="141:141">
      <c r="EK16421" s="598"/>
    </row>
    <row r="16422" spans="141:141">
      <c r="EK16422" s="598"/>
    </row>
    <row r="16423" spans="141:141">
      <c r="EK16423" s="598"/>
    </row>
    <row r="16424" spans="141:141">
      <c r="EK16424" s="598"/>
    </row>
    <row r="16425" spans="141:141">
      <c r="EK16425" s="598"/>
    </row>
    <row r="16426" spans="141:141">
      <c r="EK16426" s="598"/>
    </row>
    <row r="16427" spans="141:141">
      <c r="EK16427" s="598"/>
    </row>
    <row r="16428" spans="141:141">
      <c r="EK16428" s="598"/>
    </row>
    <row r="16429" spans="141:141">
      <c r="EK16429" s="598"/>
    </row>
    <row r="16430" spans="141:141">
      <c r="EK16430" s="598"/>
    </row>
    <row r="16431" spans="141:141">
      <c r="EK16431" s="598"/>
    </row>
    <row r="16432" spans="141:141">
      <c r="EK16432" s="598"/>
    </row>
    <row r="16433" spans="141:141">
      <c r="EK16433" s="598"/>
    </row>
    <row r="16434" spans="141:141">
      <c r="EK16434" s="598"/>
    </row>
    <row r="16435" spans="141:141">
      <c r="EK16435" s="598"/>
    </row>
    <row r="16436" spans="141:141">
      <c r="EK16436" s="598"/>
    </row>
    <row r="16437" spans="141:141">
      <c r="EK16437" s="598"/>
    </row>
    <row r="16438" spans="141:141">
      <c r="EK16438" s="598"/>
    </row>
    <row r="16439" spans="141:141">
      <c r="EK16439" s="598"/>
    </row>
    <row r="16440" spans="141:141">
      <c r="EK16440" s="598"/>
    </row>
    <row r="16441" spans="141:141">
      <c r="EK16441" s="598"/>
    </row>
    <row r="16442" spans="141:141">
      <c r="EK16442" s="598"/>
    </row>
    <row r="16443" spans="141:141">
      <c r="EK16443" s="598"/>
    </row>
    <row r="16444" spans="141:141">
      <c r="EK16444" s="598"/>
    </row>
    <row r="16445" spans="141:141">
      <c r="EK16445" s="598"/>
    </row>
    <row r="16446" spans="141:141">
      <c r="EK16446" s="598"/>
    </row>
    <row r="16447" spans="141:141">
      <c r="EK16447" s="598"/>
    </row>
    <row r="16448" spans="141:141">
      <c r="EK16448" s="598"/>
    </row>
    <row r="16449" spans="141:141">
      <c r="EK16449" s="598"/>
    </row>
    <row r="16450" spans="141:141">
      <c r="EK16450" s="598"/>
    </row>
    <row r="16451" spans="141:141">
      <c r="EK16451" s="598"/>
    </row>
    <row r="16452" spans="141:141">
      <c r="EK16452" s="598"/>
    </row>
    <row r="16453" spans="141:141">
      <c r="EK16453" s="598"/>
    </row>
    <row r="16454" spans="141:141">
      <c r="EK16454" s="598"/>
    </row>
    <row r="16455" spans="141:141">
      <c r="EK16455" s="598"/>
    </row>
    <row r="16456" spans="141:141">
      <c r="EK16456" s="598"/>
    </row>
    <row r="16457" spans="141:141">
      <c r="EK16457" s="598"/>
    </row>
    <row r="16458" spans="141:141">
      <c r="EK16458" s="598"/>
    </row>
    <row r="16459" spans="141:141">
      <c r="EK16459" s="598"/>
    </row>
    <row r="16460" spans="141:141">
      <c r="EK16460" s="598"/>
    </row>
    <row r="16461" spans="141:141">
      <c r="EK16461" s="598"/>
    </row>
    <row r="16462" spans="141:141">
      <c r="EK16462" s="598"/>
    </row>
    <row r="16463" spans="141:141">
      <c r="EK16463" s="598"/>
    </row>
    <row r="16464" spans="141:141">
      <c r="EK16464" s="598"/>
    </row>
    <row r="16465" spans="141:141">
      <c r="EK16465" s="598"/>
    </row>
    <row r="16466" spans="141:141">
      <c r="EK16466" s="598"/>
    </row>
    <row r="16467" spans="141:141">
      <c r="EK16467" s="598"/>
    </row>
    <row r="16468" spans="141:141">
      <c r="EK16468" s="598"/>
    </row>
    <row r="16469" spans="141:141">
      <c r="EK16469" s="598"/>
    </row>
    <row r="16470" spans="141:141">
      <c r="EK16470" s="598"/>
    </row>
    <row r="16471" spans="141:141">
      <c r="EK16471" s="598"/>
    </row>
    <row r="16472" spans="141:141">
      <c r="EK16472" s="598"/>
    </row>
    <row r="16473" spans="141:141">
      <c r="EK16473" s="598"/>
    </row>
    <row r="16474" spans="141:141">
      <c r="EK16474" s="598"/>
    </row>
    <row r="16475" spans="141:141">
      <c r="EK16475" s="598"/>
    </row>
    <row r="16476" spans="141:141">
      <c r="EK16476" s="598"/>
    </row>
    <row r="16477" spans="141:141">
      <c r="EK16477" s="598"/>
    </row>
    <row r="16478" spans="141:141">
      <c r="EK16478" s="598"/>
    </row>
    <row r="16479" spans="141:141">
      <c r="EK16479" s="598"/>
    </row>
    <row r="16480" spans="141:141">
      <c r="EK16480" s="598"/>
    </row>
    <row r="16481" spans="141:141">
      <c r="EK16481" s="598"/>
    </row>
    <row r="16482" spans="141:141">
      <c r="EK16482" s="598"/>
    </row>
    <row r="16483" spans="141:141">
      <c r="EK16483" s="598"/>
    </row>
    <row r="16484" spans="141:141">
      <c r="EK16484" s="598"/>
    </row>
    <row r="16485" spans="141:141">
      <c r="EK16485" s="598"/>
    </row>
    <row r="16486" spans="141:141">
      <c r="EK16486" s="598"/>
    </row>
    <row r="16487" spans="141:141">
      <c r="EK16487" s="598"/>
    </row>
    <row r="16488" spans="141:141">
      <c r="EK16488" s="598"/>
    </row>
    <row r="16489" spans="141:141">
      <c r="EK16489" s="598"/>
    </row>
    <row r="16490" spans="141:141">
      <c r="EK16490" s="598"/>
    </row>
    <row r="16491" spans="141:141">
      <c r="EK16491" s="598"/>
    </row>
    <row r="16492" spans="141:141">
      <c r="EK16492" s="598"/>
    </row>
    <row r="16493" spans="141:141">
      <c r="EK16493" s="598"/>
    </row>
    <row r="16494" spans="141:141">
      <c r="EK16494" s="598"/>
    </row>
    <row r="16495" spans="141:141">
      <c r="EK16495" s="598"/>
    </row>
    <row r="16496" spans="141:141">
      <c r="EK16496" s="598"/>
    </row>
    <row r="16497" spans="141:141">
      <c r="EK16497" s="598"/>
    </row>
    <row r="16498" spans="141:141">
      <c r="EK16498" s="598"/>
    </row>
    <row r="16499" spans="141:141">
      <c r="EK16499" s="598"/>
    </row>
    <row r="16500" spans="141:141">
      <c r="EK16500" s="598"/>
    </row>
    <row r="16501" spans="141:141">
      <c r="EK16501" s="598"/>
    </row>
    <row r="16502" spans="141:141">
      <c r="EK16502" s="598"/>
    </row>
    <row r="16503" spans="141:141">
      <c r="EK16503" s="598"/>
    </row>
    <row r="16504" spans="141:141">
      <c r="EK16504" s="598"/>
    </row>
    <row r="16505" spans="141:141">
      <c r="EK16505" s="598"/>
    </row>
    <row r="16506" spans="141:141">
      <c r="EK16506" s="598"/>
    </row>
    <row r="16507" spans="141:141">
      <c r="EK16507" s="598"/>
    </row>
    <row r="16508" spans="141:141">
      <c r="EK16508" s="598"/>
    </row>
    <row r="16509" spans="141:141">
      <c r="EK16509" s="598"/>
    </row>
    <row r="16510" spans="141:141">
      <c r="EK16510" s="598"/>
    </row>
    <row r="16511" spans="141:141">
      <c r="EK16511" s="598"/>
    </row>
    <row r="16512" spans="141:141">
      <c r="EK16512" s="598"/>
    </row>
    <row r="16513" spans="141:141">
      <c r="EK16513" s="598"/>
    </row>
    <row r="16514" spans="141:141">
      <c r="EK16514" s="598"/>
    </row>
    <row r="16515" spans="141:141">
      <c r="EK16515" s="598"/>
    </row>
    <row r="16516" spans="141:141">
      <c r="EK16516" s="598"/>
    </row>
    <row r="16517" spans="141:141">
      <c r="EK16517" s="598"/>
    </row>
    <row r="16518" spans="141:141">
      <c r="EK16518" s="598"/>
    </row>
    <row r="16519" spans="141:141">
      <c r="EK16519" s="598"/>
    </row>
    <row r="16520" spans="141:141">
      <c r="EK16520" s="598"/>
    </row>
    <row r="16521" spans="141:141">
      <c r="EK16521" s="598"/>
    </row>
    <row r="16522" spans="141:141">
      <c r="EK16522" s="598"/>
    </row>
    <row r="16523" spans="141:141">
      <c r="EK16523" s="598"/>
    </row>
    <row r="16524" spans="141:141">
      <c r="EK16524" s="598"/>
    </row>
    <row r="16525" spans="141:141">
      <c r="EK16525" s="598"/>
    </row>
    <row r="16526" spans="141:141">
      <c r="EK16526" s="598"/>
    </row>
    <row r="16527" spans="141:141">
      <c r="EK16527" s="598"/>
    </row>
    <row r="16528" spans="141:141">
      <c r="EK16528" s="598"/>
    </row>
    <row r="16529" spans="141:141">
      <c r="EK16529" s="598"/>
    </row>
    <row r="16530" spans="141:141">
      <c r="EK16530" s="598"/>
    </row>
    <row r="16531" spans="141:141">
      <c r="EK16531" s="598"/>
    </row>
    <row r="16532" spans="141:141">
      <c r="EK16532" s="598"/>
    </row>
    <row r="16533" spans="141:141">
      <c r="EK16533" s="598"/>
    </row>
    <row r="16534" spans="141:141">
      <c r="EK16534" s="598"/>
    </row>
    <row r="16535" spans="141:141">
      <c r="EK16535" s="598"/>
    </row>
    <row r="16536" spans="141:141">
      <c r="EK16536" s="598"/>
    </row>
    <row r="16537" spans="141:141">
      <c r="EK16537" s="598"/>
    </row>
    <row r="16538" spans="141:141">
      <c r="EK16538" s="598"/>
    </row>
    <row r="16539" spans="141:141">
      <c r="EK16539" s="598"/>
    </row>
    <row r="16540" spans="141:141">
      <c r="EK16540" s="598"/>
    </row>
    <row r="16541" spans="141:141">
      <c r="EK16541" s="598"/>
    </row>
    <row r="16542" spans="141:141">
      <c r="EK16542" s="598"/>
    </row>
    <row r="16543" spans="141:141">
      <c r="EK16543" s="598"/>
    </row>
    <row r="16544" spans="141:141">
      <c r="EK16544" s="598"/>
    </row>
    <row r="16545" spans="141:141">
      <c r="EK16545" s="598"/>
    </row>
    <row r="16546" spans="141:141">
      <c r="EK16546" s="598"/>
    </row>
    <row r="16547" spans="141:141">
      <c r="EK16547" s="598"/>
    </row>
    <row r="16548" spans="141:141">
      <c r="EK16548" s="598"/>
    </row>
    <row r="16549" spans="141:141">
      <c r="EK16549" s="598"/>
    </row>
    <row r="16550" spans="141:141">
      <c r="EK16550" s="598"/>
    </row>
    <row r="16551" spans="141:141">
      <c r="EK16551" s="598"/>
    </row>
    <row r="16552" spans="141:141">
      <c r="EK16552" s="598"/>
    </row>
    <row r="16553" spans="141:141">
      <c r="EK16553" s="598"/>
    </row>
    <row r="16554" spans="141:141">
      <c r="EK16554" s="598"/>
    </row>
    <row r="16555" spans="141:141">
      <c r="EK16555" s="598"/>
    </row>
    <row r="16556" spans="141:141">
      <c r="EK16556" s="598"/>
    </row>
    <row r="16557" spans="141:141">
      <c r="EK16557" s="598"/>
    </row>
    <row r="16558" spans="141:141">
      <c r="EK16558" s="598"/>
    </row>
    <row r="16559" spans="141:141">
      <c r="EK16559" s="598"/>
    </row>
    <row r="16560" spans="141:141">
      <c r="EK16560" s="598"/>
    </row>
    <row r="16561" spans="141:141">
      <c r="EK16561" s="598"/>
    </row>
    <row r="16562" spans="141:141">
      <c r="EK16562" s="598"/>
    </row>
    <row r="16563" spans="141:141">
      <c r="EK16563" s="598"/>
    </row>
    <row r="16564" spans="141:141">
      <c r="EK16564" s="598"/>
    </row>
    <row r="16565" spans="141:141">
      <c r="EK16565" s="598"/>
    </row>
    <row r="16566" spans="141:141">
      <c r="EK16566" s="598"/>
    </row>
    <row r="16567" spans="141:141">
      <c r="EK16567" s="598"/>
    </row>
    <row r="16568" spans="141:141">
      <c r="EK16568" s="598"/>
    </row>
    <row r="16569" spans="141:141">
      <c r="EK16569" s="598"/>
    </row>
    <row r="16570" spans="141:141">
      <c r="EK16570" s="598"/>
    </row>
    <row r="16571" spans="141:141">
      <c r="EK16571" s="598"/>
    </row>
    <row r="16572" spans="141:141">
      <c r="EK16572" s="598"/>
    </row>
    <row r="16573" spans="141:141">
      <c r="EK16573" s="598"/>
    </row>
    <row r="16574" spans="141:141">
      <c r="EK16574" s="598"/>
    </row>
    <row r="16575" spans="141:141">
      <c r="EK16575" s="598"/>
    </row>
    <row r="16576" spans="141:141">
      <c r="EK16576" s="598"/>
    </row>
    <row r="16577" spans="141:141">
      <c r="EK16577" s="598"/>
    </row>
    <row r="16578" spans="141:141">
      <c r="EK16578" s="598"/>
    </row>
    <row r="16579" spans="141:141">
      <c r="EK16579" s="598"/>
    </row>
    <row r="16580" spans="141:141">
      <c r="EK16580" s="598"/>
    </row>
    <row r="16581" spans="141:141">
      <c r="EK16581" s="598"/>
    </row>
    <row r="16582" spans="141:141">
      <c r="EK16582" s="598"/>
    </row>
    <row r="16583" spans="141:141">
      <c r="EK16583" s="598"/>
    </row>
    <row r="16584" spans="141:141">
      <c r="EK16584" s="598"/>
    </row>
    <row r="16585" spans="141:141">
      <c r="EK16585" s="598"/>
    </row>
    <row r="16586" spans="141:141">
      <c r="EK16586" s="598"/>
    </row>
    <row r="16587" spans="141:141">
      <c r="EK16587" s="598"/>
    </row>
    <row r="16588" spans="141:141">
      <c r="EK16588" s="598"/>
    </row>
    <row r="16589" spans="141:141">
      <c r="EK16589" s="598"/>
    </row>
    <row r="16590" spans="141:141">
      <c r="EK16590" s="598"/>
    </row>
    <row r="16591" spans="141:141">
      <c r="EK16591" s="598"/>
    </row>
    <row r="16592" spans="141:141">
      <c r="EK16592" s="598"/>
    </row>
    <row r="16593" spans="141:141">
      <c r="EK16593" s="598"/>
    </row>
    <row r="16594" spans="141:141">
      <c r="EK16594" s="598"/>
    </row>
    <row r="16595" spans="141:141">
      <c r="EK16595" s="598"/>
    </row>
    <row r="16596" spans="141:141">
      <c r="EK16596" s="598"/>
    </row>
    <row r="16597" spans="141:141">
      <c r="EK16597" s="598"/>
    </row>
    <row r="16598" spans="141:141">
      <c r="EK16598" s="598"/>
    </row>
    <row r="16599" spans="141:141">
      <c r="EK16599" s="598"/>
    </row>
    <row r="16600" spans="141:141">
      <c r="EK16600" s="598"/>
    </row>
    <row r="16601" spans="141:141">
      <c r="EK16601" s="598"/>
    </row>
    <row r="16602" spans="141:141">
      <c r="EK16602" s="598"/>
    </row>
    <row r="16603" spans="141:141">
      <c r="EK16603" s="598"/>
    </row>
    <row r="16604" spans="141:141">
      <c r="EK16604" s="598"/>
    </row>
    <row r="16605" spans="141:141">
      <c r="EK16605" s="598"/>
    </row>
    <row r="16606" spans="141:141">
      <c r="EK16606" s="598"/>
    </row>
    <row r="16607" spans="141:141">
      <c r="EK16607" s="598"/>
    </row>
    <row r="16608" spans="141:141">
      <c r="EK16608" s="598"/>
    </row>
    <row r="16609" spans="141:141">
      <c r="EK16609" s="598"/>
    </row>
    <row r="16610" spans="141:141">
      <c r="EK16610" s="598"/>
    </row>
    <row r="16611" spans="141:141">
      <c r="EK16611" s="598"/>
    </row>
    <row r="16612" spans="141:141">
      <c r="EK16612" s="598"/>
    </row>
    <row r="16613" spans="141:141">
      <c r="EK16613" s="598"/>
    </row>
    <row r="16614" spans="141:141">
      <c r="EK16614" s="598"/>
    </row>
    <row r="16615" spans="141:141">
      <c r="EK16615" s="598"/>
    </row>
    <row r="16616" spans="141:141">
      <c r="EK16616" s="598"/>
    </row>
    <row r="16617" spans="141:141">
      <c r="EK16617" s="598"/>
    </row>
    <row r="16618" spans="141:141">
      <c r="EK16618" s="598"/>
    </row>
    <row r="16619" spans="141:141">
      <c r="EK16619" s="598"/>
    </row>
    <row r="16620" spans="141:141">
      <c r="EK16620" s="598"/>
    </row>
    <row r="16621" spans="141:141">
      <c r="EK16621" s="598"/>
    </row>
    <row r="16622" spans="141:141">
      <c r="EK16622" s="598"/>
    </row>
    <row r="16623" spans="141:141">
      <c r="EK16623" s="598"/>
    </row>
    <row r="16624" spans="141:141">
      <c r="EK16624" s="598"/>
    </row>
    <row r="16625" spans="141:141">
      <c r="EK16625" s="598"/>
    </row>
    <row r="16626" spans="141:141">
      <c r="EK16626" s="598"/>
    </row>
    <row r="16627" spans="141:141">
      <c r="EK16627" s="598"/>
    </row>
    <row r="16628" spans="141:141">
      <c r="EK16628" s="598"/>
    </row>
    <row r="16629" spans="141:141">
      <c r="EK16629" s="598"/>
    </row>
    <row r="16630" spans="141:141">
      <c r="EK16630" s="598"/>
    </row>
    <row r="16631" spans="141:141">
      <c r="EK16631" s="598"/>
    </row>
    <row r="16632" spans="141:141">
      <c r="EK16632" s="598"/>
    </row>
    <row r="16633" spans="141:141">
      <c r="EK16633" s="598"/>
    </row>
    <row r="16634" spans="141:141">
      <c r="EK16634" s="598"/>
    </row>
    <row r="16635" spans="141:141">
      <c r="EK16635" s="598"/>
    </row>
    <row r="16636" spans="141:141">
      <c r="EK16636" s="598"/>
    </row>
    <row r="16637" spans="141:141">
      <c r="EK16637" s="598"/>
    </row>
    <row r="16638" spans="141:141">
      <c r="EK16638" s="598"/>
    </row>
    <row r="16639" spans="141:141">
      <c r="EK16639" s="598"/>
    </row>
    <row r="16640" spans="141:141">
      <c r="EK16640" s="598"/>
    </row>
    <row r="16641" spans="141:141">
      <c r="EK16641" s="598"/>
    </row>
    <row r="16642" spans="141:141">
      <c r="EK16642" s="598"/>
    </row>
    <row r="16643" spans="141:141">
      <c r="EK16643" s="598"/>
    </row>
    <row r="16644" spans="141:141">
      <c r="EK16644" s="598"/>
    </row>
    <row r="16645" spans="141:141">
      <c r="EK16645" s="598"/>
    </row>
    <row r="16646" spans="141:141">
      <c r="EK16646" s="598"/>
    </row>
    <row r="16647" spans="141:141">
      <c r="EK16647" s="598"/>
    </row>
    <row r="16648" spans="141:141">
      <c r="EK16648" s="598"/>
    </row>
    <row r="16649" spans="141:141">
      <c r="EK16649" s="598"/>
    </row>
    <row r="16650" spans="141:141">
      <c r="EK16650" s="598"/>
    </row>
    <row r="16651" spans="141:141">
      <c r="EK16651" s="598"/>
    </row>
    <row r="16652" spans="141:141">
      <c r="EK16652" s="598"/>
    </row>
    <row r="16653" spans="141:141">
      <c r="EK16653" s="598"/>
    </row>
    <row r="16654" spans="141:141">
      <c r="EK16654" s="598"/>
    </row>
    <row r="16655" spans="141:141">
      <c r="EK16655" s="598"/>
    </row>
    <row r="16656" spans="141:141">
      <c r="EK16656" s="598"/>
    </row>
    <row r="16657" spans="141:141">
      <c r="EK16657" s="598"/>
    </row>
    <row r="16658" spans="141:141">
      <c r="EK16658" s="598"/>
    </row>
    <row r="16659" spans="141:141">
      <c r="EK16659" s="598"/>
    </row>
    <row r="16660" spans="141:141">
      <c r="EK16660" s="598"/>
    </row>
    <row r="16661" spans="141:141">
      <c r="EK16661" s="598"/>
    </row>
    <row r="16662" spans="141:141">
      <c r="EK16662" s="598"/>
    </row>
    <row r="16663" spans="141:141">
      <c r="EK16663" s="598"/>
    </row>
    <row r="16664" spans="141:141">
      <c r="EK16664" s="598"/>
    </row>
    <row r="16665" spans="141:141">
      <c r="EK16665" s="598"/>
    </row>
    <row r="16666" spans="141:141">
      <c r="EK16666" s="598"/>
    </row>
    <row r="16667" spans="141:141">
      <c r="EK16667" s="598"/>
    </row>
    <row r="16668" spans="141:141">
      <c r="EK16668" s="598"/>
    </row>
    <row r="16669" spans="141:141">
      <c r="EK16669" s="598"/>
    </row>
    <row r="16670" spans="141:141">
      <c r="EK16670" s="598"/>
    </row>
    <row r="16671" spans="141:141">
      <c r="EK16671" s="598"/>
    </row>
    <row r="16672" spans="141:141">
      <c r="EK16672" s="598"/>
    </row>
    <row r="16673" spans="141:141">
      <c r="EK16673" s="598"/>
    </row>
    <row r="16674" spans="141:141">
      <c r="EK16674" s="598"/>
    </row>
    <row r="16675" spans="141:141">
      <c r="EK16675" s="598"/>
    </row>
    <row r="16676" spans="141:141">
      <c r="EK16676" s="598"/>
    </row>
    <row r="16677" spans="141:141">
      <c r="EK16677" s="598"/>
    </row>
    <row r="16678" spans="141:141">
      <c r="EK16678" s="598"/>
    </row>
    <row r="16679" spans="141:141">
      <c r="EK16679" s="598"/>
    </row>
    <row r="16680" spans="141:141">
      <c r="EK16680" s="598"/>
    </row>
    <row r="16681" spans="141:141">
      <c r="EK16681" s="598"/>
    </row>
    <row r="16682" spans="141:141">
      <c r="EK16682" s="598"/>
    </row>
    <row r="16683" spans="141:141">
      <c r="EK16683" s="598"/>
    </row>
    <row r="16684" spans="141:141">
      <c r="EK16684" s="598"/>
    </row>
    <row r="16685" spans="141:141">
      <c r="EK16685" s="598"/>
    </row>
    <row r="16686" spans="141:141">
      <c r="EK16686" s="598"/>
    </row>
    <row r="16687" spans="141:141">
      <c r="EK16687" s="598"/>
    </row>
    <row r="16688" spans="141:141">
      <c r="EK16688" s="598"/>
    </row>
    <row r="16689" spans="141:141">
      <c r="EK16689" s="598"/>
    </row>
    <row r="16690" spans="141:141">
      <c r="EK16690" s="598"/>
    </row>
    <row r="16691" spans="141:141">
      <c r="EK16691" s="598"/>
    </row>
    <row r="16692" spans="141:141">
      <c r="EK16692" s="598"/>
    </row>
    <row r="16693" spans="141:141">
      <c r="EK16693" s="598"/>
    </row>
    <row r="16694" spans="141:141">
      <c r="EK16694" s="598"/>
    </row>
    <row r="16695" spans="141:141">
      <c r="EK16695" s="598"/>
    </row>
    <row r="16696" spans="141:141">
      <c r="EK16696" s="598"/>
    </row>
    <row r="16697" spans="141:141">
      <c r="EK16697" s="598"/>
    </row>
    <row r="16698" spans="141:141">
      <c r="EK16698" s="598"/>
    </row>
    <row r="16699" spans="141:141">
      <c r="EK16699" s="598"/>
    </row>
    <row r="16700" spans="141:141">
      <c r="EK16700" s="598"/>
    </row>
    <row r="16701" spans="141:141">
      <c r="EK16701" s="598"/>
    </row>
    <row r="16702" spans="141:141">
      <c r="EK16702" s="598"/>
    </row>
    <row r="16703" spans="141:141">
      <c r="EK16703" s="598"/>
    </row>
    <row r="16704" spans="141:141">
      <c r="EK16704" s="598"/>
    </row>
    <row r="16705" spans="141:141">
      <c r="EK16705" s="598"/>
    </row>
    <row r="16706" spans="141:141">
      <c r="EK16706" s="598"/>
    </row>
    <row r="16707" spans="141:141">
      <c r="EK16707" s="598"/>
    </row>
    <row r="16708" spans="141:141">
      <c r="EK16708" s="598"/>
    </row>
    <row r="16709" spans="141:141">
      <c r="EK16709" s="598"/>
    </row>
    <row r="16710" spans="141:141">
      <c r="EK16710" s="598"/>
    </row>
    <row r="16711" spans="141:141">
      <c r="EK16711" s="598"/>
    </row>
    <row r="16712" spans="141:141">
      <c r="EK16712" s="598"/>
    </row>
    <row r="16713" spans="141:141">
      <c r="EK16713" s="598"/>
    </row>
    <row r="16714" spans="141:141">
      <c r="EK16714" s="598"/>
    </row>
    <row r="16715" spans="141:141">
      <c r="EK16715" s="598"/>
    </row>
    <row r="16716" spans="141:141">
      <c r="EK16716" s="598"/>
    </row>
    <row r="16717" spans="141:141">
      <c r="EK16717" s="598"/>
    </row>
    <row r="16718" spans="141:141">
      <c r="EK16718" s="598"/>
    </row>
    <row r="16719" spans="141:141">
      <c r="EK16719" s="598"/>
    </row>
    <row r="16720" spans="141:141">
      <c r="EK16720" s="598"/>
    </row>
    <row r="16721" spans="141:141">
      <c r="EK16721" s="598"/>
    </row>
    <row r="16722" spans="141:141">
      <c r="EK16722" s="598"/>
    </row>
    <row r="16723" spans="141:141">
      <c r="EK16723" s="598"/>
    </row>
    <row r="16724" spans="141:141">
      <c r="EK16724" s="598"/>
    </row>
    <row r="16725" spans="141:141">
      <c r="EK16725" s="598"/>
    </row>
    <row r="16726" spans="141:141">
      <c r="EK16726" s="598"/>
    </row>
    <row r="16727" spans="141:141">
      <c r="EK16727" s="598"/>
    </row>
    <row r="16728" spans="141:141">
      <c r="EK16728" s="598"/>
    </row>
    <row r="16729" spans="141:141">
      <c r="EK16729" s="598"/>
    </row>
    <row r="16730" spans="141:141">
      <c r="EK16730" s="598"/>
    </row>
    <row r="16731" spans="141:141">
      <c r="EK16731" s="598"/>
    </row>
    <row r="16732" spans="141:141">
      <c r="EK16732" s="598"/>
    </row>
    <row r="16733" spans="141:141">
      <c r="EK16733" s="598"/>
    </row>
    <row r="16734" spans="141:141">
      <c r="EK16734" s="598"/>
    </row>
    <row r="16735" spans="141:141">
      <c r="EK16735" s="598"/>
    </row>
    <row r="16736" spans="141:141">
      <c r="EK16736" s="598"/>
    </row>
    <row r="16737" spans="141:141">
      <c r="EK16737" s="598"/>
    </row>
    <row r="16738" spans="141:141">
      <c r="EK16738" s="598"/>
    </row>
    <row r="16739" spans="141:141">
      <c r="EK16739" s="598"/>
    </row>
    <row r="16740" spans="141:141">
      <c r="EK16740" s="598"/>
    </row>
    <row r="16741" spans="141:141">
      <c r="EK16741" s="598"/>
    </row>
    <row r="16742" spans="141:141">
      <c r="EK16742" s="598"/>
    </row>
    <row r="16743" spans="141:141">
      <c r="EK16743" s="598"/>
    </row>
    <row r="16744" spans="141:141">
      <c r="EK16744" s="598"/>
    </row>
    <row r="16745" spans="141:141">
      <c r="EK16745" s="598"/>
    </row>
    <row r="16746" spans="141:141">
      <c r="EK16746" s="598"/>
    </row>
    <row r="16747" spans="141:141">
      <c r="EK16747" s="598"/>
    </row>
    <row r="16748" spans="141:141">
      <c r="EK16748" s="598"/>
    </row>
    <row r="16749" spans="141:141">
      <c r="EK16749" s="598"/>
    </row>
    <row r="16750" spans="141:141">
      <c r="EK16750" s="598"/>
    </row>
    <row r="16751" spans="141:141">
      <c r="EK16751" s="598"/>
    </row>
    <row r="16752" spans="141:141">
      <c r="EK16752" s="598"/>
    </row>
    <row r="16753" spans="141:141">
      <c r="EK16753" s="598"/>
    </row>
    <row r="16754" spans="141:141">
      <c r="EK16754" s="598"/>
    </row>
    <row r="16755" spans="141:141">
      <c r="EK16755" s="598"/>
    </row>
    <row r="16756" spans="141:141">
      <c r="EK16756" s="598"/>
    </row>
    <row r="16757" spans="141:141">
      <c r="EK16757" s="598"/>
    </row>
    <row r="16758" spans="141:141">
      <c r="EK16758" s="598"/>
    </row>
    <row r="16759" spans="141:141">
      <c r="EK16759" s="598"/>
    </row>
    <row r="16760" spans="141:141">
      <c r="EK16760" s="598"/>
    </row>
    <row r="16761" spans="141:141">
      <c r="EK16761" s="598"/>
    </row>
    <row r="16762" spans="141:141">
      <c r="EK16762" s="598"/>
    </row>
    <row r="16763" spans="141:141">
      <c r="EK16763" s="598"/>
    </row>
    <row r="16764" spans="141:141">
      <c r="EK16764" s="598"/>
    </row>
    <row r="16765" spans="141:141">
      <c r="EK16765" s="598"/>
    </row>
    <row r="16766" spans="141:141">
      <c r="EK16766" s="598"/>
    </row>
    <row r="16767" spans="141:141">
      <c r="EK16767" s="598"/>
    </row>
    <row r="16768" spans="141:141">
      <c r="EK16768" s="598"/>
    </row>
    <row r="16769" spans="141:141">
      <c r="EK16769" s="598"/>
    </row>
    <row r="16770" spans="141:141">
      <c r="EK16770" s="598"/>
    </row>
    <row r="16771" spans="141:141">
      <c r="EK16771" s="598"/>
    </row>
    <row r="16772" spans="141:141">
      <c r="EK16772" s="598"/>
    </row>
    <row r="16773" spans="141:141">
      <c r="EK16773" s="598"/>
    </row>
    <row r="16774" spans="141:141">
      <c r="EK16774" s="598"/>
    </row>
    <row r="16775" spans="141:141">
      <c r="EK16775" s="598"/>
    </row>
    <row r="16776" spans="141:141">
      <c r="EK16776" s="598"/>
    </row>
    <row r="16777" spans="141:141">
      <c r="EK16777" s="598"/>
    </row>
    <row r="16778" spans="141:141">
      <c r="EK16778" s="598"/>
    </row>
    <row r="16779" spans="141:141">
      <c r="EK16779" s="598"/>
    </row>
    <row r="16780" spans="141:141">
      <c r="EK16780" s="598"/>
    </row>
    <row r="16781" spans="141:141">
      <c r="EK16781" s="598"/>
    </row>
    <row r="16782" spans="141:141">
      <c r="EK16782" s="598"/>
    </row>
    <row r="16783" spans="141:141">
      <c r="EK16783" s="598"/>
    </row>
    <row r="16784" spans="141:141">
      <c r="EK16784" s="598"/>
    </row>
    <row r="16785" spans="141:141">
      <c r="EK16785" s="598"/>
    </row>
    <row r="16786" spans="141:141">
      <c r="EK16786" s="598"/>
    </row>
    <row r="16787" spans="141:141">
      <c r="EK16787" s="598"/>
    </row>
    <row r="16788" spans="141:141">
      <c r="EK16788" s="598"/>
    </row>
    <row r="16789" spans="141:141">
      <c r="EK16789" s="598"/>
    </row>
    <row r="16790" spans="141:141">
      <c r="EK16790" s="598"/>
    </row>
    <row r="16791" spans="141:141">
      <c r="EK16791" s="598"/>
    </row>
    <row r="16792" spans="141:141">
      <c r="EK16792" s="598"/>
    </row>
    <row r="16793" spans="141:141">
      <c r="EK16793" s="598"/>
    </row>
    <row r="16794" spans="141:141">
      <c r="EK16794" s="598"/>
    </row>
    <row r="16795" spans="141:141">
      <c r="EK16795" s="598"/>
    </row>
    <row r="16796" spans="141:141">
      <c r="EK16796" s="598"/>
    </row>
    <row r="16797" spans="141:141">
      <c r="EK16797" s="598"/>
    </row>
    <row r="16798" spans="141:141">
      <c r="EK16798" s="598"/>
    </row>
    <row r="16799" spans="141:141">
      <c r="EK16799" s="598"/>
    </row>
    <row r="16800" spans="141:141">
      <c r="EK16800" s="598"/>
    </row>
    <row r="16801" spans="141:141">
      <c r="EK16801" s="598"/>
    </row>
    <row r="16802" spans="141:141">
      <c r="EK16802" s="598"/>
    </row>
    <row r="16803" spans="141:141">
      <c r="EK16803" s="598"/>
    </row>
    <row r="16804" spans="141:141">
      <c r="EK16804" s="598"/>
    </row>
    <row r="16805" spans="141:141">
      <c r="EK16805" s="598"/>
    </row>
    <row r="16806" spans="141:141">
      <c r="EK16806" s="598"/>
    </row>
    <row r="16807" spans="141:141">
      <c r="EK16807" s="598"/>
    </row>
    <row r="16808" spans="141:141">
      <c r="EK16808" s="598"/>
    </row>
    <row r="16809" spans="141:141">
      <c r="EK16809" s="598"/>
    </row>
    <row r="16810" spans="141:141">
      <c r="EK16810" s="598"/>
    </row>
    <row r="16811" spans="141:141">
      <c r="EK16811" s="598"/>
    </row>
    <row r="16812" spans="141:141">
      <c r="EK16812" s="598"/>
    </row>
    <row r="16813" spans="141:141">
      <c r="EK16813" s="598"/>
    </row>
    <row r="16814" spans="141:141">
      <c r="EK16814" s="598"/>
    </row>
    <row r="16815" spans="141:141">
      <c r="EK16815" s="598"/>
    </row>
    <row r="16816" spans="141:141">
      <c r="EK16816" s="598"/>
    </row>
    <row r="16817" spans="141:141">
      <c r="EK16817" s="598"/>
    </row>
    <row r="16818" spans="141:141">
      <c r="EK16818" s="598"/>
    </row>
    <row r="16819" spans="141:141">
      <c r="EK16819" s="598"/>
    </row>
    <row r="16820" spans="141:141">
      <c r="EK16820" s="598"/>
    </row>
    <row r="16821" spans="141:141">
      <c r="EK16821" s="598"/>
    </row>
    <row r="16822" spans="141:141">
      <c r="EK16822" s="598"/>
    </row>
    <row r="16823" spans="141:141">
      <c r="EK16823" s="598"/>
    </row>
    <row r="16824" spans="141:141">
      <c r="EK16824" s="598"/>
    </row>
    <row r="16825" spans="141:141">
      <c r="EK16825" s="598"/>
    </row>
    <row r="16826" spans="141:141">
      <c r="EK16826" s="598"/>
    </row>
    <row r="16827" spans="141:141">
      <c r="EK16827" s="598"/>
    </row>
    <row r="16828" spans="141:141">
      <c r="EK16828" s="598"/>
    </row>
    <row r="16829" spans="141:141">
      <c r="EK16829" s="598"/>
    </row>
    <row r="16830" spans="141:141">
      <c r="EK16830" s="598"/>
    </row>
    <row r="16831" spans="141:141">
      <c r="EK16831" s="598"/>
    </row>
    <row r="16832" spans="141:141">
      <c r="EK16832" s="598"/>
    </row>
    <row r="16833" spans="141:141">
      <c r="EK16833" s="598"/>
    </row>
    <row r="16834" spans="141:141">
      <c r="EK16834" s="598"/>
    </row>
    <row r="16835" spans="141:141">
      <c r="EK16835" s="598"/>
    </row>
    <row r="16836" spans="141:141">
      <c r="EK16836" s="598"/>
    </row>
    <row r="16837" spans="141:141">
      <c r="EK16837" s="598"/>
    </row>
    <row r="16838" spans="141:141">
      <c r="EK16838" s="598"/>
    </row>
    <row r="16839" spans="141:141">
      <c r="EK16839" s="598"/>
    </row>
    <row r="16840" spans="141:141">
      <c r="EK16840" s="598"/>
    </row>
    <row r="16841" spans="141:141">
      <c r="EK16841" s="598"/>
    </row>
    <row r="16842" spans="141:141">
      <c r="EK16842" s="598"/>
    </row>
    <row r="16843" spans="141:141">
      <c r="EK16843" s="598"/>
    </row>
    <row r="16844" spans="141:141">
      <c r="EK16844" s="598"/>
    </row>
    <row r="16845" spans="141:141">
      <c r="EK16845" s="598"/>
    </row>
    <row r="16846" spans="141:141">
      <c r="EK16846" s="598"/>
    </row>
    <row r="16847" spans="141:141">
      <c r="EK16847" s="598"/>
    </row>
    <row r="16848" spans="141:141">
      <c r="EK16848" s="598"/>
    </row>
    <row r="16849" spans="141:141">
      <c r="EK16849" s="598"/>
    </row>
    <row r="16850" spans="141:141">
      <c r="EK16850" s="598"/>
    </row>
    <row r="16851" spans="141:141">
      <c r="EK16851" s="598"/>
    </row>
    <row r="16852" spans="141:141">
      <c r="EK16852" s="598"/>
    </row>
    <row r="16853" spans="141:141">
      <c r="EK16853" s="598"/>
    </row>
    <row r="16854" spans="141:141">
      <c r="EK16854" s="598"/>
    </row>
    <row r="16855" spans="141:141">
      <c r="EK16855" s="598"/>
    </row>
    <row r="16856" spans="141:141">
      <c r="EK16856" s="598"/>
    </row>
    <row r="16857" spans="141:141">
      <c r="EK16857" s="598"/>
    </row>
    <row r="16858" spans="141:141">
      <c r="EK16858" s="598"/>
    </row>
    <row r="16859" spans="141:141">
      <c r="EK16859" s="598"/>
    </row>
    <row r="16860" spans="141:141">
      <c r="EK16860" s="598"/>
    </row>
    <row r="16861" spans="141:141">
      <c r="EK16861" s="598"/>
    </row>
    <row r="16862" spans="141:141">
      <c r="EK16862" s="598"/>
    </row>
    <row r="16863" spans="141:141">
      <c r="EK16863" s="598"/>
    </row>
    <row r="16864" spans="141:141">
      <c r="EK16864" s="598"/>
    </row>
    <row r="16865" spans="141:141">
      <c r="EK16865" s="598"/>
    </row>
    <row r="16866" spans="141:141">
      <c r="EK16866" s="598"/>
    </row>
    <row r="16867" spans="141:141">
      <c r="EK16867" s="598"/>
    </row>
    <row r="16868" spans="141:141">
      <c r="EK16868" s="598"/>
    </row>
    <row r="16869" spans="141:141">
      <c r="EK16869" s="598"/>
    </row>
    <row r="16870" spans="141:141">
      <c r="EK16870" s="598"/>
    </row>
    <row r="16871" spans="141:141">
      <c r="EK16871" s="598"/>
    </row>
    <row r="16872" spans="141:141">
      <c r="EK16872" s="598"/>
    </row>
    <row r="16873" spans="141:141">
      <c r="EK16873" s="598"/>
    </row>
    <row r="16874" spans="141:141">
      <c r="EK16874" s="598"/>
    </row>
    <row r="16875" spans="141:141">
      <c r="EK16875" s="598"/>
    </row>
    <row r="16876" spans="141:141">
      <c r="EK16876" s="598"/>
    </row>
    <row r="16877" spans="141:141">
      <c r="EK16877" s="598"/>
    </row>
    <row r="16878" spans="141:141">
      <c r="EK16878" s="598"/>
    </row>
    <row r="16879" spans="141:141">
      <c r="EK16879" s="598"/>
    </row>
    <row r="16880" spans="141:141">
      <c r="EK16880" s="598"/>
    </row>
    <row r="16881" spans="141:141">
      <c r="EK16881" s="598"/>
    </row>
    <row r="16882" spans="141:141">
      <c r="EK16882" s="598"/>
    </row>
    <row r="16883" spans="141:141">
      <c r="EK16883" s="598"/>
    </row>
    <row r="16884" spans="141:141">
      <c r="EK16884" s="598"/>
    </row>
    <row r="16885" spans="141:141">
      <c r="EK16885" s="598"/>
    </row>
    <row r="16886" spans="141:141">
      <c r="EK16886" s="598"/>
    </row>
    <row r="16887" spans="141:141">
      <c r="EK16887" s="598"/>
    </row>
    <row r="16888" spans="141:141">
      <c r="EK16888" s="598"/>
    </row>
    <row r="16889" spans="141:141">
      <c r="EK16889" s="598"/>
    </row>
    <row r="16890" spans="141:141">
      <c r="EK16890" s="598"/>
    </row>
    <row r="16891" spans="141:141">
      <c r="EK16891" s="598"/>
    </row>
    <row r="16892" spans="141:141">
      <c r="EK16892" s="598"/>
    </row>
    <row r="16893" spans="141:141">
      <c r="EK16893" s="598"/>
    </row>
    <row r="16894" spans="141:141">
      <c r="EK16894" s="598"/>
    </row>
    <row r="16895" spans="141:141">
      <c r="EK16895" s="598"/>
    </row>
    <row r="16896" spans="141:141">
      <c r="EK16896" s="598"/>
    </row>
    <row r="16897" spans="141:141">
      <c r="EK16897" s="598"/>
    </row>
    <row r="16898" spans="141:141">
      <c r="EK16898" s="598"/>
    </row>
    <row r="16899" spans="141:141">
      <c r="EK16899" s="598"/>
    </row>
    <row r="16900" spans="141:141">
      <c r="EK16900" s="598"/>
    </row>
    <row r="16901" spans="141:141">
      <c r="EK16901" s="598"/>
    </row>
    <row r="16902" spans="141:141">
      <c r="EK16902" s="598"/>
    </row>
    <row r="16903" spans="141:141">
      <c r="EK16903" s="598"/>
    </row>
    <row r="16904" spans="141:141">
      <c r="EK16904" s="598"/>
    </row>
    <row r="16905" spans="141:141">
      <c r="EK16905" s="598"/>
    </row>
    <row r="16906" spans="141:141">
      <c r="EK16906" s="598"/>
    </row>
    <row r="16907" spans="141:141">
      <c r="EK16907" s="598"/>
    </row>
    <row r="16908" spans="141:141">
      <c r="EK16908" s="598"/>
    </row>
    <row r="16909" spans="141:141">
      <c r="EK16909" s="598"/>
    </row>
    <row r="16910" spans="141:141">
      <c r="EK16910" s="598"/>
    </row>
    <row r="16911" spans="141:141">
      <c r="EK16911" s="598"/>
    </row>
    <row r="16912" spans="141:141">
      <c r="EK16912" s="598"/>
    </row>
    <row r="16913" spans="141:141">
      <c r="EK16913" s="598"/>
    </row>
    <row r="16914" spans="141:141">
      <c r="EK16914" s="598"/>
    </row>
    <row r="16915" spans="141:141">
      <c r="EK16915" s="598"/>
    </row>
    <row r="16916" spans="141:141">
      <c r="EK16916" s="598"/>
    </row>
    <row r="16917" spans="141:141">
      <c r="EK16917" s="598"/>
    </row>
    <row r="16918" spans="141:141">
      <c r="EK16918" s="598"/>
    </row>
    <row r="16919" spans="141:141">
      <c r="EK16919" s="598"/>
    </row>
    <row r="16920" spans="141:141">
      <c r="EK16920" s="598"/>
    </row>
    <row r="16921" spans="141:141">
      <c r="EK16921" s="598"/>
    </row>
    <row r="16922" spans="141:141">
      <c r="EK16922" s="598"/>
    </row>
    <row r="16923" spans="141:141">
      <c r="EK16923" s="598"/>
    </row>
    <row r="16924" spans="141:141">
      <c r="EK16924" s="598"/>
    </row>
    <row r="16925" spans="141:141">
      <c r="EK16925" s="598"/>
    </row>
    <row r="16926" spans="141:141">
      <c r="EK16926" s="598"/>
    </row>
    <row r="16927" spans="141:141">
      <c r="EK16927" s="598"/>
    </row>
    <row r="16928" spans="141:141">
      <c r="EK16928" s="598"/>
    </row>
    <row r="16929" spans="141:141">
      <c r="EK16929" s="598"/>
    </row>
    <row r="16930" spans="141:141">
      <c r="EK16930" s="598"/>
    </row>
    <row r="16931" spans="141:141">
      <c r="EK16931" s="598"/>
    </row>
    <row r="16932" spans="141:141">
      <c r="EK16932" s="598"/>
    </row>
    <row r="16933" spans="141:141">
      <c r="EK16933" s="598"/>
    </row>
    <row r="16934" spans="141:141">
      <c r="EK16934" s="598"/>
    </row>
    <row r="16935" spans="141:141">
      <c r="EK16935" s="598"/>
    </row>
    <row r="16936" spans="141:141">
      <c r="EK16936" s="598"/>
    </row>
    <row r="16937" spans="141:141">
      <c r="EK16937" s="598"/>
    </row>
    <row r="16938" spans="141:141">
      <c r="EK16938" s="598"/>
    </row>
    <row r="16939" spans="141:141">
      <c r="EK16939" s="598"/>
    </row>
    <row r="16940" spans="141:141">
      <c r="EK16940" s="598"/>
    </row>
    <row r="16941" spans="141:141">
      <c r="EK16941" s="598"/>
    </row>
    <row r="16942" spans="141:141">
      <c r="EK16942" s="598"/>
    </row>
    <row r="16943" spans="141:141">
      <c r="EK16943" s="598"/>
    </row>
    <row r="16944" spans="141:141">
      <c r="EK16944" s="598"/>
    </row>
    <row r="16945" spans="141:141">
      <c r="EK16945" s="598"/>
    </row>
    <row r="16946" spans="141:141">
      <c r="EK16946" s="598"/>
    </row>
    <row r="16947" spans="141:141">
      <c r="EK16947" s="598"/>
    </row>
    <row r="16948" spans="141:141">
      <c r="EK16948" s="598"/>
    </row>
    <row r="16949" spans="141:141">
      <c r="EK16949" s="598"/>
    </row>
    <row r="16950" spans="141:141">
      <c r="EK16950" s="598"/>
    </row>
    <row r="16951" spans="141:141">
      <c r="EK16951" s="598"/>
    </row>
    <row r="16952" spans="141:141">
      <c r="EK16952" s="598"/>
    </row>
    <row r="16953" spans="141:141">
      <c r="EK16953" s="598"/>
    </row>
    <row r="16954" spans="141:141">
      <c r="EK16954" s="598"/>
    </row>
    <row r="16955" spans="141:141">
      <c r="EK16955" s="598"/>
    </row>
    <row r="16956" spans="141:141">
      <c r="EK16956" s="598"/>
    </row>
    <row r="16957" spans="141:141">
      <c r="EK16957" s="598"/>
    </row>
    <row r="16958" spans="141:141">
      <c r="EK16958" s="598"/>
    </row>
    <row r="16959" spans="141:141">
      <c r="EK16959" s="598"/>
    </row>
    <row r="16960" spans="141:141">
      <c r="EK16960" s="598"/>
    </row>
    <row r="16961" spans="141:141">
      <c r="EK16961" s="598"/>
    </row>
    <row r="16962" spans="141:141">
      <c r="EK16962" s="598"/>
    </row>
    <row r="16963" spans="141:141">
      <c r="EK16963" s="598"/>
    </row>
    <row r="16964" spans="141:141">
      <c r="EK16964" s="598"/>
    </row>
    <row r="16965" spans="141:141">
      <c r="EK16965" s="598"/>
    </row>
    <row r="16966" spans="141:141">
      <c r="EK16966" s="598"/>
    </row>
    <row r="16967" spans="141:141">
      <c r="EK16967" s="598"/>
    </row>
    <row r="16968" spans="141:141">
      <c r="EK16968" s="598"/>
    </row>
    <row r="16969" spans="141:141">
      <c r="EK16969" s="598"/>
    </row>
    <row r="16970" spans="141:141">
      <c r="EK16970" s="598"/>
    </row>
    <row r="16971" spans="141:141">
      <c r="EK16971" s="598"/>
    </row>
    <row r="16972" spans="141:141">
      <c r="EK16972" s="598"/>
    </row>
    <row r="16973" spans="141:141">
      <c r="EK16973" s="598"/>
    </row>
    <row r="16974" spans="141:141">
      <c r="EK16974" s="598"/>
    </row>
    <row r="16975" spans="141:141">
      <c r="EK16975" s="598"/>
    </row>
    <row r="16976" spans="141:141">
      <c r="EK16976" s="598"/>
    </row>
    <row r="16977" spans="141:141">
      <c r="EK16977" s="598"/>
    </row>
    <row r="16978" spans="141:141">
      <c r="EK16978" s="598"/>
    </row>
    <row r="16979" spans="141:141">
      <c r="EK16979" s="598"/>
    </row>
    <row r="16980" spans="141:141">
      <c r="EK16980" s="598"/>
    </row>
    <row r="16981" spans="141:141">
      <c r="EK16981" s="598"/>
    </row>
    <row r="16982" spans="141:141">
      <c r="EK16982" s="598"/>
    </row>
    <row r="16983" spans="141:141">
      <c r="EK16983" s="598"/>
    </row>
    <row r="16984" spans="141:141">
      <c r="EK16984" s="598"/>
    </row>
    <row r="16985" spans="141:141">
      <c r="EK16985" s="598"/>
    </row>
    <row r="16986" spans="141:141">
      <c r="EK16986" s="598"/>
    </row>
    <row r="16987" spans="141:141">
      <c r="EK16987" s="598"/>
    </row>
    <row r="16988" spans="141:141">
      <c r="EK16988" s="598"/>
    </row>
    <row r="16989" spans="141:141">
      <c r="EK16989" s="598"/>
    </row>
    <row r="16990" spans="141:141">
      <c r="EK16990" s="598"/>
    </row>
    <row r="16991" spans="141:141">
      <c r="EK16991" s="598"/>
    </row>
    <row r="16992" spans="141:141">
      <c r="EK16992" s="598"/>
    </row>
    <row r="16993" spans="141:141">
      <c r="EK16993" s="598"/>
    </row>
    <row r="16994" spans="141:141">
      <c r="EK16994" s="598"/>
    </row>
    <row r="16995" spans="141:141">
      <c r="EK16995" s="598"/>
    </row>
    <row r="16996" spans="141:141">
      <c r="EK16996" s="598"/>
    </row>
    <row r="16997" spans="141:141">
      <c r="EK16997" s="598"/>
    </row>
    <row r="16998" spans="141:141">
      <c r="EK16998" s="598"/>
    </row>
    <row r="16999" spans="141:141">
      <c r="EK16999" s="598"/>
    </row>
    <row r="17000" spans="141:141">
      <c r="EK17000" s="598"/>
    </row>
    <row r="17001" spans="141:141">
      <c r="EK17001" s="598"/>
    </row>
    <row r="17002" spans="141:141">
      <c r="EK17002" s="598"/>
    </row>
    <row r="17003" spans="141:141">
      <c r="EK17003" s="598"/>
    </row>
    <row r="17004" spans="141:141">
      <c r="EK17004" s="598"/>
    </row>
    <row r="17005" spans="141:141">
      <c r="EK17005" s="598"/>
    </row>
    <row r="17006" spans="141:141">
      <c r="EK17006" s="598"/>
    </row>
    <row r="17007" spans="141:141">
      <c r="EK17007" s="598"/>
    </row>
    <row r="17008" spans="141:141">
      <c r="EK17008" s="598"/>
    </row>
    <row r="17009" spans="141:141">
      <c r="EK17009" s="598"/>
    </row>
    <row r="17010" spans="141:141">
      <c r="EK17010" s="598"/>
    </row>
    <row r="17011" spans="141:141">
      <c r="EK17011" s="598"/>
    </row>
    <row r="17012" spans="141:141">
      <c r="EK17012" s="598"/>
    </row>
    <row r="17013" spans="141:141">
      <c r="EK17013" s="598"/>
    </row>
    <row r="17014" spans="141:141">
      <c r="EK17014" s="598"/>
    </row>
    <row r="17015" spans="141:141">
      <c r="EK17015" s="598"/>
    </row>
    <row r="17016" spans="141:141">
      <c r="EK17016" s="598"/>
    </row>
    <row r="17017" spans="141:141">
      <c r="EK17017" s="598"/>
    </row>
    <row r="17018" spans="141:141">
      <c r="EK17018" s="598"/>
    </row>
    <row r="17019" spans="141:141">
      <c r="EK17019" s="598"/>
    </row>
    <row r="17020" spans="141:141">
      <c r="EK17020" s="598"/>
    </row>
    <row r="17021" spans="141:141">
      <c r="EK17021" s="598"/>
    </row>
    <row r="17022" spans="141:141">
      <c r="EK17022" s="598"/>
    </row>
    <row r="17023" spans="141:141">
      <c r="EK17023" s="598"/>
    </row>
    <row r="17024" spans="141:141">
      <c r="EK17024" s="598"/>
    </row>
    <row r="17025" spans="141:141">
      <c r="EK17025" s="598"/>
    </row>
    <row r="17026" spans="141:141">
      <c r="EK17026" s="598"/>
    </row>
    <row r="17027" spans="141:141">
      <c r="EK17027" s="598"/>
    </row>
    <row r="17028" spans="141:141">
      <c r="EK17028" s="598"/>
    </row>
    <row r="17029" spans="141:141">
      <c r="EK17029" s="598"/>
    </row>
    <row r="17030" spans="141:141">
      <c r="EK17030" s="598"/>
    </row>
    <row r="17031" spans="141:141">
      <c r="EK17031" s="598"/>
    </row>
    <row r="17032" spans="141:141">
      <c r="EK17032" s="598"/>
    </row>
    <row r="17033" spans="141:141">
      <c r="EK17033" s="598"/>
    </row>
    <row r="17034" spans="141:141">
      <c r="EK17034" s="598"/>
    </row>
    <row r="17035" spans="141:141">
      <c r="EK17035" s="598"/>
    </row>
    <row r="17036" spans="141:141">
      <c r="EK17036" s="598"/>
    </row>
    <row r="17037" spans="141:141">
      <c r="EK17037" s="598"/>
    </row>
    <row r="17038" spans="141:141">
      <c r="EK17038" s="598"/>
    </row>
    <row r="17039" spans="141:141">
      <c r="EK17039" s="598"/>
    </row>
    <row r="17040" spans="141:141">
      <c r="EK17040" s="598"/>
    </row>
    <row r="17041" spans="141:141">
      <c r="EK17041" s="598"/>
    </row>
    <row r="17042" spans="141:141">
      <c r="EK17042" s="598"/>
    </row>
    <row r="17043" spans="141:141">
      <c r="EK17043" s="598"/>
    </row>
    <row r="17044" spans="141:141">
      <c r="EK17044" s="598"/>
    </row>
    <row r="17045" spans="141:141">
      <c r="EK17045" s="598"/>
    </row>
    <row r="17046" spans="141:141">
      <c r="EK17046" s="598"/>
    </row>
    <row r="17047" spans="141:141">
      <c r="EK17047" s="598"/>
    </row>
    <row r="17048" spans="141:141">
      <c r="EK17048" s="598"/>
    </row>
    <row r="17049" spans="141:141">
      <c r="EK17049" s="598"/>
    </row>
    <row r="17050" spans="141:141">
      <c r="EK17050" s="598"/>
    </row>
    <row r="17051" spans="141:141">
      <c r="EK17051" s="598"/>
    </row>
    <row r="17052" spans="141:141">
      <c r="EK17052" s="598"/>
    </row>
    <row r="17053" spans="141:141">
      <c r="EK17053" s="598"/>
    </row>
    <row r="17054" spans="141:141">
      <c r="EK17054" s="598"/>
    </row>
    <row r="17055" spans="141:141">
      <c r="EK17055" s="598"/>
    </row>
    <row r="17056" spans="141:141">
      <c r="EK17056" s="598"/>
    </row>
    <row r="17057" spans="141:141">
      <c r="EK17057" s="598"/>
    </row>
    <row r="17058" spans="141:141">
      <c r="EK17058" s="598"/>
    </row>
    <row r="17059" spans="141:141">
      <c r="EK17059" s="598"/>
    </row>
    <row r="17060" spans="141:141">
      <c r="EK17060" s="598"/>
    </row>
    <row r="17061" spans="141:141">
      <c r="EK17061" s="598"/>
    </row>
    <row r="17062" spans="141:141">
      <c r="EK17062" s="598"/>
    </row>
    <row r="17063" spans="141:141">
      <c r="EK17063" s="598"/>
    </row>
    <row r="17064" spans="141:141">
      <c r="EK17064" s="598"/>
    </row>
    <row r="17065" spans="141:141">
      <c r="EK17065" s="598"/>
    </row>
    <row r="17066" spans="141:141">
      <c r="EK17066" s="598"/>
    </row>
    <row r="17067" spans="141:141">
      <c r="EK17067" s="598"/>
    </row>
    <row r="17068" spans="141:141">
      <c r="EK17068" s="598"/>
    </row>
    <row r="17069" spans="141:141">
      <c r="EK17069" s="598"/>
    </row>
    <row r="17070" spans="141:141">
      <c r="EK17070" s="598"/>
    </row>
    <row r="17071" spans="141:141">
      <c r="EK17071" s="598"/>
    </row>
    <row r="17072" spans="141:141">
      <c r="EK17072" s="598"/>
    </row>
    <row r="17073" spans="141:141">
      <c r="EK17073" s="598"/>
    </row>
    <row r="17074" spans="141:141">
      <c r="EK17074" s="598"/>
    </row>
    <row r="17075" spans="141:141">
      <c r="EK17075" s="598"/>
    </row>
    <row r="17076" spans="141:141">
      <c r="EK17076" s="598"/>
    </row>
    <row r="17077" spans="141:141">
      <c r="EK17077" s="598"/>
    </row>
    <row r="17078" spans="141:141">
      <c r="EK17078" s="598"/>
    </row>
    <row r="17079" spans="141:141">
      <c r="EK17079" s="598"/>
    </row>
    <row r="17080" spans="141:141">
      <c r="EK17080" s="598"/>
    </row>
    <row r="17081" spans="141:141">
      <c r="EK17081" s="598"/>
    </row>
    <row r="17082" spans="141:141">
      <c r="EK17082" s="598"/>
    </row>
    <row r="17083" spans="141:141">
      <c r="EK17083" s="598"/>
    </row>
    <row r="17084" spans="141:141">
      <c r="EK17084" s="598"/>
    </row>
    <row r="17085" spans="141:141">
      <c r="EK17085" s="598"/>
    </row>
    <row r="17086" spans="141:141">
      <c r="EK17086" s="598"/>
    </row>
    <row r="17087" spans="141:141">
      <c r="EK17087" s="598"/>
    </row>
    <row r="17088" spans="141:141">
      <c r="EK17088" s="598"/>
    </row>
    <row r="17089" spans="141:141">
      <c r="EK17089" s="598"/>
    </row>
    <row r="17090" spans="141:141">
      <c r="EK17090" s="598"/>
    </row>
    <row r="17091" spans="141:141">
      <c r="EK17091" s="598"/>
    </row>
    <row r="17092" spans="141:141">
      <c r="EK17092" s="598"/>
    </row>
    <row r="17093" spans="141:141">
      <c r="EK17093" s="598"/>
    </row>
    <row r="17094" spans="141:141">
      <c r="EK17094" s="598"/>
    </row>
    <row r="17095" spans="141:141">
      <c r="EK17095" s="598"/>
    </row>
    <row r="17096" spans="141:141">
      <c r="EK17096" s="598"/>
    </row>
    <row r="17097" spans="141:141">
      <c r="EK17097" s="598"/>
    </row>
    <row r="17098" spans="141:141">
      <c r="EK17098" s="598"/>
    </row>
    <row r="17099" spans="141:141">
      <c r="EK17099" s="598"/>
    </row>
    <row r="17100" spans="141:141">
      <c r="EK17100" s="598"/>
    </row>
    <row r="17101" spans="141:141">
      <c r="EK17101" s="598"/>
    </row>
    <row r="17102" spans="141:141">
      <c r="EK17102" s="598"/>
    </row>
    <row r="17103" spans="141:141">
      <c r="EK17103" s="598"/>
    </row>
    <row r="17104" spans="141:141">
      <c r="EK17104" s="598"/>
    </row>
    <row r="17105" spans="141:141">
      <c r="EK17105" s="598"/>
    </row>
    <row r="17106" spans="141:141">
      <c r="EK17106" s="598"/>
    </row>
    <row r="17107" spans="141:141">
      <c r="EK17107" s="598"/>
    </row>
    <row r="17108" spans="141:141">
      <c r="EK17108" s="598"/>
    </row>
    <row r="17109" spans="141:141">
      <c r="EK17109" s="598"/>
    </row>
    <row r="17110" spans="141:141">
      <c r="EK17110" s="598"/>
    </row>
    <row r="17111" spans="141:141">
      <c r="EK17111" s="598"/>
    </row>
    <row r="17112" spans="141:141">
      <c r="EK17112" s="598"/>
    </row>
    <row r="17113" spans="141:141">
      <c r="EK17113" s="598"/>
    </row>
    <row r="17114" spans="141:141">
      <c r="EK17114" s="598"/>
    </row>
    <row r="17115" spans="141:141">
      <c r="EK17115" s="598"/>
    </row>
    <row r="17116" spans="141:141">
      <c r="EK17116" s="598"/>
    </row>
    <row r="17117" spans="141:141">
      <c r="EK17117" s="598"/>
    </row>
    <row r="17118" spans="141:141">
      <c r="EK17118" s="598"/>
    </row>
    <row r="17119" spans="141:141">
      <c r="EK17119" s="598"/>
    </row>
    <row r="17120" spans="141:141">
      <c r="EK17120" s="598"/>
    </row>
    <row r="17121" spans="141:141">
      <c r="EK17121" s="598"/>
    </row>
    <row r="17122" spans="141:141">
      <c r="EK17122" s="598"/>
    </row>
    <row r="17123" spans="141:141">
      <c r="EK17123" s="598"/>
    </row>
    <row r="17124" spans="141:141">
      <c r="EK17124" s="598"/>
    </row>
    <row r="17125" spans="141:141">
      <c r="EK17125" s="598"/>
    </row>
    <row r="17126" spans="141:141">
      <c r="EK17126" s="598"/>
    </row>
    <row r="17127" spans="141:141">
      <c r="EK17127" s="598"/>
    </row>
    <row r="17128" spans="141:141">
      <c r="EK17128" s="598"/>
    </row>
    <row r="17129" spans="141:141">
      <c r="EK17129" s="598"/>
    </row>
    <row r="17130" spans="141:141">
      <c r="EK17130" s="598"/>
    </row>
    <row r="17131" spans="141:141">
      <c r="EK17131" s="598"/>
    </row>
    <row r="17132" spans="141:141">
      <c r="EK17132" s="598"/>
    </row>
    <row r="17133" spans="141:141">
      <c r="EK17133" s="598"/>
    </row>
    <row r="17134" spans="141:141">
      <c r="EK17134" s="598"/>
    </row>
    <row r="17135" spans="141:141">
      <c r="EK17135" s="598"/>
    </row>
    <row r="17136" spans="141:141">
      <c r="EK17136" s="598"/>
    </row>
    <row r="17137" spans="141:141">
      <c r="EK17137" s="598"/>
    </row>
    <row r="17138" spans="141:141">
      <c r="EK17138" s="598"/>
    </row>
    <row r="17139" spans="141:141">
      <c r="EK17139" s="598"/>
    </row>
    <row r="17140" spans="141:141">
      <c r="EK17140" s="598"/>
    </row>
    <row r="17141" spans="141:141">
      <c r="EK17141" s="598"/>
    </row>
    <row r="17142" spans="141:141">
      <c r="EK17142" s="598"/>
    </row>
    <row r="17143" spans="141:141">
      <c r="EK17143" s="598"/>
    </row>
    <row r="17144" spans="141:141">
      <c r="EK17144" s="598"/>
    </row>
    <row r="17145" spans="141:141">
      <c r="EK17145" s="598"/>
    </row>
    <row r="17146" spans="141:141">
      <c r="EK17146" s="598"/>
    </row>
    <row r="17147" spans="141:141">
      <c r="EK17147" s="598"/>
    </row>
    <row r="17148" spans="141:141">
      <c r="EK17148" s="598"/>
    </row>
    <row r="17149" spans="141:141">
      <c r="EK17149" s="598"/>
    </row>
    <row r="17150" spans="141:141">
      <c r="EK17150" s="598"/>
    </row>
    <row r="17151" spans="141:141">
      <c r="EK17151" s="598"/>
    </row>
    <row r="17152" spans="141:141">
      <c r="EK17152" s="598"/>
    </row>
    <row r="17153" spans="141:141">
      <c r="EK17153" s="598"/>
    </row>
    <row r="17154" spans="141:141">
      <c r="EK17154" s="598"/>
    </row>
    <row r="17155" spans="141:141">
      <c r="EK17155" s="598"/>
    </row>
    <row r="17156" spans="141:141">
      <c r="EK17156" s="598"/>
    </row>
    <row r="17157" spans="141:141">
      <c r="EK17157" s="598"/>
    </row>
    <row r="17158" spans="141:141">
      <c r="EK17158" s="598"/>
    </row>
    <row r="17159" spans="141:141">
      <c r="EK17159" s="598"/>
    </row>
    <row r="17160" spans="141:141">
      <c r="EK17160" s="598"/>
    </row>
    <row r="17161" spans="141:141">
      <c r="EK17161" s="598"/>
    </row>
    <row r="17162" spans="141:141">
      <c r="EK17162" s="598"/>
    </row>
    <row r="17163" spans="141:141">
      <c r="EK17163" s="598"/>
    </row>
    <row r="17164" spans="141:141">
      <c r="EK17164" s="598"/>
    </row>
    <row r="17165" spans="141:141">
      <c r="EK17165" s="598"/>
    </row>
    <row r="17166" spans="141:141">
      <c r="EK17166" s="598"/>
    </row>
    <row r="17167" spans="141:141">
      <c r="EK17167" s="598"/>
    </row>
    <row r="17168" spans="141:141">
      <c r="EK17168" s="598"/>
    </row>
    <row r="17169" spans="141:141">
      <c r="EK17169" s="598"/>
    </row>
    <row r="17170" spans="141:141">
      <c r="EK17170" s="598"/>
    </row>
    <row r="17171" spans="141:141">
      <c r="EK17171" s="598"/>
    </row>
    <row r="17172" spans="141:141">
      <c r="EK17172" s="598"/>
    </row>
    <row r="17173" spans="141:141">
      <c r="EK17173" s="598"/>
    </row>
    <row r="17174" spans="141:141">
      <c r="EK17174" s="598"/>
    </row>
    <row r="17175" spans="141:141">
      <c r="EK17175" s="598"/>
    </row>
    <row r="17176" spans="141:141">
      <c r="EK17176" s="598"/>
    </row>
    <row r="17177" spans="141:141">
      <c r="EK17177" s="598"/>
    </row>
    <row r="17178" spans="141:141">
      <c r="EK17178" s="598"/>
    </row>
    <row r="17179" spans="141:141">
      <c r="EK17179" s="598"/>
    </row>
    <row r="17180" spans="141:141">
      <c r="EK17180" s="598"/>
    </row>
    <row r="17181" spans="141:141">
      <c r="EK17181" s="598"/>
    </row>
    <row r="17182" spans="141:141">
      <c r="EK17182" s="598"/>
    </row>
    <row r="17183" spans="141:141">
      <c r="EK17183" s="598"/>
    </row>
    <row r="17184" spans="141:141">
      <c r="EK17184" s="598"/>
    </row>
    <row r="17185" spans="141:141">
      <c r="EK17185" s="598"/>
    </row>
    <row r="17186" spans="141:141">
      <c r="EK17186" s="598"/>
    </row>
    <row r="17187" spans="141:141">
      <c r="EK17187" s="598"/>
    </row>
    <row r="17188" spans="141:141">
      <c r="EK17188" s="598"/>
    </row>
    <row r="17189" spans="141:141">
      <c r="EK17189" s="598"/>
    </row>
    <row r="17190" spans="141:141">
      <c r="EK17190" s="598"/>
    </row>
    <row r="17191" spans="141:141">
      <c r="EK17191" s="598"/>
    </row>
    <row r="17192" spans="141:141">
      <c r="EK17192" s="598"/>
    </row>
    <row r="17193" spans="141:141">
      <c r="EK17193" s="598"/>
    </row>
    <row r="17194" spans="141:141">
      <c r="EK17194" s="598"/>
    </row>
    <row r="17195" spans="141:141">
      <c r="EK17195" s="598"/>
    </row>
    <row r="17196" spans="141:141">
      <c r="EK17196" s="598"/>
    </row>
    <row r="17197" spans="141:141">
      <c r="EK17197" s="598"/>
    </row>
    <row r="17198" spans="141:141">
      <c r="EK17198" s="598"/>
    </row>
    <row r="17199" spans="141:141">
      <c r="EK17199" s="598"/>
    </row>
    <row r="17200" spans="141:141">
      <c r="EK17200" s="598"/>
    </row>
    <row r="17201" spans="141:141">
      <c r="EK17201" s="598"/>
    </row>
    <row r="17202" spans="141:141">
      <c r="EK17202" s="598"/>
    </row>
    <row r="17203" spans="141:141">
      <c r="EK17203" s="598"/>
    </row>
    <row r="17204" spans="141:141">
      <c r="EK17204" s="598"/>
    </row>
    <row r="17205" spans="141:141">
      <c r="EK17205" s="598"/>
    </row>
    <row r="17206" spans="141:141">
      <c r="EK17206" s="598"/>
    </row>
    <row r="17207" spans="141:141">
      <c r="EK17207" s="598"/>
    </row>
    <row r="17208" spans="141:141">
      <c r="EK17208" s="598"/>
    </row>
    <row r="17209" spans="141:141">
      <c r="EK17209" s="598"/>
    </row>
    <row r="17210" spans="141:141">
      <c r="EK17210" s="598"/>
    </row>
    <row r="17211" spans="141:141">
      <c r="EK17211" s="598"/>
    </row>
    <row r="17212" spans="141:141">
      <c r="EK17212" s="598"/>
    </row>
    <row r="17213" spans="141:141">
      <c r="EK17213" s="598"/>
    </row>
    <row r="17214" spans="141:141">
      <c r="EK17214" s="598"/>
    </row>
    <row r="17215" spans="141:141">
      <c r="EK17215" s="598"/>
    </row>
    <row r="17216" spans="141:141">
      <c r="EK17216" s="598"/>
    </row>
    <row r="17217" spans="141:141">
      <c r="EK17217" s="598"/>
    </row>
    <row r="17218" spans="141:141">
      <c r="EK17218" s="598"/>
    </row>
    <row r="17219" spans="141:141">
      <c r="EK17219" s="598"/>
    </row>
    <row r="17220" spans="141:141">
      <c r="EK17220" s="598"/>
    </row>
    <row r="17221" spans="141:141">
      <c r="EK17221" s="598"/>
    </row>
    <row r="17222" spans="141:141">
      <c r="EK17222" s="598"/>
    </row>
    <row r="17223" spans="141:141">
      <c r="EK17223" s="598"/>
    </row>
    <row r="17224" spans="141:141">
      <c r="EK17224" s="598"/>
    </row>
    <row r="17225" spans="141:141">
      <c r="EK17225" s="598"/>
    </row>
    <row r="17226" spans="141:141">
      <c r="EK17226" s="598"/>
    </row>
    <row r="17227" spans="141:141">
      <c r="EK17227" s="598"/>
    </row>
    <row r="17228" spans="141:141">
      <c r="EK17228" s="598"/>
    </row>
    <row r="17229" spans="141:141">
      <c r="EK17229" s="598"/>
    </row>
    <row r="17230" spans="141:141">
      <c r="EK17230" s="598"/>
    </row>
    <row r="17231" spans="141:141">
      <c r="EK17231" s="598"/>
    </row>
    <row r="17232" spans="141:141">
      <c r="EK17232" s="598"/>
    </row>
    <row r="17233" spans="141:141">
      <c r="EK17233" s="598"/>
    </row>
    <row r="17234" spans="141:141">
      <c r="EK17234" s="598"/>
    </row>
    <row r="17235" spans="141:141">
      <c r="EK17235" s="598"/>
    </row>
    <row r="17236" spans="141:141">
      <c r="EK17236" s="598"/>
    </row>
    <row r="17237" spans="141:141">
      <c r="EK17237" s="598"/>
    </row>
    <row r="17238" spans="141:141">
      <c r="EK17238" s="598"/>
    </row>
    <row r="17239" spans="141:141">
      <c r="EK17239" s="598"/>
    </row>
    <row r="17240" spans="141:141">
      <c r="EK17240" s="598"/>
    </row>
    <row r="17241" spans="141:141">
      <c r="EK17241" s="598"/>
    </row>
    <row r="17242" spans="141:141">
      <c r="EK17242" s="598"/>
    </row>
    <row r="17243" spans="141:141">
      <c r="EK17243" s="598"/>
    </row>
    <row r="17244" spans="141:141">
      <c r="EK17244" s="598"/>
    </row>
    <row r="17245" spans="141:141">
      <c r="EK17245" s="598"/>
    </row>
    <row r="17246" spans="141:141">
      <c r="EK17246" s="598"/>
    </row>
    <row r="17247" spans="141:141">
      <c r="EK17247" s="598"/>
    </row>
    <row r="17248" spans="141:141">
      <c r="EK17248" s="598"/>
    </row>
    <row r="17249" spans="141:141">
      <c r="EK17249" s="598"/>
    </row>
    <row r="17250" spans="141:141">
      <c r="EK17250" s="598"/>
    </row>
    <row r="17251" spans="141:141">
      <c r="EK17251" s="598"/>
    </row>
    <row r="17252" spans="141:141">
      <c r="EK17252" s="598"/>
    </row>
    <row r="17253" spans="141:141">
      <c r="EK17253" s="598"/>
    </row>
    <row r="17254" spans="141:141">
      <c r="EK17254" s="598"/>
    </row>
    <row r="17255" spans="141:141">
      <c r="EK17255" s="598"/>
    </row>
    <row r="17256" spans="141:141">
      <c r="EK17256" s="598"/>
    </row>
    <row r="17257" spans="141:141">
      <c r="EK17257" s="598"/>
    </row>
    <row r="17258" spans="141:141">
      <c r="EK17258" s="598"/>
    </row>
    <row r="17259" spans="141:141">
      <c r="EK17259" s="598"/>
    </row>
    <row r="17260" spans="141:141">
      <c r="EK17260" s="598"/>
    </row>
    <row r="17261" spans="141:141">
      <c r="EK17261" s="598"/>
    </row>
    <row r="17262" spans="141:141">
      <c r="EK17262" s="598"/>
    </row>
    <row r="17263" spans="141:141">
      <c r="EK17263" s="598"/>
    </row>
    <row r="17264" spans="141:141">
      <c r="EK17264" s="598"/>
    </row>
    <row r="17265" spans="141:141">
      <c r="EK17265" s="598"/>
    </row>
    <row r="17266" spans="141:141">
      <c r="EK17266" s="598"/>
    </row>
    <row r="17267" spans="141:141">
      <c r="EK17267" s="598"/>
    </row>
    <row r="17268" spans="141:141">
      <c r="EK17268" s="598"/>
    </row>
    <row r="17269" spans="141:141">
      <c r="EK17269" s="598"/>
    </row>
    <row r="17270" spans="141:141">
      <c r="EK17270" s="598"/>
    </row>
    <row r="17271" spans="141:141">
      <c r="EK17271" s="598"/>
    </row>
    <row r="17272" spans="141:141">
      <c r="EK17272" s="598"/>
    </row>
    <row r="17273" spans="141:141">
      <c r="EK17273" s="598"/>
    </row>
    <row r="17274" spans="141:141">
      <c r="EK17274" s="598"/>
    </row>
    <row r="17275" spans="141:141">
      <c r="EK17275" s="598"/>
    </row>
    <row r="17276" spans="141:141">
      <c r="EK17276" s="598"/>
    </row>
    <row r="17277" spans="141:141">
      <c r="EK17277" s="598"/>
    </row>
    <row r="17278" spans="141:141">
      <c r="EK17278" s="598"/>
    </row>
    <row r="17279" spans="141:141">
      <c r="EK17279" s="598"/>
    </row>
    <row r="17280" spans="141:141">
      <c r="EK17280" s="598"/>
    </row>
    <row r="17281" spans="141:141">
      <c r="EK17281" s="598"/>
    </row>
    <row r="17282" spans="141:141">
      <c r="EK17282" s="598"/>
    </row>
    <row r="17283" spans="141:141">
      <c r="EK17283" s="598"/>
    </row>
    <row r="17284" spans="141:141">
      <c r="EK17284" s="598"/>
    </row>
    <row r="17285" spans="141:141">
      <c r="EK17285" s="598"/>
    </row>
    <row r="17286" spans="141:141">
      <c r="EK17286" s="598"/>
    </row>
    <row r="17287" spans="141:141">
      <c r="EK17287" s="598"/>
    </row>
    <row r="17288" spans="141:141">
      <c r="EK17288" s="598"/>
    </row>
    <row r="17289" spans="141:141">
      <c r="EK17289" s="598"/>
    </row>
    <row r="17290" spans="141:141">
      <c r="EK17290" s="598"/>
    </row>
    <row r="17291" spans="141:141">
      <c r="EK17291" s="598"/>
    </row>
    <row r="17292" spans="141:141">
      <c r="EK17292" s="598"/>
    </row>
    <row r="17293" spans="141:141">
      <c r="EK17293" s="598"/>
    </row>
    <row r="17294" spans="141:141">
      <c r="EK17294" s="598"/>
    </row>
    <row r="17295" spans="141:141">
      <c r="EK17295" s="598"/>
    </row>
    <row r="17296" spans="141:141">
      <c r="EK17296" s="598"/>
    </row>
    <row r="17297" spans="141:141">
      <c r="EK17297" s="598"/>
    </row>
    <row r="17298" spans="141:141">
      <c r="EK17298" s="598"/>
    </row>
    <row r="17299" spans="141:141">
      <c r="EK17299" s="598"/>
    </row>
    <row r="17300" spans="141:141">
      <c r="EK17300" s="598"/>
    </row>
    <row r="17301" spans="141:141">
      <c r="EK17301" s="598"/>
    </row>
    <row r="17302" spans="141:141">
      <c r="EK17302" s="598"/>
    </row>
    <row r="17303" spans="141:141">
      <c r="EK17303" s="598"/>
    </row>
    <row r="17304" spans="141:141">
      <c r="EK17304" s="598"/>
    </row>
    <row r="17305" spans="141:141">
      <c r="EK17305" s="598"/>
    </row>
    <row r="17306" spans="141:141">
      <c r="EK17306" s="598"/>
    </row>
    <row r="17307" spans="141:141">
      <c r="EK17307" s="598"/>
    </row>
    <row r="17308" spans="141:141">
      <c r="EK17308" s="598"/>
    </row>
    <row r="17309" spans="141:141">
      <c r="EK17309" s="598"/>
    </row>
    <row r="17310" spans="141:141">
      <c r="EK17310" s="598"/>
    </row>
    <row r="17311" spans="141:141">
      <c r="EK17311" s="598"/>
    </row>
    <row r="17312" spans="141:141">
      <c r="EK17312" s="598"/>
    </row>
    <row r="17313" spans="141:141">
      <c r="EK17313" s="598"/>
    </row>
    <row r="17314" spans="141:141">
      <c r="EK17314" s="598"/>
    </row>
    <row r="17315" spans="141:141">
      <c r="EK17315" s="598"/>
    </row>
    <row r="17316" spans="141:141">
      <c r="EK17316" s="598"/>
    </row>
    <row r="17317" spans="141:141">
      <c r="EK17317" s="598"/>
    </row>
    <row r="17318" spans="141:141">
      <c r="EK17318" s="598"/>
    </row>
    <row r="17319" spans="141:141">
      <c r="EK17319" s="598"/>
    </row>
    <row r="17320" spans="141:141">
      <c r="EK17320" s="598"/>
    </row>
    <row r="17321" spans="141:141">
      <c r="EK17321" s="598"/>
    </row>
    <row r="17322" spans="141:141">
      <c r="EK17322" s="598"/>
    </row>
    <row r="17323" spans="141:141">
      <c r="EK17323" s="598"/>
    </row>
    <row r="17324" spans="141:141">
      <c r="EK17324" s="598"/>
    </row>
    <row r="17325" spans="141:141">
      <c r="EK17325" s="598"/>
    </row>
    <row r="17326" spans="141:141">
      <c r="EK17326" s="598"/>
    </row>
    <row r="17327" spans="141:141">
      <c r="EK17327" s="598"/>
    </row>
    <row r="17328" spans="141:141">
      <c r="EK17328" s="598"/>
    </row>
    <row r="17329" spans="141:141">
      <c r="EK17329" s="598"/>
    </row>
    <row r="17330" spans="141:141">
      <c r="EK17330" s="598"/>
    </row>
    <row r="17331" spans="141:141">
      <c r="EK17331" s="598"/>
    </row>
    <row r="17332" spans="141:141">
      <c r="EK17332" s="598"/>
    </row>
    <row r="17333" spans="141:141">
      <c r="EK17333" s="598"/>
    </row>
    <row r="17334" spans="141:141">
      <c r="EK17334" s="598"/>
    </row>
    <row r="17335" spans="141:141">
      <c r="EK17335" s="598"/>
    </row>
    <row r="17336" spans="141:141">
      <c r="EK17336" s="598"/>
    </row>
    <row r="17337" spans="141:141">
      <c r="EK17337" s="598"/>
    </row>
    <row r="17338" spans="141:141">
      <c r="EK17338" s="598"/>
    </row>
    <row r="17339" spans="141:141">
      <c r="EK17339" s="598"/>
    </row>
    <row r="17340" spans="141:141">
      <c r="EK17340" s="598"/>
    </row>
    <row r="17341" spans="141:141">
      <c r="EK17341" s="598"/>
    </row>
    <row r="17342" spans="141:141">
      <c r="EK17342" s="598"/>
    </row>
    <row r="17343" spans="141:141">
      <c r="EK17343" s="598"/>
    </row>
    <row r="17344" spans="141:141">
      <c r="EK17344" s="598"/>
    </row>
    <row r="17345" spans="141:141">
      <c r="EK17345" s="598"/>
    </row>
    <row r="17346" spans="141:141">
      <c r="EK17346" s="598"/>
    </row>
    <row r="17347" spans="141:141">
      <c r="EK17347" s="598"/>
    </row>
    <row r="17348" spans="141:141">
      <c r="EK17348" s="598"/>
    </row>
    <row r="17349" spans="141:141">
      <c r="EK17349" s="598"/>
    </row>
    <row r="17350" spans="141:141">
      <c r="EK17350" s="598"/>
    </row>
    <row r="17351" spans="141:141">
      <c r="EK17351" s="598"/>
    </row>
    <row r="17352" spans="141:141">
      <c r="EK17352" s="598"/>
    </row>
    <row r="17353" spans="141:141">
      <c r="EK17353" s="598"/>
    </row>
    <row r="17354" spans="141:141">
      <c r="EK17354" s="598"/>
    </row>
    <row r="17355" spans="141:141">
      <c r="EK17355" s="598"/>
    </row>
    <row r="17356" spans="141:141">
      <c r="EK17356" s="598"/>
    </row>
    <row r="17357" spans="141:141">
      <c r="EK17357" s="598"/>
    </row>
    <row r="17358" spans="141:141">
      <c r="EK17358" s="598"/>
    </row>
    <row r="17359" spans="141:141">
      <c r="EK17359" s="598"/>
    </row>
    <row r="17360" spans="141:141">
      <c r="EK17360" s="598"/>
    </row>
    <row r="17361" spans="141:141">
      <c r="EK17361" s="598"/>
    </row>
    <row r="17362" spans="141:141">
      <c r="EK17362" s="598"/>
    </row>
    <row r="17363" spans="141:141">
      <c r="EK17363" s="598"/>
    </row>
    <row r="17364" spans="141:141">
      <c r="EK17364" s="598"/>
    </row>
    <row r="17365" spans="141:141">
      <c r="EK17365" s="598"/>
    </row>
    <row r="17366" spans="141:141">
      <c r="EK17366" s="598"/>
    </row>
    <row r="17367" spans="141:141">
      <c r="EK17367" s="598"/>
    </row>
    <row r="17368" spans="141:141">
      <c r="EK17368" s="598"/>
    </row>
    <row r="17369" spans="141:141">
      <c r="EK17369" s="598"/>
    </row>
    <row r="17370" spans="141:141">
      <c r="EK17370" s="598"/>
    </row>
    <row r="17371" spans="141:141">
      <c r="EK17371" s="598"/>
    </row>
    <row r="17372" spans="141:141">
      <c r="EK17372" s="598"/>
    </row>
    <row r="17373" spans="141:141">
      <c r="EK17373" s="598"/>
    </row>
    <row r="17374" spans="141:141">
      <c r="EK17374" s="598"/>
    </row>
    <row r="17375" spans="141:141">
      <c r="EK17375" s="598"/>
    </row>
    <row r="17376" spans="141:141">
      <c r="EK17376" s="598"/>
    </row>
    <row r="17377" spans="141:141">
      <c r="EK17377" s="598"/>
    </row>
    <row r="17378" spans="141:141">
      <c r="EK17378" s="598"/>
    </row>
    <row r="17379" spans="141:141">
      <c r="EK17379" s="598"/>
    </row>
    <row r="17380" spans="141:141">
      <c r="EK17380" s="598"/>
    </row>
    <row r="17381" spans="141:141">
      <c r="EK17381" s="598"/>
    </row>
    <row r="17382" spans="141:141">
      <c r="EK17382" s="598"/>
    </row>
    <row r="17383" spans="141:141">
      <c r="EK17383" s="598"/>
    </row>
    <row r="17384" spans="141:141">
      <c r="EK17384" s="598"/>
    </row>
    <row r="17385" spans="141:141">
      <c r="EK17385" s="598"/>
    </row>
    <row r="17386" spans="141:141">
      <c r="EK17386" s="598"/>
    </row>
    <row r="17387" spans="141:141">
      <c r="EK17387" s="598"/>
    </row>
    <row r="17388" spans="141:141">
      <c r="EK17388" s="598"/>
    </row>
    <row r="17389" spans="141:141">
      <c r="EK17389" s="598"/>
    </row>
    <row r="17390" spans="141:141">
      <c r="EK17390" s="598"/>
    </row>
    <row r="17391" spans="141:141">
      <c r="EK17391" s="598"/>
    </row>
    <row r="17392" spans="141:141">
      <c r="EK17392" s="598"/>
    </row>
    <row r="17393" spans="141:141">
      <c r="EK17393" s="598"/>
    </row>
    <row r="17394" spans="141:141">
      <c r="EK17394" s="598"/>
    </row>
    <row r="17395" spans="141:141">
      <c r="EK17395" s="598"/>
    </row>
    <row r="17396" spans="141:141">
      <c r="EK17396" s="598"/>
    </row>
    <row r="17397" spans="141:141">
      <c r="EK17397" s="598"/>
    </row>
    <row r="17398" spans="141:141">
      <c r="EK17398" s="598"/>
    </row>
    <row r="17399" spans="141:141">
      <c r="EK17399" s="598"/>
    </row>
    <row r="17400" spans="141:141">
      <c r="EK17400" s="598"/>
    </row>
    <row r="17401" spans="141:141">
      <c r="EK17401" s="598"/>
    </row>
    <row r="17402" spans="141:141">
      <c r="EK17402" s="598"/>
    </row>
    <row r="17403" spans="141:141">
      <c r="EK17403" s="598"/>
    </row>
    <row r="17404" spans="141:141">
      <c r="EK17404" s="598"/>
    </row>
    <row r="17405" spans="141:141">
      <c r="EK17405" s="598"/>
    </row>
    <row r="17406" spans="141:141">
      <c r="EK17406" s="598"/>
    </row>
    <row r="17407" spans="141:141">
      <c r="EK17407" s="598"/>
    </row>
    <row r="17408" spans="141:141">
      <c r="EK17408" s="598"/>
    </row>
    <row r="17409" spans="141:141">
      <c r="EK17409" s="598"/>
    </row>
    <row r="17410" spans="141:141">
      <c r="EK17410" s="598"/>
    </row>
    <row r="17411" spans="141:141">
      <c r="EK17411" s="598"/>
    </row>
    <row r="17412" spans="141:141">
      <c r="EK17412" s="598"/>
    </row>
    <row r="17413" spans="141:141">
      <c r="EK17413" s="598"/>
    </row>
    <row r="17414" spans="141:141">
      <c r="EK17414" s="598"/>
    </row>
    <row r="17415" spans="141:141">
      <c r="EK17415" s="598"/>
    </row>
    <row r="17416" spans="141:141">
      <c r="EK17416" s="598"/>
    </row>
    <row r="17417" spans="141:141">
      <c r="EK17417" s="598"/>
    </row>
    <row r="17418" spans="141:141">
      <c r="EK17418" s="598"/>
    </row>
    <row r="17419" spans="141:141">
      <c r="EK17419" s="598"/>
    </row>
    <row r="17420" spans="141:141">
      <c r="EK17420" s="598"/>
    </row>
    <row r="17421" spans="141:141">
      <c r="EK17421" s="598"/>
    </row>
    <row r="17422" spans="141:141">
      <c r="EK17422" s="598"/>
    </row>
    <row r="17423" spans="141:141">
      <c r="EK17423" s="598"/>
    </row>
    <row r="17424" spans="141:141">
      <c r="EK17424" s="598"/>
    </row>
    <row r="17425" spans="141:141">
      <c r="EK17425" s="598"/>
    </row>
    <row r="17426" spans="141:141">
      <c r="EK17426" s="598"/>
    </row>
    <row r="17427" spans="141:141">
      <c r="EK17427" s="598"/>
    </row>
    <row r="17428" spans="141:141">
      <c r="EK17428" s="598"/>
    </row>
    <row r="17429" spans="141:141">
      <c r="EK17429" s="598"/>
    </row>
    <row r="17430" spans="141:141">
      <c r="EK17430" s="598"/>
    </row>
    <row r="17431" spans="141:141">
      <c r="EK17431" s="598"/>
    </row>
    <row r="17432" spans="141:141">
      <c r="EK17432" s="598"/>
    </row>
    <row r="17433" spans="141:141">
      <c r="EK17433" s="598"/>
    </row>
    <row r="17434" spans="141:141">
      <c r="EK17434" s="598"/>
    </row>
    <row r="17435" spans="141:141">
      <c r="EK17435" s="598"/>
    </row>
    <row r="17436" spans="141:141">
      <c r="EK17436" s="598"/>
    </row>
    <row r="17437" spans="141:141">
      <c r="EK17437" s="598"/>
    </row>
    <row r="17438" spans="141:141">
      <c r="EK17438" s="598"/>
    </row>
    <row r="17439" spans="141:141">
      <c r="EK17439" s="598"/>
    </row>
    <row r="17440" spans="141:141">
      <c r="EK17440" s="598"/>
    </row>
    <row r="17441" spans="141:141">
      <c r="EK17441" s="598"/>
    </row>
    <row r="17442" spans="141:141">
      <c r="EK17442" s="598"/>
    </row>
    <row r="17443" spans="141:141">
      <c r="EK17443" s="598"/>
    </row>
    <row r="17444" spans="141:141">
      <c r="EK17444" s="598"/>
    </row>
    <row r="17445" spans="141:141">
      <c r="EK17445" s="598"/>
    </row>
    <row r="17446" spans="141:141">
      <c r="EK17446" s="598"/>
    </row>
    <row r="17447" spans="141:141">
      <c r="EK17447" s="598"/>
    </row>
    <row r="17448" spans="141:141">
      <c r="EK17448" s="598"/>
    </row>
    <row r="17449" spans="141:141">
      <c r="EK17449" s="598"/>
    </row>
    <row r="17450" spans="141:141">
      <c r="EK17450" s="598"/>
    </row>
    <row r="17451" spans="141:141">
      <c r="EK17451" s="598"/>
    </row>
    <row r="17452" spans="141:141">
      <c r="EK17452" s="598"/>
    </row>
    <row r="17453" spans="141:141">
      <c r="EK17453" s="598"/>
    </row>
    <row r="17454" spans="141:141">
      <c r="EK17454" s="598"/>
    </row>
    <row r="17455" spans="141:141">
      <c r="EK17455" s="598"/>
    </row>
    <row r="17456" spans="141:141">
      <c r="EK17456" s="598"/>
    </row>
    <row r="17457" spans="141:141">
      <c r="EK17457" s="598"/>
    </row>
    <row r="17458" spans="141:141">
      <c r="EK17458" s="598"/>
    </row>
    <row r="17459" spans="141:141">
      <c r="EK17459" s="598"/>
    </row>
    <row r="17460" spans="141:141">
      <c r="EK17460" s="598"/>
    </row>
    <row r="17461" spans="141:141">
      <c r="EK17461" s="598"/>
    </row>
    <row r="17462" spans="141:141">
      <c r="EK17462" s="598"/>
    </row>
    <row r="17463" spans="141:141">
      <c r="EK17463" s="598"/>
    </row>
    <row r="17464" spans="141:141">
      <c r="EK17464" s="598"/>
    </row>
    <row r="17465" spans="141:141">
      <c r="EK17465" s="598"/>
    </row>
    <row r="17466" spans="141:141">
      <c r="EK17466" s="598"/>
    </row>
    <row r="17467" spans="141:141">
      <c r="EK17467" s="598"/>
    </row>
    <row r="17468" spans="141:141">
      <c r="EK17468" s="598"/>
    </row>
    <row r="17469" spans="141:141">
      <c r="EK17469" s="598"/>
    </row>
    <row r="17470" spans="141:141">
      <c r="EK17470" s="598"/>
    </row>
    <row r="17471" spans="141:141">
      <c r="EK17471" s="598"/>
    </row>
    <row r="17472" spans="141:141">
      <c r="EK17472" s="598"/>
    </row>
    <row r="17473" spans="141:141">
      <c r="EK17473" s="598"/>
    </row>
    <row r="17474" spans="141:141">
      <c r="EK17474" s="598"/>
    </row>
    <row r="17475" spans="141:141">
      <c r="EK17475" s="598"/>
    </row>
    <row r="17476" spans="141:141">
      <c r="EK17476" s="598"/>
    </row>
    <row r="17477" spans="141:141">
      <c r="EK17477" s="598"/>
    </row>
    <row r="17478" spans="141:141">
      <c r="EK17478" s="598"/>
    </row>
    <row r="17479" spans="141:141">
      <c r="EK17479" s="598"/>
    </row>
    <row r="17480" spans="141:141">
      <c r="EK17480" s="598"/>
    </row>
    <row r="17481" spans="141:141">
      <c r="EK17481" s="598"/>
    </row>
    <row r="17482" spans="141:141">
      <c r="EK17482" s="598"/>
    </row>
    <row r="17483" spans="141:141">
      <c r="EK17483" s="598"/>
    </row>
    <row r="17484" spans="141:141">
      <c r="EK17484" s="598"/>
    </row>
    <row r="17485" spans="141:141">
      <c r="EK17485" s="598"/>
    </row>
    <row r="17486" spans="141:141">
      <c r="EK17486" s="598"/>
    </row>
    <row r="17487" spans="141:141">
      <c r="EK17487" s="598"/>
    </row>
    <row r="17488" spans="141:141">
      <c r="EK17488" s="598"/>
    </row>
    <row r="17489" spans="141:141">
      <c r="EK17489" s="598"/>
    </row>
    <row r="17490" spans="141:141">
      <c r="EK17490" s="598"/>
    </row>
    <row r="17491" spans="141:141">
      <c r="EK17491" s="598"/>
    </row>
    <row r="17492" spans="141:141">
      <c r="EK17492" s="598"/>
    </row>
    <row r="17493" spans="141:141">
      <c r="EK17493" s="598"/>
    </row>
    <row r="17494" spans="141:141">
      <c r="EK17494" s="598"/>
    </row>
    <row r="17495" spans="141:141">
      <c r="EK17495" s="598"/>
    </row>
    <row r="17496" spans="141:141">
      <c r="EK17496" s="598"/>
    </row>
    <row r="17497" spans="141:141">
      <c r="EK17497" s="598"/>
    </row>
    <row r="17498" spans="141:141">
      <c r="EK17498" s="598"/>
    </row>
    <row r="17499" spans="141:141">
      <c r="EK17499" s="598"/>
    </row>
    <row r="17500" spans="141:141">
      <c r="EK17500" s="598"/>
    </row>
    <row r="17501" spans="141:141">
      <c r="EK17501" s="598"/>
    </row>
    <row r="17502" spans="141:141">
      <c r="EK17502" s="598"/>
    </row>
    <row r="17503" spans="141:141">
      <c r="EK17503" s="598"/>
    </row>
    <row r="17504" spans="141:141">
      <c r="EK17504" s="598"/>
    </row>
    <row r="17505" spans="141:141">
      <c r="EK17505" s="598"/>
    </row>
    <row r="17506" spans="141:141">
      <c r="EK17506" s="598"/>
    </row>
    <row r="17507" spans="141:141">
      <c r="EK17507" s="598"/>
    </row>
    <row r="17508" spans="141:141">
      <c r="EK17508" s="598"/>
    </row>
    <row r="17509" spans="141:141">
      <c r="EK17509" s="598"/>
    </row>
    <row r="17510" spans="141:141">
      <c r="EK17510" s="598"/>
    </row>
    <row r="17511" spans="141:141">
      <c r="EK17511" s="598"/>
    </row>
    <row r="17512" spans="141:141">
      <c r="EK17512" s="598"/>
    </row>
    <row r="17513" spans="141:141">
      <c r="EK17513" s="598"/>
    </row>
    <row r="17514" spans="141:141">
      <c r="EK17514" s="598"/>
    </row>
    <row r="17515" spans="141:141">
      <c r="EK17515" s="598"/>
    </row>
    <row r="17516" spans="141:141">
      <c r="EK17516" s="598"/>
    </row>
    <row r="17517" spans="141:141">
      <c r="EK17517" s="598"/>
    </row>
    <row r="17518" spans="141:141">
      <c r="EK17518" s="598"/>
    </row>
    <row r="17519" spans="141:141">
      <c r="EK17519" s="598"/>
    </row>
    <row r="17520" spans="141:141">
      <c r="EK17520" s="598"/>
    </row>
    <row r="17521" spans="141:141">
      <c r="EK17521" s="598"/>
    </row>
    <row r="17522" spans="141:141">
      <c r="EK17522" s="598"/>
    </row>
    <row r="17523" spans="141:141">
      <c r="EK17523" s="598"/>
    </row>
    <row r="17524" spans="141:141">
      <c r="EK17524" s="598"/>
    </row>
    <row r="17525" spans="141:141">
      <c r="EK17525" s="598"/>
    </row>
    <row r="17526" spans="141:141">
      <c r="EK17526" s="598"/>
    </row>
    <row r="17527" spans="141:141">
      <c r="EK17527" s="598"/>
    </row>
    <row r="17528" spans="141:141">
      <c r="EK17528" s="598"/>
    </row>
    <row r="17529" spans="141:141">
      <c r="EK17529" s="598"/>
    </row>
    <row r="17530" spans="141:141">
      <c r="EK17530" s="598"/>
    </row>
    <row r="17531" spans="141:141">
      <c r="EK17531" s="598"/>
    </row>
    <row r="17532" spans="141:141">
      <c r="EK17532" s="598"/>
    </row>
    <row r="17533" spans="141:141">
      <c r="EK17533" s="598"/>
    </row>
    <row r="17534" spans="141:141">
      <c r="EK17534" s="598"/>
    </row>
    <row r="17535" spans="141:141">
      <c r="EK17535" s="598"/>
    </row>
    <row r="17536" spans="141:141">
      <c r="EK17536" s="598"/>
    </row>
    <row r="17537" spans="141:141">
      <c r="EK17537" s="598"/>
    </row>
    <row r="17538" spans="141:141">
      <c r="EK17538" s="598"/>
    </row>
    <row r="17539" spans="141:141">
      <c r="EK17539" s="598"/>
    </row>
    <row r="17540" spans="141:141">
      <c r="EK17540" s="598"/>
    </row>
    <row r="17541" spans="141:141">
      <c r="EK17541" s="598"/>
    </row>
    <row r="17542" spans="141:141">
      <c r="EK17542" s="598"/>
    </row>
    <row r="17543" spans="141:141">
      <c r="EK17543" s="598"/>
    </row>
    <row r="17544" spans="141:141">
      <c r="EK17544" s="598"/>
    </row>
    <row r="17545" spans="141:141">
      <c r="EK17545" s="598"/>
    </row>
    <row r="17546" spans="141:141">
      <c r="EK17546" s="598"/>
    </row>
    <row r="17547" spans="141:141">
      <c r="EK17547" s="598"/>
    </row>
    <row r="17548" spans="141:141">
      <c r="EK17548" s="598"/>
    </row>
    <row r="17549" spans="141:141">
      <c r="EK17549" s="598"/>
    </row>
    <row r="17550" spans="141:141">
      <c r="EK17550" s="598"/>
    </row>
    <row r="17551" spans="141:141">
      <c r="EK17551" s="598"/>
    </row>
    <row r="17552" spans="141:141">
      <c r="EK17552" s="598"/>
    </row>
    <row r="17553" spans="141:141">
      <c r="EK17553" s="598"/>
    </row>
    <row r="17554" spans="141:141">
      <c r="EK17554" s="598"/>
    </row>
    <row r="17555" spans="141:141">
      <c r="EK17555" s="598"/>
    </row>
    <row r="17556" spans="141:141">
      <c r="EK17556" s="598"/>
    </row>
    <row r="17557" spans="141:141">
      <c r="EK17557" s="598"/>
    </row>
    <row r="17558" spans="141:141">
      <c r="EK17558" s="598"/>
    </row>
    <row r="17559" spans="141:141">
      <c r="EK17559" s="598"/>
    </row>
    <row r="17560" spans="141:141">
      <c r="EK17560" s="598"/>
    </row>
    <row r="17561" spans="141:141">
      <c r="EK17561" s="598"/>
    </row>
    <row r="17562" spans="141:141">
      <c r="EK17562" s="598"/>
    </row>
    <row r="17563" spans="141:141">
      <c r="EK17563" s="598"/>
    </row>
    <row r="17564" spans="141:141">
      <c r="EK17564" s="598"/>
    </row>
    <row r="17565" spans="141:141">
      <c r="EK17565" s="598"/>
    </row>
    <row r="17566" spans="141:141">
      <c r="EK17566" s="598"/>
    </row>
    <row r="17567" spans="141:141">
      <c r="EK17567" s="598"/>
    </row>
    <row r="17568" spans="141:141">
      <c r="EK17568" s="598"/>
    </row>
    <row r="17569" spans="141:141">
      <c r="EK17569" s="598"/>
    </row>
    <row r="17570" spans="141:141">
      <c r="EK17570" s="598"/>
    </row>
    <row r="17571" spans="141:141">
      <c r="EK17571" s="598"/>
    </row>
    <row r="17572" spans="141:141">
      <c r="EK17572" s="598"/>
    </row>
    <row r="17573" spans="141:141">
      <c r="EK17573" s="598"/>
    </row>
    <row r="17574" spans="141:141">
      <c r="EK17574" s="598"/>
    </row>
    <row r="17575" spans="141:141">
      <c r="EK17575" s="598"/>
    </row>
    <row r="17576" spans="141:141">
      <c r="EK17576" s="598"/>
    </row>
    <row r="17577" spans="141:141">
      <c r="EK17577" s="598"/>
    </row>
    <row r="17578" spans="141:141">
      <c r="EK17578" s="598"/>
    </row>
    <row r="17579" spans="141:141">
      <c r="EK17579" s="598"/>
    </row>
    <row r="17580" spans="141:141">
      <c r="EK17580" s="598"/>
    </row>
    <row r="17581" spans="141:141">
      <c r="EK17581" s="598"/>
    </row>
    <row r="17582" spans="141:141">
      <c r="EK17582" s="598"/>
    </row>
    <row r="17583" spans="141:141">
      <c r="EK17583" s="598"/>
    </row>
    <row r="17584" spans="141:141">
      <c r="EK17584" s="598"/>
    </row>
    <row r="17585" spans="141:141">
      <c r="EK17585" s="598"/>
    </row>
    <row r="17586" spans="141:141">
      <c r="EK17586" s="598"/>
    </row>
    <row r="17587" spans="141:141">
      <c r="EK17587" s="598"/>
    </row>
    <row r="17588" spans="141:141">
      <c r="EK17588" s="598"/>
    </row>
    <row r="17589" spans="141:141">
      <c r="EK17589" s="598"/>
    </row>
    <row r="17590" spans="141:141">
      <c r="EK17590" s="598"/>
    </row>
    <row r="17591" spans="141:141">
      <c r="EK17591" s="598"/>
    </row>
    <row r="17592" spans="141:141">
      <c r="EK17592" s="598"/>
    </row>
    <row r="17593" spans="141:141">
      <c r="EK17593" s="598"/>
    </row>
    <row r="17594" spans="141:141">
      <c r="EK17594" s="598"/>
    </row>
    <row r="17595" spans="141:141">
      <c r="EK17595" s="598"/>
    </row>
    <row r="17596" spans="141:141">
      <c r="EK17596" s="598"/>
    </row>
    <row r="17597" spans="141:141">
      <c r="EK17597" s="598"/>
    </row>
    <row r="17598" spans="141:141">
      <c r="EK17598" s="598"/>
    </row>
    <row r="17599" spans="141:141">
      <c r="EK17599" s="598"/>
    </row>
    <row r="17600" spans="141:141">
      <c r="EK17600" s="598"/>
    </row>
    <row r="17601" spans="141:141">
      <c r="EK17601" s="598"/>
    </row>
    <row r="17602" spans="141:141">
      <c r="EK17602" s="598"/>
    </row>
    <row r="17603" spans="141:141">
      <c r="EK17603" s="598"/>
    </row>
    <row r="17604" spans="141:141">
      <c r="EK17604" s="598"/>
    </row>
    <row r="17605" spans="141:141">
      <c r="EK17605" s="598"/>
    </row>
    <row r="17606" spans="141:141">
      <c r="EK17606" s="598"/>
    </row>
    <row r="17607" spans="141:141">
      <c r="EK17607" s="598"/>
    </row>
    <row r="17608" spans="141:141">
      <c r="EK17608" s="598"/>
    </row>
    <row r="17609" spans="141:141">
      <c r="EK17609" s="598"/>
    </row>
    <row r="17610" spans="141:141">
      <c r="EK17610" s="598"/>
    </row>
    <row r="17611" spans="141:141">
      <c r="EK17611" s="598"/>
    </row>
    <row r="17612" spans="141:141">
      <c r="EK17612" s="598"/>
    </row>
    <row r="17613" spans="141:141">
      <c r="EK17613" s="598"/>
    </row>
    <row r="17614" spans="141:141">
      <c r="EK17614" s="598"/>
    </row>
    <row r="17615" spans="141:141">
      <c r="EK17615" s="598"/>
    </row>
    <row r="17616" spans="141:141">
      <c r="EK17616" s="598"/>
    </row>
    <row r="17617" spans="141:141">
      <c r="EK17617" s="598"/>
    </row>
    <row r="17618" spans="141:141">
      <c r="EK17618" s="598"/>
    </row>
    <row r="17619" spans="141:141">
      <c r="EK17619" s="598"/>
    </row>
    <row r="17620" spans="141:141">
      <c r="EK17620" s="598"/>
    </row>
    <row r="17621" spans="141:141">
      <c r="EK17621" s="598"/>
    </row>
    <row r="17622" spans="141:141">
      <c r="EK17622" s="598"/>
    </row>
    <row r="17623" spans="141:141">
      <c r="EK17623" s="598"/>
    </row>
    <row r="17624" spans="141:141">
      <c r="EK17624" s="598"/>
    </row>
    <row r="17625" spans="141:141">
      <c r="EK17625" s="598"/>
    </row>
    <row r="17626" spans="141:141">
      <c r="EK17626" s="598"/>
    </row>
    <row r="17627" spans="141:141">
      <c r="EK17627" s="598"/>
    </row>
    <row r="17628" spans="141:141">
      <c r="EK17628" s="598"/>
    </row>
    <row r="17629" spans="141:141">
      <c r="EK17629" s="598"/>
    </row>
    <row r="17630" spans="141:141">
      <c r="EK17630" s="598"/>
    </row>
    <row r="17631" spans="141:141">
      <c r="EK17631" s="598"/>
    </row>
    <row r="17632" spans="141:141">
      <c r="EK17632" s="598"/>
    </row>
    <row r="17633" spans="141:141">
      <c r="EK17633" s="598"/>
    </row>
    <row r="17634" spans="141:141">
      <c r="EK17634" s="598"/>
    </row>
    <row r="17635" spans="141:141">
      <c r="EK17635" s="598"/>
    </row>
    <row r="17636" spans="141:141">
      <c r="EK17636" s="598"/>
    </row>
    <row r="17637" spans="141:141">
      <c r="EK17637" s="598"/>
    </row>
    <row r="17638" spans="141:141">
      <c r="EK17638" s="598"/>
    </row>
    <row r="17639" spans="141:141">
      <c r="EK17639" s="598"/>
    </row>
    <row r="17640" spans="141:141">
      <c r="EK17640" s="598"/>
    </row>
    <row r="17641" spans="141:141">
      <c r="EK17641" s="598"/>
    </row>
    <row r="17642" spans="141:141">
      <c r="EK17642" s="598"/>
    </row>
    <row r="17643" spans="141:141">
      <c r="EK17643" s="598"/>
    </row>
    <row r="17644" spans="141:141">
      <c r="EK17644" s="598"/>
    </row>
    <row r="17645" spans="141:141">
      <c r="EK17645" s="598"/>
    </row>
    <row r="17646" spans="141:141">
      <c r="EK17646" s="598"/>
    </row>
    <row r="17647" spans="141:141">
      <c r="EK17647" s="598"/>
    </row>
    <row r="17648" spans="141:141">
      <c r="EK17648" s="598"/>
    </row>
    <row r="17649" spans="141:141">
      <c r="EK17649" s="598"/>
    </row>
    <row r="17650" spans="141:141">
      <c r="EK17650" s="598"/>
    </row>
    <row r="17651" spans="141:141">
      <c r="EK17651" s="598"/>
    </row>
    <row r="17652" spans="141:141">
      <c r="EK17652" s="598"/>
    </row>
    <row r="17653" spans="141:141">
      <c r="EK17653" s="598"/>
    </row>
    <row r="17654" spans="141:141">
      <c r="EK17654" s="598"/>
    </row>
    <row r="17655" spans="141:141">
      <c r="EK17655" s="598"/>
    </row>
    <row r="17656" spans="141:141">
      <c r="EK17656" s="598"/>
    </row>
    <row r="17657" spans="141:141">
      <c r="EK17657" s="598"/>
    </row>
    <row r="17658" spans="141:141">
      <c r="EK17658" s="598"/>
    </row>
    <row r="17659" spans="141:141">
      <c r="EK17659" s="598"/>
    </row>
    <row r="17660" spans="141:141">
      <c r="EK17660" s="598"/>
    </row>
    <row r="17661" spans="141:141">
      <c r="EK17661" s="598"/>
    </row>
    <row r="17662" spans="141:141">
      <c r="EK17662" s="598"/>
    </row>
    <row r="17663" spans="141:141">
      <c r="EK17663" s="598"/>
    </row>
    <row r="17664" spans="141:141">
      <c r="EK17664" s="598"/>
    </row>
    <row r="17665" spans="141:141">
      <c r="EK17665" s="598"/>
    </row>
    <row r="17666" spans="141:141">
      <c r="EK17666" s="598"/>
    </row>
    <row r="17667" spans="141:141">
      <c r="EK17667" s="598"/>
    </row>
    <row r="17668" spans="141:141">
      <c r="EK17668" s="598"/>
    </row>
    <row r="17669" spans="141:141">
      <c r="EK17669" s="598"/>
    </row>
    <row r="17670" spans="141:141">
      <c r="EK17670" s="598"/>
    </row>
    <row r="17671" spans="141:141">
      <c r="EK17671" s="598"/>
    </row>
    <row r="17672" spans="141:141">
      <c r="EK17672" s="598"/>
    </row>
    <row r="17673" spans="141:141">
      <c r="EK17673" s="598"/>
    </row>
    <row r="17674" spans="141:141">
      <c r="EK17674" s="598"/>
    </row>
    <row r="17675" spans="141:141">
      <c r="EK17675" s="598"/>
    </row>
    <row r="17676" spans="141:141">
      <c r="EK17676" s="598"/>
    </row>
    <row r="17677" spans="141:141">
      <c r="EK17677" s="598"/>
    </row>
    <row r="17678" spans="141:141">
      <c r="EK17678" s="598"/>
    </row>
    <row r="17679" spans="141:141">
      <c r="EK17679" s="598"/>
    </row>
    <row r="17680" spans="141:141">
      <c r="EK17680" s="598"/>
    </row>
    <row r="17681" spans="141:141">
      <c r="EK17681" s="598"/>
    </row>
    <row r="17682" spans="141:141">
      <c r="EK17682" s="598"/>
    </row>
    <row r="17683" spans="141:141">
      <c r="EK17683" s="598"/>
    </row>
    <row r="17684" spans="141:141">
      <c r="EK17684" s="598"/>
    </row>
    <row r="17685" spans="141:141">
      <c r="EK17685" s="598"/>
    </row>
    <row r="17686" spans="141:141">
      <c r="EK17686" s="598"/>
    </row>
    <row r="17687" spans="141:141">
      <c r="EK17687" s="598"/>
    </row>
    <row r="17688" spans="141:141">
      <c r="EK17688" s="598"/>
    </row>
    <row r="17689" spans="141:141">
      <c r="EK17689" s="598"/>
    </row>
    <row r="17690" spans="141:141">
      <c r="EK17690" s="598"/>
    </row>
    <row r="17691" spans="141:141">
      <c r="EK17691" s="598"/>
    </row>
    <row r="17692" spans="141:141">
      <c r="EK17692" s="598"/>
    </row>
    <row r="17693" spans="141:141">
      <c r="EK17693" s="598"/>
    </row>
    <row r="17694" spans="141:141">
      <c r="EK17694" s="598"/>
    </row>
    <row r="17695" spans="141:141">
      <c r="EK17695" s="598"/>
    </row>
    <row r="17696" spans="141:141">
      <c r="EK17696" s="598"/>
    </row>
    <row r="17697" spans="141:141">
      <c r="EK17697" s="598"/>
    </row>
    <row r="17698" spans="141:141">
      <c r="EK17698" s="598"/>
    </row>
    <row r="17699" spans="141:141">
      <c r="EK17699" s="598"/>
    </row>
    <row r="17700" spans="141:141">
      <c r="EK17700" s="598"/>
    </row>
    <row r="17701" spans="141:141">
      <c r="EK17701" s="598"/>
    </row>
    <row r="17702" spans="141:141">
      <c r="EK17702" s="598"/>
    </row>
    <row r="17703" spans="141:141">
      <c r="EK17703" s="598"/>
    </row>
    <row r="17704" spans="141:141">
      <c r="EK17704" s="598"/>
    </row>
    <row r="17705" spans="141:141">
      <c r="EK17705" s="598"/>
    </row>
    <row r="17706" spans="141:141">
      <c r="EK17706" s="598"/>
    </row>
    <row r="17707" spans="141:141">
      <c r="EK17707" s="598"/>
    </row>
    <row r="17708" spans="141:141">
      <c r="EK17708" s="598"/>
    </row>
    <row r="17709" spans="141:141">
      <c r="EK17709" s="598"/>
    </row>
    <row r="17710" spans="141:141">
      <c r="EK17710" s="598"/>
    </row>
    <row r="17711" spans="141:141">
      <c r="EK17711" s="598"/>
    </row>
    <row r="17712" spans="141:141">
      <c r="EK17712" s="598"/>
    </row>
    <row r="17713" spans="141:141">
      <c r="EK17713" s="598"/>
    </row>
    <row r="17714" spans="141:141">
      <c r="EK17714" s="598"/>
    </row>
    <row r="17715" spans="141:141">
      <c r="EK17715" s="598"/>
    </row>
    <row r="17716" spans="141:141">
      <c r="EK17716" s="598"/>
    </row>
    <row r="17717" spans="141:141">
      <c r="EK17717" s="598"/>
    </row>
    <row r="17718" spans="141:141">
      <c r="EK17718" s="598"/>
    </row>
    <row r="17719" spans="141:141">
      <c r="EK17719" s="598"/>
    </row>
    <row r="17720" spans="141:141">
      <c r="EK17720" s="598"/>
    </row>
    <row r="17721" spans="141:141">
      <c r="EK17721" s="598"/>
    </row>
    <row r="17722" spans="141:141">
      <c r="EK17722" s="598"/>
    </row>
    <row r="17723" spans="141:141">
      <c r="EK17723" s="598"/>
    </row>
    <row r="17724" spans="141:141">
      <c r="EK17724" s="598"/>
    </row>
    <row r="17725" spans="141:141">
      <c r="EK17725" s="598"/>
    </row>
    <row r="17726" spans="141:141">
      <c r="EK17726" s="598"/>
    </row>
    <row r="17727" spans="141:141">
      <c r="EK17727" s="598"/>
    </row>
    <row r="17728" spans="141:141">
      <c r="EK17728" s="598"/>
    </row>
    <row r="17729" spans="141:141">
      <c r="EK17729" s="598"/>
    </row>
    <row r="17730" spans="141:141">
      <c r="EK17730" s="598"/>
    </row>
    <row r="17731" spans="141:141">
      <c r="EK17731" s="598"/>
    </row>
    <row r="17732" spans="141:141">
      <c r="EK17732" s="598"/>
    </row>
    <row r="17733" spans="141:141">
      <c r="EK17733" s="598"/>
    </row>
    <row r="17734" spans="141:141">
      <c r="EK17734" s="598"/>
    </row>
    <row r="17735" spans="141:141">
      <c r="EK17735" s="598"/>
    </row>
    <row r="17736" spans="141:141">
      <c r="EK17736" s="598"/>
    </row>
    <row r="17737" spans="141:141">
      <c r="EK17737" s="598"/>
    </row>
    <row r="17738" spans="141:141">
      <c r="EK17738" s="598"/>
    </row>
    <row r="17739" spans="141:141">
      <c r="EK17739" s="598"/>
    </row>
    <row r="17740" spans="141:141">
      <c r="EK17740" s="598"/>
    </row>
    <row r="17741" spans="141:141">
      <c r="EK17741" s="598"/>
    </row>
    <row r="17742" spans="141:141">
      <c r="EK17742" s="598"/>
    </row>
    <row r="17743" spans="141:141">
      <c r="EK17743" s="598"/>
    </row>
    <row r="17744" spans="141:141">
      <c r="EK17744" s="598"/>
    </row>
    <row r="17745" spans="141:141">
      <c r="EK17745" s="598"/>
    </row>
    <row r="17746" spans="141:141">
      <c r="EK17746" s="598"/>
    </row>
    <row r="17747" spans="141:141">
      <c r="EK17747" s="598"/>
    </row>
    <row r="17748" spans="141:141">
      <c r="EK17748" s="598"/>
    </row>
    <row r="17749" spans="141:141">
      <c r="EK17749" s="598"/>
    </row>
    <row r="17750" spans="141:141">
      <c r="EK17750" s="598"/>
    </row>
    <row r="17751" spans="141:141">
      <c r="EK17751" s="598"/>
    </row>
    <row r="17752" spans="141:141">
      <c r="EK17752" s="598"/>
    </row>
    <row r="17753" spans="141:141">
      <c r="EK17753" s="598"/>
    </row>
    <row r="17754" spans="141:141">
      <c r="EK17754" s="598"/>
    </row>
    <row r="17755" spans="141:141">
      <c r="EK17755" s="598"/>
    </row>
    <row r="17756" spans="141:141">
      <c r="EK17756" s="598"/>
    </row>
    <row r="17757" spans="141:141">
      <c r="EK17757" s="598"/>
    </row>
    <row r="17758" spans="141:141">
      <c r="EK17758" s="598"/>
    </row>
    <row r="17759" spans="141:141">
      <c r="EK17759" s="598"/>
    </row>
    <row r="17760" spans="141:141">
      <c r="EK17760" s="598"/>
    </row>
    <row r="17761" spans="141:141">
      <c r="EK17761" s="598"/>
    </row>
    <row r="17762" spans="141:141">
      <c r="EK17762" s="598"/>
    </row>
    <row r="17763" spans="141:141">
      <c r="EK17763" s="598"/>
    </row>
    <row r="17764" spans="141:141">
      <c r="EK17764" s="598"/>
    </row>
    <row r="17765" spans="141:141">
      <c r="EK17765" s="598"/>
    </row>
    <row r="17766" spans="141:141">
      <c r="EK17766" s="598"/>
    </row>
    <row r="17767" spans="141:141">
      <c r="EK17767" s="598"/>
    </row>
    <row r="17768" spans="141:141">
      <c r="EK17768" s="598"/>
    </row>
    <row r="17769" spans="141:141">
      <c r="EK17769" s="598"/>
    </row>
    <row r="17770" spans="141:141">
      <c r="EK17770" s="598"/>
    </row>
    <row r="17771" spans="141:141">
      <c r="EK17771" s="598"/>
    </row>
    <row r="17772" spans="141:141">
      <c r="EK17772" s="598"/>
    </row>
    <row r="17773" spans="141:141">
      <c r="EK17773" s="598"/>
    </row>
    <row r="17774" spans="141:141">
      <c r="EK17774" s="598"/>
    </row>
    <row r="17775" spans="141:141">
      <c r="EK17775" s="598"/>
    </row>
    <row r="17776" spans="141:141">
      <c r="EK17776" s="598"/>
    </row>
    <row r="17777" spans="141:141">
      <c r="EK17777" s="598"/>
    </row>
    <row r="17778" spans="141:141">
      <c r="EK17778" s="598"/>
    </row>
    <row r="17779" spans="141:141">
      <c r="EK17779" s="598"/>
    </row>
    <row r="17780" spans="141:141">
      <c r="EK17780" s="598"/>
    </row>
    <row r="17781" spans="141:141">
      <c r="EK17781" s="598"/>
    </row>
    <row r="17782" spans="141:141">
      <c r="EK17782" s="598"/>
    </row>
    <row r="17783" spans="141:141">
      <c r="EK17783" s="598"/>
    </row>
    <row r="17784" spans="141:141">
      <c r="EK17784" s="598"/>
    </row>
    <row r="17785" spans="141:141">
      <c r="EK17785" s="598"/>
    </row>
    <row r="17786" spans="141:141">
      <c r="EK17786" s="598"/>
    </row>
    <row r="17787" spans="141:141">
      <c r="EK17787" s="598"/>
    </row>
    <row r="17788" spans="141:141">
      <c r="EK17788" s="598"/>
    </row>
    <row r="17789" spans="141:141">
      <c r="EK17789" s="598"/>
    </row>
    <row r="17790" spans="141:141">
      <c r="EK17790" s="598"/>
    </row>
    <row r="17791" spans="141:141">
      <c r="EK17791" s="598"/>
    </row>
    <row r="17792" spans="141:141">
      <c r="EK17792" s="598"/>
    </row>
    <row r="17793" spans="141:141">
      <c r="EK17793" s="598"/>
    </row>
    <row r="17794" spans="141:141">
      <c r="EK17794" s="598"/>
    </row>
    <row r="17795" spans="141:141">
      <c r="EK17795" s="598"/>
    </row>
    <row r="17796" spans="141:141">
      <c r="EK17796" s="598"/>
    </row>
    <row r="17797" spans="141:141">
      <c r="EK17797" s="598"/>
    </row>
    <row r="17798" spans="141:141">
      <c r="EK17798" s="598"/>
    </row>
    <row r="17799" spans="141:141">
      <c r="EK17799" s="598"/>
    </row>
    <row r="17800" spans="141:141">
      <c r="EK17800" s="598"/>
    </row>
    <row r="17801" spans="141:141">
      <c r="EK17801" s="598"/>
    </row>
    <row r="17802" spans="141:141">
      <c r="EK17802" s="598"/>
    </row>
    <row r="17803" spans="141:141">
      <c r="EK17803" s="598"/>
    </row>
    <row r="17804" spans="141:141">
      <c r="EK17804" s="598"/>
    </row>
    <row r="17805" spans="141:141">
      <c r="EK17805" s="598"/>
    </row>
    <row r="17806" spans="141:141">
      <c r="EK17806" s="598"/>
    </row>
    <row r="17807" spans="141:141">
      <c r="EK17807" s="598"/>
    </row>
    <row r="17808" spans="141:141">
      <c r="EK17808" s="598"/>
    </row>
    <row r="17809" spans="141:141">
      <c r="EK17809" s="598"/>
    </row>
    <row r="17810" spans="141:141">
      <c r="EK17810" s="598"/>
    </row>
    <row r="17811" spans="141:141">
      <c r="EK17811" s="598"/>
    </row>
    <row r="17812" spans="141:141">
      <c r="EK17812" s="598"/>
    </row>
    <row r="17813" spans="141:141">
      <c r="EK17813" s="598"/>
    </row>
    <row r="17814" spans="141:141">
      <c r="EK17814" s="598"/>
    </row>
    <row r="17815" spans="141:141">
      <c r="EK17815" s="598"/>
    </row>
    <row r="17816" spans="141:141">
      <c r="EK17816" s="598"/>
    </row>
    <row r="17817" spans="141:141">
      <c r="EK17817" s="598"/>
    </row>
    <row r="17818" spans="141:141">
      <c r="EK17818" s="598"/>
    </row>
    <row r="17819" spans="141:141">
      <c r="EK17819" s="598"/>
    </row>
    <row r="17820" spans="141:141">
      <c r="EK17820" s="598"/>
    </row>
    <row r="17821" spans="141:141">
      <c r="EK17821" s="598"/>
    </row>
    <row r="17822" spans="141:141">
      <c r="EK17822" s="598"/>
    </row>
    <row r="17823" spans="141:141">
      <c r="EK17823" s="598"/>
    </row>
    <row r="17824" spans="141:141">
      <c r="EK17824" s="598"/>
    </row>
    <row r="17825" spans="141:141">
      <c r="EK17825" s="598"/>
    </row>
    <row r="17826" spans="141:141">
      <c r="EK17826" s="598"/>
    </row>
    <row r="17827" spans="141:141">
      <c r="EK17827" s="598"/>
    </row>
    <row r="17828" spans="141:141">
      <c r="EK17828" s="598"/>
    </row>
    <row r="17829" spans="141:141">
      <c r="EK17829" s="598"/>
    </row>
    <row r="17830" spans="141:141">
      <c r="EK17830" s="598"/>
    </row>
    <row r="17831" spans="141:141">
      <c r="EK17831" s="598"/>
    </row>
    <row r="17832" spans="141:141">
      <c r="EK17832" s="598"/>
    </row>
    <row r="17833" spans="141:141">
      <c r="EK17833" s="598"/>
    </row>
    <row r="17834" spans="141:141">
      <c r="EK17834" s="598"/>
    </row>
    <row r="17835" spans="141:141">
      <c r="EK17835" s="598"/>
    </row>
    <row r="17836" spans="141:141">
      <c r="EK17836" s="598"/>
    </row>
    <row r="17837" spans="141:141">
      <c r="EK17837" s="598"/>
    </row>
    <row r="17838" spans="141:141">
      <c r="EK17838" s="598"/>
    </row>
    <row r="17839" spans="141:141">
      <c r="EK17839" s="598"/>
    </row>
    <row r="17840" spans="141:141">
      <c r="EK17840" s="598"/>
    </row>
    <row r="17841" spans="141:141">
      <c r="EK17841" s="598"/>
    </row>
    <row r="17842" spans="141:141">
      <c r="EK17842" s="598"/>
    </row>
    <row r="17843" spans="141:141">
      <c r="EK17843" s="598"/>
    </row>
    <row r="17844" spans="141:141">
      <c r="EK17844" s="598"/>
    </row>
    <row r="17845" spans="141:141">
      <c r="EK17845" s="598"/>
    </row>
    <row r="17846" spans="141:141">
      <c r="EK17846" s="598"/>
    </row>
    <row r="17847" spans="141:141">
      <c r="EK17847" s="598"/>
    </row>
    <row r="17848" spans="141:141">
      <c r="EK17848" s="598"/>
    </row>
    <row r="17849" spans="141:141">
      <c r="EK17849" s="598"/>
    </row>
    <row r="17850" spans="141:141">
      <c r="EK17850" s="598"/>
    </row>
    <row r="17851" spans="141:141">
      <c r="EK17851" s="598"/>
    </row>
    <row r="17852" spans="141:141">
      <c r="EK17852" s="598"/>
    </row>
    <row r="17853" spans="141:141">
      <c r="EK17853" s="598"/>
    </row>
    <row r="17854" spans="141:141">
      <c r="EK17854" s="598"/>
    </row>
    <row r="17855" spans="141:141">
      <c r="EK17855" s="598"/>
    </row>
    <row r="17856" spans="141:141">
      <c r="EK17856" s="598"/>
    </row>
    <row r="17857" spans="141:141">
      <c r="EK17857" s="598"/>
    </row>
    <row r="17858" spans="141:141">
      <c r="EK17858" s="598"/>
    </row>
    <row r="17859" spans="141:141">
      <c r="EK17859" s="598"/>
    </row>
    <row r="17860" spans="141:141">
      <c r="EK17860" s="598"/>
    </row>
    <row r="17861" spans="141:141">
      <c r="EK17861" s="598"/>
    </row>
    <row r="17862" spans="141:141">
      <c r="EK17862" s="598"/>
    </row>
    <row r="17863" spans="141:141">
      <c r="EK17863" s="598"/>
    </row>
    <row r="17864" spans="141:141">
      <c r="EK17864" s="598"/>
    </row>
    <row r="17865" spans="141:141">
      <c r="EK17865" s="598"/>
    </row>
    <row r="17866" spans="141:141">
      <c r="EK17866" s="598"/>
    </row>
    <row r="17867" spans="141:141">
      <c r="EK17867" s="598"/>
    </row>
    <row r="17868" spans="141:141">
      <c r="EK17868" s="598"/>
    </row>
    <row r="17869" spans="141:141">
      <c r="EK17869" s="598"/>
    </row>
    <row r="17870" spans="141:141">
      <c r="EK17870" s="598"/>
    </row>
    <row r="17871" spans="141:141">
      <c r="EK17871" s="598"/>
    </row>
    <row r="17872" spans="141:141">
      <c r="EK17872" s="598"/>
    </row>
    <row r="17873" spans="141:141">
      <c r="EK17873" s="598"/>
    </row>
    <row r="17874" spans="141:141">
      <c r="EK17874" s="598"/>
    </row>
    <row r="17875" spans="141:141">
      <c r="EK17875" s="598"/>
    </row>
    <row r="17876" spans="141:141">
      <c r="EK17876" s="598"/>
    </row>
    <row r="17877" spans="141:141">
      <c r="EK17877" s="598"/>
    </row>
    <row r="17878" spans="141:141">
      <c r="EK17878" s="598"/>
    </row>
    <row r="17879" spans="141:141">
      <c r="EK17879" s="598"/>
    </row>
    <row r="17880" spans="141:141">
      <c r="EK17880" s="598"/>
    </row>
    <row r="17881" spans="141:141">
      <c r="EK17881" s="598"/>
    </row>
    <row r="17882" spans="141:141">
      <c r="EK17882" s="598"/>
    </row>
    <row r="17883" spans="141:141">
      <c r="EK17883" s="598"/>
    </row>
    <row r="17884" spans="141:141">
      <c r="EK17884" s="598"/>
    </row>
    <row r="17885" spans="141:141">
      <c r="EK17885" s="598"/>
    </row>
    <row r="17886" spans="141:141">
      <c r="EK17886" s="598"/>
    </row>
    <row r="17887" spans="141:141">
      <c r="EK17887" s="598"/>
    </row>
    <row r="17888" spans="141:141">
      <c r="EK17888" s="598"/>
    </row>
    <row r="17889" spans="141:141">
      <c r="EK17889" s="598"/>
    </row>
    <row r="17890" spans="141:141">
      <c r="EK17890" s="598"/>
    </row>
    <row r="17891" spans="141:141">
      <c r="EK17891" s="598"/>
    </row>
    <row r="17892" spans="141:141">
      <c r="EK17892" s="598"/>
    </row>
    <row r="17893" spans="141:141">
      <c r="EK17893" s="598"/>
    </row>
    <row r="17894" spans="141:141">
      <c r="EK17894" s="598"/>
    </row>
    <row r="17895" spans="141:141">
      <c r="EK17895" s="598"/>
    </row>
    <row r="17896" spans="141:141">
      <c r="EK17896" s="598"/>
    </row>
    <row r="17897" spans="141:141">
      <c r="EK17897" s="598"/>
    </row>
    <row r="17898" spans="141:141">
      <c r="EK17898" s="598"/>
    </row>
    <row r="17899" spans="141:141">
      <c r="EK17899" s="598"/>
    </row>
    <row r="17900" spans="141:141">
      <c r="EK17900" s="598"/>
    </row>
    <row r="17901" spans="141:141">
      <c r="EK17901" s="598"/>
    </row>
    <row r="17902" spans="141:141">
      <c r="EK17902" s="598"/>
    </row>
    <row r="17903" spans="141:141">
      <c r="EK17903" s="598"/>
    </row>
    <row r="17904" spans="141:141">
      <c r="EK17904" s="598"/>
    </row>
    <row r="17905" spans="141:141">
      <c r="EK17905" s="598"/>
    </row>
    <row r="17906" spans="141:141">
      <c r="EK17906" s="598"/>
    </row>
    <row r="17907" spans="141:141">
      <c r="EK17907" s="598"/>
    </row>
    <row r="17908" spans="141:141">
      <c r="EK17908" s="598"/>
    </row>
    <row r="17909" spans="141:141">
      <c r="EK17909" s="598"/>
    </row>
    <row r="17910" spans="141:141">
      <c r="EK17910" s="598"/>
    </row>
    <row r="17911" spans="141:141">
      <c r="EK17911" s="598"/>
    </row>
    <row r="17912" spans="141:141">
      <c r="EK17912" s="598"/>
    </row>
    <row r="17913" spans="141:141">
      <c r="EK17913" s="598"/>
    </row>
    <row r="17914" spans="141:141">
      <c r="EK17914" s="598"/>
    </row>
    <row r="17915" spans="141:141">
      <c r="EK17915" s="598"/>
    </row>
    <row r="17916" spans="141:141">
      <c r="EK17916" s="598"/>
    </row>
    <row r="17917" spans="141:141">
      <c r="EK17917" s="598"/>
    </row>
    <row r="17918" spans="141:141">
      <c r="EK17918" s="598"/>
    </row>
    <row r="17919" spans="141:141">
      <c r="EK17919" s="598"/>
    </row>
    <row r="17920" spans="141:141">
      <c r="EK17920" s="598"/>
    </row>
    <row r="17921" spans="141:141">
      <c r="EK17921" s="598"/>
    </row>
    <row r="17922" spans="141:141">
      <c r="EK17922" s="598"/>
    </row>
    <row r="17923" spans="141:141">
      <c r="EK17923" s="598"/>
    </row>
    <row r="17924" spans="141:141">
      <c r="EK17924" s="598"/>
    </row>
    <row r="17925" spans="141:141">
      <c r="EK17925" s="598"/>
    </row>
    <row r="17926" spans="141:141">
      <c r="EK17926" s="598"/>
    </row>
    <row r="17927" spans="141:141">
      <c r="EK17927" s="598"/>
    </row>
    <row r="17928" spans="141:141">
      <c r="EK17928" s="598"/>
    </row>
    <row r="17929" spans="141:141">
      <c r="EK17929" s="598"/>
    </row>
    <row r="17930" spans="141:141">
      <c r="EK17930" s="598"/>
    </row>
    <row r="17931" spans="141:141">
      <c r="EK17931" s="598"/>
    </row>
    <row r="17932" spans="141:141">
      <c r="EK17932" s="598"/>
    </row>
    <row r="17933" spans="141:141">
      <c r="EK17933" s="598"/>
    </row>
    <row r="17934" spans="141:141">
      <c r="EK17934" s="598"/>
    </row>
    <row r="17935" spans="141:141">
      <c r="EK17935" s="598"/>
    </row>
    <row r="17936" spans="141:141">
      <c r="EK17936" s="598"/>
    </row>
    <row r="17937" spans="141:141">
      <c r="EK17937" s="598"/>
    </row>
    <row r="17938" spans="141:141">
      <c r="EK17938" s="598"/>
    </row>
    <row r="17939" spans="141:141">
      <c r="EK17939" s="598"/>
    </row>
    <row r="17940" spans="141:141">
      <c r="EK17940" s="598"/>
    </row>
    <row r="17941" spans="141:141">
      <c r="EK17941" s="598"/>
    </row>
    <row r="17942" spans="141:141">
      <c r="EK17942" s="598"/>
    </row>
    <row r="17943" spans="141:141">
      <c r="EK17943" s="598"/>
    </row>
    <row r="17944" spans="141:141">
      <c r="EK17944" s="598"/>
    </row>
    <row r="17945" spans="141:141">
      <c r="EK17945" s="598"/>
    </row>
    <row r="17946" spans="141:141">
      <c r="EK17946" s="598"/>
    </row>
    <row r="17947" spans="141:141">
      <c r="EK17947" s="598"/>
    </row>
    <row r="17948" spans="141:141">
      <c r="EK17948" s="598"/>
    </row>
    <row r="17949" spans="141:141">
      <c r="EK17949" s="598"/>
    </row>
    <row r="17950" spans="141:141">
      <c r="EK17950" s="598"/>
    </row>
    <row r="17951" spans="141:141">
      <c r="EK17951" s="598"/>
    </row>
    <row r="17952" spans="141:141">
      <c r="EK17952" s="598"/>
    </row>
    <row r="17953" spans="141:141">
      <c r="EK17953" s="598"/>
    </row>
    <row r="17954" spans="141:141">
      <c r="EK17954" s="598"/>
    </row>
    <row r="17955" spans="141:141">
      <c r="EK17955" s="598"/>
    </row>
    <row r="17956" spans="141:141">
      <c r="EK17956" s="598"/>
    </row>
    <row r="17957" spans="141:141">
      <c r="EK17957" s="598"/>
    </row>
    <row r="17958" spans="141:141">
      <c r="EK17958" s="598"/>
    </row>
    <row r="17959" spans="141:141">
      <c r="EK17959" s="598"/>
    </row>
    <row r="17960" spans="141:141">
      <c r="EK17960" s="598"/>
    </row>
    <row r="17961" spans="141:141">
      <c r="EK17961" s="598"/>
    </row>
    <row r="17962" spans="141:141">
      <c r="EK17962" s="598"/>
    </row>
    <row r="17963" spans="141:141">
      <c r="EK17963" s="598"/>
    </row>
    <row r="17964" spans="141:141">
      <c r="EK17964" s="598"/>
    </row>
    <row r="17965" spans="141:141">
      <c r="EK17965" s="598"/>
    </row>
    <row r="17966" spans="141:141">
      <c r="EK17966" s="598"/>
    </row>
    <row r="17967" spans="141:141">
      <c r="EK17967" s="598"/>
    </row>
    <row r="17968" spans="141:141">
      <c r="EK17968" s="598"/>
    </row>
    <row r="17969" spans="141:141">
      <c r="EK17969" s="598"/>
    </row>
    <row r="17970" spans="141:141">
      <c r="EK17970" s="598"/>
    </row>
    <row r="17971" spans="141:141">
      <c r="EK17971" s="598"/>
    </row>
    <row r="17972" spans="141:141">
      <c r="EK17972" s="598"/>
    </row>
    <row r="17973" spans="141:141">
      <c r="EK17973" s="598"/>
    </row>
    <row r="17974" spans="141:141">
      <c r="EK17974" s="598"/>
    </row>
    <row r="17975" spans="141:141">
      <c r="EK17975" s="598"/>
    </row>
    <row r="17976" spans="141:141">
      <c r="EK17976" s="598"/>
    </row>
    <row r="17977" spans="141:141">
      <c r="EK17977" s="598"/>
    </row>
    <row r="17978" spans="141:141">
      <c r="EK17978" s="598"/>
    </row>
    <row r="17979" spans="141:141">
      <c r="EK17979" s="598"/>
    </row>
    <row r="17980" spans="141:141">
      <c r="EK17980" s="598"/>
    </row>
    <row r="17981" spans="141:141">
      <c r="EK17981" s="598"/>
    </row>
    <row r="17982" spans="141:141">
      <c r="EK17982" s="598"/>
    </row>
    <row r="17983" spans="141:141">
      <c r="EK17983" s="598"/>
    </row>
    <row r="17984" spans="141:141">
      <c r="EK17984" s="598"/>
    </row>
    <row r="17985" spans="141:141">
      <c r="EK17985" s="598"/>
    </row>
    <row r="17986" spans="141:141">
      <c r="EK17986" s="598"/>
    </row>
    <row r="17987" spans="141:141">
      <c r="EK17987" s="598"/>
    </row>
    <row r="17988" spans="141:141">
      <c r="EK17988" s="598"/>
    </row>
    <row r="17989" spans="141:141">
      <c r="EK17989" s="598"/>
    </row>
    <row r="17990" spans="141:141">
      <c r="EK17990" s="598"/>
    </row>
    <row r="17991" spans="141:141">
      <c r="EK17991" s="598"/>
    </row>
    <row r="17992" spans="141:141">
      <c r="EK17992" s="598"/>
    </row>
    <row r="17993" spans="141:141">
      <c r="EK17993" s="598"/>
    </row>
    <row r="17994" spans="141:141">
      <c r="EK17994" s="598"/>
    </row>
    <row r="17995" spans="141:141">
      <c r="EK17995" s="598"/>
    </row>
    <row r="17996" spans="141:141">
      <c r="EK17996" s="598"/>
    </row>
    <row r="17997" spans="141:141">
      <c r="EK17997" s="598"/>
    </row>
    <row r="17998" spans="141:141">
      <c r="EK17998" s="598"/>
    </row>
    <row r="17999" spans="141:141">
      <c r="EK17999" s="598"/>
    </row>
    <row r="18000" spans="141:141">
      <c r="EK18000" s="598"/>
    </row>
    <row r="18001" spans="141:141">
      <c r="EK18001" s="598"/>
    </row>
    <row r="18002" spans="141:141">
      <c r="EK18002" s="598"/>
    </row>
    <row r="18003" spans="141:141">
      <c r="EK18003" s="598"/>
    </row>
    <row r="18004" spans="141:141">
      <c r="EK18004" s="598"/>
    </row>
    <row r="18005" spans="141:141">
      <c r="EK18005" s="598"/>
    </row>
    <row r="18006" spans="141:141">
      <c r="EK18006" s="598"/>
    </row>
    <row r="18007" spans="141:141">
      <c r="EK18007" s="598"/>
    </row>
    <row r="18008" spans="141:141">
      <c r="EK18008" s="598"/>
    </row>
    <row r="18009" spans="141:141">
      <c r="EK18009" s="598"/>
    </row>
    <row r="18010" spans="141:141">
      <c r="EK18010" s="598"/>
    </row>
    <row r="18011" spans="141:141">
      <c r="EK18011" s="598"/>
    </row>
    <row r="18012" spans="141:141">
      <c r="EK18012" s="598"/>
    </row>
    <row r="18013" spans="141:141">
      <c r="EK18013" s="598"/>
    </row>
    <row r="18014" spans="141:141">
      <c r="EK18014" s="598"/>
    </row>
    <row r="18015" spans="141:141">
      <c r="EK18015" s="598"/>
    </row>
    <row r="18016" spans="141:141">
      <c r="EK18016" s="598"/>
    </row>
    <row r="18017" spans="141:141">
      <c r="EK18017" s="598"/>
    </row>
    <row r="18018" spans="141:141">
      <c r="EK18018" s="598"/>
    </row>
    <row r="18019" spans="141:141">
      <c r="EK18019" s="598"/>
    </row>
    <row r="18020" spans="141:141">
      <c r="EK18020" s="598"/>
    </row>
    <row r="18021" spans="141:141">
      <c r="EK18021" s="598"/>
    </row>
    <row r="18022" spans="141:141">
      <c r="EK18022" s="598"/>
    </row>
    <row r="18023" spans="141:141">
      <c r="EK18023" s="598"/>
    </row>
    <row r="18024" spans="141:141">
      <c r="EK18024" s="598"/>
    </row>
    <row r="18025" spans="141:141">
      <c r="EK18025" s="598"/>
    </row>
    <row r="18026" spans="141:141">
      <c r="EK18026" s="598"/>
    </row>
    <row r="18027" spans="141:141">
      <c r="EK18027" s="598"/>
    </row>
    <row r="18028" spans="141:141">
      <c r="EK18028" s="598"/>
    </row>
    <row r="18029" spans="141:141">
      <c r="EK18029" s="598"/>
    </row>
    <row r="18030" spans="141:141">
      <c r="EK18030" s="598"/>
    </row>
    <row r="18031" spans="141:141">
      <c r="EK18031" s="598"/>
    </row>
    <row r="18032" spans="141:141">
      <c r="EK18032" s="598"/>
    </row>
    <row r="18033" spans="141:141">
      <c r="EK18033" s="598"/>
    </row>
    <row r="18034" spans="141:141">
      <c r="EK18034" s="598"/>
    </row>
    <row r="18035" spans="141:141">
      <c r="EK18035" s="598"/>
    </row>
    <row r="18036" spans="141:141">
      <c r="EK18036" s="598"/>
    </row>
    <row r="18037" spans="141:141">
      <c r="EK18037" s="598"/>
    </row>
    <row r="18038" spans="141:141">
      <c r="EK18038" s="598"/>
    </row>
    <row r="18039" spans="141:141">
      <c r="EK18039" s="598"/>
    </row>
    <row r="18040" spans="141:141">
      <c r="EK18040" s="598"/>
    </row>
    <row r="18041" spans="141:141">
      <c r="EK18041" s="598"/>
    </row>
    <row r="18042" spans="141:141">
      <c r="EK18042" s="598"/>
    </row>
    <row r="18043" spans="141:141">
      <c r="EK18043" s="598"/>
    </row>
    <row r="18044" spans="141:141">
      <c r="EK18044" s="598"/>
    </row>
    <row r="18045" spans="141:141">
      <c r="EK18045" s="598"/>
    </row>
    <row r="18046" spans="141:141">
      <c r="EK18046" s="598"/>
    </row>
    <row r="18047" spans="141:141">
      <c r="EK18047" s="598"/>
    </row>
    <row r="18048" spans="141:141">
      <c r="EK18048" s="598"/>
    </row>
    <row r="18049" spans="141:141">
      <c r="EK18049" s="598"/>
    </row>
    <row r="18050" spans="141:141">
      <c r="EK18050" s="598"/>
    </row>
    <row r="18051" spans="141:141">
      <c r="EK18051" s="598"/>
    </row>
    <row r="18052" spans="141:141">
      <c r="EK18052" s="598"/>
    </row>
    <row r="18053" spans="141:141">
      <c r="EK18053" s="598"/>
    </row>
    <row r="18054" spans="141:141">
      <c r="EK18054" s="598"/>
    </row>
    <row r="18055" spans="141:141">
      <c r="EK18055" s="598"/>
    </row>
    <row r="18056" spans="141:141">
      <c r="EK18056" s="598"/>
    </row>
    <row r="18057" spans="141:141">
      <c r="EK18057" s="598"/>
    </row>
    <row r="18058" spans="141:141">
      <c r="EK18058" s="598"/>
    </row>
    <row r="18059" spans="141:141">
      <c r="EK18059" s="598"/>
    </row>
    <row r="18060" spans="141:141">
      <c r="EK18060" s="598"/>
    </row>
    <row r="18061" spans="141:141">
      <c r="EK18061" s="598"/>
    </row>
    <row r="18062" spans="141:141">
      <c r="EK18062" s="598"/>
    </row>
    <row r="18063" spans="141:141">
      <c r="EK18063" s="598"/>
    </row>
    <row r="18064" spans="141:141">
      <c r="EK18064" s="598"/>
    </row>
    <row r="18065" spans="141:141">
      <c r="EK18065" s="598"/>
    </row>
    <row r="18066" spans="141:141">
      <c r="EK18066" s="598"/>
    </row>
    <row r="18067" spans="141:141">
      <c r="EK18067" s="598"/>
    </row>
    <row r="18068" spans="141:141">
      <c r="EK18068" s="598"/>
    </row>
    <row r="18069" spans="141:141">
      <c r="EK18069" s="598"/>
    </row>
    <row r="18070" spans="141:141">
      <c r="EK18070" s="598"/>
    </row>
    <row r="18071" spans="141:141">
      <c r="EK18071" s="598"/>
    </row>
    <row r="18072" spans="141:141">
      <c r="EK18072" s="598"/>
    </row>
    <row r="18073" spans="141:141">
      <c r="EK18073" s="598"/>
    </row>
    <row r="18074" spans="141:141">
      <c r="EK18074" s="598"/>
    </row>
    <row r="18075" spans="141:141">
      <c r="EK18075" s="598"/>
    </row>
    <row r="18076" spans="141:141">
      <c r="EK18076" s="598"/>
    </row>
    <row r="18077" spans="141:141">
      <c r="EK18077" s="598"/>
    </row>
    <row r="18078" spans="141:141">
      <c r="EK18078" s="598"/>
    </row>
    <row r="18079" spans="141:141">
      <c r="EK18079" s="598"/>
    </row>
    <row r="18080" spans="141:141">
      <c r="EK18080" s="598"/>
    </row>
    <row r="18081" spans="141:141">
      <c r="EK18081" s="598"/>
    </row>
    <row r="18082" spans="141:141">
      <c r="EK18082" s="598"/>
    </row>
    <row r="18083" spans="141:141">
      <c r="EK18083" s="598"/>
    </row>
    <row r="18084" spans="141:141">
      <c r="EK18084" s="598"/>
    </row>
    <row r="18085" spans="141:141">
      <c r="EK18085" s="598"/>
    </row>
    <row r="18086" spans="141:141">
      <c r="EK18086" s="598"/>
    </row>
    <row r="18087" spans="141:141">
      <c r="EK18087" s="598"/>
    </row>
    <row r="18088" spans="141:141">
      <c r="EK18088" s="598"/>
    </row>
    <row r="18089" spans="141:141">
      <c r="EK18089" s="598"/>
    </row>
    <row r="18090" spans="141:141">
      <c r="EK18090" s="598"/>
    </row>
    <row r="18091" spans="141:141">
      <c r="EK18091" s="598"/>
    </row>
    <row r="18092" spans="141:141">
      <c r="EK18092" s="598"/>
    </row>
    <row r="18093" spans="141:141">
      <c r="EK18093" s="598"/>
    </row>
    <row r="18094" spans="141:141">
      <c r="EK18094" s="598"/>
    </row>
    <row r="18095" spans="141:141">
      <c r="EK18095" s="598"/>
    </row>
    <row r="18096" spans="141:141">
      <c r="EK18096" s="598"/>
    </row>
    <row r="18097" spans="141:141">
      <c r="EK18097" s="598"/>
    </row>
    <row r="18098" spans="141:141">
      <c r="EK18098" s="598"/>
    </row>
    <row r="18099" spans="141:141">
      <c r="EK18099" s="598"/>
    </row>
    <row r="18100" spans="141:141">
      <c r="EK18100" s="598"/>
    </row>
    <row r="18101" spans="141:141">
      <c r="EK18101" s="598"/>
    </row>
    <row r="18102" spans="141:141">
      <c r="EK18102" s="598"/>
    </row>
    <row r="18103" spans="141:141">
      <c r="EK18103" s="598"/>
    </row>
    <row r="18104" spans="141:141">
      <c r="EK18104" s="598"/>
    </row>
    <row r="18105" spans="141:141">
      <c r="EK18105" s="598"/>
    </row>
    <row r="18106" spans="141:141">
      <c r="EK18106" s="598"/>
    </row>
    <row r="18107" spans="141:141">
      <c r="EK18107" s="598"/>
    </row>
    <row r="18108" spans="141:141">
      <c r="EK18108" s="598"/>
    </row>
    <row r="18109" spans="141:141">
      <c r="EK18109" s="598"/>
    </row>
    <row r="18110" spans="141:141">
      <c r="EK18110" s="598"/>
    </row>
    <row r="18111" spans="141:141">
      <c r="EK18111" s="598"/>
    </row>
    <row r="18112" spans="141:141">
      <c r="EK18112" s="598"/>
    </row>
    <row r="18113" spans="141:141">
      <c r="EK18113" s="598"/>
    </row>
    <row r="18114" spans="141:141">
      <c r="EK18114" s="598"/>
    </row>
    <row r="18115" spans="141:141">
      <c r="EK18115" s="598"/>
    </row>
    <row r="18116" spans="141:141">
      <c r="EK18116" s="598"/>
    </row>
    <row r="18117" spans="141:141">
      <c r="EK18117" s="598"/>
    </row>
    <row r="18118" spans="141:141">
      <c r="EK18118" s="598"/>
    </row>
    <row r="18119" spans="141:141">
      <c r="EK18119" s="598"/>
    </row>
    <row r="18120" spans="141:141">
      <c r="EK18120" s="598"/>
    </row>
    <row r="18121" spans="141:141">
      <c r="EK18121" s="598"/>
    </row>
    <row r="18122" spans="141:141">
      <c r="EK18122" s="598"/>
    </row>
    <row r="18123" spans="141:141">
      <c r="EK18123" s="598"/>
    </row>
    <row r="18124" spans="141:141">
      <c r="EK18124" s="598"/>
    </row>
    <row r="18125" spans="141:141">
      <c r="EK18125" s="598"/>
    </row>
    <row r="18126" spans="141:141">
      <c r="EK18126" s="598"/>
    </row>
    <row r="18127" spans="141:141">
      <c r="EK18127" s="598"/>
    </row>
    <row r="18128" spans="141:141">
      <c r="EK18128" s="598"/>
    </row>
    <row r="18129" spans="141:141">
      <c r="EK18129" s="598"/>
    </row>
    <row r="18130" spans="141:141">
      <c r="EK18130" s="598"/>
    </row>
    <row r="18131" spans="141:141">
      <c r="EK18131" s="598"/>
    </row>
    <row r="18132" spans="141:141">
      <c r="EK18132" s="598"/>
    </row>
    <row r="18133" spans="141:141">
      <c r="EK18133" s="598"/>
    </row>
    <row r="18134" spans="141:141">
      <c r="EK18134" s="598"/>
    </row>
    <row r="18135" spans="141:141">
      <c r="EK18135" s="598"/>
    </row>
    <row r="18136" spans="141:141">
      <c r="EK18136" s="598"/>
    </row>
    <row r="18137" spans="141:141">
      <c r="EK18137" s="598"/>
    </row>
    <row r="18138" spans="141:141">
      <c r="EK18138" s="598"/>
    </row>
    <row r="18139" spans="141:141">
      <c r="EK18139" s="598"/>
    </row>
    <row r="18140" spans="141:141">
      <c r="EK18140" s="598"/>
    </row>
    <row r="18141" spans="141:141">
      <c r="EK18141" s="598"/>
    </row>
    <row r="18142" spans="141:141">
      <c r="EK18142" s="598"/>
    </row>
    <row r="18143" spans="141:141">
      <c r="EK18143" s="598"/>
    </row>
    <row r="18144" spans="141:141">
      <c r="EK18144" s="598"/>
    </row>
    <row r="18145" spans="141:141">
      <c r="EK18145" s="598"/>
    </row>
    <row r="18146" spans="141:141">
      <c r="EK18146" s="598"/>
    </row>
    <row r="18147" spans="141:141">
      <c r="EK18147" s="598"/>
    </row>
    <row r="18148" spans="141:141">
      <c r="EK18148" s="598"/>
    </row>
    <row r="18149" spans="141:141">
      <c r="EK18149" s="598"/>
    </row>
    <row r="18150" spans="141:141">
      <c r="EK18150" s="598"/>
    </row>
    <row r="18151" spans="141:141">
      <c r="EK18151" s="598"/>
    </row>
    <row r="18152" spans="141:141">
      <c r="EK18152" s="598"/>
    </row>
    <row r="18153" spans="141:141">
      <c r="EK18153" s="598"/>
    </row>
    <row r="18154" spans="141:141">
      <c r="EK18154" s="598"/>
    </row>
    <row r="18155" spans="141:141">
      <c r="EK18155" s="598"/>
    </row>
    <row r="18156" spans="141:141">
      <c r="EK18156" s="598"/>
    </row>
    <row r="18157" spans="141:141">
      <c r="EK18157" s="598"/>
    </row>
    <row r="18158" spans="141:141">
      <c r="EK18158" s="598"/>
    </row>
    <row r="18159" spans="141:141">
      <c r="EK18159" s="598"/>
    </row>
    <row r="18160" spans="141:141">
      <c r="EK18160" s="598"/>
    </row>
    <row r="18161" spans="141:141">
      <c r="EK18161" s="598"/>
    </row>
    <row r="18162" spans="141:141">
      <c r="EK18162" s="598"/>
    </row>
    <row r="18163" spans="141:141">
      <c r="EK18163" s="598"/>
    </row>
    <row r="18164" spans="141:141">
      <c r="EK18164" s="598"/>
    </row>
    <row r="18165" spans="141:141">
      <c r="EK18165" s="598"/>
    </row>
    <row r="18166" spans="141:141">
      <c r="EK18166" s="598"/>
    </row>
    <row r="18167" spans="141:141">
      <c r="EK18167" s="598"/>
    </row>
    <row r="18168" spans="141:141">
      <c r="EK18168" s="598"/>
    </row>
    <row r="18169" spans="141:141">
      <c r="EK18169" s="598"/>
    </row>
    <row r="18170" spans="141:141">
      <c r="EK18170" s="598"/>
    </row>
    <row r="18171" spans="141:141">
      <c r="EK18171" s="598"/>
    </row>
    <row r="18172" spans="141:141">
      <c r="EK18172" s="598"/>
    </row>
    <row r="18173" spans="141:141">
      <c r="EK18173" s="598"/>
    </row>
    <row r="18174" spans="141:141">
      <c r="EK18174" s="598"/>
    </row>
    <row r="18175" spans="141:141">
      <c r="EK18175" s="598"/>
    </row>
    <row r="18176" spans="141:141">
      <c r="EK18176" s="598"/>
    </row>
    <row r="18177" spans="141:141">
      <c r="EK18177" s="598"/>
    </row>
    <row r="18178" spans="141:141">
      <c r="EK18178" s="598"/>
    </row>
    <row r="18179" spans="141:141">
      <c r="EK18179" s="598"/>
    </row>
    <row r="18180" spans="141:141">
      <c r="EK18180" s="598"/>
    </row>
    <row r="18181" spans="141:141">
      <c r="EK18181" s="598"/>
    </row>
    <row r="18182" spans="141:141">
      <c r="EK18182" s="598"/>
    </row>
    <row r="18183" spans="141:141">
      <c r="EK18183" s="598"/>
    </row>
    <row r="18184" spans="141:141">
      <c r="EK18184" s="598"/>
    </row>
    <row r="18185" spans="141:141">
      <c r="EK18185" s="598"/>
    </row>
    <row r="18186" spans="141:141">
      <c r="EK18186" s="598"/>
    </row>
    <row r="18187" spans="141:141">
      <c r="EK18187" s="598"/>
    </row>
    <row r="18188" spans="141:141">
      <c r="EK18188" s="598"/>
    </row>
    <row r="18189" spans="141:141">
      <c r="EK18189" s="598"/>
    </row>
    <row r="18190" spans="141:141">
      <c r="EK18190" s="598"/>
    </row>
    <row r="18191" spans="141:141">
      <c r="EK18191" s="598"/>
    </row>
    <row r="18192" spans="141:141">
      <c r="EK18192" s="598"/>
    </row>
    <row r="18193" spans="141:141">
      <c r="EK18193" s="598"/>
    </row>
    <row r="18194" spans="141:141">
      <c r="EK18194" s="598"/>
    </row>
    <row r="18195" spans="141:141">
      <c r="EK18195" s="598"/>
    </row>
    <row r="18196" spans="141:141">
      <c r="EK18196" s="598"/>
    </row>
    <row r="18197" spans="141:141">
      <c r="EK18197" s="598"/>
    </row>
    <row r="18198" spans="141:141">
      <c r="EK18198" s="598"/>
    </row>
    <row r="18199" spans="141:141">
      <c r="EK18199" s="598"/>
    </row>
    <row r="18200" spans="141:141">
      <c r="EK18200" s="598"/>
    </row>
    <row r="18201" spans="141:141">
      <c r="EK18201" s="598"/>
    </row>
    <row r="18202" spans="141:141">
      <c r="EK18202" s="598"/>
    </row>
    <row r="18203" spans="141:141">
      <c r="EK18203" s="598"/>
    </row>
    <row r="18204" spans="141:141">
      <c r="EK18204" s="598"/>
    </row>
    <row r="18205" spans="141:141">
      <c r="EK18205" s="598"/>
    </row>
    <row r="18206" spans="141:141">
      <c r="EK18206" s="598"/>
    </row>
    <row r="18207" spans="141:141">
      <c r="EK18207" s="598"/>
    </row>
    <row r="18208" spans="141:141">
      <c r="EK18208" s="598"/>
    </row>
    <row r="18209" spans="141:141">
      <c r="EK18209" s="598"/>
    </row>
    <row r="18210" spans="141:141">
      <c r="EK18210" s="598"/>
    </row>
    <row r="18211" spans="141:141">
      <c r="EK18211" s="598"/>
    </row>
    <row r="18212" spans="141:141">
      <c r="EK18212" s="598"/>
    </row>
    <row r="18213" spans="141:141">
      <c r="EK18213" s="598"/>
    </row>
    <row r="18214" spans="141:141">
      <c r="EK18214" s="598"/>
    </row>
    <row r="18215" spans="141:141">
      <c r="EK18215" s="598"/>
    </row>
    <row r="18216" spans="141:141">
      <c r="EK18216" s="598"/>
    </row>
    <row r="18217" spans="141:141">
      <c r="EK18217" s="598"/>
    </row>
    <row r="18218" spans="141:141">
      <c r="EK18218" s="598"/>
    </row>
    <row r="18219" spans="141:141">
      <c r="EK18219" s="598"/>
    </row>
    <row r="18220" spans="141:141">
      <c r="EK18220" s="598"/>
    </row>
    <row r="18221" spans="141:141">
      <c r="EK18221" s="598"/>
    </row>
    <row r="18222" spans="141:141">
      <c r="EK18222" s="598"/>
    </row>
    <row r="18223" spans="141:141">
      <c r="EK18223" s="598"/>
    </row>
    <row r="18224" spans="141:141">
      <c r="EK18224" s="598"/>
    </row>
    <row r="18225" spans="141:141">
      <c r="EK18225" s="598"/>
    </row>
    <row r="18226" spans="141:141">
      <c r="EK18226" s="598"/>
    </row>
    <row r="18227" spans="141:141">
      <c r="EK18227" s="598"/>
    </row>
    <row r="18228" spans="141:141">
      <c r="EK18228" s="598"/>
    </row>
    <row r="18229" spans="141:141">
      <c r="EK18229" s="598"/>
    </row>
    <row r="18230" spans="141:141">
      <c r="EK18230" s="598"/>
    </row>
    <row r="18231" spans="141:141">
      <c r="EK18231" s="598"/>
    </row>
    <row r="18232" spans="141:141">
      <c r="EK18232" s="598"/>
    </row>
    <row r="18233" spans="141:141">
      <c r="EK18233" s="598"/>
    </row>
    <row r="18234" spans="141:141">
      <c r="EK18234" s="598"/>
    </row>
    <row r="18235" spans="141:141">
      <c r="EK18235" s="598"/>
    </row>
    <row r="18236" spans="141:141">
      <c r="EK18236" s="598"/>
    </row>
    <row r="18237" spans="141:141">
      <c r="EK18237" s="598"/>
    </row>
    <row r="18238" spans="141:141">
      <c r="EK18238" s="598"/>
    </row>
    <row r="18239" spans="141:141">
      <c r="EK18239" s="598"/>
    </row>
    <row r="18240" spans="141:141">
      <c r="EK18240" s="598"/>
    </row>
    <row r="18241" spans="141:141">
      <c r="EK18241" s="598"/>
    </row>
    <row r="18242" spans="141:141">
      <c r="EK18242" s="598"/>
    </row>
    <row r="18243" spans="141:141">
      <c r="EK18243" s="598"/>
    </row>
    <row r="18244" spans="141:141">
      <c r="EK18244" s="598"/>
    </row>
    <row r="18245" spans="141:141">
      <c r="EK18245" s="598"/>
    </row>
    <row r="18246" spans="141:141">
      <c r="EK18246" s="598"/>
    </row>
    <row r="18247" spans="141:141">
      <c r="EK18247" s="598"/>
    </row>
    <row r="18248" spans="141:141">
      <c r="EK18248" s="598"/>
    </row>
    <row r="18249" spans="141:141">
      <c r="EK18249" s="598"/>
    </row>
    <row r="18250" spans="141:141">
      <c r="EK18250" s="598"/>
    </row>
    <row r="18251" spans="141:141">
      <c r="EK18251" s="598"/>
    </row>
    <row r="18252" spans="141:141">
      <c r="EK18252" s="598"/>
    </row>
    <row r="18253" spans="141:141">
      <c r="EK18253" s="598"/>
    </row>
    <row r="18254" spans="141:141">
      <c r="EK18254" s="598"/>
    </row>
    <row r="18255" spans="141:141">
      <c r="EK18255" s="598"/>
    </row>
    <row r="18256" spans="141:141">
      <c r="EK18256" s="598"/>
    </row>
    <row r="18257" spans="141:141">
      <c r="EK18257" s="598"/>
    </row>
    <row r="18258" spans="141:141">
      <c r="EK18258" s="598"/>
    </row>
    <row r="18259" spans="141:141">
      <c r="EK18259" s="598"/>
    </row>
    <row r="18260" spans="141:141">
      <c r="EK18260" s="598"/>
    </row>
    <row r="18261" spans="141:141">
      <c r="EK18261" s="598"/>
    </row>
    <row r="18262" spans="141:141">
      <c r="EK18262" s="598"/>
    </row>
    <row r="18263" spans="141:141">
      <c r="EK18263" s="598"/>
    </row>
    <row r="18264" spans="141:141">
      <c r="EK18264" s="598"/>
    </row>
    <row r="18265" spans="141:141">
      <c r="EK18265" s="598"/>
    </row>
    <row r="18266" spans="141:141">
      <c r="EK18266" s="598"/>
    </row>
    <row r="18267" spans="141:141">
      <c r="EK18267" s="598"/>
    </row>
    <row r="18268" spans="141:141">
      <c r="EK18268" s="598"/>
    </row>
    <row r="18269" spans="141:141">
      <c r="EK18269" s="598"/>
    </row>
    <row r="18270" spans="141:141">
      <c r="EK18270" s="598"/>
    </row>
    <row r="18271" spans="141:141">
      <c r="EK18271" s="598"/>
    </row>
    <row r="18272" spans="141:141">
      <c r="EK18272" s="598"/>
    </row>
    <row r="18273" spans="141:141">
      <c r="EK18273" s="598"/>
    </row>
    <row r="18274" spans="141:141">
      <c r="EK18274" s="598"/>
    </row>
    <row r="18275" spans="141:141">
      <c r="EK18275" s="598"/>
    </row>
    <row r="18276" spans="141:141">
      <c r="EK18276" s="598"/>
    </row>
    <row r="18277" spans="141:141">
      <c r="EK18277" s="598"/>
    </row>
    <row r="18278" spans="141:141">
      <c r="EK18278" s="598"/>
    </row>
    <row r="18279" spans="141:141">
      <c r="EK18279" s="598"/>
    </row>
    <row r="18280" spans="141:141">
      <c r="EK18280" s="598"/>
    </row>
    <row r="18281" spans="141:141">
      <c r="EK18281" s="598"/>
    </row>
    <row r="18282" spans="141:141">
      <c r="EK18282" s="598"/>
    </row>
    <row r="18283" spans="141:141">
      <c r="EK18283" s="598"/>
    </row>
    <row r="18284" spans="141:141">
      <c r="EK18284" s="598"/>
    </row>
    <row r="18285" spans="141:141">
      <c r="EK18285" s="598"/>
    </row>
    <row r="18286" spans="141:141">
      <c r="EK18286" s="598"/>
    </row>
    <row r="18287" spans="141:141">
      <c r="EK18287" s="598"/>
    </row>
    <row r="18288" spans="141:141">
      <c r="EK18288" s="598"/>
    </row>
    <row r="18289" spans="141:141">
      <c r="EK18289" s="598"/>
    </row>
    <row r="18290" spans="141:141">
      <c r="EK18290" s="598"/>
    </row>
    <row r="18291" spans="141:141">
      <c r="EK18291" s="598"/>
    </row>
    <row r="18292" spans="141:141">
      <c r="EK18292" s="598"/>
    </row>
    <row r="18293" spans="141:141">
      <c r="EK18293" s="598"/>
    </row>
    <row r="18294" spans="141:141">
      <c r="EK18294" s="598"/>
    </row>
    <row r="18295" spans="141:141">
      <c r="EK18295" s="598"/>
    </row>
    <row r="18296" spans="141:141">
      <c r="EK18296" s="598"/>
    </row>
    <row r="18297" spans="141:141">
      <c r="EK18297" s="598"/>
    </row>
    <row r="18298" spans="141:141">
      <c r="EK18298" s="598"/>
    </row>
    <row r="18299" spans="141:141">
      <c r="EK18299" s="598"/>
    </row>
    <row r="18300" spans="141:141">
      <c r="EK18300" s="598"/>
    </row>
    <row r="18301" spans="141:141">
      <c r="EK18301" s="598"/>
    </row>
    <row r="18302" spans="141:141">
      <c r="EK18302" s="598"/>
    </row>
    <row r="18303" spans="141:141">
      <c r="EK18303" s="598"/>
    </row>
    <row r="18304" spans="141:141">
      <c r="EK18304" s="598"/>
    </row>
    <row r="18305" spans="141:141">
      <c r="EK18305" s="598"/>
    </row>
    <row r="18306" spans="141:141">
      <c r="EK18306" s="598"/>
    </row>
    <row r="18307" spans="141:141">
      <c r="EK18307" s="598"/>
    </row>
    <row r="18308" spans="141:141">
      <c r="EK18308" s="598"/>
    </row>
    <row r="18309" spans="141:141">
      <c r="EK18309" s="598"/>
    </row>
    <row r="18310" spans="141:141">
      <c r="EK18310" s="598"/>
    </row>
    <row r="18311" spans="141:141">
      <c r="EK18311" s="598"/>
    </row>
    <row r="18312" spans="141:141">
      <c r="EK18312" s="598"/>
    </row>
    <row r="18313" spans="141:141">
      <c r="EK18313" s="598"/>
    </row>
    <row r="18314" spans="141:141">
      <c r="EK18314" s="598"/>
    </row>
    <row r="18315" spans="141:141">
      <c r="EK18315" s="598"/>
    </row>
    <row r="18316" spans="141:141">
      <c r="EK18316" s="598"/>
    </row>
    <row r="18317" spans="141:141">
      <c r="EK18317" s="598"/>
    </row>
    <row r="18318" spans="141:141">
      <c r="EK18318" s="598"/>
    </row>
    <row r="18319" spans="141:141">
      <c r="EK18319" s="598"/>
    </row>
    <row r="18320" spans="141:141">
      <c r="EK18320" s="598"/>
    </row>
    <row r="18321" spans="141:141">
      <c r="EK18321" s="598"/>
    </row>
    <row r="18322" spans="141:141">
      <c r="EK18322" s="598"/>
    </row>
    <row r="18323" spans="141:141">
      <c r="EK18323" s="598"/>
    </row>
    <row r="18324" spans="141:141">
      <c r="EK18324" s="598"/>
    </row>
    <row r="18325" spans="141:141">
      <c r="EK18325" s="598"/>
    </row>
    <row r="18326" spans="141:141">
      <c r="EK18326" s="598"/>
    </row>
    <row r="18327" spans="141:141">
      <c r="EK18327" s="598"/>
    </row>
    <row r="18328" spans="141:141">
      <c r="EK18328" s="598"/>
    </row>
    <row r="18329" spans="141:141">
      <c r="EK18329" s="598"/>
    </row>
    <row r="18330" spans="141:141">
      <c r="EK18330" s="598"/>
    </row>
    <row r="18331" spans="141:141">
      <c r="EK18331" s="598"/>
    </row>
    <row r="18332" spans="141:141">
      <c r="EK18332" s="598"/>
    </row>
    <row r="18333" spans="141:141">
      <c r="EK18333" s="598"/>
    </row>
    <row r="18334" spans="141:141">
      <c r="EK18334" s="598"/>
    </row>
    <row r="18335" spans="141:141">
      <c r="EK18335" s="598"/>
    </row>
    <row r="18336" spans="141:141">
      <c r="EK18336" s="598"/>
    </row>
    <row r="18337" spans="141:141">
      <c r="EK18337" s="598"/>
    </row>
    <row r="18338" spans="141:141">
      <c r="EK18338" s="598"/>
    </row>
    <row r="18339" spans="141:141">
      <c r="EK18339" s="598"/>
    </row>
    <row r="18340" spans="141:141">
      <c r="EK18340" s="598"/>
    </row>
    <row r="18341" spans="141:141">
      <c r="EK18341" s="598"/>
    </row>
    <row r="18342" spans="141:141">
      <c r="EK18342" s="598"/>
    </row>
    <row r="18343" spans="141:141">
      <c r="EK18343" s="598"/>
    </row>
    <row r="18344" spans="141:141">
      <c r="EK18344" s="598"/>
    </row>
    <row r="18345" spans="141:141">
      <c r="EK18345" s="598"/>
    </row>
    <row r="18346" spans="141:141">
      <c r="EK18346" s="598"/>
    </row>
    <row r="18347" spans="141:141">
      <c r="EK18347" s="598"/>
    </row>
    <row r="18348" spans="141:141">
      <c r="EK18348" s="598"/>
    </row>
    <row r="18349" spans="141:141">
      <c r="EK18349" s="598"/>
    </row>
    <row r="18350" spans="141:141">
      <c r="EK18350" s="598"/>
    </row>
    <row r="18351" spans="141:141">
      <c r="EK18351" s="598"/>
    </row>
    <row r="18352" spans="141:141">
      <c r="EK18352" s="598"/>
    </row>
    <row r="18353" spans="141:141">
      <c r="EK18353" s="598"/>
    </row>
    <row r="18354" spans="141:141">
      <c r="EK18354" s="598"/>
    </row>
    <row r="18355" spans="141:141">
      <c r="EK18355" s="598"/>
    </row>
    <row r="18356" spans="141:141">
      <c r="EK18356" s="598"/>
    </row>
    <row r="18357" spans="141:141">
      <c r="EK18357" s="598"/>
    </row>
    <row r="18358" spans="141:141">
      <c r="EK18358" s="598"/>
    </row>
    <row r="18359" spans="141:141">
      <c r="EK18359" s="598"/>
    </row>
    <row r="18360" spans="141:141">
      <c r="EK18360" s="598"/>
    </row>
    <row r="18361" spans="141:141">
      <c r="EK18361" s="598"/>
    </row>
    <row r="18362" spans="141:141">
      <c r="EK18362" s="598"/>
    </row>
    <row r="18363" spans="141:141">
      <c r="EK18363" s="598"/>
    </row>
    <row r="18364" spans="141:141">
      <c r="EK18364" s="598"/>
    </row>
    <row r="18365" spans="141:141">
      <c r="EK18365" s="598"/>
    </row>
    <row r="18366" spans="141:141">
      <c r="EK18366" s="598"/>
    </row>
    <row r="18367" spans="141:141">
      <c r="EK18367" s="598"/>
    </row>
    <row r="18368" spans="141:141">
      <c r="EK18368" s="598"/>
    </row>
    <row r="18369" spans="141:141">
      <c r="EK18369" s="598"/>
    </row>
    <row r="18370" spans="141:141">
      <c r="EK18370" s="598"/>
    </row>
    <row r="18371" spans="141:141">
      <c r="EK18371" s="598"/>
    </row>
    <row r="18372" spans="141:141">
      <c r="EK18372" s="598"/>
    </row>
    <row r="18373" spans="141:141">
      <c r="EK18373" s="598"/>
    </row>
    <row r="18374" spans="141:141">
      <c r="EK18374" s="598"/>
    </row>
    <row r="18375" spans="141:141">
      <c r="EK18375" s="598"/>
    </row>
    <row r="18376" spans="141:141">
      <c r="EK18376" s="598"/>
    </row>
    <row r="18377" spans="141:141">
      <c r="EK18377" s="598"/>
    </row>
    <row r="18378" spans="141:141">
      <c r="EK18378" s="598"/>
    </row>
    <row r="18379" spans="141:141">
      <c r="EK18379" s="598"/>
    </row>
    <row r="18380" spans="141:141">
      <c r="EK18380" s="598"/>
    </row>
    <row r="18381" spans="141:141">
      <c r="EK18381" s="598"/>
    </row>
    <row r="18382" spans="141:141">
      <c r="EK18382" s="598"/>
    </row>
    <row r="18383" spans="141:141">
      <c r="EK18383" s="598"/>
    </row>
    <row r="18384" spans="141:141">
      <c r="EK18384" s="598"/>
    </row>
    <row r="18385" spans="141:141">
      <c r="EK18385" s="598"/>
    </row>
    <row r="18386" spans="141:141">
      <c r="EK18386" s="598"/>
    </row>
    <row r="18387" spans="141:141">
      <c r="EK18387" s="598"/>
    </row>
    <row r="18388" spans="141:141">
      <c r="EK18388" s="598"/>
    </row>
    <row r="18389" spans="141:141">
      <c r="EK18389" s="598"/>
    </row>
    <row r="18390" spans="141:141">
      <c r="EK18390" s="598"/>
    </row>
    <row r="18391" spans="141:141">
      <c r="EK18391" s="598"/>
    </row>
    <row r="18392" spans="141:141">
      <c r="EK18392" s="598"/>
    </row>
    <row r="18393" spans="141:141">
      <c r="EK18393" s="598"/>
    </row>
    <row r="18394" spans="141:141">
      <c r="EK18394" s="598"/>
    </row>
    <row r="18395" spans="141:141">
      <c r="EK18395" s="598"/>
    </row>
    <row r="18396" spans="141:141">
      <c r="EK18396" s="598"/>
    </row>
    <row r="18397" spans="141:141">
      <c r="EK18397" s="598"/>
    </row>
    <row r="18398" spans="141:141">
      <c r="EK18398" s="598"/>
    </row>
    <row r="18399" spans="141:141">
      <c r="EK18399" s="598"/>
    </row>
    <row r="18400" spans="141:141">
      <c r="EK18400" s="598"/>
    </row>
    <row r="18401" spans="141:141">
      <c r="EK18401" s="598"/>
    </row>
    <row r="18402" spans="141:141">
      <c r="EK18402" s="598"/>
    </row>
    <row r="18403" spans="141:141">
      <c r="EK18403" s="598"/>
    </row>
    <row r="18404" spans="141:141">
      <c r="EK18404" s="598"/>
    </row>
    <row r="18405" spans="141:141">
      <c r="EK18405" s="598"/>
    </row>
    <row r="18406" spans="141:141">
      <c r="EK18406" s="598"/>
    </row>
    <row r="18407" spans="141:141">
      <c r="EK18407" s="598"/>
    </row>
    <row r="18408" spans="141:141">
      <c r="EK18408" s="598"/>
    </row>
    <row r="18409" spans="141:141">
      <c r="EK18409" s="598"/>
    </row>
    <row r="18410" spans="141:141">
      <c r="EK18410" s="598"/>
    </row>
    <row r="18411" spans="141:141">
      <c r="EK18411" s="598"/>
    </row>
    <row r="18412" spans="141:141">
      <c r="EK18412" s="598"/>
    </row>
    <row r="18413" spans="141:141">
      <c r="EK18413" s="598"/>
    </row>
    <row r="18414" spans="141:141">
      <c r="EK18414" s="598"/>
    </row>
    <row r="18415" spans="141:141">
      <c r="EK18415" s="598"/>
    </row>
    <row r="18416" spans="141:141">
      <c r="EK18416" s="598"/>
    </row>
    <row r="18417" spans="141:141">
      <c r="EK18417" s="598"/>
    </row>
    <row r="18418" spans="141:141">
      <c r="EK18418" s="598"/>
    </row>
    <row r="18419" spans="141:141">
      <c r="EK18419" s="598"/>
    </row>
    <row r="18420" spans="141:141">
      <c r="EK18420" s="598"/>
    </row>
    <row r="18421" spans="141:141">
      <c r="EK18421" s="598"/>
    </row>
    <row r="18422" spans="141:141">
      <c r="EK18422" s="598"/>
    </row>
    <row r="18423" spans="141:141">
      <c r="EK18423" s="598"/>
    </row>
    <row r="18424" spans="141:141">
      <c r="EK18424" s="598"/>
    </row>
    <row r="18425" spans="141:141">
      <c r="EK18425" s="598"/>
    </row>
    <row r="18426" spans="141:141">
      <c r="EK18426" s="598"/>
    </row>
    <row r="18427" spans="141:141">
      <c r="EK18427" s="598"/>
    </row>
    <row r="18428" spans="141:141">
      <c r="EK18428" s="598"/>
    </row>
    <row r="18429" spans="141:141">
      <c r="EK18429" s="598"/>
    </row>
    <row r="18430" spans="141:141">
      <c r="EK18430" s="598"/>
    </row>
    <row r="18431" spans="141:141">
      <c r="EK18431" s="598"/>
    </row>
    <row r="18432" spans="141:141">
      <c r="EK18432" s="598"/>
    </row>
    <row r="18433" spans="141:141">
      <c r="EK18433" s="598"/>
    </row>
    <row r="18434" spans="141:141">
      <c r="EK18434" s="598"/>
    </row>
    <row r="18435" spans="141:141">
      <c r="EK18435" s="598"/>
    </row>
    <row r="18436" spans="141:141">
      <c r="EK18436" s="598"/>
    </row>
    <row r="18437" spans="141:141">
      <c r="EK18437" s="598"/>
    </row>
    <row r="18438" spans="141:141">
      <c r="EK18438" s="598"/>
    </row>
    <row r="18439" spans="141:141">
      <c r="EK18439" s="598"/>
    </row>
    <row r="18440" spans="141:141">
      <c r="EK18440" s="598"/>
    </row>
    <row r="18441" spans="141:141">
      <c r="EK18441" s="598"/>
    </row>
    <row r="18442" spans="141:141">
      <c r="EK18442" s="598"/>
    </row>
    <row r="18443" spans="141:141">
      <c r="EK18443" s="598"/>
    </row>
    <row r="18444" spans="141:141">
      <c r="EK18444" s="598"/>
    </row>
    <row r="18445" spans="141:141">
      <c r="EK18445" s="598"/>
    </row>
    <row r="18446" spans="141:141">
      <c r="EK18446" s="598"/>
    </row>
    <row r="18447" spans="141:141">
      <c r="EK18447" s="598"/>
    </row>
    <row r="18448" spans="141:141">
      <c r="EK18448" s="598"/>
    </row>
    <row r="18449" spans="141:141">
      <c r="EK18449" s="598"/>
    </row>
    <row r="18450" spans="141:141">
      <c r="EK18450" s="598"/>
    </row>
    <row r="18451" spans="141:141">
      <c r="EK18451" s="598"/>
    </row>
    <row r="18452" spans="141:141">
      <c r="EK18452" s="598"/>
    </row>
    <row r="18453" spans="141:141">
      <c r="EK18453" s="598"/>
    </row>
    <row r="18454" spans="141:141">
      <c r="EK18454" s="598"/>
    </row>
    <row r="18455" spans="141:141">
      <c r="EK18455" s="598"/>
    </row>
    <row r="18456" spans="141:141">
      <c r="EK18456" s="598"/>
    </row>
    <row r="18457" spans="141:141">
      <c r="EK18457" s="598"/>
    </row>
    <row r="18458" spans="141:141">
      <c r="EK18458" s="598"/>
    </row>
    <row r="18459" spans="141:141">
      <c r="EK18459" s="598"/>
    </row>
    <row r="18460" spans="141:141">
      <c r="EK18460" s="598"/>
    </row>
    <row r="18461" spans="141:141">
      <c r="EK18461" s="598"/>
    </row>
    <row r="18462" spans="141:141">
      <c r="EK18462" s="598"/>
    </row>
    <row r="18463" spans="141:141">
      <c r="EK18463" s="598"/>
    </row>
    <row r="18464" spans="141:141">
      <c r="EK18464" s="598"/>
    </row>
    <row r="18465" spans="141:141">
      <c r="EK18465" s="598"/>
    </row>
    <row r="18466" spans="141:141">
      <c r="EK18466" s="598"/>
    </row>
    <row r="18467" spans="141:141">
      <c r="EK18467" s="598"/>
    </row>
    <row r="18468" spans="141:141">
      <c r="EK18468" s="598"/>
    </row>
    <row r="18469" spans="141:141">
      <c r="EK18469" s="598"/>
    </row>
    <row r="18470" spans="141:141">
      <c r="EK18470" s="598"/>
    </row>
    <row r="18471" spans="141:141">
      <c r="EK18471" s="598"/>
    </row>
    <row r="18472" spans="141:141">
      <c r="EK18472" s="598"/>
    </row>
    <row r="18473" spans="141:141">
      <c r="EK18473" s="598"/>
    </row>
    <row r="18474" spans="141:141">
      <c r="EK18474" s="598"/>
    </row>
    <row r="18475" spans="141:141">
      <c r="EK18475" s="598"/>
    </row>
    <row r="18476" spans="141:141">
      <c r="EK18476" s="598"/>
    </row>
    <row r="18477" spans="141:141">
      <c r="EK18477" s="598"/>
    </row>
    <row r="18478" spans="141:141">
      <c r="EK18478" s="598"/>
    </row>
    <row r="18479" spans="141:141">
      <c r="EK18479" s="598"/>
    </row>
    <row r="18480" spans="141:141">
      <c r="EK18480" s="598"/>
    </row>
    <row r="18481" spans="141:141">
      <c r="EK18481" s="598"/>
    </row>
    <row r="18482" spans="141:141">
      <c r="EK18482" s="598"/>
    </row>
    <row r="18483" spans="141:141">
      <c r="EK18483" s="598"/>
    </row>
    <row r="18484" spans="141:141">
      <c r="EK18484" s="598"/>
    </row>
    <row r="18485" spans="141:141">
      <c r="EK18485" s="598"/>
    </row>
    <row r="18486" spans="141:141">
      <c r="EK18486" s="598"/>
    </row>
    <row r="18487" spans="141:141">
      <c r="EK18487" s="598"/>
    </row>
    <row r="18488" spans="141:141">
      <c r="EK18488" s="598"/>
    </row>
    <row r="18489" spans="141:141">
      <c r="EK18489" s="598"/>
    </row>
    <row r="18490" spans="141:141">
      <c r="EK18490" s="598"/>
    </row>
    <row r="18491" spans="141:141">
      <c r="EK18491" s="598"/>
    </row>
    <row r="18492" spans="141:141">
      <c r="EK18492" s="598"/>
    </row>
    <row r="18493" spans="141:141">
      <c r="EK18493" s="598"/>
    </row>
    <row r="18494" spans="141:141">
      <c r="EK18494" s="598"/>
    </row>
    <row r="18495" spans="141:141">
      <c r="EK18495" s="598"/>
    </row>
    <row r="18496" spans="141:141">
      <c r="EK18496" s="598"/>
    </row>
    <row r="18497" spans="141:141">
      <c r="EK18497" s="598"/>
    </row>
    <row r="18498" spans="141:141">
      <c r="EK18498" s="598"/>
    </row>
    <row r="18499" spans="141:141">
      <c r="EK18499" s="598"/>
    </row>
    <row r="18500" spans="141:141">
      <c r="EK18500" s="598"/>
    </row>
    <row r="18501" spans="141:141">
      <c r="EK18501" s="598"/>
    </row>
    <row r="18502" spans="141:141">
      <c r="EK18502" s="598"/>
    </row>
    <row r="18503" spans="141:141">
      <c r="EK18503" s="598"/>
    </row>
    <row r="18504" spans="141:141">
      <c r="EK18504" s="598"/>
    </row>
    <row r="18505" spans="141:141">
      <c r="EK18505" s="598"/>
    </row>
    <row r="18506" spans="141:141">
      <c r="EK18506" s="598"/>
    </row>
    <row r="18507" spans="141:141">
      <c r="EK18507" s="598"/>
    </row>
    <row r="18508" spans="141:141">
      <c r="EK18508" s="598"/>
    </row>
    <row r="18509" spans="141:141">
      <c r="EK18509" s="598"/>
    </row>
    <row r="18510" spans="141:141">
      <c r="EK18510" s="598"/>
    </row>
    <row r="18511" spans="141:141">
      <c r="EK18511" s="598"/>
    </row>
    <row r="18512" spans="141:141">
      <c r="EK18512" s="598"/>
    </row>
    <row r="18513" spans="141:141">
      <c r="EK18513" s="598"/>
    </row>
    <row r="18514" spans="141:141">
      <c r="EK18514" s="598"/>
    </row>
    <row r="18515" spans="141:141">
      <c r="EK18515" s="598"/>
    </row>
    <row r="18516" spans="141:141">
      <c r="EK18516" s="598"/>
    </row>
    <row r="18517" spans="141:141">
      <c r="EK18517" s="598"/>
    </row>
    <row r="18518" spans="141:141">
      <c r="EK18518" s="598"/>
    </row>
    <row r="18519" spans="141:141">
      <c r="EK18519" s="598"/>
    </row>
    <row r="18520" spans="141:141">
      <c r="EK18520" s="598"/>
    </row>
    <row r="18521" spans="141:141">
      <c r="EK18521" s="598"/>
    </row>
    <row r="18522" spans="141:141">
      <c r="EK18522" s="598"/>
    </row>
    <row r="18523" spans="141:141">
      <c r="EK18523" s="598"/>
    </row>
    <row r="18524" spans="141:141">
      <c r="EK18524" s="598"/>
    </row>
    <row r="18525" spans="141:141">
      <c r="EK18525" s="598"/>
    </row>
    <row r="18526" spans="141:141">
      <c r="EK18526" s="598"/>
    </row>
    <row r="18527" spans="141:141">
      <c r="EK18527" s="598"/>
    </row>
    <row r="18528" spans="141:141">
      <c r="EK18528" s="598"/>
    </row>
    <row r="18529" spans="141:141">
      <c r="EK18529" s="598"/>
    </row>
    <row r="18530" spans="141:141">
      <c r="EK18530" s="598"/>
    </row>
    <row r="18531" spans="141:141">
      <c r="EK18531" s="598"/>
    </row>
    <row r="18532" spans="141:141">
      <c r="EK18532" s="598"/>
    </row>
    <row r="18533" spans="141:141">
      <c r="EK18533" s="598"/>
    </row>
    <row r="18534" spans="141:141">
      <c r="EK18534" s="598"/>
    </row>
    <row r="18535" spans="141:141">
      <c r="EK18535" s="598"/>
    </row>
    <row r="18536" spans="141:141">
      <c r="EK18536" s="598"/>
    </row>
    <row r="18537" spans="141:141">
      <c r="EK18537" s="598"/>
    </row>
    <row r="18538" spans="141:141">
      <c r="EK18538" s="598"/>
    </row>
    <row r="18539" spans="141:141">
      <c r="EK18539" s="598"/>
    </row>
    <row r="18540" spans="141:141">
      <c r="EK18540" s="598"/>
    </row>
    <row r="18541" spans="141:141">
      <c r="EK18541" s="598"/>
    </row>
    <row r="18542" spans="141:141">
      <c r="EK18542" s="598"/>
    </row>
    <row r="18543" spans="141:141">
      <c r="EK18543" s="598"/>
    </row>
    <row r="18544" spans="141:141">
      <c r="EK18544" s="598"/>
    </row>
    <row r="18545" spans="141:141">
      <c r="EK18545" s="598"/>
    </row>
    <row r="18546" spans="141:141">
      <c r="EK18546" s="598"/>
    </row>
    <row r="18547" spans="141:141">
      <c r="EK18547" s="598"/>
    </row>
    <row r="18548" spans="141:141">
      <c r="EK18548" s="598"/>
    </row>
    <row r="18549" spans="141:141">
      <c r="EK18549" s="598"/>
    </row>
    <row r="18550" spans="141:141">
      <c r="EK18550" s="598"/>
    </row>
    <row r="18551" spans="141:141">
      <c r="EK18551" s="598"/>
    </row>
    <row r="18552" spans="141:141">
      <c r="EK18552" s="598"/>
    </row>
    <row r="18553" spans="141:141">
      <c r="EK18553" s="598"/>
    </row>
    <row r="18554" spans="141:141">
      <c r="EK18554" s="598"/>
    </row>
    <row r="18555" spans="141:141">
      <c r="EK18555" s="598"/>
    </row>
    <row r="18556" spans="141:141">
      <c r="EK18556" s="598"/>
    </row>
    <row r="18557" spans="141:141">
      <c r="EK18557" s="598"/>
    </row>
    <row r="18558" spans="141:141">
      <c r="EK18558" s="598"/>
    </row>
    <row r="18559" spans="141:141">
      <c r="EK18559" s="598"/>
    </row>
    <row r="18560" spans="141:141">
      <c r="EK18560" s="598"/>
    </row>
    <row r="18561" spans="141:141">
      <c r="EK18561" s="598"/>
    </row>
    <row r="18562" spans="141:141">
      <c r="EK18562" s="598"/>
    </row>
    <row r="18563" spans="141:141">
      <c r="EK18563" s="598"/>
    </row>
    <row r="18564" spans="141:141">
      <c r="EK18564" s="598"/>
    </row>
    <row r="18565" spans="141:141">
      <c r="EK18565" s="598"/>
    </row>
    <row r="18566" spans="141:141">
      <c r="EK18566" s="598"/>
    </row>
    <row r="18567" spans="141:141">
      <c r="EK18567" s="598"/>
    </row>
    <row r="18568" spans="141:141">
      <c r="EK18568" s="598"/>
    </row>
    <row r="18569" spans="141:141">
      <c r="EK18569" s="598"/>
    </row>
    <row r="18570" spans="141:141">
      <c r="EK18570" s="598"/>
    </row>
    <row r="18571" spans="141:141">
      <c r="EK18571" s="598"/>
    </row>
    <row r="18572" spans="141:141">
      <c r="EK18572" s="598"/>
    </row>
    <row r="18573" spans="141:141">
      <c r="EK18573" s="598"/>
    </row>
    <row r="18574" spans="141:141">
      <c r="EK18574" s="598"/>
    </row>
    <row r="18575" spans="141:141">
      <c r="EK18575" s="598"/>
    </row>
    <row r="18576" spans="141:141">
      <c r="EK18576" s="598"/>
    </row>
    <row r="18577" spans="141:141">
      <c r="EK18577" s="598"/>
    </row>
    <row r="18578" spans="141:141">
      <c r="EK18578" s="598"/>
    </row>
    <row r="18579" spans="141:141">
      <c r="EK18579" s="598"/>
    </row>
    <row r="18580" spans="141:141">
      <c r="EK18580" s="598"/>
    </row>
    <row r="18581" spans="141:141">
      <c r="EK18581" s="598"/>
    </row>
    <row r="18582" spans="141:141">
      <c r="EK18582" s="598"/>
    </row>
    <row r="18583" spans="141:141">
      <c r="EK18583" s="598"/>
    </row>
    <row r="18584" spans="141:141">
      <c r="EK18584" s="598"/>
    </row>
    <row r="18585" spans="141:141">
      <c r="EK18585" s="598"/>
    </row>
    <row r="18586" spans="141:141">
      <c r="EK18586" s="598"/>
    </row>
    <row r="18587" spans="141:141">
      <c r="EK18587" s="598"/>
    </row>
    <row r="18588" spans="141:141">
      <c r="EK18588" s="598"/>
    </row>
    <row r="18589" spans="141:141">
      <c r="EK18589" s="598"/>
    </row>
    <row r="18590" spans="141:141">
      <c r="EK18590" s="598"/>
    </row>
    <row r="18591" spans="141:141">
      <c r="EK18591" s="598"/>
    </row>
    <row r="18592" spans="141:141">
      <c r="EK18592" s="598"/>
    </row>
    <row r="18593" spans="141:141">
      <c r="EK18593" s="598"/>
    </row>
    <row r="18594" spans="141:141">
      <c r="EK18594" s="598"/>
    </row>
    <row r="18595" spans="141:141">
      <c r="EK18595" s="598"/>
    </row>
    <row r="18596" spans="141:141">
      <c r="EK18596" s="598"/>
    </row>
    <row r="18597" spans="141:141">
      <c r="EK18597" s="598"/>
    </row>
    <row r="18598" spans="141:141">
      <c r="EK18598" s="598"/>
    </row>
    <row r="18599" spans="141:141">
      <c r="EK18599" s="598"/>
    </row>
    <row r="18600" spans="141:141">
      <c r="EK18600" s="598"/>
    </row>
    <row r="18601" spans="141:141">
      <c r="EK18601" s="598"/>
    </row>
    <row r="18602" spans="141:141">
      <c r="EK18602" s="598"/>
    </row>
    <row r="18603" spans="141:141">
      <c r="EK18603" s="598"/>
    </row>
    <row r="18604" spans="141:141">
      <c r="EK18604" s="598"/>
    </row>
    <row r="18605" spans="141:141">
      <c r="EK18605" s="598"/>
    </row>
    <row r="18606" spans="141:141">
      <c r="EK18606" s="598"/>
    </row>
    <row r="18607" spans="141:141">
      <c r="EK18607" s="598"/>
    </row>
    <row r="18608" spans="141:141">
      <c r="EK18608" s="598"/>
    </row>
    <row r="18609" spans="141:141">
      <c r="EK18609" s="598"/>
    </row>
    <row r="18610" spans="141:141">
      <c r="EK18610" s="598"/>
    </row>
    <row r="18611" spans="141:141">
      <c r="EK18611" s="598"/>
    </row>
    <row r="18612" spans="141:141">
      <c r="EK18612" s="598"/>
    </row>
    <row r="18613" spans="141:141">
      <c r="EK18613" s="598"/>
    </row>
    <row r="18614" spans="141:141">
      <c r="EK18614" s="598"/>
    </row>
    <row r="18615" spans="141:141">
      <c r="EK18615" s="598"/>
    </row>
    <row r="18616" spans="141:141">
      <c r="EK18616" s="598"/>
    </row>
    <row r="18617" spans="141:141">
      <c r="EK18617" s="598"/>
    </row>
    <row r="18618" spans="141:141">
      <c r="EK18618" s="598"/>
    </row>
    <row r="18619" spans="141:141">
      <c r="EK18619" s="598"/>
    </row>
    <row r="18620" spans="141:141">
      <c r="EK18620" s="598"/>
    </row>
    <row r="18621" spans="141:141">
      <c r="EK18621" s="598"/>
    </row>
    <row r="18622" spans="141:141">
      <c r="EK18622" s="598"/>
    </row>
    <row r="18623" spans="141:141">
      <c r="EK18623" s="598"/>
    </row>
    <row r="18624" spans="141:141">
      <c r="EK18624" s="598"/>
    </row>
    <row r="18625" spans="141:141">
      <c r="EK18625" s="598"/>
    </row>
    <row r="18626" spans="141:141">
      <c r="EK18626" s="598"/>
    </row>
    <row r="18627" spans="141:141">
      <c r="EK18627" s="598"/>
    </row>
    <row r="18628" spans="141:141">
      <c r="EK18628" s="598"/>
    </row>
    <row r="18629" spans="141:141">
      <c r="EK18629" s="598"/>
    </row>
    <row r="18630" spans="141:141">
      <c r="EK18630" s="598"/>
    </row>
    <row r="18631" spans="141:141">
      <c r="EK18631" s="598"/>
    </row>
    <row r="18632" spans="141:141">
      <c r="EK18632" s="598"/>
    </row>
    <row r="18633" spans="141:141">
      <c r="EK18633" s="598"/>
    </row>
    <row r="18634" spans="141:141">
      <c r="EK18634" s="598"/>
    </row>
    <row r="18635" spans="141:141">
      <c r="EK18635" s="598"/>
    </row>
    <row r="18636" spans="141:141">
      <c r="EK18636" s="598"/>
    </row>
    <row r="18637" spans="141:141">
      <c r="EK18637" s="598"/>
    </row>
    <row r="18638" spans="141:141">
      <c r="EK18638" s="598"/>
    </row>
    <row r="18639" spans="141:141">
      <c r="EK18639" s="598"/>
    </row>
    <row r="18640" spans="141:141">
      <c r="EK18640" s="598"/>
    </row>
    <row r="18641" spans="141:141">
      <c r="EK18641" s="598"/>
    </row>
    <row r="18642" spans="141:141">
      <c r="EK18642" s="598"/>
    </row>
    <row r="18643" spans="141:141">
      <c r="EK18643" s="598"/>
    </row>
    <row r="18644" spans="141:141">
      <c r="EK18644" s="598"/>
    </row>
    <row r="18645" spans="141:141">
      <c r="EK18645" s="598"/>
    </row>
    <row r="18646" spans="141:141">
      <c r="EK18646" s="598"/>
    </row>
    <row r="18647" spans="141:141">
      <c r="EK18647" s="598"/>
    </row>
    <row r="18648" spans="141:141">
      <c r="EK18648" s="598"/>
    </row>
    <row r="18649" spans="141:141">
      <c r="EK18649" s="598"/>
    </row>
    <row r="18650" spans="141:141">
      <c r="EK18650" s="598"/>
    </row>
    <row r="18651" spans="141:141">
      <c r="EK18651" s="598"/>
    </row>
    <row r="18652" spans="141:141">
      <c r="EK18652" s="598"/>
    </row>
    <row r="18653" spans="141:141">
      <c r="EK18653" s="598"/>
    </row>
    <row r="18654" spans="141:141">
      <c r="EK18654" s="598"/>
    </row>
    <row r="18655" spans="141:141">
      <c r="EK18655" s="598"/>
    </row>
    <row r="18656" spans="141:141">
      <c r="EK18656" s="598"/>
    </row>
    <row r="18657" spans="141:141">
      <c r="EK18657" s="598"/>
    </row>
    <row r="18658" spans="141:141">
      <c r="EK18658" s="598"/>
    </row>
    <row r="18659" spans="141:141">
      <c r="EK18659" s="598"/>
    </row>
    <row r="18660" spans="141:141">
      <c r="EK18660" s="598"/>
    </row>
    <row r="18661" spans="141:141">
      <c r="EK18661" s="598"/>
    </row>
    <row r="18662" spans="141:141">
      <c r="EK18662" s="598"/>
    </row>
    <row r="18663" spans="141:141">
      <c r="EK18663" s="598"/>
    </row>
    <row r="18664" spans="141:141">
      <c r="EK18664" s="598"/>
    </row>
    <row r="18665" spans="141:141">
      <c r="EK18665" s="598"/>
    </row>
    <row r="18666" spans="141:141">
      <c r="EK18666" s="598"/>
    </row>
    <row r="18667" spans="141:141">
      <c r="EK18667" s="598"/>
    </row>
    <row r="18668" spans="141:141">
      <c r="EK18668" s="598"/>
    </row>
    <row r="18669" spans="141:141">
      <c r="EK18669" s="598"/>
    </row>
    <row r="18670" spans="141:141">
      <c r="EK18670" s="598"/>
    </row>
    <row r="18671" spans="141:141">
      <c r="EK18671" s="598"/>
    </row>
    <row r="18672" spans="141:141">
      <c r="EK18672" s="598"/>
    </row>
    <row r="18673" spans="141:141">
      <c r="EK18673" s="598"/>
    </row>
    <row r="18674" spans="141:141">
      <c r="EK18674" s="598"/>
    </row>
    <row r="18675" spans="141:141">
      <c r="EK18675" s="598"/>
    </row>
    <row r="18676" spans="141:141">
      <c r="EK18676" s="598"/>
    </row>
    <row r="18677" spans="141:141">
      <c r="EK18677" s="598"/>
    </row>
    <row r="18678" spans="141:141">
      <c r="EK18678" s="598"/>
    </row>
    <row r="18679" spans="141:141">
      <c r="EK18679" s="598"/>
    </row>
    <row r="18680" spans="141:141">
      <c r="EK18680" s="598"/>
    </row>
    <row r="18681" spans="141:141">
      <c r="EK18681" s="598"/>
    </row>
    <row r="18682" spans="141:141">
      <c r="EK18682" s="598"/>
    </row>
    <row r="18683" spans="141:141">
      <c r="EK18683" s="598"/>
    </row>
    <row r="18684" spans="141:141">
      <c r="EK18684" s="598"/>
    </row>
    <row r="18685" spans="141:141">
      <c r="EK18685" s="598"/>
    </row>
    <row r="18686" spans="141:141">
      <c r="EK18686" s="598"/>
    </row>
    <row r="18687" spans="141:141">
      <c r="EK18687" s="598"/>
    </row>
    <row r="18688" spans="141:141">
      <c r="EK18688" s="598"/>
    </row>
    <row r="18689" spans="141:141">
      <c r="EK18689" s="598"/>
    </row>
    <row r="18690" spans="141:141">
      <c r="EK18690" s="598"/>
    </row>
    <row r="18691" spans="141:141">
      <c r="EK18691" s="598"/>
    </row>
    <row r="18692" spans="141:141">
      <c r="EK18692" s="598"/>
    </row>
    <row r="18693" spans="141:141">
      <c r="EK18693" s="598"/>
    </row>
    <row r="18694" spans="141:141">
      <c r="EK18694" s="598"/>
    </row>
    <row r="18695" spans="141:141">
      <c r="EK18695" s="598"/>
    </row>
    <row r="18696" spans="141:141">
      <c r="EK18696" s="598"/>
    </row>
    <row r="18697" spans="141:141">
      <c r="EK18697" s="598"/>
    </row>
    <row r="18698" spans="141:141">
      <c r="EK18698" s="598"/>
    </row>
    <row r="18699" spans="141:141">
      <c r="EK18699" s="598"/>
    </row>
    <row r="18700" spans="141:141">
      <c r="EK18700" s="598"/>
    </row>
    <row r="18701" spans="141:141">
      <c r="EK18701" s="598"/>
    </row>
    <row r="18702" spans="141:141">
      <c r="EK18702" s="598"/>
    </row>
    <row r="18703" spans="141:141">
      <c r="EK18703" s="598"/>
    </row>
    <row r="18704" spans="141:141">
      <c r="EK18704" s="598"/>
    </row>
    <row r="18705" spans="141:141">
      <c r="EK18705" s="598"/>
    </row>
    <row r="18706" spans="141:141">
      <c r="EK18706" s="598"/>
    </row>
    <row r="18707" spans="141:141">
      <c r="EK18707" s="598"/>
    </row>
    <row r="18708" spans="141:141">
      <c r="EK18708" s="598"/>
    </row>
    <row r="18709" spans="141:141">
      <c r="EK18709" s="598"/>
    </row>
    <row r="18710" spans="141:141">
      <c r="EK18710" s="598"/>
    </row>
    <row r="18711" spans="141:141">
      <c r="EK18711" s="598"/>
    </row>
    <row r="18712" spans="141:141">
      <c r="EK18712" s="598"/>
    </row>
    <row r="18713" spans="141:141">
      <c r="EK18713" s="598"/>
    </row>
    <row r="18714" spans="141:141">
      <c r="EK18714" s="598"/>
    </row>
    <row r="18715" spans="141:141">
      <c r="EK18715" s="598"/>
    </row>
    <row r="18716" spans="141:141">
      <c r="EK18716" s="598"/>
    </row>
    <row r="18717" spans="141:141">
      <c r="EK18717" s="598"/>
    </row>
    <row r="18718" spans="141:141">
      <c r="EK18718" s="598"/>
    </row>
    <row r="18719" spans="141:141">
      <c r="EK18719" s="598"/>
    </row>
    <row r="18720" spans="141:141">
      <c r="EK18720" s="598"/>
    </row>
    <row r="18721" spans="141:141">
      <c r="EK18721" s="598"/>
    </row>
    <row r="18722" spans="141:141">
      <c r="EK18722" s="598"/>
    </row>
    <row r="18723" spans="141:141">
      <c r="EK18723" s="598"/>
    </row>
    <row r="18724" spans="141:141">
      <c r="EK18724" s="598"/>
    </row>
    <row r="18725" spans="141:141">
      <c r="EK18725" s="598"/>
    </row>
    <row r="18726" spans="141:141">
      <c r="EK18726" s="598"/>
    </row>
    <row r="18727" spans="141:141">
      <c r="EK18727" s="598"/>
    </row>
    <row r="18728" spans="141:141">
      <c r="EK18728" s="598"/>
    </row>
    <row r="18729" spans="141:141">
      <c r="EK18729" s="598"/>
    </row>
    <row r="18730" spans="141:141">
      <c r="EK18730" s="598"/>
    </row>
    <row r="18731" spans="141:141">
      <c r="EK18731" s="598"/>
    </row>
    <row r="18732" spans="141:141">
      <c r="EK18732" s="598"/>
    </row>
    <row r="18733" spans="141:141">
      <c r="EK18733" s="598"/>
    </row>
    <row r="18734" spans="141:141">
      <c r="EK18734" s="598"/>
    </row>
    <row r="18735" spans="141:141">
      <c r="EK18735" s="598"/>
    </row>
    <row r="18736" spans="141:141">
      <c r="EK18736" s="598"/>
    </row>
    <row r="18737" spans="141:141">
      <c r="EK18737" s="598"/>
    </row>
    <row r="18738" spans="141:141">
      <c r="EK18738" s="598"/>
    </row>
    <row r="18739" spans="141:141">
      <c r="EK18739" s="598"/>
    </row>
    <row r="18740" spans="141:141">
      <c r="EK18740" s="598"/>
    </row>
    <row r="18741" spans="141:141">
      <c r="EK18741" s="598"/>
    </row>
    <row r="18742" spans="141:141">
      <c r="EK18742" s="598"/>
    </row>
    <row r="18743" spans="141:141">
      <c r="EK18743" s="598"/>
    </row>
    <row r="18744" spans="141:141">
      <c r="EK18744" s="598"/>
    </row>
    <row r="18745" spans="141:141">
      <c r="EK18745" s="598"/>
    </row>
    <row r="18746" spans="141:141">
      <c r="EK18746" s="598"/>
    </row>
    <row r="18747" spans="141:141">
      <c r="EK18747" s="598"/>
    </row>
    <row r="18748" spans="141:141">
      <c r="EK18748" s="598"/>
    </row>
    <row r="18749" spans="141:141">
      <c r="EK18749" s="598"/>
    </row>
    <row r="18750" spans="141:141">
      <c r="EK18750" s="598"/>
    </row>
    <row r="18751" spans="141:141">
      <c r="EK18751" s="598"/>
    </row>
    <row r="18752" spans="141:141">
      <c r="EK18752" s="598"/>
    </row>
    <row r="18753" spans="141:141">
      <c r="EK18753" s="598"/>
    </row>
    <row r="18754" spans="141:141">
      <c r="EK18754" s="598"/>
    </row>
    <row r="18755" spans="141:141">
      <c r="EK18755" s="598"/>
    </row>
    <row r="18756" spans="141:141">
      <c r="EK18756" s="598"/>
    </row>
    <row r="18757" spans="141:141">
      <c r="EK18757" s="598"/>
    </row>
    <row r="18758" spans="141:141">
      <c r="EK18758" s="598"/>
    </row>
    <row r="18759" spans="141:141">
      <c r="EK18759" s="598"/>
    </row>
    <row r="18760" spans="141:141">
      <c r="EK18760" s="598"/>
    </row>
    <row r="18761" spans="141:141">
      <c r="EK18761" s="598"/>
    </row>
    <row r="18762" spans="141:141">
      <c r="EK18762" s="598"/>
    </row>
    <row r="18763" spans="141:141">
      <c r="EK18763" s="598"/>
    </row>
    <row r="18764" spans="141:141">
      <c r="EK18764" s="598"/>
    </row>
    <row r="18765" spans="141:141">
      <c r="EK18765" s="598"/>
    </row>
    <row r="18766" spans="141:141">
      <c r="EK18766" s="598"/>
    </row>
    <row r="18767" spans="141:141">
      <c r="EK18767" s="598"/>
    </row>
    <row r="18768" spans="141:141">
      <c r="EK18768" s="598"/>
    </row>
    <row r="18769" spans="141:141">
      <c r="EK18769" s="598"/>
    </row>
    <row r="18770" spans="141:141">
      <c r="EK18770" s="598"/>
    </row>
    <row r="18771" spans="141:141">
      <c r="EK18771" s="598"/>
    </row>
    <row r="18772" spans="141:141">
      <c r="EK18772" s="598"/>
    </row>
    <row r="18773" spans="141:141">
      <c r="EK18773" s="598"/>
    </row>
    <row r="18774" spans="141:141">
      <c r="EK18774" s="598"/>
    </row>
    <row r="18775" spans="141:141">
      <c r="EK18775" s="598"/>
    </row>
    <row r="18776" spans="141:141">
      <c r="EK18776" s="598"/>
    </row>
    <row r="18777" spans="141:141">
      <c r="EK18777" s="598"/>
    </row>
    <row r="18778" spans="141:141">
      <c r="EK18778" s="598"/>
    </row>
    <row r="18779" spans="141:141">
      <c r="EK18779" s="598"/>
    </row>
    <row r="18780" spans="141:141">
      <c r="EK18780" s="598"/>
    </row>
    <row r="18781" spans="141:141">
      <c r="EK18781" s="598"/>
    </row>
    <row r="18782" spans="141:141">
      <c r="EK18782" s="598"/>
    </row>
    <row r="18783" spans="141:141">
      <c r="EK18783" s="598"/>
    </row>
    <row r="18784" spans="141:141">
      <c r="EK18784" s="598"/>
    </row>
    <row r="18785" spans="141:141">
      <c r="EK18785" s="598"/>
    </row>
    <row r="18786" spans="141:141">
      <c r="EK18786" s="598"/>
    </row>
    <row r="18787" spans="141:141">
      <c r="EK18787" s="598"/>
    </row>
    <row r="18788" spans="141:141">
      <c r="EK18788" s="598"/>
    </row>
    <row r="18789" spans="141:141">
      <c r="EK18789" s="598"/>
    </row>
    <row r="18790" spans="141:141">
      <c r="EK18790" s="598"/>
    </row>
    <row r="18791" spans="141:141">
      <c r="EK18791" s="598"/>
    </row>
    <row r="18792" spans="141:141">
      <c r="EK18792" s="598"/>
    </row>
    <row r="18793" spans="141:141">
      <c r="EK18793" s="598"/>
    </row>
    <row r="18794" spans="141:141">
      <c r="EK18794" s="598"/>
    </row>
    <row r="18795" spans="141:141">
      <c r="EK18795" s="598"/>
    </row>
    <row r="18796" spans="141:141">
      <c r="EK18796" s="598"/>
    </row>
    <row r="18797" spans="141:141">
      <c r="EK18797" s="598"/>
    </row>
    <row r="18798" spans="141:141">
      <c r="EK18798" s="598"/>
    </row>
    <row r="18799" spans="141:141">
      <c r="EK18799" s="598"/>
    </row>
    <row r="18800" spans="141:141">
      <c r="EK18800" s="598"/>
    </row>
    <row r="18801" spans="141:141">
      <c r="EK18801" s="598"/>
    </row>
    <row r="18802" spans="141:141">
      <c r="EK18802" s="598"/>
    </row>
    <row r="18803" spans="141:141">
      <c r="EK18803" s="598"/>
    </row>
    <row r="18804" spans="141:141">
      <c r="EK18804" s="598"/>
    </row>
    <row r="18805" spans="141:141">
      <c r="EK18805" s="598"/>
    </row>
    <row r="18806" spans="141:141">
      <c r="EK18806" s="598"/>
    </row>
    <row r="18807" spans="141:141">
      <c r="EK18807" s="598"/>
    </row>
    <row r="18808" spans="141:141">
      <c r="EK18808" s="598"/>
    </row>
    <row r="18809" spans="141:141">
      <c r="EK18809" s="598"/>
    </row>
    <row r="18810" spans="141:141">
      <c r="EK18810" s="598"/>
    </row>
    <row r="18811" spans="141:141">
      <c r="EK18811" s="598"/>
    </row>
    <row r="18812" spans="141:141">
      <c r="EK18812" s="598"/>
    </row>
    <row r="18813" spans="141:141">
      <c r="EK18813" s="598"/>
    </row>
    <row r="18814" spans="141:141">
      <c r="EK18814" s="598"/>
    </row>
    <row r="18815" spans="141:141">
      <c r="EK18815" s="598"/>
    </row>
    <row r="18816" spans="141:141">
      <c r="EK18816" s="598"/>
    </row>
    <row r="18817" spans="141:141">
      <c r="EK18817" s="598"/>
    </row>
    <row r="18818" spans="141:141">
      <c r="EK18818" s="598"/>
    </row>
    <row r="18819" spans="141:141">
      <c r="EK18819" s="598"/>
    </row>
    <row r="18820" spans="141:141">
      <c r="EK18820" s="598"/>
    </row>
    <row r="18821" spans="141:141">
      <c r="EK18821" s="598"/>
    </row>
    <row r="18822" spans="141:141">
      <c r="EK18822" s="598"/>
    </row>
    <row r="18823" spans="141:141">
      <c r="EK18823" s="598"/>
    </row>
    <row r="18824" spans="141:141">
      <c r="EK18824" s="598"/>
    </row>
    <row r="18825" spans="141:141">
      <c r="EK18825" s="598"/>
    </row>
    <row r="18826" spans="141:141">
      <c r="EK18826" s="598"/>
    </row>
    <row r="18827" spans="141:141">
      <c r="EK18827" s="598"/>
    </row>
    <row r="18828" spans="141:141">
      <c r="EK18828" s="598"/>
    </row>
    <row r="18829" spans="141:141">
      <c r="EK18829" s="598"/>
    </row>
    <row r="18830" spans="141:141">
      <c r="EK18830" s="598"/>
    </row>
    <row r="18831" spans="141:141">
      <c r="EK18831" s="598"/>
    </row>
    <row r="18832" spans="141:141">
      <c r="EK18832" s="598"/>
    </row>
    <row r="18833" spans="141:141">
      <c r="EK18833" s="598"/>
    </row>
    <row r="18834" spans="141:141">
      <c r="EK18834" s="598"/>
    </row>
    <row r="18835" spans="141:141">
      <c r="EK18835" s="598"/>
    </row>
    <row r="18836" spans="141:141">
      <c r="EK18836" s="598"/>
    </row>
    <row r="18837" spans="141:141">
      <c r="EK18837" s="598"/>
    </row>
    <row r="18838" spans="141:141">
      <c r="EK18838" s="598"/>
    </row>
    <row r="18839" spans="141:141">
      <c r="EK18839" s="598"/>
    </row>
    <row r="18840" spans="141:141">
      <c r="EK18840" s="598"/>
    </row>
    <row r="18841" spans="141:141">
      <c r="EK18841" s="598"/>
    </row>
    <row r="18842" spans="141:141">
      <c r="EK18842" s="598"/>
    </row>
    <row r="18843" spans="141:141">
      <c r="EK18843" s="598"/>
    </row>
    <row r="18844" spans="141:141">
      <c r="EK18844" s="598"/>
    </row>
    <row r="18845" spans="141:141">
      <c r="EK18845" s="598"/>
    </row>
    <row r="18846" spans="141:141">
      <c r="EK18846" s="598"/>
    </row>
    <row r="18847" spans="141:141">
      <c r="EK18847" s="598"/>
    </row>
    <row r="18848" spans="141:141">
      <c r="EK18848" s="598"/>
    </row>
    <row r="18849" spans="141:141">
      <c r="EK18849" s="598"/>
    </row>
    <row r="18850" spans="141:141">
      <c r="EK18850" s="598"/>
    </row>
    <row r="18851" spans="141:141">
      <c r="EK18851" s="598"/>
    </row>
    <row r="18852" spans="141:141">
      <c r="EK18852" s="598"/>
    </row>
    <row r="18853" spans="141:141">
      <c r="EK18853" s="598"/>
    </row>
    <row r="18854" spans="141:141">
      <c r="EK18854" s="598"/>
    </row>
    <row r="18855" spans="141:141">
      <c r="EK18855" s="598"/>
    </row>
    <row r="18856" spans="141:141">
      <c r="EK18856" s="598"/>
    </row>
    <row r="18857" spans="141:141">
      <c r="EK18857" s="598"/>
    </row>
    <row r="18858" spans="141:141">
      <c r="EK18858" s="598"/>
    </row>
    <row r="18859" spans="141:141">
      <c r="EK18859" s="598"/>
    </row>
    <row r="18860" spans="141:141">
      <c r="EK18860" s="598"/>
    </row>
    <row r="18861" spans="141:141">
      <c r="EK18861" s="598"/>
    </row>
    <row r="18862" spans="141:141">
      <c r="EK18862" s="598"/>
    </row>
    <row r="18863" spans="141:141">
      <c r="EK18863" s="598"/>
    </row>
    <row r="18864" spans="141:141">
      <c r="EK18864" s="598"/>
    </row>
    <row r="18865" spans="141:141">
      <c r="EK18865" s="598"/>
    </row>
    <row r="18866" spans="141:141">
      <c r="EK18866" s="598"/>
    </row>
    <row r="18867" spans="141:141">
      <c r="EK18867" s="598"/>
    </row>
    <row r="18868" spans="141:141">
      <c r="EK18868" s="598"/>
    </row>
    <row r="18869" spans="141:141">
      <c r="EK18869" s="598"/>
    </row>
    <row r="18870" spans="141:141">
      <c r="EK18870" s="598"/>
    </row>
    <row r="18871" spans="141:141">
      <c r="EK18871" s="598"/>
    </row>
    <row r="18872" spans="141:141">
      <c r="EK18872" s="598"/>
    </row>
    <row r="18873" spans="141:141">
      <c r="EK18873" s="598"/>
    </row>
    <row r="18874" spans="141:141">
      <c r="EK18874" s="598"/>
    </row>
    <row r="18875" spans="141:141">
      <c r="EK18875" s="598"/>
    </row>
    <row r="18876" spans="141:141">
      <c r="EK18876" s="598"/>
    </row>
    <row r="18877" spans="141:141">
      <c r="EK18877" s="598"/>
    </row>
    <row r="18878" spans="141:141">
      <c r="EK18878" s="598"/>
    </row>
    <row r="18879" spans="141:141">
      <c r="EK18879" s="598"/>
    </row>
    <row r="18880" spans="141:141">
      <c r="EK18880" s="598"/>
    </row>
    <row r="18881" spans="141:141">
      <c r="EK18881" s="598"/>
    </row>
    <row r="18882" spans="141:141">
      <c r="EK18882" s="598"/>
    </row>
    <row r="18883" spans="141:141">
      <c r="EK18883" s="598"/>
    </row>
    <row r="18884" spans="141:141">
      <c r="EK18884" s="598"/>
    </row>
    <row r="18885" spans="141:141">
      <c r="EK18885" s="598"/>
    </row>
    <row r="18886" spans="141:141">
      <c r="EK18886" s="598"/>
    </row>
    <row r="18887" spans="141:141">
      <c r="EK18887" s="598"/>
    </row>
    <row r="18888" spans="141:141">
      <c r="EK18888" s="598"/>
    </row>
    <row r="18889" spans="141:141">
      <c r="EK18889" s="598"/>
    </row>
    <row r="18890" spans="141:141">
      <c r="EK18890" s="598"/>
    </row>
    <row r="18891" spans="141:141">
      <c r="EK18891" s="598"/>
    </row>
    <row r="18892" spans="141:141">
      <c r="EK18892" s="598"/>
    </row>
    <row r="18893" spans="141:141">
      <c r="EK18893" s="598"/>
    </row>
    <row r="18894" spans="141:141">
      <c r="EK18894" s="598"/>
    </row>
    <row r="18895" spans="141:141">
      <c r="EK18895" s="598"/>
    </row>
    <row r="18896" spans="141:141">
      <c r="EK18896" s="598"/>
    </row>
    <row r="18897" spans="141:141">
      <c r="EK18897" s="598"/>
    </row>
    <row r="18898" spans="141:141">
      <c r="EK18898" s="598"/>
    </row>
    <row r="18899" spans="141:141">
      <c r="EK18899" s="598"/>
    </row>
    <row r="18900" spans="141:141">
      <c r="EK18900" s="598"/>
    </row>
    <row r="18901" spans="141:141">
      <c r="EK18901" s="598"/>
    </row>
    <row r="18902" spans="141:141">
      <c r="EK18902" s="598"/>
    </row>
    <row r="18903" spans="141:141">
      <c r="EK18903" s="598"/>
    </row>
    <row r="18904" spans="141:141">
      <c r="EK18904" s="598"/>
    </row>
    <row r="18905" spans="141:141">
      <c r="EK18905" s="598"/>
    </row>
    <row r="18906" spans="141:141">
      <c r="EK18906" s="598"/>
    </row>
    <row r="18907" spans="141:141">
      <c r="EK18907" s="598"/>
    </row>
    <row r="18908" spans="141:141">
      <c r="EK18908" s="598"/>
    </row>
    <row r="18909" spans="141:141">
      <c r="EK18909" s="598"/>
    </row>
    <row r="18910" spans="141:141">
      <c r="EK18910" s="598"/>
    </row>
    <row r="18911" spans="141:141">
      <c r="EK18911" s="598"/>
    </row>
    <row r="18912" spans="141:141">
      <c r="EK18912" s="598"/>
    </row>
    <row r="18913" spans="141:141">
      <c r="EK18913" s="598"/>
    </row>
    <row r="18914" spans="141:141">
      <c r="EK18914" s="598"/>
    </row>
    <row r="18915" spans="141:141">
      <c r="EK18915" s="598"/>
    </row>
    <row r="18916" spans="141:141">
      <c r="EK18916" s="598"/>
    </row>
    <row r="18917" spans="141:141">
      <c r="EK18917" s="598"/>
    </row>
    <row r="18918" spans="141:141">
      <c r="EK18918" s="598"/>
    </row>
    <row r="18919" spans="141:141">
      <c r="EK18919" s="598"/>
    </row>
    <row r="18920" spans="141:141">
      <c r="EK18920" s="598"/>
    </row>
    <row r="18921" spans="141:141">
      <c r="EK18921" s="598"/>
    </row>
    <row r="18922" spans="141:141">
      <c r="EK18922" s="598"/>
    </row>
    <row r="18923" spans="141:141">
      <c r="EK18923" s="598"/>
    </row>
    <row r="18924" spans="141:141">
      <c r="EK18924" s="598"/>
    </row>
    <row r="18925" spans="141:141">
      <c r="EK18925" s="598"/>
    </row>
    <row r="18926" spans="141:141">
      <c r="EK18926" s="598"/>
    </row>
    <row r="18927" spans="141:141">
      <c r="EK18927" s="598"/>
    </row>
    <row r="18928" spans="141:141">
      <c r="EK18928" s="598"/>
    </row>
    <row r="18929" spans="141:141">
      <c r="EK18929" s="598"/>
    </row>
    <row r="18930" spans="141:141">
      <c r="EK18930" s="598"/>
    </row>
    <row r="18931" spans="141:141">
      <c r="EK18931" s="598"/>
    </row>
    <row r="18932" spans="141:141">
      <c r="EK18932" s="598"/>
    </row>
    <row r="18933" spans="141:141">
      <c r="EK18933" s="598"/>
    </row>
    <row r="18934" spans="141:141">
      <c r="EK18934" s="598"/>
    </row>
    <row r="18935" spans="141:141">
      <c r="EK18935" s="598"/>
    </row>
    <row r="18936" spans="141:141">
      <c r="EK18936" s="598"/>
    </row>
    <row r="18937" spans="141:141">
      <c r="EK18937" s="598"/>
    </row>
    <row r="18938" spans="141:141">
      <c r="EK18938" s="598"/>
    </row>
    <row r="18939" spans="141:141">
      <c r="EK18939" s="598"/>
    </row>
    <row r="18940" spans="141:141">
      <c r="EK18940" s="598"/>
    </row>
    <row r="18941" spans="141:141">
      <c r="EK18941" s="598"/>
    </row>
    <row r="18942" spans="141:141">
      <c r="EK18942" s="598"/>
    </row>
    <row r="18943" spans="141:141">
      <c r="EK18943" s="598"/>
    </row>
    <row r="18944" spans="141:141">
      <c r="EK18944" s="598"/>
    </row>
    <row r="18945" spans="141:141">
      <c r="EK18945" s="598"/>
    </row>
    <row r="18946" spans="141:141">
      <c r="EK18946" s="598"/>
    </row>
    <row r="18947" spans="141:141">
      <c r="EK18947" s="598"/>
    </row>
    <row r="18948" spans="141:141">
      <c r="EK18948" s="598"/>
    </row>
    <row r="18949" spans="141:141">
      <c r="EK18949" s="598"/>
    </row>
    <row r="18950" spans="141:141">
      <c r="EK18950" s="598"/>
    </row>
    <row r="18951" spans="141:141">
      <c r="EK18951" s="598"/>
    </row>
    <row r="18952" spans="141:141">
      <c r="EK18952" s="598"/>
    </row>
    <row r="18953" spans="141:141">
      <c r="EK18953" s="598"/>
    </row>
    <row r="18954" spans="141:141">
      <c r="EK18954" s="598"/>
    </row>
    <row r="18955" spans="141:141">
      <c r="EK18955" s="598"/>
    </row>
    <row r="18956" spans="141:141">
      <c r="EK18956" s="598"/>
    </row>
    <row r="18957" spans="141:141">
      <c r="EK18957" s="598"/>
    </row>
    <row r="18958" spans="141:141">
      <c r="EK18958" s="598"/>
    </row>
    <row r="18959" spans="141:141">
      <c r="EK18959" s="598"/>
    </row>
    <row r="18960" spans="141:141">
      <c r="EK18960" s="598"/>
    </row>
    <row r="18961" spans="141:141">
      <c r="EK18961" s="598"/>
    </row>
    <row r="18962" spans="141:141">
      <c r="EK18962" s="598"/>
    </row>
    <row r="18963" spans="141:141">
      <c r="EK18963" s="598"/>
    </row>
    <row r="18964" spans="141:141">
      <c r="EK18964" s="598"/>
    </row>
    <row r="18965" spans="141:141">
      <c r="EK18965" s="598"/>
    </row>
    <row r="18966" spans="141:141">
      <c r="EK18966" s="598"/>
    </row>
    <row r="18967" spans="141:141">
      <c r="EK18967" s="598"/>
    </row>
    <row r="18968" spans="141:141">
      <c r="EK18968" s="598"/>
    </row>
    <row r="18969" spans="141:141">
      <c r="EK18969" s="598"/>
    </row>
    <row r="18970" spans="141:141">
      <c r="EK18970" s="598"/>
    </row>
    <row r="18971" spans="141:141">
      <c r="EK18971" s="598"/>
    </row>
    <row r="18972" spans="141:141">
      <c r="EK18972" s="598"/>
    </row>
    <row r="18973" spans="141:141">
      <c r="EK18973" s="598"/>
    </row>
    <row r="18974" spans="141:141">
      <c r="EK18974" s="598"/>
    </row>
    <row r="18975" spans="141:141">
      <c r="EK18975" s="598"/>
    </row>
    <row r="18976" spans="141:141">
      <c r="EK18976" s="598"/>
    </row>
    <row r="18977" spans="141:141">
      <c r="EK18977" s="598"/>
    </row>
    <row r="18978" spans="141:141">
      <c r="EK18978" s="598"/>
    </row>
    <row r="18979" spans="141:141">
      <c r="EK18979" s="598"/>
    </row>
    <row r="18980" spans="141:141">
      <c r="EK18980" s="598"/>
    </row>
    <row r="18981" spans="141:141">
      <c r="EK18981" s="598"/>
    </row>
    <row r="18982" spans="141:141">
      <c r="EK18982" s="598"/>
    </row>
    <row r="18983" spans="141:141">
      <c r="EK18983" s="598"/>
    </row>
    <row r="18984" spans="141:141">
      <c r="EK18984" s="598"/>
    </row>
    <row r="18985" spans="141:141">
      <c r="EK18985" s="598"/>
    </row>
    <row r="18986" spans="141:141">
      <c r="EK18986" s="598"/>
    </row>
    <row r="18987" spans="141:141">
      <c r="EK18987" s="598"/>
    </row>
    <row r="18988" spans="141:141">
      <c r="EK18988" s="598"/>
    </row>
    <row r="18989" spans="141:141">
      <c r="EK18989" s="598"/>
    </row>
    <row r="18990" spans="141:141">
      <c r="EK18990" s="598"/>
    </row>
    <row r="18991" spans="141:141">
      <c r="EK18991" s="598"/>
    </row>
    <row r="18992" spans="141:141">
      <c r="EK18992" s="598"/>
    </row>
    <row r="18993" spans="141:141">
      <c r="EK18993" s="598"/>
    </row>
    <row r="18994" spans="141:141">
      <c r="EK18994" s="598"/>
    </row>
    <row r="18995" spans="141:141">
      <c r="EK18995" s="598"/>
    </row>
    <row r="18996" spans="141:141">
      <c r="EK18996" s="598"/>
    </row>
    <row r="18997" spans="141:141">
      <c r="EK18997" s="598"/>
    </row>
    <row r="18998" spans="141:141">
      <c r="EK18998" s="598"/>
    </row>
    <row r="18999" spans="141:141">
      <c r="EK18999" s="598"/>
    </row>
    <row r="19000" spans="141:141">
      <c r="EK19000" s="598"/>
    </row>
    <row r="19001" spans="141:141">
      <c r="EK19001" s="598"/>
    </row>
    <row r="19002" spans="141:141">
      <c r="EK19002" s="598"/>
    </row>
    <row r="19003" spans="141:141">
      <c r="EK19003" s="598"/>
    </row>
    <row r="19004" spans="141:141">
      <c r="EK19004" s="598"/>
    </row>
    <row r="19005" spans="141:141">
      <c r="EK19005" s="598"/>
    </row>
    <row r="19006" spans="141:141">
      <c r="EK19006" s="598"/>
    </row>
    <row r="19007" spans="141:141">
      <c r="EK19007" s="598"/>
    </row>
    <row r="19008" spans="141:141">
      <c r="EK19008" s="598"/>
    </row>
    <row r="19009" spans="141:141">
      <c r="EK19009" s="598"/>
    </row>
    <row r="19010" spans="141:141">
      <c r="EK19010" s="598"/>
    </row>
    <row r="19011" spans="141:141">
      <c r="EK19011" s="598"/>
    </row>
    <row r="19012" spans="141:141">
      <c r="EK19012" s="598"/>
    </row>
    <row r="19013" spans="141:141">
      <c r="EK19013" s="598"/>
    </row>
    <row r="19014" spans="141:141">
      <c r="EK19014" s="598"/>
    </row>
    <row r="19015" spans="141:141">
      <c r="EK19015" s="598"/>
    </row>
    <row r="19016" spans="141:141">
      <c r="EK19016" s="598"/>
    </row>
    <row r="19017" spans="141:141">
      <c r="EK19017" s="598"/>
    </row>
    <row r="19018" spans="141:141">
      <c r="EK19018" s="598"/>
    </row>
    <row r="19019" spans="141:141">
      <c r="EK19019" s="598"/>
    </row>
    <row r="19020" spans="141:141">
      <c r="EK19020" s="598"/>
    </row>
    <row r="19021" spans="141:141">
      <c r="EK19021" s="598"/>
    </row>
    <row r="19022" spans="141:141">
      <c r="EK19022" s="598"/>
    </row>
    <row r="19023" spans="141:141">
      <c r="EK19023" s="598"/>
    </row>
    <row r="19024" spans="141:141">
      <c r="EK19024" s="598"/>
    </row>
    <row r="19025" spans="141:141">
      <c r="EK19025" s="598"/>
    </row>
    <row r="19026" spans="141:141">
      <c r="EK19026" s="598"/>
    </row>
    <row r="19027" spans="141:141">
      <c r="EK19027" s="598"/>
    </row>
    <row r="19028" spans="141:141">
      <c r="EK19028" s="598"/>
    </row>
    <row r="19029" spans="141:141">
      <c r="EK19029" s="598"/>
    </row>
    <row r="19030" spans="141:141">
      <c r="EK19030" s="598"/>
    </row>
    <row r="19031" spans="141:141">
      <c r="EK19031" s="598"/>
    </row>
    <row r="19032" spans="141:141">
      <c r="EK19032" s="598"/>
    </row>
    <row r="19033" spans="141:141">
      <c r="EK19033" s="598"/>
    </row>
    <row r="19034" spans="141:141">
      <c r="EK19034" s="598"/>
    </row>
    <row r="19035" spans="141:141">
      <c r="EK19035" s="598"/>
    </row>
    <row r="19036" spans="141:141">
      <c r="EK19036" s="598"/>
    </row>
    <row r="19037" spans="141:141">
      <c r="EK19037" s="598"/>
    </row>
    <row r="19038" spans="141:141">
      <c r="EK19038" s="598"/>
    </row>
    <row r="19039" spans="141:141">
      <c r="EK19039" s="598"/>
    </row>
    <row r="19040" spans="141:141">
      <c r="EK19040" s="598"/>
    </row>
    <row r="19041" spans="141:141">
      <c r="EK19041" s="598"/>
    </row>
    <row r="19042" spans="141:141">
      <c r="EK19042" s="598"/>
    </row>
    <row r="19043" spans="141:141">
      <c r="EK19043" s="598"/>
    </row>
    <row r="19044" spans="141:141">
      <c r="EK19044" s="598"/>
    </row>
    <row r="19045" spans="141:141">
      <c r="EK19045" s="598"/>
    </row>
    <row r="19046" spans="141:141">
      <c r="EK19046" s="598"/>
    </row>
    <row r="19047" spans="141:141">
      <c r="EK19047" s="598"/>
    </row>
    <row r="19048" spans="141:141">
      <c r="EK19048" s="598"/>
    </row>
    <row r="19049" spans="141:141">
      <c r="EK19049" s="598"/>
    </row>
    <row r="19050" spans="141:141">
      <c r="EK19050" s="598"/>
    </row>
    <row r="19051" spans="141:141">
      <c r="EK19051" s="598"/>
    </row>
    <row r="19052" spans="141:141">
      <c r="EK19052" s="598"/>
    </row>
    <row r="19053" spans="141:141">
      <c r="EK19053" s="598"/>
    </row>
    <row r="19054" spans="141:141">
      <c r="EK19054" s="598"/>
    </row>
    <row r="19055" spans="141:141">
      <c r="EK19055" s="598"/>
    </row>
    <row r="19056" spans="141:141">
      <c r="EK19056" s="598"/>
    </row>
    <row r="19057" spans="141:141">
      <c r="EK19057" s="598"/>
    </row>
    <row r="19058" spans="141:141">
      <c r="EK19058" s="598"/>
    </row>
    <row r="19059" spans="141:141">
      <c r="EK19059" s="598"/>
    </row>
    <row r="19060" spans="141:141">
      <c r="EK19060" s="598"/>
    </row>
    <row r="19061" spans="141:141">
      <c r="EK19061" s="598"/>
    </row>
    <row r="19062" spans="141:141">
      <c r="EK19062" s="598"/>
    </row>
    <row r="19063" spans="141:141">
      <c r="EK19063" s="598"/>
    </row>
    <row r="19064" spans="141:141">
      <c r="EK19064" s="598"/>
    </row>
    <row r="19065" spans="141:141">
      <c r="EK19065" s="598"/>
    </row>
    <row r="19066" spans="141:141">
      <c r="EK19066" s="598"/>
    </row>
    <row r="19067" spans="141:141">
      <c r="EK19067" s="598"/>
    </row>
    <row r="19068" spans="141:141">
      <c r="EK19068" s="598"/>
    </row>
    <row r="19069" spans="141:141">
      <c r="EK19069" s="598"/>
    </row>
    <row r="19070" spans="141:141">
      <c r="EK19070" s="598"/>
    </row>
    <row r="19071" spans="141:141">
      <c r="EK19071" s="598"/>
    </row>
    <row r="19072" spans="141:141">
      <c r="EK19072" s="598"/>
    </row>
    <row r="19073" spans="141:141">
      <c r="EK19073" s="598"/>
    </row>
    <row r="19074" spans="141:141">
      <c r="EK19074" s="598"/>
    </row>
    <row r="19075" spans="141:141">
      <c r="EK19075" s="598"/>
    </row>
    <row r="19076" spans="141:141">
      <c r="EK19076" s="598"/>
    </row>
    <row r="19077" spans="141:141">
      <c r="EK19077" s="598"/>
    </row>
    <row r="19078" spans="141:141">
      <c r="EK19078" s="598"/>
    </row>
    <row r="19079" spans="141:141">
      <c r="EK19079" s="598"/>
    </row>
    <row r="19080" spans="141:141">
      <c r="EK19080" s="598"/>
    </row>
    <row r="19081" spans="141:141">
      <c r="EK19081" s="598"/>
    </row>
    <row r="19082" spans="141:141">
      <c r="EK19082" s="598"/>
    </row>
    <row r="19083" spans="141:141">
      <c r="EK19083" s="598"/>
    </row>
    <row r="19084" spans="141:141">
      <c r="EK19084" s="598"/>
    </row>
    <row r="19085" spans="141:141">
      <c r="EK19085" s="598"/>
    </row>
    <row r="19086" spans="141:141">
      <c r="EK19086" s="598"/>
    </row>
    <row r="19087" spans="141:141">
      <c r="EK19087" s="598"/>
    </row>
    <row r="19088" spans="141:141">
      <c r="EK19088" s="598"/>
    </row>
    <row r="19089" spans="141:141">
      <c r="EK19089" s="598"/>
    </row>
    <row r="19090" spans="141:141">
      <c r="EK19090" s="598"/>
    </row>
    <row r="19091" spans="141:141">
      <c r="EK19091" s="598"/>
    </row>
    <row r="19092" spans="141:141">
      <c r="EK19092" s="598"/>
    </row>
    <row r="19093" spans="141:141">
      <c r="EK19093" s="598"/>
    </row>
    <row r="19094" spans="141:141">
      <c r="EK19094" s="598"/>
    </row>
    <row r="19095" spans="141:141">
      <c r="EK19095" s="598"/>
    </row>
    <row r="19096" spans="141:141">
      <c r="EK19096" s="598"/>
    </row>
    <row r="19097" spans="141:141">
      <c r="EK19097" s="598"/>
    </row>
    <row r="19098" spans="141:141">
      <c r="EK19098" s="598"/>
    </row>
    <row r="19099" spans="141:141">
      <c r="EK19099" s="598"/>
    </row>
    <row r="19100" spans="141:141">
      <c r="EK19100" s="598"/>
    </row>
    <row r="19101" spans="141:141">
      <c r="EK19101" s="598"/>
    </row>
    <row r="19102" spans="141:141">
      <c r="EK19102" s="598"/>
    </row>
    <row r="19103" spans="141:141">
      <c r="EK19103" s="598"/>
    </row>
    <row r="19104" spans="141:141">
      <c r="EK19104" s="598"/>
    </row>
    <row r="19105" spans="141:141">
      <c r="EK19105" s="598"/>
    </row>
    <row r="19106" spans="141:141">
      <c r="EK19106" s="598"/>
    </row>
    <row r="19107" spans="141:141">
      <c r="EK19107" s="598"/>
    </row>
    <row r="19108" spans="141:141">
      <c r="EK19108" s="598"/>
    </row>
    <row r="19109" spans="141:141">
      <c r="EK19109" s="598"/>
    </row>
    <row r="19110" spans="141:141">
      <c r="EK19110" s="598"/>
    </row>
    <row r="19111" spans="141:141">
      <c r="EK19111" s="598"/>
    </row>
    <row r="19112" spans="141:141">
      <c r="EK19112" s="598"/>
    </row>
    <row r="19113" spans="141:141">
      <c r="EK19113" s="598"/>
    </row>
    <row r="19114" spans="141:141">
      <c r="EK19114" s="598"/>
    </row>
    <row r="19115" spans="141:141">
      <c r="EK19115" s="598"/>
    </row>
    <row r="19116" spans="141:141">
      <c r="EK19116" s="598"/>
    </row>
    <row r="19117" spans="141:141">
      <c r="EK19117" s="598"/>
    </row>
    <row r="19118" spans="141:141">
      <c r="EK19118" s="598"/>
    </row>
    <row r="19119" spans="141:141">
      <c r="EK19119" s="598"/>
    </row>
    <row r="19120" spans="141:141">
      <c r="EK19120" s="598"/>
    </row>
    <row r="19121" spans="141:141">
      <c r="EK19121" s="598"/>
    </row>
    <row r="19122" spans="141:141">
      <c r="EK19122" s="598"/>
    </row>
    <row r="19123" spans="141:141">
      <c r="EK19123" s="598"/>
    </row>
    <row r="19124" spans="141:141">
      <c r="EK19124" s="598"/>
    </row>
    <row r="19125" spans="141:141">
      <c r="EK19125" s="598"/>
    </row>
    <row r="19126" spans="141:141">
      <c r="EK19126" s="598"/>
    </row>
    <row r="19127" spans="141:141">
      <c r="EK19127" s="598"/>
    </row>
    <row r="19128" spans="141:141">
      <c r="EK19128" s="598"/>
    </row>
    <row r="19129" spans="141:141">
      <c r="EK19129" s="598"/>
    </row>
    <row r="19130" spans="141:141">
      <c r="EK19130" s="598"/>
    </row>
    <row r="19131" spans="141:141">
      <c r="EK19131" s="598"/>
    </row>
    <row r="19132" spans="141:141">
      <c r="EK19132" s="598"/>
    </row>
    <row r="19133" spans="141:141">
      <c r="EK19133" s="598"/>
    </row>
    <row r="19134" spans="141:141">
      <c r="EK19134" s="598"/>
    </row>
    <row r="19135" spans="141:141">
      <c r="EK19135" s="598"/>
    </row>
    <row r="19136" spans="141:141">
      <c r="EK19136" s="598"/>
    </row>
    <row r="19137" spans="141:141">
      <c r="EK19137" s="598"/>
    </row>
    <row r="19138" spans="141:141">
      <c r="EK19138" s="598"/>
    </row>
    <row r="19139" spans="141:141">
      <c r="EK19139" s="598"/>
    </row>
    <row r="19140" spans="141:141">
      <c r="EK19140" s="598"/>
    </row>
    <row r="19141" spans="141:141">
      <c r="EK19141" s="598"/>
    </row>
    <row r="19142" spans="141:141">
      <c r="EK19142" s="598"/>
    </row>
    <row r="19143" spans="141:141">
      <c r="EK19143" s="598"/>
    </row>
    <row r="19144" spans="141:141">
      <c r="EK19144" s="598"/>
    </row>
    <row r="19145" spans="141:141">
      <c r="EK19145" s="598"/>
    </row>
    <row r="19146" spans="141:141">
      <c r="EK19146" s="598"/>
    </row>
    <row r="19147" spans="141:141">
      <c r="EK19147" s="598"/>
    </row>
    <row r="19148" spans="141:141">
      <c r="EK19148" s="598"/>
    </row>
    <row r="19149" spans="141:141">
      <c r="EK19149" s="598"/>
    </row>
    <row r="19150" spans="141:141">
      <c r="EK19150" s="598"/>
    </row>
    <row r="19151" spans="141:141">
      <c r="EK19151" s="598"/>
    </row>
    <row r="19152" spans="141:141">
      <c r="EK19152" s="598"/>
    </row>
    <row r="19153" spans="141:141">
      <c r="EK19153" s="598"/>
    </row>
    <row r="19154" spans="141:141">
      <c r="EK19154" s="598"/>
    </row>
    <row r="19155" spans="141:141">
      <c r="EK19155" s="598"/>
    </row>
    <row r="19156" spans="141:141">
      <c r="EK19156" s="598"/>
    </row>
    <row r="19157" spans="141:141">
      <c r="EK19157" s="598"/>
    </row>
    <row r="19158" spans="141:141">
      <c r="EK19158" s="598"/>
    </row>
    <row r="19159" spans="141:141">
      <c r="EK19159" s="598"/>
    </row>
    <row r="19160" spans="141:141">
      <c r="EK19160" s="598"/>
    </row>
    <row r="19161" spans="141:141">
      <c r="EK19161" s="598"/>
    </row>
    <row r="19162" spans="141:141">
      <c r="EK19162" s="598"/>
    </row>
    <row r="19163" spans="141:141">
      <c r="EK19163" s="598"/>
    </row>
    <row r="19164" spans="141:141">
      <c r="EK19164" s="598"/>
    </row>
    <row r="19165" spans="141:141">
      <c r="EK19165" s="598"/>
    </row>
    <row r="19166" spans="141:141">
      <c r="EK19166" s="598"/>
    </row>
    <row r="19167" spans="141:141">
      <c r="EK19167" s="598"/>
    </row>
    <row r="19168" spans="141:141">
      <c r="EK19168" s="598"/>
    </row>
    <row r="19169" spans="141:141">
      <c r="EK19169" s="598"/>
    </row>
    <row r="19170" spans="141:141">
      <c r="EK19170" s="598"/>
    </row>
    <row r="19171" spans="141:141">
      <c r="EK19171" s="598"/>
    </row>
    <row r="19172" spans="141:141">
      <c r="EK19172" s="598"/>
    </row>
    <row r="19173" spans="141:141">
      <c r="EK19173" s="598"/>
    </row>
    <row r="19174" spans="141:141">
      <c r="EK19174" s="598"/>
    </row>
    <row r="19175" spans="141:141">
      <c r="EK19175" s="598"/>
    </row>
    <row r="19176" spans="141:141">
      <c r="EK19176" s="598"/>
    </row>
    <row r="19177" spans="141:141">
      <c r="EK19177" s="598"/>
    </row>
    <row r="19178" spans="141:141">
      <c r="EK19178" s="598"/>
    </row>
    <row r="19179" spans="141:141">
      <c r="EK19179" s="598"/>
    </row>
    <row r="19180" spans="141:141">
      <c r="EK19180" s="598"/>
    </row>
    <row r="19181" spans="141:141">
      <c r="EK19181" s="598"/>
    </row>
    <row r="19182" spans="141:141">
      <c r="EK19182" s="598"/>
    </row>
    <row r="19183" spans="141:141">
      <c r="EK19183" s="598"/>
    </row>
    <row r="19184" spans="141:141">
      <c r="EK19184" s="598"/>
    </row>
    <row r="19185" spans="141:141">
      <c r="EK19185" s="598"/>
    </row>
    <row r="19186" spans="141:141">
      <c r="EK19186" s="598"/>
    </row>
    <row r="19187" spans="141:141">
      <c r="EK19187" s="598"/>
    </row>
    <row r="19188" spans="141:141">
      <c r="EK19188" s="598"/>
    </row>
    <row r="19189" spans="141:141">
      <c r="EK19189" s="598"/>
    </row>
    <row r="19190" spans="141:141">
      <c r="EK19190" s="598"/>
    </row>
    <row r="19191" spans="141:141">
      <c r="EK19191" s="598"/>
    </row>
    <row r="19192" spans="141:141">
      <c r="EK19192" s="598"/>
    </row>
    <row r="19193" spans="141:141">
      <c r="EK19193" s="598"/>
    </row>
    <row r="19194" spans="141:141">
      <c r="EK19194" s="598"/>
    </row>
    <row r="19195" spans="141:141">
      <c r="EK19195" s="598"/>
    </row>
    <row r="19196" spans="141:141">
      <c r="EK19196" s="598"/>
    </row>
    <row r="19197" spans="141:141">
      <c r="EK19197" s="598"/>
    </row>
    <row r="19198" spans="141:141">
      <c r="EK19198" s="598"/>
    </row>
    <row r="19199" spans="141:141">
      <c r="EK19199" s="598"/>
    </row>
    <row r="19200" spans="141:141">
      <c r="EK19200" s="598"/>
    </row>
    <row r="19201" spans="141:141">
      <c r="EK19201" s="598"/>
    </row>
    <row r="19202" spans="141:141">
      <c r="EK19202" s="598"/>
    </row>
    <row r="19203" spans="141:141">
      <c r="EK19203" s="598"/>
    </row>
    <row r="19204" spans="141:141">
      <c r="EK19204" s="598"/>
    </row>
    <row r="19205" spans="141:141">
      <c r="EK19205" s="598"/>
    </row>
    <row r="19206" spans="141:141">
      <c r="EK19206" s="598"/>
    </row>
    <row r="19207" spans="141:141">
      <c r="EK19207" s="598"/>
    </row>
    <row r="19208" spans="141:141">
      <c r="EK19208" s="598"/>
    </row>
    <row r="19209" spans="141:141">
      <c r="EK19209" s="598"/>
    </row>
    <row r="19210" spans="141:141">
      <c r="EK19210" s="598"/>
    </row>
    <row r="19211" spans="141:141">
      <c r="EK19211" s="598"/>
    </row>
    <row r="19212" spans="141:141">
      <c r="EK19212" s="598"/>
    </row>
    <row r="19213" spans="141:141">
      <c r="EK19213" s="598"/>
    </row>
    <row r="19214" spans="141:141">
      <c r="EK19214" s="598"/>
    </row>
    <row r="19215" spans="141:141">
      <c r="EK19215" s="598"/>
    </row>
    <row r="19216" spans="141:141">
      <c r="EK19216" s="598"/>
    </row>
    <row r="19217" spans="141:141">
      <c r="EK19217" s="598"/>
    </row>
    <row r="19218" spans="141:141">
      <c r="EK19218" s="598"/>
    </row>
    <row r="19219" spans="141:141">
      <c r="EK19219" s="598"/>
    </row>
    <row r="19220" spans="141:141">
      <c r="EK19220" s="598"/>
    </row>
    <row r="19221" spans="141:141">
      <c r="EK19221" s="598"/>
    </row>
    <row r="19222" spans="141:141">
      <c r="EK19222" s="598"/>
    </row>
    <row r="19223" spans="141:141">
      <c r="EK19223" s="598"/>
    </row>
    <row r="19224" spans="141:141">
      <c r="EK19224" s="598"/>
    </row>
    <row r="19225" spans="141:141">
      <c r="EK19225" s="598"/>
    </row>
    <row r="19226" spans="141:141">
      <c r="EK19226" s="598"/>
    </row>
    <row r="19227" spans="141:141">
      <c r="EK19227" s="598"/>
    </row>
    <row r="19228" spans="141:141">
      <c r="EK19228" s="598"/>
    </row>
    <row r="19229" spans="141:141">
      <c r="EK19229" s="598"/>
    </row>
    <row r="19230" spans="141:141">
      <c r="EK19230" s="598"/>
    </row>
    <row r="19231" spans="141:141">
      <c r="EK19231" s="598"/>
    </row>
    <row r="19232" spans="141:141">
      <c r="EK19232" s="598"/>
    </row>
    <row r="19233" spans="141:141">
      <c r="EK19233" s="598"/>
    </row>
    <row r="19234" spans="141:141">
      <c r="EK19234" s="598"/>
    </row>
    <row r="19235" spans="141:141">
      <c r="EK19235" s="598"/>
    </row>
    <row r="19236" spans="141:141">
      <c r="EK19236" s="598"/>
    </row>
    <row r="19237" spans="141:141">
      <c r="EK19237" s="598"/>
    </row>
    <row r="19238" spans="141:141">
      <c r="EK19238" s="598"/>
    </row>
    <row r="19239" spans="141:141">
      <c r="EK19239" s="598"/>
    </row>
    <row r="19240" spans="141:141">
      <c r="EK19240" s="598"/>
    </row>
    <row r="19241" spans="141:141">
      <c r="EK19241" s="598"/>
    </row>
    <row r="19242" spans="141:141">
      <c r="EK19242" s="598"/>
    </row>
    <row r="19243" spans="141:141">
      <c r="EK19243" s="598"/>
    </row>
    <row r="19244" spans="141:141">
      <c r="EK19244" s="598"/>
    </row>
    <row r="19245" spans="141:141">
      <c r="EK19245" s="598"/>
    </row>
    <row r="19246" spans="141:141">
      <c r="EK19246" s="598"/>
    </row>
    <row r="19247" spans="141:141">
      <c r="EK19247" s="598"/>
    </row>
    <row r="19248" spans="141:141">
      <c r="EK19248" s="598"/>
    </row>
    <row r="19249" spans="141:141">
      <c r="EK19249" s="598"/>
    </row>
    <row r="19250" spans="141:141">
      <c r="EK19250" s="598"/>
    </row>
    <row r="19251" spans="141:141">
      <c r="EK19251" s="598"/>
    </row>
    <row r="19252" spans="141:141">
      <c r="EK19252" s="598"/>
    </row>
    <row r="19253" spans="141:141">
      <c r="EK19253" s="598"/>
    </row>
    <row r="19254" spans="141:141">
      <c r="EK19254" s="598"/>
    </row>
    <row r="19255" spans="141:141">
      <c r="EK19255" s="598"/>
    </row>
    <row r="19256" spans="141:141">
      <c r="EK19256" s="598"/>
    </row>
    <row r="19257" spans="141:141">
      <c r="EK19257" s="598"/>
    </row>
    <row r="19258" spans="141:141">
      <c r="EK19258" s="598"/>
    </row>
    <row r="19259" spans="141:141">
      <c r="EK19259" s="598"/>
    </row>
    <row r="19260" spans="141:141">
      <c r="EK19260" s="598"/>
    </row>
    <row r="19261" spans="141:141">
      <c r="EK19261" s="598"/>
    </row>
    <row r="19262" spans="141:141">
      <c r="EK19262" s="598"/>
    </row>
    <row r="19263" spans="141:141">
      <c r="EK19263" s="598"/>
    </row>
    <row r="19264" spans="141:141">
      <c r="EK19264" s="598"/>
    </row>
    <row r="19265" spans="141:141">
      <c r="EK19265" s="598"/>
    </row>
    <row r="19266" spans="141:141">
      <c r="EK19266" s="598"/>
    </row>
    <row r="19267" spans="141:141">
      <c r="EK19267" s="598"/>
    </row>
    <row r="19268" spans="141:141">
      <c r="EK19268" s="598"/>
    </row>
    <row r="19269" spans="141:141">
      <c r="EK19269" s="598"/>
    </row>
    <row r="19270" spans="141:141">
      <c r="EK19270" s="598"/>
    </row>
    <row r="19271" spans="141:141">
      <c r="EK19271" s="598"/>
    </row>
    <row r="19272" spans="141:141">
      <c r="EK19272" s="598"/>
    </row>
    <row r="19273" spans="141:141">
      <c r="EK19273" s="598"/>
    </row>
    <row r="19274" spans="141:141">
      <c r="EK19274" s="598"/>
    </row>
    <row r="19275" spans="141:141">
      <c r="EK19275" s="598"/>
    </row>
    <row r="19276" spans="141:141">
      <c r="EK19276" s="598"/>
    </row>
    <row r="19277" spans="141:141">
      <c r="EK19277" s="598"/>
    </row>
    <row r="19278" spans="141:141">
      <c r="EK19278" s="598"/>
    </row>
    <row r="19279" spans="141:141">
      <c r="EK19279" s="598"/>
    </row>
    <row r="19280" spans="141:141">
      <c r="EK19280" s="598"/>
    </row>
    <row r="19281" spans="141:141">
      <c r="EK19281" s="598"/>
    </row>
    <row r="19282" spans="141:141">
      <c r="EK19282" s="598"/>
    </row>
    <row r="19283" spans="141:141">
      <c r="EK19283" s="598"/>
    </row>
    <row r="19284" spans="141:141">
      <c r="EK19284" s="598"/>
    </row>
    <row r="19285" spans="141:141">
      <c r="EK19285" s="598"/>
    </row>
    <row r="19286" spans="141:141">
      <c r="EK19286" s="598"/>
    </row>
    <row r="19287" spans="141:141">
      <c r="EK19287" s="598"/>
    </row>
    <row r="19288" spans="141:141">
      <c r="EK19288" s="598"/>
    </row>
    <row r="19289" spans="141:141">
      <c r="EK19289" s="598"/>
    </row>
    <row r="19290" spans="141:141">
      <c r="EK19290" s="598"/>
    </row>
    <row r="19291" spans="141:141">
      <c r="EK19291" s="598"/>
    </row>
    <row r="19292" spans="141:141">
      <c r="EK19292" s="598"/>
    </row>
    <row r="19293" spans="141:141">
      <c r="EK19293" s="598"/>
    </row>
    <row r="19294" spans="141:141">
      <c r="EK19294" s="598"/>
    </row>
    <row r="19295" spans="141:141">
      <c r="EK19295" s="598"/>
    </row>
    <row r="19296" spans="141:141">
      <c r="EK19296" s="598"/>
    </row>
    <row r="19297" spans="141:141">
      <c r="EK19297" s="598"/>
    </row>
    <row r="19298" spans="141:141">
      <c r="EK19298" s="598"/>
    </row>
    <row r="19299" spans="141:141">
      <c r="EK19299" s="598"/>
    </row>
    <row r="19300" spans="141:141">
      <c r="EK19300" s="598"/>
    </row>
    <row r="19301" spans="141:141">
      <c r="EK19301" s="598"/>
    </row>
    <row r="19302" spans="141:141">
      <c r="EK19302" s="598"/>
    </row>
    <row r="19303" spans="141:141">
      <c r="EK19303" s="598"/>
    </row>
    <row r="19304" spans="141:141">
      <c r="EK19304" s="598"/>
    </row>
    <row r="19305" spans="141:141">
      <c r="EK19305" s="598"/>
    </row>
    <row r="19306" spans="141:141">
      <c r="EK19306" s="598"/>
    </row>
    <row r="19307" spans="141:141">
      <c r="EK19307" s="598"/>
    </row>
    <row r="19308" spans="141:141">
      <c r="EK19308" s="598"/>
    </row>
    <row r="19309" spans="141:141">
      <c r="EK19309" s="598"/>
    </row>
    <row r="19310" spans="141:141">
      <c r="EK19310" s="598"/>
    </row>
    <row r="19311" spans="141:141">
      <c r="EK19311" s="598"/>
    </row>
    <row r="19312" spans="141:141">
      <c r="EK19312" s="598"/>
    </row>
    <row r="19313" spans="141:141">
      <c r="EK19313" s="598"/>
    </row>
    <row r="19314" spans="141:141">
      <c r="EK19314" s="598"/>
    </row>
    <row r="19315" spans="141:141">
      <c r="EK19315" s="598"/>
    </row>
    <row r="19316" spans="141:141">
      <c r="EK19316" s="598"/>
    </row>
    <row r="19317" spans="141:141">
      <c r="EK19317" s="598"/>
    </row>
    <row r="19318" spans="141:141">
      <c r="EK19318" s="598"/>
    </row>
    <row r="19319" spans="141:141">
      <c r="EK19319" s="598"/>
    </row>
    <row r="19320" spans="141:141">
      <c r="EK19320" s="598"/>
    </row>
    <row r="19321" spans="141:141">
      <c r="EK19321" s="598"/>
    </row>
    <row r="19322" spans="141:141">
      <c r="EK19322" s="598"/>
    </row>
    <row r="19323" spans="141:141">
      <c r="EK19323" s="598"/>
    </row>
    <row r="19324" spans="141:141">
      <c r="EK19324" s="598"/>
    </row>
    <row r="19325" spans="141:141">
      <c r="EK19325" s="598"/>
    </row>
    <row r="19326" spans="141:141">
      <c r="EK19326" s="598"/>
    </row>
    <row r="19327" spans="141:141">
      <c r="EK19327" s="598"/>
    </row>
    <row r="19328" spans="141:141">
      <c r="EK19328" s="598"/>
    </row>
    <row r="19329" spans="141:141">
      <c r="EK19329" s="598"/>
    </row>
    <row r="19330" spans="141:141">
      <c r="EK19330" s="598"/>
    </row>
    <row r="19331" spans="141:141">
      <c r="EK19331" s="598"/>
    </row>
    <row r="19332" spans="141:141">
      <c r="EK19332" s="598"/>
    </row>
    <row r="19333" spans="141:141">
      <c r="EK19333" s="598"/>
    </row>
    <row r="19334" spans="141:141">
      <c r="EK19334" s="598"/>
    </row>
    <row r="19335" spans="141:141">
      <c r="EK19335" s="598"/>
    </row>
    <row r="19336" spans="141:141">
      <c r="EK19336" s="598"/>
    </row>
    <row r="19337" spans="141:141">
      <c r="EK19337" s="598"/>
    </row>
    <row r="19338" spans="141:141">
      <c r="EK19338" s="598"/>
    </row>
    <row r="19339" spans="141:141">
      <c r="EK19339" s="598"/>
    </row>
    <row r="19340" spans="141:141">
      <c r="EK19340" s="598"/>
    </row>
    <row r="19341" spans="141:141">
      <c r="EK19341" s="598"/>
    </row>
    <row r="19342" spans="141:141">
      <c r="EK19342" s="598"/>
    </row>
    <row r="19343" spans="141:141">
      <c r="EK19343" s="598"/>
    </row>
    <row r="19344" spans="141:141">
      <c r="EK19344" s="598"/>
    </row>
    <row r="19345" spans="141:141">
      <c r="EK19345" s="598"/>
    </row>
    <row r="19346" spans="141:141">
      <c r="EK19346" s="598"/>
    </row>
    <row r="19347" spans="141:141">
      <c r="EK19347" s="598"/>
    </row>
    <row r="19348" spans="141:141">
      <c r="EK19348" s="598"/>
    </row>
    <row r="19349" spans="141:141">
      <c r="EK19349" s="598"/>
    </row>
    <row r="19350" spans="141:141">
      <c r="EK19350" s="598"/>
    </row>
    <row r="19351" spans="141:141">
      <c r="EK19351" s="598"/>
    </row>
    <row r="19352" spans="141:141">
      <c r="EK19352" s="598"/>
    </row>
    <row r="19353" spans="141:141">
      <c r="EK19353" s="598"/>
    </row>
    <row r="19354" spans="141:141">
      <c r="EK19354" s="598"/>
    </row>
    <row r="19355" spans="141:141">
      <c r="EK19355" s="598"/>
    </row>
    <row r="19356" spans="141:141">
      <c r="EK19356" s="598"/>
    </row>
    <row r="19357" spans="141:141">
      <c r="EK19357" s="598"/>
    </row>
    <row r="19358" spans="141:141">
      <c r="EK19358" s="598"/>
    </row>
    <row r="19359" spans="141:141">
      <c r="EK19359" s="598"/>
    </row>
    <row r="19360" spans="141:141">
      <c r="EK19360" s="598"/>
    </row>
    <row r="19361" spans="141:141">
      <c r="EK19361" s="598"/>
    </row>
    <row r="19362" spans="141:141">
      <c r="EK19362" s="598"/>
    </row>
    <row r="19363" spans="141:141">
      <c r="EK19363" s="598"/>
    </row>
    <row r="19364" spans="141:141">
      <c r="EK19364" s="598"/>
    </row>
    <row r="19365" spans="141:141">
      <c r="EK19365" s="598"/>
    </row>
    <row r="19366" spans="141:141">
      <c r="EK19366" s="598"/>
    </row>
    <row r="19367" spans="141:141">
      <c r="EK19367" s="598"/>
    </row>
    <row r="19368" spans="141:141">
      <c r="EK19368" s="598"/>
    </row>
    <row r="19369" spans="141:141">
      <c r="EK19369" s="598"/>
    </row>
    <row r="19370" spans="141:141">
      <c r="EK19370" s="598"/>
    </row>
    <row r="19371" spans="141:141">
      <c r="EK19371" s="598"/>
    </row>
    <row r="19372" spans="141:141">
      <c r="EK19372" s="598"/>
    </row>
    <row r="19373" spans="141:141">
      <c r="EK19373" s="598"/>
    </row>
    <row r="19374" spans="141:141">
      <c r="EK19374" s="598"/>
    </row>
    <row r="19375" spans="141:141">
      <c r="EK19375" s="598"/>
    </row>
    <row r="19376" spans="141:141">
      <c r="EK19376" s="598"/>
    </row>
    <row r="19377" spans="141:141">
      <c r="EK19377" s="598"/>
    </row>
    <row r="19378" spans="141:141">
      <c r="EK19378" s="598"/>
    </row>
    <row r="19379" spans="141:141">
      <c r="EK19379" s="598"/>
    </row>
    <row r="19380" spans="141:141">
      <c r="EK19380" s="598"/>
    </row>
    <row r="19381" spans="141:141">
      <c r="EK19381" s="598"/>
    </row>
    <row r="19382" spans="141:141">
      <c r="EK19382" s="598"/>
    </row>
    <row r="19383" spans="141:141">
      <c r="EK19383" s="598"/>
    </row>
    <row r="19384" spans="141:141">
      <c r="EK19384" s="598"/>
    </row>
    <row r="19385" spans="141:141">
      <c r="EK19385" s="598"/>
    </row>
    <row r="19386" spans="141:141">
      <c r="EK19386" s="598"/>
    </row>
    <row r="19387" spans="141:141">
      <c r="EK19387" s="598"/>
    </row>
    <row r="19388" spans="141:141">
      <c r="EK19388" s="598"/>
    </row>
    <row r="19389" spans="141:141">
      <c r="EK19389" s="598"/>
    </row>
    <row r="19390" spans="141:141">
      <c r="EK19390" s="598"/>
    </row>
    <row r="19391" spans="141:141">
      <c r="EK19391" s="598"/>
    </row>
    <row r="19392" spans="141:141">
      <c r="EK19392" s="598"/>
    </row>
    <row r="19393" spans="141:141">
      <c r="EK19393" s="598"/>
    </row>
    <row r="19394" spans="141:141">
      <c r="EK19394" s="598"/>
    </row>
    <row r="19395" spans="141:141">
      <c r="EK19395" s="598"/>
    </row>
    <row r="19396" spans="141:141">
      <c r="EK19396" s="598"/>
    </row>
    <row r="19397" spans="141:141">
      <c r="EK19397" s="598"/>
    </row>
    <row r="19398" spans="141:141">
      <c r="EK19398" s="598"/>
    </row>
    <row r="19399" spans="141:141">
      <c r="EK19399" s="598"/>
    </row>
    <row r="19400" spans="141:141">
      <c r="EK19400" s="598"/>
    </row>
    <row r="19401" spans="141:141">
      <c r="EK19401" s="598"/>
    </row>
    <row r="19402" spans="141:141">
      <c r="EK19402" s="598"/>
    </row>
    <row r="19403" spans="141:141">
      <c r="EK19403" s="598"/>
    </row>
    <row r="19404" spans="141:141">
      <c r="EK19404" s="598"/>
    </row>
    <row r="19405" spans="141:141">
      <c r="EK19405" s="598"/>
    </row>
    <row r="19406" spans="141:141">
      <c r="EK19406" s="598"/>
    </row>
    <row r="19407" spans="141:141">
      <c r="EK19407" s="598"/>
    </row>
    <row r="19408" spans="141:141">
      <c r="EK19408" s="598"/>
    </row>
    <row r="19409" spans="141:141">
      <c r="EK19409" s="598"/>
    </row>
    <row r="19410" spans="141:141">
      <c r="EK19410" s="598"/>
    </row>
    <row r="19411" spans="141:141">
      <c r="EK19411" s="598"/>
    </row>
    <row r="19412" spans="141:141">
      <c r="EK19412" s="598"/>
    </row>
    <row r="19413" spans="141:141">
      <c r="EK19413" s="598"/>
    </row>
    <row r="19414" spans="141:141">
      <c r="EK19414" s="598"/>
    </row>
    <row r="19415" spans="141:141">
      <c r="EK19415" s="598"/>
    </row>
    <row r="19416" spans="141:141">
      <c r="EK19416" s="598"/>
    </row>
    <row r="19417" spans="141:141">
      <c r="EK19417" s="598"/>
    </row>
    <row r="19418" spans="141:141">
      <c r="EK19418" s="598"/>
    </row>
    <row r="19419" spans="141:141">
      <c r="EK19419" s="598"/>
    </row>
    <row r="19420" spans="141:141">
      <c r="EK19420" s="598"/>
    </row>
    <row r="19421" spans="141:141">
      <c r="EK19421" s="598"/>
    </row>
    <row r="19422" spans="141:141">
      <c r="EK19422" s="598"/>
    </row>
    <row r="19423" spans="141:141">
      <c r="EK19423" s="598"/>
    </row>
    <row r="19424" spans="141:141">
      <c r="EK19424" s="598"/>
    </row>
    <row r="19425" spans="141:141">
      <c r="EK19425" s="598"/>
    </row>
    <row r="19426" spans="141:141">
      <c r="EK19426" s="598"/>
    </row>
    <row r="19427" spans="141:141">
      <c r="EK19427" s="598"/>
    </row>
    <row r="19428" spans="141:141">
      <c r="EK19428" s="598"/>
    </row>
    <row r="19429" spans="141:141">
      <c r="EK19429" s="598"/>
    </row>
    <row r="19430" spans="141:141">
      <c r="EK19430" s="598"/>
    </row>
    <row r="19431" spans="141:141">
      <c r="EK19431" s="598"/>
    </row>
    <row r="19432" spans="141:141">
      <c r="EK19432" s="598"/>
    </row>
    <row r="19433" spans="141:141">
      <c r="EK19433" s="598"/>
    </row>
    <row r="19434" spans="141:141">
      <c r="EK19434" s="598"/>
    </row>
    <row r="19435" spans="141:141">
      <c r="EK19435" s="598"/>
    </row>
    <row r="19436" spans="141:141">
      <c r="EK19436" s="598"/>
    </row>
    <row r="19437" spans="141:141">
      <c r="EK19437" s="598"/>
    </row>
    <row r="19438" spans="141:141">
      <c r="EK19438" s="598"/>
    </row>
    <row r="19439" spans="141:141">
      <c r="EK19439" s="598"/>
    </row>
    <row r="19440" spans="141:141">
      <c r="EK19440" s="598"/>
    </row>
    <row r="19441" spans="141:141">
      <c r="EK19441" s="598"/>
    </row>
    <row r="19442" spans="141:141">
      <c r="EK19442" s="598"/>
    </row>
    <row r="19443" spans="141:141">
      <c r="EK19443" s="598"/>
    </row>
    <row r="19444" spans="141:141">
      <c r="EK19444" s="598"/>
    </row>
    <row r="19445" spans="141:141">
      <c r="EK19445" s="598"/>
    </row>
    <row r="19446" spans="141:141">
      <c r="EK19446" s="598"/>
    </row>
    <row r="19447" spans="141:141">
      <c r="EK19447" s="598"/>
    </row>
    <row r="19448" spans="141:141">
      <c r="EK19448" s="598"/>
    </row>
    <row r="19449" spans="141:141">
      <c r="EK19449" s="598"/>
    </row>
    <row r="19450" spans="141:141">
      <c r="EK19450" s="598"/>
    </row>
    <row r="19451" spans="141:141">
      <c r="EK19451" s="598"/>
    </row>
    <row r="19452" spans="141:141">
      <c r="EK19452" s="598"/>
    </row>
    <row r="19453" spans="141:141">
      <c r="EK19453" s="598"/>
    </row>
    <row r="19454" spans="141:141">
      <c r="EK19454" s="598"/>
    </row>
    <row r="19455" spans="141:141">
      <c r="EK19455" s="598"/>
    </row>
    <row r="19456" spans="141:141">
      <c r="EK19456" s="598"/>
    </row>
    <row r="19457" spans="141:141">
      <c r="EK19457" s="598"/>
    </row>
    <row r="19458" spans="141:141">
      <c r="EK19458" s="598"/>
    </row>
    <row r="19459" spans="141:141">
      <c r="EK19459" s="598"/>
    </row>
    <row r="19460" spans="141:141">
      <c r="EK19460" s="598"/>
    </row>
    <row r="19461" spans="141:141">
      <c r="EK19461" s="598"/>
    </row>
    <row r="19462" spans="141:141">
      <c r="EK19462" s="598"/>
    </row>
    <row r="19463" spans="141:141">
      <c r="EK19463" s="598"/>
    </row>
    <row r="19464" spans="141:141">
      <c r="EK19464" s="598"/>
    </row>
    <row r="19465" spans="141:141">
      <c r="EK19465" s="598"/>
    </row>
    <row r="19466" spans="141:141">
      <c r="EK19466" s="598"/>
    </row>
    <row r="19467" spans="141:141">
      <c r="EK19467" s="598"/>
    </row>
    <row r="19468" spans="141:141">
      <c r="EK19468" s="598"/>
    </row>
    <row r="19469" spans="141:141">
      <c r="EK19469" s="598"/>
    </row>
    <row r="19470" spans="141:141">
      <c r="EK19470" s="598"/>
    </row>
    <row r="19471" spans="141:141">
      <c r="EK19471" s="598"/>
    </row>
    <row r="19472" spans="141:141">
      <c r="EK19472" s="598"/>
    </row>
    <row r="19473" spans="141:141">
      <c r="EK19473" s="598"/>
    </row>
    <row r="19474" spans="141:141">
      <c r="EK19474" s="598"/>
    </row>
    <row r="19475" spans="141:141">
      <c r="EK19475" s="598"/>
    </row>
    <row r="19476" spans="141:141">
      <c r="EK19476" s="598"/>
    </row>
    <row r="19477" spans="141:141">
      <c r="EK19477" s="598"/>
    </row>
    <row r="19478" spans="141:141">
      <c r="EK19478" s="598"/>
    </row>
    <row r="19479" spans="141:141">
      <c r="EK19479" s="598"/>
    </row>
    <row r="19480" spans="141:141">
      <c r="EK19480" s="598"/>
    </row>
    <row r="19481" spans="141:141">
      <c r="EK19481" s="598"/>
    </row>
    <row r="19482" spans="141:141">
      <c r="EK19482" s="598"/>
    </row>
    <row r="19483" spans="141:141">
      <c r="EK19483" s="598"/>
    </row>
    <row r="19484" spans="141:141">
      <c r="EK19484" s="598"/>
    </row>
    <row r="19485" spans="141:141">
      <c r="EK19485" s="598"/>
    </row>
    <row r="19486" spans="141:141">
      <c r="EK19486" s="598"/>
    </row>
    <row r="19487" spans="141:141">
      <c r="EK19487" s="598"/>
    </row>
    <row r="19488" spans="141:141">
      <c r="EK19488" s="598"/>
    </row>
    <row r="19489" spans="141:141">
      <c r="EK19489" s="598"/>
    </row>
    <row r="19490" spans="141:141">
      <c r="EK19490" s="598"/>
    </row>
    <row r="19491" spans="141:141">
      <c r="EK19491" s="598"/>
    </row>
    <row r="19492" spans="141:141">
      <c r="EK19492" s="598"/>
    </row>
    <row r="19493" spans="141:141">
      <c r="EK19493" s="598"/>
    </row>
    <row r="19494" spans="141:141">
      <c r="EK19494" s="598"/>
    </row>
    <row r="19495" spans="141:141">
      <c r="EK19495" s="598"/>
    </row>
    <row r="19496" spans="141:141">
      <c r="EK19496" s="598"/>
    </row>
    <row r="19497" spans="141:141">
      <c r="EK19497" s="598"/>
    </row>
    <row r="19498" spans="141:141">
      <c r="EK19498" s="598"/>
    </row>
    <row r="19499" spans="141:141">
      <c r="EK19499" s="598"/>
    </row>
    <row r="19500" spans="141:141">
      <c r="EK19500" s="598"/>
    </row>
    <row r="19501" spans="141:141">
      <c r="EK19501" s="598"/>
    </row>
    <row r="19502" spans="141:141">
      <c r="EK19502" s="598"/>
    </row>
    <row r="19503" spans="141:141">
      <c r="EK19503" s="598"/>
    </row>
    <row r="19504" spans="141:141">
      <c r="EK19504" s="598"/>
    </row>
    <row r="19505" spans="141:141">
      <c r="EK19505" s="598"/>
    </row>
    <row r="19506" spans="141:141">
      <c r="EK19506" s="598"/>
    </row>
    <row r="19507" spans="141:141">
      <c r="EK19507" s="598"/>
    </row>
    <row r="19508" spans="141:141">
      <c r="EK19508" s="598"/>
    </row>
    <row r="19509" spans="141:141">
      <c r="EK19509" s="598"/>
    </row>
    <row r="19510" spans="141:141">
      <c r="EK19510" s="598"/>
    </row>
    <row r="19511" spans="141:141">
      <c r="EK19511" s="598"/>
    </row>
    <row r="19512" spans="141:141">
      <c r="EK19512" s="598"/>
    </row>
    <row r="19513" spans="141:141">
      <c r="EK19513" s="598"/>
    </row>
    <row r="19514" spans="141:141">
      <c r="EK19514" s="598"/>
    </row>
    <row r="19515" spans="141:141">
      <c r="EK19515" s="598"/>
    </row>
    <row r="19516" spans="141:141">
      <c r="EK19516" s="598"/>
    </row>
    <row r="19517" spans="141:141">
      <c r="EK19517" s="598"/>
    </row>
    <row r="19518" spans="141:141">
      <c r="EK19518" s="598"/>
    </row>
    <row r="19519" spans="141:141">
      <c r="EK19519" s="598"/>
    </row>
    <row r="19520" spans="141:141">
      <c r="EK19520" s="598"/>
    </row>
    <row r="19521" spans="141:141">
      <c r="EK19521" s="598"/>
    </row>
    <row r="19522" spans="141:141">
      <c r="EK19522" s="598"/>
    </row>
    <row r="19523" spans="141:141">
      <c r="EK19523" s="598"/>
    </row>
    <row r="19524" spans="141:141">
      <c r="EK19524" s="598"/>
    </row>
    <row r="19525" spans="141:141">
      <c r="EK19525" s="598"/>
    </row>
    <row r="19526" spans="141:141">
      <c r="EK19526" s="598"/>
    </row>
    <row r="19527" spans="141:141">
      <c r="EK19527" s="598"/>
    </row>
    <row r="19528" spans="141:141">
      <c r="EK19528" s="598"/>
    </row>
    <row r="19529" spans="141:141">
      <c r="EK19529" s="598"/>
    </row>
    <row r="19530" spans="141:141">
      <c r="EK19530" s="598"/>
    </row>
    <row r="19531" spans="141:141">
      <c r="EK19531" s="598"/>
    </row>
    <row r="19532" spans="141:141">
      <c r="EK19532" s="598"/>
    </row>
    <row r="19533" spans="141:141">
      <c r="EK19533" s="598"/>
    </row>
    <row r="19534" spans="141:141">
      <c r="EK19534" s="598"/>
    </row>
    <row r="19535" spans="141:141">
      <c r="EK19535" s="598"/>
    </row>
    <row r="19536" spans="141:141">
      <c r="EK19536" s="598"/>
    </row>
    <row r="19537" spans="141:141">
      <c r="EK19537" s="598"/>
    </row>
    <row r="19538" spans="141:141">
      <c r="EK19538" s="598"/>
    </row>
    <row r="19539" spans="141:141">
      <c r="EK19539" s="598"/>
    </row>
    <row r="19540" spans="141:141">
      <c r="EK19540" s="598"/>
    </row>
    <row r="19541" spans="141:141">
      <c r="EK19541" s="598"/>
    </row>
    <row r="19542" spans="141:141">
      <c r="EK19542" s="598"/>
    </row>
    <row r="19543" spans="141:141">
      <c r="EK19543" s="598"/>
    </row>
    <row r="19544" spans="141:141">
      <c r="EK19544" s="598"/>
    </row>
    <row r="19545" spans="141:141">
      <c r="EK19545" s="598"/>
    </row>
    <row r="19546" spans="141:141">
      <c r="EK19546" s="598"/>
    </row>
    <row r="19547" spans="141:141">
      <c r="EK19547" s="598"/>
    </row>
    <row r="19548" spans="141:141">
      <c r="EK19548" s="598"/>
    </row>
    <row r="19549" spans="141:141">
      <c r="EK19549" s="598"/>
    </row>
    <row r="19550" spans="141:141">
      <c r="EK19550" s="598"/>
    </row>
    <row r="19551" spans="141:141">
      <c r="EK19551" s="598"/>
    </row>
    <row r="19552" spans="141:141">
      <c r="EK19552" s="598"/>
    </row>
    <row r="19553" spans="141:141">
      <c r="EK19553" s="598"/>
    </row>
    <row r="19554" spans="141:141">
      <c r="EK19554" s="598"/>
    </row>
    <row r="19555" spans="141:141">
      <c r="EK19555" s="598"/>
    </row>
    <row r="19556" spans="141:141">
      <c r="EK19556" s="598"/>
    </row>
    <row r="19557" spans="141:141">
      <c r="EK19557" s="598"/>
    </row>
    <row r="19558" spans="141:141">
      <c r="EK19558" s="598"/>
    </row>
    <row r="19559" spans="141:141">
      <c r="EK19559" s="598"/>
    </row>
    <row r="19560" spans="141:141">
      <c r="EK19560" s="598"/>
    </row>
    <row r="19561" spans="141:141">
      <c r="EK19561" s="598"/>
    </row>
    <row r="19562" spans="141:141">
      <c r="EK19562" s="598"/>
    </row>
    <row r="19563" spans="141:141">
      <c r="EK19563" s="598"/>
    </row>
    <row r="19564" spans="141:141">
      <c r="EK19564" s="598"/>
    </row>
    <row r="19565" spans="141:141">
      <c r="EK19565" s="598"/>
    </row>
    <row r="19566" spans="141:141">
      <c r="EK19566" s="598"/>
    </row>
    <row r="19567" spans="141:141">
      <c r="EK19567" s="598"/>
    </row>
    <row r="19568" spans="141:141">
      <c r="EK19568" s="598"/>
    </row>
    <row r="19569" spans="141:141">
      <c r="EK19569" s="598"/>
    </row>
    <row r="19570" spans="141:141">
      <c r="EK19570" s="598"/>
    </row>
    <row r="19571" spans="141:141">
      <c r="EK19571" s="598"/>
    </row>
    <row r="19572" spans="141:141">
      <c r="EK19572" s="598"/>
    </row>
    <row r="19573" spans="141:141">
      <c r="EK19573" s="598"/>
    </row>
    <row r="19574" spans="141:141">
      <c r="EK19574" s="598"/>
    </row>
    <row r="19575" spans="141:141">
      <c r="EK19575" s="598"/>
    </row>
    <row r="19576" spans="141:141">
      <c r="EK19576" s="598"/>
    </row>
    <row r="19577" spans="141:141">
      <c r="EK19577" s="598"/>
    </row>
    <row r="19578" spans="141:141">
      <c r="EK19578" s="598"/>
    </row>
    <row r="19579" spans="141:141">
      <c r="EK19579" s="598"/>
    </row>
    <row r="19580" spans="141:141">
      <c r="EK19580" s="598"/>
    </row>
    <row r="19581" spans="141:141">
      <c r="EK19581" s="598"/>
    </row>
    <row r="19582" spans="141:141">
      <c r="EK19582" s="598"/>
    </row>
    <row r="19583" spans="141:141">
      <c r="EK19583" s="598"/>
    </row>
    <row r="19584" spans="141:141">
      <c r="EK19584" s="598"/>
    </row>
    <row r="19585" spans="141:141">
      <c r="EK19585" s="598"/>
    </row>
    <row r="19586" spans="141:141">
      <c r="EK19586" s="598"/>
    </row>
    <row r="19587" spans="141:141">
      <c r="EK19587" s="598"/>
    </row>
    <row r="19588" spans="141:141">
      <c r="EK19588" s="598"/>
    </row>
    <row r="19589" spans="141:141">
      <c r="EK19589" s="598"/>
    </row>
    <row r="19590" spans="141:141">
      <c r="EK19590" s="598"/>
    </row>
    <row r="19591" spans="141:141">
      <c r="EK19591" s="598"/>
    </row>
    <row r="19592" spans="141:141">
      <c r="EK19592" s="598"/>
    </row>
    <row r="19593" spans="141:141">
      <c r="EK19593" s="598"/>
    </row>
    <row r="19594" spans="141:141">
      <c r="EK19594" s="598"/>
    </row>
    <row r="19595" spans="141:141">
      <c r="EK19595" s="598"/>
    </row>
    <row r="19596" spans="141:141">
      <c r="EK19596" s="598"/>
    </row>
    <row r="19597" spans="141:141">
      <c r="EK19597" s="598"/>
    </row>
    <row r="19598" spans="141:141">
      <c r="EK19598" s="598"/>
    </row>
    <row r="19599" spans="141:141">
      <c r="EK19599" s="598"/>
    </row>
    <row r="19600" spans="141:141">
      <c r="EK19600" s="598"/>
    </row>
    <row r="19601" spans="141:141">
      <c r="EK19601" s="598"/>
    </row>
    <row r="19602" spans="141:141">
      <c r="EK19602" s="598"/>
    </row>
    <row r="19603" spans="141:141">
      <c r="EK19603" s="598"/>
    </row>
    <row r="19604" spans="141:141">
      <c r="EK19604" s="598"/>
    </row>
    <row r="19605" spans="141:141">
      <c r="EK19605" s="598"/>
    </row>
    <row r="19606" spans="141:141">
      <c r="EK19606" s="598"/>
    </row>
    <row r="19607" spans="141:141">
      <c r="EK19607" s="598"/>
    </row>
    <row r="19608" spans="141:141">
      <c r="EK19608" s="598"/>
    </row>
    <row r="19609" spans="141:141">
      <c r="EK19609" s="598"/>
    </row>
    <row r="19610" spans="141:141">
      <c r="EK19610" s="598"/>
    </row>
    <row r="19611" spans="141:141">
      <c r="EK19611" s="598"/>
    </row>
    <row r="19612" spans="141:141">
      <c r="EK19612" s="598"/>
    </row>
    <row r="19613" spans="141:141">
      <c r="EK19613" s="598"/>
    </row>
    <row r="19614" spans="141:141">
      <c r="EK19614" s="598"/>
    </row>
    <row r="19615" spans="141:141">
      <c r="EK19615" s="598"/>
    </row>
    <row r="19616" spans="141:141">
      <c r="EK19616" s="598"/>
    </row>
    <row r="19617" spans="141:141">
      <c r="EK19617" s="598"/>
    </row>
    <row r="19618" spans="141:141">
      <c r="EK19618" s="598"/>
    </row>
    <row r="19619" spans="141:141">
      <c r="EK19619" s="598"/>
    </row>
    <row r="19620" spans="141:141">
      <c r="EK19620" s="598"/>
    </row>
    <row r="19621" spans="141:141">
      <c r="EK19621" s="598"/>
    </row>
    <row r="19622" spans="141:141">
      <c r="EK19622" s="598"/>
    </row>
    <row r="19623" spans="141:141">
      <c r="EK19623" s="598"/>
    </row>
    <row r="19624" spans="141:141">
      <c r="EK19624" s="598"/>
    </row>
    <row r="19625" spans="141:141">
      <c r="EK19625" s="598"/>
    </row>
    <row r="19626" spans="141:141">
      <c r="EK19626" s="598"/>
    </row>
    <row r="19627" spans="141:141">
      <c r="EK19627" s="598"/>
    </row>
    <row r="19628" spans="141:141">
      <c r="EK19628" s="598"/>
    </row>
    <row r="19629" spans="141:141">
      <c r="EK19629" s="598"/>
    </row>
    <row r="19630" spans="141:141">
      <c r="EK19630" s="598"/>
    </row>
    <row r="19631" spans="141:141">
      <c r="EK19631" s="598"/>
    </row>
    <row r="19632" spans="141:141">
      <c r="EK19632" s="598"/>
    </row>
    <row r="19633" spans="141:141">
      <c r="EK19633" s="598"/>
    </row>
    <row r="19634" spans="141:141">
      <c r="EK19634" s="598"/>
    </row>
    <row r="19635" spans="141:141">
      <c r="EK19635" s="598"/>
    </row>
    <row r="19636" spans="141:141">
      <c r="EK19636" s="598"/>
    </row>
    <row r="19637" spans="141:141">
      <c r="EK19637" s="598"/>
    </row>
    <row r="19638" spans="141:141">
      <c r="EK19638" s="598"/>
    </row>
    <row r="19639" spans="141:141">
      <c r="EK19639" s="598"/>
    </row>
    <row r="19640" spans="141:141">
      <c r="EK19640" s="598"/>
    </row>
    <row r="19641" spans="141:141">
      <c r="EK19641" s="598"/>
    </row>
    <row r="19642" spans="141:141">
      <c r="EK19642" s="598"/>
    </row>
    <row r="19643" spans="141:141">
      <c r="EK19643" s="598"/>
    </row>
    <row r="19644" spans="141:141">
      <c r="EK19644" s="598"/>
    </row>
    <row r="19645" spans="141:141">
      <c r="EK19645" s="598"/>
    </row>
    <row r="19646" spans="141:141">
      <c r="EK19646" s="598"/>
    </row>
    <row r="19647" spans="141:141">
      <c r="EK19647" s="598"/>
    </row>
    <row r="19648" spans="141:141">
      <c r="EK19648" s="598"/>
    </row>
    <row r="19649" spans="141:141">
      <c r="EK19649" s="598"/>
    </row>
    <row r="19650" spans="141:141">
      <c r="EK19650" s="598"/>
    </row>
    <row r="19651" spans="141:141">
      <c r="EK19651" s="598"/>
    </row>
    <row r="19652" spans="141:141">
      <c r="EK19652" s="598"/>
    </row>
    <row r="19653" spans="141:141">
      <c r="EK19653" s="598"/>
    </row>
    <row r="19654" spans="141:141">
      <c r="EK19654" s="598"/>
    </row>
    <row r="19655" spans="141:141">
      <c r="EK19655" s="598"/>
    </row>
    <row r="19656" spans="141:141">
      <c r="EK19656" s="598"/>
    </row>
    <row r="19657" spans="141:141">
      <c r="EK19657" s="598"/>
    </row>
    <row r="19658" spans="141:141">
      <c r="EK19658" s="598"/>
    </row>
    <row r="19659" spans="141:141">
      <c r="EK19659" s="598"/>
    </row>
    <row r="19660" spans="141:141">
      <c r="EK19660" s="598"/>
    </row>
    <row r="19661" spans="141:141">
      <c r="EK19661" s="598"/>
    </row>
    <row r="19662" spans="141:141">
      <c r="EK19662" s="598"/>
    </row>
    <row r="19663" spans="141:141">
      <c r="EK19663" s="598"/>
    </row>
    <row r="19664" spans="141:141">
      <c r="EK19664" s="598"/>
    </row>
    <row r="19665" spans="141:141">
      <c r="EK19665" s="598"/>
    </row>
    <row r="19666" spans="141:141">
      <c r="EK19666" s="598"/>
    </row>
    <row r="19667" spans="141:141">
      <c r="EK19667" s="598"/>
    </row>
    <row r="19668" spans="141:141">
      <c r="EK19668" s="598"/>
    </row>
    <row r="19669" spans="141:141">
      <c r="EK19669" s="598"/>
    </row>
    <row r="19670" spans="141:141">
      <c r="EK19670" s="598"/>
    </row>
    <row r="19671" spans="141:141">
      <c r="EK19671" s="598"/>
    </row>
    <row r="19672" spans="141:141">
      <c r="EK19672" s="598"/>
    </row>
    <row r="19673" spans="141:141">
      <c r="EK19673" s="598"/>
    </row>
    <row r="19674" spans="141:141">
      <c r="EK19674" s="598"/>
    </row>
    <row r="19675" spans="141:141">
      <c r="EK19675" s="598"/>
    </row>
    <row r="19676" spans="141:141">
      <c r="EK19676" s="598"/>
    </row>
    <row r="19677" spans="141:141">
      <c r="EK19677" s="598"/>
    </row>
    <row r="19678" spans="141:141">
      <c r="EK19678" s="598"/>
    </row>
    <row r="19679" spans="141:141">
      <c r="EK19679" s="598"/>
    </row>
    <row r="19680" spans="141:141">
      <c r="EK19680" s="598"/>
    </row>
    <row r="19681" spans="141:141">
      <c r="EK19681" s="598"/>
    </row>
    <row r="19682" spans="141:141">
      <c r="EK19682" s="598"/>
    </row>
    <row r="19683" spans="141:141">
      <c r="EK19683" s="598"/>
    </row>
    <row r="19684" spans="141:141">
      <c r="EK19684" s="598"/>
    </row>
    <row r="19685" spans="141:141">
      <c r="EK19685" s="598"/>
    </row>
    <row r="19686" spans="141:141">
      <c r="EK19686" s="598"/>
    </row>
    <row r="19687" spans="141:141">
      <c r="EK19687" s="598"/>
    </row>
    <row r="19688" spans="141:141">
      <c r="EK19688" s="598"/>
    </row>
    <row r="19689" spans="141:141">
      <c r="EK19689" s="598"/>
    </row>
    <row r="19690" spans="141:141">
      <c r="EK19690" s="598"/>
    </row>
    <row r="19691" spans="141:141">
      <c r="EK19691" s="598"/>
    </row>
    <row r="19692" spans="141:141">
      <c r="EK19692" s="598"/>
    </row>
    <row r="19693" spans="141:141">
      <c r="EK19693" s="598"/>
    </row>
    <row r="19694" spans="141:141">
      <c r="EK19694" s="598"/>
    </row>
    <row r="19695" spans="141:141">
      <c r="EK19695" s="598"/>
    </row>
    <row r="19696" spans="141:141">
      <c r="EK19696" s="598"/>
    </row>
    <row r="19697" spans="141:141">
      <c r="EK19697" s="598"/>
    </row>
    <row r="19698" spans="141:141">
      <c r="EK19698" s="598"/>
    </row>
    <row r="19699" spans="141:141">
      <c r="EK19699" s="598"/>
    </row>
    <row r="19700" spans="141:141">
      <c r="EK19700" s="598"/>
    </row>
    <row r="19701" spans="141:141">
      <c r="EK19701" s="598"/>
    </row>
    <row r="19702" spans="141:141">
      <c r="EK19702" s="598"/>
    </row>
    <row r="19703" spans="141:141">
      <c r="EK19703" s="598"/>
    </row>
    <row r="19704" spans="141:141">
      <c r="EK19704" s="598"/>
    </row>
    <row r="19705" spans="141:141">
      <c r="EK19705" s="598"/>
    </row>
    <row r="19706" spans="141:141">
      <c r="EK19706" s="598"/>
    </row>
    <row r="19707" spans="141:141">
      <c r="EK19707" s="598"/>
    </row>
    <row r="19708" spans="141:141">
      <c r="EK19708" s="598"/>
    </row>
    <row r="19709" spans="141:141">
      <c r="EK19709" s="598"/>
    </row>
    <row r="19710" spans="141:141">
      <c r="EK19710" s="598"/>
    </row>
    <row r="19711" spans="141:141">
      <c r="EK19711" s="598"/>
    </row>
    <row r="19712" spans="141:141">
      <c r="EK19712" s="598"/>
    </row>
    <row r="19713" spans="141:141">
      <c r="EK19713" s="598"/>
    </row>
    <row r="19714" spans="141:141">
      <c r="EK19714" s="598"/>
    </row>
    <row r="19715" spans="141:141">
      <c r="EK19715" s="598"/>
    </row>
    <row r="19716" spans="141:141">
      <c r="EK19716" s="598"/>
    </row>
    <row r="19717" spans="141:141">
      <c r="EK19717" s="598"/>
    </row>
    <row r="19718" spans="141:141">
      <c r="EK19718" s="598"/>
    </row>
    <row r="19719" spans="141:141">
      <c r="EK19719" s="598"/>
    </row>
    <row r="19720" spans="141:141">
      <c r="EK19720" s="598"/>
    </row>
    <row r="19721" spans="141:141">
      <c r="EK19721" s="598"/>
    </row>
    <row r="19722" spans="141:141">
      <c r="EK19722" s="598"/>
    </row>
    <row r="19723" spans="141:141">
      <c r="EK19723" s="598"/>
    </row>
    <row r="19724" spans="141:141">
      <c r="EK19724" s="598"/>
    </row>
    <row r="19725" spans="141:141">
      <c r="EK19725" s="598"/>
    </row>
    <row r="19726" spans="141:141">
      <c r="EK19726" s="598"/>
    </row>
    <row r="19727" spans="141:141">
      <c r="EK19727" s="598"/>
    </row>
    <row r="19728" spans="141:141">
      <c r="EK19728" s="598"/>
    </row>
    <row r="19729" spans="141:141">
      <c r="EK19729" s="598"/>
    </row>
    <row r="19730" spans="141:141">
      <c r="EK19730" s="598"/>
    </row>
    <row r="19731" spans="141:141">
      <c r="EK19731" s="598"/>
    </row>
    <row r="19732" spans="141:141">
      <c r="EK19732" s="598"/>
    </row>
    <row r="19733" spans="141:141">
      <c r="EK19733" s="598"/>
    </row>
    <row r="19734" spans="141:141">
      <c r="EK19734" s="598"/>
    </row>
    <row r="19735" spans="141:141">
      <c r="EK19735" s="598"/>
    </row>
    <row r="19736" spans="141:141">
      <c r="EK19736" s="598"/>
    </row>
    <row r="19737" spans="141:141">
      <c r="EK19737" s="598"/>
    </row>
    <row r="19738" spans="141:141">
      <c r="EK19738" s="598"/>
    </row>
    <row r="19739" spans="141:141">
      <c r="EK19739" s="598"/>
    </row>
    <row r="19740" spans="141:141">
      <c r="EK19740" s="598"/>
    </row>
    <row r="19741" spans="141:141">
      <c r="EK19741" s="598"/>
    </row>
    <row r="19742" spans="141:141">
      <c r="EK19742" s="598"/>
    </row>
    <row r="19743" spans="141:141">
      <c r="EK19743" s="598"/>
    </row>
    <row r="19744" spans="141:141">
      <c r="EK19744" s="598"/>
    </row>
    <row r="19745" spans="141:141">
      <c r="EK19745" s="598"/>
    </row>
    <row r="19746" spans="141:141">
      <c r="EK19746" s="598"/>
    </row>
    <row r="19747" spans="141:141">
      <c r="EK19747" s="598"/>
    </row>
    <row r="19748" spans="141:141">
      <c r="EK19748" s="598"/>
    </row>
    <row r="19749" spans="141:141">
      <c r="EK19749" s="598"/>
    </row>
    <row r="19750" spans="141:141">
      <c r="EK19750" s="598"/>
    </row>
    <row r="19751" spans="141:141">
      <c r="EK19751" s="598"/>
    </row>
    <row r="19752" spans="141:141">
      <c r="EK19752" s="598"/>
    </row>
    <row r="19753" spans="141:141">
      <c r="EK19753" s="598"/>
    </row>
    <row r="19754" spans="141:141">
      <c r="EK19754" s="598"/>
    </row>
    <row r="19755" spans="141:141">
      <c r="EK19755" s="598"/>
    </row>
    <row r="19756" spans="141:141">
      <c r="EK19756" s="598"/>
    </row>
    <row r="19757" spans="141:141">
      <c r="EK19757" s="598"/>
    </row>
    <row r="19758" spans="141:141">
      <c r="EK19758" s="598"/>
    </row>
    <row r="19759" spans="141:141">
      <c r="EK19759" s="598"/>
    </row>
    <row r="19760" spans="141:141">
      <c r="EK19760" s="598"/>
    </row>
    <row r="19761" spans="141:141">
      <c r="EK19761" s="598"/>
    </row>
    <row r="19762" spans="141:141">
      <c r="EK19762" s="598"/>
    </row>
    <row r="19763" spans="141:141">
      <c r="EK19763" s="598"/>
    </row>
    <row r="19764" spans="141:141">
      <c r="EK19764" s="598"/>
    </row>
    <row r="19765" spans="141:141">
      <c r="EK19765" s="598"/>
    </row>
    <row r="19766" spans="141:141">
      <c r="EK19766" s="598"/>
    </row>
    <row r="19767" spans="141:141">
      <c r="EK19767" s="598"/>
    </row>
    <row r="19768" spans="141:141">
      <c r="EK19768" s="598"/>
    </row>
    <row r="19769" spans="141:141">
      <c r="EK19769" s="598"/>
    </row>
    <row r="19770" spans="141:141">
      <c r="EK19770" s="598"/>
    </row>
    <row r="19771" spans="141:141">
      <c r="EK19771" s="598"/>
    </row>
    <row r="19772" spans="141:141">
      <c r="EK19772" s="598"/>
    </row>
    <row r="19773" spans="141:141">
      <c r="EK19773" s="598"/>
    </row>
    <row r="19774" spans="141:141">
      <c r="EK19774" s="598"/>
    </row>
    <row r="19775" spans="141:141">
      <c r="EK19775" s="598"/>
    </row>
    <row r="19776" spans="141:141">
      <c r="EK19776" s="598"/>
    </row>
    <row r="19777" spans="141:141">
      <c r="EK19777" s="598"/>
    </row>
    <row r="19778" spans="141:141">
      <c r="EK19778" s="598"/>
    </row>
    <row r="19779" spans="141:141">
      <c r="EK19779" s="598"/>
    </row>
    <row r="19780" spans="141:141">
      <c r="EK19780" s="598"/>
    </row>
    <row r="19781" spans="141:141">
      <c r="EK19781" s="598"/>
    </row>
    <row r="19782" spans="141:141">
      <c r="EK19782" s="598"/>
    </row>
    <row r="19783" spans="141:141">
      <c r="EK19783" s="598"/>
    </row>
    <row r="19784" spans="141:141">
      <c r="EK19784" s="598"/>
    </row>
    <row r="19785" spans="141:141">
      <c r="EK19785" s="598"/>
    </row>
    <row r="19786" spans="141:141">
      <c r="EK19786" s="598"/>
    </row>
    <row r="19787" spans="141:141">
      <c r="EK19787" s="598"/>
    </row>
    <row r="19788" spans="141:141">
      <c r="EK19788" s="598"/>
    </row>
    <row r="19789" spans="141:141">
      <c r="EK19789" s="598"/>
    </row>
    <row r="19790" spans="141:141">
      <c r="EK19790" s="598"/>
    </row>
    <row r="19791" spans="141:141">
      <c r="EK19791" s="598"/>
    </row>
    <row r="19792" spans="141:141">
      <c r="EK19792" s="598"/>
    </row>
    <row r="19793" spans="141:141">
      <c r="EK19793" s="598"/>
    </row>
    <row r="19794" spans="141:141">
      <c r="EK19794" s="598"/>
    </row>
    <row r="19795" spans="141:141">
      <c r="EK19795" s="598"/>
    </row>
    <row r="19796" spans="141:141">
      <c r="EK19796" s="598"/>
    </row>
    <row r="19797" spans="141:141">
      <c r="EK19797" s="598"/>
    </row>
    <row r="19798" spans="141:141">
      <c r="EK19798" s="598"/>
    </row>
    <row r="19799" spans="141:141">
      <c r="EK19799" s="598"/>
    </row>
    <row r="19800" spans="141:141">
      <c r="EK19800" s="598"/>
    </row>
    <row r="19801" spans="141:141">
      <c r="EK19801" s="598"/>
    </row>
    <row r="19802" spans="141:141">
      <c r="EK19802" s="598"/>
    </row>
    <row r="19803" spans="141:141">
      <c r="EK19803" s="598"/>
    </row>
    <row r="19804" spans="141:141">
      <c r="EK19804" s="598"/>
    </row>
    <row r="19805" spans="141:141">
      <c r="EK19805" s="598"/>
    </row>
    <row r="19806" spans="141:141">
      <c r="EK19806" s="598"/>
    </row>
    <row r="19807" spans="141:141">
      <c r="EK19807" s="598"/>
    </row>
    <row r="19808" spans="141:141">
      <c r="EK19808" s="598"/>
    </row>
    <row r="19809" spans="141:141">
      <c r="EK19809" s="598"/>
    </row>
    <row r="19810" spans="141:141">
      <c r="EK19810" s="598"/>
    </row>
    <row r="19811" spans="141:141">
      <c r="EK19811" s="598"/>
    </row>
    <row r="19812" spans="141:141">
      <c r="EK19812" s="598"/>
    </row>
    <row r="19813" spans="141:141">
      <c r="EK19813" s="598"/>
    </row>
    <row r="19814" spans="141:141">
      <c r="EK19814" s="598"/>
    </row>
    <row r="19815" spans="141:141">
      <c r="EK19815" s="598"/>
    </row>
    <row r="19816" spans="141:141">
      <c r="EK19816" s="598"/>
    </row>
    <row r="19817" spans="141:141">
      <c r="EK19817" s="598"/>
    </row>
    <row r="19818" spans="141:141">
      <c r="EK19818" s="598"/>
    </row>
    <row r="19819" spans="141:141">
      <c r="EK19819" s="598"/>
    </row>
    <row r="19820" spans="141:141">
      <c r="EK19820" s="598"/>
    </row>
    <row r="19821" spans="141:141">
      <c r="EK19821" s="598"/>
    </row>
    <row r="19822" spans="141:141">
      <c r="EK19822" s="598"/>
    </row>
    <row r="19823" spans="141:141">
      <c r="EK19823" s="598"/>
    </row>
    <row r="19824" spans="141:141">
      <c r="EK19824" s="598"/>
    </row>
    <row r="19825" spans="141:141">
      <c r="EK19825" s="598"/>
    </row>
    <row r="19826" spans="141:141">
      <c r="EK19826" s="598"/>
    </row>
    <row r="19827" spans="141:141">
      <c r="EK19827" s="598"/>
    </row>
    <row r="19828" spans="141:141">
      <c r="EK19828" s="598"/>
    </row>
    <row r="19829" spans="141:141">
      <c r="EK19829" s="598"/>
    </row>
    <row r="19830" spans="141:141">
      <c r="EK19830" s="598"/>
    </row>
    <row r="19831" spans="141:141">
      <c r="EK19831" s="598"/>
    </row>
    <row r="19832" spans="141:141">
      <c r="EK19832" s="598"/>
    </row>
    <row r="19833" spans="141:141">
      <c r="EK19833" s="598"/>
    </row>
    <row r="19834" spans="141:141">
      <c r="EK19834" s="598"/>
    </row>
    <row r="19835" spans="141:141">
      <c r="EK19835" s="598"/>
    </row>
    <row r="19836" spans="141:141">
      <c r="EK19836" s="598"/>
    </row>
    <row r="19837" spans="141:141">
      <c r="EK19837" s="598"/>
    </row>
    <row r="19838" spans="141:141">
      <c r="EK19838" s="598"/>
    </row>
    <row r="19839" spans="141:141">
      <c r="EK19839" s="598"/>
    </row>
    <row r="19840" spans="141:141">
      <c r="EK19840" s="598"/>
    </row>
    <row r="19841" spans="141:141">
      <c r="EK19841" s="598"/>
    </row>
    <row r="19842" spans="141:141">
      <c r="EK19842" s="598"/>
    </row>
    <row r="19843" spans="141:141">
      <c r="EK19843" s="598"/>
    </row>
    <row r="19844" spans="141:141">
      <c r="EK19844" s="598"/>
    </row>
    <row r="19845" spans="141:141">
      <c r="EK19845" s="598"/>
    </row>
    <row r="19846" spans="141:141">
      <c r="EK19846" s="598"/>
    </row>
    <row r="19847" spans="141:141">
      <c r="EK19847" s="598"/>
    </row>
    <row r="19848" spans="141:141">
      <c r="EK19848" s="598"/>
    </row>
    <row r="19849" spans="141:141">
      <c r="EK19849" s="598"/>
    </row>
    <row r="19850" spans="141:141">
      <c r="EK19850" s="598"/>
    </row>
    <row r="19851" spans="141:141">
      <c r="EK19851" s="598"/>
    </row>
    <row r="19852" spans="141:141">
      <c r="EK19852" s="598"/>
    </row>
    <row r="19853" spans="141:141">
      <c r="EK19853" s="598"/>
    </row>
    <row r="19854" spans="141:141">
      <c r="EK19854" s="598"/>
    </row>
    <row r="19855" spans="141:141">
      <c r="EK19855" s="598"/>
    </row>
    <row r="19856" spans="141:141">
      <c r="EK19856" s="598"/>
    </row>
    <row r="19857" spans="141:141">
      <c r="EK19857" s="598"/>
    </row>
    <row r="19858" spans="141:141">
      <c r="EK19858" s="598"/>
    </row>
    <row r="19859" spans="141:141">
      <c r="EK19859" s="598"/>
    </row>
    <row r="19860" spans="141:141">
      <c r="EK19860" s="598"/>
    </row>
    <row r="19861" spans="141:141">
      <c r="EK19861" s="598"/>
    </row>
    <row r="19862" spans="141:141">
      <c r="EK19862" s="598"/>
    </row>
    <row r="19863" spans="141:141">
      <c r="EK19863" s="598"/>
    </row>
    <row r="19864" spans="141:141">
      <c r="EK19864" s="598"/>
    </row>
    <row r="19865" spans="141:141">
      <c r="EK19865" s="598"/>
    </row>
    <row r="19866" spans="141:141">
      <c r="EK19866" s="598"/>
    </row>
    <row r="19867" spans="141:141">
      <c r="EK19867" s="598"/>
    </row>
    <row r="19868" spans="141:141">
      <c r="EK19868" s="598"/>
    </row>
    <row r="19869" spans="141:141">
      <c r="EK19869" s="598"/>
    </row>
    <row r="19870" spans="141:141">
      <c r="EK19870" s="598"/>
    </row>
    <row r="19871" spans="141:141">
      <c r="EK19871" s="598"/>
    </row>
    <row r="19872" spans="141:141">
      <c r="EK19872" s="598"/>
    </row>
    <row r="19873" spans="141:141">
      <c r="EK19873" s="598"/>
    </row>
    <row r="19874" spans="141:141">
      <c r="EK19874" s="598"/>
    </row>
    <row r="19875" spans="141:141">
      <c r="EK19875" s="598"/>
    </row>
    <row r="19876" spans="141:141">
      <c r="EK19876" s="598"/>
    </row>
    <row r="19877" spans="141:141">
      <c r="EK19877" s="598"/>
    </row>
    <row r="19878" spans="141:141">
      <c r="EK19878" s="598"/>
    </row>
    <row r="19879" spans="141:141">
      <c r="EK19879" s="598"/>
    </row>
    <row r="19880" spans="141:141">
      <c r="EK19880" s="598"/>
    </row>
    <row r="19881" spans="141:141">
      <c r="EK19881" s="598"/>
    </row>
    <row r="19882" spans="141:141">
      <c r="EK19882" s="598"/>
    </row>
    <row r="19883" spans="141:141">
      <c r="EK19883" s="598"/>
    </row>
    <row r="19884" spans="141:141">
      <c r="EK19884" s="598"/>
    </row>
    <row r="19885" spans="141:141">
      <c r="EK19885" s="598"/>
    </row>
    <row r="19886" spans="141:141">
      <c r="EK19886" s="598"/>
    </row>
    <row r="19887" spans="141:141">
      <c r="EK19887" s="598"/>
    </row>
    <row r="19888" spans="141:141">
      <c r="EK19888" s="598"/>
    </row>
    <row r="19889" spans="141:141">
      <c r="EK19889" s="598"/>
    </row>
    <row r="19890" spans="141:141">
      <c r="EK19890" s="598"/>
    </row>
    <row r="19891" spans="141:141">
      <c r="EK19891" s="598"/>
    </row>
    <row r="19892" spans="141:141">
      <c r="EK19892" s="598"/>
    </row>
    <row r="19893" spans="141:141">
      <c r="EK19893" s="598"/>
    </row>
    <row r="19894" spans="141:141">
      <c r="EK19894" s="598"/>
    </row>
    <row r="19895" spans="141:141">
      <c r="EK19895" s="598"/>
    </row>
    <row r="19896" spans="141:141">
      <c r="EK19896" s="598"/>
    </row>
    <row r="19897" spans="141:141">
      <c r="EK19897" s="598"/>
    </row>
    <row r="19898" spans="141:141">
      <c r="EK19898" s="598"/>
    </row>
    <row r="19899" spans="141:141">
      <c r="EK19899" s="598"/>
    </row>
    <row r="19900" spans="141:141">
      <c r="EK19900" s="598"/>
    </row>
    <row r="19901" spans="141:141">
      <c r="EK19901" s="598"/>
    </row>
    <row r="19902" spans="141:141">
      <c r="EK19902" s="598"/>
    </row>
    <row r="19903" spans="141:141">
      <c r="EK19903" s="598"/>
    </row>
    <row r="19904" spans="141:141">
      <c r="EK19904" s="598"/>
    </row>
    <row r="19905" spans="141:141">
      <c r="EK19905" s="598"/>
    </row>
    <row r="19906" spans="141:141">
      <c r="EK19906" s="598"/>
    </row>
    <row r="19907" spans="141:141">
      <c r="EK19907" s="598"/>
    </row>
    <row r="19908" spans="141:141">
      <c r="EK19908" s="598"/>
    </row>
    <row r="19909" spans="141:141">
      <c r="EK19909" s="598"/>
    </row>
    <row r="19910" spans="141:141">
      <c r="EK19910" s="598"/>
    </row>
    <row r="19911" spans="141:141">
      <c r="EK19911" s="598"/>
    </row>
    <row r="19912" spans="141:141">
      <c r="EK19912" s="598"/>
    </row>
    <row r="19913" spans="141:141">
      <c r="EK19913" s="598"/>
    </row>
    <row r="19914" spans="141:141">
      <c r="EK19914" s="598"/>
    </row>
    <row r="19915" spans="141:141">
      <c r="EK19915" s="598"/>
    </row>
    <row r="19916" spans="141:141">
      <c r="EK19916" s="598"/>
    </row>
    <row r="19917" spans="141:141">
      <c r="EK19917" s="598"/>
    </row>
    <row r="19918" spans="141:141">
      <c r="EK19918" s="598"/>
    </row>
    <row r="19919" spans="141:141">
      <c r="EK19919" s="598"/>
    </row>
    <row r="19920" spans="141:141">
      <c r="EK19920" s="598"/>
    </row>
    <row r="19921" spans="141:141">
      <c r="EK19921" s="598"/>
    </row>
    <row r="19922" spans="141:141">
      <c r="EK19922" s="598"/>
    </row>
    <row r="19923" spans="141:141">
      <c r="EK19923" s="598"/>
    </row>
    <row r="19924" spans="141:141">
      <c r="EK19924" s="598"/>
    </row>
    <row r="19925" spans="141:141">
      <c r="EK19925" s="598"/>
    </row>
    <row r="19926" spans="141:141">
      <c r="EK19926" s="598"/>
    </row>
    <row r="19927" spans="141:141">
      <c r="EK19927" s="598"/>
    </row>
    <row r="19928" spans="141:141">
      <c r="EK19928" s="598"/>
    </row>
    <row r="19929" spans="141:141">
      <c r="EK19929" s="598"/>
    </row>
    <row r="19930" spans="141:141">
      <c r="EK19930" s="598"/>
    </row>
    <row r="19931" spans="141:141">
      <c r="EK19931" s="598"/>
    </row>
    <row r="19932" spans="141:141">
      <c r="EK19932" s="598"/>
    </row>
    <row r="19933" spans="141:141">
      <c r="EK19933" s="598"/>
    </row>
    <row r="19934" spans="141:141">
      <c r="EK19934" s="598"/>
    </row>
    <row r="19935" spans="141:141">
      <c r="EK19935" s="598"/>
    </row>
    <row r="19936" spans="141:141">
      <c r="EK19936" s="598"/>
    </row>
    <row r="19937" spans="141:141">
      <c r="EK19937" s="598"/>
    </row>
    <row r="19938" spans="141:141">
      <c r="EK19938" s="598"/>
    </row>
    <row r="19939" spans="141:141">
      <c r="EK19939" s="598"/>
    </row>
    <row r="19940" spans="141:141">
      <c r="EK19940" s="598"/>
    </row>
    <row r="19941" spans="141:141">
      <c r="EK19941" s="598"/>
    </row>
    <row r="19942" spans="141:141">
      <c r="EK19942" s="598"/>
    </row>
    <row r="19943" spans="141:141">
      <c r="EK19943" s="598"/>
    </row>
    <row r="19944" spans="141:141">
      <c r="EK19944" s="598"/>
    </row>
    <row r="19945" spans="141:141">
      <c r="EK19945" s="598"/>
    </row>
    <row r="19946" spans="141:141">
      <c r="EK19946" s="598"/>
    </row>
    <row r="19947" spans="141:141">
      <c r="EK19947" s="598"/>
    </row>
    <row r="19948" spans="141:141">
      <c r="EK19948" s="598"/>
    </row>
    <row r="19949" spans="141:141">
      <c r="EK19949" s="598"/>
    </row>
    <row r="19950" spans="141:141">
      <c r="EK19950" s="598"/>
    </row>
    <row r="19951" spans="141:141">
      <c r="EK19951" s="598"/>
    </row>
    <row r="19952" spans="141:141">
      <c r="EK19952" s="598"/>
    </row>
    <row r="19953" spans="141:141">
      <c r="EK19953" s="598"/>
    </row>
    <row r="19954" spans="141:141">
      <c r="EK19954" s="598"/>
    </row>
    <row r="19955" spans="141:141">
      <c r="EK19955" s="598"/>
    </row>
    <row r="19956" spans="141:141">
      <c r="EK19956" s="598"/>
    </row>
    <row r="19957" spans="141:141">
      <c r="EK19957" s="598"/>
    </row>
    <row r="19958" spans="141:141">
      <c r="EK19958" s="598"/>
    </row>
    <row r="19959" spans="141:141">
      <c r="EK19959" s="598"/>
    </row>
    <row r="19960" spans="141:141">
      <c r="EK19960" s="598"/>
    </row>
    <row r="19961" spans="141:141">
      <c r="EK19961" s="598"/>
    </row>
    <row r="19962" spans="141:141">
      <c r="EK19962" s="598"/>
    </row>
    <row r="19963" spans="141:141">
      <c r="EK19963" s="598"/>
    </row>
    <row r="19964" spans="141:141">
      <c r="EK19964" s="598"/>
    </row>
    <row r="19965" spans="141:141">
      <c r="EK19965" s="598"/>
    </row>
    <row r="19966" spans="141:141">
      <c r="EK19966" s="598"/>
    </row>
    <row r="19967" spans="141:141">
      <c r="EK19967" s="598"/>
    </row>
    <row r="19968" spans="141:141">
      <c r="EK19968" s="598"/>
    </row>
    <row r="19969" spans="141:141">
      <c r="EK19969" s="598"/>
    </row>
    <row r="19970" spans="141:141">
      <c r="EK19970" s="598"/>
    </row>
    <row r="19971" spans="141:141">
      <c r="EK19971" s="598"/>
    </row>
    <row r="19972" spans="141:141">
      <c r="EK19972" s="598"/>
    </row>
    <row r="19973" spans="141:141">
      <c r="EK19973" s="598"/>
    </row>
    <row r="19974" spans="141:141">
      <c r="EK19974" s="598"/>
    </row>
    <row r="19975" spans="141:141">
      <c r="EK19975" s="598"/>
    </row>
    <row r="19976" spans="141:141">
      <c r="EK19976" s="598"/>
    </row>
    <row r="19977" spans="141:141">
      <c r="EK19977" s="598"/>
    </row>
    <row r="19978" spans="141:141">
      <c r="EK19978" s="598"/>
    </row>
    <row r="19979" spans="141:141">
      <c r="EK19979" s="598"/>
    </row>
    <row r="19980" spans="141:141">
      <c r="EK19980" s="598"/>
    </row>
    <row r="19981" spans="141:141">
      <c r="EK19981" s="598"/>
    </row>
    <row r="19982" spans="141:141">
      <c r="EK19982" s="598"/>
    </row>
    <row r="19983" spans="141:141">
      <c r="EK19983" s="598"/>
    </row>
    <row r="19984" spans="141:141">
      <c r="EK19984" s="598"/>
    </row>
    <row r="19985" spans="141:141">
      <c r="EK19985" s="598"/>
    </row>
    <row r="19986" spans="141:141">
      <c r="EK19986" s="598"/>
    </row>
    <row r="19987" spans="141:141">
      <c r="EK19987" s="598"/>
    </row>
    <row r="19988" spans="141:141">
      <c r="EK19988" s="598"/>
    </row>
    <row r="19989" spans="141:141">
      <c r="EK19989" s="598"/>
    </row>
    <row r="19990" spans="141:141">
      <c r="EK19990" s="598"/>
    </row>
    <row r="19991" spans="141:141">
      <c r="EK19991" s="598"/>
    </row>
    <row r="19992" spans="141:141">
      <c r="EK19992" s="598"/>
    </row>
    <row r="19993" spans="141:141">
      <c r="EK19993" s="598"/>
    </row>
    <row r="19994" spans="141:141">
      <c r="EK19994" s="598"/>
    </row>
    <row r="19995" spans="141:141">
      <c r="EK19995" s="598"/>
    </row>
    <row r="19996" spans="141:141">
      <c r="EK19996" s="598"/>
    </row>
    <row r="19997" spans="141:141">
      <c r="EK19997" s="598"/>
    </row>
    <row r="19998" spans="141:141">
      <c r="EK19998" s="598"/>
    </row>
    <row r="19999" spans="141:141">
      <c r="EK19999" s="598"/>
    </row>
    <row r="20000" spans="141:141">
      <c r="EK20000" s="598"/>
    </row>
    <row r="20001" spans="141:141">
      <c r="EK20001" s="598"/>
    </row>
    <row r="20002" spans="141:141">
      <c r="EK20002" s="598"/>
    </row>
    <row r="20003" spans="141:141">
      <c r="EK20003" s="598"/>
    </row>
    <row r="20004" spans="141:141">
      <c r="EK20004" s="598"/>
    </row>
    <row r="20005" spans="141:141">
      <c r="EK20005" s="598"/>
    </row>
    <row r="20006" spans="141:141">
      <c r="EK20006" s="598"/>
    </row>
    <row r="20007" spans="141:141">
      <c r="EK20007" s="598"/>
    </row>
    <row r="20008" spans="141:141">
      <c r="EK20008" s="598"/>
    </row>
    <row r="20009" spans="141:141">
      <c r="EK20009" s="598"/>
    </row>
    <row r="20010" spans="141:141">
      <c r="EK20010" s="598"/>
    </row>
    <row r="20011" spans="141:141">
      <c r="EK20011" s="598"/>
    </row>
    <row r="20012" spans="141:141">
      <c r="EK20012" s="598"/>
    </row>
    <row r="20013" spans="141:141">
      <c r="EK20013" s="598"/>
    </row>
    <row r="20014" spans="141:141">
      <c r="EK20014" s="598"/>
    </row>
    <row r="20015" spans="141:141">
      <c r="EK20015" s="598"/>
    </row>
    <row r="20016" spans="141:141">
      <c r="EK20016" s="598"/>
    </row>
    <row r="20017" spans="141:141">
      <c r="EK20017" s="598"/>
    </row>
    <row r="20018" spans="141:141">
      <c r="EK20018" s="598"/>
    </row>
    <row r="20019" spans="141:141">
      <c r="EK20019" s="598"/>
    </row>
    <row r="20020" spans="141:141">
      <c r="EK20020" s="598"/>
    </row>
    <row r="20021" spans="141:141">
      <c r="EK20021" s="598"/>
    </row>
    <row r="20022" spans="141:141">
      <c r="EK20022" s="598"/>
    </row>
    <row r="20023" spans="141:141">
      <c r="EK20023" s="598"/>
    </row>
    <row r="20024" spans="141:141">
      <c r="EK20024" s="598"/>
    </row>
    <row r="20025" spans="141:141">
      <c r="EK20025" s="598"/>
    </row>
    <row r="20026" spans="141:141">
      <c r="EK20026" s="598"/>
    </row>
    <row r="20027" spans="141:141">
      <c r="EK20027" s="598"/>
    </row>
    <row r="20028" spans="141:141">
      <c r="EK20028" s="598"/>
    </row>
    <row r="20029" spans="141:141">
      <c r="EK20029" s="598"/>
    </row>
    <row r="20030" spans="141:141">
      <c r="EK20030" s="598"/>
    </row>
    <row r="20031" spans="141:141">
      <c r="EK20031" s="598"/>
    </row>
    <row r="20032" spans="141:141">
      <c r="EK20032" s="598"/>
    </row>
    <row r="20033" spans="141:141">
      <c r="EK20033" s="598"/>
    </row>
    <row r="20034" spans="141:141">
      <c r="EK20034" s="598"/>
    </row>
    <row r="20035" spans="141:141">
      <c r="EK20035" s="598"/>
    </row>
    <row r="20036" spans="141:141">
      <c r="EK20036" s="598"/>
    </row>
    <row r="20037" spans="141:141">
      <c r="EK20037" s="598"/>
    </row>
    <row r="20038" spans="141:141">
      <c r="EK20038" s="598"/>
    </row>
    <row r="20039" spans="141:141">
      <c r="EK20039" s="598"/>
    </row>
    <row r="20040" spans="141:141">
      <c r="EK20040" s="598"/>
    </row>
    <row r="20041" spans="141:141">
      <c r="EK20041" s="598"/>
    </row>
    <row r="20042" spans="141:141">
      <c r="EK20042" s="598"/>
    </row>
    <row r="20043" spans="141:141">
      <c r="EK20043" s="598"/>
    </row>
    <row r="20044" spans="141:141">
      <c r="EK20044" s="598"/>
    </row>
    <row r="20045" spans="141:141">
      <c r="EK20045" s="598"/>
    </row>
    <row r="20046" spans="141:141">
      <c r="EK20046" s="598"/>
    </row>
    <row r="20047" spans="141:141">
      <c r="EK20047" s="598"/>
    </row>
    <row r="20048" spans="141:141">
      <c r="EK20048" s="598"/>
    </row>
    <row r="20049" spans="141:141">
      <c r="EK20049" s="598"/>
    </row>
    <row r="20050" spans="141:141">
      <c r="EK20050" s="598"/>
    </row>
    <row r="20051" spans="141:141">
      <c r="EK20051" s="598"/>
    </row>
    <row r="20052" spans="141:141">
      <c r="EK20052" s="598"/>
    </row>
    <row r="20053" spans="141:141">
      <c r="EK20053" s="598"/>
    </row>
    <row r="20054" spans="141:141">
      <c r="EK20054" s="598"/>
    </row>
    <row r="20055" spans="141:141">
      <c r="EK20055" s="598"/>
    </row>
    <row r="20056" spans="141:141">
      <c r="EK20056" s="598"/>
    </row>
    <row r="20057" spans="141:141">
      <c r="EK20057" s="598"/>
    </row>
    <row r="20058" spans="141:141">
      <c r="EK20058" s="598"/>
    </row>
    <row r="20059" spans="141:141">
      <c r="EK20059" s="598"/>
    </row>
    <row r="20060" spans="141:141">
      <c r="EK20060" s="598"/>
    </row>
    <row r="20061" spans="141:141">
      <c r="EK20061" s="598"/>
    </row>
    <row r="20062" spans="141:141">
      <c r="EK20062" s="598"/>
    </row>
    <row r="20063" spans="141:141">
      <c r="EK20063" s="598"/>
    </row>
    <row r="20064" spans="141:141">
      <c r="EK20064" s="598"/>
    </row>
    <row r="20065" spans="141:141">
      <c r="EK20065" s="598"/>
    </row>
    <row r="20066" spans="141:141">
      <c r="EK20066" s="598"/>
    </row>
    <row r="20067" spans="141:141">
      <c r="EK20067" s="598"/>
    </row>
    <row r="20068" spans="141:141">
      <c r="EK20068" s="598"/>
    </row>
    <row r="20069" spans="141:141">
      <c r="EK20069" s="598"/>
    </row>
    <row r="20070" spans="141:141">
      <c r="EK20070" s="598"/>
    </row>
    <row r="20071" spans="141:141">
      <c r="EK20071" s="598"/>
    </row>
    <row r="20072" spans="141:141">
      <c r="EK20072" s="598"/>
    </row>
    <row r="20073" spans="141:141">
      <c r="EK20073" s="598"/>
    </row>
    <row r="20074" spans="141:141">
      <c r="EK20074" s="598"/>
    </row>
    <row r="20075" spans="141:141">
      <c r="EK20075" s="598"/>
    </row>
    <row r="20076" spans="141:141">
      <c r="EK20076" s="598"/>
    </row>
    <row r="20077" spans="141:141">
      <c r="EK20077" s="598"/>
    </row>
    <row r="20078" spans="141:141">
      <c r="EK20078" s="598"/>
    </row>
    <row r="20079" spans="141:141">
      <c r="EK20079" s="598"/>
    </row>
    <row r="20080" spans="141:141">
      <c r="EK20080" s="598"/>
    </row>
    <row r="20081" spans="141:141">
      <c r="EK20081" s="598"/>
    </row>
    <row r="20082" spans="141:141">
      <c r="EK20082" s="598"/>
    </row>
    <row r="20083" spans="141:141">
      <c r="EK20083" s="598"/>
    </row>
    <row r="20084" spans="141:141">
      <c r="EK20084" s="598"/>
    </row>
    <row r="20085" spans="141:141">
      <c r="EK20085" s="598"/>
    </row>
    <row r="20086" spans="141:141">
      <c r="EK20086" s="598"/>
    </row>
    <row r="20087" spans="141:141">
      <c r="EK20087" s="598"/>
    </row>
    <row r="20088" spans="141:141">
      <c r="EK20088" s="598"/>
    </row>
    <row r="20089" spans="141:141">
      <c r="EK20089" s="598"/>
    </row>
    <row r="20090" spans="141:141">
      <c r="EK20090" s="598"/>
    </row>
    <row r="20091" spans="141:141">
      <c r="EK20091" s="598"/>
    </row>
    <row r="20092" spans="141:141">
      <c r="EK20092" s="598"/>
    </row>
    <row r="20093" spans="141:141">
      <c r="EK20093" s="598"/>
    </row>
    <row r="20094" spans="141:141">
      <c r="EK20094" s="598"/>
    </row>
    <row r="20095" spans="141:141">
      <c r="EK20095" s="598"/>
    </row>
    <row r="20096" spans="141:141">
      <c r="EK20096" s="598"/>
    </row>
    <row r="20097" spans="141:141">
      <c r="EK20097" s="598"/>
    </row>
    <row r="20098" spans="141:141">
      <c r="EK20098" s="598"/>
    </row>
    <row r="20099" spans="141:141">
      <c r="EK20099" s="598"/>
    </row>
    <row r="20100" spans="141:141">
      <c r="EK20100" s="598"/>
    </row>
    <row r="20101" spans="141:141">
      <c r="EK20101" s="598"/>
    </row>
    <row r="20102" spans="141:141">
      <c r="EK20102" s="598"/>
    </row>
    <row r="20103" spans="141:141">
      <c r="EK20103" s="598"/>
    </row>
    <row r="20104" spans="141:141">
      <c r="EK20104" s="598"/>
    </row>
    <row r="20105" spans="141:141">
      <c r="EK20105" s="598"/>
    </row>
    <row r="20106" spans="141:141">
      <c r="EK20106" s="598"/>
    </row>
    <row r="20107" spans="141:141">
      <c r="EK20107" s="598"/>
    </row>
    <row r="20108" spans="141:141">
      <c r="EK20108" s="598"/>
    </row>
    <row r="20109" spans="141:141">
      <c r="EK20109" s="598"/>
    </row>
    <row r="20110" spans="141:141">
      <c r="EK20110" s="598"/>
    </row>
    <row r="20111" spans="141:141">
      <c r="EK20111" s="598"/>
    </row>
    <row r="20112" spans="141:141">
      <c r="EK20112" s="598"/>
    </row>
    <row r="20113" spans="141:141">
      <c r="EK20113" s="598"/>
    </row>
    <row r="20114" spans="141:141">
      <c r="EK20114" s="598"/>
    </row>
    <row r="20115" spans="141:141">
      <c r="EK20115" s="598"/>
    </row>
    <row r="20116" spans="141:141">
      <c r="EK20116" s="598"/>
    </row>
    <row r="20117" spans="141:141">
      <c r="EK20117" s="598"/>
    </row>
    <row r="20118" spans="141:141">
      <c r="EK20118" s="598"/>
    </row>
    <row r="20119" spans="141:141">
      <c r="EK20119" s="598"/>
    </row>
    <row r="20120" spans="141:141">
      <c r="EK20120" s="598"/>
    </row>
    <row r="20121" spans="141:141">
      <c r="EK20121" s="598"/>
    </row>
    <row r="20122" spans="141:141">
      <c r="EK20122" s="598"/>
    </row>
    <row r="20123" spans="141:141">
      <c r="EK20123" s="598"/>
    </row>
    <row r="20124" spans="141:141">
      <c r="EK20124" s="598"/>
    </row>
    <row r="20125" spans="141:141">
      <c r="EK20125" s="598"/>
    </row>
    <row r="20126" spans="141:141">
      <c r="EK20126" s="598"/>
    </row>
    <row r="20127" spans="141:141">
      <c r="EK20127" s="598"/>
    </row>
    <row r="20128" spans="141:141">
      <c r="EK20128" s="598"/>
    </row>
    <row r="20129" spans="141:141">
      <c r="EK20129" s="598"/>
    </row>
    <row r="20130" spans="141:141">
      <c r="EK20130" s="598"/>
    </row>
    <row r="20131" spans="141:141">
      <c r="EK20131" s="598"/>
    </row>
    <row r="20132" spans="141:141">
      <c r="EK20132" s="598"/>
    </row>
    <row r="20133" spans="141:141">
      <c r="EK20133" s="598"/>
    </row>
    <row r="20134" spans="141:141">
      <c r="EK20134" s="598"/>
    </row>
    <row r="20135" spans="141:141">
      <c r="EK20135" s="598"/>
    </row>
    <row r="20136" spans="141:141">
      <c r="EK20136" s="598"/>
    </row>
    <row r="20137" spans="141:141">
      <c r="EK20137" s="598"/>
    </row>
    <row r="20138" spans="141:141">
      <c r="EK20138" s="598"/>
    </row>
    <row r="20139" spans="141:141">
      <c r="EK20139" s="598"/>
    </row>
    <row r="20140" spans="141:141">
      <c r="EK20140" s="598"/>
    </row>
    <row r="20141" spans="141:141">
      <c r="EK20141" s="598"/>
    </row>
    <row r="20142" spans="141:141">
      <c r="EK20142" s="598"/>
    </row>
    <row r="20143" spans="141:141">
      <c r="EK20143" s="598"/>
    </row>
    <row r="20144" spans="141:141">
      <c r="EK20144" s="598"/>
    </row>
    <row r="20145" spans="141:141">
      <c r="EK20145" s="598"/>
    </row>
    <row r="20146" spans="141:141">
      <c r="EK20146" s="598"/>
    </row>
    <row r="20147" spans="141:141">
      <c r="EK20147" s="598"/>
    </row>
    <row r="20148" spans="141:141">
      <c r="EK20148" s="598"/>
    </row>
    <row r="20149" spans="141:141">
      <c r="EK20149" s="598"/>
    </row>
    <row r="20150" spans="141:141">
      <c r="EK20150" s="598"/>
    </row>
    <row r="20151" spans="141:141">
      <c r="EK20151" s="598"/>
    </row>
    <row r="20152" spans="141:141">
      <c r="EK20152" s="598"/>
    </row>
    <row r="20153" spans="141:141">
      <c r="EK20153" s="598"/>
    </row>
    <row r="20154" spans="141:141">
      <c r="EK20154" s="598"/>
    </row>
    <row r="20155" spans="141:141">
      <c r="EK20155" s="598"/>
    </row>
    <row r="20156" spans="141:141">
      <c r="EK20156" s="598"/>
    </row>
    <row r="20157" spans="141:141">
      <c r="EK20157" s="598"/>
    </row>
    <row r="20158" spans="141:141">
      <c r="EK20158" s="598"/>
    </row>
    <row r="20159" spans="141:141">
      <c r="EK20159" s="598"/>
    </row>
    <row r="20160" spans="141:141">
      <c r="EK20160" s="598"/>
    </row>
    <row r="20161" spans="141:141">
      <c r="EK20161" s="598"/>
    </row>
    <row r="20162" spans="141:141">
      <c r="EK20162" s="598"/>
    </row>
    <row r="20163" spans="141:141">
      <c r="EK20163" s="598"/>
    </row>
    <row r="20164" spans="141:141">
      <c r="EK20164" s="598"/>
    </row>
    <row r="20165" spans="141:141">
      <c r="EK20165" s="598"/>
    </row>
    <row r="20166" spans="141:141">
      <c r="EK20166" s="598"/>
    </row>
    <row r="20167" spans="141:141">
      <c r="EK20167" s="598"/>
    </row>
    <row r="20168" spans="141:141">
      <c r="EK20168" s="598"/>
    </row>
    <row r="20169" spans="141:141">
      <c r="EK20169" s="598"/>
    </row>
    <row r="20170" spans="141:141">
      <c r="EK20170" s="598"/>
    </row>
    <row r="20171" spans="141:141">
      <c r="EK20171" s="598"/>
    </row>
    <row r="20172" spans="141:141">
      <c r="EK20172" s="598"/>
    </row>
    <row r="20173" spans="141:141">
      <c r="EK20173" s="598"/>
    </row>
    <row r="20174" spans="141:141">
      <c r="EK20174" s="598"/>
    </row>
    <row r="20175" spans="141:141">
      <c r="EK20175" s="598"/>
    </row>
    <row r="20176" spans="141:141">
      <c r="EK20176" s="598"/>
    </row>
    <row r="20177" spans="141:141">
      <c r="EK20177" s="598"/>
    </row>
    <row r="20178" spans="141:141">
      <c r="EK20178" s="598"/>
    </row>
    <row r="20179" spans="141:141">
      <c r="EK20179" s="598"/>
    </row>
    <row r="20180" spans="141:141">
      <c r="EK20180" s="598"/>
    </row>
    <row r="20181" spans="141:141">
      <c r="EK20181" s="598"/>
    </row>
    <row r="20182" spans="141:141">
      <c r="EK20182" s="598"/>
    </row>
    <row r="20183" spans="141:141">
      <c r="EK20183" s="598"/>
    </row>
    <row r="20184" spans="141:141">
      <c r="EK20184" s="598"/>
    </row>
    <row r="20185" spans="141:141">
      <c r="EK20185" s="598"/>
    </row>
    <row r="20186" spans="141:141">
      <c r="EK20186" s="598"/>
    </row>
    <row r="20187" spans="141:141">
      <c r="EK20187" s="598"/>
    </row>
    <row r="20188" spans="141:141">
      <c r="EK20188" s="598"/>
    </row>
    <row r="20189" spans="141:141">
      <c r="EK20189" s="598"/>
    </row>
    <row r="20190" spans="141:141">
      <c r="EK20190" s="598"/>
    </row>
    <row r="20191" spans="141:141">
      <c r="EK20191" s="598"/>
    </row>
    <row r="20192" spans="141:141">
      <c r="EK20192" s="598"/>
    </row>
    <row r="20193" spans="141:141">
      <c r="EK20193" s="598"/>
    </row>
    <row r="20194" spans="141:141">
      <c r="EK20194" s="598"/>
    </row>
    <row r="20195" spans="141:141">
      <c r="EK20195" s="598"/>
    </row>
    <row r="20196" spans="141:141">
      <c r="EK20196" s="598"/>
    </row>
    <row r="20197" spans="141:141">
      <c r="EK20197" s="598"/>
    </row>
    <row r="20198" spans="141:141">
      <c r="EK20198" s="598"/>
    </row>
    <row r="20199" spans="141:141">
      <c r="EK20199" s="598"/>
    </row>
    <row r="20200" spans="141:141">
      <c r="EK20200" s="598"/>
    </row>
    <row r="20201" spans="141:141">
      <c r="EK20201" s="598"/>
    </row>
    <row r="20202" spans="141:141">
      <c r="EK20202" s="598"/>
    </row>
    <row r="20203" spans="141:141">
      <c r="EK20203" s="598"/>
    </row>
    <row r="20204" spans="141:141">
      <c r="EK20204" s="598"/>
    </row>
    <row r="20205" spans="141:141">
      <c r="EK20205" s="598"/>
    </row>
    <row r="20206" spans="141:141">
      <c r="EK20206" s="598"/>
    </row>
    <row r="20207" spans="141:141">
      <c r="EK20207" s="598"/>
    </row>
    <row r="20208" spans="141:141">
      <c r="EK20208" s="598"/>
    </row>
    <row r="20209" spans="141:141">
      <c r="EK20209" s="598"/>
    </row>
    <row r="20210" spans="141:141">
      <c r="EK20210" s="598"/>
    </row>
    <row r="20211" spans="141:141">
      <c r="EK20211" s="598"/>
    </row>
    <row r="20212" spans="141:141">
      <c r="EK20212" s="598"/>
    </row>
    <row r="20213" spans="141:141">
      <c r="EK20213" s="598"/>
    </row>
    <row r="20214" spans="141:141">
      <c r="EK20214" s="598"/>
    </row>
    <row r="20215" spans="141:141">
      <c r="EK20215" s="598"/>
    </row>
    <row r="20216" spans="141:141">
      <c r="EK20216" s="598"/>
    </row>
    <row r="20217" spans="141:141">
      <c r="EK20217" s="598"/>
    </row>
    <row r="20218" spans="141:141">
      <c r="EK20218" s="598"/>
    </row>
    <row r="20219" spans="141:141">
      <c r="EK20219" s="598"/>
    </row>
    <row r="20220" spans="141:141">
      <c r="EK20220" s="598"/>
    </row>
    <row r="20221" spans="141:141">
      <c r="EK20221" s="598"/>
    </row>
    <row r="20222" spans="141:141">
      <c r="EK20222" s="598"/>
    </row>
    <row r="20223" spans="141:141">
      <c r="EK20223" s="598"/>
    </row>
    <row r="20224" spans="141:141">
      <c r="EK20224" s="598"/>
    </row>
    <row r="20225" spans="141:141">
      <c r="EK20225" s="598"/>
    </row>
    <row r="20226" spans="141:141">
      <c r="EK20226" s="598"/>
    </row>
    <row r="20227" spans="141:141">
      <c r="EK20227" s="598"/>
    </row>
    <row r="20228" spans="141:141">
      <c r="EK20228" s="598"/>
    </row>
    <row r="20229" spans="141:141">
      <c r="EK20229" s="598"/>
    </row>
    <row r="20230" spans="141:141">
      <c r="EK20230" s="598"/>
    </row>
    <row r="20231" spans="141:141">
      <c r="EK20231" s="598"/>
    </row>
    <row r="20232" spans="141:141">
      <c r="EK20232" s="598"/>
    </row>
    <row r="20233" spans="141:141">
      <c r="EK20233" s="598"/>
    </row>
    <row r="20234" spans="141:141">
      <c r="EK20234" s="598"/>
    </row>
    <row r="20235" spans="141:141">
      <c r="EK20235" s="598"/>
    </row>
    <row r="20236" spans="141:141">
      <c r="EK20236" s="598"/>
    </row>
    <row r="20237" spans="141:141">
      <c r="EK20237" s="598"/>
    </row>
    <row r="20238" spans="141:141">
      <c r="EK20238" s="598"/>
    </row>
    <row r="20239" spans="141:141">
      <c r="EK20239" s="598"/>
    </row>
    <row r="20240" spans="141:141">
      <c r="EK20240" s="598"/>
    </row>
    <row r="20241" spans="141:141">
      <c r="EK20241" s="598"/>
    </row>
    <row r="20242" spans="141:141">
      <c r="EK20242" s="598"/>
    </row>
    <row r="20243" spans="141:141">
      <c r="EK20243" s="598"/>
    </row>
    <row r="20244" spans="141:141">
      <c r="EK20244" s="598"/>
    </row>
    <row r="20245" spans="141:141">
      <c r="EK20245" s="598"/>
    </row>
    <row r="20246" spans="141:141">
      <c r="EK20246" s="598"/>
    </row>
    <row r="20247" spans="141:141">
      <c r="EK20247" s="598"/>
    </row>
    <row r="20248" spans="141:141">
      <c r="EK20248" s="598"/>
    </row>
    <row r="20249" spans="141:141">
      <c r="EK20249" s="598"/>
    </row>
    <row r="20250" spans="141:141">
      <c r="EK20250" s="598"/>
    </row>
    <row r="20251" spans="141:141">
      <c r="EK20251" s="598"/>
    </row>
    <row r="20252" spans="141:141">
      <c r="EK20252" s="598"/>
    </row>
    <row r="20253" spans="141:141">
      <c r="EK20253" s="598"/>
    </row>
    <row r="20254" spans="141:141">
      <c r="EK20254" s="598"/>
    </row>
    <row r="20255" spans="141:141">
      <c r="EK20255" s="598"/>
    </row>
    <row r="20256" spans="141:141">
      <c r="EK20256" s="598"/>
    </row>
    <row r="20257" spans="141:141">
      <c r="EK20257" s="598"/>
    </row>
    <row r="20258" spans="141:141">
      <c r="EK20258" s="598"/>
    </row>
    <row r="20259" spans="141:141">
      <c r="EK20259" s="598"/>
    </row>
    <row r="20260" spans="141:141">
      <c r="EK20260" s="598"/>
    </row>
    <row r="20261" spans="141:141">
      <c r="EK20261" s="598"/>
    </row>
    <row r="20262" spans="141:141">
      <c r="EK20262" s="598"/>
    </row>
    <row r="20263" spans="141:141">
      <c r="EK20263" s="598"/>
    </row>
    <row r="20264" spans="141:141">
      <c r="EK20264" s="598"/>
    </row>
    <row r="20265" spans="141:141">
      <c r="EK20265" s="598"/>
    </row>
    <row r="20266" spans="141:141">
      <c r="EK20266" s="598"/>
    </row>
    <row r="20267" spans="141:141">
      <c r="EK20267" s="598"/>
    </row>
    <row r="20268" spans="141:141">
      <c r="EK20268" s="598"/>
    </row>
    <row r="20269" spans="141:141">
      <c r="EK20269" s="598"/>
    </row>
    <row r="20270" spans="141:141">
      <c r="EK20270" s="598"/>
    </row>
    <row r="20271" spans="141:141">
      <c r="EK20271" s="598"/>
    </row>
    <row r="20272" spans="141:141">
      <c r="EK20272" s="598"/>
    </row>
    <row r="20273" spans="141:141">
      <c r="EK20273" s="598"/>
    </row>
    <row r="20274" spans="141:141">
      <c r="EK20274" s="598"/>
    </row>
    <row r="20275" spans="141:141">
      <c r="EK20275" s="598"/>
    </row>
    <row r="20276" spans="141:141">
      <c r="EK20276" s="598"/>
    </row>
    <row r="20277" spans="141:141">
      <c r="EK20277" s="598"/>
    </row>
    <row r="20278" spans="141:141">
      <c r="EK20278" s="598"/>
    </row>
    <row r="20279" spans="141:141">
      <c r="EK20279" s="598"/>
    </row>
    <row r="20280" spans="141:141">
      <c r="EK20280" s="598"/>
    </row>
    <row r="20281" spans="141:141">
      <c r="EK20281" s="598"/>
    </row>
    <row r="20282" spans="141:141">
      <c r="EK20282" s="598"/>
    </row>
    <row r="20283" spans="141:141">
      <c r="EK20283" s="598"/>
    </row>
    <row r="20284" spans="141:141">
      <c r="EK20284" s="598"/>
    </row>
    <row r="20285" spans="141:141">
      <c r="EK20285" s="598"/>
    </row>
    <row r="20286" spans="141:141">
      <c r="EK20286" s="598"/>
    </row>
    <row r="20287" spans="141:141">
      <c r="EK20287" s="598"/>
    </row>
    <row r="20288" spans="141:141">
      <c r="EK20288" s="598"/>
    </row>
    <row r="20289" spans="141:141">
      <c r="EK20289" s="598"/>
    </row>
    <row r="20290" spans="141:141">
      <c r="EK20290" s="598"/>
    </row>
    <row r="20291" spans="141:141">
      <c r="EK20291" s="598"/>
    </row>
    <row r="20292" spans="141:141">
      <c r="EK20292" s="598"/>
    </row>
    <row r="20293" spans="141:141">
      <c r="EK20293" s="598"/>
    </row>
    <row r="20294" spans="141:141">
      <c r="EK20294" s="598"/>
    </row>
    <row r="20295" spans="141:141">
      <c r="EK20295" s="598"/>
    </row>
    <row r="20296" spans="141:141">
      <c r="EK20296" s="598"/>
    </row>
    <row r="20297" spans="141:141">
      <c r="EK20297" s="598"/>
    </row>
    <row r="20298" spans="141:141">
      <c r="EK20298" s="598"/>
    </row>
    <row r="20299" spans="141:141">
      <c r="EK20299" s="598"/>
    </row>
    <row r="20300" spans="141:141">
      <c r="EK20300" s="598"/>
    </row>
    <row r="20301" spans="141:141">
      <c r="EK20301" s="598"/>
    </row>
    <row r="20302" spans="141:141">
      <c r="EK20302" s="598"/>
    </row>
    <row r="20303" spans="141:141">
      <c r="EK20303" s="598"/>
    </row>
    <row r="20304" spans="141:141">
      <c r="EK20304" s="598"/>
    </row>
    <row r="20305" spans="141:141">
      <c r="EK20305" s="598"/>
    </row>
    <row r="20306" spans="141:141">
      <c r="EK20306" s="598"/>
    </row>
    <row r="20307" spans="141:141">
      <c r="EK20307" s="598"/>
    </row>
    <row r="20308" spans="141:141">
      <c r="EK20308" s="598"/>
    </row>
    <row r="20309" spans="141:141">
      <c r="EK20309" s="598"/>
    </row>
    <row r="20310" spans="141:141">
      <c r="EK20310" s="598"/>
    </row>
    <row r="20311" spans="141:141">
      <c r="EK20311" s="598"/>
    </row>
    <row r="20312" spans="141:141">
      <c r="EK20312" s="598"/>
    </row>
    <row r="20313" spans="141:141">
      <c r="EK20313" s="598"/>
    </row>
    <row r="20314" spans="141:141">
      <c r="EK20314" s="598"/>
    </row>
    <row r="20315" spans="141:141">
      <c r="EK20315" s="598"/>
    </row>
    <row r="20316" spans="141:141">
      <c r="EK20316" s="598"/>
    </row>
    <row r="20317" spans="141:141">
      <c r="EK20317" s="598"/>
    </row>
    <row r="20318" spans="141:141">
      <c r="EK20318" s="598"/>
    </row>
    <row r="20319" spans="141:141">
      <c r="EK20319" s="598"/>
    </row>
    <row r="20320" spans="141:141">
      <c r="EK20320" s="598"/>
    </row>
    <row r="20321" spans="141:141">
      <c r="EK20321" s="598"/>
    </row>
    <row r="20322" spans="141:141">
      <c r="EK20322" s="598"/>
    </row>
    <row r="20323" spans="141:141">
      <c r="EK20323" s="598"/>
    </row>
    <row r="20324" spans="141:141">
      <c r="EK20324" s="598"/>
    </row>
    <row r="20325" spans="141:141">
      <c r="EK20325" s="598"/>
    </row>
    <row r="20326" spans="141:141">
      <c r="EK20326" s="598"/>
    </row>
    <row r="20327" spans="141:141">
      <c r="EK20327" s="598"/>
    </row>
    <row r="20328" spans="141:141">
      <c r="EK20328" s="598"/>
    </row>
    <row r="20329" spans="141:141">
      <c r="EK20329" s="598"/>
    </row>
    <row r="20330" spans="141:141">
      <c r="EK20330" s="598"/>
    </row>
    <row r="20331" spans="141:141">
      <c r="EK20331" s="598"/>
    </row>
    <row r="20332" spans="141:141">
      <c r="EK20332" s="598"/>
    </row>
    <row r="20333" spans="141:141">
      <c r="EK20333" s="598"/>
    </row>
    <row r="20334" spans="141:141">
      <c r="EK20334" s="598"/>
    </row>
    <row r="20335" spans="141:141">
      <c r="EK20335" s="598"/>
    </row>
    <row r="20336" spans="141:141">
      <c r="EK20336" s="598"/>
    </row>
    <row r="20337" spans="141:141">
      <c r="EK20337" s="598"/>
    </row>
    <row r="20338" spans="141:141">
      <c r="EK20338" s="598"/>
    </row>
    <row r="20339" spans="141:141">
      <c r="EK20339" s="598"/>
    </row>
    <row r="20340" spans="141:141">
      <c r="EK20340" s="598"/>
    </row>
    <row r="20341" spans="141:141">
      <c r="EK20341" s="598"/>
    </row>
    <row r="20342" spans="141:141">
      <c r="EK20342" s="598"/>
    </row>
    <row r="20343" spans="141:141">
      <c r="EK20343" s="598"/>
    </row>
    <row r="20344" spans="141:141">
      <c r="EK20344" s="598"/>
    </row>
    <row r="20345" spans="141:141">
      <c r="EK20345" s="598"/>
    </row>
    <row r="20346" spans="141:141">
      <c r="EK20346" s="598"/>
    </row>
    <row r="20347" spans="141:141">
      <c r="EK20347" s="598"/>
    </row>
    <row r="20348" spans="141:141">
      <c r="EK20348" s="598"/>
    </row>
    <row r="20349" spans="141:141">
      <c r="EK20349" s="598"/>
    </row>
    <row r="20350" spans="141:141">
      <c r="EK20350" s="598"/>
    </row>
    <row r="20351" spans="141:141">
      <c r="EK20351" s="598"/>
    </row>
    <row r="20352" spans="141:141">
      <c r="EK20352" s="598"/>
    </row>
    <row r="20353" spans="141:141">
      <c r="EK20353" s="598"/>
    </row>
    <row r="20354" spans="141:141">
      <c r="EK20354" s="598"/>
    </row>
    <row r="20355" spans="141:141">
      <c r="EK20355" s="598"/>
    </row>
    <row r="20356" spans="141:141">
      <c r="EK20356" s="598"/>
    </row>
    <row r="20357" spans="141:141">
      <c r="EK20357" s="598"/>
    </row>
    <row r="20358" spans="141:141">
      <c r="EK20358" s="598"/>
    </row>
    <row r="20359" spans="141:141">
      <c r="EK20359" s="598"/>
    </row>
    <row r="20360" spans="141:141">
      <c r="EK20360" s="598"/>
    </row>
    <row r="20361" spans="141:141">
      <c r="EK20361" s="598"/>
    </row>
    <row r="20362" spans="141:141">
      <c r="EK20362" s="598"/>
    </row>
    <row r="20363" spans="141:141">
      <c r="EK20363" s="598"/>
    </row>
    <row r="20364" spans="141:141">
      <c r="EK20364" s="598"/>
    </row>
    <row r="20365" spans="141:141">
      <c r="EK20365" s="598"/>
    </row>
    <row r="20366" spans="141:141">
      <c r="EK20366" s="598"/>
    </row>
    <row r="20367" spans="141:141">
      <c r="EK20367" s="598"/>
    </row>
    <row r="20368" spans="141:141">
      <c r="EK20368" s="598"/>
    </row>
    <row r="20369" spans="141:141">
      <c r="EK20369" s="598"/>
    </row>
    <row r="20370" spans="141:141">
      <c r="EK20370" s="598"/>
    </row>
    <row r="20371" spans="141:141">
      <c r="EK20371" s="598"/>
    </row>
    <row r="20372" spans="141:141">
      <c r="EK20372" s="598"/>
    </row>
    <row r="20373" spans="141:141">
      <c r="EK20373" s="598"/>
    </row>
    <row r="20374" spans="141:141">
      <c r="EK20374" s="598"/>
    </row>
    <row r="20375" spans="141:141">
      <c r="EK20375" s="598"/>
    </row>
    <row r="20376" spans="141:141">
      <c r="EK20376" s="598"/>
    </row>
    <row r="20377" spans="141:141">
      <c r="EK20377" s="598"/>
    </row>
    <row r="20378" spans="141:141">
      <c r="EK20378" s="598"/>
    </row>
    <row r="20379" spans="141:141">
      <c r="EK20379" s="598"/>
    </row>
    <row r="20380" spans="141:141">
      <c r="EK20380" s="598"/>
    </row>
    <row r="20381" spans="141:141">
      <c r="EK20381" s="598"/>
    </row>
    <row r="20382" spans="141:141">
      <c r="EK20382" s="598"/>
    </row>
    <row r="20383" spans="141:141">
      <c r="EK20383" s="598"/>
    </row>
    <row r="20384" spans="141:141">
      <c r="EK20384" s="598"/>
    </row>
    <row r="20385" spans="141:141">
      <c r="EK20385" s="598"/>
    </row>
    <row r="20386" spans="141:141">
      <c r="EK20386" s="598"/>
    </row>
    <row r="20387" spans="141:141">
      <c r="EK20387" s="598"/>
    </row>
    <row r="20388" spans="141:141">
      <c r="EK20388" s="598"/>
    </row>
    <row r="20389" spans="141:141">
      <c r="EK20389" s="598"/>
    </row>
    <row r="20390" spans="141:141">
      <c r="EK20390" s="598"/>
    </row>
    <row r="20391" spans="141:141">
      <c r="EK20391" s="598"/>
    </row>
    <row r="20392" spans="141:141">
      <c r="EK20392" s="598"/>
    </row>
    <row r="20393" spans="141:141">
      <c r="EK20393" s="598"/>
    </row>
    <row r="20394" spans="141:141">
      <c r="EK20394" s="598"/>
    </row>
    <row r="20395" spans="141:141">
      <c r="EK20395" s="598"/>
    </row>
    <row r="20396" spans="141:141">
      <c r="EK20396" s="598"/>
    </row>
    <row r="20397" spans="141:141">
      <c r="EK20397" s="598"/>
    </row>
    <row r="20398" spans="141:141">
      <c r="EK20398" s="598"/>
    </row>
    <row r="20399" spans="141:141">
      <c r="EK20399" s="598"/>
    </row>
    <row r="20400" spans="141:141">
      <c r="EK20400" s="598"/>
    </row>
    <row r="20401" spans="141:141">
      <c r="EK20401" s="598"/>
    </row>
    <row r="20402" spans="141:141">
      <c r="EK20402" s="598"/>
    </row>
    <row r="20403" spans="141:141">
      <c r="EK20403" s="598"/>
    </row>
    <row r="20404" spans="141:141">
      <c r="EK20404" s="598"/>
    </row>
    <row r="20405" spans="141:141">
      <c r="EK20405" s="598"/>
    </row>
    <row r="20406" spans="141:141">
      <c r="EK20406" s="598"/>
    </row>
    <row r="20407" spans="141:141">
      <c r="EK20407" s="598"/>
    </row>
    <row r="20408" spans="141:141">
      <c r="EK20408" s="598"/>
    </row>
    <row r="20409" spans="141:141">
      <c r="EK20409" s="598"/>
    </row>
    <row r="20410" spans="141:141">
      <c r="EK20410" s="598"/>
    </row>
    <row r="20411" spans="141:141">
      <c r="EK20411" s="598"/>
    </row>
    <row r="20412" spans="141:141">
      <c r="EK20412" s="598"/>
    </row>
    <row r="20413" spans="141:141">
      <c r="EK20413" s="598"/>
    </row>
    <row r="20414" spans="141:141">
      <c r="EK20414" s="598"/>
    </row>
    <row r="20415" spans="141:141">
      <c r="EK20415" s="598"/>
    </row>
    <row r="20416" spans="141:141">
      <c r="EK20416" s="598"/>
    </row>
    <row r="20417" spans="141:141">
      <c r="EK20417" s="598"/>
    </row>
    <row r="20418" spans="141:141">
      <c r="EK20418" s="598"/>
    </row>
    <row r="20419" spans="141:141">
      <c r="EK20419" s="598"/>
    </row>
    <row r="20420" spans="141:141">
      <c r="EK20420" s="598"/>
    </row>
    <row r="20421" spans="141:141">
      <c r="EK20421" s="598"/>
    </row>
    <row r="20422" spans="141:141">
      <c r="EK20422" s="598"/>
    </row>
    <row r="20423" spans="141:141">
      <c r="EK20423" s="598"/>
    </row>
    <row r="20424" spans="141:141">
      <c r="EK20424" s="598"/>
    </row>
    <row r="20425" spans="141:141">
      <c r="EK20425" s="598"/>
    </row>
    <row r="20426" spans="141:141">
      <c r="EK20426" s="598"/>
    </row>
    <row r="20427" spans="141:141">
      <c r="EK20427" s="598"/>
    </row>
    <row r="20428" spans="141:141">
      <c r="EK20428" s="598"/>
    </row>
    <row r="20429" spans="141:141">
      <c r="EK20429" s="598"/>
    </row>
    <row r="20430" spans="141:141">
      <c r="EK20430" s="598"/>
    </row>
    <row r="20431" spans="141:141">
      <c r="EK20431" s="598"/>
    </row>
    <row r="20432" spans="141:141">
      <c r="EK20432" s="598"/>
    </row>
    <row r="20433" spans="141:141">
      <c r="EK20433" s="598"/>
    </row>
    <row r="20434" spans="141:141">
      <c r="EK20434" s="598"/>
    </row>
    <row r="20435" spans="141:141">
      <c r="EK20435" s="598"/>
    </row>
    <row r="20436" spans="141:141">
      <c r="EK20436" s="598"/>
    </row>
    <row r="20437" spans="141:141">
      <c r="EK20437" s="598"/>
    </row>
    <row r="20438" spans="141:141">
      <c r="EK20438" s="598"/>
    </row>
    <row r="20439" spans="141:141">
      <c r="EK20439" s="598"/>
    </row>
    <row r="20440" spans="141:141">
      <c r="EK20440" s="598"/>
    </row>
    <row r="20441" spans="141:141">
      <c r="EK20441" s="598"/>
    </row>
    <row r="20442" spans="141:141">
      <c r="EK20442" s="598"/>
    </row>
    <row r="20443" spans="141:141">
      <c r="EK20443" s="598"/>
    </row>
    <row r="20444" spans="141:141">
      <c r="EK20444" s="598"/>
    </row>
    <row r="20445" spans="141:141">
      <c r="EK20445" s="598"/>
    </row>
    <row r="20446" spans="141:141">
      <c r="EK20446" s="598"/>
    </row>
    <row r="20447" spans="141:141">
      <c r="EK20447" s="598"/>
    </row>
    <row r="20448" spans="141:141">
      <c r="EK20448" s="598"/>
    </row>
    <row r="20449" spans="141:141">
      <c r="EK20449" s="598"/>
    </row>
    <row r="20450" spans="141:141">
      <c r="EK20450" s="598"/>
    </row>
    <row r="20451" spans="141:141">
      <c r="EK20451" s="598"/>
    </row>
    <row r="20452" spans="141:141">
      <c r="EK20452" s="598"/>
    </row>
    <row r="20453" spans="141:141">
      <c r="EK20453" s="598"/>
    </row>
    <row r="20454" spans="141:141">
      <c r="EK20454" s="598"/>
    </row>
    <row r="20455" spans="141:141">
      <c r="EK20455" s="598"/>
    </row>
    <row r="20456" spans="141:141">
      <c r="EK20456" s="598"/>
    </row>
    <row r="20457" spans="141:141">
      <c r="EK20457" s="598"/>
    </row>
    <row r="20458" spans="141:141">
      <c r="EK20458" s="598"/>
    </row>
    <row r="20459" spans="141:141">
      <c r="EK20459" s="598"/>
    </row>
    <row r="20460" spans="141:141">
      <c r="EK20460" s="598"/>
    </row>
    <row r="20461" spans="141:141">
      <c r="EK20461" s="598"/>
    </row>
    <row r="20462" spans="141:141">
      <c r="EK20462" s="598"/>
    </row>
    <row r="20463" spans="141:141">
      <c r="EK20463" s="598"/>
    </row>
    <row r="20464" spans="141:141">
      <c r="EK20464" s="598"/>
    </row>
    <row r="20465" spans="141:141">
      <c r="EK20465" s="598"/>
    </row>
    <row r="20466" spans="141:141">
      <c r="EK20466" s="598"/>
    </row>
    <row r="20467" spans="141:141">
      <c r="EK20467" s="598"/>
    </row>
    <row r="20468" spans="141:141">
      <c r="EK20468" s="598"/>
    </row>
    <row r="20469" spans="141:141">
      <c r="EK20469" s="598"/>
    </row>
    <row r="20470" spans="141:141">
      <c r="EK20470" s="598"/>
    </row>
    <row r="20471" spans="141:141">
      <c r="EK20471" s="598"/>
    </row>
    <row r="20472" spans="141:141">
      <c r="EK20472" s="598"/>
    </row>
    <row r="20473" spans="141:141">
      <c r="EK20473" s="598"/>
    </row>
    <row r="20474" spans="141:141">
      <c r="EK20474" s="598"/>
    </row>
    <row r="20475" spans="141:141">
      <c r="EK20475" s="598"/>
    </row>
    <row r="20476" spans="141:141">
      <c r="EK20476" s="598"/>
    </row>
    <row r="20477" spans="141:141">
      <c r="EK20477" s="598"/>
    </row>
    <row r="20478" spans="141:141">
      <c r="EK20478" s="598"/>
    </row>
    <row r="20479" spans="141:141">
      <c r="EK20479" s="598"/>
    </row>
    <row r="20480" spans="141:141">
      <c r="EK20480" s="598"/>
    </row>
    <row r="20481" spans="141:141">
      <c r="EK20481" s="598"/>
    </row>
    <row r="20482" spans="141:141">
      <c r="EK20482" s="598"/>
    </row>
    <row r="20483" spans="141:141">
      <c r="EK20483" s="598"/>
    </row>
    <row r="20484" spans="141:141">
      <c r="EK20484" s="598"/>
    </row>
    <row r="20485" spans="141:141">
      <c r="EK20485" s="598"/>
    </row>
    <row r="20486" spans="141:141">
      <c r="EK20486" s="598"/>
    </row>
    <row r="20487" spans="141:141">
      <c r="EK20487" s="598"/>
    </row>
    <row r="20488" spans="141:141">
      <c r="EK20488" s="598"/>
    </row>
    <row r="20489" spans="141:141">
      <c r="EK20489" s="598"/>
    </row>
    <row r="20490" spans="141:141">
      <c r="EK20490" s="598"/>
    </row>
    <row r="20491" spans="141:141">
      <c r="EK20491" s="598"/>
    </row>
    <row r="20492" spans="141:141">
      <c r="EK20492" s="598"/>
    </row>
    <row r="20493" spans="141:141">
      <c r="EK20493" s="598"/>
    </row>
    <row r="20494" spans="141:141">
      <c r="EK20494" s="598"/>
    </row>
    <row r="20495" spans="141:141">
      <c r="EK20495" s="598"/>
    </row>
    <row r="20496" spans="141:141">
      <c r="EK20496" s="598"/>
    </row>
    <row r="20497" spans="141:141">
      <c r="EK20497" s="598"/>
    </row>
    <row r="20498" spans="141:141">
      <c r="EK20498" s="598"/>
    </row>
    <row r="20499" spans="141:141">
      <c r="EK20499" s="598"/>
    </row>
    <row r="20500" spans="141:141">
      <c r="EK20500" s="598"/>
    </row>
    <row r="20501" spans="141:141">
      <c r="EK20501" s="598"/>
    </row>
    <row r="20502" spans="141:141">
      <c r="EK20502" s="598"/>
    </row>
    <row r="20503" spans="141:141">
      <c r="EK20503" s="598"/>
    </row>
    <row r="20504" spans="141:141">
      <c r="EK20504" s="598"/>
    </row>
    <row r="20505" spans="141:141">
      <c r="EK20505" s="598"/>
    </row>
    <row r="20506" spans="141:141">
      <c r="EK20506" s="598"/>
    </row>
    <row r="20507" spans="141:141">
      <c r="EK20507" s="598"/>
    </row>
    <row r="20508" spans="141:141">
      <c r="EK20508" s="598"/>
    </row>
    <row r="20509" spans="141:141">
      <c r="EK20509" s="598"/>
    </row>
    <row r="20510" spans="141:141">
      <c r="EK20510" s="598"/>
    </row>
    <row r="20511" spans="141:141">
      <c r="EK20511" s="598"/>
    </row>
    <row r="20512" spans="141:141">
      <c r="EK20512" s="598"/>
    </row>
    <row r="20513" spans="141:141">
      <c r="EK20513" s="598"/>
    </row>
    <row r="20514" spans="141:141">
      <c r="EK20514" s="598"/>
    </row>
    <row r="20515" spans="141:141">
      <c r="EK20515" s="598"/>
    </row>
    <row r="20516" spans="141:141">
      <c r="EK20516" s="598"/>
    </row>
    <row r="20517" spans="141:141">
      <c r="EK20517" s="598"/>
    </row>
    <row r="20518" spans="141:141">
      <c r="EK20518" s="598"/>
    </row>
    <row r="20519" spans="141:141">
      <c r="EK20519" s="598"/>
    </row>
    <row r="20520" spans="141:141">
      <c r="EK20520" s="598"/>
    </row>
    <row r="20521" spans="141:141">
      <c r="EK20521" s="598"/>
    </row>
    <row r="20522" spans="141:141">
      <c r="EK20522" s="598"/>
    </row>
    <row r="20523" spans="141:141">
      <c r="EK20523" s="598"/>
    </row>
    <row r="20524" spans="141:141">
      <c r="EK20524" s="598"/>
    </row>
    <row r="20525" spans="141:141">
      <c r="EK20525" s="598"/>
    </row>
    <row r="20526" spans="141:141">
      <c r="EK20526" s="598"/>
    </row>
    <row r="20527" spans="141:141">
      <c r="EK20527" s="598"/>
    </row>
    <row r="20528" spans="141:141">
      <c r="EK20528" s="598"/>
    </row>
    <row r="20529" spans="141:141">
      <c r="EK20529" s="598"/>
    </row>
    <row r="20530" spans="141:141">
      <c r="EK20530" s="598"/>
    </row>
    <row r="20531" spans="141:141">
      <c r="EK20531" s="598"/>
    </row>
    <row r="20532" spans="141:141">
      <c r="EK20532" s="598"/>
    </row>
    <row r="20533" spans="141:141">
      <c r="EK20533" s="598"/>
    </row>
    <row r="20534" spans="141:141">
      <c r="EK20534" s="598"/>
    </row>
    <row r="20535" spans="141:141">
      <c r="EK20535" s="598"/>
    </row>
    <row r="20536" spans="141:141">
      <c r="EK20536" s="598"/>
    </row>
    <row r="20537" spans="141:141">
      <c r="EK20537" s="598"/>
    </row>
    <row r="20538" spans="141:141">
      <c r="EK20538" s="598"/>
    </row>
    <row r="20539" spans="141:141">
      <c r="EK20539" s="598"/>
    </row>
    <row r="20540" spans="141:141">
      <c r="EK20540" s="598"/>
    </row>
    <row r="20541" spans="141:141">
      <c r="EK20541" s="598"/>
    </row>
    <row r="20542" spans="141:141">
      <c r="EK20542" s="598"/>
    </row>
    <row r="20543" spans="141:141">
      <c r="EK20543" s="598"/>
    </row>
    <row r="20544" spans="141:141">
      <c r="EK20544" s="598"/>
    </row>
    <row r="20545" spans="141:141">
      <c r="EK20545" s="598"/>
    </row>
    <row r="20546" spans="141:141">
      <c r="EK20546" s="598"/>
    </row>
    <row r="20547" spans="141:141">
      <c r="EK20547" s="598"/>
    </row>
    <row r="20548" spans="141:141">
      <c r="EK20548" s="598"/>
    </row>
    <row r="20549" spans="141:141">
      <c r="EK20549" s="598"/>
    </row>
    <row r="20550" spans="141:141">
      <c r="EK20550" s="598"/>
    </row>
    <row r="20551" spans="141:141">
      <c r="EK20551" s="598"/>
    </row>
    <row r="20552" spans="141:141">
      <c r="EK20552" s="598"/>
    </row>
    <row r="20553" spans="141:141">
      <c r="EK20553" s="598"/>
    </row>
    <row r="20554" spans="141:141">
      <c r="EK20554" s="598"/>
    </row>
    <row r="20555" spans="141:141">
      <c r="EK20555" s="598"/>
    </row>
    <row r="20556" spans="141:141">
      <c r="EK20556" s="598"/>
    </row>
    <row r="20557" spans="141:141">
      <c r="EK20557" s="598"/>
    </row>
    <row r="20558" spans="141:141">
      <c r="EK20558" s="598"/>
    </row>
    <row r="20559" spans="141:141">
      <c r="EK20559" s="598"/>
    </row>
    <row r="20560" spans="141:141">
      <c r="EK20560" s="598"/>
    </row>
    <row r="20561" spans="141:141">
      <c r="EK20561" s="598"/>
    </row>
    <row r="20562" spans="141:141">
      <c r="EK20562" s="598"/>
    </row>
    <row r="20563" spans="141:141">
      <c r="EK20563" s="598"/>
    </row>
    <row r="20564" spans="141:141">
      <c r="EK20564" s="598"/>
    </row>
    <row r="20565" spans="141:141">
      <c r="EK20565" s="598"/>
    </row>
    <row r="20566" spans="141:141">
      <c r="EK20566" s="598"/>
    </row>
    <row r="20567" spans="141:141">
      <c r="EK20567" s="598"/>
    </row>
    <row r="20568" spans="141:141">
      <c r="EK20568" s="598"/>
    </row>
    <row r="20569" spans="141:141">
      <c r="EK20569" s="598"/>
    </row>
    <row r="20570" spans="141:141">
      <c r="EK20570" s="598"/>
    </row>
    <row r="20571" spans="141:141">
      <c r="EK20571" s="598"/>
    </row>
    <row r="20572" spans="141:141">
      <c r="EK20572" s="598"/>
    </row>
    <row r="20573" spans="141:141">
      <c r="EK20573" s="598"/>
    </row>
    <row r="20574" spans="141:141">
      <c r="EK20574" s="598"/>
    </row>
    <row r="20575" spans="141:141">
      <c r="EK20575" s="598"/>
    </row>
    <row r="20576" spans="141:141">
      <c r="EK20576" s="598"/>
    </row>
    <row r="20577" spans="141:141">
      <c r="EK20577" s="598"/>
    </row>
    <row r="20578" spans="141:141">
      <c r="EK20578" s="598"/>
    </row>
    <row r="20579" spans="141:141">
      <c r="EK20579" s="598"/>
    </row>
    <row r="20580" spans="141:141">
      <c r="EK20580" s="598"/>
    </row>
    <row r="20581" spans="141:141">
      <c r="EK20581" s="598"/>
    </row>
    <row r="20582" spans="141:141">
      <c r="EK20582" s="598"/>
    </row>
    <row r="20583" spans="141:141">
      <c r="EK20583" s="598"/>
    </row>
    <row r="20584" spans="141:141">
      <c r="EK20584" s="598"/>
    </row>
    <row r="20585" spans="141:141">
      <c r="EK20585" s="598"/>
    </row>
    <row r="20586" spans="141:141">
      <c r="EK20586" s="598"/>
    </row>
    <row r="20587" spans="141:141">
      <c r="EK20587" s="598"/>
    </row>
    <row r="20588" spans="141:141">
      <c r="EK20588" s="598"/>
    </row>
    <row r="20589" spans="141:141">
      <c r="EK20589" s="598"/>
    </row>
    <row r="20590" spans="141:141">
      <c r="EK20590" s="598"/>
    </row>
    <row r="20591" spans="141:141">
      <c r="EK20591" s="598"/>
    </row>
    <row r="20592" spans="141:141">
      <c r="EK20592" s="598"/>
    </row>
    <row r="20593" spans="141:141">
      <c r="EK20593" s="598"/>
    </row>
    <row r="20594" spans="141:141">
      <c r="EK20594" s="598"/>
    </row>
    <row r="20595" spans="141:141">
      <c r="EK20595" s="598"/>
    </row>
    <row r="20596" spans="141:141">
      <c r="EK20596" s="598"/>
    </row>
    <row r="20597" spans="141:141">
      <c r="EK20597" s="598"/>
    </row>
    <row r="20598" spans="141:141">
      <c r="EK20598" s="598"/>
    </row>
    <row r="20599" spans="141:141">
      <c r="EK20599" s="598"/>
    </row>
    <row r="20600" spans="141:141">
      <c r="EK20600" s="598"/>
    </row>
    <row r="20601" spans="141:141">
      <c r="EK20601" s="598"/>
    </row>
    <row r="20602" spans="141:141">
      <c r="EK20602" s="598"/>
    </row>
    <row r="20603" spans="141:141">
      <c r="EK20603" s="598"/>
    </row>
    <row r="20604" spans="141:141">
      <c r="EK20604" s="598"/>
    </row>
    <row r="20605" spans="141:141">
      <c r="EK20605" s="598"/>
    </row>
    <row r="20606" spans="141:141">
      <c r="EK20606" s="598"/>
    </row>
    <row r="20607" spans="141:141">
      <c r="EK20607" s="598"/>
    </row>
    <row r="20608" spans="141:141">
      <c r="EK20608" s="598"/>
    </row>
    <row r="20609" spans="141:141">
      <c r="EK20609" s="598"/>
    </row>
    <row r="20610" spans="141:141">
      <c r="EK20610" s="598"/>
    </row>
    <row r="20611" spans="141:141">
      <c r="EK20611" s="598"/>
    </row>
    <row r="20612" spans="141:141">
      <c r="EK20612" s="598"/>
    </row>
    <row r="20613" spans="141:141">
      <c r="EK20613" s="598"/>
    </row>
    <row r="20614" spans="141:141">
      <c r="EK20614" s="598"/>
    </row>
    <row r="20615" spans="141:141">
      <c r="EK20615" s="598"/>
    </row>
    <row r="20616" spans="141:141">
      <c r="EK20616" s="598"/>
    </row>
    <row r="20617" spans="141:141">
      <c r="EK20617" s="598"/>
    </row>
    <row r="20618" spans="141:141">
      <c r="EK20618" s="598"/>
    </row>
    <row r="20619" spans="141:141">
      <c r="EK20619" s="598"/>
    </row>
    <row r="20620" spans="141:141">
      <c r="EK20620" s="598"/>
    </row>
    <row r="20621" spans="141:141">
      <c r="EK20621" s="598"/>
    </row>
    <row r="20622" spans="141:141">
      <c r="EK20622" s="598"/>
    </row>
    <row r="20623" spans="141:141">
      <c r="EK20623" s="598"/>
    </row>
    <row r="20624" spans="141:141">
      <c r="EK20624" s="598"/>
    </row>
    <row r="20625" spans="141:141">
      <c r="EK20625" s="598"/>
    </row>
    <row r="20626" spans="141:141">
      <c r="EK20626" s="598"/>
    </row>
    <row r="20627" spans="141:141">
      <c r="EK20627" s="598"/>
    </row>
    <row r="20628" spans="141:141">
      <c r="EK20628" s="598"/>
    </row>
    <row r="20629" spans="141:141">
      <c r="EK20629" s="598"/>
    </row>
    <row r="20630" spans="141:141">
      <c r="EK20630" s="598"/>
    </row>
    <row r="20631" spans="141:141">
      <c r="EK20631" s="598"/>
    </row>
    <row r="20632" spans="141:141">
      <c r="EK20632" s="598"/>
    </row>
    <row r="20633" spans="141:141">
      <c r="EK20633" s="598"/>
    </row>
    <row r="20634" spans="141:141">
      <c r="EK20634" s="598"/>
    </row>
    <row r="20635" spans="141:141">
      <c r="EK20635" s="598"/>
    </row>
    <row r="20636" spans="141:141">
      <c r="EK20636" s="598"/>
    </row>
    <row r="20637" spans="141:141">
      <c r="EK20637" s="598"/>
    </row>
    <row r="20638" spans="141:141">
      <c r="EK20638" s="598"/>
    </row>
    <row r="20639" spans="141:141">
      <c r="EK20639" s="598"/>
    </row>
    <row r="20640" spans="141:141">
      <c r="EK20640" s="598"/>
    </row>
    <row r="20641" spans="141:141">
      <c r="EK20641" s="598"/>
    </row>
    <row r="20642" spans="141:141">
      <c r="EK20642" s="598"/>
    </row>
    <row r="20643" spans="141:141">
      <c r="EK20643" s="598"/>
    </row>
    <row r="20644" spans="141:141">
      <c r="EK20644" s="598"/>
    </row>
    <row r="20645" spans="141:141">
      <c r="EK20645" s="598"/>
    </row>
    <row r="20646" spans="141:141">
      <c r="EK20646" s="598"/>
    </row>
    <row r="20647" spans="141:141">
      <c r="EK20647" s="598"/>
    </row>
    <row r="20648" spans="141:141">
      <c r="EK20648" s="598"/>
    </row>
    <row r="20649" spans="141:141">
      <c r="EK20649" s="598"/>
    </row>
    <row r="20650" spans="141:141">
      <c r="EK20650" s="598"/>
    </row>
    <row r="20651" spans="141:141">
      <c r="EK20651" s="598"/>
    </row>
    <row r="20652" spans="141:141">
      <c r="EK20652" s="598"/>
    </row>
    <row r="20653" spans="141:141">
      <c r="EK20653" s="598"/>
    </row>
    <row r="20654" spans="141:141">
      <c r="EK20654" s="598"/>
    </row>
    <row r="20655" spans="141:141">
      <c r="EK20655" s="598"/>
    </row>
    <row r="20656" spans="141:141">
      <c r="EK20656" s="598"/>
    </row>
    <row r="20657" spans="141:141">
      <c r="EK20657" s="598"/>
    </row>
    <row r="20658" spans="141:141">
      <c r="EK20658" s="598"/>
    </row>
    <row r="20659" spans="141:141">
      <c r="EK20659" s="598"/>
    </row>
    <row r="20660" spans="141:141">
      <c r="EK20660" s="598"/>
    </row>
    <row r="20661" spans="141:141">
      <c r="EK20661" s="598"/>
    </row>
    <row r="20662" spans="141:141">
      <c r="EK20662" s="598"/>
    </row>
    <row r="20663" spans="141:141">
      <c r="EK20663" s="598"/>
    </row>
    <row r="20664" spans="141:141">
      <c r="EK20664" s="598"/>
    </row>
    <row r="20665" spans="141:141">
      <c r="EK20665" s="598"/>
    </row>
    <row r="20666" spans="141:141">
      <c r="EK20666" s="598"/>
    </row>
    <row r="20667" spans="141:141">
      <c r="EK20667" s="598"/>
    </row>
    <row r="20668" spans="141:141">
      <c r="EK20668" s="598"/>
    </row>
    <row r="20669" spans="141:141">
      <c r="EK20669" s="598"/>
    </row>
    <row r="20670" spans="141:141">
      <c r="EK20670" s="598"/>
    </row>
    <row r="20671" spans="141:141">
      <c r="EK20671" s="598"/>
    </row>
    <row r="20672" spans="141:141">
      <c r="EK20672" s="598"/>
    </row>
    <row r="20673" spans="141:141">
      <c r="EK20673" s="598"/>
    </row>
    <row r="20674" spans="141:141">
      <c r="EK20674" s="598"/>
    </row>
    <row r="20675" spans="141:141">
      <c r="EK20675" s="598"/>
    </row>
    <row r="20676" spans="141:141">
      <c r="EK20676" s="598"/>
    </row>
    <row r="20677" spans="141:141">
      <c r="EK20677" s="598"/>
    </row>
    <row r="20678" spans="141:141">
      <c r="EK20678" s="598"/>
    </row>
    <row r="20679" spans="141:141">
      <c r="EK20679" s="598"/>
    </row>
    <row r="20680" spans="141:141">
      <c r="EK20680" s="598"/>
    </row>
    <row r="20681" spans="141:141">
      <c r="EK20681" s="598"/>
    </row>
    <row r="20682" spans="141:141">
      <c r="EK20682" s="598"/>
    </row>
    <row r="20683" spans="141:141">
      <c r="EK20683" s="598"/>
    </row>
    <row r="20684" spans="141:141">
      <c r="EK20684" s="598"/>
    </row>
    <row r="20685" spans="141:141">
      <c r="EK20685" s="598"/>
    </row>
    <row r="20686" spans="141:141">
      <c r="EK20686" s="598"/>
    </row>
    <row r="20687" spans="141:141">
      <c r="EK20687" s="598"/>
    </row>
    <row r="20688" spans="141:141">
      <c r="EK20688" s="598"/>
    </row>
    <row r="20689" spans="141:141">
      <c r="EK20689" s="598"/>
    </row>
    <row r="20690" spans="141:141">
      <c r="EK20690" s="598"/>
    </row>
    <row r="20691" spans="141:141">
      <c r="EK20691" s="598"/>
    </row>
    <row r="20692" spans="141:141">
      <c r="EK20692" s="598"/>
    </row>
    <row r="20693" spans="141:141">
      <c r="EK20693" s="598"/>
    </row>
    <row r="20694" spans="141:141">
      <c r="EK20694" s="598"/>
    </row>
    <row r="20695" spans="141:141">
      <c r="EK20695" s="598"/>
    </row>
    <row r="20696" spans="141:141">
      <c r="EK20696" s="598"/>
    </row>
    <row r="20697" spans="141:141">
      <c r="EK20697" s="598"/>
    </row>
    <row r="20698" spans="141:141">
      <c r="EK20698" s="598"/>
    </row>
    <row r="20699" spans="141:141">
      <c r="EK20699" s="598"/>
    </row>
    <row r="20700" spans="141:141">
      <c r="EK20700" s="598"/>
    </row>
    <row r="20701" spans="141:141">
      <c r="EK20701" s="598"/>
    </row>
    <row r="20702" spans="141:141">
      <c r="EK20702" s="598"/>
    </row>
    <row r="20703" spans="141:141">
      <c r="EK20703" s="598"/>
    </row>
    <row r="20704" spans="141:141">
      <c r="EK20704" s="598"/>
    </row>
    <row r="20705" spans="141:141">
      <c r="EK20705" s="598"/>
    </row>
    <row r="20706" spans="141:141">
      <c r="EK20706" s="598"/>
    </row>
    <row r="20707" spans="141:141">
      <c r="EK20707" s="598"/>
    </row>
    <row r="20708" spans="141:141">
      <c r="EK20708" s="598"/>
    </row>
    <row r="20709" spans="141:141">
      <c r="EK20709" s="598"/>
    </row>
    <row r="20710" spans="141:141">
      <c r="EK20710" s="598"/>
    </row>
    <row r="20711" spans="141:141">
      <c r="EK20711" s="598"/>
    </row>
    <row r="20712" spans="141:141">
      <c r="EK20712" s="598"/>
    </row>
    <row r="20713" spans="141:141">
      <c r="EK20713" s="598"/>
    </row>
    <row r="20714" spans="141:141">
      <c r="EK20714" s="598"/>
    </row>
    <row r="20715" spans="141:141">
      <c r="EK20715" s="598"/>
    </row>
    <row r="20716" spans="141:141">
      <c r="EK20716" s="598"/>
    </row>
    <row r="20717" spans="141:141">
      <c r="EK20717" s="598"/>
    </row>
    <row r="20718" spans="141:141">
      <c r="EK20718" s="598"/>
    </row>
    <row r="20719" spans="141:141">
      <c r="EK20719" s="598"/>
    </row>
    <row r="20720" spans="141:141">
      <c r="EK20720" s="598"/>
    </row>
    <row r="20721" spans="141:141">
      <c r="EK20721" s="598"/>
    </row>
    <row r="20722" spans="141:141">
      <c r="EK20722" s="598"/>
    </row>
    <row r="20723" spans="141:141">
      <c r="EK20723" s="598"/>
    </row>
    <row r="20724" spans="141:141">
      <c r="EK20724" s="598"/>
    </row>
    <row r="20725" spans="141:141">
      <c r="EK20725" s="598"/>
    </row>
    <row r="20726" spans="141:141">
      <c r="EK20726" s="598"/>
    </row>
    <row r="20727" spans="141:141">
      <c r="EK20727" s="598"/>
    </row>
    <row r="20728" spans="141:141">
      <c r="EK20728" s="598"/>
    </row>
    <row r="20729" spans="141:141">
      <c r="EK20729" s="598"/>
    </row>
    <row r="20730" spans="141:141">
      <c r="EK20730" s="598"/>
    </row>
    <row r="20731" spans="141:141">
      <c r="EK20731" s="598"/>
    </row>
    <row r="20732" spans="141:141">
      <c r="EK20732" s="598"/>
    </row>
    <row r="20733" spans="141:141">
      <c r="EK20733" s="598"/>
    </row>
    <row r="20734" spans="141:141">
      <c r="EK20734" s="598"/>
    </row>
    <row r="20735" spans="141:141">
      <c r="EK20735" s="598"/>
    </row>
    <row r="20736" spans="141:141">
      <c r="EK20736" s="598"/>
    </row>
    <row r="20737" spans="141:141">
      <c r="EK20737" s="598"/>
    </row>
    <row r="20738" spans="141:141">
      <c r="EK20738" s="598"/>
    </row>
    <row r="20739" spans="141:141">
      <c r="EK20739" s="598"/>
    </row>
    <row r="20740" spans="141:141">
      <c r="EK20740" s="598"/>
    </row>
    <row r="20741" spans="141:141">
      <c r="EK20741" s="598"/>
    </row>
    <row r="20742" spans="141:141">
      <c r="EK20742" s="598"/>
    </row>
    <row r="20743" spans="141:141">
      <c r="EK20743" s="598"/>
    </row>
    <row r="20744" spans="141:141">
      <c r="EK20744" s="598"/>
    </row>
    <row r="20745" spans="141:141">
      <c r="EK20745" s="598"/>
    </row>
    <row r="20746" spans="141:141">
      <c r="EK20746" s="598"/>
    </row>
    <row r="20747" spans="141:141">
      <c r="EK20747" s="598"/>
    </row>
    <row r="20748" spans="141:141">
      <c r="EK20748" s="598"/>
    </row>
    <row r="20749" spans="141:141">
      <c r="EK20749" s="598"/>
    </row>
    <row r="20750" spans="141:141">
      <c r="EK20750" s="598"/>
    </row>
    <row r="20751" spans="141:141">
      <c r="EK20751" s="598"/>
    </row>
    <row r="20752" spans="141:141">
      <c r="EK20752" s="598"/>
    </row>
    <row r="20753" spans="141:141">
      <c r="EK20753" s="598"/>
    </row>
    <row r="20754" spans="141:141">
      <c r="EK20754" s="598"/>
    </row>
    <row r="20755" spans="141:141">
      <c r="EK20755" s="598"/>
    </row>
    <row r="20756" spans="141:141">
      <c r="EK20756" s="598"/>
    </row>
    <row r="20757" spans="141:141">
      <c r="EK20757" s="598"/>
    </row>
    <row r="20758" spans="141:141">
      <c r="EK20758" s="598"/>
    </row>
    <row r="20759" spans="141:141">
      <c r="EK20759" s="598"/>
    </row>
    <row r="20760" spans="141:141">
      <c r="EK20760" s="598"/>
    </row>
    <row r="20761" spans="141:141">
      <c r="EK20761" s="598"/>
    </row>
    <row r="20762" spans="141:141">
      <c r="EK20762" s="598"/>
    </row>
    <row r="20763" spans="141:141">
      <c r="EK20763" s="598"/>
    </row>
    <row r="20764" spans="141:141">
      <c r="EK20764" s="598"/>
    </row>
    <row r="20765" spans="141:141">
      <c r="EK20765" s="598"/>
    </row>
    <row r="20766" spans="141:141">
      <c r="EK20766" s="598"/>
    </row>
    <row r="20767" spans="141:141">
      <c r="EK20767" s="598"/>
    </row>
    <row r="20768" spans="141:141">
      <c r="EK20768" s="598"/>
    </row>
    <row r="20769" spans="141:141">
      <c r="EK20769" s="598"/>
    </row>
    <row r="20770" spans="141:141">
      <c r="EK20770" s="598"/>
    </row>
    <row r="20771" spans="141:141">
      <c r="EK20771" s="598"/>
    </row>
    <row r="20772" spans="141:141">
      <c r="EK20772" s="598"/>
    </row>
    <row r="20773" spans="141:141">
      <c r="EK20773" s="598"/>
    </row>
    <row r="20774" spans="141:141">
      <c r="EK20774" s="598"/>
    </row>
    <row r="20775" spans="141:141">
      <c r="EK20775" s="598"/>
    </row>
    <row r="20776" spans="141:141">
      <c r="EK20776" s="598"/>
    </row>
    <row r="20777" spans="141:141">
      <c r="EK20777" s="598"/>
    </row>
    <row r="20778" spans="141:141">
      <c r="EK20778" s="598"/>
    </row>
    <row r="20779" spans="141:141">
      <c r="EK20779" s="598"/>
    </row>
    <row r="20780" spans="141:141">
      <c r="EK20780" s="598"/>
    </row>
    <row r="20781" spans="141:141">
      <c r="EK20781" s="598"/>
    </row>
    <row r="20782" spans="141:141">
      <c r="EK20782" s="598"/>
    </row>
    <row r="20783" spans="141:141">
      <c r="EK20783" s="598"/>
    </row>
    <row r="20784" spans="141:141">
      <c r="EK20784" s="598"/>
    </row>
    <row r="20785" spans="141:141">
      <c r="EK20785" s="598"/>
    </row>
    <row r="20786" spans="141:141">
      <c r="EK20786" s="598"/>
    </row>
    <row r="20787" spans="141:141">
      <c r="EK20787" s="598"/>
    </row>
    <row r="20788" spans="141:141">
      <c r="EK20788" s="598"/>
    </row>
    <row r="20789" spans="141:141">
      <c r="EK20789" s="598"/>
    </row>
    <row r="20790" spans="141:141">
      <c r="EK20790" s="598"/>
    </row>
    <row r="20791" spans="141:141">
      <c r="EK20791" s="598"/>
    </row>
    <row r="20792" spans="141:141">
      <c r="EK20792" s="598"/>
    </row>
    <row r="20793" spans="141:141">
      <c r="EK20793" s="598"/>
    </row>
    <row r="20794" spans="141:141">
      <c r="EK20794" s="598"/>
    </row>
    <row r="20795" spans="141:141">
      <c r="EK20795" s="598"/>
    </row>
    <row r="20796" spans="141:141">
      <c r="EK20796" s="598"/>
    </row>
    <row r="20797" spans="141:141">
      <c r="EK20797" s="598"/>
    </row>
    <row r="20798" spans="141:141">
      <c r="EK20798" s="598"/>
    </row>
    <row r="20799" spans="141:141">
      <c r="EK20799" s="598"/>
    </row>
    <row r="20800" spans="141:141">
      <c r="EK20800" s="598"/>
    </row>
    <row r="20801" spans="141:141">
      <c r="EK20801" s="598"/>
    </row>
    <row r="20802" spans="141:141">
      <c r="EK20802" s="598"/>
    </row>
    <row r="20803" spans="141:141">
      <c r="EK20803" s="598"/>
    </row>
    <row r="20804" spans="141:141">
      <c r="EK20804" s="598"/>
    </row>
    <row r="20805" spans="141:141">
      <c r="EK20805" s="598"/>
    </row>
    <row r="20806" spans="141:141">
      <c r="EK20806" s="598"/>
    </row>
    <row r="20807" spans="141:141">
      <c r="EK20807" s="598"/>
    </row>
    <row r="20808" spans="141:141">
      <c r="EK20808" s="598"/>
    </row>
    <row r="20809" spans="141:141">
      <c r="EK20809" s="598"/>
    </row>
    <row r="20810" spans="141:141">
      <c r="EK20810" s="598"/>
    </row>
    <row r="20811" spans="141:141">
      <c r="EK20811" s="598"/>
    </row>
    <row r="20812" spans="141:141">
      <c r="EK20812" s="598"/>
    </row>
    <row r="20813" spans="141:141">
      <c r="EK20813" s="598"/>
    </row>
    <row r="20814" spans="141:141">
      <c r="EK20814" s="598"/>
    </row>
    <row r="20815" spans="141:141">
      <c r="EK20815" s="598"/>
    </row>
    <row r="20816" spans="141:141">
      <c r="EK20816" s="598"/>
    </row>
    <row r="20817" spans="141:141">
      <c r="EK20817" s="598"/>
    </row>
    <row r="20818" spans="141:141">
      <c r="EK20818" s="598"/>
    </row>
    <row r="20819" spans="141:141">
      <c r="EK20819" s="598"/>
    </row>
    <row r="20820" spans="141:141">
      <c r="EK20820" s="598"/>
    </row>
    <row r="20821" spans="141:141">
      <c r="EK20821" s="598"/>
    </row>
    <row r="20822" spans="141:141">
      <c r="EK20822" s="598"/>
    </row>
    <row r="20823" spans="141:141">
      <c r="EK20823" s="598"/>
    </row>
    <row r="20824" spans="141:141">
      <c r="EK20824" s="598"/>
    </row>
    <row r="20825" spans="141:141">
      <c r="EK20825" s="598"/>
    </row>
    <row r="20826" spans="141:141">
      <c r="EK20826" s="598"/>
    </row>
    <row r="20827" spans="141:141">
      <c r="EK20827" s="598"/>
    </row>
    <row r="20828" spans="141:141">
      <c r="EK20828" s="598"/>
    </row>
    <row r="20829" spans="141:141">
      <c r="EK20829" s="598"/>
    </row>
    <row r="20830" spans="141:141">
      <c r="EK20830" s="598"/>
    </row>
    <row r="20831" spans="141:141">
      <c r="EK20831" s="598"/>
    </row>
    <row r="20832" spans="141:141">
      <c r="EK20832" s="598"/>
    </row>
    <row r="20833" spans="141:141">
      <c r="EK20833" s="598"/>
    </row>
    <row r="20834" spans="141:141">
      <c r="EK20834" s="598"/>
    </row>
    <row r="20835" spans="141:141">
      <c r="EK20835" s="598"/>
    </row>
    <row r="20836" spans="141:141">
      <c r="EK20836" s="598"/>
    </row>
    <row r="20837" spans="141:141">
      <c r="EK20837" s="598"/>
    </row>
    <row r="20838" spans="141:141">
      <c r="EK20838" s="598"/>
    </row>
    <row r="20839" spans="141:141">
      <c r="EK20839" s="598"/>
    </row>
    <row r="20840" spans="141:141">
      <c r="EK20840" s="598"/>
    </row>
    <row r="20841" spans="141:141">
      <c r="EK20841" s="598"/>
    </row>
    <row r="20842" spans="141:141">
      <c r="EK20842" s="598"/>
    </row>
    <row r="20843" spans="141:141">
      <c r="EK20843" s="598"/>
    </row>
    <row r="20844" spans="141:141">
      <c r="EK20844" s="598"/>
    </row>
    <row r="20845" spans="141:141">
      <c r="EK20845" s="598"/>
    </row>
    <row r="20846" spans="141:141">
      <c r="EK20846" s="598"/>
    </row>
    <row r="20847" spans="141:141">
      <c r="EK20847" s="598"/>
    </row>
    <row r="20848" spans="141:141">
      <c r="EK20848" s="598"/>
    </row>
    <row r="20849" spans="141:141">
      <c r="EK20849" s="598"/>
    </row>
    <row r="20850" spans="141:141">
      <c r="EK20850" s="598"/>
    </row>
    <row r="20851" spans="141:141">
      <c r="EK20851" s="598"/>
    </row>
    <row r="20852" spans="141:141">
      <c r="EK20852" s="598"/>
    </row>
    <row r="20853" spans="141:141">
      <c r="EK20853" s="598"/>
    </row>
    <row r="20854" spans="141:141">
      <c r="EK20854" s="598"/>
    </row>
    <row r="20855" spans="141:141">
      <c r="EK20855" s="598"/>
    </row>
    <row r="20856" spans="141:141">
      <c r="EK20856" s="598"/>
    </row>
    <row r="20857" spans="141:141">
      <c r="EK20857" s="598"/>
    </row>
    <row r="20858" spans="141:141">
      <c r="EK20858" s="598"/>
    </row>
    <row r="20859" spans="141:141">
      <c r="EK20859" s="598"/>
    </row>
    <row r="20860" spans="141:141">
      <c r="EK20860" s="598"/>
    </row>
    <row r="20861" spans="141:141">
      <c r="EK20861" s="598"/>
    </row>
    <row r="20862" spans="141:141">
      <c r="EK20862" s="598"/>
    </row>
    <row r="20863" spans="141:141">
      <c r="EK20863" s="598"/>
    </row>
    <row r="20864" spans="141:141">
      <c r="EK20864" s="598"/>
    </row>
    <row r="20865" spans="141:141">
      <c r="EK20865" s="598"/>
    </row>
    <row r="20866" spans="141:141">
      <c r="EK20866" s="598"/>
    </row>
    <row r="20867" spans="141:141">
      <c r="EK20867" s="598"/>
    </row>
    <row r="20868" spans="141:141">
      <c r="EK20868" s="598"/>
    </row>
    <row r="20869" spans="141:141">
      <c r="EK20869" s="598"/>
    </row>
    <row r="20870" spans="141:141">
      <c r="EK20870" s="598"/>
    </row>
    <row r="20871" spans="141:141">
      <c r="EK20871" s="598"/>
    </row>
    <row r="20872" spans="141:141">
      <c r="EK20872" s="598"/>
    </row>
    <row r="20873" spans="141:141">
      <c r="EK20873" s="598"/>
    </row>
    <row r="20874" spans="141:141">
      <c r="EK20874" s="598"/>
    </row>
    <row r="20875" spans="141:141">
      <c r="EK20875" s="598"/>
    </row>
    <row r="20876" spans="141:141">
      <c r="EK20876" s="598"/>
    </row>
    <row r="20877" spans="141:141">
      <c r="EK20877" s="598"/>
    </row>
    <row r="20878" spans="141:141">
      <c r="EK20878" s="598"/>
    </row>
    <row r="20879" spans="141:141">
      <c r="EK20879" s="598"/>
    </row>
    <row r="20880" spans="141:141">
      <c r="EK20880" s="598"/>
    </row>
    <row r="20881" spans="141:141">
      <c r="EK20881" s="598"/>
    </row>
    <row r="20882" spans="141:141">
      <c r="EK20882" s="598"/>
    </row>
    <row r="20883" spans="141:141">
      <c r="EK20883" s="598"/>
    </row>
    <row r="20884" spans="141:141">
      <c r="EK20884" s="598"/>
    </row>
    <row r="20885" spans="141:141">
      <c r="EK20885" s="598"/>
    </row>
    <row r="20886" spans="141:141">
      <c r="EK20886" s="598"/>
    </row>
    <row r="20887" spans="141:141">
      <c r="EK20887" s="598"/>
    </row>
    <row r="20888" spans="141:141">
      <c r="EK20888" s="598"/>
    </row>
    <row r="20889" spans="141:141">
      <c r="EK20889" s="598"/>
    </row>
    <row r="20890" spans="141:141">
      <c r="EK20890" s="598"/>
    </row>
    <row r="20891" spans="141:141">
      <c r="EK20891" s="598"/>
    </row>
    <row r="20892" spans="141:141">
      <c r="EK20892" s="598"/>
    </row>
    <row r="20893" spans="141:141">
      <c r="EK20893" s="598"/>
    </row>
    <row r="20894" spans="141:141">
      <c r="EK20894" s="598"/>
    </row>
    <row r="20895" spans="141:141">
      <c r="EK20895" s="598"/>
    </row>
    <row r="20896" spans="141:141">
      <c r="EK20896" s="598"/>
    </row>
    <row r="20897" spans="141:141">
      <c r="EK20897" s="598"/>
    </row>
    <row r="20898" spans="141:141">
      <c r="EK20898" s="598"/>
    </row>
    <row r="20899" spans="141:141">
      <c r="EK20899" s="598"/>
    </row>
    <row r="20900" spans="141:141">
      <c r="EK20900" s="598"/>
    </row>
    <row r="20901" spans="141:141">
      <c r="EK20901" s="598"/>
    </row>
    <row r="20902" spans="141:141">
      <c r="EK20902" s="598"/>
    </row>
    <row r="20903" spans="141:141">
      <c r="EK20903" s="598"/>
    </row>
    <row r="20904" spans="141:141">
      <c r="EK20904" s="598"/>
    </row>
    <row r="20905" spans="141:141">
      <c r="EK20905" s="598"/>
    </row>
    <row r="20906" spans="141:141">
      <c r="EK20906" s="598"/>
    </row>
    <row r="20907" spans="141:141">
      <c r="EK20907" s="598"/>
    </row>
    <row r="20908" spans="141:141">
      <c r="EK20908" s="598"/>
    </row>
    <row r="20909" spans="141:141">
      <c r="EK20909" s="598"/>
    </row>
    <row r="20910" spans="141:141">
      <c r="EK20910" s="598"/>
    </row>
    <row r="20911" spans="141:141">
      <c r="EK20911" s="598"/>
    </row>
    <row r="20912" spans="141:141">
      <c r="EK20912" s="598"/>
    </row>
    <row r="20913" spans="141:141">
      <c r="EK20913" s="598"/>
    </row>
    <row r="20914" spans="141:141">
      <c r="EK20914" s="598"/>
    </row>
    <row r="20915" spans="141:141">
      <c r="EK20915" s="598"/>
    </row>
    <row r="20916" spans="141:141">
      <c r="EK20916" s="598"/>
    </row>
    <row r="20917" spans="141:141">
      <c r="EK20917" s="598"/>
    </row>
    <row r="20918" spans="141:141">
      <c r="EK20918" s="598"/>
    </row>
    <row r="20919" spans="141:141">
      <c r="EK20919" s="598"/>
    </row>
    <row r="20920" spans="141:141">
      <c r="EK20920" s="598"/>
    </row>
    <row r="20921" spans="141:141">
      <c r="EK20921" s="598"/>
    </row>
    <row r="20922" spans="141:141">
      <c r="EK20922" s="598"/>
    </row>
    <row r="20923" spans="141:141">
      <c r="EK20923" s="598"/>
    </row>
    <row r="20924" spans="141:141">
      <c r="EK20924" s="598"/>
    </row>
    <row r="20925" spans="141:141">
      <c r="EK20925" s="598"/>
    </row>
    <row r="20926" spans="141:141">
      <c r="EK20926" s="598"/>
    </row>
    <row r="20927" spans="141:141">
      <c r="EK20927" s="598"/>
    </row>
    <row r="20928" spans="141:141">
      <c r="EK20928" s="598"/>
    </row>
    <row r="20929" spans="141:141">
      <c r="EK20929" s="598"/>
    </row>
    <row r="20930" spans="141:141">
      <c r="EK20930" s="598"/>
    </row>
    <row r="20931" spans="141:141">
      <c r="EK20931" s="598"/>
    </row>
    <row r="20932" spans="141:141">
      <c r="EK20932" s="598"/>
    </row>
    <row r="20933" spans="141:141">
      <c r="EK20933" s="598"/>
    </row>
    <row r="20934" spans="141:141">
      <c r="EK20934" s="598"/>
    </row>
    <row r="20935" spans="141:141">
      <c r="EK20935" s="598"/>
    </row>
    <row r="20936" spans="141:141">
      <c r="EK20936" s="598"/>
    </row>
    <row r="20937" spans="141:141">
      <c r="EK20937" s="598"/>
    </row>
    <row r="20938" spans="141:141">
      <c r="EK20938" s="598"/>
    </row>
    <row r="20939" spans="141:141">
      <c r="EK20939" s="598"/>
    </row>
    <row r="20940" spans="141:141">
      <c r="EK20940" s="598"/>
    </row>
    <row r="20941" spans="141:141">
      <c r="EK20941" s="598"/>
    </row>
    <row r="20942" spans="141:141">
      <c r="EK20942" s="598"/>
    </row>
    <row r="20943" spans="141:141">
      <c r="EK20943" s="598"/>
    </row>
    <row r="20944" spans="141:141">
      <c r="EK20944" s="598"/>
    </row>
    <row r="20945" spans="141:141">
      <c r="EK20945" s="598"/>
    </row>
    <row r="20946" spans="141:141">
      <c r="EK20946" s="598"/>
    </row>
    <row r="20947" spans="141:141">
      <c r="EK20947" s="598"/>
    </row>
    <row r="20948" spans="141:141">
      <c r="EK20948" s="598"/>
    </row>
    <row r="20949" spans="141:141">
      <c r="EK20949" s="598"/>
    </row>
    <row r="20950" spans="141:141">
      <c r="EK20950" s="598"/>
    </row>
    <row r="20951" spans="141:141">
      <c r="EK20951" s="598"/>
    </row>
    <row r="20952" spans="141:141">
      <c r="EK20952" s="598"/>
    </row>
    <row r="20953" spans="141:141">
      <c r="EK20953" s="598"/>
    </row>
    <row r="20954" spans="141:141">
      <c r="EK20954" s="598"/>
    </row>
    <row r="20955" spans="141:141">
      <c r="EK20955" s="598"/>
    </row>
    <row r="20956" spans="141:141">
      <c r="EK20956" s="598"/>
    </row>
    <row r="20957" spans="141:141">
      <c r="EK20957" s="598"/>
    </row>
    <row r="20958" spans="141:141">
      <c r="EK20958" s="598"/>
    </row>
    <row r="20959" spans="141:141">
      <c r="EK20959" s="598"/>
    </row>
    <row r="20960" spans="141:141">
      <c r="EK20960" s="598"/>
    </row>
    <row r="20961" spans="141:141">
      <c r="EK20961" s="598"/>
    </row>
    <row r="20962" spans="141:141">
      <c r="EK20962" s="598"/>
    </row>
    <row r="20963" spans="141:141">
      <c r="EK20963" s="598"/>
    </row>
    <row r="20964" spans="141:141">
      <c r="EK20964" s="598"/>
    </row>
    <row r="20965" spans="141:141">
      <c r="EK20965" s="598"/>
    </row>
    <row r="20966" spans="141:141">
      <c r="EK20966" s="598"/>
    </row>
    <row r="20967" spans="141:141">
      <c r="EK20967" s="598"/>
    </row>
    <row r="20968" spans="141:141">
      <c r="EK20968" s="598"/>
    </row>
    <row r="20969" spans="141:141">
      <c r="EK20969" s="598"/>
    </row>
    <row r="20970" spans="141:141">
      <c r="EK20970" s="598"/>
    </row>
    <row r="20971" spans="141:141">
      <c r="EK20971" s="598"/>
    </row>
    <row r="20972" spans="141:141">
      <c r="EK20972" s="598"/>
    </row>
    <row r="20973" spans="141:141">
      <c r="EK20973" s="598"/>
    </row>
    <row r="20974" spans="141:141">
      <c r="EK20974" s="598"/>
    </row>
    <row r="20975" spans="141:141">
      <c r="EK20975" s="598"/>
    </row>
    <row r="20976" spans="141:141">
      <c r="EK20976" s="598"/>
    </row>
    <row r="20977" spans="141:141">
      <c r="EK20977" s="598"/>
    </row>
    <row r="20978" spans="141:141">
      <c r="EK20978" s="598"/>
    </row>
    <row r="20979" spans="141:141">
      <c r="EK20979" s="598"/>
    </row>
    <row r="20980" spans="141:141">
      <c r="EK20980" s="598"/>
    </row>
    <row r="20981" spans="141:141">
      <c r="EK20981" s="598"/>
    </row>
    <row r="20982" spans="141:141">
      <c r="EK20982" s="598"/>
    </row>
    <row r="20983" spans="141:141">
      <c r="EK20983" s="598"/>
    </row>
    <row r="20984" spans="141:141">
      <c r="EK20984" s="598"/>
    </row>
    <row r="20985" spans="141:141">
      <c r="EK20985" s="598"/>
    </row>
    <row r="20986" spans="141:141">
      <c r="EK20986" s="598"/>
    </row>
    <row r="20987" spans="141:141">
      <c r="EK20987" s="598"/>
    </row>
    <row r="20988" spans="141:141">
      <c r="EK20988" s="598"/>
    </row>
    <row r="20989" spans="141:141">
      <c r="EK20989" s="598"/>
    </row>
    <row r="20990" spans="141:141">
      <c r="EK20990" s="598"/>
    </row>
    <row r="20991" spans="141:141">
      <c r="EK20991" s="598"/>
    </row>
    <row r="20992" spans="141:141">
      <c r="EK20992" s="598"/>
    </row>
    <row r="20993" spans="141:141">
      <c r="EK20993" s="598"/>
    </row>
    <row r="20994" spans="141:141">
      <c r="EK20994" s="598"/>
    </row>
    <row r="20995" spans="141:141">
      <c r="EK20995" s="598"/>
    </row>
    <row r="20996" spans="141:141">
      <c r="EK20996" s="598"/>
    </row>
    <row r="20997" spans="141:141">
      <c r="EK20997" s="598"/>
    </row>
    <row r="20998" spans="141:141">
      <c r="EK20998" s="598"/>
    </row>
    <row r="20999" spans="141:141">
      <c r="EK20999" s="598"/>
    </row>
    <row r="21000" spans="141:141">
      <c r="EK21000" s="598"/>
    </row>
    <row r="21001" spans="141:141">
      <c r="EK21001" s="598"/>
    </row>
    <row r="21002" spans="141:141">
      <c r="EK21002" s="598"/>
    </row>
    <row r="21003" spans="141:141">
      <c r="EK21003" s="598"/>
    </row>
    <row r="21004" spans="141:141">
      <c r="EK21004" s="598"/>
    </row>
    <row r="21005" spans="141:141">
      <c r="EK21005" s="598"/>
    </row>
    <row r="21006" spans="141:141">
      <c r="EK21006" s="598"/>
    </row>
    <row r="21007" spans="141:141">
      <c r="EK21007" s="598"/>
    </row>
    <row r="21008" spans="141:141">
      <c r="EK21008" s="598"/>
    </row>
    <row r="21009" spans="141:141">
      <c r="EK21009" s="598"/>
    </row>
    <row r="21010" spans="141:141">
      <c r="EK21010" s="598"/>
    </row>
    <row r="21011" spans="141:141">
      <c r="EK21011" s="598"/>
    </row>
    <row r="21012" spans="141:141">
      <c r="EK21012" s="598"/>
    </row>
    <row r="21013" spans="141:141">
      <c r="EK21013" s="598"/>
    </row>
    <row r="21014" spans="141:141">
      <c r="EK21014" s="598"/>
    </row>
    <row r="21015" spans="141:141">
      <c r="EK21015" s="598"/>
    </row>
    <row r="21016" spans="141:141">
      <c r="EK21016" s="598"/>
    </row>
    <row r="21017" spans="141:141">
      <c r="EK21017" s="598"/>
    </row>
    <row r="21018" spans="141:141">
      <c r="EK21018" s="598"/>
    </row>
    <row r="21019" spans="141:141">
      <c r="EK21019" s="598"/>
    </row>
    <row r="21020" spans="141:141">
      <c r="EK21020" s="598"/>
    </row>
    <row r="21021" spans="141:141">
      <c r="EK21021" s="598"/>
    </row>
    <row r="21022" spans="141:141">
      <c r="EK21022" s="598"/>
    </row>
    <row r="21023" spans="141:141">
      <c r="EK21023" s="598"/>
    </row>
    <row r="21024" spans="141:141">
      <c r="EK21024" s="598"/>
    </row>
    <row r="21025" spans="141:141">
      <c r="EK21025" s="598"/>
    </row>
    <row r="21026" spans="141:141">
      <c r="EK21026" s="598"/>
    </row>
    <row r="21027" spans="141:141">
      <c r="EK21027" s="598"/>
    </row>
    <row r="21028" spans="141:141">
      <c r="EK21028" s="598"/>
    </row>
    <row r="21029" spans="141:141">
      <c r="EK21029" s="598"/>
    </row>
    <row r="21030" spans="141:141">
      <c r="EK21030" s="598"/>
    </row>
    <row r="21031" spans="141:141">
      <c r="EK21031" s="598"/>
    </row>
    <row r="21032" spans="141:141">
      <c r="EK21032" s="598"/>
    </row>
    <row r="21033" spans="141:141">
      <c r="EK21033" s="598"/>
    </row>
    <row r="21034" spans="141:141">
      <c r="EK21034" s="598"/>
    </row>
    <row r="21035" spans="141:141">
      <c r="EK21035" s="598"/>
    </row>
    <row r="21036" spans="141:141">
      <c r="EK21036" s="598"/>
    </row>
    <row r="21037" spans="141:141">
      <c r="EK21037" s="598"/>
    </row>
    <row r="21038" spans="141:141">
      <c r="EK21038" s="598"/>
    </row>
    <row r="21039" spans="141:141">
      <c r="EK21039" s="598"/>
    </row>
    <row r="21040" spans="141:141">
      <c r="EK21040" s="598"/>
    </row>
    <row r="21041" spans="141:141">
      <c r="EK21041" s="598"/>
    </row>
    <row r="21042" spans="141:141">
      <c r="EK21042" s="598"/>
    </row>
    <row r="21043" spans="141:141">
      <c r="EK21043" s="598"/>
    </row>
    <row r="21044" spans="141:141">
      <c r="EK21044" s="598"/>
    </row>
    <row r="21045" spans="141:141">
      <c r="EK21045" s="598"/>
    </row>
    <row r="21046" spans="141:141">
      <c r="EK21046" s="598"/>
    </row>
    <row r="21047" spans="141:141">
      <c r="EK21047" s="598"/>
    </row>
    <row r="21048" spans="141:141">
      <c r="EK21048" s="598"/>
    </row>
    <row r="21049" spans="141:141">
      <c r="EK21049" s="598"/>
    </row>
    <row r="21050" spans="141:141">
      <c r="EK21050" s="598"/>
    </row>
    <row r="21051" spans="141:141">
      <c r="EK21051" s="598"/>
    </row>
    <row r="21052" spans="141:141">
      <c r="EK21052" s="598"/>
    </row>
    <row r="21053" spans="141:141">
      <c r="EK21053" s="598"/>
    </row>
    <row r="21054" spans="141:141">
      <c r="EK21054" s="598"/>
    </row>
    <row r="21055" spans="141:141">
      <c r="EK21055" s="598"/>
    </row>
    <row r="21056" spans="141:141">
      <c r="EK21056" s="598"/>
    </row>
    <row r="21057" spans="141:141">
      <c r="EK21057" s="598"/>
    </row>
    <row r="21058" spans="141:141">
      <c r="EK21058" s="598"/>
    </row>
    <row r="21059" spans="141:141">
      <c r="EK21059" s="598"/>
    </row>
    <row r="21060" spans="141:141">
      <c r="EK21060" s="598"/>
    </row>
    <row r="21061" spans="141:141">
      <c r="EK21061" s="598"/>
    </row>
    <row r="21062" spans="141:141">
      <c r="EK21062" s="598"/>
    </row>
    <row r="21063" spans="141:141">
      <c r="EK21063" s="598"/>
    </row>
    <row r="21064" spans="141:141">
      <c r="EK21064" s="598"/>
    </row>
    <row r="21065" spans="141:141">
      <c r="EK21065" s="598"/>
    </row>
    <row r="21066" spans="141:141">
      <c r="EK21066" s="598"/>
    </row>
    <row r="21067" spans="141:141">
      <c r="EK21067" s="598"/>
    </row>
    <row r="21068" spans="141:141">
      <c r="EK21068" s="598"/>
    </row>
    <row r="21069" spans="141:141">
      <c r="EK21069" s="598"/>
    </row>
    <row r="21070" spans="141:141">
      <c r="EK21070" s="598"/>
    </row>
    <row r="21071" spans="141:141">
      <c r="EK21071" s="598"/>
    </row>
    <row r="21072" spans="141:141">
      <c r="EK21072" s="598"/>
    </row>
    <row r="21073" spans="141:141">
      <c r="EK21073" s="598"/>
    </row>
    <row r="21074" spans="141:141">
      <c r="EK21074" s="598"/>
    </row>
    <row r="21075" spans="141:141">
      <c r="EK21075" s="598"/>
    </row>
    <row r="21076" spans="141:141">
      <c r="EK21076" s="598"/>
    </row>
    <row r="21077" spans="141:141">
      <c r="EK21077" s="598"/>
    </row>
    <row r="21078" spans="141:141">
      <c r="EK21078" s="598"/>
    </row>
    <row r="21079" spans="141:141">
      <c r="EK21079" s="598"/>
    </row>
    <row r="21080" spans="141:141">
      <c r="EK21080" s="598"/>
    </row>
    <row r="21081" spans="141:141">
      <c r="EK21081" s="598"/>
    </row>
    <row r="21082" spans="141:141">
      <c r="EK21082" s="598"/>
    </row>
    <row r="21083" spans="141:141">
      <c r="EK21083" s="598"/>
    </row>
    <row r="21084" spans="141:141">
      <c r="EK21084" s="598"/>
    </row>
    <row r="21085" spans="141:141">
      <c r="EK21085" s="598"/>
    </row>
    <row r="21086" spans="141:141">
      <c r="EK21086" s="598"/>
    </row>
    <row r="21087" spans="141:141">
      <c r="EK21087" s="598"/>
    </row>
    <row r="21088" spans="141:141">
      <c r="EK21088" s="598"/>
    </row>
    <row r="21089" spans="141:141">
      <c r="EK21089" s="598"/>
    </row>
    <row r="21090" spans="141:141">
      <c r="EK21090" s="598"/>
    </row>
    <row r="21091" spans="141:141">
      <c r="EK21091" s="598"/>
    </row>
    <row r="21092" spans="141:141">
      <c r="EK21092" s="598"/>
    </row>
    <row r="21093" spans="141:141">
      <c r="EK21093" s="598"/>
    </row>
    <row r="21094" spans="141:141">
      <c r="EK21094" s="598"/>
    </row>
    <row r="21095" spans="141:141">
      <c r="EK21095" s="598"/>
    </row>
    <row r="21096" spans="141:141">
      <c r="EK21096" s="598"/>
    </row>
    <row r="21097" spans="141:141">
      <c r="EK21097" s="598"/>
    </row>
    <row r="21098" spans="141:141">
      <c r="EK21098" s="598"/>
    </row>
    <row r="21099" spans="141:141">
      <c r="EK21099" s="598"/>
    </row>
    <row r="21100" spans="141:141">
      <c r="EK21100" s="598"/>
    </row>
    <row r="21101" spans="141:141">
      <c r="EK21101" s="598"/>
    </row>
    <row r="21102" spans="141:141">
      <c r="EK21102" s="598"/>
    </row>
    <row r="21103" spans="141:141">
      <c r="EK21103" s="598"/>
    </row>
    <row r="21104" spans="141:141">
      <c r="EK21104" s="598"/>
    </row>
    <row r="21105" spans="141:141">
      <c r="EK21105" s="598"/>
    </row>
    <row r="21106" spans="141:141">
      <c r="EK21106" s="598"/>
    </row>
    <row r="21107" spans="141:141">
      <c r="EK21107" s="598"/>
    </row>
    <row r="21108" spans="141:141">
      <c r="EK21108" s="598"/>
    </row>
    <row r="21109" spans="141:141">
      <c r="EK21109" s="598"/>
    </row>
    <row r="21110" spans="141:141">
      <c r="EK21110" s="598"/>
    </row>
    <row r="21111" spans="141:141">
      <c r="EK21111" s="598"/>
    </row>
    <row r="21112" spans="141:141">
      <c r="EK21112" s="598"/>
    </row>
    <row r="21113" spans="141:141">
      <c r="EK21113" s="598"/>
    </row>
    <row r="21114" spans="141:141">
      <c r="EK21114" s="598"/>
    </row>
    <row r="21115" spans="141:141">
      <c r="EK21115" s="598"/>
    </row>
    <row r="21116" spans="141:141">
      <c r="EK21116" s="598"/>
    </row>
    <row r="21117" spans="141:141">
      <c r="EK21117" s="598"/>
    </row>
    <row r="21118" spans="141:141">
      <c r="EK21118" s="598"/>
    </row>
    <row r="21119" spans="141:141">
      <c r="EK21119" s="598"/>
    </row>
    <row r="21120" spans="141:141">
      <c r="EK21120" s="598"/>
    </row>
    <row r="21121" spans="141:141">
      <c r="EK21121" s="598"/>
    </row>
    <row r="21122" spans="141:141">
      <c r="EK21122" s="598"/>
    </row>
    <row r="21123" spans="141:141">
      <c r="EK21123" s="598"/>
    </row>
    <row r="21124" spans="141:141">
      <c r="EK21124" s="598"/>
    </row>
    <row r="21125" spans="141:141">
      <c r="EK21125" s="598"/>
    </row>
    <row r="21126" spans="141:141">
      <c r="EK21126" s="598"/>
    </row>
    <row r="21127" spans="141:141">
      <c r="EK21127" s="598"/>
    </row>
    <row r="21128" spans="141:141">
      <c r="EK21128" s="598"/>
    </row>
    <row r="21129" spans="141:141">
      <c r="EK21129" s="598"/>
    </row>
    <row r="21130" spans="141:141">
      <c r="EK21130" s="598"/>
    </row>
    <row r="21131" spans="141:141">
      <c r="EK21131" s="598"/>
    </row>
    <row r="21132" spans="141:141">
      <c r="EK21132" s="598"/>
    </row>
    <row r="21133" spans="141:141">
      <c r="EK21133" s="598"/>
    </row>
    <row r="21134" spans="141:141">
      <c r="EK21134" s="598"/>
    </row>
    <row r="21135" spans="141:141">
      <c r="EK21135" s="598"/>
    </row>
    <row r="21136" spans="141:141">
      <c r="EK21136" s="598"/>
    </row>
    <row r="21137" spans="141:141">
      <c r="EK21137" s="598"/>
    </row>
    <row r="21138" spans="141:141">
      <c r="EK21138" s="598"/>
    </row>
    <row r="21139" spans="141:141">
      <c r="EK21139" s="598"/>
    </row>
    <row r="21140" spans="141:141">
      <c r="EK21140" s="598"/>
    </row>
    <row r="21141" spans="141:141">
      <c r="EK21141" s="598"/>
    </row>
    <row r="21142" spans="141:141">
      <c r="EK21142" s="598"/>
    </row>
    <row r="21143" spans="141:141">
      <c r="EK21143" s="598"/>
    </row>
    <row r="21144" spans="141:141">
      <c r="EK21144" s="598"/>
    </row>
    <row r="21145" spans="141:141">
      <c r="EK21145" s="598"/>
    </row>
    <row r="21146" spans="141:141">
      <c r="EK21146" s="598"/>
    </row>
    <row r="21147" spans="141:141">
      <c r="EK21147" s="598"/>
    </row>
    <row r="21148" spans="141:141">
      <c r="EK21148" s="598"/>
    </row>
    <row r="21149" spans="141:141">
      <c r="EK21149" s="598"/>
    </row>
    <row r="21150" spans="141:141">
      <c r="EK21150" s="598"/>
    </row>
    <row r="21151" spans="141:141">
      <c r="EK21151" s="598"/>
    </row>
    <row r="21152" spans="141:141">
      <c r="EK21152" s="598"/>
    </row>
    <row r="21153" spans="141:141">
      <c r="EK21153" s="598"/>
    </row>
    <row r="21154" spans="141:141">
      <c r="EK21154" s="598"/>
    </row>
    <row r="21155" spans="141:141">
      <c r="EK21155" s="598"/>
    </row>
    <row r="21156" spans="141:141">
      <c r="EK21156" s="598"/>
    </row>
    <row r="21157" spans="141:141">
      <c r="EK21157" s="598"/>
    </row>
    <row r="21158" spans="141:141">
      <c r="EK21158" s="598"/>
    </row>
    <row r="21159" spans="141:141">
      <c r="EK21159" s="598"/>
    </row>
    <row r="21160" spans="141:141">
      <c r="EK21160" s="598"/>
    </row>
    <row r="21161" spans="141:141">
      <c r="EK21161" s="598"/>
    </row>
    <row r="21162" spans="141:141">
      <c r="EK21162" s="598"/>
    </row>
    <row r="21163" spans="141:141">
      <c r="EK21163" s="598"/>
    </row>
    <row r="21164" spans="141:141">
      <c r="EK21164" s="598"/>
    </row>
    <row r="21165" spans="141:141">
      <c r="EK21165" s="598"/>
    </row>
    <row r="21166" spans="141:141">
      <c r="EK21166" s="598"/>
    </row>
    <row r="21167" spans="141:141">
      <c r="EK21167" s="598"/>
    </row>
    <row r="21168" spans="141:141">
      <c r="EK21168" s="598"/>
    </row>
    <row r="21169" spans="141:141">
      <c r="EK21169" s="598"/>
    </row>
    <row r="21170" spans="141:141">
      <c r="EK21170" s="598"/>
    </row>
    <row r="21171" spans="141:141">
      <c r="EK21171" s="598"/>
    </row>
    <row r="21172" spans="141:141">
      <c r="EK21172" s="598"/>
    </row>
    <row r="21173" spans="141:141">
      <c r="EK21173" s="598"/>
    </row>
    <row r="21174" spans="141:141">
      <c r="EK21174" s="598"/>
    </row>
    <row r="21175" spans="141:141">
      <c r="EK21175" s="598"/>
    </row>
    <row r="21176" spans="141:141">
      <c r="EK21176" s="598"/>
    </row>
    <row r="21177" spans="141:141">
      <c r="EK21177" s="598"/>
    </row>
    <row r="21178" spans="141:141">
      <c r="EK21178" s="598"/>
    </row>
    <row r="21179" spans="141:141">
      <c r="EK21179" s="598"/>
    </row>
    <row r="21180" spans="141:141">
      <c r="EK21180" s="598"/>
    </row>
    <row r="21181" spans="141:141">
      <c r="EK21181" s="598"/>
    </row>
    <row r="21182" spans="141:141">
      <c r="EK21182" s="598"/>
    </row>
    <row r="21183" spans="141:141">
      <c r="EK21183" s="598"/>
    </row>
    <row r="21184" spans="141:141">
      <c r="EK21184" s="598"/>
    </row>
    <row r="21185" spans="141:141">
      <c r="EK21185" s="598"/>
    </row>
    <row r="21186" spans="141:141">
      <c r="EK21186" s="598"/>
    </row>
    <row r="21187" spans="141:141">
      <c r="EK21187" s="598"/>
    </row>
    <row r="21188" spans="141:141">
      <c r="EK21188" s="598"/>
    </row>
    <row r="21189" spans="141:141">
      <c r="EK21189" s="598"/>
    </row>
    <row r="21190" spans="141:141">
      <c r="EK21190" s="598"/>
    </row>
    <row r="21191" spans="141:141">
      <c r="EK21191" s="598"/>
    </row>
    <row r="21192" spans="141:141">
      <c r="EK21192" s="598"/>
    </row>
    <row r="21193" spans="141:141">
      <c r="EK21193" s="598"/>
    </row>
    <row r="21194" spans="141:141">
      <c r="EK21194" s="598"/>
    </row>
    <row r="21195" spans="141:141">
      <c r="EK21195" s="598"/>
    </row>
    <row r="21196" spans="141:141">
      <c r="EK21196" s="598"/>
    </row>
    <row r="21197" spans="141:141">
      <c r="EK21197" s="598"/>
    </row>
    <row r="21198" spans="141:141">
      <c r="EK21198" s="598"/>
    </row>
    <row r="21199" spans="141:141">
      <c r="EK21199" s="598"/>
    </row>
    <row r="21200" spans="141:141">
      <c r="EK21200" s="598"/>
    </row>
    <row r="21201" spans="141:141">
      <c r="EK21201" s="598"/>
    </row>
    <row r="21202" spans="141:141">
      <c r="EK21202" s="598"/>
    </row>
    <row r="21203" spans="141:141">
      <c r="EK21203" s="598"/>
    </row>
    <row r="21204" spans="141:141">
      <c r="EK21204" s="598"/>
    </row>
    <row r="21205" spans="141:141">
      <c r="EK21205" s="598"/>
    </row>
    <row r="21206" spans="141:141">
      <c r="EK21206" s="598"/>
    </row>
    <row r="21207" spans="141:141">
      <c r="EK21207" s="598"/>
    </row>
    <row r="21208" spans="141:141">
      <c r="EK21208" s="598"/>
    </row>
    <row r="21209" spans="141:141">
      <c r="EK21209" s="598"/>
    </row>
    <row r="21210" spans="141:141">
      <c r="EK21210" s="598"/>
    </row>
    <row r="21211" spans="141:141">
      <c r="EK21211" s="598"/>
    </row>
    <row r="21212" spans="141:141">
      <c r="EK21212" s="598"/>
    </row>
    <row r="21213" spans="141:141">
      <c r="EK21213" s="598"/>
    </row>
    <row r="21214" spans="141:141">
      <c r="EK21214" s="598"/>
    </row>
    <row r="21215" spans="141:141">
      <c r="EK21215" s="598"/>
    </row>
    <row r="21216" spans="141:141">
      <c r="EK21216" s="598"/>
    </row>
    <row r="21217" spans="141:141">
      <c r="EK21217" s="598"/>
    </row>
    <row r="21218" spans="141:141">
      <c r="EK21218" s="598"/>
    </row>
    <row r="21219" spans="141:141">
      <c r="EK21219" s="598"/>
    </row>
    <row r="21220" spans="141:141">
      <c r="EK21220" s="598"/>
    </row>
    <row r="21221" spans="141:141">
      <c r="EK21221" s="598"/>
    </row>
    <row r="21222" spans="141:141">
      <c r="EK21222" s="598"/>
    </row>
    <row r="21223" spans="141:141">
      <c r="EK21223" s="598"/>
    </row>
    <row r="21224" spans="141:141">
      <c r="EK21224" s="598"/>
    </row>
    <row r="21225" spans="141:141">
      <c r="EK21225" s="598"/>
    </row>
    <row r="21226" spans="141:141">
      <c r="EK21226" s="598"/>
    </row>
    <row r="21227" spans="141:141">
      <c r="EK21227" s="598"/>
    </row>
    <row r="21228" spans="141:141">
      <c r="EK21228" s="598"/>
    </row>
    <row r="21229" spans="141:141">
      <c r="EK21229" s="598"/>
    </row>
    <row r="21230" spans="141:141">
      <c r="EK21230" s="598"/>
    </row>
    <row r="21231" spans="141:141">
      <c r="EK21231" s="598"/>
    </row>
    <row r="21232" spans="141:141">
      <c r="EK21232" s="598"/>
    </row>
    <row r="21233" spans="141:141">
      <c r="EK21233" s="598"/>
    </row>
    <row r="21234" spans="141:141">
      <c r="EK21234" s="598"/>
    </row>
    <row r="21235" spans="141:141">
      <c r="EK21235" s="598"/>
    </row>
    <row r="21236" spans="141:141">
      <c r="EK21236" s="598"/>
    </row>
    <row r="21237" spans="141:141">
      <c r="EK21237" s="598"/>
    </row>
    <row r="21238" spans="141:141">
      <c r="EK21238" s="598"/>
    </row>
    <row r="21239" spans="141:141">
      <c r="EK21239" s="598"/>
    </row>
    <row r="21240" spans="141:141">
      <c r="EK21240" s="598"/>
    </row>
    <row r="21241" spans="141:141">
      <c r="EK21241" s="598"/>
    </row>
    <row r="21242" spans="141:141">
      <c r="EK21242" s="598"/>
    </row>
    <row r="21243" spans="141:141">
      <c r="EK21243" s="598"/>
    </row>
    <row r="21244" spans="141:141">
      <c r="EK21244" s="598"/>
    </row>
    <row r="21245" spans="141:141">
      <c r="EK21245" s="598"/>
    </row>
    <row r="21246" spans="141:141">
      <c r="EK21246" s="598"/>
    </row>
    <row r="21247" spans="141:141">
      <c r="EK21247" s="598"/>
    </row>
    <row r="21248" spans="141:141">
      <c r="EK21248" s="598"/>
    </row>
    <row r="21249" spans="141:141">
      <c r="EK21249" s="598"/>
    </row>
    <row r="21250" spans="141:141">
      <c r="EK21250" s="598"/>
    </row>
    <row r="21251" spans="141:141">
      <c r="EK21251" s="598"/>
    </row>
    <row r="21252" spans="141:141">
      <c r="EK21252" s="598"/>
    </row>
    <row r="21253" spans="141:141">
      <c r="EK21253" s="598"/>
    </row>
    <row r="21254" spans="141:141">
      <c r="EK21254" s="598"/>
    </row>
    <row r="21255" spans="141:141">
      <c r="EK21255" s="598"/>
    </row>
    <row r="21256" spans="141:141">
      <c r="EK21256" s="598"/>
    </row>
    <row r="21257" spans="141:141">
      <c r="EK21257" s="598"/>
    </row>
    <row r="21258" spans="141:141">
      <c r="EK21258" s="598"/>
    </row>
    <row r="21259" spans="141:141">
      <c r="EK21259" s="598"/>
    </row>
    <row r="21260" spans="141:141">
      <c r="EK21260" s="598"/>
    </row>
    <row r="21261" spans="141:141">
      <c r="EK21261" s="598"/>
    </row>
    <row r="21262" spans="141:141">
      <c r="EK21262" s="598"/>
    </row>
    <row r="21263" spans="141:141">
      <c r="EK21263" s="598"/>
    </row>
    <row r="21264" spans="141:141">
      <c r="EK21264" s="598"/>
    </row>
    <row r="21265" spans="141:141">
      <c r="EK21265" s="598"/>
    </row>
    <row r="21266" spans="141:141">
      <c r="EK21266" s="598"/>
    </row>
    <row r="21267" spans="141:141">
      <c r="EK21267" s="598"/>
    </row>
    <row r="21268" spans="141:141">
      <c r="EK21268" s="598"/>
    </row>
    <row r="21269" spans="141:141">
      <c r="EK21269" s="598"/>
    </row>
    <row r="21270" spans="141:141">
      <c r="EK21270" s="598"/>
    </row>
    <row r="21271" spans="141:141">
      <c r="EK21271" s="598"/>
    </row>
    <row r="21272" spans="141:141">
      <c r="EK21272" s="598"/>
    </row>
    <row r="21273" spans="141:141">
      <c r="EK21273" s="598"/>
    </row>
    <row r="21274" spans="141:141">
      <c r="EK21274" s="598"/>
    </row>
    <row r="21275" spans="141:141">
      <c r="EK21275" s="598"/>
    </row>
    <row r="21276" spans="141:141">
      <c r="EK21276" s="598"/>
    </row>
    <row r="21277" spans="141:141">
      <c r="EK21277" s="598"/>
    </row>
    <row r="21278" spans="141:141">
      <c r="EK21278" s="598"/>
    </row>
    <row r="21279" spans="141:141">
      <c r="EK21279" s="598"/>
    </row>
    <row r="21280" spans="141:141">
      <c r="EK21280" s="598"/>
    </row>
    <row r="21281" spans="141:141">
      <c r="EK21281" s="598"/>
    </row>
    <row r="21282" spans="141:141">
      <c r="EK21282" s="598"/>
    </row>
    <row r="21283" spans="141:141">
      <c r="EK21283" s="598"/>
    </row>
    <row r="21284" spans="141:141">
      <c r="EK21284" s="598"/>
    </row>
    <row r="21285" spans="141:141">
      <c r="EK21285" s="598"/>
    </row>
    <row r="21286" spans="141:141">
      <c r="EK21286" s="598"/>
    </row>
    <row r="21287" spans="141:141">
      <c r="EK21287" s="598"/>
    </row>
    <row r="21288" spans="141:141">
      <c r="EK21288" s="598"/>
    </row>
    <row r="21289" spans="141:141">
      <c r="EK21289" s="598"/>
    </row>
    <row r="21290" spans="141:141">
      <c r="EK21290" s="598"/>
    </row>
    <row r="21291" spans="141:141">
      <c r="EK21291" s="598"/>
    </row>
    <row r="21292" spans="141:141">
      <c r="EK21292" s="598"/>
    </row>
    <row r="21293" spans="141:141">
      <c r="EK21293" s="598"/>
    </row>
    <row r="21294" spans="141:141">
      <c r="EK21294" s="598"/>
    </row>
    <row r="21295" spans="141:141">
      <c r="EK21295" s="598"/>
    </row>
    <row r="21296" spans="141:141">
      <c r="EK21296" s="598"/>
    </row>
    <row r="21297" spans="141:141">
      <c r="EK21297" s="598"/>
    </row>
    <row r="21298" spans="141:141">
      <c r="EK21298" s="598"/>
    </row>
    <row r="21299" spans="141:141">
      <c r="EK21299" s="598"/>
    </row>
    <row r="21300" spans="141:141">
      <c r="EK21300" s="598"/>
    </row>
    <row r="21301" spans="141:141">
      <c r="EK21301" s="598"/>
    </row>
    <row r="21302" spans="141:141">
      <c r="EK21302" s="598"/>
    </row>
    <row r="21303" spans="141:141">
      <c r="EK21303" s="598"/>
    </row>
    <row r="21304" spans="141:141">
      <c r="EK21304" s="598"/>
    </row>
    <row r="21305" spans="141:141">
      <c r="EK21305" s="598"/>
    </row>
    <row r="21306" spans="141:141">
      <c r="EK21306" s="598"/>
    </row>
    <row r="21307" spans="141:141">
      <c r="EK21307" s="598"/>
    </row>
    <row r="21308" spans="141:141">
      <c r="EK21308" s="598"/>
    </row>
    <row r="21309" spans="141:141">
      <c r="EK21309" s="598"/>
    </row>
    <row r="21310" spans="141:141">
      <c r="EK21310" s="598"/>
    </row>
    <row r="21311" spans="141:141">
      <c r="EK21311" s="598"/>
    </row>
    <row r="21312" spans="141:141">
      <c r="EK21312" s="598"/>
    </row>
    <row r="21313" spans="141:141">
      <c r="EK21313" s="598"/>
    </row>
    <row r="21314" spans="141:141">
      <c r="EK21314" s="598"/>
    </row>
    <row r="21315" spans="141:141">
      <c r="EK21315" s="598"/>
    </row>
    <row r="21316" spans="141:141">
      <c r="EK21316" s="598"/>
    </row>
    <row r="21317" spans="141:141">
      <c r="EK21317" s="598"/>
    </row>
    <row r="21318" spans="141:141">
      <c r="EK21318" s="598"/>
    </row>
    <row r="21319" spans="141:141">
      <c r="EK21319" s="598"/>
    </row>
    <row r="21320" spans="141:141">
      <c r="EK21320" s="598"/>
    </row>
    <row r="21321" spans="141:141">
      <c r="EK21321" s="598"/>
    </row>
    <row r="21322" spans="141:141">
      <c r="EK21322" s="598"/>
    </row>
    <row r="21323" spans="141:141">
      <c r="EK21323" s="598"/>
    </row>
    <row r="21324" spans="141:141">
      <c r="EK21324" s="598"/>
    </row>
    <row r="21325" spans="141:141">
      <c r="EK21325" s="598"/>
    </row>
    <row r="21326" spans="141:141">
      <c r="EK21326" s="598"/>
    </row>
    <row r="21327" spans="141:141">
      <c r="EK21327" s="598"/>
    </row>
    <row r="21328" spans="141:141">
      <c r="EK21328" s="598"/>
    </row>
    <row r="21329" spans="141:141">
      <c r="EK21329" s="598"/>
    </row>
    <row r="21330" spans="141:141">
      <c r="EK21330" s="598"/>
    </row>
    <row r="21331" spans="141:141">
      <c r="EK21331" s="598"/>
    </row>
    <row r="21332" spans="141:141">
      <c r="EK21332" s="598"/>
    </row>
    <row r="21333" spans="141:141">
      <c r="EK21333" s="598"/>
    </row>
    <row r="21334" spans="141:141">
      <c r="EK21334" s="598"/>
    </row>
    <row r="21335" spans="141:141">
      <c r="EK21335" s="598"/>
    </row>
    <row r="21336" spans="141:141">
      <c r="EK21336" s="598"/>
    </row>
    <row r="21337" spans="141:141">
      <c r="EK21337" s="598"/>
    </row>
    <row r="21338" spans="141:141">
      <c r="EK21338" s="598"/>
    </row>
    <row r="21339" spans="141:141">
      <c r="EK21339" s="598"/>
    </row>
    <row r="21340" spans="141:141">
      <c r="EK21340" s="598"/>
    </row>
    <row r="21341" spans="141:141">
      <c r="EK21341" s="598"/>
    </row>
    <row r="21342" spans="141:141">
      <c r="EK21342" s="598"/>
    </row>
    <row r="21343" spans="141:141">
      <c r="EK21343" s="598"/>
    </row>
    <row r="21344" spans="141:141">
      <c r="EK21344" s="598"/>
    </row>
    <row r="21345" spans="141:141">
      <c r="EK21345" s="598"/>
    </row>
    <row r="21346" spans="141:141">
      <c r="EK21346" s="598"/>
    </row>
    <row r="21347" spans="141:141">
      <c r="EK21347" s="598"/>
    </row>
    <row r="21348" spans="141:141">
      <c r="EK21348" s="598"/>
    </row>
    <row r="21349" spans="141:141">
      <c r="EK21349" s="598"/>
    </row>
    <row r="21350" spans="141:141">
      <c r="EK21350" s="598"/>
    </row>
    <row r="21351" spans="141:141">
      <c r="EK21351" s="598"/>
    </row>
    <row r="21352" spans="141:141">
      <c r="EK21352" s="598"/>
    </row>
    <row r="21353" spans="141:141">
      <c r="EK21353" s="598"/>
    </row>
    <row r="21354" spans="141:141">
      <c r="EK21354" s="598"/>
    </row>
    <row r="21355" spans="141:141">
      <c r="EK21355" s="598"/>
    </row>
    <row r="21356" spans="141:141">
      <c r="EK21356" s="598"/>
    </row>
    <row r="21357" spans="141:141">
      <c r="EK21357" s="598"/>
    </row>
    <row r="21358" spans="141:141">
      <c r="EK21358" s="598"/>
    </row>
    <row r="21359" spans="141:141">
      <c r="EK21359" s="598"/>
    </row>
    <row r="21360" spans="141:141">
      <c r="EK21360" s="598"/>
    </row>
    <row r="21361" spans="141:141">
      <c r="EK21361" s="598"/>
    </row>
    <row r="21362" spans="141:141">
      <c r="EK21362" s="598"/>
    </row>
    <row r="21363" spans="141:141">
      <c r="EK21363" s="598"/>
    </row>
    <row r="21364" spans="141:141">
      <c r="EK21364" s="598"/>
    </row>
    <row r="21365" spans="141:141">
      <c r="EK21365" s="598"/>
    </row>
    <row r="21366" spans="141:141">
      <c r="EK21366" s="598"/>
    </row>
    <row r="21367" spans="141:141">
      <c r="EK21367" s="598"/>
    </row>
    <row r="21368" spans="141:141">
      <c r="EK21368" s="598"/>
    </row>
    <row r="21369" spans="141:141">
      <c r="EK21369" s="598"/>
    </row>
    <row r="21370" spans="141:141">
      <c r="EK21370" s="598"/>
    </row>
    <row r="21371" spans="141:141">
      <c r="EK21371" s="598"/>
    </row>
    <row r="21372" spans="141:141">
      <c r="EK21372" s="598"/>
    </row>
    <row r="21373" spans="141:141">
      <c r="EK21373" s="598"/>
    </row>
    <row r="21374" spans="141:141">
      <c r="EK21374" s="598"/>
    </row>
    <row r="21375" spans="141:141">
      <c r="EK21375" s="598"/>
    </row>
    <row r="21376" spans="141:141">
      <c r="EK21376" s="598"/>
    </row>
    <row r="21377" spans="141:141">
      <c r="EK21377" s="598"/>
    </row>
    <row r="21378" spans="141:141">
      <c r="EK21378" s="598"/>
    </row>
    <row r="21379" spans="141:141">
      <c r="EK21379" s="598"/>
    </row>
    <row r="21380" spans="141:141">
      <c r="EK21380" s="598"/>
    </row>
    <row r="21381" spans="141:141">
      <c r="EK21381" s="598"/>
    </row>
    <row r="21382" spans="141:141">
      <c r="EK21382" s="598"/>
    </row>
    <row r="21383" spans="141:141">
      <c r="EK21383" s="598"/>
    </row>
    <row r="21384" spans="141:141">
      <c r="EK21384" s="598"/>
    </row>
    <row r="21385" spans="141:141">
      <c r="EK21385" s="598"/>
    </row>
    <row r="21386" spans="141:141">
      <c r="EK21386" s="598"/>
    </row>
    <row r="21387" spans="141:141">
      <c r="EK21387" s="598"/>
    </row>
    <row r="21388" spans="141:141">
      <c r="EK21388" s="598"/>
    </row>
    <row r="21389" spans="141:141">
      <c r="EK21389" s="598"/>
    </row>
    <row r="21390" spans="141:141">
      <c r="EK21390" s="598"/>
    </row>
    <row r="21391" spans="141:141">
      <c r="EK21391" s="598"/>
    </row>
    <row r="21392" spans="141:141">
      <c r="EK21392" s="598"/>
    </row>
    <row r="21393" spans="141:141">
      <c r="EK21393" s="598"/>
    </row>
    <row r="21394" spans="141:141">
      <c r="EK21394" s="598"/>
    </row>
    <row r="21395" spans="141:141">
      <c r="EK21395" s="598"/>
    </row>
    <row r="21396" spans="141:141">
      <c r="EK21396" s="598"/>
    </row>
    <row r="21397" spans="141:141">
      <c r="EK21397" s="598"/>
    </row>
    <row r="21398" spans="141:141">
      <c r="EK21398" s="598"/>
    </row>
    <row r="21399" spans="141:141">
      <c r="EK21399" s="598"/>
    </row>
    <row r="21400" spans="141:141">
      <c r="EK21400" s="598"/>
    </row>
    <row r="21401" spans="141:141">
      <c r="EK21401" s="598"/>
    </row>
    <row r="21402" spans="141:141">
      <c r="EK21402" s="598"/>
    </row>
    <row r="21403" spans="141:141">
      <c r="EK21403" s="598"/>
    </row>
    <row r="21404" spans="141:141">
      <c r="EK21404" s="598"/>
    </row>
    <row r="21405" spans="141:141">
      <c r="EK21405" s="598"/>
    </row>
    <row r="21406" spans="141:141">
      <c r="EK21406" s="598"/>
    </row>
    <row r="21407" spans="141:141">
      <c r="EK21407" s="598"/>
    </row>
    <row r="21408" spans="141:141">
      <c r="EK21408" s="598"/>
    </row>
    <row r="21409" spans="141:141">
      <c r="EK21409" s="598"/>
    </row>
    <row r="21410" spans="141:141">
      <c r="EK21410" s="598"/>
    </row>
    <row r="21411" spans="141:141">
      <c r="EK21411" s="598"/>
    </row>
    <row r="21412" spans="141:141">
      <c r="EK21412" s="598"/>
    </row>
    <row r="21413" spans="141:141">
      <c r="EK21413" s="598"/>
    </row>
    <row r="21414" spans="141:141">
      <c r="EK21414" s="598"/>
    </row>
    <row r="21415" spans="141:141">
      <c r="EK21415" s="598"/>
    </row>
    <row r="21416" spans="141:141">
      <c r="EK21416" s="598"/>
    </row>
    <row r="21417" spans="141:141">
      <c r="EK21417" s="598"/>
    </row>
    <row r="21418" spans="141:141">
      <c r="EK21418" s="598"/>
    </row>
    <row r="21419" spans="141:141">
      <c r="EK21419" s="598"/>
    </row>
    <row r="21420" spans="141:141">
      <c r="EK21420" s="598"/>
    </row>
    <row r="21421" spans="141:141">
      <c r="EK21421" s="598"/>
    </row>
    <row r="21422" spans="141:141">
      <c r="EK21422" s="598"/>
    </row>
    <row r="21423" spans="141:141">
      <c r="EK21423" s="598"/>
    </row>
    <row r="21424" spans="141:141">
      <c r="EK21424" s="598"/>
    </row>
    <row r="21425" spans="141:141">
      <c r="EK21425" s="598"/>
    </row>
    <row r="21426" spans="141:141">
      <c r="EK21426" s="598"/>
    </row>
    <row r="21427" spans="141:141">
      <c r="EK21427" s="598"/>
    </row>
    <row r="21428" spans="141:141">
      <c r="EK21428" s="598"/>
    </row>
    <row r="21429" spans="141:141">
      <c r="EK21429" s="598"/>
    </row>
    <row r="21430" spans="141:141">
      <c r="EK21430" s="598"/>
    </row>
    <row r="21431" spans="141:141">
      <c r="EK21431" s="598"/>
    </row>
    <row r="21432" spans="141:141">
      <c r="EK21432" s="598"/>
    </row>
    <row r="21433" spans="141:141">
      <c r="EK21433" s="598"/>
    </row>
    <row r="21434" spans="141:141">
      <c r="EK21434" s="598"/>
    </row>
    <row r="21435" spans="141:141">
      <c r="EK21435" s="598"/>
    </row>
    <row r="21436" spans="141:141">
      <c r="EK21436" s="598"/>
    </row>
    <row r="21437" spans="141:141">
      <c r="EK21437" s="598"/>
    </row>
    <row r="21438" spans="141:141">
      <c r="EK21438" s="598"/>
    </row>
    <row r="21439" spans="141:141">
      <c r="EK21439" s="598"/>
    </row>
    <row r="21440" spans="141:141">
      <c r="EK21440" s="598"/>
    </row>
    <row r="21441" spans="141:141">
      <c r="EK21441" s="598"/>
    </row>
    <row r="21442" spans="141:141">
      <c r="EK21442" s="598"/>
    </row>
    <row r="21443" spans="141:141">
      <c r="EK21443" s="598"/>
    </row>
    <row r="21444" spans="141:141">
      <c r="EK21444" s="598"/>
    </row>
    <row r="21445" spans="141:141">
      <c r="EK21445" s="598"/>
    </row>
    <row r="21446" spans="141:141">
      <c r="EK21446" s="598"/>
    </row>
    <row r="21447" spans="141:141">
      <c r="EK21447" s="598"/>
    </row>
    <row r="21448" spans="141:141">
      <c r="EK21448" s="598"/>
    </row>
    <row r="21449" spans="141:141">
      <c r="EK21449" s="598"/>
    </row>
    <row r="21450" spans="141:141">
      <c r="EK21450" s="598"/>
    </row>
    <row r="21451" spans="141:141">
      <c r="EK21451" s="598"/>
    </row>
    <row r="21452" spans="141:141">
      <c r="EK21452" s="598"/>
    </row>
    <row r="21453" spans="141:141">
      <c r="EK21453" s="598"/>
    </row>
    <row r="21454" spans="141:141">
      <c r="EK21454" s="598"/>
    </row>
    <row r="21455" spans="141:141">
      <c r="EK21455" s="598"/>
    </row>
    <row r="21456" spans="141:141">
      <c r="EK21456" s="598"/>
    </row>
    <row r="21457" spans="141:141">
      <c r="EK21457" s="598"/>
    </row>
    <row r="21458" spans="141:141">
      <c r="EK21458" s="598"/>
    </row>
    <row r="21459" spans="141:141">
      <c r="EK21459" s="598"/>
    </row>
    <row r="21460" spans="141:141">
      <c r="EK21460" s="598"/>
    </row>
    <row r="21461" spans="141:141">
      <c r="EK21461" s="598"/>
    </row>
    <row r="21462" spans="141:141">
      <c r="EK21462" s="598"/>
    </row>
    <row r="21463" spans="141:141">
      <c r="EK21463" s="598"/>
    </row>
    <row r="21464" spans="141:141">
      <c r="EK21464" s="598"/>
    </row>
    <row r="21465" spans="141:141">
      <c r="EK21465" s="598"/>
    </row>
    <row r="21466" spans="141:141">
      <c r="EK21466" s="598"/>
    </row>
    <row r="21467" spans="141:141">
      <c r="EK21467" s="598"/>
    </row>
    <row r="21468" spans="141:141">
      <c r="EK21468" s="598"/>
    </row>
    <row r="21469" spans="141:141">
      <c r="EK21469" s="598"/>
    </row>
    <row r="21470" spans="141:141">
      <c r="EK21470" s="598"/>
    </row>
    <row r="21471" spans="141:141">
      <c r="EK21471" s="598"/>
    </row>
    <row r="21472" spans="141:141">
      <c r="EK21472" s="598"/>
    </row>
    <row r="21473" spans="141:141">
      <c r="EK21473" s="598"/>
    </row>
    <row r="21474" spans="141:141">
      <c r="EK21474" s="598"/>
    </row>
    <row r="21475" spans="141:141">
      <c r="EK21475" s="598"/>
    </row>
    <row r="21476" spans="141:141">
      <c r="EK21476" s="598"/>
    </row>
    <row r="21477" spans="141:141">
      <c r="EK21477" s="598"/>
    </row>
    <row r="21478" spans="141:141">
      <c r="EK21478" s="598"/>
    </row>
    <row r="21479" spans="141:141">
      <c r="EK21479" s="598"/>
    </row>
    <row r="21480" spans="141:141">
      <c r="EK21480" s="598"/>
    </row>
    <row r="21481" spans="141:141">
      <c r="EK21481" s="598"/>
    </row>
    <row r="21482" spans="141:141">
      <c r="EK21482" s="598"/>
    </row>
    <row r="21483" spans="141:141">
      <c r="EK21483" s="598"/>
    </row>
    <row r="21484" spans="141:141">
      <c r="EK21484" s="598"/>
    </row>
    <row r="21485" spans="141:141">
      <c r="EK21485" s="598"/>
    </row>
    <row r="21486" spans="141:141">
      <c r="EK21486" s="598"/>
    </row>
    <row r="21487" spans="141:141">
      <c r="EK21487" s="598"/>
    </row>
    <row r="21488" spans="141:141">
      <c r="EK21488" s="598"/>
    </row>
    <row r="21489" spans="141:141">
      <c r="EK21489" s="598"/>
    </row>
    <row r="21490" spans="141:141">
      <c r="EK21490" s="598"/>
    </row>
    <row r="21491" spans="141:141">
      <c r="EK21491" s="598"/>
    </row>
    <row r="21492" spans="141:141">
      <c r="EK21492" s="598"/>
    </row>
    <row r="21493" spans="141:141">
      <c r="EK21493" s="598"/>
    </row>
    <row r="21494" spans="141:141">
      <c r="EK21494" s="598"/>
    </row>
    <row r="21495" spans="141:141">
      <c r="EK21495" s="598"/>
    </row>
    <row r="21496" spans="141:141">
      <c r="EK21496" s="598"/>
    </row>
    <row r="21497" spans="141:141">
      <c r="EK21497" s="598"/>
    </row>
    <row r="21498" spans="141:141">
      <c r="EK21498" s="598"/>
    </row>
    <row r="21499" spans="141:141">
      <c r="EK21499" s="598"/>
    </row>
    <row r="21500" spans="141:141">
      <c r="EK21500" s="598"/>
    </row>
    <row r="21501" spans="141:141">
      <c r="EK21501" s="598"/>
    </row>
    <row r="21502" spans="141:141">
      <c r="EK21502" s="598"/>
    </row>
    <row r="21503" spans="141:141">
      <c r="EK21503" s="598"/>
    </row>
    <row r="21504" spans="141:141">
      <c r="EK21504" s="598"/>
    </row>
    <row r="21505" spans="141:141">
      <c r="EK21505" s="598"/>
    </row>
    <row r="21506" spans="141:141">
      <c r="EK21506" s="598"/>
    </row>
    <row r="21507" spans="141:141">
      <c r="EK21507" s="598"/>
    </row>
    <row r="21508" spans="141:141">
      <c r="EK21508" s="598"/>
    </row>
    <row r="21509" spans="141:141">
      <c r="EK21509" s="598"/>
    </row>
    <row r="21510" spans="141:141">
      <c r="EK21510" s="598"/>
    </row>
    <row r="21511" spans="141:141">
      <c r="EK21511" s="598"/>
    </row>
    <row r="21512" spans="141:141">
      <c r="EK21512" s="598"/>
    </row>
    <row r="21513" spans="141:141">
      <c r="EK21513" s="598"/>
    </row>
    <row r="21514" spans="141:141">
      <c r="EK21514" s="598"/>
    </row>
    <row r="21515" spans="141:141">
      <c r="EK21515" s="598"/>
    </row>
    <row r="21516" spans="141:141">
      <c r="EK21516" s="598"/>
    </row>
    <row r="21517" spans="141:141">
      <c r="EK21517" s="598"/>
    </row>
    <row r="21518" spans="141:141">
      <c r="EK21518" s="598"/>
    </row>
    <row r="21519" spans="141:141">
      <c r="EK21519" s="598"/>
    </row>
    <row r="21520" spans="141:141">
      <c r="EK21520" s="598"/>
    </row>
    <row r="21521" spans="141:141">
      <c r="EK21521" s="598"/>
    </row>
    <row r="21522" spans="141:141">
      <c r="EK21522" s="598"/>
    </row>
    <row r="21523" spans="141:141">
      <c r="EK21523" s="598"/>
    </row>
    <row r="21524" spans="141:141">
      <c r="EK21524" s="598"/>
    </row>
    <row r="21525" spans="141:141">
      <c r="EK21525" s="598"/>
    </row>
    <row r="21526" spans="141:141">
      <c r="EK21526" s="598"/>
    </row>
    <row r="21527" spans="141:141">
      <c r="EK21527" s="598"/>
    </row>
    <row r="21528" spans="141:141">
      <c r="EK21528" s="598"/>
    </row>
    <row r="21529" spans="141:141">
      <c r="EK21529" s="598"/>
    </row>
    <row r="21530" spans="141:141">
      <c r="EK21530" s="598"/>
    </row>
    <row r="21531" spans="141:141">
      <c r="EK21531" s="598"/>
    </row>
    <row r="21532" spans="141:141">
      <c r="EK21532" s="598"/>
    </row>
    <row r="21533" spans="141:141">
      <c r="EK21533" s="598"/>
    </row>
    <row r="21534" spans="141:141">
      <c r="EK21534" s="598"/>
    </row>
    <row r="21535" spans="141:141">
      <c r="EK21535" s="598"/>
    </row>
    <row r="21536" spans="141:141">
      <c r="EK21536" s="598"/>
    </row>
    <row r="21537" spans="141:141">
      <c r="EK21537" s="598"/>
    </row>
    <row r="21538" spans="141:141">
      <c r="EK21538" s="598"/>
    </row>
    <row r="21539" spans="141:141">
      <c r="EK21539" s="598"/>
    </row>
    <row r="21540" spans="141:141">
      <c r="EK21540" s="598"/>
    </row>
    <row r="21541" spans="141:141">
      <c r="EK21541" s="598"/>
    </row>
    <row r="21542" spans="141:141">
      <c r="EK21542" s="598"/>
    </row>
    <row r="21543" spans="141:141">
      <c r="EK21543" s="598"/>
    </row>
    <row r="21544" spans="141:141">
      <c r="EK21544" s="598"/>
    </row>
    <row r="21545" spans="141:141">
      <c r="EK21545" s="598"/>
    </row>
    <row r="21546" spans="141:141">
      <c r="EK21546" s="598"/>
    </row>
    <row r="21547" spans="141:141">
      <c r="EK21547" s="598"/>
    </row>
    <row r="21548" spans="141:141">
      <c r="EK21548" s="598"/>
    </row>
    <row r="21549" spans="141:141">
      <c r="EK21549" s="598"/>
    </row>
    <row r="21550" spans="141:141">
      <c r="EK21550" s="598"/>
    </row>
    <row r="21551" spans="141:141">
      <c r="EK21551" s="598"/>
    </row>
    <row r="21552" spans="141:141">
      <c r="EK21552" s="598"/>
    </row>
    <row r="21553" spans="141:141">
      <c r="EK21553" s="598"/>
    </row>
    <row r="21554" spans="141:141">
      <c r="EK21554" s="598"/>
    </row>
    <row r="21555" spans="141:141">
      <c r="EK21555" s="598"/>
    </row>
    <row r="21556" spans="141:141">
      <c r="EK21556" s="598"/>
    </row>
    <row r="21557" spans="141:141">
      <c r="EK21557" s="598"/>
    </row>
    <row r="21558" spans="141:141">
      <c r="EK21558" s="598"/>
    </row>
    <row r="21559" spans="141:141">
      <c r="EK21559" s="598"/>
    </row>
    <row r="21560" spans="141:141">
      <c r="EK21560" s="598"/>
    </row>
    <row r="21561" spans="141:141">
      <c r="EK21561" s="598"/>
    </row>
    <row r="21562" spans="141:141">
      <c r="EK21562" s="598"/>
    </row>
    <row r="21563" spans="141:141">
      <c r="EK21563" s="598"/>
    </row>
    <row r="21564" spans="141:141">
      <c r="EK21564" s="598"/>
    </row>
    <row r="21565" spans="141:141">
      <c r="EK21565" s="598"/>
    </row>
    <row r="21566" spans="141:141">
      <c r="EK21566" s="598"/>
    </row>
    <row r="21567" spans="141:141">
      <c r="EK21567" s="598"/>
    </row>
    <row r="21568" spans="141:141">
      <c r="EK21568" s="598"/>
    </row>
    <row r="21569" spans="141:141">
      <c r="EK21569" s="598"/>
    </row>
    <row r="21570" spans="141:141">
      <c r="EK21570" s="598"/>
    </row>
    <row r="21571" spans="141:141">
      <c r="EK21571" s="598"/>
    </row>
    <row r="21572" spans="141:141">
      <c r="EK21572" s="598"/>
    </row>
    <row r="21573" spans="141:141">
      <c r="EK21573" s="598"/>
    </row>
    <row r="21574" spans="141:141">
      <c r="EK21574" s="598"/>
    </row>
    <row r="21575" spans="141:141">
      <c r="EK21575" s="598"/>
    </row>
    <row r="21576" spans="141:141">
      <c r="EK21576" s="598"/>
    </row>
    <row r="21577" spans="141:141">
      <c r="EK21577" s="598"/>
    </row>
    <row r="21578" spans="141:141">
      <c r="EK21578" s="598"/>
    </row>
    <row r="21579" spans="141:141">
      <c r="EK21579" s="598"/>
    </row>
    <row r="21580" spans="141:141">
      <c r="EK21580" s="598"/>
    </row>
    <row r="21581" spans="141:141">
      <c r="EK21581" s="598"/>
    </row>
    <row r="21582" spans="141:141">
      <c r="EK21582" s="598"/>
    </row>
    <row r="21583" spans="141:141">
      <c r="EK21583" s="598"/>
    </row>
    <row r="21584" spans="141:141">
      <c r="EK21584" s="598"/>
    </row>
    <row r="21585" spans="141:141">
      <c r="EK21585" s="598"/>
    </row>
    <row r="21586" spans="141:141">
      <c r="EK21586" s="598"/>
    </row>
    <row r="21587" spans="141:141">
      <c r="EK21587" s="598"/>
    </row>
    <row r="21588" spans="141:141">
      <c r="EK21588" s="598"/>
    </row>
    <row r="21589" spans="141:141">
      <c r="EK21589" s="598"/>
    </row>
    <row r="21590" spans="141:141">
      <c r="EK21590" s="598"/>
    </row>
    <row r="21591" spans="141:141">
      <c r="EK21591" s="598"/>
    </row>
    <row r="21592" spans="141:141">
      <c r="EK21592" s="598"/>
    </row>
    <row r="21593" spans="141:141">
      <c r="EK21593" s="598"/>
    </row>
    <row r="21594" spans="141:141">
      <c r="EK21594" s="598"/>
    </row>
    <row r="21595" spans="141:141">
      <c r="EK21595" s="598"/>
    </row>
    <row r="21596" spans="141:141">
      <c r="EK21596" s="598"/>
    </row>
    <row r="21597" spans="141:141">
      <c r="EK21597" s="598"/>
    </row>
    <row r="21598" spans="141:141">
      <c r="EK21598" s="598"/>
    </row>
    <row r="21599" spans="141:141">
      <c r="EK21599" s="598"/>
    </row>
    <row r="21600" spans="141:141">
      <c r="EK21600" s="598"/>
    </row>
    <row r="21601" spans="141:141">
      <c r="EK21601" s="598"/>
    </row>
    <row r="21602" spans="141:141">
      <c r="EK21602" s="598"/>
    </row>
    <row r="21603" spans="141:141">
      <c r="EK21603" s="598"/>
    </row>
    <row r="21604" spans="141:141">
      <c r="EK21604" s="598"/>
    </row>
    <row r="21605" spans="141:141">
      <c r="EK21605" s="598"/>
    </row>
    <row r="21606" spans="141:141">
      <c r="EK21606" s="598"/>
    </row>
    <row r="21607" spans="141:141">
      <c r="EK21607" s="598"/>
    </row>
    <row r="21608" spans="141:141">
      <c r="EK21608" s="598"/>
    </row>
    <row r="21609" spans="141:141">
      <c r="EK21609" s="598"/>
    </row>
    <row r="21610" spans="141:141">
      <c r="EK21610" s="598"/>
    </row>
    <row r="21611" spans="141:141">
      <c r="EK21611" s="598"/>
    </row>
    <row r="21612" spans="141:141">
      <c r="EK21612" s="598"/>
    </row>
    <row r="21613" spans="141:141">
      <c r="EK21613" s="598"/>
    </row>
    <row r="21614" spans="141:141">
      <c r="EK21614" s="598"/>
    </row>
    <row r="21615" spans="141:141">
      <c r="EK21615" s="598"/>
    </row>
    <row r="21616" spans="141:141">
      <c r="EK21616" s="598"/>
    </row>
    <row r="21617" spans="141:141">
      <c r="EK21617" s="598"/>
    </row>
    <row r="21618" spans="141:141">
      <c r="EK21618" s="598"/>
    </row>
    <row r="21619" spans="141:141">
      <c r="EK21619" s="598"/>
    </row>
    <row r="21620" spans="141:141">
      <c r="EK21620" s="598"/>
    </row>
    <row r="21621" spans="141:141">
      <c r="EK21621" s="598"/>
    </row>
    <row r="21622" spans="141:141">
      <c r="EK21622" s="598"/>
    </row>
    <row r="21623" spans="141:141">
      <c r="EK21623" s="598"/>
    </row>
    <row r="21624" spans="141:141">
      <c r="EK21624" s="598"/>
    </row>
    <row r="21625" spans="141:141">
      <c r="EK21625" s="598"/>
    </row>
    <row r="21626" spans="141:141">
      <c r="EK21626" s="598"/>
    </row>
    <row r="21627" spans="141:141">
      <c r="EK21627" s="598"/>
    </row>
    <row r="21628" spans="141:141">
      <c r="EK21628" s="598"/>
    </row>
    <row r="21629" spans="141:141">
      <c r="EK21629" s="598"/>
    </row>
    <row r="21630" spans="141:141">
      <c r="EK21630" s="598"/>
    </row>
    <row r="21631" spans="141:141">
      <c r="EK21631" s="598"/>
    </row>
    <row r="21632" spans="141:141">
      <c r="EK21632" s="598"/>
    </row>
    <row r="21633" spans="141:141">
      <c r="EK21633" s="598"/>
    </row>
    <row r="21634" spans="141:141">
      <c r="EK21634" s="598"/>
    </row>
    <row r="21635" spans="141:141">
      <c r="EK21635" s="598"/>
    </row>
    <row r="21636" spans="141:141">
      <c r="EK21636" s="598"/>
    </row>
    <row r="21637" spans="141:141">
      <c r="EK21637" s="598"/>
    </row>
    <row r="21638" spans="141:141">
      <c r="EK21638" s="598"/>
    </row>
    <row r="21639" spans="141:141">
      <c r="EK21639" s="598"/>
    </row>
    <row r="21640" spans="141:141">
      <c r="EK21640" s="598"/>
    </row>
    <row r="21641" spans="141:141">
      <c r="EK21641" s="598"/>
    </row>
    <row r="21642" spans="141:141">
      <c r="EK21642" s="598"/>
    </row>
    <row r="21643" spans="141:141">
      <c r="EK21643" s="598"/>
    </row>
    <row r="21644" spans="141:141">
      <c r="EK21644" s="598"/>
    </row>
    <row r="21645" spans="141:141">
      <c r="EK21645" s="598"/>
    </row>
    <row r="21646" spans="141:141">
      <c r="EK21646" s="598"/>
    </row>
    <row r="21647" spans="141:141">
      <c r="EK21647" s="598"/>
    </row>
    <row r="21648" spans="141:141">
      <c r="EK21648" s="598"/>
    </row>
    <row r="21649" spans="141:141">
      <c r="EK21649" s="598"/>
    </row>
    <row r="21650" spans="141:141">
      <c r="EK21650" s="598"/>
    </row>
    <row r="21651" spans="141:141">
      <c r="EK21651" s="598"/>
    </row>
    <row r="21652" spans="141:141">
      <c r="EK21652" s="598"/>
    </row>
    <row r="21653" spans="141:141">
      <c r="EK21653" s="598"/>
    </row>
    <row r="21654" spans="141:141">
      <c r="EK21654" s="598"/>
    </row>
    <row r="21655" spans="141:141">
      <c r="EK21655" s="598"/>
    </row>
    <row r="21656" spans="141:141">
      <c r="EK21656" s="598"/>
    </row>
    <row r="21657" spans="141:141">
      <c r="EK21657" s="598"/>
    </row>
    <row r="21658" spans="141:141">
      <c r="EK21658" s="598"/>
    </row>
    <row r="21659" spans="141:141">
      <c r="EK21659" s="598"/>
    </row>
    <row r="21660" spans="141:141">
      <c r="EK21660" s="598"/>
    </row>
    <row r="21661" spans="141:141">
      <c r="EK21661" s="598"/>
    </row>
    <row r="21662" spans="141:141">
      <c r="EK21662" s="598"/>
    </row>
    <row r="21663" spans="141:141">
      <c r="EK21663" s="598"/>
    </row>
    <row r="21664" spans="141:141">
      <c r="EK21664" s="598"/>
    </row>
    <row r="21665" spans="141:141">
      <c r="EK21665" s="598"/>
    </row>
    <row r="21666" spans="141:141">
      <c r="EK21666" s="598"/>
    </row>
    <row r="21667" spans="141:141">
      <c r="EK21667" s="598"/>
    </row>
    <row r="21668" spans="141:141">
      <c r="EK21668" s="598"/>
    </row>
    <row r="21669" spans="141:141">
      <c r="EK21669" s="598"/>
    </row>
    <row r="21670" spans="141:141">
      <c r="EK21670" s="598"/>
    </row>
    <row r="21671" spans="141:141">
      <c r="EK21671" s="598"/>
    </row>
    <row r="21672" spans="141:141">
      <c r="EK21672" s="598"/>
    </row>
    <row r="21673" spans="141:141">
      <c r="EK21673" s="598"/>
    </row>
    <row r="21674" spans="141:141">
      <c r="EK21674" s="598"/>
    </row>
    <row r="21675" spans="141:141">
      <c r="EK21675" s="598"/>
    </row>
    <row r="21676" spans="141:141">
      <c r="EK21676" s="598"/>
    </row>
    <row r="21677" spans="141:141">
      <c r="EK21677" s="598"/>
    </row>
    <row r="21678" spans="141:141">
      <c r="EK21678" s="598"/>
    </row>
    <row r="21679" spans="141:141">
      <c r="EK21679" s="598"/>
    </row>
    <row r="21680" spans="141:141">
      <c r="EK21680" s="598"/>
    </row>
    <row r="21681" spans="141:141">
      <c r="EK21681" s="598"/>
    </row>
    <row r="21682" spans="141:141">
      <c r="EK21682" s="598"/>
    </row>
    <row r="21683" spans="141:141">
      <c r="EK21683" s="598"/>
    </row>
    <row r="21684" spans="141:141">
      <c r="EK21684" s="598"/>
    </row>
    <row r="21685" spans="141:141">
      <c r="EK21685" s="598"/>
    </row>
    <row r="21686" spans="141:141">
      <c r="EK21686" s="598"/>
    </row>
    <row r="21687" spans="141:141">
      <c r="EK21687" s="598"/>
    </row>
    <row r="21688" spans="141:141">
      <c r="EK21688" s="598"/>
    </row>
    <row r="21689" spans="141:141">
      <c r="EK21689" s="598"/>
    </row>
    <row r="21690" spans="141:141">
      <c r="EK21690" s="598"/>
    </row>
    <row r="21691" spans="141:141">
      <c r="EK21691" s="598"/>
    </row>
    <row r="21692" spans="141:141">
      <c r="EK21692" s="598"/>
    </row>
    <row r="21693" spans="141:141">
      <c r="EK21693" s="598"/>
    </row>
    <row r="21694" spans="141:141">
      <c r="EK21694" s="598"/>
    </row>
    <row r="21695" spans="141:141">
      <c r="EK21695" s="598"/>
    </row>
    <row r="21696" spans="141:141">
      <c r="EK21696" s="598"/>
    </row>
    <row r="21697" spans="141:141">
      <c r="EK21697" s="598"/>
    </row>
    <row r="21698" spans="141:141">
      <c r="EK21698" s="598"/>
    </row>
    <row r="21699" spans="141:141">
      <c r="EK21699" s="598"/>
    </row>
    <row r="21700" spans="141:141">
      <c r="EK21700" s="598"/>
    </row>
    <row r="21701" spans="141:141">
      <c r="EK21701" s="598"/>
    </row>
    <row r="21702" spans="141:141">
      <c r="EK21702" s="598"/>
    </row>
    <row r="21703" spans="141:141">
      <c r="EK21703" s="598"/>
    </row>
    <row r="21704" spans="141:141">
      <c r="EK21704" s="598"/>
    </row>
    <row r="21705" spans="141:141">
      <c r="EK21705" s="598"/>
    </row>
    <row r="21706" spans="141:141">
      <c r="EK21706" s="598"/>
    </row>
    <row r="21707" spans="141:141">
      <c r="EK21707" s="598"/>
    </row>
    <row r="21708" spans="141:141">
      <c r="EK21708" s="598"/>
    </row>
    <row r="21709" spans="141:141">
      <c r="EK21709" s="598"/>
    </row>
    <row r="21710" spans="141:141">
      <c r="EK21710" s="598"/>
    </row>
    <row r="21711" spans="141:141">
      <c r="EK21711" s="598"/>
    </row>
    <row r="21712" spans="141:141">
      <c r="EK21712" s="598"/>
    </row>
    <row r="21713" spans="141:141">
      <c r="EK21713" s="598"/>
    </row>
    <row r="21714" spans="141:141">
      <c r="EK21714" s="598"/>
    </row>
    <row r="21715" spans="141:141">
      <c r="EK21715" s="598"/>
    </row>
    <row r="21716" spans="141:141">
      <c r="EK21716" s="598"/>
    </row>
    <row r="21717" spans="141:141">
      <c r="EK21717" s="598"/>
    </row>
    <row r="21718" spans="141:141">
      <c r="EK21718" s="598"/>
    </row>
    <row r="21719" spans="141:141">
      <c r="EK21719" s="598"/>
    </row>
    <row r="21720" spans="141:141">
      <c r="EK21720" s="598"/>
    </row>
    <row r="21721" spans="141:141">
      <c r="EK21721" s="598"/>
    </row>
    <row r="21722" spans="141:141">
      <c r="EK21722" s="598"/>
    </row>
    <row r="21723" spans="141:141">
      <c r="EK21723" s="598"/>
    </row>
    <row r="21724" spans="141:141">
      <c r="EK21724" s="598"/>
    </row>
    <row r="21725" spans="141:141">
      <c r="EK21725" s="598"/>
    </row>
    <row r="21726" spans="141:141">
      <c r="EK21726" s="598"/>
    </row>
    <row r="21727" spans="141:141">
      <c r="EK21727" s="598"/>
    </row>
    <row r="21728" spans="141:141">
      <c r="EK21728" s="598"/>
    </row>
    <row r="21729" spans="141:141">
      <c r="EK21729" s="598"/>
    </row>
    <row r="21730" spans="141:141">
      <c r="EK21730" s="598"/>
    </row>
    <row r="21731" spans="141:141">
      <c r="EK21731" s="598"/>
    </row>
    <row r="21732" spans="141:141">
      <c r="EK21732" s="598"/>
    </row>
    <row r="21733" spans="141:141">
      <c r="EK21733" s="598"/>
    </row>
    <row r="21734" spans="141:141">
      <c r="EK21734" s="598"/>
    </row>
    <row r="21735" spans="141:141">
      <c r="EK21735" s="598"/>
    </row>
    <row r="21736" spans="141:141">
      <c r="EK21736" s="598"/>
    </row>
    <row r="21737" spans="141:141">
      <c r="EK21737" s="598"/>
    </row>
    <row r="21738" spans="141:141">
      <c r="EK21738" s="598"/>
    </row>
    <row r="21739" spans="141:141">
      <c r="EK21739" s="598"/>
    </row>
    <row r="21740" spans="141:141">
      <c r="EK21740" s="598"/>
    </row>
    <row r="21741" spans="141:141">
      <c r="EK21741" s="598"/>
    </row>
    <row r="21742" spans="141:141">
      <c r="EK21742" s="598"/>
    </row>
    <row r="21743" spans="141:141">
      <c r="EK21743" s="598"/>
    </row>
    <row r="21744" spans="141:141">
      <c r="EK21744" s="598"/>
    </row>
    <row r="21745" spans="141:141">
      <c r="EK21745" s="598"/>
    </row>
    <row r="21746" spans="141:141">
      <c r="EK21746" s="598"/>
    </row>
    <row r="21747" spans="141:141">
      <c r="EK21747" s="598"/>
    </row>
    <row r="21748" spans="141:141">
      <c r="EK21748" s="598"/>
    </row>
    <row r="21749" spans="141:141">
      <c r="EK21749" s="598"/>
    </row>
    <row r="21750" spans="141:141">
      <c r="EK21750" s="598"/>
    </row>
    <row r="21751" spans="141:141">
      <c r="EK21751" s="598"/>
    </row>
    <row r="21752" spans="141:141">
      <c r="EK21752" s="598"/>
    </row>
    <row r="21753" spans="141:141">
      <c r="EK21753" s="598"/>
    </row>
    <row r="21754" spans="141:141">
      <c r="EK21754" s="598"/>
    </row>
    <row r="21755" spans="141:141">
      <c r="EK21755" s="598"/>
    </row>
    <row r="21756" spans="141:141">
      <c r="EK21756" s="598"/>
    </row>
    <row r="21757" spans="141:141">
      <c r="EK21757" s="598"/>
    </row>
    <row r="21758" spans="141:141">
      <c r="EK21758" s="598"/>
    </row>
    <row r="21759" spans="141:141">
      <c r="EK21759" s="598"/>
    </row>
    <row r="21760" spans="141:141">
      <c r="EK21760" s="598"/>
    </row>
    <row r="21761" spans="141:141">
      <c r="EK21761" s="598"/>
    </row>
    <row r="21762" spans="141:141">
      <c r="EK21762" s="598"/>
    </row>
    <row r="21763" spans="141:141">
      <c r="EK21763" s="598"/>
    </row>
    <row r="21764" spans="141:141">
      <c r="EK21764" s="598"/>
    </row>
    <row r="21765" spans="141:141">
      <c r="EK21765" s="598"/>
    </row>
    <row r="21766" spans="141:141">
      <c r="EK21766" s="598"/>
    </row>
    <row r="21767" spans="141:141">
      <c r="EK21767" s="598"/>
    </row>
    <row r="21768" spans="141:141">
      <c r="EK21768" s="598"/>
    </row>
    <row r="21769" spans="141:141">
      <c r="EK21769" s="598"/>
    </row>
    <row r="21770" spans="141:141">
      <c r="EK21770" s="598"/>
    </row>
    <row r="21771" spans="141:141">
      <c r="EK21771" s="598"/>
    </row>
    <row r="21772" spans="141:141">
      <c r="EK21772" s="598"/>
    </row>
    <row r="21773" spans="141:141">
      <c r="EK21773" s="598"/>
    </row>
    <row r="21774" spans="141:141">
      <c r="EK21774" s="598"/>
    </row>
    <row r="21775" spans="141:141">
      <c r="EK21775" s="598"/>
    </row>
    <row r="21776" spans="141:141">
      <c r="EK21776" s="598"/>
    </row>
    <row r="21777" spans="141:141">
      <c r="EK21777" s="598"/>
    </row>
    <row r="21778" spans="141:141">
      <c r="EK21778" s="598"/>
    </row>
    <row r="21779" spans="141:141">
      <c r="EK21779" s="598"/>
    </row>
    <row r="21780" spans="141:141">
      <c r="EK21780" s="598"/>
    </row>
    <row r="21781" spans="141:141">
      <c r="EK21781" s="598"/>
    </row>
    <row r="21782" spans="141:141">
      <c r="EK21782" s="598"/>
    </row>
    <row r="21783" spans="141:141">
      <c r="EK21783" s="598"/>
    </row>
    <row r="21784" spans="141:141">
      <c r="EK21784" s="598"/>
    </row>
    <row r="21785" spans="141:141">
      <c r="EK21785" s="598"/>
    </row>
    <row r="21786" spans="141:141">
      <c r="EK21786" s="598"/>
    </row>
    <row r="21787" spans="141:141">
      <c r="EK21787" s="598"/>
    </row>
    <row r="21788" spans="141:141">
      <c r="EK21788" s="598"/>
    </row>
    <row r="21789" spans="141:141">
      <c r="EK21789" s="598"/>
    </row>
    <row r="21790" spans="141:141">
      <c r="EK21790" s="598"/>
    </row>
    <row r="21791" spans="141:141">
      <c r="EK21791" s="598"/>
    </row>
    <row r="21792" spans="141:141">
      <c r="EK21792" s="598"/>
    </row>
    <row r="21793" spans="141:141">
      <c r="EK21793" s="598"/>
    </row>
    <row r="21794" spans="141:141">
      <c r="EK21794" s="598"/>
    </row>
    <row r="21795" spans="141:141">
      <c r="EK21795" s="598"/>
    </row>
    <row r="21796" spans="141:141">
      <c r="EK21796" s="598"/>
    </row>
    <row r="21797" spans="141:141">
      <c r="EK21797" s="598"/>
    </row>
    <row r="21798" spans="141:141">
      <c r="EK21798" s="598"/>
    </row>
    <row r="21799" spans="141:141">
      <c r="EK21799" s="598"/>
    </row>
    <row r="21800" spans="141:141">
      <c r="EK21800" s="598"/>
    </row>
    <row r="21801" spans="141:141">
      <c r="EK21801" s="598"/>
    </row>
    <row r="21802" spans="141:141">
      <c r="EK21802" s="598"/>
    </row>
    <row r="21803" spans="141:141">
      <c r="EK21803" s="598"/>
    </row>
    <row r="21804" spans="141:141">
      <c r="EK21804" s="598"/>
    </row>
    <row r="21805" spans="141:141">
      <c r="EK21805" s="598"/>
    </row>
    <row r="21806" spans="141:141">
      <c r="EK21806" s="598"/>
    </row>
    <row r="21807" spans="141:141">
      <c r="EK21807" s="598"/>
    </row>
    <row r="21808" spans="141:141">
      <c r="EK21808" s="598"/>
    </row>
    <row r="21809" spans="141:141">
      <c r="EK21809" s="598"/>
    </row>
    <row r="21810" spans="141:141">
      <c r="EK21810" s="598"/>
    </row>
    <row r="21811" spans="141:141">
      <c r="EK21811" s="598"/>
    </row>
    <row r="21812" spans="141:141">
      <c r="EK21812" s="598"/>
    </row>
    <row r="21813" spans="141:141">
      <c r="EK21813" s="598"/>
    </row>
    <row r="21814" spans="141:141">
      <c r="EK21814" s="598"/>
    </row>
    <row r="21815" spans="141:141">
      <c r="EK21815" s="598"/>
    </row>
    <row r="21816" spans="141:141">
      <c r="EK21816" s="598"/>
    </row>
    <row r="21817" spans="141:141">
      <c r="EK21817" s="598"/>
    </row>
    <row r="21818" spans="141:141">
      <c r="EK21818" s="598"/>
    </row>
    <row r="21819" spans="141:141">
      <c r="EK21819" s="598"/>
    </row>
    <row r="21820" spans="141:141">
      <c r="EK21820" s="598"/>
    </row>
    <row r="21821" spans="141:141">
      <c r="EK21821" s="598"/>
    </row>
    <row r="21822" spans="141:141">
      <c r="EK21822" s="598"/>
    </row>
    <row r="21823" spans="141:141">
      <c r="EK21823" s="598"/>
    </row>
    <row r="21824" spans="141:141">
      <c r="EK21824" s="598"/>
    </row>
    <row r="21825" spans="141:141">
      <c r="EK21825" s="598"/>
    </row>
    <row r="21826" spans="141:141">
      <c r="EK21826" s="598"/>
    </row>
    <row r="21827" spans="141:141">
      <c r="EK21827" s="598"/>
    </row>
    <row r="21828" spans="141:141">
      <c r="EK21828" s="598"/>
    </row>
    <row r="21829" spans="141:141">
      <c r="EK21829" s="598"/>
    </row>
    <row r="21830" spans="141:141">
      <c r="EK21830" s="598"/>
    </row>
    <row r="21831" spans="141:141">
      <c r="EK21831" s="598"/>
    </row>
    <row r="21832" spans="141:141">
      <c r="EK21832" s="598"/>
    </row>
    <row r="21833" spans="141:141">
      <c r="EK21833" s="598"/>
    </row>
    <row r="21834" spans="141:141">
      <c r="EK21834" s="598"/>
    </row>
    <row r="21835" spans="141:141">
      <c r="EK21835" s="598"/>
    </row>
    <row r="21836" spans="141:141">
      <c r="EK21836" s="598"/>
    </row>
    <row r="21837" spans="141:141">
      <c r="EK21837" s="598"/>
    </row>
    <row r="21838" spans="141:141">
      <c r="EK21838" s="598"/>
    </row>
    <row r="21839" spans="141:141">
      <c r="EK21839" s="598"/>
    </row>
    <row r="21840" spans="141:141">
      <c r="EK21840" s="598"/>
    </row>
    <row r="21841" spans="141:141">
      <c r="EK21841" s="598"/>
    </row>
    <row r="21842" spans="141:141">
      <c r="EK21842" s="598"/>
    </row>
    <row r="21843" spans="141:141">
      <c r="EK21843" s="598"/>
    </row>
    <row r="21844" spans="141:141">
      <c r="EK21844" s="598"/>
    </row>
    <row r="21845" spans="141:141">
      <c r="EK21845" s="598"/>
    </row>
    <row r="21846" spans="141:141">
      <c r="EK21846" s="598"/>
    </row>
    <row r="21847" spans="141:141">
      <c r="EK21847" s="598"/>
    </row>
    <row r="21848" spans="141:141">
      <c r="EK21848" s="598"/>
    </row>
    <row r="21849" spans="141:141">
      <c r="EK21849" s="598"/>
    </row>
    <row r="21850" spans="141:141">
      <c r="EK21850" s="598"/>
    </row>
    <row r="21851" spans="141:141">
      <c r="EK21851" s="598"/>
    </row>
    <row r="21852" spans="141:141">
      <c r="EK21852" s="598"/>
    </row>
    <row r="21853" spans="141:141">
      <c r="EK21853" s="598"/>
    </row>
    <row r="21854" spans="141:141">
      <c r="EK21854" s="598"/>
    </row>
    <row r="21855" spans="141:141">
      <c r="EK21855" s="598"/>
    </row>
    <row r="21856" spans="141:141">
      <c r="EK21856" s="598"/>
    </row>
    <row r="21857" spans="141:141">
      <c r="EK21857" s="598"/>
    </row>
    <row r="21858" spans="141:141">
      <c r="EK21858" s="598"/>
    </row>
    <row r="21859" spans="141:141">
      <c r="EK21859" s="598"/>
    </row>
    <row r="21860" spans="141:141">
      <c r="EK21860" s="598"/>
    </row>
    <row r="21861" spans="141:141">
      <c r="EK21861" s="598"/>
    </row>
    <row r="21862" spans="141:141">
      <c r="EK21862" s="598"/>
    </row>
    <row r="21863" spans="141:141">
      <c r="EK21863" s="598"/>
    </row>
    <row r="21864" spans="141:141">
      <c r="EK21864" s="598"/>
    </row>
    <row r="21865" spans="141:141">
      <c r="EK21865" s="598"/>
    </row>
    <row r="21866" spans="141:141">
      <c r="EK21866" s="598"/>
    </row>
    <row r="21867" spans="141:141">
      <c r="EK21867" s="598"/>
    </row>
    <row r="21868" spans="141:141">
      <c r="EK21868" s="598"/>
    </row>
    <row r="21869" spans="141:141">
      <c r="EK21869" s="598"/>
    </row>
    <row r="21870" spans="141:141">
      <c r="EK21870" s="598"/>
    </row>
    <row r="21871" spans="141:141">
      <c r="EK21871" s="598"/>
    </row>
    <row r="21872" spans="141:141">
      <c r="EK21872" s="598"/>
    </row>
    <row r="21873" spans="141:141">
      <c r="EK21873" s="598"/>
    </row>
    <row r="21874" spans="141:141">
      <c r="EK21874" s="598"/>
    </row>
    <row r="21875" spans="141:141">
      <c r="EK21875" s="598"/>
    </row>
    <row r="21876" spans="141:141">
      <c r="EK21876" s="598"/>
    </row>
    <row r="21877" spans="141:141">
      <c r="EK21877" s="598"/>
    </row>
    <row r="21878" spans="141:141">
      <c r="EK21878" s="598"/>
    </row>
    <row r="21879" spans="141:141">
      <c r="EK21879" s="598"/>
    </row>
    <row r="21880" spans="141:141">
      <c r="EK21880" s="598"/>
    </row>
    <row r="21881" spans="141:141">
      <c r="EK21881" s="598"/>
    </row>
    <row r="21882" spans="141:141">
      <c r="EK21882" s="598"/>
    </row>
    <row r="21883" spans="141:141">
      <c r="EK21883" s="598"/>
    </row>
    <row r="21884" spans="141:141">
      <c r="EK21884" s="598"/>
    </row>
    <row r="21885" spans="141:141">
      <c r="EK21885" s="598"/>
    </row>
    <row r="21886" spans="141:141">
      <c r="EK21886" s="598"/>
    </row>
    <row r="21887" spans="141:141">
      <c r="EK21887" s="598"/>
    </row>
    <row r="21888" spans="141:141">
      <c r="EK21888" s="598"/>
    </row>
    <row r="21889" spans="141:141">
      <c r="EK21889" s="598"/>
    </row>
    <row r="21890" spans="141:141">
      <c r="EK21890" s="598"/>
    </row>
    <row r="21891" spans="141:141">
      <c r="EK21891" s="598"/>
    </row>
    <row r="21892" spans="141:141">
      <c r="EK21892" s="598"/>
    </row>
    <row r="21893" spans="141:141">
      <c r="EK21893" s="598"/>
    </row>
    <row r="21894" spans="141:141">
      <c r="EK21894" s="598"/>
    </row>
    <row r="21895" spans="141:141">
      <c r="EK21895" s="598"/>
    </row>
    <row r="21896" spans="141:141">
      <c r="EK21896" s="598"/>
    </row>
    <row r="21897" spans="141:141">
      <c r="EK21897" s="598"/>
    </row>
    <row r="21898" spans="141:141">
      <c r="EK21898" s="598"/>
    </row>
    <row r="21899" spans="141:141">
      <c r="EK21899" s="598"/>
    </row>
    <row r="21900" spans="141:141">
      <c r="EK21900" s="598"/>
    </row>
    <row r="21901" spans="141:141">
      <c r="EK21901" s="598"/>
    </row>
    <row r="21902" spans="141:141">
      <c r="EK21902" s="598"/>
    </row>
    <row r="21903" spans="141:141">
      <c r="EK21903" s="598"/>
    </row>
    <row r="21904" spans="141:141">
      <c r="EK21904" s="598"/>
    </row>
    <row r="21905" spans="141:141">
      <c r="EK21905" s="598"/>
    </row>
    <row r="21906" spans="141:141">
      <c r="EK21906" s="598"/>
    </row>
    <row r="21907" spans="141:141">
      <c r="EK21907" s="598"/>
    </row>
    <row r="21908" spans="141:141">
      <c r="EK21908" s="598"/>
    </row>
    <row r="21909" spans="141:141">
      <c r="EK21909" s="598"/>
    </row>
    <row r="21910" spans="141:141">
      <c r="EK21910" s="598"/>
    </row>
    <row r="21911" spans="141:141">
      <c r="EK21911" s="598"/>
    </row>
    <row r="21912" spans="141:141">
      <c r="EK21912" s="598"/>
    </row>
    <row r="21913" spans="141:141">
      <c r="EK21913" s="598"/>
    </row>
    <row r="21914" spans="141:141">
      <c r="EK21914" s="598"/>
    </row>
    <row r="21915" spans="141:141">
      <c r="EK21915" s="598"/>
    </row>
    <row r="21916" spans="141:141">
      <c r="EK21916" s="598"/>
    </row>
    <row r="21917" spans="141:141">
      <c r="EK21917" s="598"/>
    </row>
    <row r="21918" spans="141:141">
      <c r="EK21918" s="598"/>
    </row>
    <row r="21919" spans="141:141">
      <c r="EK21919" s="598"/>
    </row>
    <row r="21920" spans="141:141">
      <c r="EK21920" s="598"/>
    </row>
    <row r="21921" spans="141:141">
      <c r="EK21921" s="598"/>
    </row>
    <row r="21922" spans="141:141">
      <c r="EK21922" s="598"/>
    </row>
    <row r="21923" spans="141:141">
      <c r="EK21923" s="598"/>
    </row>
    <row r="21924" spans="141:141">
      <c r="EK21924" s="598"/>
    </row>
    <row r="21925" spans="141:141">
      <c r="EK21925" s="598"/>
    </row>
    <row r="21926" spans="141:141">
      <c r="EK21926" s="598"/>
    </row>
    <row r="21927" spans="141:141">
      <c r="EK21927" s="598"/>
    </row>
    <row r="21928" spans="141:141">
      <c r="EK21928" s="598"/>
    </row>
    <row r="21929" spans="141:141">
      <c r="EK21929" s="598"/>
    </row>
    <row r="21930" spans="141:141">
      <c r="EK21930" s="598"/>
    </row>
    <row r="21931" spans="141:141">
      <c r="EK21931" s="598"/>
    </row>
    <row r="21932" spans="141:141">
      <c r="EK21932" s="598"/>
    </row>
    <row r="21933" spans="141:141">
      <c r="EK21933" s="598"/>
    </row>
    <row r="21934" spans="141:141">
      <c r="EK21934" s="598"/>
    </row>
    <row r="21935" spans="141:141">
      <c r="EK21935" s="598"/>
    </row>
    <row r="21936" spans="141:141">
      <c r="EK21936" s="598"/>
    </row>
    <row r="21937" spans="141:141">
      <c r="EK21937" s="598"/>
    </row>
    <row r="21938" spans="141:141">
      <c r="EK21938" s="598"/>
    </row>
    <row r="21939" spans="141:141">
      <c r="EK21939" s="598"/>
    </row>
    <row r="21940" spans="141:141">
      <c r="EK21940" s="598"/>
    </row>
    <row r="21941" spans="141:141">
      <c r="EK21941" s="598"/>
    </row>
    <row r="21942" spans="141:141">
      <c r="EK21942" s="598"/>
    </row>
    <row r="21943" spans="141:141">
      <c r="EK21943" s="598"/>
    </row>
    <row r="21944" spans="141:141">
      <c r="EK21944" s="598"/>
    </row>
    <row r="21945" spans="141:141">
      <c r="EK21945" s="598"/>
    </row>
    <row r="21946" spans="141:141">
      <c r="EK21946" s="598"/>
    </row>
    <row r="21947" spans="141:141">
      <c r="EK21947" s="598"/>
    </row>
    <row r="21948" spans="141:141">
      <c r="EK21948" s="598"/>
    </row>
    <row r="21949" spans="141:141">
      <c r="EK21949" s="598"/>
    </row>
    <row r="21950" spans="141:141">
      <c r="EK21950" s="598"/>
    </row>
    <row r="21951" spans="141:141">
      <c r="EK21951" s="598"/>
    </row>
    <row r="21952" spans="141:141">
      <c r="EK21952" s="598"/>
    </row>
    <row r="21953" spans="141:141">
      <c r="EK21953" s="598"/>
    </row>
    <row r="21954" spans="141:141">
      <c r="EK21954" s="598"/>
    </row>
    <row r="21955" spans="141:141">
      <c r="EK21955" s="598"/>
    </row>
    <row r="21956" spans="141:141">
      <c r="EK21956" s="598"/>
    </row>
    <row r="21957" spans="141:141">
      <c r="EK21957" s="598"/>
    </row>
    <row r="21958" spans="141:141">
      <c r="EK21958" s="598"/>
    </row>
    <row r="21959" spans="141:141">
      <c r="EK21959" s="598"/>
    </row>
    <row r="21960" spans="141:141">
      <c r="EK21960" s="598"/>
    </row>
    <row r="21961" spans="141:141">
      <c r="EK21961" s="598"/>
    </row>
    <row r="21962" spans="141:141">
      <c r="EK21962" s="598"/>
    </row>
    <row r="21963" spans="141:141">
      <c r="EK21963" s="598"/>
    </row>
    <row r="21964" spans="141:141">
      <c r="EK21964" s="598"/>
    </row>
    <row r="21965" spans="141:141">
      <c r="EK21965" s="598"/>
    </row>
    <row r="21966" spans="141:141">
      <c r="EK21966" s="598"/>
    </row>
    <row r="21967" spans="141:141">
      <c r="EK21967" s="598"/>
    </row>
    <row r="21968" spans="141:141">
      <c r="EK21968" s="598"/>
    </row>
    <row r="21969" spans="141:141">
      <c r="EK21969" s="598"/>
    </row>
    <row r="21970" spans="141:141">
      <c r="EK21970" s="598"/>
    </row>
    <row r="21971" spans="141:141">
      <c r="EK21971" s="598"/>
    </row>
    <row r="21972" spans="141:141">
      <c r="EK21972" s="598"/>
    </row>
    <row r="21973" spans="141:141">
      <c r="EK21973" s="598"/>
    </row>
    <row r="21974" spans="141:141">
      <c r="EK21974" s="598"/>
    </row>
    <row r="21975" spans="141:141">
      <c r="EK21975" s="598"/>
    </row>
    <row r="21976" spans="141:141">
      <c r="EK21976" s="598"/>
    </row>
    <row r="21977" spans="141:141">
      <c r="EK21977" s="598"/>
    </row>
    <row r="21978" spans="141:141">
      <c r="EK21978" s="598"/>
    </row>
    <row r="21979" spans="141:141">
      <c r="EK21979" s="598"/>
    </row>
    <row r="21980" spans="141:141">
      <c r="EK21980" s="598"/>
    </row>
    <row r="21981" spans="141:141">
      <c r="EK21981" s="598"/>
    </row>
    <row r="21982" spans="141:141">
      <c r="EK21982" s="598"/>
    </row>
    <row r="21983" spans="141:141">
      <c r="EK21983" s="598"/>
    </row>
    <row r="21984" spans="141:141">
      <c r="EK21984" s="598"/>
    </row>
    <row r="21985" spans="141:141">
      <c r="EK21985" s="598"/>
    </row>
    <row r="21986" spans="141:141">
      <c r="EK21986" s="598"/>
    </row>
    <row r="21987" spans="141:141">
      <c r="EK21987" s="598"/>
    </row>
    <row r="21988" spans="141:141">
      <c r="EK21988" s="598"/>
    </row>
    <row r="21989" spans="141:141">
      <c r="EK21989" s="598"/>
    </row>
    <row r="21990" spans="141:141">
      <c r="EK21990" s="598"/>
    </row>
    <row r="21991" spans="141:141">
      <c r="EK21991" s="598"/>
    </row>
    <row r="21992" spans="141:141">
      <c r="EK21992" s="598"/>
    </row>
    <row r="21993" spans="141:141">
      <c r="EK21993" s="598"/>
    </row>
    <row r="21994" spans="141:141">
      <c r="EK21994" s="598"/>
    </row>
    <row r="21995" spans="141:141">
      <c r="EK21995" s="598"/>
    </row>
    <row r="21996" spans="141:141">
      <c r="EK21996" s="598"/>
    </row>
    <row r="21997" spans="141:141">
      <c r="EK21997" s="598"/>
    </row>
    <row r="21998" spans="141:141">
      <c r="EK21998" s="598"/>
    </row>
    <row r="21999" spans="141:141">
      <c r="EK21999" s="598"/>
    </row>
    <row r="22000" spans="141:141">
      <c r="EK22000" s="598"/>
    </row>
    <row r="22001" spans="141:141">
      <c r="EK22001" s="598"/>
    </row>
    <row r="22002" spans="141:141">
      <c r="EK22002" s="598"/>
    </row>
    <row r="22003" spans="141:141">
      <c r="EK22003" s="598"/>
    </row>
    <row r="22004" spans="141:141">
      <c r="EK22004" s="598"/>
    </row>
    <row r="22005" spans="141:141">
      <c r="EK22005" s="598"/>
    </row>
    <row r="22006" spans="141:141">
      <c r="EK22006" s="598"/>
    </row>
    <row r="22007" spans="141:141">
      <c r="EK22007" s="598"/>
    </row>
    <row r="22008" spans="141:141">
      <c r="EK22008" s="598"/>
    </row>
    <row r="22009" spans="141:141">
      <c r="EK22009" s="598"/>
    </row>
    <row r="22010" spans="141:141">
      <c r="EK22010" s="598"/>
    </row>
    <row r="22011" spans="141:141">
      <c r="EK22011" s="598"/>
    </row>
    <row r="22012" spans="141:141">
      <c r="EK22012" s="598"/>
    </row>
    <row r="22013" spans="141:141">
      <c r="EK22013" s="598"/>
    </row>
    <row r="22014" spans="141:141">
      <c r="EK22014" s="598"/>
    </row>
    <row r="22015" spans="141:141">
      <c r="EK22015" s="598"/>
    </row>
    <row r="22016" spans="141:141">
      <c r="EK22016" s="598"/>
    </row>
    <row r="22017" spans="141:141">
      <c r="EK22017" s="598"/>
    </row>
    <row r="22018" spans="141:141">
      <c r="EK22018" s="598"/>
    </row>
    <row r="22019" spans="141:141">
      <c r="EK22019" s="598"/>
    </row>
    <row r="22020" spans="141:141">
      <c r="EK22020" s="598"/>
    </row>
    <row r="22021" spans="141:141">
      <c r="EK22021" s="598"/>
    </row>
    <row r="22022" spans="141:141">
      <c r="EK22022" s="598"/>
    </row>
    <row r="22023" spans="141:141">
      <c r="EK22023" s="598"/>
    </row>
    <row r="22024" spans="141:141">
      <c r="EK22024" s="598"/>
    </row>
    <row r="22025" spans="141:141">
      <c r="EK22025" s="598"/>
    </row>
    <row r="22026" spans="141:141">
      <c r="EK22026" s="598"/>
    </row>
    <row r="22027" spans="141:141">
      <c r="EK22027" s="598"/>
    </row>
    <row r="22028" spans="141:141">
      <c r="EK22028" s="598"/>
    </row>
    <row r="22029" spans="141:141">
      <c r="EK22029" s="598"/>
    </row>
    <row r="22030" spans="141:141">
      <c r="EK22030" s="598"/>
    </row>
    <row r="22031" spans="141:141">
      <c r="EK22031" s="598"/>
    </row>
    <row r="22032" spans="141:141">
      <c r="EK22032" s="598"/>
    </row>
    <row r="22033" spans="141:141">
      <c r="EK22033" s="598"/>
    </row>
    <row r="22034" spans="141:141">
      <c r="EK22034" s="598"/>
    </row>
    <row r="22035" spans="141:141">
      <c r="EK22035" s="598"/>
    </row>
    <row r="22036" spans="141:141">
      <c r="EK22036" s="598"/>
    </row>
    <row r="22037" spans="141:141">
      <c r="EK22037" s="598"/>
    </row>
    <row r="22038" spans="141:141">
      <c r="EK22038" s="598"/>
    </row>
    <row r="22039" spans="141:141">
      <c r="EK22039" s="598"/>
    </row>
    <row r="22040" spans="141:141">
      <c r="EK22040" s="598"/>
    </row>
    <row r="22041" spans="141:141">
      <c r="EK22041" s="598"/>
    </row>
    <row r="22042" spans="141:141">
      <c r="EK22042" s="598"/>
    </row>
    <row r="22043" spans="141:141">
      <c r="EK22043" s="598"/>
    </row>
    <row r="22044" spans="141:141">
      <c r="EK22044" s="598"/>
    </row>
    <row r="22045" spans="141:141">
      <c r="EK22045" s="598"/>
    </row>
    <row r="22046" spans="141:141">
      <c r="EK22046" s="598"/>
    </row>
    <row r="22047" spans="141:141">
      <c r="EK22047" s="598"/>
    </row>
    <row r="22048" spans="141:141">
      <c r="EK22048" s="598"/>
    </row>
    <row r="22049" spans="141:141">
      <c r="EK22049" s="598"/>
    </row>
    <row r="22050" spans="141:141">
      <c r="EK22050" s="598"/>
    </row>
    <row r="22051" spans="141:141">
      <c r="EK22051" s="598"/>
    </row>
    <row r="22052" spans="141:141">
      <c r="EK22052" s="598"/>
    </row>
    <row r="22053" spans="141:141">
      <c r="EK22053" s="598"/>
    </row>
    <row r="22054" spans="141:141">
      <c r="EK22054" s="598"/>
    </row>
    <row r="22055" spans="141:141">
      <c r="EK22055" s="598"/>
    </row>
    <row r="22056" spans="141:141">
      <c r="EK22056" s="598"/>
    </row>
    <row r="22057" spans="141:141">
      <c r="EK22057" s="598"/>
    </row>
    <row r="22058" spans="141:141">
      <c r="EK22058" s="598"/>
    </row>
    <row r="22059" spans="141:141">
      <c r="EK22059" s="598"/>
    </row>
    <row r="22060" spans="141:141">
      <c r="EK22060" s="598"/>
    </row>
    <row r="22061" spans="141:141">
      <c r="EK22061" s="598"/>
    </row>
    <row r="22062" spans="141:141">
      <c r="EK22062" s="598"/>
    </row>
    <row r="22063" spans="141:141">
      <c r="EK22063" s="598"/>
    </row>
    <row r="22064" spans="141:141">
      <c r="EK22064" s="598"/>
    </row>
    <row r="22065" spans="141:141">
      <c r="EK22065" s="598"/>
    </row>
    <row r="22066" spans="141:141">
      <c r="EK22066" s="598"/>
    </row>
    <row r="22067" spans="141:141">
      <c r="EK22067" s="598"/>
    </row>
    <row r="22068" spans="141:141">
      <c r="EK22068" s="598"/>
    </row>
    <row r="22069" spans="141:141">
      <c r="EK22069" s="598"/>
    </row>
    <row r="22070" spans="141:141">
      <c r="EK22070" s="598"/>
    </row>
    <row r="22071" spans="141:141">
      <c r="EK22071" s="598"/>
    </row>
    <row r="22072" spans="141:141">
      <c r="EK22072" s="598"/>
    </row>
    <row r="22073" spans="141:141">
      <c r="EK22073" s="598"/>
    </row>
    <row r="22074" spans="141:141">
      <c r="EK22074" s="598"/>
    </row>
    <row r="22075" spans="141:141">
      <c r="EK22075" s="598"/>
    </row>
    <row r="22076" spans="141:141">
      <c r="EK22076" s="598"/>
    </row>
    <row r="22077" spans="141:141">
      <c r="EK22077" s="598"/>
    </row>
    <row r="22078" spans="141:141">
      <c r="EK22078" s="598"/>
    </row>
    <row r="22079" spans="141:141">
      <c r="EK22079" s="598"/>
    </row>
    <row r="22080" spans="141:141">
      <c r="EK22080" s="598"/>
    </row>
    <row r="22081" spans="141:141">
      <c r="EK22081" s="598"/>
    </row>
    <row r="22082" spans="141:141">
      <c r="EK22082" s="598"/>
    </row>
    <row r="22083" spans="141:141">
      <c r="EK22083" s="598"/>
    </row>
    <row r="22084" spans="141:141">
      <c r="EK22084" s="598"/>
    </row>
    <row r="22085" spans="141:141">
      <c r="EK22085" s="598"/>
    </row>
    <row r="22086" spans="141:141">
      <c r="EK22086" s="598"/>
    </row>
    <row r="22087" spans="141:141">
      <c r="EK22087" s="598"/>
    </row>
    <row r="22088" spans="141:141">
      <c r="EK22088" s="598"/>
    </row>
    <row r="22089" spans="141:141">
      <c r="EK22089" s="598"/>
    </row>
    <row r="22090" spans="141:141">
      <c r="EK22090" s="598"/>
    </row>
    <row r="22091" spans="141:141">
      <c r="EK22091" s="598"/>
    </row>
    <row r="22092" spans="141:141">
      <c r="EK22092" s="598"/>
    </row>
    <row r="22093" spans="141:141">
      <c r="EK22093" s="598"/>
    </row>
    <row r="22094" spans="141:141">
      <c r="EK22094" s="598"/>
    </row>
    <row r="22095" spans="141:141">
      <c r="EK22095" s="598"/>
    </row>
    <row r="22096" spans="141:141">
      <c r="EK22096" s="598"/>
    </row>
    <row r="22097" spans="141:141">
      <c r="EK22097" s="598"/>
    </row>
    <row r="22098" spans="141:141">
      <c r="EK22098" s="598"/>
    </row>
    <row r="22099" spans="141:141">
      <c r="EK22099" s="598"/>
    </row>
    <row r="22100" spans="141:141">
      <c r="EK22100" s="598"/>
    </row>
    <row r="22101" spans="141:141">
      <c r="EK22101" s="598"/>
    </row>
    <row r="22102" spans="141:141">
      <c r="EK22102" s="598"/>
    </row>
    <row r="22103" spans="141:141">
      <c r="EK22103" s="598"/>
    </row>
    <row r="22104" spans="141:141">
      <c r="EK22104" s="598"/>
    </row>
    <row r="22105" spans="141:141">
      <c r="EK22105" s="598"/>
    </row>
    <row r="22106" spans="141:141">
      <c r="EK22106" s="598"/>
    </row>
    <row r="22107" spans="141:141">
      <c r="EK22107" s="598"/>
    </row>
    <row r="22108" spans="141:141">
      <c r="EK22108" s="598"/>
    </row>
    <row r="22109" spans="141:141">
      <c r="EK22109" s="598"/>
    </row>
    <row r="22110" spans="141:141">
      <c r="EK22110" s="598"/>
    </row>
    <row r="22111" spans="141:141">
      <c r="EK22111" s="598"/>
    </row>
    <row r="22112" spans="141:141">
      <c r="EK22112" s="598"/>
    </row>
    <row r="22113" spans="141:141">
      <c r="EK22113" s="598"/>
    </row>
    <row r="22114" spans="141:141">
      <c r="EK22114" s="598"/>
    </row>
    <row r="22115" spans="141:141">
      <c r="EK22115" s="598"/>
    </row>
    <row r="22116" spans="141:141">
      <c r="EK22116" s="598"/>
    </row>
    <row r="22117" spans="141:141">
      <c r="EK22117" s="598"/>
    </row>
    <row r="22118" spans="141:141">
      <c r="EK22118" s="598"/>
    </row>
    <row r="22119" spans="141:141">
      <c r="EK22119" s="598"/>
    </row>
    <row r="22120" spans="141:141">
      <c r="EK22120" s="598"/>
    </row>
    <row r="22121" spans="141:141">
      <c r="EK22121" s="598"/>
    </row>
    <row r="22122" spans="141:141">
      <c r="EK22122" s="598"/>
    </row>
    <row r="22123" spans="141:141">
      <c r="EK22123" s="598"/>
    </row>
    <row r="22124" spans="141:141">
      <c r="EK22124" s="598"/>
    </row>
    <row r="22125" spans="141:141">
      <c r="EK22125" s="598"/>
    </row>
    <row r="22126" spans="141:141">
      <c r="EK22126" s="598"/>
    </row>
    <row r="22127" spans="141:141">
      <c r="EK22127" s="598"/>
    </row>
    <row r="22128" spans="141:141">
      <c r="EK22128" s="598"/>
    </row>
    <row r="22129" spans="141:141">
      <c r="EK22129" s="598"/>
    </row>
    <row r="22130" spans="141:141">
      <c r="EK22130" s="598"/>
    </row>
    <row r="22131" spans="141:141">
      <c r="EK22131" s="598"/>
    </row>
    <row r="22132" spans="141:141">
      <c r="EK22132" s="598"/>
    </row>
    <row r="22133" spans="141:141">
      <c r="EK22133" s="598"/>
    </row>
    <row r="22134" spans="141:141">
      <c r="EK22134" s="598"/>
    </row>
    <row r="22135" spans="141:141">
      <c r="EK22135" s="598"/>
    </row>
    <row r="22136" spans="141:141">
      <c r="EK22136" s="598"/>
    </row>
    <row r="22137" spans="141:141">
      <c r="EK22137" s="598"/>
    </row>
    <row r="22138" spans="141:141">
      <c r="EK22138" s="598"/>
    </row>
    <row r="22139" spans="141:141">
      <c r="EK22139" s="598"/>
    </row>
    <row r="22140" spans="141:141">
      <c r="EK22140" s="598"/>
    </row>
    <row r="22141" spans="141:141">
      <c r="EK22141" s="598"/>
    </row>
    <row r="22142" spans="141:141">
      <c r="EK22142" s="598"/>
    </row>
    <row r="22143" spans="141:141">
      <c r="EK22143" s="598"/>
    </row>
    <row r="22144" spans="141:141">
      <c r="EK22144" s="598"/>
    </row>
    <row r="22145" spans="141:141">
      <c r="EK22145" s="598"/>
    </row>
    <row r="22146" spans="141:141">
      <c r="EK22146" s="598"/>
    </row>
    <row r="22147" spans="141:141">
      <c r="EK22147" s="598"/>
    </row>
    <row r="22148" spans="141:141">
      <c r="EK22148" s="598"/>
    </row>
    <row r="22149" spans="141:141">
      <c r="EK22149" s="598"/>
    </row>
    <row r="22150" spans="141:141">
      <c r="EK22150" s="598"/>
    </row>
    <row r="22151" spans="141:141">
      <c r="EK22151" s="598"/>
    </row>
    <row r="22152" spans="141:141">
      <c r="EK22152" s="598"/>
    </row>
    <row r="22153" spans="141:141">
      <c r="EK22153" s="598"/>
    </row>
    <row r="22154" spans="141:141">
      <c r="EK22154" s="598"/>
    </row>
    <row r="22155" spans="141:141">
      <c r="EK22155" s="598"/>
    </row>
    <row r="22156" spans="141:141">
      <c r="EK22156" s="598"/>
    </row>
    <row r="22157" spans="141:141">
      <c r="EK22157" s="598"/>
    </row>
    <row r="22158" spans="141:141">
      <c r="EK22158" s="598"/>
    </row>
    <row r="22159" spans="141:141">
      <c r="EK22159" s="598"/>
    </row>
    <row r="22160" spans="141:141">
      <c r="EK22160" s="598"/>
    </row>
    <row r="22161" spans="141:141">
      <c r="EK22161" s="598"/>
    </row>
    <row r="22162" spans="141:141">
      <c r="EK22162" s="598"/>
    </row>
    <row r="22163" spans="141:141">
      <c r="EK22163" s="598"/>
    </row>
    <row r="22164" spans="141:141">
      <c r="EK22164" s="598"/>
    </row>
    <row r="22165" spans="141:141">
      <c r="EK22165" s="598"/>
    </row>
    <row r="22166" spans="141:141">
      <c r="EK22166" s="598"/>
    </row>
    <row r="22167" spans="141:141">
      <c r="EK22167" s="598"/>
    </row>
    <row r="22168" spans="141:141">
      <c r="EK22168" s="598"/>
    </row>
    <row r="22169" spans="141:141">
      <c r="EK22169" s="598"/>
    </row>
    <row r="22170" spans="141:141">
      <c r="EK22170" s="598"/>
    </row>
    <row r="22171" spans="141:141">
      <c r="EK22171" s="598"/>
    </row>
    <row r="22172" spans="141:141">
      <c r="EK22172" s="598"/>
    </row>
    <row r="22173" spans="141:141">
      <c r="EK22173" s="598"/>
    </row>
    <row r="22174" spans="141:141">
      <c r="EK22174" s="598"/>
    </row>
    <row r="22175" spans="141:141">
      <c r="EK22175" s="598"/>
    </row>
    <row r="22176" spans="141:141">
      <c r="EK22176" s="598"/>
    </row>
    <row r="22177" spans="141:141">
      <c r="EK22177" s="598"/>
    </row>
    <row r="22178" spans="141:141">
      <c r="EK22178" s="598"/>
    </row>
    <row r="22179" spans="141:141">
      <c r="EK22179" s="598"/>
    </row>
    <row r="22180" spans="141:141">
      <c r="EK22180" s="598"/>
    </row>
    <row r="22181" spans="141:141">
      <c r="EK22181" s="598"/>
    </row>
    <row r="22182" spans="141:141">
      <c r="EK22182" s="598"/>
    </row>
    <row r="22183" spans="141:141">
      <c r="EK22183" s="598"/>
    </row>
    <row r="22184" spans="141:141">
      <c r="EK22184" s="598"/>
    </row>
    <row r="22185" spans="141:141">
      <c r="EK22185" s="598"/>
    </row>
    <row r="22186" spans="141:141">
      <c r="EK22186" s="598"/>
    </row>
    <row r="22187" spans="141:141">
      <c r="EK22187" s="598"/>
    </row>
    <row r="22188" spans="141:141">
      <c r="EK22188" s="598"/>
    </row>
    <row r="22189" spans="141:141">
      <c r="EK22189" s="598"/>
    </row>
    <row r="22190" spans="141:141">
      <c r="EK22190" s="598"/>
    </row>
    <row r="22191" spans="141:141">
      <c r="EK22191" s="598"/>
    </row>
    <row r="22192" spans="141:141">
      <c r="EK22192" s="598"/>
    </row>
    <row r="22193" spans="141:141">
      <c r="EK22193" s="598"/>
    </row>
    <row r="22194" spans="141:141">
      <c r="EK22194" s="598"/>
    </row>
    <row r="22195" spans="141:141">
      <c r="EK22195" s="598"/>
    </row>
    <row r="22196" spans="141:141">
      <c r="EK22196" s="598"/>
    </row>
    <row r="22197" spans="141:141">
      <c r="EK22197" s="598"/>
    </row>
    <row r="22198" spans="141:141">
      <c r="EK22198" s="598"/>
    </row>
    <row r="22199" spans="141:141">
      <c r="EK22199" s="598"/>
    </row>
    <row r="22200" spans="141:141">
      <c r="EK22200" s="598"/>
    </row>
    <row r="22201" spans="141:141">
      <c r="EK22201" s="598"/>
    </row>
    <row r="22202" spans="141:141">
      <c r="EK22202" s="598"/>
    </row>
    <row r="22203" spans="141:141">
      <c r="EK22203" s="598"/>
    </row>
    <row r="22204" spans="141:141">
      <c r="EK22204" s="598"/>
    </row>
    <row r="22205" spans="141:141">
      <c r="EK22205" s="598"/>
    </row>
    <row r="22206" spans="141:141">
      <c r="EK22206" s="598"/>
    </row>
    <row r="22207" spans="141:141">
      <c r="EK22207" s="598"/>
    </row>
    <row r="22208" spans="141:141">
      <c r="EK22208" s="598"/>
    </row>
    <row r="22209" spans="141:141">
      <c r="EK22209" s="598"/>
    </row>
    <row r="22210" spans="141:141">
      <c r="EK22210" s="598"/>
    </row>
    <row r="22211" spans="141:141">
      <c r="EK22211" s="598"/>
    </row>
    <row r="22212" spans="141:141">
      <c r="EK22212" s="598"/>
    </row>
    <row r="22213" spans="141:141">
      <c r="EK22213" s="598"/>
    </row>
    <row r="22214" spans="141:141">
      <c r="EK22214" s="598"/>
    </row>
    <row r="22215" spans="141:141">
      <c r="EK22215" s="598"/>
    </row>
    <row r="22216" spans="141:141">
      <c r="EK22216" s="598"/>
    </row>
    <row r="22217" spans="141:141">
      <c r="EK22217" s="598"/>
    </row>
    <row r="22218" spans="141:141">
      <c r="EK22218" s="598"/>
    </row>
    <row r="22219" spans="141:141">
      <c r="EK22219" s="598"/>
    </row>
    <row r="22220" spans="141:141">
      <c r="EK22220" s="598"/>
    </row>
    <row r="22221" spans="141:141">
      <c r="EK22221" s="598"/>
    </row>
    <row r="22222" spans="141:141">
      <c r="EK22222" s="598"/>
    </row>
    <row r="22223" spans="141:141">
      <c r="EK22223" s="598"/>
    </row>
    <row r="22224" spans="141:141">
      <c r="EK22224" s="598"/>
    </row>
    <row r="22225" spans="141:141">
      <c r="EK22225" s="598"/>
    </row>
    <row r="22226" spans="141:141">
      <c r="EK22226" s="598"/>
    </row>
    <row r="22227" spans="141:141">
      <c r="EK22227" s="598"/>
    </row>
    <row r="22228" spans="141:141">
      <c r="EK22228" s="598"/>
    </row>
    <row r="22229" spans="141:141">
      <c r="EK22229" s="598"/>
    </row>
    <row r="22230" spans="141:141">
      <c r="EK22230" s="598"/>
    </row>
    <row r="22231" spans="141:141">
      <c r="EK22231" s="598"/>
    </row>
    <row r="22232" spans="141:141">
      <c r="EK22232" s="598"/>
    </row>
    <row r="22233" spans="141:141">
      <c r="EK22233" s="598"/>
    </row>
    <row r="22234" spans="141:141">
      <c r="EK22234" s="598"/>
    </row>
    <row r="22235" spans="141:141">
      <c r="EK22235" s="598"/>
    </row>
    <row r="22236" spans="141:141">
      <c r="EK22236" s="598"/>
    </row>
    <row r="22237" spans="141:141">
      <c r="EK22237" s="598"/>
    </row>
    <row r="22238" spans="141:141">
      <c r="EK22238" s="598"/>
    </row>
    <row r="22239" spans="141:141">
      <c r="EK22239" s="598"/>
    </row>
    <row r="22240" spans="141:141">
      <c r="EK22240" s="598"/>
    </row>
    <row r="22241" spans="141:141">
      <c r="EK22241" s="598"/>
    </row>
    <row r="22242" spans="141:141">
      <c r="EK22242" s="598"/>
    </row>
    <row r="22243" spans="141:141">
      <c r="EK22243" s="598"/>
    </row>
    <row r="22244" spans="141:141">
      <c r="EK22244" s="598"/>
    </row>
    <row r="22245" spans="141:141">
      <c r="EK22245" s="598"/>
    </row>
    <row r="22246" spans="141:141">
      <c r="EK22246" s="598"/>
    </row>
    <row r="22247" spans="141:141">
      <c r="EK22247" s="598"/>
    </row>
    <row r="22248" spans="141:141">
      <c r="EK22248" s="598"/>
    </row>
    <row r="22249" spans="141:141">
      <c r="EK22249" s="598"/>
    </row>
    <row r="22250" spans="141:141">
      <c r="EK22250" s="598"/>
    </row>
    <row r="22251" spans="141:141">
      <c r="EK22251" s="598"/>
    </row>
    <row r="22252" spans="141:141">
      <c r="EK22252" s="598"/>
    </row>
    <row r="22253" spans="141:141">
      <c r="EK22253" s="598"/>
    </row>
    <row r="22254" spans="141:141">
      <c r="EK22254" s="598"/>
    </row>
    <row r="22255" spans="141:141">
      <c r="EK22255" s="598"/>
    </row>
    <row r="22256" spans="141:141">
      <c r="EK22256" s="598"/>
    </row>
    <row r="22257" spans="141:141">
      <c r="EK22257" s="598"/>
    </row>
    <row r="22258" spans="141:141">
      <c r="EK22258" s="598"/>
    </row>
    <row r="22259" spans="141:141">
      <c r="EK22259" s="598"/>
    </row>
    <row r="22260" spans="141:141">
      <c r="EK22260" s="598"/>
    </row>
    <row r="22261" spans="141:141">
      <c r="EK22261" s="598"/>
    </row>
    <row r="22262" spans="141:141">
      <c r="EK22262" s="598"/>
    </row>
    <row r="22263" spans="141:141">
      <c r="EK22263" s="598"/>
    </row>
    <row r="22264" spans="141:141">
      <c r="EK22264" s="598"/>
    </row>
    <row r="22265" spans="141:141">
      <c r="EK22265" s="598"/>
    </row>
    <row r="22266" spans="141:141">
      <c r="EK22266" s="598"/>
    </row>
    <row r="22267" spans="141:141">
      <c r="EK22267" s="598"/>
    </row>
    <row r="22268" spans="141:141">
      <c r="EK22268" s="598"/>
    </row>
    <row r="22269" spans="141:141">
      <c r="EK22269" s="598"/>
    </row>
    <row r="22270" spans="141:141">
      <c r="EK22270" s="598"/>
    </row>
    <row r="22271" spans="141:141">
      <c r="EK22271" s="598"/>
    </row>
    <row r="22272" spans="141:141">
      <c r="EK22272" s="598"/>
    </row>
    <row r="22273" spans="141:141">
      <c r="EK22273" s="598"/>
    </row>
    <row r="22274" spans="141:141">
      <c r="EK22274" s="598"/>
    </row>
    <row r="22275" spans="141:141">
      <c r="EK22275" s="598"/>
    </row>
    <row r="22276" spans="141:141">
      <c r="EK22276" s="598"/>
    </row>
    <row r="22277" spans="141:141">
      <c r="EK22277" s="598"/>
    </row>
    <row r="22278" spans="141:141">
      <c r="EK22278" s="598"/>
    </row>
    <row r="22279" spans="141:141">
      <c r="EK22279" s="598"/>
    </row>
    <row r="22280" spans="141:141">
      <c r="EK22280" s="598"/>
    </row>
    <row r="22281" spans="141:141">
      <c r="EK22281" s="598"/>
    </row>
    <row r="22282" spans="141:141">
      <c r="EK22282" s="598"/>
    </row>
    <row r="22283" spans="141:141">
      <c r="EK22283" s="598"/>
    </row>
    <row r="22284" spans="141:141">
      <c r="EK22284" s="598"/>
    </row>
    <row r="22285" spans="141:141">
      <c r="EK22285" s="598"/>
    </row>
    <row r="22286" spans="141:141">
      <c r="EK22286" s="598"/>
    </row>
    <row r="22287" spans="141:141">
      <c r="EK22287" s="598"/>
    </row>
    <row r="22288" spans="141:141">
      <c r="EK22288" s="598"/>
    </row>
    <row r="22289" spans="141:141">
      <c r="EK22289" s="598"/>
    </row>
    <row r="22290" spans="141:141">
      <c r="EK22290" s="598"/>
    </row>
    <row r="22291" spans="141:141">
      <c r="EK22291" s="598"/>
    </row>
    <row r="22292" spans="141:141">
      <c r="EK22292" s="598"/>
    </row>
    <row r="22293" spans="141:141">
      <c r="EK22293" s="598"/>
    </row>
    <row r="22294" spans="141:141">
      <c r="EK22294" s="598"/>
    </row>
    <row r="22295" spans="141:141">
      <c r="EK22295" s="598"/>
    </row>
    <row r="22296" spans="141:141">
      <c r="EK22296" s="598"/>
    </row>
    <row r="22297" spans="141:141">
      <c r="EK22297" s="598"/>
    </row>
    <row r="22298" spans="141:141">
      <c r="EK22298" s="598"/>
    </row>
    <row r="22299" spans="141:141">
      <c r="EK22299" s="598"/>
    </row>
    <row r="22300" spans="141:141">
      <c r="EK22300" s="598"/>
    </row>
    <row r="22301" spans="141:141">
      <c r="EK22301" s="598"/>
    </row>
    <row r="22302" spans="141:141">
      <c r="EK22302" s="598"/>
    </row>
    <row r="22303" spans="141:141">
      <c r="EK22303" s="598"/>
    </row>
    <row r="22304" spans="141:141">
      <c r="EK22304" s="598"/>
    </row>
    <row r="22305" spans="141:141">
      <c r="EK22305" s="598"/>
    </row>
    <row r="22306" spans="141:141">
      <c r="EK22306" s="598"/>
    </row>
    <row r="22307" spans="141:141">
      <c r="EK22307" s="598"/>
    </row>
    <row r="22308" spans="141:141">
      <c r="EK22308" s="598"/>
    </row>
    <row r="22309" spans="141:141">
      <c r="EK22309" s="598"/>
    </row>
    <row r="22310" spans="141:141">
      <c r="EK22310" s="598"/>
    </row>
    <row r="22311" spans="141:141">
      <c r="EK22311" s="598"/>
    </row>
    <row r="22312" spans="141:141">
      <c r="EK22312" s="598"/>
    </row>
    <row r="22313" spans="141:141">
      <c r="EK22313" s="598"/>
    </row>
    <row r="22314" spans="141:141">
      <c r="EK22314" s="598"/>
    </row>
    <row r="22315" spans="141:141">
      <c r="EK22315" s="598"/>
    </row>
    <row r="22316" spans="141:141">
      <c r="EK22316" s="598"/>
    </row>
    <row r="22317" spans="141:141">
      <c r="EK22317" s="598"/>
    </row>
    <row r="22318" spans="141:141">
      <c r="EK22318" s="598"/>
    </row>
    <row r="22319" spans="141:141">
      <c r="EK22319" s="598"/>
    </row>
    <row r="22320" spans="141:141">
      <c r="EK22320" s="598"/>
    </row>
    <row r="22321" spans="141:141">
      <c r="EK22321" s="598"/>
    </row>
    <row r="22322" spans="141:141">
      <c r="EK22322" s="598"/>
    </row>
    <row r="22323" spans="141:141">
      <c r="EK22323" s="598"/>
    </row>
    <row r="22324" spans="141:141">
      <c r="EK22324" s="598"/>
    </row>
    <row r="22325" spans="141:141">
      <c r="EK22325" s="598"/>
    </row>
    <row r="22326" spans="141:141">
      <c r="EK22326" s="598"/>
    </row>
    <row r="22327" spans="141:141">
      <c r="EK22327" s="598"/>
    </row>
    <row r="22328" spans="141:141">
      <c r="EK22328" s="598"/>
    </row>
    <row r="22329" spans="141:141">
      <c r="EK22329" s="598"/>
    </row>
    <row r="22330" spans="141:141">
      <c r="EK22330" s="598"/>
    </row>
    <row r="22331" spans="141:141">
      <c r="EK22331" s="598"/>
    </row>
    <row r="22332" spans="141:141">
      <c r="EK22332" s="598"/>
    </row>
    <row r="22333" spans="141:141">
      <c r="EK22333" s="598"/>
    </row>
    <row r="22334" spans="141:141">
      <c r="EK22334" s="598"/>
    </row>
    <row r="22335" spans="141:141">
      <c r="EK22335" s="598"/>
    </row>
    <row r="22336" spans="141:141">
      <c r="EK22336" s="598"/>
    </row>
    <row r="22337" spans="141:141">
      <c r="EK22337" s="598"/>
    </row>
    <row r="22338" spans="141:141">
      <c r="EK22338" s="598"/>
    </row>
    <row r="22339" spans="141:141">
      <c r="EK22339" s="598"/>
    </row>
    <row r="22340" spans="141:141">
      <c r="EK22340" s="598"/>
    </row>
    <row r="22341" spans="141:141">
      <c r="EK22341" s="598"/>
    </row>
    <row r="22342" spans="141:141">
      <c r="EK22342" s="598"/>
    </row>
    <row r="22343" spans="141:141">
      <c r="EK22343" s="598"/>
    </row>
    <row r="22344" spans="141:141">
      <c r="EK22344" s="598"/>
    </row>
    <row r="22345" spans="141:141">
      <c r="EK22345" s="598"/>
    </row>
    <row r="22346" spans="141:141">
      <c r="EK22346" s="598"/>
    </row>
    <row r="22347" spans="141:141">
      <c r="EK22347" s="598"/>
    </row>
    <row r="22348" spans="141:141">
      <c r="EK22348" s="598"/>
    </row>
    <row r="22349" spans="141:141">
      <c r="EK22349" s="598"/>
    </row>
    <row r="22350" spans="141:141">
      <c r="EK22350" s="598"/>
    </row>
    <row r="22351" spans="141:141">
      <c r="EK22351" s="598"/>
    </row>
    <row r="22352" spans="141:141">
      <c r="EK22352" s="598"/>
    </row>
    <row r="22353" spans="141:141">
      <c r="EK22353" s="598"/>
    </row>
    <row r="22354" spans="141:141">
      <c r="EK22354" s="598"/>
    </row>
    <row r="22355" spans="141:141">
      <c r="EK22355" s="598"/>
    </row>
    <row r="22356" spans="141:141">
      <c r="EK22356" s="598"/>
    </row>
    <row r="22357" spans="141:141">
      <c r="EK22357" s="598"/>
    </row>
    <row r="22358" spans="141:141">
      <c r="EK22358" s="598"/>
    </row>
    <row r="22359" spans="141:141">
      <c r="EK22359" s="598"/>
    </row>
    <row r="22360" spans="141:141">
      <c r="EK22360" s="598"/>
    </row>
    <row r="22361" spans="141:141">
      <c r="EK22361" s="598"/>
    </row>
    <row r="22362" spans="141:141">
      <c r="EK22362" s="598"/>
    </row>
    <row r="22363" spans="141:141">
      <c r="EK22363" s="598"/>
    </row>
    <row r="22364" spans="141:141">
      <c r="EK22364" s="598"/>
    </row>
    <row r="22365" spans="141:141">
      <c r="EK22365" s="598"/>
    </row>
    <row r="22366" spans="141:141">
      <c r="EK22366" s="598"/>
    </row>
    <row r="22367" spans="141:141">
      <c r="EK22367" s="598"/>
    </row>
    <row r="22368" spans="141:141">
      <c r="EK22368" s="598"/>
    </row>
    <row r="22369" spans="141:141">
      <c r="EK22369" s="598"/>
    </row>
    <row r="22370" spans="141:141">
      <c r="EK22370" s="598"/>
    </row>
    <row r="22371" spans="141:141">
      <c r="EK22371" s="598"/>
    </row>
    <row r="22372" spans="141:141">
      <c r="EK22372" s="598"/>
    </row>
    <row r="22373" spans="141:141">
      <c r="EK22373" s="598"/>
    </row>
    <row r="22374" spans="141:141">
      <c r="EK22374" s="598"/>
    </row>
    <row r="22375" spans="141:141">
      <c r="EK22375" s="598"/>
    </row>
    <row r="22376" spans="141:141">
      <c r="EK22376" s="598"/>
    </row>
    <row r="22377" spans="141:141">
      <c r="EK22377" s="598"/>
    </row>
    <row r="22378" spans="141:141">
      <c r="EK22378" s="598"/>
    </row>
    <row r="22379" spans="141:141">
      <c r="EK22379" s="598"/>
    </row>
    <row r="22380" spans="141:141">
      <c r="EK22380" s="598"/>
    </row>
    <row r="22381" spans="141:141">
      <c r="EK22381" s="598"/>
    </row>
    <row r="22382" spans="141:141">
      <c r="EK22382" s="598"/>
    </row>
    <row r="22383" spans="141:141">
      <c r="EK22383" s="598"/>
    </row>
    <row r="22384" spans="141:141">
      <c r="EK22384" s="598"/>
    </row>
    <row r="22385" spans="141:141">
      <c r="EK22385" s="598"/>
    </row>
    <row r="22386" spans="141:141">
      <c r="EK22386" s="598"/>
    </row>
    <row r="22387" spans="141:141">
      <c r="EK22387" s="598"/>
    </row>
    <row r="22388" spans="141:141">
      <c r="EK22388" s="598"/>
    </row>
    <row r="22389" spans="141:141">
      <c r="EK22389" s="598"/>
    </row>
    <row r="22390" spans="141:141">
      <c r="EK22390" s="598"/>
    </row>
    <row r="22391" spans="141:141">
      <c r="EK22391" s="598"/>
    </row>
    <row r="22392" spans="141:141">
      <c r="EK22392" s="598"/>
    </row>
    <row r="22393" spans="141:141">
      <c r="EK22393" s="598"/>
    </row>
    <row r="22394" spans="141:141">
      <c r="EK22394" s="598"/>
    </row>
    <row r="22395" spans="141:141">
      <c r="EK22395" s="598"/>
    </row>
    <row r="22396" spans="141:141">
      <c r="EK22396" s="598"/>
    </row>
    <row r="22397" spans="141:141">
      <c r="EK22397" s="598"/>
    </row>
    <row r="22398" spans="141:141">
      <c r="EK22398" s="598"/>
    </row>
    <row r="22399" spans="141:141">
      <c r="EK22399" s="598"/>
    </row>
    <row r="22400" spans="141:141">
      <c r="EK22400" s="598"/>
    </row>
    <row r="22401" spans="141:141">
      <c r="EK22401" s="598"/>
    </row>
    <row r="22402" spans="141:141">
      <c r="EK22402" s="598"/>
    </row>
    <row r="22403" spans="141:141">
      <c r="EK22403" s="598"/>
    </row>
    <row r="22404" spans="141:141">
      <c r="EK22404" s="598"/>
    </row>
    <row r="22405" spans="141:141">
      <c r="EK22405" s="598"/>
    </row>
    <row r="22406" spans="141:141">
      <c r="EK22406" s="598"/>
    </row>
    <row r="22407" spans="141:141">
      <c r="EK22407" s="598"/>
    </row>
    <row r="22408" spans="141:141">
      <c r="EK22408" s="598"/>
    </row>
    <row r="22409" spans="141:141">
      <c r="EK22409" s="598"/>
    </row>
    <row r="22410" spans="141:141">
      <c r="EK22410" s="598"/>
    </row>
    <row r="22411" spans="141:141">
      <c r="EK22411" s="598"/>
    </row>
    <row r="22412" spans="141:141">
      <c r="EK22412" s="598"/>
    </row>
    <row r="22413" spans="141:141">
      <c r="EK22413" s="598"/>
    </row>
    <row r="22414" spans="141:141">
      <c r="EK22414" s="598"/>
    </row>
    <row r="22415" spans="141:141">
      <c r="EK22415" s="598"/>
    </row>
    <row r="22416" spans="141:141">
      <c r="EK22416" s="598"/>
    </row>
    <row r="22417" spans="141:141">
      <c r="EK22417" s="598"/>
    </row>
    <row r="22418" spans="141:141">
      <c r="EK22418" s="598"/>
    </row>
    <row r="22419" spans="141:141">
      <c r="EK22419" s="598"/>
    </row>
    <row r="22420" spans="141:141">
      <c r="EK22420" s="598"/>
    </row>
    <row r="22421" spans="141:141">
      <c r="EK22421" s="598"/>
    </row>
    <row r="22422" spans="141:141">
      <c r="EK22422" s="598"/>
    </row>
    <row r="22423" spans="141:141">
      <c r="EK22423" s="598"/>
    </row>
    <row r="22424" spans="141:141">
      <c r="EK22424" s="598"/>
    </row>
    <row r="22425" spans="141:141">
      <c r="EK22425" s="598"/>
    </row>
    <row r="22426" spans="141:141">
      <c r="EK22426" s="598"/>
    </row>
    <row r="22427" spans="141:141">
      <c r="EK22427" s="598"/>
    </row>
    <row r="22428" spans="141:141">
      <c r="EK22428" s="598"/>
    </row>
    <row r="22429" spans="141:141">
      <c r="EK22429" s="598"/>
    </row>
    <row r="22430" spans="141:141">
      <c r="EK22430" s="598"/>
    </row>
    <row r="22431" spans="141:141">
      <c r="EK22431" s="598"/>
    </row>
    <row r="22432" spans="141:141">
      <c r="EK22432" s="598"/>
    </row>
    <row r="22433" spans="141:141">
      <c r="EK22433" s="598"/>
    </row>
    <row r="22434" spans="141:141">
      <c r="EK22434" s="598"/>
    </row>
    <row r="22435" spans="141:141">
      <c r="EK22435" s="598"/>
    </row>
    <row r="22436" spans="141:141">
      <c r="EK22436" s="598"/>
    </row>
    <row r="22437" spans="141:141">
      <c r="EK22437" s="598"/>
    </row>
    <row r="22438" spans="141:141">
      <c r="EK22438" s="598"/>
    </row>
    <row r="22439" spans="141:141">
      <c r="EK22439" s="598"/>
    </row>
    <row r="22440" spans="141:141">
      <c r="EK22440" s="598"/>
    </row>
    <row r="22441" spans="141:141">
      <c r="EK22441" s="598"/>
    </row>
    <row r="22442" spans="141:141">
      <c r="EK22442" s="598"/>
    </row>
    <row r="22443" spans="141:141">
      <c r="EK22443" s="598"/>
    </row>
    <row r="22444" spans="141:141">
      <c r="EK22444" s="598"/>
    </row>
    <row r="22445" spans="141:141">
      <c r="EK22445" s="598"/>
    </row>
    <row r="22446" spans="141:141">
      <c r="EK22446" s="598"/>
    </row>
    <row r="22447" spans="141:141">
      <c r="EK22447" s="598"/>
    </row>
    <row r="22448" spans="141:141">
      <c r="EK22448" s="598"/>
    </row>
    <row r="22449" spans="141:141">
      <c r="EK22449" s="598"/>
    </row>
    <row r="22450" spans="141:141">
      <c r="EK22450" s="598"/>
    </row>
    <row r="22451" spans="141:141">
      <c r="EK22451" s="598"/>
    </row>
    <row r="22452" spans="141:141">
      <c r="EK22452" s="598"/>
    </row>
    <row r="22453" spans="141:141">
      <c r="EK22453" s="598"/>
    </row>
    <row r="22454" spans="141:141">
      <c r="EK22454" s="598"/>
    </row>
    <row r="22455" spans="141:141">
      <c r="EK22455" s="598"/>
    </row>
    <row r="22456" spans="141:141">
      <c r="EK22456" s="598"/>
    </row>
    <row r="22457" spans="141:141">
      <c r="EK22457" s="598"/>
    </row>
    <row r="22458" spans="141:141">
      <c r="EK22458" s="598"/>
    </row>
    <row r="22459" spans="141:141">
      <c r="EK22459" s="598"/>
    </row>
    <row r="22460" spans="141:141">
      <c r="EK22460" s="598"/>
    </row>
    <row r="22461" spans="141:141">
      <c r="EK22461" s="598"/>
    </row>
    <row r="22462" spans="141:141">
      <c r="EK22462" s="598"/>
    </row>
    <row r="22463" spans="141:141">
      <c r="EK22463" s="598"/>
    </row>
    <row r="22464" spans="141:141">
      <c r="EK22464" s="598"/>
    </row>
    <row r="22465" spans="141:141">
      <c r="EK22465" s="598"/>
    </row>
    <row r="22466" spans="141:141">
      <c r="EK22466" s="598"/>
    </row>
    <row r="22467" spans="141:141">
      <c r="EK22467" s="598"/>
    </row>
    <row r="22468" spans="141:141">
      <c r="EK22468" s="598"/>
    </row>
    <row r="22469" spans="141:141">
      <c r="EK22469" s="598"/>
    </row>
    <row r="22470" spans="141:141">
      <c r="EK22470" s="598"/>
    </row>
    <row r="22471" spans="141:141">
      <c r="EK22471" s="598"/>
    </row>
    <row r="22472" spans="141:141">
      <c r="EK22472" s="598"/>
    </row>
    <row r="22473" spans="141:141">
      <c r="EK22473" s="598"/>
    </row>
    <row r="22474" spans="141:141">
      <c r="EK22474" s="598"/>
    </row>
    <row r="22475" spans="141:141">
      <c r="EK22475" s="598"/>
    </row>
    <row r="22476" spans="141:141">
      <c r="EK22476" s="598"/>
    </row>
    <row r="22477" spans="141:141">
      <c r="EK22477" s="598"/>
    </row>
    <row r="22478" spans="141:141">
      <c r="EK22478" s="598"/>
    </row>
    <row r="22479" spans="141:141">
      <c r="EK22479" s="598"/>
    </row>
    <row r="22480" spans="141:141">
      <c r="EK22480" s="598"/>
    </row>
    <row r="22481" spans="141:141">
      <c r="EK22481" s="598"/>
    </row>
    <row r="22482" spans="141:141">
      <c r="EK22482" s="598"/>
    </row>
    <row r="22483" spans="141:141">
      <c r="EK22483" s="598"/>
    </row>
    <row r="22484" spans="141:141">
      <c r="EK22484" s="598"/>
    </row>
    <row r="22485" spans="141:141">
      <c r="EK22485" s="598"/>
    </row>
    <row r="22486" spans="141:141">
      <c r="EK22486" s="598"/>
    </row>
    <row r="22487" spans="141:141">
      <c r="EK22487" s="598"/>
    </row>
    <row r="22488" spans="141:141">
      <c r="EK22488" s="598"/>
    </row>
    <row r="22489" spans="141:141">
      <c r="EK22489" s="598"/>
    </row>
    <row r="22490" spans="141:141">
      <c r="EK22490" s="598"/>
    </row>
    <row r="22491" spans="141:141">
      <c r="EK22491" s="598"/>
    </row>
    <row r="22492" spans="141:141">
      <c r="EK22492" s="598"/>
    </row>
    <row r="22493" spans="141:141">
      <c r="EK22493" s="598"/>
    </row>
    <row r="22494" spans="141:141">
      <c r="EK22494" s="598"/>
    </row>
    <row r="22495" spans="141:141">
      <c r="EK22495" s="598"/>
    </row>
    <row r="22496" spans="141:141">
      <c r="EK22496" s="598"/>
    </row>
    <row r="22497" spans="141:141">
      <c r="EK22497" s="598"/>
    </row>
    <row r="22498" spans="141:141">
      <c r="EK22498" s="598"/>
    </row>
    <row r="22499" spans="141:141">
      <c r="EK22499" s="598"/>
    </row>
    <row r="22500" spans="141:141">
      <c r="EK22500" s="598"/>
    </row>
    <row r="22501" spans="141:141">
      <c r="EK22501" s="598"/>
    </row>
    <row r="22502" spans="141:141">
      <c r="EK22502" s="598"/>
    </row>
    <row r="22503" spans="141:141">
      <c r="EK22503" s="598"/>
    </row>
    <row r="22504" spans="141:141">
      <c r="EK22504" s="598"/>
    </row>
    <row r="22505" spans="141:141">
      <c r="EK22505" s="598"/>
    </row>
    <row r="22506" spans="141:141">
      <c r="EK22506" s="598"/>
    </row>
    <row r="22507" spans="141:141">
      <c r="EK22507" s="598"/>
    </row>
    <row r="22508" spans="141:141">
      <c r="EK22508" s="598"/>
    </row>
    <row r="22509" spans="141:141">
      <c r="EK22509" s="598"/>
    </row>
    <row r="22510" spans="141:141">
      <c r="EK22510" s="598"/>
    </row>
    <row r="22511" spans="141:141">
      <c r="EK22511" s="598"/>
    </row>
    <row r="22512" spans="141:141">
      <c r="EK22512" s="598"/>
    </row>
    <row r="22513" spans="141:141">
      <c r="EK22513" s="598"/>
    </row>
    <row r="22514" spans="141:141">
      <c r="EK22514" s="598"/>
    </row>
    <row r="22515" spans="141:141">
      <c r="EK22515" s="598"/>
    </row>
    <row r="22516" spans="141:141">
      <c r="EK22516" s="598"/>
    </row>
    <row r="22517" spans="141:141">
      <c r="EK22517" s="598"/>
    </row>
    <row r="22518" spans="141:141">
      <c r="EK22518" s="598"/>
    </row>
    <row r="22519" spans="141:141">
      <c r="EK22519" s="598"/>
    </row>
    <row r="22520" spans="141:141">
      <c r="EK22520" s="598"/>
    </row>
    <row r="22521" spans="141:141">
      <c r="EK22521" s="598"/>
    </row>
    <row r="22522" spans="141:141">
      <c r="EK22522" s="598"/>
    </row>
    <row r="22523" spans="141:141">
      <c r="EK22523" s="598"/>
    </row>
    <row r="22524" spans="141:141">
      <c r="EK22524" s="598"/>
    </row>
    <row r="22525" spans="141:141">
      <c r="EK22525" s="598"/>
    </row>
    <row r="22526" spans="141:141">
      <c r="EK22526" s="598"/>
    </row>
    <row r="22527" spans="141:141">
      <c r="EK22527" s="598"/>
    </row>
    <row r="22528" spans="141:141">
      <c r="EK22528" s="598"/>
    </row>
    <row r="22529" spans="141:141">
      <c r="EK22529" s="598"/>
    </row>
    <row r="22530" spans="141:141">
      <c r="EK22530" s="598"/>
    </row>
    <row r="22531" spans="141:141">
      <c r="EK22531" s="598"/>
    </row>
    <row r="22532" spans="141:141">
      <c r="EK22532" s="598"/>
    </row>
    <row r="22533" spans="141:141">
      <c r="EK22533" s="598"/>
    </row>
    <row r="22534" spans="141:141">
      <c r="EK22534" s="598"/>
    </row>
    <row r="22535" spans="141:141">
      <c r="EK22535" s="598"/>
    </row>
    <row r="22536" spans="141:141">
      <c r="EK22536" s="598"/>
    </row>
    <row r="22537" spans="141:141">
      <c r="EK22537" s="598"/>
    </row>
    <row r="22538" spans="141:141">
      <c r="EK22538" s="598"/>
    </row>
    <row r="22539" spans="141:141">
      <c r="EK22539" s="598"/>
    </row>
    <row r="22540" spans="141:141">
      <c r="EK22540" s="598"/>
    </row>
    <row r="22541" spans="141:141">
      <c r="EK22541" s="598"/>
    </row>
    <row r="22542" spans="141:141">
      <c r="EK22542" s="598"/>
    </row>
    <row r="22543" spans="141:141">
      <c r="EK22543" s="598"/>
    </row>
    <row r="22544" spans="141:141">
      <c r="EK22544" s="598"/>
    </row>
    <row r="22545" spans="141:141">
      <c r="EK22545" s="598"/>
    </row>
    <row r="22546" spans="141:141">
      <c r="EK22546" s="598"/>
    </row>
    <row r="22547" spans="141:141">
      <c r="EK22547" s="598"/>
    </row>
    <row r="22548" spans="141:141">
      <c r="EK22548" s="598"/>
    </row>
    <row r="22549" spans="141:141">
      <c r="EK22549" s="598"/>
    </row>
    <row r="22550" spans="141:141">
      <c r="EK22550" s="598"/>
    </row>
    <row r="22551" spans="141:141">
      <c r="EK22551" s="598"/>
    </row>
    <row r="22552" spans="141:141">
      <c r="EK22552" s="598"/>
    </row>
    <row r="22553" spans="141:141">
      <c r="EK22553" s="598"/>
    </row>
    <row r="22554" spans="141:141">
      <c r="EK22554" s="598"/>
    </row>
    <row r="22555" spans="141:141">
      <c r="EK22555" s="598"/>
    </row>
    <row r="22556" spans="141:141">
      <c r="EK22556" s="598"/>
    </row>
    <row r="22557" spans="141:141">
      <c r="EK22557" s="598"/>
    </row>
    <row r="22558" spans="141:141">
      <c r="EK22558" s="598"/>
    </row>
    <row r="22559" spans="141:141">
      <c r="EK22559" s="598"/>
    </row>
    <row r="22560" spans="141:141">
      <c r="EK22560" s="598"/>
    </row>
    <row r="22561" spans="141:141">
      <c r="EK22561" s="598"/>
    </row>
    <row r="22562" spans="141:141">
      <c r="EK22562" s="598"/>
    </row>
    <row r="22563" spans="141:141">
      <c r="EK22563" s="598"/>
    </row>
    <row r="22564" spans="141:141">
      <c r="EK22564" s="598"/>
    </row>
    <row r="22565" spans="141:141">
      <c r="EK22565" s="598"/>
    </row>
    <row r="22566" spans="141:141">
      <c r="EK22566" s="598"/>
    </row>
    <row r="22567" spans="141:141">
      <c r="EK22567" s="598"/>
    </row>
    <row r="22568" spans="141:141">
      <c r="EK22568" s="598"/>
    </row>
    <row r="22569" spans="141:141">
      <c r="EK22569" s="598"/>
    </row>
    <row r="22570" spans="141:141">
      <c r="EK22570" s="598"/>
    </row>
    <row r="22571" spans="141:141">
      <c r="EK22571" s="598"/>
    </row>
    <row r="22572" spans="141:141">
      <c r="EK22572" s="598"/>
    </row>
    <row r="22573" spans="141:141">
      <c r="EK22573" s="598"/>
    </row>
    <row r="22574" spans="141:141">
      <c r="EK22574" s="598"/>
    </row>
    <row r="22575" spans="141:141">
      <c r="EK22575" s="598"/>
    </row>
    <row r="22576" spans="141:141">
      <c r="EK22576" s="598"/>
    </row>
    <row r="22577" spans="141:141">
      <c r="EK22577" s="598"/>
    </row>
    <row r="22578" spans="141:141">
      <c r="EK22578" s="598"/>
    </row>
    <row r="22579" spans="141:141">
      <c r="EK22579" s="598"/>
    </row>
    <row r="22580" spans="141:141">
      <c r="EK22580" s="598"/>
    </row>
    <row r="22581" spans="141:141">
      <c r="EK22581" s="598"/>
    </row>
    <row r="22582" spans="141:141">
      <c r="EK22582" s="598"/>
    </row>
    <row r="22583" spans="141:141">
      <c r="EK22583" s="598"/>
    </row>
    <row r="22584" spans="141:141">
      <c r="EK22584" s="598"/>
    </row>
    <row r="22585" spans="141:141">
      <c r="EK22585" s="598"/>
    </row>
    <row r="22586" spans="141:141">
      <c r="EK22586" s="598"/>
    </row>
    <row r="22587" spans="141:141">
      <c r="EK22587" s="598"/>
    </row>
    <row r="22588" spans="141:141">
      <c r="EK22588" s="598"/>
    </row>
    <row r="22589" spans="141:141">
      <c r="EK22589" s="598"/>
    </row>
    <row r="22590" spans="141:141">
      <c r="EK22590" s="598"/>
    </row>
    <row r="22591" spans="141:141">
      <c r="EK22591" s="598"/>
    </row>
    <row r="22592" spans="141:141">
      <c r="EK22592" s="598"/>
    </row>
    <row r="22593" spans="141:141">
      <c r="EK22593" s="598"/>
    </row>
    <row r="22594" spans="141:141">
      <c r="EK22594" s="598"/>
    </row>
    <row r="22595" spans="141:141">
      <c r="EK22595" s="598"/>
    </row>
    <row r="22596" spans="141:141">
      <c r="EK22596" s="598"/>
    </row>
    <row r="22597" spans="141:141">
      <c r="EK22597" s="598"/>
    </row>
    <row r="22598" spans="141:141">
      <c r="EK22598" s="598"/>
    </row>
    <row r="22599" spans="141:141">
      <c r="EK22599" s="598"/>
    </row>
    <row r="22600" spans="141:141">
      <c r="EK22600" s="598"/>
    </row>
    <row r="22601" spans="141:141">
      <c r="EK22601" s="598"/>
    </row>
    <row r="22602" spans="141:141">
      <c r="EK22602" s="598"/>
    </row>
    <row r="22603" spans="141:141">
      <c r="EK22603" s="598"/>
    </row>
    <row r="22604" spans="141:141">
      <c r="EK22604" s="598"/>
    </row>
    <row r="22605" spans="141:141">
      <c r="EK22605" s="598"/>
    </row>
    <row r="22606" spans="141:141">
      <c r="EK22606" s="598"/>
    </row>
    <row r="22607" spans="141:141">
      <c r="EK22607" s="598"/>
    </row>
    <row r="22608" spans="141:141">
      <c r="EK22608" s="598"/>
    </row>
    <row r="22609" spans="141:141">
      <c r="EK22609" s="598"/>
    </row>
    <row r="22610" spans="141:141">
      <c r="EK22610" s="598"/>
    </row>
    <row r="22611" spans="141:141">
      <c r="EK22611" s="598"/>
    </row>
    <row r="22612" spans="141:141">
      <c r="EK22612" s="598"/>
    </row>
    <row r="22613" spans="141:141">
      <c r="EK22613" s="598"/>
    </row>
    <row r="22614" spans="141:141">
      <c r="EK22614" s="598"/>
    </row>
    <row r="22615" spans="141:141">
      <c r="EK22615" s="598"/>
    </row>
    <row r="22616" spans="141:141">
      <c r="EK22616" s="598"/>
    </row>
    <row r="22617" spans="141:141">
      <c r="EK22617" s="598"/>
    </row>
    <row r="22618" spans="141:141">
      <c r="EK22618" s="598"/>
    </row>
    <row r="22619" spans="141:141">
      <c r="EK22619" s="598"/>
    </row>
    <row r="22620" spans="141:141">
      <c r="EK22620" s="598"/>
    </row>
    <row r="22621" spans="141:141">
      <c r="EK22621" s="598"/>
    </row>
    <row r="22622" spans="141:141">
      <c r="EK22622" s="598"/>
    </row>
    <row r="22623" spans="141:141">
      <c r="EK22623" s="598"/>
    </row>
    <row r="22624" spans="141:141">
      <c r="EK22624" s="598"/>
    </row>
    <row r="22625" spans="141:141">
      <c r="EK22625" s="598"/>
    </row>
    <row r="22626" spans="141:141">
      <c r="EK22626" s="598"/>
    </row>
    <row r="22627" spans="141:141">
      <c r="EK22627" s="598"/>
    </row>
    <row r="22628" spans="141:141">
      <c r="EK22628" s="598"/>
    </row>
    <row r="22629" spans="141:141">
      <c r="EK22629" s="598"/>
    </row>
    <row r="22630" spans="141:141">
      <c r="EK22630" s="598"/>
    </row>
    <row r="22631" spans="141:141">
      <c r="EK22631" s="598"/>
    </row>
    <row r="22632" spans="141:141">
      <c r="EK22632" s="598"/>
    </row>
    <row r="22633" spans="141:141">
      <c r="EK22633" s="598"/>
    </row>
    <row r="22634" spans="141:141">
      <c r="EK22634" s="598"/>
    </row>
    <row r="22635" spans="141:141">
      <c r="EK22635" s="598"/>
    </row>
    <row r="22636" spans="141:141">
      <c r="EK22636" s="598"/>
    </row>
    <row r="22637" spans="141:141">
      <c r="EK22637" s="598"/>
    </row>
    <row r="22638" spans="141:141">
      <c r="EK22638" s="598"/>
    </row>
    <row r="22639" spans="141:141">
      <c r="EK22639" s="598"/>
    </row>
    <row r="22640" spans="141:141">
      <c r="EK22640" s="598"/>
    </row>
    <row r="22641" spans="141:141">
      <c r="EK22641" s="598"/>
    </row>
    <row r="22642" spans="141:141">
      <c r="EK22642" s="598"/>
    </row>
    <row r="22643" spans="141:141">
      <c r="EK22643" s="598"/>
    </row>
    <row r="22644" spans="141:141">
      <c r="EK22644" s="598"/>
    </row>
    <row r="22645" spans="141:141">
      <c r="EK22645" s="598"/>
    </row>
    <row r="22646" spans="141:141">
      <c r="EK22646" s="598"/>
    </row>
    <row r="22647" spans="141:141">
      <c r="EK22647" s="598"/>
    </row>
    <row r="22648" spans="141:141">
      <c r="EK22648" s="598"/>
    </row>
    <row r="22649" spans="141:141">
      <c r="EK22649" s="598"/>
    </row>
    <row r="22650" spans="141:141">
      <c r="EK22650" s="598"/>
    </row>
    <row r="22651" spans="141:141">
      <c r="EK22651" s="598"/>
    </row>
    <row r="22652" spans="141:141">
      <c r="EK22652" s="598"/>
    </row>
    <row r="22653" spans="141:141">
      <c r="EK22653" s="598"/>
    </row>
    <row r="22654" spans="141:141">
      <c r="EK22654" s="598"/>
    </row>
    <row r="22655" spans="141:141">
      <c r="EK22655" s="598"/>
    </row>
    <row r="22656" spans="141:141">
      <c r="EK22656" s="598"/>
    </row>
    <row r="22657" spans="141:141">
      <c r="EK22657" s="598"/>
    </row>
    <row r="22658" spans="141:141">
      <c r="EK22658" s="598"/>
    </row>
    <row r="22659" spans="141:141">
      <c r="EK22659" s="598"/>
    </row>
    <row r="22660" spans="141:141">
      <c r="EK22660" s="598"/>
    </row>
    <row r="22661" spans="141:141">
      <c r="EK22661" s="598"/>
    </row>
    <row r="22662" spans="141:141">
      <c r="EK22662" s="598"/>
    </row>
    <row r="22663" spans="141:141">
      <c r="EK22663" s="598"/>
    </row>
    <row r="22664" spans="141:141">
      <c r="EK22664" s="598"/>
    </row>
    <row r="22665" spans="141:141">
      <c r="EK22665" s="598"/>
    </row>
    <row r="22666" spans="141:141">
      <c r="EK22666" s="598"/>
    </row>
    <row r="22667" spans="141:141">
      <c r="EK22667" s="598"/>
    </row>
    <row r="22668" spans="141:141">
      <c r="EK22668" s="598"/>
    </row>
    <row r="22669" spans="141:141">
      <c r="EK22669" s="598"/>
    </row>
    <row r="22670" spans="141:141">
      <c r="EK22670" s="598"/>
    </row>
    <row r="22671" spans="141:141">
      <c r="EK22671" s="598"/>
    </row>
    <row r="22672" spans="141:141">
      <c r="EK22672" s="598"/>
    </row>
    <row r="22673" spans="141:141">
      <c r="EK22673" s="598"/>
    </row>
    <row r="22674" spans="141:141">
      <c r="EK22674" s="598"/>
    </row>
    <row r="22675" spans="141:141">
      <c r="EK22675" s="598"/>
    </row>
    <row r="22676" spans="141:141">
      <c r="EK22676" s="598"/>
    </row>
    <row r="22677" spans="141:141">
      <c r="EK22677" s="598"/>
    </row>
    <row r="22678" spans="141:141">
      <c r="EK22678" s="598"/>
    </row>
    <row r="22679" spans="141:141">
      <c r="EK22679" s="598"/>
    </row>
    <row r="22680" spans="141:141">
      <c r="EK22680" s="598"/>
    </row>
    <row r="22681" spans="141:141">
      <c r="EK22681" s="598"/>
    </row>
    <row r="22682" spans="141:141">
      <c r="EK22682" s="598"/>
    </row>
    <row r="22683" spans="141:141">
      <c r="EK22683" s="598"/>
    </row>
    <row r="22684" spans="141:141">
      <c r="EK22684" s="598"/>
    </row>
    <row r="22685" spans="141:141">
      <c r="EK22685" s="598"/>
    </row>
    <row r="22686" spans="141:141">
      <c r="EK22686" s="598"/>
    </row>
    <row r="22687" spans="141:141">
      <c r="EK22687" s="598"/>
    </row>
    <row r="22688" spans="141:141">
      <c r="EK22688" s="598"/>
    </row>
    <row r="22689" spans="141:141">
      <c r="EK22689" s="598"/>
    </row>
    <row r="22690" spans="141:141">
      <c r="EK22690" s="598"/>
    </row>
    <row r="22691" spans="141:141">
      <c r="EK22691" s="598"/>
    </row>
    <row r="22692" spans="141:141">
      <c r="EK22692" s="598"/>
    </row>
    <row r="22693" spans="141:141">
      <c r="EK22693" s="598"/>
    </row>
    <row r="22694" spans="141:141">
      <c r="EK22694" s="598"/>
    </row>
    <row r="22695" spans="141:141">
      <c r="EK22695" s="598"/>
    </row>
    <row r="22696" spans="141:141">
      <c r="EK22696" s="598"/>
    </row>
    <row r="22697" spans="141:141">
      <c r="EK22697" s="598"/>
    </row>
    <row r="22698" spans="141:141">
      <c r="EK22698" s="598"/>
    </row>
    <row r="22699" spans="141:141">
      <c r="EK22699" s="598"/>
    </row>
    <row r="22700" spans="141:141">
      <c r="EK22700" s="598"/>
    </row>
    <row r="22701" spans="141:141">
      <c r="EK22701" s="598"/>
    </row>
    <row r="22702" spans="141:141">
      <c r="EK22702" s="598"/>
    </row>
    <row r="22703" spans="141:141">
      <c r="EK22703" s="598"/>
    </row>
    <row r="22704" spans="141:141">
      <c r="EK22704" s="598"/>
    </row>
    <row r="22705" spans="141:141">
      <c r="EK22705" s="598"/>
    </row>
    <row r="22706" spans="141:141">
      <c r="EK22706" s="598"/>
    </row>
    <row r="22707" spans="141:141">
      <c r="EK22707" s="598"/>
    </row>
    <row r="22708" spans="141:141">
      <c r="EK22708" s="598"/>
    </row>
    <row r="22709" spans="141:141">
      <c r="EK22709" s="598"/>
    </row>
    <row r="22710" spans="141:141">
      <c r="EK22710" s="598"/>
    </row>
    <row r="22711" spans="141:141">
      <c r="EK22711" s="598"/>
    </row>
    <row r="22712" spans="141:141">
      <c r="EK22712" s="598"/>
    </row>
    <row r="22713" spans="141:141">
      <c r="EK22713" s="598"/>
    </row>
    <row r="22714" spans="141:141">
      <c r="EK22714" s="598"/>
    </row>
    <row r="22715" spans="141:141">
      <c r="EK22715" s="598"/>
    </row>
    <row r="22716" spans="141:141">
      <c r="EK22716" s="598"/>
    </row>
    <row r="22717" spans="141:141">
      <c r="EK22717" s="598"/>
    </row>
    <row r="22718" spans="141:141">
      <c r="EK22718" s="598"/>
    </row>
    <row r="22719" spans="141:141">
      <c r="EK22719" s="598"/>
    </row>
    <row r="22720" spans="141:141">
      <c r="EK22720" s="598"/>
    </row>
    <row r="22721" spans="141:141">
      <c r="EK22721" s="598"/>
    </row>
    <row r="22722" spans="141:141">
      <c r="EK22722" s="598"/>
    </row>
    <row r="22723" spans="141:141">
      <c r="EK22723" s="598"/>
    </row>
    <row r="22724" spans="141:141">
      <c r="EK22724" s="598"/>
    </row>
    <row r="22725" spans="141:141">
      <c r="EK22725" s="598"/>
    </row>
    <row r="22726" spans="141:141">
      <c r="EK22726" s="598"/>
    </row>
    <row r="22727" spans="141:141">
      <c r="EK22727" s="598"/>
    </row>
    <row r="22728" spans="141:141">
      <c r="EK22728" s="598"/>
    </row>
    <row r="22729" spans="141:141">
      <c r="EK22729" s="598"/>
    </row>
    <row r="22730" spans="141:141">
      <c r="EK22730" s="598"/>
    </row>
    <row r="22731" spans="141:141">
      <c r="EK22731" s="598"/>
    </row>
    <row r="22732" spans="141:141">
      <c r="EK22732" s="598"/>
    </row>
    <row r="22733" spans="141:141">
      <c r="EK22733" s="598"/>
    </row>
    <row r="22734" spans="141:141">
      <c r="EK22734" s="598"/>
    </row>
    <row r="22735" spans="141:141">
      <c r="EK22735" s="598"/>
    </row>
    <row r="22736" spans="141:141">
      <c r="EK22736" s="598"/>
    </row>
    <row r="22737" spans="141:141">
      <c r="EK22737" s="598"/>
    </row>
    <row r="22738" spans="141:141">
      <c r="EK22738" s="598"/>
    </row>
    <row r="22739" spans="141:141">
      <c r="EK22739" s="598"/>
    </row>
    <row r="22740" spans="141:141">
      <c r="EK22740" s="598"/>
    </row>
    <row r="22741" spans="141:141">
      <c r="EK22741" s="598"/>
    </row>
    <row r="22742" spans="141:141">
      <c r="EK22742" s="598"/>
    </row>
    <row r="22743" spans="141:141">
      <c r="EK22743" s="598"/>
    </row>
    <row r="22744" spans="141:141">
      <c r="EK22744" s="598"/>
    </row>
    <row r="22745" spans="141:141">
      <c r="EK22745" s="598"/>
    </row>
    <row r="22746" spans="141:141">
      <c r="EK22746" s="598"/>
    </row>
    <row r="22747" spans="141:141">
      <c r="EK22747" s="598"/>
    </row>
    <row r="22748" spans="141:141">
      <c r="EK22748" s="598"/>
    </row>
    <row r="22749" spans="141:141">
      <c r="EK22749" s="598"/>
    </row>
    <row r="22750" spans="141:141">
      <c r="EK22750" s="598"/>
    </row>
    <row r="22751" spans="141:141">
      <c r="EK22751" s="598"/>
    </row>
    <row r="22752" spans="141:141">
      <c r="EK22752" s="598"/>
    </row>
    <row r="22753" spans="141:141">
      <c r="EK22753" s="598"/>
    </row>
    <row r="22754" spans="141:141">
      <c r="EK22754" s="598"/>
    </row>
    <row r="22755" spans="141:141">
      <c r="EK22755" s="598"/>
    </row>
    <row r="22756" spans="141:141">
      <c r="EK22756" s="598"/>
    </row>
    <row r="22757" spans="141:141">
      <c r="EK22757" s="598"/>
    </row>
    <row r="22758" spans="141:141">
      <c r="EK22758" s="598"/>
    </row>
    <row r="22759" spans="141:141">
      <c r="EK22759" s="598"/>
    </row>
    <row r="22760" spans="141:141">
      <c r="EK22760" s="598"/>
    </row>
    <row r="22761" spans="141:141">
      <c r="EK22761" s="598"/>
    </row>
    <row r="22762" spans="141:141">
      <c r="EK22762" s="598"/>
    </row>
    <row r="22763" spans="141:141">
      <c r="EK22763" s="598"/>
    </row>
    <row r="22764" spans="141:141">
      <c r="EK22764" s="598"/>
    </row>
    <row r="22765" spans="141:141">
      <c r="EK22765" s="598"/>
    </row>
    <row r="22766" spans="141:141">
      <c r="EK22766" s="598"/>
    </row>
    <row r="22767" spans="141:141">
      <c r="EK22767" s="598"/>
    </row>
    <row r="22768" spans="141:141">
      <c r="EK22768" s="598"/>
    </row>
    <row r="22769" spans="141:141">
      <c r="EK22769" s="598"/>
    </row>
    <row r="22770" spans="141:141">
      <c r="EK22770" s="598"/>
    </row>
    <row r="22771" spans="141:141">
      <c r="EK22771" s="598"/>
    </row>
    <row r="22772" spans="141:141">
      <c r="EK22772" s="598"/>
    </row>
    <row r="22773" spans="141:141">
      <c r="EK22773" s="598"/>
    </row>
    <row r="22774" spans="141:141">
      <c r="EK22774" s="598"/>
    </row>
    <row r="22775" spans="141:141">
      <c r="EK22775" s="598"/>
    </row>
    <row r="22776" spans="141:141">
      <c r="EK22776" s="598"/>
    </row>
    <row r="22777" spans="141:141">
      <c r="EK22777" s="598"/>
    </row>
    <row r="22778" spans="141:141">
      <c r="EK22778" s="598"/>
    </row>
    <row r="22779" spans="141:141">
      <c r="EK22779" s="598"/>
    </row>
    <row r="22780" spans="141:141">
      <c r="EK22780" s="598"/>
    </row>
    <row r="22781" spans="141:141">
      <c r="EK22781" s="598"/>
    </row>
    <row r="22782" spans="141:141">
      <c r="EK22782" s="598"/>
    </row>
    <row r="22783" spans="141:141">
      <c r="EK22783" s="598"/>
    </row>
    <row r="22784" spans="141:141">
      <c r="EK22784" s="598"/>
    </row>
    <row r="22785" spans="141:141">
      <c r="EK22785" s="598"/>
    </row>
    <row r="22786" spans="141:141">
      <c r="EK22786" s="598"/>
    </row>
    <row r="22787" spans="141:141">
      <c r="EK22787" s="598"/>
    </row>
    <row r="22788" spans="141:141">
      <c r="EK22788" s="598"/>
    </row>
    <row r="22789" spans="141:141">
      <c r="EK22789" s="598"/>
    </row>
    <row r="22790" spans="141:141">
      <c r="EK22790" s="598"/>
    </row>
    <row r="22791" spans="141:141">
      <c r="EK22791" s="598"/>
    </row>
    <row r="22792" spans="141:141">
      <c r="EK22792" s="598"/>
    </row>
    <row r="22793" spans="141:141">
      <c r="EK22793" s="598"/>
    </row>
    <row r="22794" spans="141:141">
      <c r="EK22794" s="598"/>
    </row>
    <row r="22795" spans="141:141">
      <c r="EK22795" s="598"/>
    </row>
    <row r="22796" spans="141:141">
      <c r="EK22796" s="598"/>
    </row>
    <row r="22797" spans="141:141">
      <c r="EK22797" s="598"/>
    </row>
    <row r="22798" spans="141:141">
      <c r="EK22798" s="598"/>
    </row>
    <row r="22799" spans="141:141">
      <c r="EK22799" s="598"/>
    </row>
    <row r="22800" spans="141:141">
      <c r="EK22800" s="598"/>
    </row>
    <row r="22801" spans="141:141">
      <c r="EK22801" s="598"/>
    </row>
    <row r="22802" spans="141:141">
      <c r="EK22802" s="598"/>
    </row>
    <row r="22803" spans="141:141">
      <c r="EK22803" s="598"/>
    </row>
    <row r="22804" spans="141:141">
      <c r="EK22804" s="598"/>
    </row>
    <row r="22805" spans="141:141">
      <c r="EK22805" s="598"/>
    </row>
    <row r="22806" spans="141:141">
      <c r="EK22806" s="598"/>
    </row>
    <row r="22807" spans="141:141">
      <c r="EK22807" s="598"/>
    </row>
    <row r="22808" spans="141:141">
      <c r="EK22808" s="598"/>
    </row>
    <row r="22809" spans="141:141">
      <c r="EK22809" s="598"/>
    </row>
    <row r="22810" spans="141:141">
      <c r="EK22810" s="598"/>
    </row>
    <row r="22811" spans="141:141">
      <c r="EK22811" s="598"/>
    </row>
    <row r="22812" spans="141:141">
      <c r="EK22812" s="598"/>
    </row>
    <row r="22813" spans="141:141">
      <c r="EK22813" s="598"/>
    </row>
    <row r="22814" spans="141:141">
      <c r="EK22814" s="598"/>
    </row>
    <row r="22815" spans="141:141">
      <c r="EK22815" s="598"/>
    </row>
    <row r="22816" spans="141:141">
      <c r="EK22816" s="598"/>
    </row>
    <row r="22817" spans="141:141">
      <c r="EK22817" s="598"/>
    </row>
    <row r="22818" spans="141:141">
      <c r="EK22818" s="598"/>
    </row>
    <row r="22819" spans="141:141">
      <c r="EK22819" s="598"/>
    </row>
    <row r="22820" spans="141:141">
      <c r="EK22820" s="598"/>
    </row>
    <row r="22821" spans="141:141">
      <c r="EK22821" s="598"/>
    </row>
    <row r="22822" spans="141:141">
      <c r="EK22822" s="598"/>
    </row>
    <row r="22823" spans="141:141">
      <c r="EK22823" s="598"/>
    </row>
    <row r="22824" spans="141:141">
      <c r="EK22824" s="598"/>
    </row>
    <row r="22825" spans="141:141">
      <c r="EK22825" s="598"/>
    </row>
    <row r="22826" spans="141:141">
      <c r="EK22826" s="598"/>
    </row>
    <row r="22827" spans="141:141">
      <c r="EK22827" s="598"/>
    </row>
    <row r="22828" spans="141:141">
      <c r="EK22828" s="598"/>
    </row>
    <row r="22829" spans="141:141">
      <c r="EK22829" s="598"/>
    </row>
    <row r="22830" spans="141:141">
      <c r="EK22830" s="598"/>
    </row>
    <row r="22831" spans="141:141">
      <c r="EK22831" s="598"/>
    </row>
    <row r="22832" spans="141:141">
      <c r="EK22832" s="598"/>
    </row>
    <row r="22833" spans="141:141">
      <c r="EK22833" s="598"/>
    </row>
    <row r="22834" spans="141:141">
      <c r="EK22834" s="598"/>
    </row>
    <row r="22835" spans="141:141">
      <c r="EK22835" s="598"/>
    </row>
    <row r="22836" spans="141:141">
      <c r="EK22836" s="598"/>
    </row>
    <row r="22837" spans="141:141">
      <c r="EK22837" s="598"/>
    </row>
    <row r="22838" spans="141:141">
      <c r="EK22838" s="598"/>
    </row>
    <row r="22839" spans="141:141">
      <c r="EK22839" s="598"/>
    </row>
    <row r="22840" spans="141:141">
      <c r="EK22840" s="598"/>
    </row>
    <row r="22841" spans="141:141">
      <c r="EK22841" s="598"/>
    </row>
    <row r="22842" spans="141:141">
      <c r="EK22842" s="598"/>
    </row>
    <row r="22843" spans="141:141">
      <c r="EK22843" s="598"/>
    </row>
    <row r="22844" spans="141:141">
      <c r="EK22844" s="598"/>
    </row>
    <row r="22845" spans="141:141">
      <c r="EK22845" s="598"/>
    </row>
    <row r="22846" spans="141:141">
      <c r="EK22846" s="598"/>
    </row>
    <row r="22847" spans="141:141">
      <c r="EK22847" s="598"/>
    </row>
    <row r="22848" spans="141:141">
      <c r="EK22848" s="598"/>
    </row>
    <row r="22849" spans="141:141">
      <c r="EK22849" s="598"/>
    </row>
    <row r="22850" spans="141:141">
      <c r="EK22850" s="598"/>
    </row>
    <row r="22851" spans="141:141">
      <c r="EK22851" s="598"/>
    </row>
    <row r="22852" spans="141:141">
      <c r="EK22852" s="598"/>
    </row>
    <row r="22853" spans="141:141">
      <c r="EK22853" s="598"/>
    </row>
    <row r="22854" spans="141:141">
      <c r="EK22854" s="598"/>
    </row>
    <row r="22855" spans="141:141">
      <c r="EK22855" s="598"/>
    </row>
    <row r="22856" spans="141:141">
      <c r="EK22856" s="598"/>
    </row>
    <row r="22857" spans="141:141">
      <c r="EK22857" s="598"/>
    </row>
    <row r="22858" spans="141:141">
      <c r="EK22858" s="598"/>
    </row>
    <row r="22859" spans="141:141">
      <c r="EK22859" s="598"/>
    </row>
    <row r="22860" spans="141:141">
      <c r="EK22860" s="598"/>
    </row>
    <row r="22861" spans="141:141">
      <c r="EK22861" s="598"/>
    </row>
    <row r="22862" spans="141:141">
      <c r="EK22862" s="598"/>
    </row>
    <row r="22863" spans="141:141">
      <c r="EK22863" s="598"/>
    </row>
    <row r="22864" spans="141:141">
      <c r="EK22864" s="598"/>
    </row>
    <row r="22865" spans="141:141">
      <c r="EK22865" s="598"/>
    </row>
    <row r="22866" spans="141:141">
      <c r="EK22866" s="598"/>
    </row>
    <row r="22867" spans="141:141">
      <c r="EK22867" s="598"/>
    </row>
    <row r="22868" spans="141:141">
      <c r="EK22868" s="598"/>
    </row>
    <row r="22869" spans="141:141">
      <c r="EK22869" s="598"/>
    </row>
    <row r="22870" spans="141:141">
      <c r="EK22870" s="598"/>
    </row>
    <row r="22871" spans="141:141">
      <c r="EK22871" s="598"/>
    </row>
    <row r="22872" spans="141:141">
      <c r="EK22872" s="598"/>
    </row>
    <row r="22873" spans="141:141">
      <c r="EK22873" s="598"/>
    </row>
    <row r="22874" spans="141:141">
      <c r="EK22874" s="598"/>
    </row>
    <row r="22875" spans="141:141">
      <c r="EK22875" s="598"/>
    </row>
    <row r="22876" spans="141:141">
      <c r="EK22876" s="598"/>
    </row>
    <row r="22877" spans="141:141">
      <c r="EK22877" s="598"/>
    </row>
    <row r="22878" spans="141:141">
      <c r="EK22878" s="598"/>
    </row>
    <row r="22879" spans="141:141">
      <c r="EK22879" s="598"/>
    </row>
    <row r="22880" spans="141:141">
      <c r="EK22880" s="598"/>
    </row>
    <row r="22881" spans="141:141">
      <c r="EK22881" s="598"/>
    </row>
    <row r="22882" spans="141:141">
      <c r="EK22882" s="598"/>
    </row>
    <row r="22883" spans="141:141">
      <c r="EK22883" s="598"/>
    </row>
    <row r="22884" spans="141:141">
      <c r="EK22884" s="598"/>
    </row>
    <row r="22885" spans="141:141">
      <c r="EK22885" s="598"/>
    </row>
    <row r="22886" spans="141:141">
      <c r="EK22886" s="598"/>
    </row>
    <row r="22887" spans="141:141">
      <c r="EK22887" s="598"/>
    </row>
    <row r="22888" spans="141:141">
      <c r="EK22888" s="598"/>
    </row>
    <row r="22889" spans="141:141">
      <c r="EK22889" s="598"/>
    </row>
    <row r="22890" spans="141:141">
      <c r="EK22890" s="598"/>
    </row>
    <row r="22891" spans="141:141">
      <c r="EK22891" s="598"/>
    </row>
    <row r="22892" spans="141:141">
      <c r="EK22892" s="598"/>
    </row>
    <row r="22893" spans="141:141">
      <c r="EK22893" s="598"/>
    </row>
    <row r="22894" spans="141:141">
      <c r="EK22894" s="598"/>
    </row>
    <row r="22895" spans="141:141">
      <c r="EK22895" s="598"/>
    </row>
    <row r="22896" spans="141:141">
      <c r="EK22896" s="598"/>
    </row>
    <row r="22897" spans="141:141">
      <c r="EK22897" s="598"/>
    </row>
    <row r="22898" spans="141:141">
      <c r="EK22898" s="598"/>
    </row>
    <row r="22899" spans="141:141">
      <c r="EK22899" s="598"/>
    </row>
    <row r="22900" spans="141:141">
      <c r="EK22900" s="598"/>
    </row>
    <row r="22901" spans="141:141">
      <c r="EK22901" s="598"/>
    </row>
    <row r="22902" spans="141:141">
      <c r="EK22902" s="598"/>
    </row>
    <row r="22903" spans="141:141">
      <c r="EK22903" s="598"/>
    </row>
    <row r="22904" spans="141:141">
      <c r="EK22904" s="598"/>
    </row>
    <row r="22905" spans="141:141">
      <c r="EK22905" s="598"/>
    </row>
    <row r="22906" spans="141:141">
      <c r="EK22906" s="598"/>
    </row>
    <row r="22907" spans="141:141">
      <c r="EK22907" s="598"/>
    </row>
    <row r="22908" spans="141:141">
      <c r="EK22908" s="598"/>
    </row>
    <row r="22909" spans="141:141">
      <c r="EK22909" s="598"/>
    </row>
    <row r="22910" spans="141:141">
      <c r="EK22910" s="598"/>
    </row>
    <row r="22911" spans="141:141">
      <c r="EK22911" s="598"/>
    </row>
    <row r="22912" spans="141:141">
      <c r="EK22912" s="598"/>
    </row>
    <row r="22913" spans="141:141">
      <c r="EK22913" s="598"/>
    </row>
    <row r="22914" spans="141:141">
      <c r="EK22914" s="598"/>
    </row>
    <row r="22915" spans="141:141">
      <c r="EK22915" s="598"/>
    </row>
    <row r="22916" spans="141:141">
      <c r="EK22916" s="598"/>
    </row>
    <row r="22917" spans="141:141">
      <c r="EK22917" s="598"/>
    </row>
    <row r="22918" spans="141:141">
      <c r="EK22918" s="598"/>
    </row>
    <row r="22919" spans="141:141">
      <c r="EK22919" s="598"/>
    </row>
    <row r="22920" spans="141:141">
      <c r="EK22920" s="598"/>
    </row>
    <row r="22921" spans="141:141">
      <c r="EK22921" s="598"/>
    </row>
    <row r="22922" spans="141:141">
      <c r="EK22922" s="598"/>
    </row>
    <row r="22923" spans="141:141">
      <c r="EK22923" s="598"/>
    </row>
    <row r="22924" spans="141:141">
      <c r="EK22924" s="598"/>
    </row>
    <row r="22925" spans="141:141">
      <c r="EK22925" s="598"/>
    </row>
    <row r="22926" spans="141:141">
      <c r="EK22926" s="598"/>
    </row>
    <row r="22927" spans="141:141">
      <c r="EK22927" s="598"/>
    </row>
    <row r="22928" spans="141:141">
      <c r="EK22928" s="598"/>
    </row>
    <row r="22929" spans="141:141">
      <c r="EK22929" s="598"/>
    </row>
    <row r="22930" spans="141:141">
      <c r="EK22930" s="598"/>
    </row>
    <row r="22931" spans="141:141">
      <c r="EK22931" s="598"/>
    </row>
    <row r="22932" spans="141:141">
      <c r="EK22932" s="598"/>
    </row>
    <row r="22933" spans="141:141">
      <c r="EK22933" s="598"/>
    </row>
    <row r="22934" spans="141:141">
      <c r="EK22934" s="598"/>
    </row>
    <row r="22935" spans="141:141">
      <c r="EK22935" s="598"/>
    </row>
    <row r="22936" spans="141:141">
      <c r="EK22936" s="598"/>
    </row>
    <row r="22937" spans="141:141">
      <c r="EK22937" s="598"/>
    </row>
    <row r="22938" spans="141:141">
      <c r="EK22938" s="598"/>
    </row>
    <row r="22939" spans="141:141">
      <c r="EK22939" s="598"/>
    </row>
    <row r="22940" spans="141:141">
      <c r="EK22940" s="598"/>
    </row>
    <row r="22941" spans="141:141">
      <c r="EK22941" s="598"/>
    </row>
    <row r="22942" spans="141:141">
      <c r="EK22942" s="598"/>
    </row>
    <row r="22943" spans="141:141">
      <c r="EK22943" s="598"/>
    </row>
    <row r="22944" spans="141:141">
      <c r="EK22944" s="598"/>
    </row>
    <row r="22945" spans="141:141">
      <c r="EK22945" s="598"/>
    </row>
    <row r="22946" spans="141:141">
      <c r="EK22946" s="598"/>
    </row>
    <row r="22947" spans="141:141">
      <c r="EK22947" s="598"/>
    </row>
    <row r="22948" spans="141:141">
      <c r="EK22948" s="598"/>
    </row>
    <row r="22949" spans="141:141">
      <c r="EK22949" s="598"/>
    </row>
    <row r="22950" spans="141:141">
      <c r="EK22950" s="598"/>
    </row>
    <row r="22951" spans="141:141">
      <c r="EK22951" s="598"/>
    </row>
    <row r="22952" spans="141:141">
      <c r="EK22952" s="598"/>
    </row>
    <row r="22953" spans="141:141">
      <c r="EK22953" s="598"/>
    </row>
    <row r="22954" spans="141:141">
      <c r="EK22954" s="598"/>
    </row>
    <row r="22955" spans="141:141">
      <c r="EK22955" s="598"/>
    </row>
    <row r="22956" spans="141:141">
      <c r="EK22956" s="598"/>
    </row>
    <row r="22957" spans="141:141">
      <c r="EK22957" s="598"/>
    </row>
    <row r="22958" spans="141:141">
      <c r="EK22958" s="598"/>
    </row>
    <row r="22959" spans="141:141">
      <c r="EK22959" s="598"/>
    </row>
    <row r="22960" spans="141:141">
      <c r="EK22960" s="598"/>
    </row>
    <row r="22961" spans="141:141">
      <c r="EK22961" s="598"/>
    </row>
    <row r="22962" spans="141:141">
      <c r="EK22962" s="598"/>
    </row>
    <row r="22963" spans="141:141">
      <c r="EK22963" s="598"/>
    </row>
    <row r="22964" spans="141:141">
      <c r="EK22964" s="598"/>
    </row>
    <row r="22965" spans="141:141">
      <c r="EK22965" s="598"/>
    </row>
    <row r="22966" spans="141:141">
      <c r="EK22966" s="598"/>
    </row>
    <row r="22967" spans="141:141">
      <c r="EK22967" s="598"/>
    </row>
    <row r="22968" spans="141:141">
      <c r="EK22968" s="598"/>
    </row>
    <row r="22969" spans="141:141">
      <c r="EK22969" s="598"/>
    </row>
    <row r="22970" spans="141:141">
      <c r="EK22970" s="598"/>
    </row>
    <row r="22971" spans="141:141">
      <c r="EK22971" s="598"/>
    </row>
    <row r="22972" spans="141:141">
      <c r="EK22972" s="598"/>
    </row>
    <row r="22973" spans="141:141">
      <c r="EK22973" s="598"/>
    </row>
    <row r="22974" spans="141:141">
      <c r="EK22974" s="598"/>
    </row>
    <row r="22975" spans="141:141">
      <c r="EK22975" s="598"/>
    </row>
    <row r="22976" spans="141:141">
      <c r="EK22976" s="598"/>
    </row>
    <row r="22977" spans="141:141">
      <c r="EK22977" s="598"/>
    </row>
    <row r="22978" spans="141:141">
      <c r="EK22978" s="598"/>
    </row>
    <row r="22979" spans="141:141">
      <c r="EK22979" s="598"/>
    </row>
    <row r="22980" spans="141:141">
      <c r="EK22980" s="598"/>
    </row>
    <row r="22981" spans="141:141">
      <c r="EK22981" s="598"/>
    </row>
    <row r="22982" spans="141:141">
      <c r="EK22982" s="598"/>
    </row>
    <row r="22983" spans="141:141">
      <c r="EK22983" s="598"/>
    </row>
    <row r="22984" spans="141:141">
      <c r="EK22984" s="598"/>
    </row>
    <row r="22985" spans="141:141">
      <c r="EK22985" s="598"/>
    </row>
    <row r="22986" spans="141:141">
      <c r="EK22986" s="598"/>
    </row>
    <row r="22987" spans="141:141">
      <c r="EK22987" s="598"/>
    </row>
    <row r="22988" spans="141:141">
      <c r="EK22988" s="598"/>
    </row>
    <row r="22989" spans="141:141">
      <c r="EK22989" s="598"/>
    </row>
    <row r="22990" spans="141:141">
      <c r="EK22990" s="598"/>
    </row>
    <row r="22991" spans="141:141">
      <c r="EK22991" s="598"/>
    </row>
    <row r="22992" spans="141:141">
      <c r="EK22992" s="598"/>
    </row>
    <row r="22993" spans="141:141">
      <c r="EK22993" s="598"/>
    </row>
    <row r="22994" spans="141:141">
      <c r="EK22994" s="598"/>
    </row>
    <row r="22995" spans="141:141">
      <c r="EK22995" s="598"/>
    </row>
    <row r="22996" spans="141:141">
      <c r="EK22996" s="598"/>
    </row>
    <row r="22997" spans="141:141">
      <c r="EK22997" s="598"/>
    </row>
    <row r="22998" spans="141:141">
      <c r="EK22998" s="598"/>
    </row>
    <row r="22999" spans="141:141">
      <c r="EK22999" s="598"/>
    </row>
    <row r="23000" spans="141:141">
      <c r="EK23000" s="598"/>
    </row>
    <row r="23001" spans="141:141">
      <c r="EK23001" s="598"/>
    </row>
    <row r="23002" spans="141:141">
      <c r="EK23002" s="598"/>
    </row>
    <row r="23003" spans="141:141">
      <c r="EK23003" s="598"/>
    </row>
    <row r="23004" spans="141:141">
      <c r="EK23004" s="598"/>
    </row>
    <row r="23005" spans="141:141">
      <c r="EK23005" s="598"/>
    </row>
    <row r="23006" spans="141:141">
      <c r="EK23006" s="598"/>
    </row>
    <row r="23007" spans="141:141">
      <c r="EK23007" s="598"/>
    </row>
    <row r="23008" spans="141:141">
      <c r="EK23008" s="598"/>
    </row>
    <row r="23009" spans="141:141">
      <c r="EK23009" s="598"/>
    </row>
    <row r="23010" spans="141:141">
      <c r="EK23010" s="598"/>
    </row>
    <row r="23011" spans="141:141">
      <c r="EK23011" s="598"/>
    </row>
    <row r="23012" spans="141:141">
      <c r="EK23012" s="598"/>
    </row>
    <row r="23013" spans="141:141">
      <c r="EK23013" s="598"/>
    </row>
    <row r="23014" spans="141:141">
      <c r="EK23014" s="598"/>
    </row>
    <row r="23015" spans="141:141">
      <c r="EK23015" s="598"/>
    </row>
    <row r="23016" spans="141:141">
      <c r="EK23016" s="598"/>
    </row>
    <row r="23017" spans="141:141">
      <c r="EK23017" s="598"/>
    </row>
    <row r="23018" spans="141:141">
      <c r="EK23018" s="598"/>
    </row>
    <row r="23019" spans="141:141">
      <c r="EK23019" s="598"/>
    </row>
    <row r="23020" spans="141:141">
      <c r="EK23020" s="598"/>
    </row>
    <row r="23021" spans="141:141">
      <c r="EK23021" s="598"/>
    </row>
    <row r="23022" spans="141:141">
      <c r="EK23022" s="598"/>
    </row>
    <row r="23023" spans="141:141">
      <c r="EK23023" s="598"/>
    </row>
    <row r="23024" spans="141:141">
      <c r="EK23024" s="598"/>
    </row>
    <row r="23025" spans="141:141">
      <c r="EK23025" s="598"/>
    </row>
    <row r="23026" spans="141:141">
      <c r="EK23026" s="598"/>
    </row>
    <row r="23027" spans="141:141">
      <c r="EK23027" s="598"/>
    </row>
    <row r="23028" spans="141:141">
      <c r="EK23028" s="598"/>
    </row>
    <row r="23029" spans="141:141">
      <c r="EK23029" s="598"/>
    </row>
    <row r="23030" spans="141:141">
      <c r="EK23030" s="598"/>
    </row>
    <row r="23031" spans="141:141">
      <c r="EK23031" s="598"/>
    </row>
    <row r="23032" spans="141:141">
      <c r="EK23032" s="598"/>
    </row>
    <row r="23033" spans="141:141">
      <c r="EK23033" s="598"/>
    </row>
    <row r="23034" spans="141:141">
      <c r="EK23034" s="598"/>
    </row>
    <row r="23035" spans="141:141">
      <c r="EK23035" s="598"/>
    </row>
    <row r="23036" spans="141:141">
      <c r="EK23036" s="598"/>
    </row>
    <row r="23037" spans="141:141">
      <c r="EK23037" s="598"/>
    </row>
    <row r="23038" spans="141:141">
      <c r="EK23038" s="598"/>
    </row>
    <row r="23039" spans="141:141">
      <c r="EK23039" s="598"/>
    </row>
    <row r="23040" spans="141:141">
      <c r="EK23040" s="598"/>
    </row>
    <row r="23041" spans="141:141">
      <c r="EK23041" s="598"/>
    </row>
    <row r="23042" spans="141:141">
      <c r="EK23042" s="598"/>
    </row>
    <row r="23043" spans="141:141">
      <c r="EK23043" s="598"/>
    </row>
    <row r="23044" spans="141:141">
      <c r="EK23044" s="598"/>
    </row>
    <row r="23045" spans="141:141">
      <c r="EK23045" s="598"/>
    </row>
    <row r="23046" spans="141:141">
      <c r="EK23046" s="598"/>
    </row>
    <row r="23047" spans="141:141">
      <c r="EK23047" s="598"/>
    </row>
    <row r="23048" spans="141:141">
      <c r="EK23048" s="598"/>
    </row>
    <row r="23049" spans="141:141">
      <c r="EK23049" s="598"/>
    </row>
    <row r="23050" spans="141:141">
      <c r="EK23050" s="598"/>
    </row>
    <row r="23051" spans="141:141">
      <c r="EK23051" s="598"/>
    </row>
    <row r="23052" spans="141:141">
      <c r="EK23052" s="598"/>
    </row>
    <row r="23053" spans="141:141">
      <c r="EK23053" s="598"/>
    </row>
    <row r="23054" spans="141:141">
      <c r="EK23054" s="598"/>
    </row>
    <row r="23055" spans="141:141">
      <c r="EK23055" s="598"/>
    </row>
    <row r="23056" spans="141:141">
      <c r="EK23056" s="598"/>
    </row>
    <row r="23057" spans="141:141">
      <c r="EK23057" s="598"/>
    </row>
    <row r="23058" spans="141:141">
      <c r="EK23058" s="598"/>
    </row>
    <row r="23059" spans="141:141">
      <c r="EK23059" s="598"/>
    </row>
    <row r="23060" spans="141:141">
      <c r="EK23060" s="598"/>
    </row>
    <row r="23061" spans="141:141">
      <c r="EK23061" s="598"/>
    </row>
    <row r="23062" spans="141:141">
      <c r="EK23062" s="598"/>
    </row>
    <row r="23063" spans="141:141">
      <c r="EK23063" s="598"/>
    </row>
    <row r="23064" spans="141:141">
      <c r="EK23064" s="598"/>
    </row>
    <row r="23065" spans="141:141">
      <c r="EK23065" s="598"/>
    </row>
    <row r="23066" spans="141:141">
      <c r="EK23066" s="598"/>
    </row>
    <row r="23067" spans="141:141">
      <c r="EK23067" s="598"/>
    </row>
    <row r="23068" spans="141:141">
      <c r="EK23068" s="598"/>
    </row>
    <row r="23069" spans="141:141">
      <c r="EK23069" s="598"/>
    </row>
    <row r="23070" spans="141:141">
      <c r="EK23070" s="598"/>
    </row>
    <row r="23071" spans="141:141">
      <c r="EK23071" s="598"/>
    </row>
    <row r="23072" spans="141:141">
      <c r="EK23072" s="598"/>
    </row>
    <row r="23073" spans="141:141">
      <c r="EK23073" s="598"/>
    </row>
    <row r="23074" spans="141:141">
      <c r="EK23074" s="598"/>
    </row>
    <row r="23075" spans="141:141">
      <c r="EK23075" s="598"/>
    </row>
    <row r="23076" spans="141:141">
      <c r="EK23076" s="598"/>
    </row>
    <row r="23077" spans="141:141">
      <c r="EK23077" s="598"/>
    </row>
    <row r="23078" spans="141:141">
      <c r="EK23078" s="598"/>
    </row>
    <row r="23079" spans="141:141">
      <c r="EK23079" s="598"/>
    </row>
    <row r="23080" spans="141:141">
      <c r="EK23080" s="598"/>
    </row>
    <row r="23081" spans="141:141">
      <c r="EK23081" s="598"/>
    </row>
    <row r="23082" spans="141:141">
      <c r="EK23082" s="598"/>
    </row>
    <row r="23083" spans="141:141">
      <c r="EK23083" s="598"/>
    </row>
    <row r="23084" spans="141:141">
      <c r="EK23084" s="598"/>
    </row>
    <row r="23085" spans="141:141">
      <c r="EK23085" s="598"/>
    </row>
    <row r="23086" spans="141:141">
      <c r="EK23086" s="598"/>
    </row>
    <row r="23087" spans="141:141">
      <c r="EK23087" s="598"/>
    </row>
    <row r="23088" spans="141:141">
      <c r="EK23088" s="598"/>
    </row>
    <row r="23089" spans="141:141">
      <c r="EK23089" s="598"/>
    </row>
    <row r="23090" spans="141:141">
      <c r="EK23090" s="598"/>
    </row>
    <row r="23091" spans="141:141">
      <c r="EK23091" s="598"/>
    </row>
    <row r="23092" spans="141:141">
      <c r="EK23092" s="598"/>
    </row>
    <row r="23093" spans="141:141">
      <c r="EK23093" s="598"/>
    </row>
    <row r="23094" spans="141:141">
      <c r="EK23094" s="598"/>
    </row>
    <row r="23095" spans="141:141">
      <c r="EK23095" s="598"/>
    </row>
    <row r="23096" spans="141:141">
      <c r="EK23096" s="598"/>
    </row>
    <row r="23097" spans="141:141">
      <c r="EK23097" s="598"/>
    </row>
    <row r="23098" spans="141:141">
      <c r="EK23098" s="598"/>
    </row>
    <row r="23099" spans="141:141">
      <c r="EK23099" s="598"/>
    </row>
    <row r="23100" spans="141:141">
      <c r="EK23100" s="598"/>
    </row>
    <row r="23101" spans="141:141">
      <c r="EK23101" s="598"/>
    </row>
    <row r="23102" spans="141:141">
      <c r="EK23102" s="598"/>
    </row>
    <row r="23103" spans="141:141">
      <c r="EK23103" s="598"/>
    </row>
    <row r="23104" spans="141:141">
      <c r="EK23104" s="598"/>
    </row>
    <row r="23105" spans="141:141">
      <c r="EK23105" s="598"/>
    </row>
    <row r="23106" spans="141:141">
      <c r="EK23106" s="598"/>
    </row>
    <row r="23107" spans="141:141">
      <c r="EK23107" s="598"/>
    </row>
    <row r="23108" spans="141:141">
      <c r="EK23108" s="598"/>
    </row>
    <row r="23109" spans="141:141">
      <c r="EK23109" s="598"/>
    </row>
    <row r="23110" spans="141:141">
      <c r="EK23110" s="598"/>
    </row>
    <row r="23111" spans="141:141">
      <c r="EK23111" s="598"/>
    </row>
    <row r="23112" spans="141:141">
      <c r="EK23112" s="598"/>
    </row>
    <row r="23113" spans="141:141">
      <c r="EK23113" s="598"/>
    </row>
    <row r="23114" spans="141:141">
      <c r="EK23114" s="598"/>
    </row>
    <row r="23115" spans="141:141">
      <c r="EK23115" s="598"/>
    </row>
    <row r="23116" spans="141:141">
      <c r="EK23116" s="598"/>
    </row>
    <row r="23117" spans="141:141">
      <c r="EK23117" s="598"/>
    </row>
    <row r="23118" spans="141:141">
      <c r="EK23118" s="598"/>
    </row>
    <row r="23119" spans="141:141">
      <c r="EK23119" s="598"/>
    </row>
    <row r="23120" spans="141:141">
      <c r="EK23120" s="598"/>
    </row>
    <row r="23121" spans="141:141">
      <c r="EK23121" s="598"/>
    </row>
    <row r="23122" spans="141:141">
      <c r="EK23122" s="598"/>
    </row>
    <row r="23123" spans="141:141">
      <c r="EK23123" s="598"/>
    </row>
    <row r="23124" spans="141:141">
      <c r="EK23124" s="598"/>
    </row>
    <row r="23125" spans="141:141">
      <c r="EK23125" s="598"/>
    </row>
    <row r="23126" spans="141:141">
      <c r="EK23126" s="598"/>
    </row>
    <row r="23127" spans="141:141">
      <c r="EK23127" s="598"/>
    </row>
    <row r="23128" spans="141:141">
      <c r="EK23128" s="598"/>
    </row>
    <row r="23129" spans="141:141">
      <c r="EK23129" s="598"/>
    </row>
    <row r="23130" spans="141:141">
      <c r="EK23130" s="598"/>
    </row>
    <row r="23131" spans="141:141">
      <c r="EK23131" s="598"/>
    </row>
    <row r="23132" spans="141:141">
      <c r="EK23132" s="598"/>
    </row>
    <row r="23133" spans="141:141">
      <c r="EK23133" s="598"/>
    </row>
    <row r="23134" spans="141:141">
      <c r="EK23134" s="598"/>
    </row>
    <row r="23135" spans="141:141">
      <c r="EK23135" s="598"/>
    </row>
    <row r="23136" spans="141:141">
      <c r="EK23136" s="598"/>
    </row>
    <row r="23137" spans="141:141">
      <c r="EK23137" s="598"/>
    </row>
    <row r="23138" spans="141:141">
      <c r="EK23138" s="598"/>
    </row>
    <row r="23139" spans="141:141">
      <c r="EK23139" s="598"/>
    </row>
    <row r="23140" spans="141:141">
      <c r="EK23140" s="598"/>
    </row>
    <row r="23141" spans="141:141">
      <c r="EK23141" s="598"/>
    </row>
    <row r="23142" spans="141:141">
      <c r="EK23142" s="598"/>
    </row>
    <row r="23143" spans="141:141">
      <c r="EK23143" s="598"/>
    </row>
    <row r="23144" spans="141:141">
      <c r="EK23144" s="598"/>
    </row>
    <row r="23145" spans="141:141">
      <c r="EK23145" s="598"/>
    </row>
    <row r="23146" spans="141:141">
      <c r="EK23146" s="598"/>
    </row>
    <row r="23147" spans="141:141">
      <c r="EK23147" s="598"/>
    </row>
    <row r="23148" spans="141:141">
      <c r="EK23148" s="598"/>
    </row>
    <row r="23149" spans="141:141">
      <c r="EK23149" s="598"/>
    </row>
    <row r="23150" spans="141:141">
      <c r="EK23150" s="598"/>
    </row>
    <row r="23151" spans="141:141">
      <c r="EK23151" s="598"/>
    </row>
    <row r="23152" spans="141:141">
      <c r="EK23152" s="598"/>
    </row>
    <row r="23153" spans="141:141">
      <c r="EK23153" s="598"/>
    </row>
    <row r="23154" spans="141:141">
      <c r="EK23154" s="598"/>
    </row>
    <row r="23155" spans="141:141">
      <c r="EK23155" s="598"/>
    </row>
    <row r="23156" spans="141:141">
      <c r="EK23156" s="598"/>
    </row>
    <row r="23157" spans="141:141">
      <c r="EK23157" s="598"/>
    </row>
    <row r="23158" spans="141:141">
      <c r="EK23158" s="598"/>
    </row>
    <row r="23159" spans="141:141">
      <c r="EK23159" s="598"/>
    </row>
    <row r="23160" spans="141:141">
      <c r="EK23160" s="598"/>
    </row>
    <row r="23161" spans="141:141">
      <c r="EK23161" s="598"/>
    </row>
    <row r="23162" spans="141:141">
      <c r="EK23162" s="598"/>
    </row>
    <row r="23163" spans="141:141">
      <c r="EK23163" s="598"/>
    </row>
    <row r="23164" spans="141:141">
      <c r="EK23164" s="598"/>
    </row>
    <row r="23165" spans="141:141">
      <c r="EK23165" s="598"/>
    </row>
    <row r="23166" spans="141:141">
      <c r="EK23166" s="598"/>
    </row>
    <row r="23167" spans="141:141">
      <c r="EK23167" s="598"/>
    </row>
    <row r="23168" spans="141:141">
      <c r="EK23168" s="598"/>
    </row>
    <row r="23169" spans="141:141">
      <c r="EK23169" s="598"/>
    </row>
    <row r="23170" spans="141:141">
      <c r="EK23170" s="598"/>
    </row>
    <row r="23171" spans="141:141">
      <c r="EK23171" s="598"/>
    </row>
    <row r="23172" spans="141:141">
      <c r="EK23172" s="598"/>
    </row>
    <row r="23173" spans="141:141">
      <c r="EK23173" s="598"/>
    </row>
    <row r="23174" spans="141:141">
      <c r="EK23174" s="598"/>
    </row>
    <row r="23175" spans="141:141">
      <c r="EK23175" s="598"/>
    </row>
    <row r="23176" spans="141:141">
      <c r="EK23176" s="598"/>
    </row>
    <row r="23177" spans="141:141">
      <c r="EK23177" s="598"/>
    </row>
    <row r="23178" spans="141:141">
      <c r="EK23178" s="598"/>
    </row>
    <row r="23179" spans="141:141">
      <c r="EK23179" s="598"/>
    </row>
    <row r="23180" spans="141:141">
      <c r="EK23180" s="598"/>
    </row>
    <row r="23181" spans="141:141">
      <c r="EK23181" s="598"/>
    </row>
    <row r="23182" spans="141:141">
      <c r="EK23182" s="598"/>
    </row>
    <row r="23183" spans="141:141">
      <c r="EK23183" s="598"/>
    </row>
    <row r="23184" spans="141:141">
      <c r="EK23184" s="598"/>
    </row>
    <row r="23185" spans="141:141">
      <c r="EK23185" s="598"/>
    </row>
    <row r="23186" spans="141:141">
      <c r="EK23186" s="598"/>
    </row>
    <row r="23187" spans="141:141">
      <c r="EK23187" s="598"/>
    </row>
    <row r="23188" spans="141:141">
      <c r="EK23188" s="598"/>
    </row>
    <row r="23189" spans="141:141">
      <c r="EK23189" s="598"/>
    </row>
    <row r="23190" spans="141:141">
      <c r="EK23190" s="598"/>
    </row>
    <row r="23191" spans="141:141">
      <c r="EK23191" s="598"/>
    </row>
    <row r="23192" spans="141:141">
      <c r="EK23192" s="598"/>
    </row>
    <row r="23193" spans="141:141">
      <c r="EK23193" s="598"/>
    </row>
    <row r="23194" spans="141:141">
      <c r="EK23194" s="598"/>
    </row>
    <row r="23195" spans="141:141">
      <c r="EK23195" s="598"/>
    </row>
    <row r="23196" spans="141:141">
      <c r="EK23196" s="598"/>
    </row>
    <row r="23197" spans="141:141">
      <c r="EK23197" s="598"/>
    </row>
    <row r="23198" spans="141:141">
      <c r="EK23198" s="598"/>
    </row>
    <row r="23199" spans="141:141">
      <c r="EK23199" s="598"/>
    </row>
    <row r="23200" spans="141:141">
      <c r="EK23200" s="598"/>
    </row>
    <row r="23201" spans="141:141">
      <c r="EK23201" s="598"/>
    </row>
    <row r="23202" spans="141:141">
      <c r="EK23202" s="598"/>
    </row>
    <row r="23203" spans="141:141">
      <c r="EK23203" s="598"/>
    </row>
    <row r="23204" spans="141:141">
      <c r="EK23204" s="598"/>
    </row>
    <row r="23205" spans="141:141">
      <c r="EK23205" s="598"/>
    </row>
    <row r="23206" spans="141:141">
      <c r="EK23206" s="598"/>
    </row>
    <row r="23207" spans="141:141">
      <c r="EK23207" s="598"/>
    </row>
    <row r="23208" spans="141:141">
      <c r="EK23208" s="598"/>
    </row>
    <row r="23209" spans="141:141">
      <c r="EK23209" s="598"/>
    </row>
    <row r="23210" spans="141:141">
      <c r="EK23210" s="598"/>
    </row>
    <row r="23211" spans="141:141">
      <c r="EK23211" s="598"/>
    </row>
    <row r="23212" spans="141:141">
      <c r="EK23212" s="598"/>
    </row>
    <row r="23213" spans="141:141">
      <c r="EK23213" s="598"/>
    </row>
    <row r="23214" spans="141:141">
      <c r="EK23214" s="598"/>
    </row>
    <row r="23215" spans="141:141">
      <c r="EK23215" s="598"/>
    </row>
    <row r="23216" spans="141:141">
      <c r="EK23216" s="598"/>
    </row>
    <row r="23217" spans="141:141">
      <c r="EK23217" s="598"/>
    </row>
    <row r="23218" spans="141:141">
      <c r="EK23218" s="598"/>
    </row>
    <row r="23219" spans="141:141">
      <c r="EK23219" s="598"/>
    </row>
    <row r="23220" spans="141:141">
      <c r="EK23220" s="598"/>
    </row>
    <row r="23221" spans="141:141">
      <c r="EK23221" s="598"/>
    </row>
    <row r="23222" spans="141:141">
      <c r="EK23222" s="598"/>
    </row>
    <row r="23223" spans="141:141">
      <c r="EK23223" s="598"/>
    </row>
    <row r="23224" spans="141:141">
      <c r="EK23224" s="598"/>
    </row>
    <row r="23225" spans="141:141">
      <c r="EK23225" s="598"/>
    </row>
    <row r="23226" spans="141:141">
      <c r="EK23226" s="598"/>
    </row>
    <row r="23227" spans="141:141">
      <c r="EK23227" s="598"/>
    </row>
    <row r="23228" spans="141:141">
      <c r="EK23228" s="598"/>
    </row>
    <row r="23229" spans="141:141">
      <c r="EK23229" s="598"/>
    </row>
    <row r="23230" spans="141:141">
      <c r="EK23230" s="598"/>
    </row>
    <row r="23231" spans="141:141">
      <c r="EK23231" s="598"/>
    </row>
    <row r="23232" spans="141:141">
      <c r="EK23232" s="598"/>
    </row>
    <row r="23233" spans="141:141">
      <c r="EK23233" s="598"/>
    </row>
    <row r="23234" spans="141:141">
      <c r="EK23234" s="598"/>
    </row>
    <row r="23235" spans="141:141">
      <c r="EK23235" s="598"/>
    </row>
    <row r="23236" spans="141:141">
      <c r="EK23236" s="598"/>
    </row>
    <row r="23237" spans="141:141">
      <c r="EK23237" s="598"/>
    </row>
    <row r="23238" spans="141:141">
      <c r="EK23238" s="598"/>
    </row>
    <row r="23239" spans="141:141">
      <c r="EK23239" s="598"/>
    </row>
    <row r="23240" spans="141:141">
      <c r="EK23240" s="598"/>
    </row>
    <row r="23241" spans="141:141">
      <c r="EK23241" s="598"/>
    </row>
    <row r="23242" spans="141:141">
      <c r="EK23242" s="598"/>
    </row>
    <row r="23243" spans="141:141">
      <c r="EK23243" s="598"/>
    </row>
    <row r="23244" spans="141:141">
      <c r="EK23244" s="598"/>
    </row>
    <row r="23245" spans="141:141">
      <c r="EK23245" s="598"/>
    </row>
    <row r="23246" spans="141:141">
      <c r="EK23246" s="598"/>
    </row>
    <row r="23247" spans="141:141">
      <c r="EK23247" s="598"/>
    </row>
    <row r="23248" spans="141:141">
      <c r="EK23248" s="598"/>
    </row>
    <row r="23249" spans="141:141">
      <c r="EK23249" s="598"/>
    </row>
    <row r="23250" spans="141:141">
      <c r="EK23250" s="598"/>
    </row>
    <row r="23251" spans="141:141">
      <c r="EK23251" s="598"/>
    </row>
    <row r="23252" spans="141:141">
      <c r="EK23252" s="598"/>
    </row>
    <row r="23253" spans="141:141">
      <c r="EK23253" s="598"/>
    </row>
    <row r="23254" spans="141:141">
      <c r="EK23254" s="598"/>
    </row>
    <row r="23255" spans="141:141">
      <c r="EK23255" s="598"/>
    </row>
    <row r="23256" spans="141:141">
      <c r="EK23256" s="598"/>
    </row>
    <row r="23257" spans="141:141">
      <c r="EK23257" s="598"/>
    </row>
    <row r="23258" spans="141:141">
      <c r="EK23258" s="598"/>
    </row>
    <row r="23259" spans="141:141">
      <c r="EK23259" s="598"/>
    </row>
    <row r="23260" spans="141:141">
      <c r="EK23260" s="598"/>
    </row>
    <row r="23261" spans="141:141">
      <c r="EK23261" s="598"/>
    </row>
    <row r="23262" spans="141:141">
      <c r="EK23262" s="598"/>
    </row>
    <row r="23263" spans="141:141">
      <c r="EK23263" s="598"/>
    </row>
    <row r="23264" spans="141:141">
      <c r="EK23264" s="598"/>
    </row>
    <row r="23265" spans="141:141">
      <c r="EK23265" s="598"/>
    </row>
    <row r="23266" spans="141:141">
      <c r="EK23266" s="598"/>
    </row>
    <row r="23267" spans="141:141">
      <c r="EK23267" s="598"/>
    </row>
    <row r="23268" spans="141:141">
      <c r="EK23268" s="598"/>
    </row>
    <row r="23269" spans="141:141">
      <c r="EK23269" s="598"/>
    </row>
    <row r="23270" spans="141:141">
      <c r="EK23270" s="598"/>
    </row>
    <row r="23271" spans="141:141">
      <c r="EK23271" s="598"/>
    </row>
    <row r="23272" spans="141:141">
      <c r="EK23272" s="598"/>
    </row>
    <row r="23273" spans="141:141">
      <c r="EK23273" s="598"/>
    </row>
    <row r="23274" spans="141:141">
      <c r="EK23274" s="598"/>
    </row>
    <row r="23275" spans="141:141">
      <c r="EK23275" s="598"/>
    </row>
    <row r="23276" spans="141:141">
      <c r="EK23276" s="598"/>
    </row>
    <row r="23277" spans="141:141">
      <c r="EK23277" s="598"/>
    </row>
    <row r="23278" spans="141:141">
      <c r="EK23278" s="598"/>
    </row>
    <row r="23279" spans="141:141">
      <c r="EK23279" s="598"/>
    </row>
    <row r="23280" spans="141:141">
      <c r="EK23280" s="598"/>
    </row>
    <row r="23281" spans="141:141">
      <c r="EK23281" s="598"/>
    </row>
    <row r="23282" spans="141:141">
      <c r="EK23282" s="598"/>
    </row>
    <row r="23283" spans="141:141">
      <c r="EK23283" s="598"/>
    </row>
    <row r="23284" spans="141:141">
      <c r="EK23284" s="598"/>
    </row>
    <row r="23285" spans="141:141">
      <c r="EK23285" s="598"/>
    </row>
    <row r="23286" spans="141:141">
      <c r="EK23286" s="598"/>
    </row>
    <row r="23287" spans="141:141">
      <c r="EK23287" s="598"/>
    </row>
    <row r="23288" spans="141:141">
      <c r="EK23288" s="598"/>
    </row>
    <row r="23289" spans="141:141">
      <c r="EK23289" s="598"/>
    </row>
    <row r="23290" spans="141:141">
      <c r="EK23290" s="598"/>
    </row>
    <row r="23291" spans="141:141">
      <c r="EK23291" s="598"/>
    </row>
    <row r="23292" spans="141:141">
      <c r="EK23292" s="598"/>
    </row>
    <row r="23293" spans="141:141">
      <c r="EK23293" s="598"/>
    </row>
    <row r="23294" spans="141:141">
      <c r="EK23294" s="598"/>
    </row>
    <row r="23295" spans="141:141">
      <c r="EK23295" s="598"/>
    </row>
    <row r="23296" spans="141:141">
      <c r="EK23296" s="598"/>
    </row>
    <row r="23297" spans="141:141">
      <c r="EK23297" s="598"/>
    </row>
    <row r="23298" spans="141:141">
      <c r="EK23298" s="598"/>
    </row>
    <row r="23299" spans="141:141">
      <c r="EK23299" s="598"/>
    </row>
    <row r="23300" spans="141:141">
      <c r="EK23300" s="598"/>
    </row>
    <row r="23301" spans="141:141">
      <c r="EK23301" s="598"/>
    </row>
    <row r="23302" spans="141:141">
      <c r="EK23302" s="598"/>
    </row>
    <row r="23303" spans="141:141">
      <c r="EK23303" s="598"/>
    </row>
    <row r="23304" spans="141:141">
      <c r="EK23304" s="598"/>
    </row>
    <row r="23305" spans="141:141">
      <c r="EK23305" s="598"/>
    </row>
    <row r="23306" spans="141:141">
      <c r="EK23306" s="598"/>
    </row>
    <row r="23307" spans="141:141">
      <c r="EK23307" s="598"/>
    </row>
    <row r="23308" spans="141:141">
      <c r="EK23308" s="598"/>
    </row>
    <row r="23309" spans="141:141">
      <c r="EK23309" s="598"/>
    </row>
    <row r="23310" spans="141:141">
      <c r="EK23310" s="598"/>
    </row>
    <row r="23311" spans="141:141">
      <c r="EK23311" s="598"/>
    </row>
    <row r="23312" spans="141:141">
      <c r="EK23312" s="598"/>
    </row>
    <row r="23313" spans="141:141">
      <c r="EK23313" s="598"/>
    </row>
    <row r="23314" spans="141:141">
      <c r="EK23314" s="598"/>
    </row>
    <row r="23315" spans="141:141">
      <c r="EK23315" s="598"/>
    </row>
    <row r="23316" spans="141:141">
      <c r="EK23316" s="598"/>
    </row>
    <row r="23317" spans="141:141">
      <c r="EK23317" s="598"/>
    </row>
    <row r="23318" spans="141:141">
      <c r="EK23318" s="598"/>
    </row>
    <row r="23319" spans="141:141">
      <c r="EK23319" s="598"/>
    </row>
    <row r="23320" spans="141:141">
      <c r="EK23320" s="598"/>
    </row>
    <row r="23321" spans="141:141">
      <c r="EK23321" s="598"/>
    </row>
    <row r="23322" spans="141:141">
      <c r="EK23322" s="598"/>
    </row>
    <row r="23323" spans="141:141">
      <c r="EK23323" s="598"/>
    </row>
    <row r="23324" spans="141:141">
      <c r="EK23324" s="598"/>
    </row>
    <row r="23325" spans="141:141">
      <c r="EK23325" s="598"/>
    </row>
    <row r="23326" spans="141:141">
      <c r="EK23326" s="598"/>
    </row>
    <row r="23327" spans="141:141">
      <c r="EK23327" s="598"/>
    </row>
    <row r="23328" spans="141:141">
      <c r="EK23328" s="598"/>
    </row>
    <row r="23329" spans="141:141">
      <c r="EK23329" s="598"/>
    </row>
    <row r="23330" spans="141:141">
      <c r="EK23330" s="598"/>
    </row>
    <row r="23331" spans="141:141">
      <c r="EK23331" s="598"/>
    </row>
    <row r="23332" spans="141:141">
      <c r="EK23332" s="598"/>
    </row>
    <row r="23333" spans="141:141">
      <c r="EK23333" s="598"/>
    </row>
    <row r="23334" spans="141:141">
      <c r="EK23334" s="598"/>
    </row>
    <row r="23335" spans="141:141">
      <c r="EK23335" s="598"/>
    </row>
    <row r="23336" spans="141:141">
      <c r="EK23336" s="598"/>
    </row>
    <row r="23337" spans="141:141">
      <c r="EK23337" s="598"/>
    </row>
    <row r="23338" spans="141:141">
      <c r="EK23338" s="598"/>
    </row>
    <row r="23339" spans="141:141">
      <c r="EK23339" s="598"/>
    </row>
    <row r="23340" spans="141:141">
      <c r="EK23340" s="598"/>
    </row>
    <row r="23341" spans="141:141">
      <c r="EK23341" s="598"/>
    </row>
    <row r="23342" spans="141:141">
      <c r="EK23342" s="598"/>
    </row>
    <row r="23343" spans="141:141">
      <c r="EK23343" s="598"/>
    </row>
    <row r="23344" spans="141:141">
      <c r="EK23344" s="598"/>
    </row>
    <row r="23345" spans="141:141">
      <c r="EK23345" s="598"/>
    </row>
    <row r="23346" spans="141:141">
      <c r="EK23346" s="598"/>
    </row>
    <row r="23347" spans="141:141">
      <c r="EK23347" s="598"/>
    </row>
    <row r="23348" spans="141:141">
      <c r="EK23348" s="598"/>
    </row>
    <row r="23349" spans="141:141">
      <c r="EK23349" s="598"/>
    </row>
    <row r="23350" spans="141:141">
      <c r="EK23350" s="598"/>
    </row>
    <row r="23351" spans="141:141">
      <c r="EK23351" s="598"/>
    </row>
    <row r="23352" spans="141:141">
      <c r="EK23352" s="598"/>
    </row>
    <row r="23353" spans="141:141">
      <c r="EK23353" s="598"/>
    </row>
    <row r="23354" spans="141:141">
      <c r="EK23354" s="598"/>
    </row>
    <row r="23355" spans="141:141">
      <c r="EK23355" s="598"/>
    </row>
    <row r="23356" spans="141:141">
      <c r="EK23356" s="598"/>
    </row>
    <row r="23357" spans="141:141">
      <c r="EK23357" s="598"/>
    </row>
    <row r="23358" spans="141:141">
      <c r="EK23358" s="598"/>
    </row>
    <row r="23359" spans="141:141">
      <c r="EK23359" s="598"/>
    </row>
    <row r="23360" spans="141:141">
      <c r="EK23360" s="598"/>
    </row>
    <row r="23361" spans="141:141">
      <c r="EK23361" s="598"/>
    </row>
    <row r="23362" spans="141:141">
      <c r="EK23362" s="598"/>
    </row>
    <row r="23363" spans="141:141">
      <c r="EK23363" s="598"/>
    </row>
    <row r="23364" spans="141:141">
      <c r="EK23364" s="598"/>
    </row>
    <row r="23365" spans="141:141">
      <c r="EK23365" s="598"/>
    </row>
    <row r="23366" spans="141:141">
      <c r="EK23366" s="598"/>
    </row>
    <row r="23367" spans="141:141">
      <c r="EK23367" s="598"/>
    </row>
    <row r="23368" spans="141:141">
      <c r="EK23368" s="598"/>
    </row>
    <row r="23369" spans="141:141">
      <c r="EK23369" s="598"/>
    </row>
    <row r="23370" spans="141:141">
      <c r="EK23370" s="598"/>
    </row>
    <row r="23371" spans="141:141">
      <c r="EK23371" s="598"/>
    </row>
    <row r="23372" spans="141:141">
      <c r="EK23372" s="598"/>
    </row>
    <row r="23373" spans="141:141">
      <c r="EK23373" s="598"/>
    </row>
    <row r="23374" spans="141:141">
      <c r="EK23374" s="598"/>
    </row>
    <row r="23375" spans="141:141">
      <c r="EK23375" s="598"/>
    </row>
    <row r="23376" spans="141:141">
      <c r="EK23376" s="598"/>
    </row>
    <row r="23377" spans="141:141">
      <c r="EK23377" s="598"/>
    </row>
    <row r="23378" spans="141:141">
      <c r="EK23378" s="598"/>
    </row>
    <row r="23379" spans="141:141">
      <c r="EK23379" s="598"/>
    </row>
    <row r="23380" spans="141:141">
      <c r="EK23380" s="598"/>
    </row>
    <row r="23381" spans="141:141">
      <c r="EK23381" s="598"/>
    </row>
    <row r="23382" spans="141:141">
      <c r="EK23382" s="598"/>
    </row>
    <row r="23383" spans="141:141">
      <c r="EK23383" s="598"/>
    </row>
    <row r="23384" spans="141:141">
      <c r="EK23384" s="598"/>
    </row>
    <row r="23385" spans="141:141">
      <c r="EK23385" s="598"/>
    </row>
    <row r="23386" spans="141:141">
      <c r="EK23386" s="598"/>
    </row>
    <row r="23387" spans="141:141">
      <c r="EK23387" s="598"/>
    </row>
    <row r="23388" spans="141:141">
      <c r="EK23388" s="598"/>
    </row>
    <row r="23389" spans="141:141">
      <c r="EK23389" s="598"/>
    </row>
    <row r="23390" spans="141:141">
      <c r="EK23390" s="598"/>
    </row>
    <row r="23391" spans="141:141">
      <c r="EK23391" s="598"/>
    </row>
    <row r="23392" spans="141:141">
      <c r="EK23392" s="598"/>
    </row>
    <row r="23393" spans="141:141">
      <c r="EK23393" s="598"/>
    </row>
    <row r="23394" spans="141:141">
      <c r="EK23394" s="598"/>
    </row>
    <row r="23395" spans="141:141">
      <c r="EK23395" s="598"/>
    </row>
    <row r="23396" spans="141:141">
      <c r="EK23396" s="598"/>
    </row>
    <row r="23397" spans="141:141">
      <c r="EK23397" s="598"/>
    </row>
    <row r="23398" spans="141:141">
      <c r="EK23398" s="598"/>
    </row>
    <row r="23399" spans="141:141">
      <c r="EK23399" s="598"/>
    </row>
    <row r="23400" spans="141:141">
      <c r="EK23400" s="598"/>
    </row>
    <row r="23401" spans="141:141">
      <c r="EK23401" s="598"/>
    </row>
    <row r="23402" spans="141:141">
      <c r="EK23402" s="598"/>
    </row>
    <row r="23403" spans="141:141">
      <c r="EK23403" s="598"/>
    </row>
    <row r="23404" spans="141:141">
      <c r="EK23404" s="598"/>
    </row>
    <row r="23405" spans="141:141">
      <c r="EK23405" s="598"/>
    </row>
    <row r="23406" spans="141:141">
      <c r="EK23406" s="598"/>
    </row>
    <row r="23407" spans="141:141">
      <c r="EK23407" s="598"/>
    </row>
    <row r="23408" spans="141:141">
      <c r="EK23408" s="598"/>
    </row>
    <row r="23409" spans="141:141">
      <c r="EK23409" s="598"/>
    </row>
    <row r="23410" spans="141:141">
      <c r="EK23410" s="598"/>
    </row>
    <row r="23411" spans="141:141">
      <c r="EK23411" s="598"/>
    </row>
    <row r="23412" spans="141:141">
      <c r="EK23412" s="598"/>
    </row>
    <row r="23413" spans="141:141">
      <c r="EK23413" s="598"/>
    </row>
    <row r="23414" spans="141:141">
      <c r="EK23414" s="598"/>
    </row>
    <row r="23415" spans="141:141">
      <c r="EK23415" s="598"/>
    </row>
    <row r="23416" spans="141:141">
      <c r="EK23416" s="598"/>
    </row>
    <row r="23417" spans="141:141">
      <c r="EK23417" s="598"/>
    </row>
    <row r="23418" spans="141:141">
      <c r="EK23418" s="598"/>
    </row>
    <row r="23419" spans="141:141">
      <c r="EK23419" s="598"/>
    </row>
    <row r="23420" spans="141:141">
      <c r="EK23420" s="598"/>
    </row>
    <row r="23421" spans="141:141">
      <c r="EK23421" s="598"/>
    </row>
    <row r="23422" spans="141:141">
      <c r="EK23422" s="598"/>
    </row>
    <row r="23423" spans="141:141">
      <c r="EK23423" s="598"/>
    </row>
    <row r="23424" spans="141:141">
      <c r="EK23424" s="598"/>
    </row>
    <row r="23425" spans="141:141">
      <c r="EK23425" s="598"/>
    </row>
    <row r="23426" spans="141:141">
      <c r="EK23426" s="598"/>
    </row>
    <row r="23427" spans="141:141">
      <c r="EK23427" s="598"/>
    </row>
    <row r="23428" spans="141:141">
      <c r="EK23428" s="598"/>
    </row>
    <row r="23429" spans="141:141">
      <c r="EK23429" s="598"/>
    </row>
    <row r="23430" spans="141:141">
      <c r="EK23430" s="598"/>
    </row>
    <row r="23431" spans="141:141">
      <c r="EK23431" s="598"/>
    </row>
    <row r="23432" spans="141:141">
      <c r="EK23432" s="598"/>
    </row>
    <row r="23433" spans="141:141">
      <c r="EK23433" s="598"/>
    </row>
    <row r="23434" spans="141:141">
      <c r="EK23434" s="598"/>
    </row>
    <row r="23435" spans="141:141">
      <c r="EK23435" s="598"/>
    </row>
    <row r="23436" spans="141:141">
      <c r="EK23436" s="598"/>
    </row>
    <row r="23437" spans="141:141">
      <c r="EK23437" s="598"/>
    </row>
    <row r="23438" spans="141:141">
      <c r="EK23438" s="598"/>
    </row>
    <row r="23439" spans="141:141">
      <c r="EK23439" s="598"/>
    </row>
    <row r="23440" spans="141:141">
      <c r="EK23440" s="598"/>
    </row>
    <row r="23441" spans="141:141">
      <c r="EK23441" s="598"/>
    </row>
    <row r="23442" spans="141:141">
      <c r="EK23442" s="598"/>
    </row>
    <row r="23443" spans="141:141">
      <c r="EK23443" s="598"/>
    </row>
    <row r="23444" spans="141:141">
      <c r="EK23444" s="598"/>
    </row>
    <row r="23445" spans="141:141">
      <c r="EK23445" s="598"/>
    </row>
    <row r="23446" spans="141:141">
      <c r="EK23446" s="598"/>
    </row>
    <row r="23447" spans="141:141">
      <c r="EK23447" s="598"/>
    </row>
    <row r="23448" spans="141:141">
      <c r="EK23448" s="598"/>
    </row>
    <row r="23449" spans="141:141">
      <c r="EK23449" s="598"/>
    </row>
    <row r="23450" spans="141:141">
      <c r="EK23450" s="598"/>
    </row>
    <row r="23451" spans="141:141">
      <c r="EK23451" s="598"/>
    </row>
    <row r="23452" spans="141:141">
      <c r="EK23452" s="598"/>
    </row>
    <row r="23453" spans="141:141">
      <c r="EK23453" s="598"/>
    </row>
    <row r="23454" spans="141:141">
      <c r="EK23454" s="598"/>
    </row>
    <row r="23455" spans="141:141">
      <c r="EK23455" s="598"/>
    </row>
    <row r="23456" spans="141:141">
      <c r="EK23456" s="598"/>
    </row>
    <row r="23457" spans="141:141">
      <c r="EK23457" s="598"/>
    </row>
    <row r="23458" spans="141:141">
      <c r="EK23458" s="598"/>
    </row>
    <row r="23459" spans="141:141">
      <c r="EK23459" s="598"/>
    </row>
    <row r="23460" spans="141:141">
      <c r="EK23460" s="598"/>
    </row>
    <row r="23461" spans="141:141">
      <c r="EK23461" s="598"/>
    </row>
    <row r="23462" spans="141:141">
      <c r="EK23462" s="598"/>
    </row>
    <row r="23463" spans="141:141">
      <c r="EK23463" s="598"/>
    </row>
    <row r="23464" spans="141:141">
      <c r="EK23464" s="598"/>
    </row>
    <row r="23465" spans="141:141">
      <c r="EK23465" s="598"/>
    </row>
    <row r="23466" spans="141:141">
      <c r="EK23466" s="598"/>
    </row>
    <row r="23467" spans="141:141">
      <c r="EK23467" s="598"/>
    </row>
    <row r="23468" spans="141:141">
      <c r="EK23468" s="598"/>
    </row>
    <row r="23469" spans="141:141">
      <c r="EK23469" s="598"/>
    </row>
    <row r="23470" spans="141:141">
      <c r="EK23470" s="598"/>
    </row>
    <row r="23471" spans="141:141">
      <c r="EK23471" s="598"/>
    </row>
    <row r="23472" spans="141:141">
      <c r="EK23472" s="598"/>
    </row>
    <row r="23473" spans="141:141">
      <c r="EK23473" s="598"/>
    </row>
    <row r="23474" spans="141:141">
      <c r="EK23474" s="598"/>
    </row>
    <row r="23475" spans="141:141">
      <c r="EK23475" s="598"/>
    </row>
    <row r="23476" spans="141:141">
      <c r="EK23476" s="598"/>
    </row>
    <row r="23477" spans="141:141">
      <c r="EK23477" s="598"/>
    </row>
    <row r="23478" spans="141:141">
      <c r="EK23478" s="598"/>
    </row>
    <row r="23479" spans="141:141">
      <c r="EK23479" s="598"/>
    </row>
    <row r="23480" spans="141:141">
      <c r="EK23480" s="598"/>
    </row>
    <row r="23481" spans="141:141">
      <c r="EK23481" s="598"/>
    </row>
    <row r="23482" spans="141:141">
      <c r="EK23482" s="598"/>
    </row>
    <row r="23483" spans="141:141">
      <c r="EK23483" s="598"/>
    </row>
    <row r="23484" spans="141:141">
      <c r="EK23484" s="598"/>
    </row>
    <row r="23485" spans="141:141">
      <c r="EK23485" s="598"/>
    </row>
    <row r="23486" spans="141:141">
      <c r="EK23486" s="598"/>
    </row>
    <row r="23487" spans="141:141">
      <c r="EK23487" s="598"/>
    </row>
    <row r="23488" spans="141:141">
      <c r="EK23488" s="598"/>
    </row>
    <row r="23489" spans="141:141">
      <c r="EK23489" s="598"/>
    </row>
    <row r="23490" spans="141:141">
      <c r="EK23490" s="598"/>
    </row>
    <row r="23491" spans="141:141">
      <c r="EK23491" s="598"/>
    </row>
    <row r="23492" spans="141:141">
      <c r="EK23492" s="598"/>
    </row>
    <row r="23493" spans="141:141">
      <c r="EK23493" s="598"/>
    </row>
    <row r="23494" spans="141:141">
      <c r="EK23494" s="598"/>
    </row>
    <row r="23495" spans="141:141">
      <c r="EK23495" s="598"/>
    </row>
    <row r="23496" spans="141:141">
      <c r="EK23496" s="598"/>
    </row>
    <row r="23497" spans="141:141">
      <c r="EK23497" s="598"/>
    </row>
    <row r="23498" spans="141:141">
      <c r="EK23498" s="598"/>
    </row>
    <row r="23499" spans="141:141">
      <c r="EK23499" s="598"/>
    </row>
    <row r="23500" spans="141:141">
      <c r="EK23500" s="598"/>
    </row>
    <row r="23501" spans="141:141">
      <c r="EK23501" s="598"/>
    </row>
    <row r="23502" spans="141:141">
      <c r="EK23502" s="598"/>
    </row>
    <row r="23503" spans="141:141">
      <c r="EK23503" s="598"/>
    </row>
    <row r="23504" spans="141:141">
      <c r="EK23504" s="598"/>
    </row>
    <row r="23505" spans="141:141">
      <c r="EK23505" s="598"/>
    </row>
    <row r="23506" spans="141:141">
      <c r="EK23506" s="598"/>
    </row>
    <row r="23507" spans="141:141">
      <c r="EK23507" s="598"/>
    </row>
    <row r="23508" spans="141:141">
      <c r="EK23508" s="598"/>
    </row>
    <row r="23509" spans="141:141">
      <c r="EK23509" s="598"/>
    </row>
    <row r="23510" spans="141:141">
      <c r="EK23510" s="598"/>
    </row>
    <row r="23511" spans="141:141">
      <c r="EK23511" s="598"/>
    </row>
    <row r="23512" spans="141:141">
      <c r="EK23512" s="598"/>
    </row>
    <row r="23513" spans="141:141">
      <c r="EK23513" s="598"/>
    </row>
    <row r="23514" spans="141:141">
      <c r="EK23514" s="598"/>
    </row>
    <row r="23515" spans="141:141">
      <c r="EK23515" s="598"/>
    </row>
    <row r="23516" spans="141:141">
      <c r="EK23516" s="598"/>
    </row>
    <row r="23517" spans="141:141">
      <c r="EK23517" s="598"/>
    </row>
    <row r="23518" spans="141:141">
      <c r="EK23518" s="598"/>
    </row>
    <row r="23519" spans="141:141">
      <c r="EK23519" s="598"/>
    </row>
    <row r="23520" spans="141:141">
      <c r="EK23520" s="598"/>
    </row>
    <row r="23521" spans="141:141">
      <c r="EK23521" s="598"/>
    </row>
    <row r="23522" spans="141:141">
      <c r="EK23522" s="598"/>
    </row>
    <row r="23523" spans="141:141">
      <c r="EK23523" s="598"/>
    </row>
    <row r="23524" spans="141:141">
      <c r="EK23524" s="598"/>
    </row>
    <row r="23525" spans="141:141">
      <c r="EK23525" s="598"/>
    </row>
    <row r="23526" spans="141:141">
      <c r="EK23526" s="598"/>
    </row>
    <row r="23527" spans="141:141">
      <c r="EK23527" s="598"/>
    </row>
    <row r="23528" spans="141:141">
      <c r="EK23528" s="598"/>
    </row>
    <row r="23529" spans="141:141">
      <c r="EK23529" s="598"/>
    </row>
    <row r="23530" spans="141:141">
      <c r="EK23530" s="598"/>
    </row>
    <row r="23531" spans="141:141">
      <c r="EK23531" s="598"/>
    </row>
    <row r="23532" spans="141:141">
      <c r="EK23532" s="598"/>
    </row>
    <row r="23533" spans="141:141">
      <c r="EK23533" s="598"/>
    </row>
    <row r="23534" spans="141:141">
      <c r="EK23534" s="598"/>
    </row>
    <row r="23535" spans="141:141">
      <c r="EK23535" s="598"/>
    </row>
    <row r="23536" spans="141:141">
      <c r="EK23536" s="598"/>
    </row>
    <row r="23537" spans="141:141">
      <c r="EK23537" s="598"/>
    </row>
    <row r="23538" spans="141:141">
      <c r="EK23538" s="598"/>
    </row>
    <row r="23539" spans="141:141">
      <c r="EK23539" s="598"/>
    </row>
    <row r="23540" spans="141:141">
      <c r="EK23540" s="598"/>
    </row>
    <row r="23541" spans="141:141">
      <c r="EK23541" s="598"/>
    </row>
    <row r="23542" spans="141:141">
      <c r="EK23542" s="598"/>
    </row>
    <row r="23543" spans="141:141">
      <c r="EK23543" s="598"/>
    </row>
    <row r="23544" spans="141:141">
      <c r="EK23544" s="598"/>
    </row>
    <row r="23545" spans="141:141">
      <c r="EK23545" s="598"/>
    </row>
    <row r="23546" spans="141:141">
      <c r="EK23546" s="598"/>
    </row>
    <row r="23547" spans="141:141">
      <c r="EK23547" s="598"/>
    </row>
    <row r="23548" spans="141:141">
      <c r="EK23548" s="598"/>
    </row>
    <row r="23549" spans="141:141">
      <c r="EK23549" s="598"/>
    </row>
    <row r="23550" spans="141:141">
      <c r="EK23550" s="598"/>
    </row>
    <row r="23551" spans="141:141">
      <c r="EK23551" s="598"/>
    </row>
    <row r="23552" spans="141:141">
      <c r="EK23552" s="598"/>
    </row>
    <row r="23553" spans="141:141">
      <c r="EK23553" s="598"/>
    </row>
    <row r="23554" spans="141:141">
      <c r="EK23554" s="598"/>
    </row>
    <row r="23555" spans="141:141">
      <c r="EK23555" s="598"/>
    </row>
    <row r="23556" spans="141:141">
      <c r="EK23556" s="598"/>
    </row>
    <row r="23557" spans="141:141">
      <c r="EK23557" s="598"/>
    </row>
    <row r="23558" spans="141:141">
      <c r="EK23558" s="598"/>
    </row>
    <row r="23559" spans="141:141">
      <c r="EK23559" s="598"/>
    </row>
    <row r="23560" spans="141:141">
      <c r="EK23560" s="598"/>
    </row>
    <row r="23561" spans="141:141">
      <c r="EK23561" s="598"/>
    </row>
    <row r="23562" spans="141:141">
      <c r="EK23562" s="598"/>
    </row>
    <row r="23563" spans="141:141">
      <c r="EK23563" s="598"/>
    </row>
    <row r="23564" spans="141:141">
      <c r="EK23564" s="598"/>
    </row>
    <row r="23565" spans="141:141">
      <c r="EK23565" s="598"/>
    </row>
    <row r="23566" spans="141:141">
      <c r="EK23566" s="598"/>
    </row>
    <row r="23567" spans="141:141">
      <c r="EK23567" s="598"/>
    </row>
    <row r="23568" spans="141:141">
      <c r="EK23568" s="598"/>
    </row>
    <row r="23569" spans="141:141">
      <c r="EK23569" s="598"/>
    </row>
    <row r="23570" spans="141:141">
      <c r="EK23570" s="598"/>
    </row>
    <row r="23571" spans="141:141">
      <c r="EK23571" s="598"/>
    </row>
    <row r="23572" spans="141:141">
      <c r="EK23572" s="598"/>
    </row>
    <row r="23573" spans="141:141">
      <c r="EK23573" s="598"/>
    </row>
    <row r="23574" spans="141:141">
      <c r="EK23574" s="598"/>
    </row>
    <row r="23575" spans="141:141">
      <c r="EK23575" s="598"/>
    </row>
    <row r="23576" spans="141:141">
      <c r="EK23576" s="598"/>
    </row>
    <row r="23577" spans="141:141">
      <c r="EK23577" s="598"/>
    </row>
    <row r="23578" spans="141:141">
      <c r="EK23578" s="598"/>
    </row>
    <row r="23579" spans="141:141">
      <c r="EK23579" s="598"/>
    </row>
    <row r="23580" spans="141:141">
      <c r="EK23580" s="598"/>
    </row>
    <row r="23581" spans="141:141">
      <c r="EK23581" s="598"/>
    </row>
    <row r="23582" spans="141:141">
      <c r="EK23582" s="598"/>
    </row>
    <row r="23583" spans="141:141">
      <c r="EK23583" s="598"/>
    </row>
    <row r="23584" spans="141:141">
      <c r="EK23584" s="598"/>
    </row>
    <row r="23585" spans="141:141">
      <c r="EK23585" s="598"/>
    </row>
    <row r="23586" spans="141:141">
      <c r="EK23586" s="598"/>
    </row>
    <row r="23587" spans="141:141">
      <c r="EK23587" s="598"/>
    </row>
    <row r="23588" spans="141:141">
      <c r="EK23588" s="598"/>
    </row>
    <row r="23589" spans="141:141">
      <c r="EK23589" s="598"/>
    </row>
    <row r="23590" spans="141:141">
      <c r="EK23590" s="598"/>
    </row>
    <row r="23591" spans="141:141">
      <c r="EK23591" s="598"/>
    </row>
    <row r="23592" spans="141:141">
      <c r="EK23592" s="598"/>
    </row>
    <row r="23593" spans="141:141">
      <c r="EK23593" s="598"/>
    </row>
    <row r="23594" spans="141:141">
      <c r="EK23594" s="598"/>
    </row>
    <row r="23595" spans="141:141">
      <c r="EK23595" s="598"/>
    </row>
    <row r="23596" spans="141:141">
      <c r="EK23596" s="598"/>
    </row>
    <row r="23597" spans="141:141">
      <c r="EK23597" s="598"/>
    </row>
    <row r="23598" spans="141:141">
      <c r="EK23598" s="598"/>
    </row>
    <row r="23599" spans="141:141">
      <c r="EK23599" s="598"/>
    </row>
    <row r="23600" spans="141:141">
      <c r="EK23600" s="598"/>
    </row>
    <row r="23601" spans="141:141">
      <c r="EK23601" s="598"/>
    </row>
    <row r="23602" spans="141:141">
      <c r="EK23602" s="598"/>
    </row>
    <row r="23603" spans="141:141">
      <c r="EK23603" s="598"/>
    </row>
    <row r="23604" spans="141:141">
      <c r="EK23604" s="598"/>
    </row>
    <row r="23605" spans="141:141">
      <c r="EK23605" s="598"/>
    </row>
    <row r="23606" spans="141:141">
      <c r="EK23606" s="598"/>
    </row>
    <row r="23607" spans="141:141">
      <c r="EK23607" s="598"/>
    </row>
    <row r="23608" spans="141:141">
      <c r="EK23608" s="598"/>
    </row>
    <row r="23609" spans="141:141">
      <c r="EK23609" s="598"/>
    </row>
    <row r="23610" spans="141:141">
      <c r="EK23610" s="598"/>
    </row>
    <row r="23611" spans="141:141">
      <c r="EK23611" s="598"/>
    </row>
    <row r="23612" spans="141:141">
      <c r="EK23612" s="598"/>
    </row>
    <row r="23613" spans="141:141">
      <c r="EK23613" s="598"/>
    </row>
    <row r="23614" spans="141:141">
      <c r="EK23614" s="598"/>
    </row>
    <row r="23615" spans="141:141">
      <c r="EK23615" s="598"/>
    </row>
    <row r="23616" spans="141:141">
      <c r="EK23616" s="598"/>
    </row>
    <row r="23617" spans="141:141">
      <c r="EK23617" s="598"/>
    </row>
    <row r="23618" spans="141:141">
      <c r="EK23618" s="598"/>
    </row>
    <row r="23619" spans="141:141">
      <c r="EK23619" s="598"/>
    </row>
    <row r="23620" spans="141:141">
      <c r="EK23620" s="598"/>
    </row>
    <row r="23621" spans="141:141">
      <c r="EK23621" s="598"/>
    </row>
    <row r="23622" spans="141:141">
      <c r="EK23622" s="598"/>
    </row>
    <row r="23623" spans="141:141">
      <c r="EK23623" s="598"/>
    </row>
    <row r="23624" spans="141:141">
      <c r="EK23624" s="598"/>
    </row>
    <row r="23625" spans="141:141">
      <c r="EK23625" s="598"/>
    </row>
    <row r="23626" spans="141:141">
      <c r="EK23626" s="598"/>
    </row>
    <row r="23627" spans="141:141">
      <c r="EK23627" s="598"/>
    </row>
    <row r="23628" spans="141:141">
      <c r="EK23628" s="598"/>
    </row>
    <row r="23629" spans="141:141">
      <c r="EK23629" s="598"/>
    </row>
    <row r="23630" spans="141:141">
      <c r="EK23630" s="598"/>
    </row>
    <row r="23631" spans="141:141">
      <c r="EK23631" s="598"/>
    </row>
    <row r="23632" spans="141:141">
      <c r="EK23632" s="598"/>
    </row>
    <row r="23633" spans="141:141">
      <c r="EK23633" s="598"/>
    </row>
    <row r="23634" spans="141:141">
      <c r="EK23634" s="598"/>
    </row>
    <row r="23635" spans="141:141">
      <c r="EK23635" s="598"/>
    </row>
    <row r="23636" spans="141:141">
      <c r="EK23636" s="598"/>
    </row>
    <row r="23637" spans="141:141">
      <c r="EK23637" s="598"/>
    </row>
    <row r="23638" spans="141:141">
      <c r="EK23638" s="598"/>
    </row>
    <row r="23639" spans="141:141">
      <c r="EK23639" s="598"/>
    </row>
    <row r="23640" spans="141:141">
      <c r="EK23640" s="598"/>
    </row>
    <row r="23641" spans="141:141">
      <c r="EK23641" s="598"/>
    </row>
    <row r="23642" spans="141:141">
      <c r="EK23642" s="598"/>
    </row>
    <row r="23643" spans="141:141">
      <c r="EK23643" s="598"/>
    </row>
    <row r="23644" spans="141:141">
      <c r="EK23644" s="598"/>
    </row>
    <row r="23645" spans="141:141">
      <c r="EK23645" s="598"/>
    </row>
    <row r="23646" spans="141:141">
      <c r="EK23646" s="598"/>
    </row>
    <row r="23647" spans="141:141">
      <c r="EK23647" s="598"/>
    </row>
    <row r="23648" spans="141:141">
      <c r="EK23648" s="598"/>
    </row>
    <row r="23649" spans="141:141">
      <c r="EK23649" s="598"/>
    </row>
    <row r="23650" spans="141:141">
      <c r="EK23650" s="598"/>
    </row>
    <row r="23651" spans="141:141">
      <c r="EK23651" s="598"/>
    </row>
    <row r="23652" spans="141:141">
      <c r="EK23652" s="598"/>
    </row>
    <row r="23653" spans="141:141">
      <c r="EK23653" s="598"/>
    </row>
    <row r="23654" spans="141:141">
      <c r="EK23654" s="598"/>
    </row>
    <row r="23655" spans="141:141">
      <c r="EK23655" s="598"/>
    </row>
    <row r="23656" spans="141:141">
      <c r="EK23656" s="598"/>
    </row>
    <row r="23657" spans="141:141">
      <c r="EK23657" s="598"/>
    </row>
    <row r="23658" spans="141:141">
      <c r="EK23658" s="598"/>
    </row>
    <row r="23659" spans="141:141">
      <c r="EK23659" s="598"/>
    </row>
    <row r="23660" spans="141:141">
      <c r="EK23660" s="598"/>
    </row>
    <row r="23661" spans="141:141">
      <c r="EK23661" s="598"/>
    </row>
    <row r="23662" spans="141:141">
      <c r="EK23662" s="598"/>
    </row>
    <row r="23663" spans="141:141">
      <c r="EK23663" s="598"/>
    </row>
    <row r="23664" spans="141:141">
      <c r="EK23664" s="598"/>
    </row>
    <row r="23665" spans="141:141">
      <c r="EK23665" s="598"/>
    </row>
    <row r="23666" spans="141:141">
      <c r="EK23666" s="598"/>
    </row>
    <row r="23667" spans="141:141">
      <c r="EK23667" s="598"/>
    </row>
    <row r="23668" spans="141:141">
      <c r="EK23668" s="598"/>
    </row>
    <row r="23669" spans="141:141">
      <c r="EK23669" s="598"/>
    </row>
    <row r="23670" spans="141:141">
      <c r="EK23670" s="598"/>
    </row>
    <row r="23671" spans="141:141">
      <c r="EK23671" s="598"/>
    </row>
    <row r="23672" spans="141:141">
      <c r="EK23672" s="598"/>
    </row>
    <row r="23673" spans="141:141">
      <c r="EK23673" s="598"/>
    </row>
    <row r="23674" spans="141:141">
      <c r="EK23674" s="598"/>
    </row>
    <row r="23675" spans="141:141">
      <c r="EK23675" s="598"/>
    </row>
    <row r="23676" spans="141:141">
      <c r="EK23676" s="598"/>
    </row>
    <row r="23677" spans="141:141">
      <c r="EK23677" s="598"/>
    </row>
    <row r="23678" spans="141:141">
      <c r="EK23678" s="598"/>
    </row>
    <row r="23679" spans="141:141">
      <c r="EK23679" s="598"/>
    </row>
    <row r="23680" spans="141:141">
      <c r="EK23680" s="598"/>
    </row>
    <row r="23681" spans="141:141">
      <c r="EK23681" s="598"/>
    </row>
    <row r="23682" spans="141:141">
      <c r="EK23682" s="598"/>
    </row>
    <row r="23683" spans="141:141">
      <c r="EK23683" s="598"/>
    </row>
    <row r="23684" spans="141:141">
      <c r="EK23684" s="598"/>
    </row>
    <row r="23685" spans="141:141">
      <c r="EK23685" s="598"/>
    </row>
    <row r="23686" spans="141:141">
      <c r="EK23686" s="598"/>
    </row>
    <row r="23687" spans="141:141">
      <c r="EK23687" s="598"/>
    </row>
    <row r="23688" spans="141:141">
      <c r="EK23688" s="598"/>
    </row>
    <row r="23689" spans="141:141">
      <c r="EK23689" s="598"/>
    </row>
    <row r="23690" spans="141:141">
      <c r="EK23690" s="598"/>
    </row>
    <row r="23691" spans="141:141">
      <c r="EK23691" s="598"/>
    </row>
    <row r="23692" spans="141:141">
      <c r="EK23692" s="598"/>
    </row>
    <row r="23693" spans="141:141">
      <c r="EK23693" s="598"/>
    </row>
    <row r="23694" spans="141:141">
      <c r="EK23694" s="598"/>
    </row>
    <row r="23695" spans="141:141">
      <c r="EK23695" s="598"/>
    </row>
    <row r="23696" spans="141:141">
      <c r="EK23696" s="598"/>
    </row>
    <row r="23697" spans="141:141">
      <c r="EK23697" s="598"/>
    </row>
    <row r="23698" spans="141:141">
      <c r="EK23698" s="598"/>
    </row>
    <row r="23699" spans="141:141">
      <c r="EK23699" s="598"/>
    </row>
    <row r="23700" spans="141:141">
      <c r="EK23700" s="598"/>
    </row>
    <row r="23701" spans="141:141">
      <c r="EK23701" s="598"/>
    </row>
    <row r="23702" spans="141:141">
      <c r="EK23702" s="598"/>
    </row>
    <row r="23703" spans="141:141">
      <c r="EK23703" s="598"/>
    </row>
    <row r="23704" spans="141:141">
      <c r="EK23704" s="598"/>
    </row>
    <row r="23705" spans="141:141">
      <c r="EK23705" s="598"/>
    </row>
    <row r="23706" spans="141:141">
      <c r="EK23706" s="598"/>
    </row>
    <row r="23707" spans="141:141">
      <c r="EK23707" s="598"/>
    </row>
    <row r="23708" spans="141:141">
      <c r="EK23708" s="598"/>
    </row>
    <row r="23709" spans="141:141">
      <c r="EK23709" s="598"/>
    </row>
    <row r="23710" spans="141:141">
      <c r="EK23710" s="598"/>
    </row>
    <row r="23711" spans="141:141">
      <c r="EK23711" s="598"/>
    </row>
    <row r="23712" spans="141:141">
      <c r="EK23712" s="598"/>
    </row>
    <row r="23713" spans="141:141">
      <c r="EK23713" s="598"/>
    </row>
    <row r="23714" spans="141:141">
      <c r="EK23714" s="598"/>
    </row>
    <row r="23715" spans="141:141">
      <c r="EK23715" s="598"/>
    </row>
    <row r="23716" spans="141:141">
      <c r="EK23716" s="598"/>
    </row>
    <row r="23717" spans="141:141">
      <c r="EK23717" s="598"/>
    </row>
    <row r="23718" spans="141:141">
      <c r="EK23718" s="598"/>
    </row>
    <row r="23719" spans="141:141">
      <c r="EK23719" s="598"/>
    </row>
    <row r="23720" spans="141:141">
      <c r="EK23720" s="598"/>
    </row>
    <row r="23721" spans="141:141">
      <c r="EK23721" s="598"/>
    </row>
    <row r="23722" spans="141:141">
      <c r="EK23722" s="598"/>
    </row>
    <row r="23723" spans="141:141">
      <c r="EK23723" s="598"/>
    </row>
    <row r="23724" spans="141:141">
      <c r="EK23724" s="598"/>
    </row>
    <row r="23725" spans="141:141">
      <c r="EK23725" s="598"/>
    </row>
    <row r="23726" spans="141:141">
      <c r="EK23726" s="598"/>
    </row>
    <row r="23727" spans="141:141">
      <c r="EK23727" s="598"/>
    </row>
    <row r="23728" spans="141:141">
      <c r="EK23728" s="598"/>
    </row>
    <row r="23729" spans="141:141">
      <c r="EK23729" s="598"/>
    </row>
    <row r="23730" spans="141:141">
      <c r="EK23730" s="598"/>
    </row>
    <row r="23731" spans="141:141">
      <c r="EK23731" s="598"/>
    </row>
    <row r="23732" spans="141:141">
      <c r="EK23732" s="598"/>
    </row>
    <row r="23733" spans="141:141">
      <c r="EK23733" s="598"/>
    </row>
    <row r="23734" spans="141:141">
      <c r="EK23734" s="598"/>
    </row>
    <row r="23735" spans="141:141">
      <c r="EK23735" s="598"/>
    </row>
    <row r="23736" spans="141:141">
      <c r="EK23736" s="598"/>
    </row>
    <row r="23737" spans="141:141">
      <c r="EK23737" s="598"/>
    </row>
    <row r="23738" spans="141:141">
      <c r="EK23738" s="598"/>
    </row>
    <row r="23739" spans="141:141">
      <c r="EK23739" s="598"/>
    </row>
    <row r="23740" spans="141:141">
      <c r="EK23740" s="598"/>
    </row>
    <row r="23741" spans="141:141">
      <c r="EK23741" s="598"/>
    </row>
    <row r="23742" spans="141:141">
      <c r="EK23742" s="598"/>
    </row>
    <row r="23743" spans="141:141">
      <c r="EK23743" s="598"/>
    </row>
    <row r="23744" spans="141:141">
      <c r="EK23744" s="598"/>
    </row>
    <row r="23745" spans="141:141">
      <c r="EK23745" s="598"/>
    </row>
    <row r="23746" spans="141:141">
      <c r="EK23746" s="598"/>
    </row>
    <row r="23747" spans="141:141">
      <c r="EK23747" s="598"/>
    </row>
    <row r="23748" spans="141:141">
      <c r="EK23748" s="598"/>
    </row>
    <row r="23749" spans="141:141">
      <c r="EK23749" s="598"/>
    </row>
    <row r="23750" spans="141:141">
      <c r="EK23750" s="598"/>
    </row>
    <row r="23751" spans="141:141">
      <c r="EK23751" s="598"/>
    </row>
    <row r="23752" spans="141:141">
      <c r="EK23752" s="598"/>
    </row>
    <row r="23753" spans="141:141">
      <c r="EK23753" s="598"/>
    </row>
    <row r="23754" spans="141:141">
      <c r="EK23754" s="598"/>
    </row>
    <row r="23755" spans="141:141">
      <c r="EK23755" s="598"/>
    </row>
    <row r="23756" spans="141:141">
      <c r="EK23756" s="598"/>
    </row>
    <row r="23757" spans="141:141">
      <c r="EK23757" s="598"/>
    </row>
    <row r="23758" spans="141:141">
      <c r="EK23758" s="598"/>
    </row>
    <row r="23759" spans="141:141">
      <c r="EK23759" s="598"/>
    </row>
    <row r="23760" spans="141:141">
      <c r="EK23760" s="598"/>
    </row>
    <row r="23761" spans="141:141">
      <c r="EK23761" s="598"/>
    </row>
    <row r="23762" spans="141:141">
      <c r="EK23762" s="598"/>
    </row>
    <row r="23763" spans="141:141">
      <c r="EK23763" s="598"/>
    </row>
    <row r="23764" spans="141:141">
      <c r="EK23764" s="598"/>
    </row>
    <row r="23765" spans="141:141">
      <c r="EK23765" s="598"/>
    </row>
    <row r="23766" spans="141:141">
      <c r="EK23766" s="598"/>
    </row>
    <row r="23767" spans="141:141">
      <c r="EK23767" s="598"/>
    </row>
    <row r="23768" spans="141:141">
      <c r="EK23768" s="598"/>
    </row>
    <row r="23769" spans="141:141">
      <c r="EK23769" s="598"/>
    </row>
    <row r="23770" spans="141:141">
      <c r="EK23770" s="598"/>
    </row>
    <row r="23771" spans="141:141">
      <c r="EK23771" s="598"/>
    </row>
    <row r="23772" spans="141:141">
      <c r="EK23772" s="598"/>
    </row>
    <row r="23773" spans="141:141">
      <c r="EK23773" s="598"/>
    </row>
    <row r="23774" spans="141:141">
      <c r="EK23774" s="598"/>
    </row>
    <row r="23775" spans="141:141">
      <c r="EK23775" s="598"/>
    </row>
    <row r="23776" spans="141:141">
      <c r="EK23776" s="598"/>
    </row>
    <row r="23777" spans="141:141">
      <c r="EK23777" s="598"/>
    </row>
    <row r="23778" spans="141:141">
      <c r="EK23778" s="598"/>
    </row>
    <row r="23779" spans="141:141">
      <c r="EK23779" s="598"/>
    </row>
    <row r="23780" spans="141:141">
      <c r="EK23780" s="598"/>
    </row>
    <row r="23781" spans="141:141">
      <c r="EK23781" s="598"/>
    </row>
    <row r="23782" spans="141:141">
      <c r="EK23782" s="598"/>
    </row>
    <row r="23783" spans="141:141">
      <c r="EK23783" s="598"/>
    </row>
    <row r="23784" spans="141:141">
      <c r="EK23784" s="598"/>
    </row>
    <row r="23785" spans="141:141">
      <c r="EK23785" s="598"/>
    </row>
    <row r="23786" spans="141:141">
      <c r="EK23786" s="598"/>
    </row>
    <row r="23787" spans="141:141">
      <c r="EK23787" s="598"/>
    </row>
    <row r="23788" spans="141:141">
      <c r="EK23788" s="598"/>
    </row>
    <row r="23789" spans="141:141">
      <c r="EK23789" s="598"/>
    </row>
    <row r="23790" spans="141:141">
      <c r="EK23790" s="598"/>
    </row>
    <row r="23791" spans="141:141">
      <c r="EK23791" s="598"/>
    </row>
    <row r="23792" spans="141:141">
      <c r="EK23792" s="598"/>
    </row>
    <row r="23793" spans="141:141">
      <c r="EK23793" s="598"/>
    </row>
    <row r="23794" spans="141:141">
      <c r="EK23794" s="598"/>
    </row>
    <row r="23795" spans="141:141">
      <c r="EK23795" s="598"/>
    </row>
    <row r="23796" spans="141:141">
      <c r="EK23796" s="598"/>
    </row>
    <row r="23797" spans="141:141">
      <c r="EK23797" s="598"/>
    </row>
    <row r="23798" spans="141:141">
      <c r="EK23798" s="598"/>
    </row>
    <row r="23799" spans="141:141">
      <c r="EK23799" s="598"/>
    </row>
    <row r="23800" spans="141:141">
      <c r="EK23800" s="598"/>
    </row>
    <row r="23801" spans="141:141">
      <c r="EK23801" s="598"/>
    </row>
    <row r="23802" spans="141:141">
      <c r="EK23802" s="598"/>
    </row>
    <row r="23803" spans="141:141">
      <c r="EK23803" s="598"/>
    </row>
    <row r="23804" spans="141:141">
      <c r="EK23804" s="598"/>
    </row>
    <row r="23805" spans="141:141">
      <c r="EK23805" s="598"/>
    </row>
    <row r="23806" spans="141:141">
      <c r="EK23806" s="598"/>
    </row>
    <row r="23807" spans="141:141">
      <c r="EK23807" s="598"/>
    </row>
    <row r="23808" spans="141:141">
      <c r="EK23808" s="598"/>
    </row>
    <row r="23809" spans="141:141">
      <c r="EK23809" s="598"/>
    </row>
    <row r="23810" spans="141:141">
      <c r="EK23810" s="598"/>
    </row>
    <row r="23811" spans="141:141">
      <c r="EK23811" s="598"/>
    </row>
    <row r="23812" spans="141:141">
      <c r="EK23812" s="598"/>
    </row>
    <row r="23813" spans="141:141">
      <c r="EK23813" s="598"/>
    </row>
    <row r="23814" spans="141:141">
      <c r="EK23814" s="598"/>
    </row>
    <row r="23815" spans="141:141">
      <c r="EK23815" s="598"/>
    </row>
    <row r="23816" spans="141:141">
      <c r="EK23816" s="598"/>
    </row>
    <row r="23817" spans="141:141">
      <c r="EK23817" s="598"/>
    </row>
    <row r="23818" spans="141:141">
      <c r="EK23818" s="598"/>
    </row>
    <row r="23819" spans="141:141">
      <c r="EK23819" s="598"/>
    </row>
    <row r="23820" spans="141:141">
      <c r="EK23820" s="598"/>
    </row>
    <row r="23821" spans="141:141">
      <c r="EK23821" s="598"/>
    </row>
    <row r="23822" spans="141:141">
      <c r="EK23822" s="598"/>
    </row>
    <row r="23823" spans="141:141">
      <c r="EK23823" s="598"/>
    </row>
    <row r="23824" spans="141:141">
      <c r="EK23824" s="598"/>
    </row>
    <row r="23825" spans="141:141">
      <c r="EK23825" s="598"/>
    </row>
    <row r="23826" spans="141:141">
      <c r="EK23826" s="598"/>
    </row>
    <row r="23827" spans="141:141">
      <c r="EK23827" s="598"/>
    </row>
    <row r="23828" spans="141:141">
      <c r="EK23828" s="598"/>
    </row>
    <row r="23829" spans="141:141">
      <c r="EK23829" s="598"/>
    </row>
    <row r="23830" spans="141:141">
      <c r="EK23830" s="598"/>
    </row>
    <row r="23831" spans="141:141">
      <c r="EK23831" s="598"/>
    </row>
    <row r="23832" spans="141:141">
      <c r="EK23832" s="598"/>
    </row>
    <row r="23833" spans="141:141">
      <c r="EK23833" s="598"/>
    </row>
    <row r="23834" spans="141:141">
      <c r="EK23834" s="598"/>
    </row>
    <row r="23835" spans="141:141">
      <c r="EK23835" s="598"/>
    </row>
    <row r="23836" spans="141:141">
      <c r="EK23836" s="598"/>
    </row>
    <row r="23837" spans="141:141">
      <c r="EK23837" s="598"/>
    </row>
    <row r="23838" spans="141:141">
      <c r="EK23838" s="598"/>
    </row>
    <row r="23839" spans="141:141">
      <c r="EK23839" s="598"/>
    </row>
    <row r="23840" spans="141:141">
      <c r="EK23840" s="598"/>
    </row>
    <row r="23841" spans="141:141">
      <c r="EK23841" s="598"/>
    </row>
    <row r="23842" spans="141:141">
      <c r="EK23842" s="598"/>
    </row>
    <row r="23843" spans="141:141">
      <c r="EK23843" s="598"/>
    </row>
    <row r="23844" spans="141:141">
      <c r="EK23844" s="598"/>
    </row>
    <row r="23845" spans="141:141">
      <c r="EK23845" s="598"/>
    </row>
    <row r="23846" spans="141:141">
      <c r="EK23846" s="598"/>
    </row>
    <row r="23847" spans="141:141">
      <c r="EK23847" s="598"/>
    </row>
    <row r="23848" spans="141:141">
      <c r="EK23848" s="598"/>
    </row>
    <row r="23849" spans="141:141">
      <c r="EK23849" s="598"/>
    </row>
    <row r="23850" spans="141:141">
      <c r="EK23850" s="598"/>
    </row>
    <row r="23851" spans="141:141">
      <c r="EK23851" s="598"/>
    </row>
    <row r="23852" spans="141:141">
      <c r="EK23852" s="598"/>
    </row>
    <row r="23853" spans="141:141">
      <c r="EK23853" s="598"/>
    </row>
    <row r="23854" spans="141:141">
      <c r="EK23854" s="598"/>
    </row>
    <row r="23855" spans="141:141">
      <c r="EK23855" s="598"/>
    </row>
    <row r="23856" spans="141:141">
      <c r="EK23856" s="598"/>
    </row>
    <row r="23857" spans="141:141">
      <c r="EK23857" s="598"/>
    </row>
    <row r="23858" spans="141:141">
      <c r="EK23858" s="598"/>
    </row>
    <row r="23859" spans="141:141">
      <c r="EK23859" s="598"/>
    </row>
    <row r="23860" spans="141:141">
      <c r="EK23860" s="598"/>
    </row>
    <row r="23861" spans="141:141">
      <c r="EK23861" s="598"/>
    </row>
    <row r="23862" spans="141:141">
      <c r="EK23862" s="598"/>
    </row>
    <row r="23863" spans="141:141">
      <c r="EK23863" s="598"/>
    </row>
    <row r="23864" spans="141:141">
      <c r="EK23864" s="598"/>
    </row>
    <row r="23865" spans="141:141">
      <c r="EK23865" s="598"/>
    </row>
    <row r="23866" spans="141:141">
      <c r="EK23866" s="598"/>
    </row>
    <row r="23867" spans="141:141">
      <c r="EK23867" s="598"/>
    </row>
    <row r="23868" spans="141:141">
      <c r="EK23868" s="598"/>
    </row>
    <row r="23869" spans="141:141">
      <c r="EK23869" s="598"/>
    </row>
    <row r="23870" spans="141:141">
      <c r="EK23870" s="598"/>
    </row>
    <row r="23871" spans="141:141">
      <c r="EK23871" s="598"/>
    </row>
    <row r="23872" spans="141:141">
      <c r="EK23872" s="598"/>
    </row>
    <row r="23873" spans="141:141">
      <c r="EK23873" s="598"/>
    </row>
    <row r="23874" spans="141:141">
      <c r="EK23874" s="598"/>
    </row>
    <row r="23875" spans="141:141">
      <c r="EK23875" s="598"/>
    </row>
    <row r="23876" spans="141:141">
      <c r="EK23876" s="598"/>
    </row>
    <row r="23877" spans="141:141">
      <c r="EK23877" s="598"/>
    </row>
    <row r="23878" spans="141:141">
      <c r="EK23878" s="598"/>
    </row>
    <row r="23879" spans="141:141">
      <c r="EK23879" s="598"/>
    </row>
    <row r="23880" spans="141:141">
      <c r="EK23880" s="598"/>
    </row>
    <row r="23881" spans="141:141">
      <c r="EK23881" s="598"/>
    </row>
    <row r="23882" spans="141:141">
      <c r="EK23882" s="598"/>
    </row>
    <row r="23883" spans="141:141">
      <c r="EK23883" s="598"/>
    </row>
    <row r="23884" spans="141:141">
      <c r="EK23884" s="598"/>
    </row>
    <row r="23885" spans="141:141">
      <c r="EK23885" s="598"/>
    </row>
    <row r="23886" spans="141:141">
      <c r="EK23886" s="598"/>
    </row>
    <row r="23887" spans="141:141">
      <c r="EK23887" s="598"/>
    </row>
    <row r="23888" spans="141:141">
      <c r="EK23888" s="598"/>
    </row>
    <row r="23889" spans="141:141">
      <c r="EK23889" s="598"/>
    </row>
    <row r="23890" spans="141:141">
      <c r="EK23890" s="598"/>
    </row>
    <row r="23891" spans="141:141">
      <c r="EK23891" s="598"/>
    </row>
    <row r="23892" spans="141:141">
      <c r="EK23892" s="598"/>
    </row>
    <row r="23893" spans="141:141">
      <c r="EK23893" s="598"/>
    </row>
    <row r="23894" spans="141:141">
      <c r="EK23894" s="598"/>
    </row>
    <row r="23895" spans="141:141">
      <c r="EK23895" s="598"/>
    </row>
    <row r="23896" spans="141:141">
      <c r="EK23896" s="598"/>
    </row>
    <row r="23897" spans="141:141">
      <c r="EK23897" s="598"/>
    </row>
    <row r="23898" spans="141:141">
      <c r="EK23898" s="598"/>
    </row>
    <row r="23899" spans="141:141">
      <c r="EK23899" s="598"/>
    </row>
    <row r="23900" spans="141:141">
      <c r="EK23900" s="598"/>
    </row>
    <row r="23901" spans="141:141">
      <c r="EK23901" s="598"/>
    </row>
    <row r="23902" spans="141:141">
      <c r="EK23902" s="598"/>
    </row>
    <row r="23903" spans="141:141">
      <c r="EK23903" s="598"/>
    </row>
    <row r="23904" spans="141:141">
      <c r="EK23904" s="598"/>
    </row>
    <row r="23905" spans="141:141">
      <c r="EK23905" s="598"/>
    </row>
    <row r="23906" spans="141:141">
      <c r="EK23906" s="598"/>
    </row>
    <row r="23907" spans="141:141">
      <c r="EK23907" s="598"/>
    </row>
    <row r="23908" spans="141:141">
      <c r="EK23908" s="598"/>
    </row>
    <row r="23909" spans="141:141">
      <c r="EK23909" s="598"/>
    </row>
    <row r="23910" spans="141:141">
      <c r="EK23910" s="598"/>
    </row>
    <row r="23911" spans="141:141">
      <c r="EK23911" s="598"/>
    </row>
    <row r="23912" spans="141:141">
      <c r="EK23912" s="598"/>
    </row>
    <row r="23913" spans="141:141">
      <c r="EK23913" s="598"/>
    </row>
    <row r="23914" spans="141:141">
      <c r="EK23914" s="598"/>
    </row>
    <row r="23915" spans="141:141">
      <c r="EK23915" s="598"/>
    </row>
    <row r="23916" spans="141:141">
      <c r="EK23916" s="598"/>
    </row>
    <row r="23917" spans="141:141">
      <c r="EK23917" s="598"/>
    </row>
    <row r="23918" spans="141:141">
      <c r="EK23918" s="598"/>
    </row>
    <row r="23919" spans="141:141">
      <c r="EK23919" s="598"/>
    </row>
    <row r="23920" spans="141:141">
      <c r="EK23920" s="598"/>
    </row>
    <row r="23921" spans="141:141">
      <c r="EK23921" s="598"/>
    </row>
    <row r="23922" spans="141:141">
      <c r="EK23922" s="598"/>
    </row>
    <row r="23923" spans="141:141">
      <c r="EK23923" s="598"/>
    </row>
    <row r="23924" spans="141:141">
      <c r="EK23924" s="598"/>
    </row>
    <row r="23925" spans="141:141">
      <c r="EK23925" s="598"/>
    </row>
    <row r="23926" spans="141:141">
      <c r="EK23926" s="598"/>
    </row>
    <row r="23927" spans="141:141">
      <c r="EK23927" s="598"/>
    </row>
    <row r="23928" spans="141:141">
      <c r="EK23928" s="598"/>
    </row>
    <row r="23929" spans="141:141">
      <c r="EK23929" s="598"/>
    </row>
    <row r="23930" spans="141:141">
      <c r="EK23930" s="598"/>
    </row>
    <row r="23931" spans="141:141">
      <c r="EK23931" s="598"/>
    </row>
    <row r="23932" spans="141:141">
      <c r="EK23932" s="598"/>
    </row>
    <row r="23933" spans="141:141">
      <c r="EK23933" s="598"/>
    </row>
    <row r="23934" spans="141:141">
      <c r="EK23934" s="598"/>
    </row>
    <row r="23935" spans="141:141">
      <c r="EK23935" s="598"/>
    </row>
    <row r="23936" spans="141:141">
      <c r="EK23936" s="598"/>
    </row>
    <row r="23937" spans="141:141">
      <c r="EK23937" s="598"/>
    </row>
    <row r="23938" spans="141:141">
      <c r="EK23938" s="598"/>
    </row>
    <row r="23939" spans="141:141">
      <c r="EK23939" s="598"/>
    </row>
    <row r="23940" spans="141:141">
      <c r="EK23940" s="598"/>
    </row>
    <row r="23941" spans="141:141">
      <c r="EK23941" s="598"/>
    </row>
    <row r="23942" spans="141:141">
      <c r="EK23942" s="598"/>
    </row>
    <row r="23943" spans="141:141">
      <c r="EK23943" s="598"/>
    </row>
    <row r="23944" spans="141:141">
      <c r="EK23944" s="598"/>
    </row>
    <row r="23945" spans="141:141">
      <c r="EK23945" s="598"/>
    </row>
    <row r="23946" spans="141:141">
      <c r="EK23946" s="598"/>
    </row>
    <row r="23947" spans="141:141">
      <c r="EK23947" s="598"/>
    </row>
    <row r="23948" spans="141:141">
      <c r="EK23948" s="598"/>
    </row>
    <row r="23949" spans="141:141">
      <c r="EK23949" s="598"/>
    </row>
    <row r="23950" spans="141:141">
      <c r="EK23950" s="598"/>
    </row>
    <row r="23951" spans="141:141">
      <c r="EK23951" s="598"/>
    </row>
    <row r="23952" spans="141:141">
      <c r="EK23952" s="598"/>
    </row>
    <row r="23953" spans="141:141">
      <c r="EK23953" s="598"/>
    </row>
    <row r="23954" spans="141:141">
      <c r="EK23954" s="598"/>
    </row>
    <row r="23955" spans="141:141">
      <c r="EK23955" s="598"/>
    </row>
    <row r="23956" spans="141:141">
      <c r="EK23956" s="598"/>
    </row>
    <row r="23957" spans="141:141">
      <c r="EK23957" s="598"/>
    </row>
    <row r="23958" spans="141:141">
      <c r="EK23958" s="598"/>
    </row>
    <row r="23959" spans="141:141">
      <c r="EK23959" s="598"/>
    </row>
    <row r="23960" spans="141:141">
      <c r="EK23960" s="598"/>
    </row>
    <row r="23961" spans="141:141">
      <c r="EK23961" s="598"/>
    </row>
    <row r="23962" spans="141:141">
      <c r="EK23962" s="598"/>
    </row>
    <row r="23963" spans="141:141">
      <c r="EK23963" s="598"/>
    </row>
    <row r="23964" spans="141:141">
      <c r="EK23964" s="598"/>
    </row>
    <row r="23965" spans="141:141">
      <c r="EK23965" s="598"/>
    </row>
    <row r="23966" spans="141:141">
      <c r="EK23966" s="598"/>
    </row>
    <row r="23967" spans="141:141">
      <c r="EK23967" s="598"/>
    </row>
    <row r="23968" spans="141:141">
      <c r="EK23968" s="598"/>
    </row>
    <row r="23969" spans="141:141">
      <c r="EK23969" s="598"/>
    </row>
    <row r="23970" spans="141:141">
      <c r="EK23970" s="598"/>
    </row>
    <row r="23971" spans="141:141">
      <c r="EK23971" s="598"/>
    </row>
    <row r="23972" spans="141:141">
      <c r="EK23972" s="598"/>
    </row>
    <row r="23973" spans="141:141">
      <c r="EK23973" s="598"/>
    </row>
    <row r="23974" spans="141:141">
      <c r="EK23974" s="598"/>
    </row>
    <row r="23975" spans="141:141">
      <c r="EK23975" s="598"/>
    </row>
    <row r="23976" spans="141:141">
      <c r="EK23976" s="598"/>
    </row>
    <row r="23977" spans="141:141">
      <c r="EK23977" s="598"/>
    </row>
    <row r="23978" spans="141:141">
      <c r="EK23978" s="598"/>
    </row>
    <row r="23979" spans="141:141">
      <c r="EK23979" s="598"/>
    </row>
    <row r="23980" spans="141:141">
      <c r="EK23980" s="598"/>
    </row>
    <row r="23981" spans="141:141">
      <c r="EK23981" s="598"/>
    </row>
    <row r="23982" spans="141:141">
      <c r="EK23982" s="598"/>
    </row>
    <row r="23983" spans="141:141">
      <c r="EK23983" s="598"/>
    </row>
    <row r="23984" spans="141:141">
      <c r="EK23984" s="598"/>
    </row>
    <row r="23985" spans="141:141">
      <c r="EK23985" s="598"/>
    </row>
    <row r="23986" spans="141:141">
      <c r="EK23986" s="598"/>
    </row>
    <row r="23987" spans="141:141">
      <c r="EK23987" s="598"/>
    </row>
    <row r="23988" spans="141:141">
      <c r="EK23988" s="598"/>
    </row>
    <row r="23989" spans="141:141">
      <c r="EK23989" s="598"/>
    </row>
    <row r="23990" spans="141:141">
      <c r="EK23990" s="598"/>
    </row>
    <row r="23991" spans="141:141">
      <c r="EK23991" s="598"/>
    </row>
    <row r="23992" spans="141:141">
      <c r="EK23992" s="598"/>
    </row>
    <row r="23993" spans="141:141">
      <c r="EK23993" s="598"/>
    </row>
    <row r="23994" spans="141:141">
      <c r="EK23994" s="598"/>
    </row>
    <row r="23995" spans="141:141">
      <c r="EK23995" s="598"/>
    </row>
    <row r="23996" spans="141:141">
      <c r="EK23996" s="598"/>
    </row>
    <row r="23997" spans="141:141">
      <c r="EK23997" s="598"/>
    </row>
    <row r="23998" spans="141:141">
      <c r="EK23998" s="598"/>
    </row>
    <row r="23999" spans="141:141">
      <c r="EK23999" s="598"/>
    </row>
    <row r="24000" spans="141:141">
      <c r="EK24000" s="598"/>
    </row>
    <row r="24001" spans="141:141">
      <c r="EK24001" s="598"/>
    </row>
    <row r="24002" spans="141:141">
      <c r="EK24002" s="598"/>
    </row>
    <row r="24003" spans="141:141">
      <c r="EK24003" s="598"/>
    </row>
    <row r="24004" spans="141:141">
      <c r="EK24004" s="598"/>
    </row>
    <row r="24005" spans="141:141">
      <c r="EK24005" s="598"/>
    </row>
    <row r="24006" spans="141:141">
      <c r="EK24006" s="598"/>
    </row>
    <row r="24007" spans="141:141">
      <c r="EK24007" s="598"/>
    </row>
    <row r="24008" spans="141:141">
      <c r="EK24008" s="598"/>
    </row>
    <row r="24009" spans="141:141">
      <c r="EK24009" s="598"/>
    </row>
    <row r="24010" spans="141:141">
      <c r="EK24010" s="598"/>
    </row>
    <row r="24011" spans="141:141">
      <c r="EK24011" s="598"/>
    </row>
    <row r="24012" spans="141:141">
      <c r="EK24012" s="598"/>
    </row>
    <row r="24013" spans="141:141">
      <c r="EK24013" s="598"/>
    </row>
    <row r="24014" spans="141:141">
      <c r="EK24014" s="598"/>
    </row>
    <row r="24015" spans="141:141">
      <c r="EK24015" s="598"/>
    </row>
    <row r="24016" spans="141:141">
      <c r="EK24016" s="598"/>
    </row>
    <row r="24017" spans="141:141">
      <c r="EK24017" s="598"/>
    </row>
    <row r="24018" spans="141:141">
      <c r="EK24018" s="598"/>
    </row>
    <row r="24019" spans="141:141">
      <c r="EK24019" s="598"/>
    </row>
    <row r="24020" spans="141:141">
      <c r="EK24020" s="598"/>
    </row>
    <row r="24021" spans="141:141">
      <c r="EK24021" s="598"/>
    </row>
    <row r="24022" spans="141:141">
      <c r="EK24022" s="598"/>
    </row>
    <row r="24023" spans="141:141">
      <c r="EK24023" s="598"/>
    </row>
    <row r="24024" spans="141:141">
      <c r="EK24024" s="598"/>
    </row>
    <row r="24025" spans="141:141">
      <c r="EK24025" s="598"/>
    </row>
    <row r="24026" spans="141:141">
      <c r="EK24026" s="598"/>
    </row>
    <row r="24027" spans="141:141">
      <c r="EK24027" s="598"/>
    </row>
    <row r="24028" spans="141:141">
      <c r="EK24028" s="598"/>
    </row>
    <row r="24029" spans="141:141">
      <c r="EK24029" s="598"/>
    </row>
    <row r="24030" spans="141:141">
      <c r="EK24030" s="598"/>
    </row>
    <row r="24031" spans="141:141">
      <c r="EK24031" s="598"/>
    </row>
    <row r="24032" spans="141:141">
      <c r="EK24032" s="598"/>
    </row>
    <row r="24033" spans="141:141">
      <c r="EK24033" s="598"/>
    </row>
    <row r="24034" spans="141:141">
      <c r="EK24034" s="598"/>
    </row>
    <row r="24035" spans="141:141">
      <c r="EK24035" s="598"/>
    </row>
    <row r="24036" spans="141:141">
      <c r="EK24036" s="598"/>
    </row>
    <row r="24037" spans="141:141">
      <c r="EK24037" s="598"/>
    </row>
    <row r="24038" spans="141:141">
      <c r="EK24038" s="598"/>
    </row>
    <row r="24039" spans="141:141">
      <c r="EK24039" s="598"/>
    </row>
    <row r="24040" spans="141:141">
      <c r="EK24040" s="598"/>
    </row>
    <row r="24041" spans="141:141">
      <c r="EK24041" s="598"/>
    </row>
    <row r="24042" spans="141:141">
      <c r="EK24042" s="598"/>
    </row>
    <row r="24043" spans="141:141">
      <c r="EK24043" s="598"/>
    </row>
    <row r="24044" spans="141:141">
      <c r="EK24044" s="598"/>
    </row>
    <row r="24045" spans="141:141">
      <c r="EK24045" s="598"/>
    </row>
    <row r="24046" spans="141:141">
      <c r="EK24046" s="598"/>
    </row>
    <row r="24047" spans="141:141">
      <c r="EK24047" s="598"/>
    </row>
    <row r="24048" spans="141:141">
      <c r="EK24048" s="598"/>
    </row>
    <row r="24049" spans="141:141">
      <c r="EK24049" s="598"/>
    </row>
    <row r="24050" spans="141:141">
      <c r="EK24050" s="598"/>
    </row>
    <row r="24051" spans="141:141">
      <c r="EK24051" s="598"/>
    </row>
    <row r="24052" spans="141:141">
      <c r="EK24052" s="598"/>
    </row>
    <row r="24053" spans="141:141">
      <c r="EK24053" s="598"/>
    </row>
    <row r="24054" spans="141:141">
      <c r="EK24054" s="598"/>
    </row>
    <row r="24055" spans="141:141">
      <c r="EK24055" s="598"/>
    </row>
    <row r="24056" spans="141:141">
      <c r="EK24056" s="598"/>
    </row>
    <row r="24057" spans="141:141">
      <c r="EK24057" s="598"/>
    </row>
    <row r="24058" spans="141:141">
      <c r="EK24058" s="598"/>
    </row>
    <row r="24059" spans="141:141">
      <c r="EK24059" s="598"/>
    </row>
    <row r="24060" spans="141:141">
      <c r="EK24060" s="598"/>
    </row>
    <row r="24061" spans="141:141">
      <c r="EK24061" s="598"/>
    </row>
    <row r="24062" spans="141:141">
      <c r="EK24062" s="598"/>
    </row>
    <row r="24063" spans="141:141">
      <c r="EK24063" s="598"/>
    </row>
    <row r="24064" spans="141:141">
      <c r="EK24064" s="598"/>
    </row>
    <row r="24065" spans="141:141">
      <c r="EK24065" s="598"/>
    </row>
    <row r="24066" spans="141:141">
      <c r="EK24066" s="598"/>
    </row>
    <row r="24067" spans="141:141">
      <c r="EK24067" s="598"/>
    </row>
    <row r="24068" spans="141:141">
      <c r="EK24068" s="598"/>
    </row>
    <row r="24069" spans="141:141">
      <c r="EK24069" s="598"/>
    </row>
    <row r="24070" spans="141:141">
      <c r="EK24070" s="598"/>
    </row>
    <row r="24071" spans="141:141">
      <c r="EK24071" s="598"/>
    </row>
    <row r="24072" spans="141:141">
      <c r="EK24072" s="598"/>
    </row>
    <row r="24073" spans="141:141">
      <c r="EK24073" s="598"/>
    </row>
    <row r="24074" spans="141:141">
      <c r="EK24074" s="598"/>
    </row>
    <row r="24075" spans="141:141">
      <c r="EK24075" s="598"/>
    </row>
    <row r="24076" spans="141:141">
      <c r="EK24076" s="598"/>
    </row>
    <row r="24077" spans="141:141">
      <c r="EK24077" s="598"/>
    </row>
    <row r="24078" spans="141:141">
      <c r="EK24078" s="598"/>
    </row>
    <row r="24079" spans="141:141">
      <c r="EK24079" s="598"/>
    </row>
    <row r="24080" spans="141:141">
      <c r="EK24080" s="598"/>
    </row>
    <row r="24081" spans="141:141">
      <c r="EK24081" s="598"/>
    </row>
    <row r="24082" spans="141:141">
      <c r="EK24082" s="598"/>
    </row>
    <row r="24083" spans="141:141">
      <c r="EK24083" s="598"/>
    </row>
    <row r="24084" spans="141:141">
      <c r="EK24084" s="598"/>
    </row>
    <row r="24085" spans="141:141">
      <c r="EK24085" s="598"/>
    </row>
    <row r="24086" spans="141:141">
      <c r="EK24086" s="598"/>
    </row>
    <row r="24087" spans="141:141">
      <c r="EK24087" s="598"/>
    </row>
    <row r="24088" spans="141:141">
      <c r="EK24088" s="598"/>
    </row>
    <row r="24089" spans="141:141">
      <c r="EK24089" s="598"/>
    </row>
    <row r="24090" spans="141:141">
      <c r="EK24090" s="598"/>
    </row>
    <row r="24091" spans="141:141">
      <c r="EK24091" s="598"/>
    </row>
    <row r="24092" spans="141:141">
      <c r="EK24092" s="598"/>
    </row>
    <row r="24093" spans="141:141">
      <c r="EK24093" s="598"/>
    </row>
    <row r="24094" spans="141:141">
      <c r="EK24094" s="598"/>
    </row>
    <row r="24095" spans="141:141">
      <c r="EK24095" s="598"/>
    </row>
    <row r="24096" spans="141:141">
      <c r="EK24096" s="598"/>
    </row>
    <row r="24097" spans="141:141">
      <c r="EK24097" s="598"/>
    </row>
    <row r="24098" spans="141:141">
      <c r="EK24098" s="598"/>
    </row>
    <row r="24099" spans="141:141">
      <c r="EK24099" s="598"/>
    </row>
    <row r="24100" spans="141:141">
      <c r="EK24100" s="598"/>
    </row>
    <row r="24101" spans="141:141">
      <c r="EK24101" s="598"/>
    </row>
    <row r="24102" spans="141:141">
      <c r="EK24102" s="598"/>
    </row>
    <row r="24103" spans="141:141">
      <c r="EK24103" s="598"/>
    </row>
    <row r="24104" spans="141:141">
      <c r="EK24104" s="598"/>
    </row>
    <row r="24105" spans="141:141">
      <c r="EK24105" s="598"/>
    </row>
    <row r="24106" spans="141:141">
      <c r="EK24106" s="598"/>
    </row>
    <row r="24107" spans="141:141">
      <c r="EK24107" s="598"/>
    </row>
    <row r="24108" spans="141:141">
      <c r="EK24108" s="598"/>
    </row>
    <row r="24109" spans="141:141">
      <c r="EK24109" s="598"/>
    </row>
    <row r="24110" spans="141:141">
      <c r="EK24110" s="598"/>
    </row>
    <row r="24111" spans="141:141">
      <c r="EK24111" s="598"/>
    </row>
    <row r="24112" spans="141:141">
      <c r="EK24112" s="598"/>
    </row>
    <row r="24113" spans="141:141">
      <c r="EK24113" s="598"/>
    </row>
    <row r="24114" spans="141:141">
      <c r="EK24114" s="598"/>
    </row>
    <row r="24115" spans="141:141">
      <c r="EK24115" s="598"/>
    </row>
    <row r="24116" spans="141:141">
      <c r="EK24116" s="598"/>
    </row>
    <row r="24117" spans="141:141">
      <c r="EK24117" s="598"/>
    </row>
    <row r="24118" spans="141:141">
      <c r="EK24118" s="598"/>
    </row>
    <row r="24119" spans="141:141">
      <c r="EK24119" s="598"/>
    </row>
    <row r="24120" spans="141:141">
      <c r="EK24120" s="598"/>
    </row>
    <row r="24121" spans="141:141">
      <c r="EK24121" s="598"/>
    </row>
    <row r="24122" spans="141:141">
      <c r="EK24122" s="598"/>
    </row>
    <row r="24123" spans="141:141">
      <c r="EK24123" s="598"/>
    </row>
    <row r="24124" spans="141:141">
      <c r="EK24124" s="598"/>
    </row>
    <row r="24125" spans="141:141">
      <c r="EK24125" s="598"/>
    </row>
    <row r="24126" spans="141:141">
      <c r="EK24126" s="598"/>
    </row>
    <row r="24127" spans="141:141">
      <c r="EK24127" s="598"/>
    </row>
    <row r="24128" spans="141:141">
      <c r="EK24128" s="598"/>
    </row>
    <row r="24129" spans="141:141">
      <c r="EK24129" s="598"/>
    </row>
    <row r="24130" spans="141:141">
      <c r="EK24130" s="598"/>
    </row>
    <row r="24131" spans="141:141">
      <c r="EK24131" s="598"/>
    </row>
    <row r="24132" spans="141:141">
      <c r="EK24132" s="598"/>
    </row>
    <row r="24133" spans="141:141">
      <c r="EK24133" s="598"/>
    </row>
    <row r="24134" spans="141:141">
      <c r="EK24134" s="598"/>
    </row>
    <row r="24135" spans="141:141">
      <c r="EK24135" s="598"/>
    </row>
    <row r="24136" spans="141:141">
      <c r="EK24136" s="598"/>
    </row>
    <row r="24137" spans="141:141">
      <c r="EK24137" s="598"/>
    </row>
    <row r="24138" spans="141:141">
      <c r="EK24138" s="598"/>
    </row>
    <row r="24139" spans="141:141">
      <c r="EK24139" s="598"/>
    </row>
    <row r="24140" spans="141:141">
      <c r="EK24140" s="598"/>
    </row>
    <row r="24141" spans="141:141">
      <c r="EK24141" s="598"/>
    </row>
    <row r="24142" spans="141:141">
      <c r="EK24142" s="598"/>
    </row>
    <row r="24143" spans="141:141">
      <c r="EK24143" s="598"/>
    </row>
    <row r="24144" spans="141:141">
      <c r="EK24144" s="598"/>
    </row>
    <row r="24145" spans="141:141">
      <c r="EK24145" s="598"/>
    </row>
    <row r="24146" spans="141:141">
      <c r="EK24146" s="598"/>
    </row>
    <row r="24147" spans="141:141">
      <c r="EK24147" s="598"/>
    </row>
    <row r="24148" spans="141:141">
      <c r="EK24148" s="598"/>
    </row>
    <row r="24149" spans="141:141">
      <c r="EK24149" s="598"/>
    </row>
    <row r="24150" spans="141:141">
      <c r="EK24150" s="598"/>
    </row>
    <row r="24151" spans="141:141">
      <c r="EK24151" s="598"/>
    </row>
    <row r="24152" spans="141:141">
      <c r="EK24152" s="598"/>
    </row>
    <row r="24153" spans="141:141">
      <c r="EK24153" s="598"/>
    </row>
    <row r="24154" spans="141:141">
      <c r="EK24154" s="598"/>
    </row>
    <row r="24155" spans="141:141">
      <c r="EK24155" s="598"/>
    </row>
    <row r="24156" spans="141:141">
      <c r="EK24156" s="598"/>
    </row>
    <row r="24157" spans="141:141">
      <c r="EK24157" s="598"/>
    </row>
    <row r="24158" spans="141:141">
      <c r="EK24158" s="598"/>
    </row>
    <row r="24159" spans="141:141">
      <c r="EK24159" s="598"/>
    </row>
    <row r="24160" spans="141:141">
      <c r="EK24160" s="598"/>
    </row>
    <row r="24161" spans="141:141">
      <c r="EK24161" s="598"/>
    </row>
    <row r="24162" spans="141:141">
      <c r="EK24162" s="598"/>
    </row>
    <row r="24163" spans="141:141">
      <c r="EK24163" s="598"/>
    </row>
    <row r="24164" spans="141:141">
      <c r="EK24164" s="598"/>
    </row>
    <row r="24165" spans="141:141">
      <c r="EK24165" s="598"/>
    </row>
    <row r="24166" spans="141:141">
      <c r="EK24166" s="598"/>
    </row>
    <row r="24167" spans="141:141">
      <c r="EK24167" s="598"/>
    </row>
    <row r="24168" spans="141:141">
      <c r="EK24168" s="598"/>
    </row>
    <row r="24169" spans="141:141">
      <c r="EK24169" s="598"/>
    </row>
    <row r="24170" spans="141:141">
      <c r="EK24170" s="598"/>
    </row>
    <row r="24171" spans="141:141">
      <c r="EK24171" s="598"/>
    </row>
    <row r="24172" spans="141:141">
      <c r="EK24172" s="598"/>
    </row>
    <row r="24173" spans="141:141">
      <c r="EK24173" s="598"/>
    </row>
    <row r="24174" spans="141:141">
      <c r="EK24174" s="598"/>
    </row>
    <row r="24175" spans="141:141">
      <c r="EK24175" s="598"/>
    </row>
    <row r="24176" spans="141:141">
      <c r="EK24176" s="598"/>
    </row>
    <row r="24177" spans="141:141">
      <c r="EK24177" s="598"/>
    </row>
    <row r="24178" spans="141:141">
      <c r="EK24178" s="598"/>
    </row>
    <row r="24179" spans="141:141">
      <c r="EK24179" s="598"/>
    </row>
    <row r="24180" spans="141:141">
      <c r="EK24180" s="598"/>
    </row>
    <row r="24181" spans="141:141">
      <c r="EK24181" s="598"/>
    </row>
    <row r="24182" spans="141:141">
      <c r="EK24182" s="598"/>
    </row>
    <row r="24183" spans="141:141">
      <c r="EK24183" s="598"/>
    </row>
    <row r="24184" spans="141:141">
      <c r="EK24184" s="598"/>
    </row>
    <row r="24185" spans="141:141">
      <c r="EK24185" s="598"/>
    </row>
    <row r="24186" spans="141:141">
      <c r="EK24186" s="598"/>
    </row>
    <row r="24187" spans="141:141">
      <c r="EK24187" s="598"/>
    </row>
    <row r="24188" spans="141:141">
      <c r="EK24188" s="598"/>
    </row>
    <row r="24189" spans="141:141">
      <c r="EK24189" s="598"/>
    </row>
    <row r="24190" spans="141:141">
      <c r="EK24190" s="598"/>
    </row>
    <row r="24191" spans="141:141">
      <c r="EK24191" s="598"/>
    </row>
    <row r="24192" spans="141:141">
      <c r="EK24192" s="598"/>
    </row>
    <row r="24193" spans="141:141">
      <c r="EK24193" s="598"/>
    </row>
    <row r="24194" spans="141:141">
      <c r="EK24194" s="598"/>
    </row>
    <row r="24195" spans="141:141">
      <c r="EK24195" s="598"/>
    </row>
    <row r="24196" spans="141:141">
      <c r="EK24196" s="598"/>
    </row>
    <row r="24197" spans="141:141">
      <c r="EK24197" s="598"/>
    </row>
    <row r="24198" spans="141:141">
      <c r="EK24198" s="598"/>
    </row>
    <row r="24199" spans="141:141">
      <c r="EK24199" s="598"/>
    </row>
    <row r="24200" spans="141:141">
      <c r="EK24200" s="598"/>
    </row>
    <row r="24201" spans="141:141">
      <c r="EK24201" s="598"/>
    </row>
    <row r="24202" spans="141:141">
      <c r="EK24202" s="598"/>
    </row>
    <row r="24203" spans="141:141">
      <c r="EK24203" s="598"/>
    </row>
    <row r="24204" spans="141:141">
      <c r="EK24204" s="598"/>
    </row>
    <row r="24205" spans="141:141">
      <c r="EK24205" s="598"/>
    </row>
    <row r="24206" spans="141:141">
      <c r="EK24206" s="598"/>
    </row>
    <row r="24207" spans="141:141">
      <c r="EK24207" s="598"/>
    </row>
    <row r="24208" spans="141:141">
      <c r="EK24208" s="598"/>
    </row>
    <row r="24209" spans="141:141">
      <c r="EK24209" s="598"/>
    </row>
    <row r="24210" spans="141:141">
      <c r="EK24210" s="598"/>
    </row>
    <row r="24211" spans="141:141">
      <c r="EK24211" s="598"/>
    </row>
    <row r="24212" spans="141:141">
      <c r="EK24212" s="598"/>
    </row>
    <row r="24213" spans="141:141">
      <c r="EK24213" s="598"/>
    </row>
    <row r="24214" spans="141:141">
      <c r="EK24214" s="598"/>
    </row>
    <row r="24215" spans="141:141">
      <c r="EK24215" s="598"/>
    </row>
    <row r="24216" spans="141:141">
      <c r="EK24216" s="598"/>
    </row>
    <row r="24217" spans="141:141">
      <c r="EK24217" s="598"/>
    </row>
    <row r="24218" spans="141:141">
      <c r="EK24218" s="598"/>
    </row>
    <row r="24219" spans="141:141">
      <c r="EK24219" s="598"/>
    </row>
    <row r="24220" spans="141:141">
      <c r="EK24220" s="598"/>
    </row>
    <row r="24221" spans="141:141">
      <c r="EK24221" s="598"/>
    </row>
    <row r="24222" spans="141:141">
      <c r="EK24222" s="598"/>
    </row>
    <row r="24223" spans="141:141">
      <c r="EK24223" s="598"/>
    </row>
    <row r="24224" spans="141:141">
      <c r="EK24224" s="598"/>
    </row>
    <row r="24225" spans="141:141">
      <c r="EK24225" s="598"/>
    </row>
    <row r="24226" spans="141:141">
      <c r="EK24226" s="598"/>
    </row>
    <row r="24227" spans="141:141">
      <c r="EK24227" s="598"/>
    </row>
    <row r="24228" spans="141:141">
      <c r="EK24228" s="598"/>
    </row>
    <row r="24229" spans="141:141">
      <c r="EK24229" s="598"/>
    </row>
    <row r="24230" spans="141:141">
      <c r="EK24230" s="598"/>
    </row>
    <row r="24231" spans="141:141">
      <c r="EK24231" s="598"/>
    </row>
    <row r="24232" spans="141:141">
      <c r="EK24232" s="598"/>
    </row>
    <row r="24233" spans="141:141">
      <c r="EK24233" s="598"/>
    </row>
    <row r="24234" spans="141:141">
      <c r="EK24234" s="598"/>
    </row>
    <row r="24235" spans="141:141">
      <c r="EK24235" s="598"/>
    </row>
    <row r="24236" spans="141:141">
      <c r="EK24236" s="598"/>
    </row>
    <row r="24237" spans="141:141">
      <c r="EK24237" s="598"/>
    </row>
    <row r="24238" spans="141:141">
      <c r="EK24238" s="598"/>
    </row>
    <row r="24239" spans="141:141">
      <c r="EK24239" s="598"/>
    </row>
    <row r="24240" spans="141:141">
      <c r="EK24240" s="598"/>
    </row>
    <row r="24241" spans="141:141">
      <c r="EK24241" s="598"/>
    </row>
    <row r="24242" spans="141:141">
      <c r="EK24242" s="598"/>
    </row>
    <row r="24243" spans="141:141">
      <c r="EK24243" s="598"/>
    </row>
    <row r="24244" spans="141:141">
      <c r="EK24244" s="598"/>
    </row>
    <row r="24245" spans="141:141">
      <c r="EK24245" s="598"/>
    </row>
    <row r="24246" spans="141:141">
      <c r="EK24246" s="598"/>
    </row>
    <row r="24247" spans="141:141">
      <c r="EK24247" s="598"/>
    </row>
    <row r="24248" spans="141:141">
      <c r="EK24248" s="598"/>
    </row>
    <row r="24249" spans="141:141">
      <c r="EK24249" s="598"/>
    </row>
    <row r="24250" spans="141:141">
      <c r="EK24250" s="598"/>
    </row>
    <row r="24251" spans="141:141">
      <c r="EK24251" s="598"/>
    </row>
    <row r="24252" spans="141:141">
      <c r="EK24252" s="598"/>
    </row>
    <row r="24253" spans="141:141">
      <c r="EK24253" s="598"/>
    </row>
    <row r="24254" spans="141:141">
      <c r="EK24254" s="598"/>
    </row>
    <row r="24255" spans="141:141">
      <c r="EK24255" s="598"/>
    </row>
    <row r="24256" spans="141:141">
      <c r="EK24256" s="598"/>
    </row>
    <row r="24257" spans="141:141">
      <c r="EK24257" s="598"/>
    </row>
    <row r="24258" spans="141:141">
      <c r="EK24258" s="598"/>
    </row>
    <row r="24259" spans="141:141">
      <c r="EK24259" s="598"/>
    </row>
    <row r="24260" spans="141:141">
      <c r="EK24260" s="598"/>
    </row>
    <row r="24261" spans="141:141">
      <c r="EK24261" s="598"/>
    </row>
    <row r="24262" spans="141:141">
      <c r="EK24262" s="598"/>
    </row>
    <row r="24263" spans="141:141">
      <c r="EK24263" s="598"/>
    </row>
    <row r="24264" spans="141:141">
      <c r="EK24264" s="598"/>
    </row>
    <row r="24265" spans="141:141">
      <c r="EK24265" s="598"/>
    </row>
    <row r="24266" spans="141:141">
      <c r="EK24266" s="598"/>
    </row>
    <row r="24267" spans="141:141">
      <c r="EK24267" s="598"/>
    </row>
    <row r="24268" spans="141:141">
      <c r="EK24268" s="598"/>
    </row>
    <row r="24269" spans="141:141">
      <c r="EK24269" s="598"/>
    </row>
    <row r="24270" spans="141:141">
      <c r="EK24270" s="598"/>
    </row>
    <row r="24271" spans="141:141">
      <c r="EK24271" s="598"/>
    </row>
    <row r="24272" spans="141:141">
      <c r="EK24272" s="598"/>
    </row>
    <row r="24273" spans="141:141">
      <c r="EK24273" s="598"/>
    </row>
    <row r="24274" spans="141:141">
      <c r="EK24274" s="598"/>
    </row>
    <row r="24275" spans="141:141">
      <c r="EK24275" s="598"/>
    </row>
    <row r="24276" spans="141:141">
      <c r="EK24276" s="598"/>
    </row>
    <row r="24277" spans="141:141">
      <c r="EK24277" s="598"/>
    </row>
    <row r="24278" spans="141:141">
      <c r="EK24278" s="598"/>
    </row>
    <row r="24279" spans="141:141">
      <c r="EK24279" s="598"/>
    </row>
    <row r="24280" spans="141:141">
      <c r="EK24280" s="598"/>
    </row>
    <row r="24281" spans="141:141">
      <c r="EK24281" s="598"/>
    </row>
    <row r="24282" spans="141:141">
      <c r="EK24282" s="598"/>
    </row>
    <row r="24283" spans="141:141">
      <c r="EK24283" s="598"/>
    </row>
    <row r="24284" spans="141:141">
      <c r="EK24284" s="598"/>
    </row>
    <row r="24285" spans="141:141">
      <c r="EK24285" s="598"/>
    </row>
    <row r="24286" spans="141:141">
      <c r="EK24286" s="598"/>
    </row>
    <row r="24287" spans="141:141">
      <c r="EK24287" s="598"/>
    </row>
    <row r="24288" spans="141:141">
      <c r="EK24288" s="598"/>
    </row>
    <row r="24289" spans="141:141">
      <c r="EK24289" s="598"/>
    </row>
    <row r="24290" spans="141:141">
      <c r="EK24290" s="598"/>
    </row>
    <row r="24291" spans="141:141">
      <c r="EK24291" s="598"/>
    </row>
    <row r="24292" spans="141:141">
      <c r="EK24292" s="598"/>
    </row>
    <row r="24293" spans="141:141">
      <c r="EK24293" s="598"/>
    </row>
    <row r="24294" spans="141:141">
      <c r="EK24294" s="598"/>
    </row>
    <row r="24295" spans="141:141">
      <c r="EK24295" s="598"/>
    </row>
    <row r="24296" spans="141:141">
      <c r="EK24296" s="598"/>
    </row>
    <row r="24297" spans="141:141">
      <c r="EK24297" s="598"/>
    </row>
    <row r="24298" spans="141:141">
      <c r="EK24298" s="598"/>
    </row>
    <row r="24299" spans="141:141">
      <c r="EK24299" s="598"/>
    </row>
    <row r="24300" spans="141:141">
      <c r="EK24300" s="598"/>
    </row>
    <row r="24301" spans="141:141">
      <c r="EK24301" s="598"/>
    </row>
    <row r="24302" spans="141:141">
      <c r="EK24302" s="598"/>
    </row>
    <row r="24303" spans="141:141">
      <c r="EK24303" s="598"/>
    </row>
    <row r="24304" spans="141:141">
      <c r="EK24304" s="598"/>
    </row>
    <row r="24305" spans="141:141">
      <c r="EK24305" s="598"/>
    </row>
    <row r="24306" spans="141:141">
      <c r="EK24306" s="598"/>
    </row>
    <row r="24307" spans="141:141">
      <c r="EK24307" s="598"/>
    </row>
    <row r="24308" spans="141:141">
      <c r="EK24308" s="598"/>
    </row>
    <row r="24309" spans="141:141">
      <c r="EK24309" s="598"/>
    </row>
    <row r="24310" spans="141:141">
      <c r="EK24310" s="598"/>
    </row>
    <row r="24311" spans="141:141">
      <c r="EK24311" s="598"/>
    </row>
    <row r="24312" spans="141:141">
      <c r="EK24312" s="598"/>
    </row>
    <row r="24313" spans="141:141">
      <c r="EK24313" s="598"/>
    </row>
    <row r="24314" spans="141:141">
      <c r="EK24314" s="598"/>
    </row>
    <row r="24315" spans="141:141">
      <c r="EK24315" s="598"/>
    </row>
    <row r="24316" spans="141:141">
      <c r="EK24316" s="598"/>
    </row>
    <row r="24317" spans="141:141">
      <c r="EK24317" s="598"/>
    </row>
    <row r="24318" spans="141:141">
      <c r="EK24318" s="598"/>
    </row>
    <row r="24319" spans="141:141">
      <c r="EK24319" s="598"/>
    </row>
    <row r="24320" spans="141:141">
      <c r="EK24320" s="598"/>
    </row>
    <row r="24321" spans="141:141">
      <c r="EK24321" s="598"/>
    </row>
    <row r="24322" spans="141:141">
      <c r="EK24322" s="598"/>
    </row>
    <row r="24323" spans="141:141">
      <c r="EK24323" s="598"/>
    </row>
    <row r="24324" spans="141:141">
      <c r="EK24324" s="598"/>
    </row>
    <row r="24325" spans="141:141">
      <c r="EK24325" s="598"/>
    </row>
    <row r="24326" spans="141:141">
      <c r="EK24326" s="598"/>
    </row>
    <row r="24327" spans="141:141">
      <c r="EK24327" s="598"/>
    </row>
    <row r="24328" spans="141:141">
      <c r="EK24328" s="598"/>
    </row>
    <row r="24329" spans="141:141">
      <c r="EK24329" s="598"/>
    </row>
    <row r="24330" spans="141:141">
      <c r="EK24330" s="598"/>
    </row>
    <row r="24331" spans="141:141">
      <c r="EK24331" s="598"/>
    </row>
    <row r="24332" spans="141:141">
      <c r="EK24332" s="598"/>
    </row>
    <row r="24333" spans="141:141">
      <c r="EK24333" s="598"/>
    </row>
    <row r="24334" spans="141:141">
      <c r="EK24334" s="598"/>
    </row>
    <row r="24335" spans="141:141">
      <c r="EK24335" s="598"/>
    </row>
    <row r="24336" spans="141:141">
      <c r="EK24336" s="598"/>
    </row>
    <row r="24337" spans="141:141">
      <c r="EK24337" s="598"/>
    </row>
    <row r="24338" spans="141:141">
      <c r="EK24338" s="598"/>
    </row>
    <row r="24339" spans="141:141">
      <c r="EK24339" s="598"/>
    </row>
    <row r="24340" spans="141:141">
      <c r="EK24340" s="598"/>
    </row>
    <row r="24341" spans="141:141">
      <c r="EK24341" s="598"/>
    </row>
    <row r="24342" spans="141:141">
      <c r="EK24342" s="598"/>
    </row>
    <row r="24343" spans="141:141">
      <c r="EK24343" s="598"/>
    </row>
    <row r="24344" spans="141:141">
      <c r="EK24344" s="598"/>
    </row>
    <row r="24345" spans="141:141">
      <c r="EK24345" s="598"/>
    </row>
    <row r="24346" spans="141:141">
      <c r="EK24346" s="598"/>
    </row>
    <row r="24347" spans="141:141">
      <c r="EK24347" s="598"/>
    </row>
    <row r="24348" spans="141:141">
      <c r="EK24348" s="598"/>
    </row>
    <row r="24349" spans="141:141">
      <c r="EK24349" s="598"/>
    </row>
    <row r="24350" spans="141:141">
      <c r="EK24350" s="598"/>
    </row>
    <row r="24351" spans="141:141">
      <c r="EK24351" s="598"/>
    </row>
    <row r="24352" spans="141:141">
      <c r="EK24352" s="598"/>
    </row>
    <row r="24353" spans="141:141">
      <c r="EK24353" s="598"/>
    </row>
    <row r="24354" spans="141:141">
      <c r="EK24354" s="598"/>
    </row>
    <row r="24355" spans="141:141">
      <c r="EK24355" s="598"/>
    </row>
    <row r="24356" spans="141:141">
      <c r="EK24356" s="598"/>
    </row>
    <row r="24357" spans="141:141">
      <c r="EK24357" s="598"/>
    </row>
    <row r="24358" spans="141:141">
      <c r="EK24358" s="598"/>
    </row>
    <row r="24359" spans="141:141">
      <c r="EK24359" s="598"/>
    </row>
    <row r="24360" spans="141:141">
      <c r="EK24360" s="598"/>
    </row>
    <row r="24361" spans="141:141">
      <c r="EK24361" s="598"/>
    </row>
    <row r="24362" spans="141:141">
      <c r="EK24362" s="598"/>
    </row>
    <row r="24363" spans="141:141">
      <c r="EK24363" s="598"/>
    </row>
    <row r="24364" spans="141:141">
      <c r="EK24364" s="598"/>
    </row>
    <row r="24365" spans="141:141">
      <c r="EK24365" s="598"/>
    </row>
    <row r="24366" spans="141:141">
      <c r="EK24366" s="598"/>
    </row>
    <row r="24367" spans="141:141">
      <c r="EK24367" s="598"/>
    </row>
    <row r="24368" spans="141:141">
      <c r="EK24368" s="598"/>
    </row>
    <row r="24369" spans="141:141">
      <c r="EK24369" s="598"/>
    </row>
    <row r="24370" spans="141:141">
      <c r="EK24370" s="598"/>
    </row>
    <row r="24371" spans="141:141">
      <c r="EK24371" s="598"/>
    </row>
    <row r="24372" spans="141:141">
      <c r="EK24372" s="598"/>
    </row>
    <row r="24373" spans="141:141">
      <c r="EK24373" s="598"/>
    </row>
    <row r="24374" spans="141:141">
      <c r="EK24374" s="598"/>
    </row>
    <row r="24375" spans="141:141">
      <c r="EK24375" s="598"/>
    </row>
    <row r="24376" spans="141:141">
      <c r="EK24376" s="598"/>
    </row>
    <row r="24377" spans="141:141">
      <c r="EK24377" s="598"/>
    </row>
    <row r="24378" spans="141:141">
      <c r="EK24378" s="598"/>
    </row>
    <row r="24379" spans="141:141">
      <c r="EK24379" s="598"/>
    </row>
    <row r="24380" spans="141:141">
      <c r="EK24380" s="598"/>
    </row>
    <row r="24381" spans="141:141">
      <c r="EK24381" s="598"/>
    </row>
    <row r="24382" spans="141:141">
      <c r="EK24382" s="598"/>
    </row>
    <row r="24383" spans="141:141">
      <c r="EK24383" s="598"/>
    </row>
    <row r="24384" spans="141:141">
      <c r="EK24384" s="598"/>
    </row>
    <row r="24385" spans="141:141">
      <c r="EK24385" s="598"/>
    </row>
    <row r="24386" spans="141:141">
      <c r="EK24386" s="598"/>
    </row>
    <row r="24387" spans="141:141">
      <c r="EK24387" s="598"/>
    </row>
    <row r="24388" spans="141:141">
      <c r="EK24388" s="598"/>
    </row>
    <row r="24389" spans="141:141">
      <c r="EK24389" s="598"/>
    </row>
    <row r="24390" spans="141:141">
      <c r="EK24390" s="598"/>
    </row>
    <row r="24391" spans="141:141">
      <c r="EK24391" s="598"/>
    </row>
    <row r="24392" spans="141:141">
      <c r="EK24392" s="598"/>
    </row>
    <row r="24393" spans="141:141">
      <c r="EK24393" s="598"/>
    </row>
    <row r="24394" spans="141:141">
      <c r="EK24394" s="598"/>
    </row>
    <row r="24395" spans="141:141">
      <c r="EK24395" s="598"/>
    </row>
    <row r="24396" spans="141:141">
      <c r="EK24396" s="598"/>
    </row>
    <row r="24397" spans="141:141">
      <c r="EK24397" s="598"/>
    </row>
    <row r="24398" spans="141:141">
      <c r="EK24398" s="598"/>
    </row>
    <row r="24399" spans="141:141">
      <c r="EK24399" s="598"/>
    </row>
    <row r="24400" spans="141:141">
      <c r="EK24400" s="598"/>
    </row>
    <row r="24401" spans="141:141">
      <c r="EK24401" s="598"/>
    </row>
    <row r="24402" spans="141:141">
      <c r="EK24402" s="598"/>
    </row>
    <row r="24403" spans="141:141">
      <c r="EK24403" s="598"/>
    </row>
    <row r="24404" spans="141:141">
      <c r="EK24404" s="598"/>
    </row>
    <row r="24405" spans="141:141">
      <c r="EK24405" s="598"/>
    </row>
    <row r="24406" spans="141:141">
      <c r="EK24406" s="598"/>
    </row>
    <row r="24407" spans="141:141">
      <c r="EK24407" s="598"/>
    </row>
    <row r="24408" spans="141:141">
      <c r="EK24408" s="598"/>
    </row>
    <row r="24409" spans="141:141">
      <c r="EK24409" s="598"/>
    </row>
    <row r="24410" spans="141:141">
      <c r="EK24410" s="598"/>
    </row>
    <row r="24411" spans="141:141">
      <c r="EK24411" s="598"/>
    </row>
    <row r="24412" spans="141:141">
      <c r="EK24412" s="598"/>
    </row>
    <row r="24413" spans="141:141">
      <c r="EK24413" s="598"/>
    </row>
    <row r="24414" spans="141:141">
      <c r="EK24414" s="598"/>
    </row>
    <row r="24415" spans="141:141">
      <c r="EK24415" s="598"/>
    </row>
    <row r="24416" spans="141:141">
      <c r="EK24416" s="598"/>
    </row>
    <row r="24417" spans="141:141">
      <c r="EK24417" s="598"/>
    </row>
    <row r="24418" spans="141:141">
      <c r="EK24418" s="598"/>
    </row>
    <row r="24419" spans="141:141">
      <c r="EK24419" s="598"/>
    </row>
    <row r="24420" spans="141:141">
      <c r="EK24420" s="598"/>
    </row>
    <row r="24421" spans="141:141">
      <c r="EK24421" s="598"/>
    </row>
    <row r="24422" spans="141:141">
      <c r="EK24422" s="598"/>
    </row>
    <row r="24423" spans="141:141">
      <c r="EK24423" s="598"/>
    </row>
    <row r="24424" spans="141:141">
      <c r="EK24424" s="598"/>
    </row>
    <row r="24425" spans="141:141">
      <c r="EK24425" s="598"/>
    </row>
    <row r="24426" spans="141:141">
      <c r="EK24426" s="598"/>
    </row>
    <row r="24427" spans="141:141">
      <c r="EK24427" s="598"/>
    </row>
    <row r="24428" spans="141:141">
      <c r="EK24428" s="598"/>
    </row>
    <row r="24429" spans="141:141">
      <c r="EK24429" s="598"/>
    </row>
    <row r="24430" spans="141:141">
      <c r="EK24430" s="598"/>
    </row>
    <row r="24431" spans="141:141">
      <c r="EK24431" s="598"/>
    </row>
    <row r="24432" spans="141:141">
      <c r="EK24432" s="598"/>
    </row>
    <row r="24433" spans="141:141">
      <c r="EK24433" s="598"/>
    </row>
    <row r="24434" spans="141:141">
      <c r="EK24434" s="598"/>
    </row>
    <row r="24435" spans="141:141">
      <c r="EK24435" s="598"/>
    </row>
    <row r="24436" spans="141:141">
      <c r="EK24436" s="598"/>
    </row>
    <row r="24437" spans="141:141">
      <c r="EK24437" s="598"/>
    </row>
    <row r="24438" spans="141:141">
      <c r="EK24438" s="598"/>
    </row>
    <row r="24439" spans="141:141">
      <c r="EK24439" s="598"/>
    </row>
    <row r="24440" spans="141:141">
      <c r="EK24440" s="598"/>
    </row>
    <row r="24441" spans="141:141">
      <c r="EK24441" s="598"/>
    </row>
    <row r="24442" spans="141:141">
      <c r="EK24442" s="598"/>
    </row>
    <row r="24443" spans="141:141">
      <c r="EK24443" s="598"/>
    </row>
    <row r="24444" spans="141:141">
      <c r="EK24444" s="598"/>
    </row>
    <row r="24445" spans="141:141">
      <c r="EK24445" s="598"/>
    </row>
    <row r="24446" spans="141:141">
      <c r="EK24446" s="598"/>
    </row>
    <row r="24447" spans="141:141">
      <c r="EK24447" s="598"/>
    </row>
    <row r="24448" spans="141:141">
      <c r="EK24448" s="598"/>
    </row>
    <row r="24449" spans="141:141">
      <c r="EK24449" s="598"/>
    </row>
    <row r="24450" spans="141:141">
      <c r="EK24450" s="598"/>
    </row>
    <row r="24451" spans="141:141">
      <c r="EK24451" s="598"/>
    </row>
    <row r="24452" spans="141:141">
      <c r="EK24452" s="598"/>
    </row>
    <row r="24453" spans="141:141">
      <c r="EK24453" s="598"/>
    </row>
    <row r="24454" spans="141:141">
      <c r="EK24454" s="598"/>
    </row>
    <row r="24455" spans="141:141">
      <c r="EK24455" s="598"/>
    </row>
    <row r="24456" spans="141:141">
      <c r="EK24456" s="598"/>
    </row>
    <row r="24457" spans="141:141">
      <c r="EK24457" s="598"/>
    </row>
    <row r="24458" spans="141:141">
      <c r="EK24458" s="598"/>
    </row>
    <row r="24459" spans="141:141">
      <c r="EK24459" s="598"/>
    </row>
    <row r="24460" spans="141:141">
      <c r="EK24460" s="598"/>
    </row>
    <row r="24461" spans="141:141">
      <c r="EK24461" s="598"/>
    </row>
    <row r="24462" spans="141:141">
      <c r="EK24462" s="598"/>
    </row>
    <row r="24463" spans="141:141">
      <c r="EK24463" s="598"/>
    </row>
    <row r="24464" spans="141:141">
      <c r="EK24464" s="598"/>
    </row>
    <row r="24465" spans="141:141">
      <c r="EK24465" s="598"/>
    </row>
    <row r="24466" spans="141:141">
      <c r="EK24466" s="598"/>
    </row>
    <row r="24467" spans="141:141">
      <c r="EK24467" s="598"/>
    </row>
    <row r="24468" spans="141:141">
      <c r="EK24468" s="598"/>
    </row>
    <row r="24469" spans="141:141">
      <c r="EK24469" s="598"/>
    </row>
    <row r="24470" spans="141:141">
      <c r="EK24470" s="598"/>
    </row>
    <row r="24471" spans="141:141">
      <c r="EK24471" s="598"/>
    </row>
    <row r="24472" spans="141:141">
      <c r="EK24472" s="598"/>
    </row>
    <row r="24473" spans="141:141">
      <c r="EK24473" s="598"/>
    </row>
    <row r="24474" spans="141:141">
      <c r="EK24474" s="598"/>
    </row>
    <row r="24475" spans="141:141">
      <c r="EK24475" s="598"/>
    </row>
    <row r="24476" spans="141:141">
      <c r="EK24476" s="598"/>
    </row>
    <row r="24477" spans="141:141">
      <c r="EK24477" s="598"/>
    </row>
    <row r="24478" spans="141:141">
      <c r="EK24478" s="598"/>
    </row>
    <row r="24479" spans="141:141">
      <c r="EK24479" s="598"/>
    </row>
    <row r="24480" spans="141:141">
      <c r="EK24480" s="598"/>
    </row>
    <row r="24481" spans="141:141">
      <c r="EK24481" s="598"/>
    </row>
    <row r="24482" spans="141:141">
      <c r="EK24482" s="598"/>
    </row>
    <row r="24483" spans="141:141">
      <c r="EK24483" s="598"/>
    </row>
    <row r="24484" spans="141:141">
      <c r="EK24484" s="598"/>
    </row>
    <row r="24485" spans="141:141">
      <c r="EK24485" s="598"/>
    </row>
    <row r="24486" spans="141:141">
      <c r="EK24486" s="598"/>
    </row>
    <row r="24487" spans="141:141">
      <c r="EK24487" s="598"/>
    </row>
    <row r="24488" spans="141:141">
      <c r="EK24488" s="598"/>
    </row>
    <row r="24489" spans="141:141">
      <c r="EK24489" s="598"/>
    </row>
    <row r="24490" spans="141:141">
      <c r="EK24490" s="598"/>
    </row>
    <row r="24491" spans="141:141">
      <c r="EK24491" s="598"/>
    </row>
    <row r="24492" spans="141:141">
      <c r="EK24492" s="598"/>
    </row>
    <row r="24493" spans="141:141">
      <c r="EK24493" s="598"/>
    </row>
    <row r="24494" spans="141:141">
      <c r="EK24494" s="598"/>
    </row>
    <row r="24495" spans="141:141">
      <c r="EK24495" s="598"/>
    </row>
    <row r="24496" spans="141:141">
      <c r="EK24496" s="598"/>
    </row>
    <row r="24497" spans="141:141">
      <c r="EK24497" s="598"/>
    </row>
    <row r="24498" spans="141:141">
      <c r="EK24498" s="598"/>
    </row>
    <row r="24499" spans="141:141">
      <c r="EK24499" s="598"/>
    </row>
    <row r="24500" spans="141:141">
      <c r="EK24500" s="598"/>
    </row>
    <row r="24501" spans="141:141">
      <c r="EK24501" s="598"/>
    </row>
    <row r="24502" spans="141:141">
      <c r="EK24502" s="598"/>
    </row>
    <row r="24503" spans="141:141">
      <c r="EK24503" s="598"/>
    </row>
    <row r="24504" spans="141:141">
      <c r="EK24504" s="598"/>
    </row>
    <row r="24505" spans="141:141">
      <c r="EK24505" s="598"/>
    </row>
    <row r="24506" spans="141:141">
      <c r="EK24506" s="598"/>
    </row>
    <row r="24507" spans="141:141">
      <c r="EK24507" s="598"/>
    </row>
    <row r="24508" spans="141:141">
      <c r="EK24508" s="598"/>
    </row>
    <row r="24509" spans="141:141">
      <c r="EK24509" s="598"/>
    </row>
    <row r="24510" spans="141:141">
      <c r="EK24510" s="598"/>
    </row>
    <row r="24511" spans="141:141">
      <c r="EK24511" s="598"/>
    </row>
    <row r="24512" spans="141:141">
      <c r="EK24512" s="598"/>
    </row>
    <row r="24513" spans="141:141">
      <c r="EK24513" s="598"/>
    </row>
    <row r="24514" spans="141:141">
      <c r="EK24514" s="598"/>
    </row>
    <row r="24515" spans="141:141">
      <c r="EK24515" s="598"/>
    </row>
    <row r="24516" spans="141:141">
      <c r="EK24516" s="598"/>
    </row>
    <row r="24517" spans="141:141">
      <c r="EK24517" s="598"/>
    </row>
    <row r="24518" spans="141:141">
      <c r="EK24518" s="598"/>
    </row>
    <row r="24519" spans="141:141">
      <c r="EK24519" s="598"/>
    </row>
    <row r="24520" spans="141:141">
      <c r="EK24520" s="598"/>
    </row>
    <row r="24521" spans="141:141">
      <c r="EK24521" s="598"/>
    </row>
    <row r="24522" spans="141:141">
      <c r="EK24522" s="598"/>
    </row>
    <row r="24523" spans="141:141">
      <c r="EK24523" s="598"/>
    </row>
    <row r="24524" spans="141:141">
      <c r="EK24524" s="598"/>
    </row>
    <row r="24525" spans="141:141">
      <c r="EK24525" s="598"/>
    </row>
    <row r="24526" spans="141:141">
      <c r="EK24526" s="598"/>
    </row>
    <row r="24527" spans="141:141">
      <c r="EK24527" s="598"/>
    </row>
    <row r="24528" spans="141:141">
      <c r="EK24528" s="598"/>
    </row>
    <row r="24529" spans="141:141">
      <c r="EK24529" s="598"/>
    </row>
    <row r="24530" spans="141:141">
      <c r="EK24530" s="598"/>
    </row>
    <row r="24531" spans="141:141">
      <c r="EK24531" s="598"/>
    </row>
    <row r="24532" spans="141:141">
      <c r="EK24532" s="598"/>
    </row>
    <row r="24533" spans="141:141">
      <c r="EK24533" s="598"/>
    </row>
    <row r="24534" spans="141:141">
      <c r="EK24534" s="598"/>
    </row>
    <row r="24535" spans="141:141">
      <c r="EK24535" s="598"/>
    </row>
    <row r="24536" spans="141:141">
      <c r="EK24536" s="598"/>
    </row>
    <row r="24537" spans="141:141">
      <c r="EK24537" s="598"/>
    </row>
    <row r="24538" spans="141:141">
      <c r="EK24538" s="598"/>
    </row>
    <row r="24539" spans="141:141">
      <c r="EK24539" s="598"/>
    </row>
    <row r="24540" spans="141:141">
      <c r="EK24540" s="598"/>
    </row>
    <row r="24541" spans="141:141">
      <c r="EK24541" s="598"/>
    </row>
    <row r="24542" spans="141:141">
      <c r="EK24542" s="598"/>
    </row>
    <row r="24543" spans="141:141">
      <c r="EK24543" s="598"/>
    </row>
    <row r="24544" spans="141:141">
      <c r="EK24544" s="598"/>
    </row>
    <row r="24545" spans="141:141">
      <c r="EK24545" s="598"/>
    </row>
    <row r="24546" spans="141:141">
      <c r="EK24546" s="598"/>
    </row>
    <row r="24547" spans="141:141">
      <c r="EK24547" s="598"/>
    </row>
    <row r="24548" spans="141:141">
      <c r="EK24548" s="598"/>
    </row>
    <row r="24549" spans="141:141">
      <c r="EK24549" s="598"/>
    </row>
    <row r="24550" spans="141:141">
      <c r="EK24550" s="598"/>
    </row>
    <row r="24551" spans="141:141">
      <c r="EK24551" s="598"/>
    </row>
    <row r="24552" spans="141:141">
      <c r="EK24552" s="598"/>
    </row>
    <row r="24553" spans="141:141">
      <c r="EK24553" s="598"/>
    </row>
    <row r="24554" spans="141:141">
      <c r="EK24554" s="598"/>
    </row>
    <row r="24555" spans="141:141">
      <c r="EK24555" s="598"/>
    </row>
    <row r="24556" spans="141:141">
      <c r="EK24556" s="598"/>
    </row>
    <row r="24557" spans="141:141">
      <c r="EK24557" s="598"/>
    </row>
    <row r="24558" spans="141:141">
      <c r="EK24558" s="598"/>
    </row>
    <row r="24559" spans="141:141">
      <c r="EK24559" s="598"/>
    </row>
    <row r="24560" spans="141:141">
      <c r="EK24560" s="598"/>
    </row>
    <row r="24561" spans="141:141">
      <c r="EK24561" s="598"/>
    </row>
    <row r="24562" spans="141:141">
      <c r="EK24562" s="598"/>
    </row>
    <row r="24563" spans="141:141">
      <c r="EK24563" s="598"/>
    </row>
    <row r="24564" spans="141:141">
      <c r="EK24564" s="598"/>
    </row>
    <row r="24565" spans="141:141">
      <c r="EK24565" s="598"/>
    </row>
    <row r="24566" spans="141:141">
      <c r="EK24566" s="598"/>
    </row>
    <row r="24567" spans="141:141">
      <c r="EK24567" s="598"/>
    </row>
    <row r="24568" spans="141:141">
      <c r="EK24568" s="598"/>
    </row>
    <row r="24569" spans="141:141">
      <c r="EK24569" s="598"/>
    </row>
    <row r="24570" spans="141:141">
      <c r="EK24570" s="598"/>
    </row>
    <row r="24571" spans="141:141">
      <c r="EK24571" s="598"/>
    </row>
    <row r="24572" spans="141:141">
      <c r="EK24572" s="598"/>
    </row>
    <row r="24573" spans="141:141">
      <c r="EK24573" s="598"/>
    </row>
    <row r="24574" spans="141:141">
      <c r="EK24574" s="598"/>
    </row>
    <row r="24575" spans="141:141">
      <c r="EK24575" s="598"/>
    </row>
    <row r="24576" spans="141:141">
      <c r="EK24576" s="598"/>
    </row>
    <row r="24577" spans="141:141">
      <c r="EK24577" s="598"/>
    </row>
    <row r="24578" spans="141:141">
      <c r="EK24578" s="598"/>
    </row>
    <row r="24579" spans="141:141">
      <c r="EK24579" s="598"/>
    </row>
    <row r="24580" spans="141:141">
      <c r="EK24580" s="598"/>
    </row>
    <row r="24581" spans="141:141">
      <c r="EK24581" s="598"/>
    </row>
    <row r="24582" spans="141:141">
      <c r="EK24582" s="598"/>
    </row>
    <row r="24583" spans="141:141">
      <c r="EK24583" s="598"/>
    </row>
    <row r="24584" spans="141:141">
      <c r="EK24584" s="598"/>
    </row>
    <row r="24585" spans="141:141">
      <c r="EK24585" s="598"/>
    </row>
    <row r="24586" spans="141:141">
      <c r="EK24586" s="598"/>
    </row>
    <row r="24587" spans="141:141">
      <c r="EK24587" s="598"/>
    </row>
    <row r="24588" spans="141:141">
      <c r="EK24588" s="598"/>
    </row>
    <row r="24589" spans="141:141">
      <c r="EK24589" s="598"/>
    </row>
    <row r="24590" spans="141:141">
      <c r="EK24590" s="598"/>
    </row>
    <row r="24591" spans="141:141">
      <c r="EK24591" s="598"/>
    </row>
    <row r="24592" spans="141:141">
      <c r="EK24592" s="598"/>
    </row>
    <row r="24593" spans="141:141">
      <c r="EK24593" s="598"/>
    </row>
    <row r="24594" spans="141:141">
      <c r="EK24594" s="598"/>
    </row>
    <row r="24595" spans="141:141">
      <c r="EK24595" s="598"/>
    </row>
    <row r="24596" spans="141:141">
      <c r="EK24596" s="598"/>
    </row>
    <row r="24597" spans="141:141">
      <c r="EK24597" s="598"/>
    </row>
    <row r="24598" spans="141:141">
      <c r="EK24598" s="598"/>
    </row>
    <row r="24599" spans="141:141">
      <c r="EK24599" s="598"/>
    </row>
    <row r="24600" spans="141:141">
      <c r="EK24600" s="598"/>
    </row>
    <row r="24601" spans="141:141">
      <c r="EK24601" s="598"/>
    </row>
    <row r="24602" spans="141:141">
      <c r="EK24602" s="598"/>
    </row>
    <row r="24603" spans="141:141">
      <c r="EK24603" s="598"/>
    </row>
    <row r="24604" spans="141:141">
      <c r="EK24604" s="598"/>
    </row>
    <row r="24605" spans="141:141">
      <c r="EK24605" s="598"/>
    </row>
    <row r="24606" spans="141:141">
      <c r="EK24606" s="598"/>
    </row>
    <row r="24607" spans="141:141">
      <c r="EK24607" s="598"/>
    </row>
    <row r="24608" spans="141:141">
      <c r="EK24608" s="598"/>
    </row>
    <row r="24609" spans="141:141">
      <c r="EK24609" s="598"/>
    </row>
    <row r="24610" spans="141:141">
      <c r="EK24610" s="598"/>
    </row>
    <row r="24611" spans="141:141">
      <c r="EK24611" s="598"/>
    </row>
    <row r="24612" spans="141:141">
      <c r="EK24612" s="598"/>
    </row>
    <row r="24613" spans="141:141">
      <c r="EK24613" s="598"/>
    </row>
    <row r="24614" spans="141:141">
      <c r="EK24614" s="598"/>
    </row>
    <row r="24615" spans="141:141">
      <c r="EK24615" s="598"/>
    </row>
    <row r="24616" spans="141:141">
      <c r="EK24616" s="598"/>
    </row>
    <row r="24617" spans="141:141">
      <c r="EK24617" s="598"/>
    </row>
    <row r="24618" spans="141:141">
      <c r="EK24618" s="598"/>
    </row>
    <row r="24619" spans="141:141">
      <c r="EK24619" s="598"/>
    </row>
    <row r="24620" spans="141:141">
      <c r="EK24620" s="598"/>
    </row>
    <row r="24621" spans="141:141">
      <c r="EK24621" s="598"/>
    </row>
    <row r="24622" spans="141:141">
      <c r="EK24622" s="598"/>
    </row>
    <row r="24623" spans="141:141">
      <c r="EK24623" s="598"/>
    </row>
    <row r="24624" spans="141:141">
      <c r="EK24624" s="598"/>
    </row>
    <row r="24625" spans="141:141">
      <c r="EK24625" s="598"/>
    </row>
    <row r="24626" spans="141:141">
      <c r="EK24626" s="598"/>
    </row>
    <row r="24627" spans="141:141">
      <c r="EK24627" s="598"/>
    </row>
    <row r="24628" spans="141:141">
      <c r="EK24628" s="598"/>
    </row>
    <row r="24629" spans="141:141">
      <c r="EK24629" s="598"/>
    </row>
    <row r="24630" spans="141:141">
      <c r="EK24630" s="598"/>
    </row>
    <row r="24631" spans="141:141">
      <c r="EK24631" s="598"/>
    </row>
    <row r="24632" spans="141:141">
      <c r="EK24632" s="598"/>
    </row>
    <row r="24633" spans="141:141">
      <c r="EK24633" s="598"/>
    </row>
    <row r="24634" spans="141:141">
      <c r="EK24634" s="598"/>
    </row>
    <row r="24635" spans="141:141">
      <c r="EK24635" s="598"/>
    </row>
    <row r="24636" spans="141:141">
      <c r="EK24636" s="598"/>
    </row>
    <row r="24637" spans="141:141">
      <c r="EK24637" s="598"/>
    </row>
    <row r="24638" spans="141:141">
      <c r="EK24638" s="598"/>
    </row>
    <row r="24639" spans="141:141">
      <c r="EK24639" s="598"/>
    </row>
    <row r="24640" spans="141:141">
      <c r="EK24640" s="598"/>
    </row>
    <row r="24641" spans="141:141">
      <c r="EK24641" s="598"/>
    </row>
    <row r="24642" spans="141:141">
      <c r="EK24642" s="598"/>
    </row>
    <row r="24643" spans="141:141">
      <c r="EK24643" s="598"/>
    </row>
    <row r="24644" spans="141:141">
      <c r="EK24644" s="598"/>
    </row>
    <row r="24645" spans="141:141">
      <c r="EK24645" s="598"/>
    </row>
    <row r="24646" spans="141:141">
      <c r="EK24646" s="598"/>
    </row>
    <row r="24647" spans="141:141">
      <c r="EK24647" s="598"/>
    </row>
    <row r="24648" spans="141:141">
      <c r="EK24648" s="598"/>
    </row>
    <row r="24649" spans="141:141">
      <c r="EK24649" s="598"/>
    </row>
    <row r="24650" spans="141:141">
      <c r="EK24650" s="598"/>
    </row>
    <row r="24651" spans="141:141">
      <c r="EK24651" s="598"/>
    </row>
    <row r="24652" spans="141:141">
      <c r="EK24652" s="598"/>
    </row>
    <row r="24653" spans="141:141">
      <c r="EK24653" s="598"/>
    </row>
    <row r="24654" spans="141:141">
      <c r="EK24654" s="598"/>
    </row>
    <row r="24655" spans="141:141">
      <c r="EK24655" s="598"/>
    </row>
    <row r="24656" spans="141:141">
      <c r="EK24656" s="598"/>
    </row>
    <row r="24657" spans="141:141">
      <c r="EK24657" s="598"/>
    </row>
    <row r="24658" spans="141:141">
      <c r="EK24658" s="598"/>
    </row>
    <row r="24659" spans="141:141">
      <c r="EK24659" s="598"/>
    </row>
    <row r="24660" spans="141:141">
      <c r="EK24660" s="598"/>
    </row>
    <row r="24661" spans="141:141">
      <c r="EK24661" s="598"/>
    </row>
    <row r="24662" spans="141:141">
      <c r="EK24662" s="598"/>
    </row>
    <row r="24663" spans="141:141">
      <c r="EK24663" s="598"/>
    </row>
    <row r="24664" spans="141:141">
      <c r="EK24664" s="598"/>
    </row>
    <row r="24665" spans="141:141">
      <c r="EK24665" s="598"/>
    </row>
    <row r="24666" spans="141:141">
      <c r="EK24666" s="598"/>
    </row>
    <row r="24667" spans="141:141">
      <c r="EK24667" s="598"/>
    </row>
    <row r="24668" spans="141:141">
      <c r="EK24668" s="598"/>
    </row>
    <row r="24669" spans="141:141">
      <c r="EK24669" s="598"/>
    </row>
    <row r="24670" spans="141:141">
      <c r="EK24670" s="598"/>
    </row>
    <row r="24671" spans="141:141">
      <c r="EK24671" s="598"/>
    </row>
    <row r="24672" spans="141:141">
      <c r="EK24672" s="598"/>
    </row>
    <row r="24673" spans="141:141">
      <c r="EK24673" s="598"/>
    </row>
    <row r="24674" spans="141:141">
      <c r="EK24674" s="598"/>
    </row>
    <row r="24675" spans="141:141">
      <c r="EK24675" s="598"/>
    </row>
    <row r="24676" spans="141:141">
      <c r="EK24676" s="598"/>
    </row>
    <row r="24677" spans="141:141">
      <c r="EK24677" s="598"/>
    </row>
    <row r="24678" spans="141:141">
      <c r="EK24678" s="598"/>
    </row>
    <row r="24679" spans="141:141">
      <c r="EK24679" s="598"/>
    </row>
    <row r="24680" spans="141:141">
      <c r="EK24680" s="598"/>
    </row>
    <row r="24681" spans="141:141">
      <c r="EK24681" s="598"/>
    </row>
    <row r="24682" spans="141:141">
      <c r="EK24682" s="598"/>
    </row>
    <row r="24683" spans="141:141">
      <c r="EK24683" s="598"/>
    </row>
    <row r="24684" spans="141:141">
      <c r="EK24684" s="598"/>
    </row>
    <row r="24685" spans="141:141">
      <c r="EK24685" s="598"/>
    </row>
    <row r="24686" spans="141:141">
      <c r="EK24686" s="598"/>
    </row>
    <row r="24687" spans="141:141">
      <c r="EK24687" s="598"/>
    </row>
    <row r="24688" spans="141:141">
      <c r="EK24688" s="598"/>
    </row>
    <row r="24689" spans="141:141">
      <c r="EK24689" s="598"/>
    </row>
    <row r="24690" spans="141:141">
      <c r="EK24690" s="598"/>
    </row>
    <row r="24691" spans="141:141">
      <c r="EK24691" s="598"/>
    </row>
    <row r="24692" spans="141:141">
      <c r="EK24692" s="598"/>
    </row>
    <row r="24693" spans="141:141">
      <c r="EK24693" s="598"/>
    </row>
    <row r="24694" spans="141:141">
      <c r="EK24694" s="598"/>
    </row>
    <row r="24695" spans="141:141">
      <c r="EK24695" s="598"/>
    </row>
    <row r="24696" spans="141:141">
      <c r="EK24696" s="598"/>
    </row>
    <row r="24697" spans="141:141">
      <c r="EK24697" s="598"/>
    </row>
    <row r="24698" spans="141:141">
      <c r="EK24698" s="598"/>
    </row>
    <row r="24699" spans="141:141">
      <c r="EK24699" s="598"/>
    </row>
    <row r="24700" spans="141:141">
      <c r="EK24700" s="598"/>
    </row>
    <row r="24701" spans="141:141">
      <c r="EK24701" s="598"/>
    </row>
    <row r="24702" spans="141:141">
      <c r="EK24702" s="598"/>
    </row>
    <row r="24703" spans="141:141">
      <c r="EK24703" s="598"/>
    </row>
    <row r="24704" spans="141:141">
      <c r="EK24704" s="598"/>
    </row>
    <row r="24705" spans="141:141">
      <c r="EK24705" s="598"/>
    </row>
    <row r="24706" spans="141:141">
      <c r="EK24706" s="598"/>
    </row>
    <row r="24707" spans="141:141">
      <c r="EK24707" s="598"/>
    </row>
    <row r="24708" spans="141:141">
      <c r="EK24708" s="598"/>
    </row>
    <row r="24709" spans="141:141">
      <c r="EK24709" s="598"/>
    </row>
    <row r="24710" spans="141:141">
      <c r="EK24710" s="598"/>
    </row>
    <row r="24711" spans="141:141">
      <c r="EK24711" s="598"/>
    </row>
    <row r="24712" spans="141:141">
      <c r="EK24712" s="598"/>
    </row>
    <row r="24713" spans="141:141">
      <c r="EK24713" s="598"/>
    </row>
    <row r="24714" spans="141:141">
      <c r="EK24714" s="598"/>
    </row>
    <row r="24715" spans="141:141">
      <c r="EK24715" s="598"/>
    </row>
    <row r="24716" spans="141:141">
      <c r="EK24716" s="598"/>
    </row>
    <row r="24717" spans="141:141">
      <c r="EK24717" s="598"/>
    </row>
    <row r="24718" spans="141:141">
      <c r="EK24718" s="598"/>
    </row>
    <row r="24719" spans="141:141">
      <c r="EK24719" s="598"/>
    </row>
    <row r="24720" spans="141:141">
      <c r="EK24720" s="598"/>
    </row>
    <row r="24721" spans="141:141">
      <c r="EK24721" s="598"/>
    </row>
    <row r="24722" spans="141:141">
      <c r="EK24722" s="598"/>
    </row>
    <row r="24723" spans="141:141">
      <c r="EK24723" s="598"/>
    </row>
    <row r="24724" spans="141:141">
      <c r="EK24724" s="598"/>
    </row>
    <row r="24725" spans="141:141">
      <c r="EK24725" s="598"/>
    </row>
    <row r="24726" spans="141:141">
      <c r="EK24726" s="598"/>
    </row>
    <row r="24727" spans="141:141">
      <c r="EK24727" s="598"/>
    </row>
    <row r="24728" spans="141:141">
      <c r="EK24728" s="598"/>
    </row>
    <row r="24729" spans="141:141">
      <c r="EK24729" s="598"/>
    </row>
    <row r="24730" spans="141:141">
      <c r="EK24730" s="598"/>
    </row>
    <row r="24731" spans="141:141">
      <c r="EK24731" s="598"/>
    </row>
    <row r="24732" spans="141:141">
      <c r="EK24732" s="598"/>
    </row>
    <row r="24733" spans="141:141">
      <c r="EK24733" s="598"/>
    </row>
    <row r="24734" spans="141:141">
      <c r="EK24734" s="598"/>
    </row>
    <row r="24735" spans="141:141">
      <c r="EK24735" s="598"/>
    </row>
    <row r="24736" spans="141:141">
      <c r="EK24736" s="598"/>
    </row>
    <row r="24737" spans="141:141">
      <c r="EK24737" s="598"/>
    </row>
    <row r="24738" spans="141:141">
      <c r="EK24738" s="598"/>
    </row>
    <row r="24739" spans="141:141">
      <c r="EK24739" s="598"/>
    </row>
    <row r="24740" spans="141:141">
      <c r="EK24740" s="598"/>
    </row>
    <row r="24741" spans="141:141">
      <c r="EK24741" s="598"/>
    </row>
    <row r="24742" spans="141:141">
      <c r="EK24742" s="598"/>
    </row>
    <row r="24743" spans="141:141">
      <c r="EK24743" s="598"/>
    </row>
    <row r="24744" spans="141:141">
      <c r="EK24744" s="598"/>
    </row>
    <row r="24745" spans="141:141">
      <c r="EK24745" s="598"/>
    </row>
    <row r="24746" spans="141:141">
      <c r="EK24746" s="598"/>
    </row>
    <row r="24747" spans="141:141">
      <c r="EK24747" s="598"/>
    </row>
    <row r="24748" spans="141:141">
      <c r="EK24748" s="598"/>
    </row>
    <row r="24749" spans="141:141">
      <c r="EK24749" s="598"/>
    </row>
    <row r="24750" spans="141:141">
      <c r="EK24750" s="598"/>
    </row>
    <row r="24751" spans="141:141">
      <c r="EK24751" s="598"/>
    </row>
    <row r="24752" spans="141:141">
      <c r="EK24752" s="598"/>
    </row>
    <row r="24753" spans="141:141">
      <c r="EK24753" s="598"/>
    </row>
    <row r="24754" spans="141:141">
      <c r="EK24754" s="598"/>
    </row>
    <row r="24755" spans="141:141">
      <c r="EK24755" s="598"/>
    </row>
    <row r="24756" spans="141:141">
      <c r="EK24756" s="598"/>
    </row>
    <row r="24757" spans="141:141">
      <c r="EK24757" s="598"/>
    </row>
    <row r="24758" spans="141:141">
      <c r="EK24758" s="598"/>
    </row>
    <row r="24759" spans="141:141">
      <c r="EK24759" s="598"/>
    </row>
    <row r="24760" spans="141:141">
      <c r="EK24760" s="598"/>
    </row>
    <row r="24761" spans="141:141">
      <c r="EK24761" s="598"/>
    </row>
    <row r="24762" spans="141:141">
      <c r="EK24762" s="598"/>
    </row>
    <row r="24763" spans="141:141">
      <c r="EK24763" s="598"/>
    </row>
    <row r="24764" spans="141:141">
      <c r="EK24764" s="598"/>
    </row>
    <row r="24765" spans="141:141">
      <c r="EK24765" s="598"/>
    </row>
    <row r="24766" spans="141:141">
      <c r="EK24766" s="598"/>
    </row>
    <row r="24767" spans="141:141">
      <c r="EK24767" s="598"/>
    </row>
    <row r="24768" spans="141:141">
      <c r="EK24768" s="598"/>
    </row>
    <row r="24769" spans="141:141">
      <c r="EK24769" s="598"/>
    </row>
    <row r="24770" spans="141:141">
      <c r="EK24770" s="598"/>
    </row>
    <row r="24771" spans="141:141">
      <c r="EK24771" s="598"/>
    </row>
    <row r="24772" spans="141:141">
      <c r="EK24772" s="598"/>
    </row>
    <row r="24773" spans="141:141">
      <c r="EK24773" s="598"/>
    </row>
    <row r="24774" spans="141:141">
      <c r="EK24774" s="598"/>
    </row>
    <row r="24775" spans="141:141">
      <c r="EK24775" s="598"/>
    </row>
    <row r="24776" spans="141:141">
      <c r="EK24776" s="598"/>
    </row>
    <row r="24777" spans="141:141">
      <c r="EK24777" s="598"/>
    </row>
    <row r="24778" spans="141:141">
      <c r="EK24778" s="598"/>
    </row>
    <row r="24779" spans="141:141">
      <c r="EK24779" s="598"/>
    </row>
    <row r="24780" spans="141:141">
      <c r="EK24780" s="598"/>
    </row>
    <row r="24781" spans="141:141">
      <c r="EK24781" s="598"/>
    </row>
    <row r="24782" spans="141:141">
      <c r="EK24782" s="598"/>
    </row>
    <row r="24783" spans="141:141">
      <c r="EK24783" s="598"/>
    </row>
    <row r="24784" spans="141:141">
      <c r="EK24784" s="598"/>
    </row>
    <row r="24785" spans="141:141">
      <c r="EK24785" s="598"/>
    </row>
    <row r="24786" spans="141:141">
      <c r="EK24786" s="598"/>
    </row>
    <row r="24787" spans="141:141">
      <c r="EK24787" s="598"/>
    </row>
    <row r="24788" spans="141:141">
      <c r="EK24788" s="598"/>
    </row>
    <row r="24789" spans="141:141">
      <c r="EK24789" s="598"/>
    </row>
    <row r="24790" spans="141:141">
      <c r="EK24790" s="598"/>
    </row>
    <row r="24791" spans="141:141">
      <c r="EK24791" s="598"/>
    </row>
    <row r="24792" spans="141:141">
      <c r="EK24792" s="598"/>
    </row>
    <row r="24793" spans="141:141">
      <c r="EK24793" s="598"/>
    </row>
    <row r="24794" spans="141:141">
      <c r="EK24794" s="598"/>
    </row>
    <row r="24795" spans="141:141">
      <c r="EK24795" s="598"/>
    </row>
    <row r="24796" spans="141:141">
      <c r="EK24796" s="598"/>
    </row>
    <row r="24797" spans="141:141">
      <c r="EK24797" s="598"/>
    </row>
    <row r="24798" spans="141:141">
      <c r="EK24798" s="598"/>
    </row>
    <row r="24799" spans="141:141">
      <c r="EK24799" s="598"/>
    </row>
    <row r="24800" spans="141:141">
      <c r="EK24800" s="598"/>
    </row>
    <row r="24801" spans="141:141">
      <c r="EK24801" s="598"/>
    </row>
    <row r="24802" spans="141:141">
      <c r="EK24802" s="598"/>
    </row>
    <row r="24803" spans="141:141">
      <c r="EK24803" s="598"/>
    </row>
    <row r="24804" spans="141:141">
      <c r="EK24804" s="598"/>
    </row>
    <row r="24805" spans="141:141">
      <c r="EK24805" s="598"/>
    </row>
    <row r="24806" spans="141:141">
      <c r="EK24806" s="598"/>
    </row>
    <row r="24807" spans="141:141">
      <c r="EK24807" s="598"/>
    </row>
    <row r="24808" spans="141:141">
      <c r="EK24808" s="598"/>
    </row>
    <row r="24809" spans="141:141">
      <c r="EK24809" s="598"/>
    </row>
    <row r="24810" spans="141:141">
      <c r="EK24810" s="598"/>
    </row>
    <row r="24811" spans="141:141">
      <c r="EK24811" s="598"/>
    </row>
    <row r="24812" spans="141:141">
      <c r="EK24812" s="598"/>
    </row>
    <row r="24813" spans="141:141">
      <c r="EK24813" s="598"/>
    </row>
    <row r="24814" spans="141:141">
      <c r="EK24814" s="598"/>
    </row>
    <row r="24815" spans="141:141">
      <c r="EK24815" s="598"/>
    </row>
    <row r="24816" spans="141:141">
      <c r="EK24816" s="598"/>
    </row>
    <row r="24817" spans="141:141">
      <c r="EK24817" s="598"/>
    </row>
    <row r="24818" spans="141:141">
      <c r="EK24818" s="598"/>
    </row>
    <row r="24819" spans="141:141">
      <c r="EK24819" s="598"/>
    </row>
    <row r="24820" spans="141:141">
      <c r="EK24820" s="598"/>
    </row>
    <row r="24821" spans="141:141">
      <c r="EK24821" s="598"/>
    </row>
    <row r="24822" spans="141:141">
      <c r="EK24822" s="598"/>
    </row>
    <row r="24823" spans="141:141">
      <c r="EK24823" s="598"/>
    </row>
    <row r="24824" spans="141:141">
      <c r="EK24824" s="598"/>
    </row>
    <row r="24825" spans="141:141">
      <c r="EK24825" s="598"/>
    </row>
    <row r="24826" spans="141:141">
      <c r="EK24826" s="598"/>
    </row>
    <row r="24827" spans="141:141">
      <c r="EK24827" s="598"/>
    </row>
    <row r="24828" spans="141:141">
      <c r="EK24828" s="598"/>
    </row>
    <row r="24829" spans="141:141">
      <c r="EK24829" s="598"/>
    </row>
    <row r="24830" spans="141:141">
      <c r="EK24830" s="598"/>
    </row>
    <row r="24831" spans="141:141">
      <c r="EK24831" s="598"/>
    </row>
    <row r="24832" spans="141:141">
      <c r="EK24832" s="598"/>
    </row>
    <row r="24833" spans="141:141">
      <c r="EK24833" s="598"/>
    </row>
    <row r="24834" spans="141:141">
      <c r="EK24834" s="598"/>
    </row>
    <row r="24835" spans="141:141">
      <c r="EK24835" s="598"/>
    </row>
    <row r="24836" spans="141:141">
      <c r="EK24836" s="598"/>
    </row>
    <row r="24837" spans="141:141">
      <c r="EK24837" s="598"/>
    </row>
    <row r="24838" spans="141:141">
      <c r="EK24838" s="598"/>
    </row>
    <row r="24839" spans="141:141">
      <c r="EK24839" s="598"/>
    </row>
    <row r="24840" spans="141:141">
      <c r="EK24840" s="598"/>
    </row>
    <row r="24841" spans="141:141">
      <c r="EK24841" s="598"/>
    </row>
    <row r="24842" spans="141:141">
      <c r="EK24842" s="598"/>
    </row>
    <row r="24843" spans="141:141">
      <c r="EK24843" s="598"/>
    </row>
    <row r="24844" spans="141:141">
      <c r="EK24844" s="598"/>
    </row>
    <row r="24845" spans="141:141">
      <c r="EK24845" s="598"/>
    </row>
    <row r="24846" spans="141:141">
      <c r="EK24846" s="598"/>
    </row>
    <row r="24847" spans="141:141">
      <c r="EK24847" s="598"/>
    </row>
    <row r="24848" spans="141:141">
      <c r="EK24848" s="598"/>
    </row>
    <row r="24849" spans="141:141">
      <c r="EK24849" s="598"/>
    </row>
    <row r="24850" spans="141:141">
      <c r="EK24850" s="598"/>
    </row>
    <row r="24851" spans="141:141">
      <c r="EK24851" s="598"/>
    </row>
    <row r="24852" spans="141:141">
      <c r="EK24852" s="598"/>
    </row>
    <row r="24853" spans="141:141">
      <c r="EK24853" s="598"/>
    </row>
    <row r="24854" spans="141:141">
      <c r="EK24854" s="598"/>
    </row>
    <row r="24855" spans="141:141">
      <c r="EK24855" s="598"/>
    </row>
    <row r="24856" spans="141:141">
      <c r="EK24856" s="598"/>
    </row>
    <row r="24857" spans="141:141">
      <c r="EK24857" s="598"/>
    </row>
    <row r="24858" spans="141:141">
      <c r="EK24858" s="598"/>
    </row>
    <row r="24859" spans="141:141">
      <c r="EK24859" s="598"/>
    </row>
    <row r="24860" spans="141:141">
      <c r="EK24860" s="598"/>
    </row>
    <row r="24861" spans="141:141">
      <c r="EK24861" s="598"/>
    </row>
    <row r="24862" spans="141:141">
      <c r="EK24862" s="598"/>
    </row>
    <row r="24863" spans="141:141">
      <c r="EK24863" s="598"/>
    </row>
    <row r="24864" spans="141:141">
      <c r="EK24864" s="598"/>
    </row>
    <row r="24865" spans="141:141">
      <c r="EK24865" s="598"/>
    </row>
    <row r="24866" spans="141:141">
      <c r="EK24866" s="598"/>
    </row>
    <row r="24867" spans="141:141">
      <c r="EK24867" s="598"/>
    </row>
    <row r="24868" spans="141:141">
      <c r="EK24868" s="598"/>
    </row>
    <row r="24869" spans="141:141">
      <c r="EK24869" s="598"/>
    </row>
    <row r="24870" spans="141:141">
      <c r="EK24870" s="598"/>
    </row>
    <row r="24871" spans="141:141">
      <c r="EK24871" s="598"/>
    </row>
    <row r="24872" spans="141:141">
      <c r="EK24872" s="598"/>
    </row>
    <row r="24873" spans="141:141">
      <c r="EK24873" s="598"/>
    </row>
    <row r="24874" spans="141:141">
      <c r="EK24874" s="598"/>
    </row>
    <row r="24875" spans="141:141">
      <c r="EK24875" s="598"/>
    </row>
    <row r="24876" spans="141:141">
      <c r="EK24876" s="598"/>
    </row>
    <row r="24877" spans="141:141">
      <c r="EK24877" s="598"/>
    </row>
    <row r="24878" spans="141:141">
      <c r="EK24878" s="598"/>
    </row>
    <row r="24879" spans="141:141">
      <c r="EK24879" s="598"/>
    </row>
    <row r="24880" spans="141:141">
      <c r="EK24880" s="598"/>
    </row>
    <row r="24881" spans="141:141">
      <c r="EK24881" s="598"/>
    </row>
    <row r="24882" spans="141:141">
      <c r="EK24882" s="598"/>
    </row>
    <row r="24883" spans="141:141">
      <c r="EK24883" s="598"/>
    </row>
    <row r="24884" spans="141:141">
      <c r="EK24884" s="598"/>
    </row>
    <row r="24885" spans="141:141">
      <c r="EK24885" s="598"/>
    </row>
    <row r="24886" spans="141:141">
      <c r="EK24886" s="598"/>
    </row>
    <row r="24887" spans="141:141">
      <c r="EK24887" s="598"/>
    </row>
    <row r="24888" spans="141:141">
      <c r="EK24888" s="598"/>
    </row>
    <row r="24889" spans="141:141">
      <c r="EK24889" s="598"/>
    </row>
    <row r="24890" spans="141:141">
      <c r="EK24890" s="598"/>
    </row>
    <row r="24891" spans="141:141">
      <c r="EK24891" s="598"/>
    </row>
    <row r="24892" spans="141:141">
      <c r="EK24892" s="598"/>
    </row>
    <row r="24893" spans="141:141">
      <c r="EK24893" s="598"/>
    </row>
    <row r="24894" spans="141:141">
      <c r="EK24894" s="598"/>
    </row>
    <row r="24895" spans="141:141">
      <c r="EK24895" s="598"/>
    </row>
    <row r="24896" spans="141:141">
      <c r="EK24896" s="598"/>
    </row>
    <row r="24897" spans="141:141">
      <c r="EK24897" s="598"/>
    </row>
    <row r="24898" spans="141:141">
      <c r="EK24898" s="598"/>
    </row>
    <row r="24899" spans="141:141">
      <c r="EK24899" s="598"/>
    </row>
    <row r="24900" spans="141:141">
      <c r="EK24900" s="598"/>
    </row>
    <row r="24901" spans="141:141">
      <c r="EK24901" s="598"/>
    </row>
    <row r="24902" spans="141:141">
      <c r="EK24902" s="598"/>
    </row>
    <row r="24903" spans="141:141">
      <c r="EK24903" s="598"/>
    </row>
    <row r="24904" spans="141:141">
      <c r="EK24904" s="598"/>
    </row>
    <row r="24905" spans="141:141">
      <c r="EK24905" s="598"/>
    </row>
    <row r="24906" spans="141:141">
      <c r="EK24906" s="598"/>
    </row>
    <row r="24907" spans="141:141">
      <c r="EK24907" s="598"/>
    </row>
    <row r="24908" spans="141:141">
      <c r="EK24908" s="598"/>
    </row>
    <row r="24909" spans="141:141">
      <c r="EK24909" s="598"/>
    </row>
    <row r="24910" spans="141:141">
      <c r="EK24910" s="598"/>
    </row>
    <row r="24911" spans="141:141">
      <c r="EK24911" s="598"/>
    </row>
    <row r="24912" spans="141:141">
      <c r="EK24912" s="598"/>
    </row>
    <row r="24913" spans="141:141">
      <c r="EK24913" s="598"/>
    </row>
    <row r="24914" spans="141:141">
      <c r="EK24914" s="598"/>
    </row>
    <row r="24915" spans="141:141">
      <c r="EK24915" s="598"/>
    </row>
    <row r="24916" spans="141:141">
      <c r="EK24916" s="598"/>
    </row>
    <row r="24917" spans="141:141">
      <c r="EK24917" s="598"/>
    </row>
    <row r="24918" spans="141:141">
      <c r="EK24918" s="598"/>
    </row>
    <row r="24919" spans="141:141">
      <c r="EK24919" s="598"/>
    </row>
    <row r="24920" spans="141:141">
      <c r="EK24920" s="598"/>
    </row>
    <row r="24921" spans="141:141">
      <c r="EK24921" s="598"/>
    </row>
    <row r="24922" spans="141:141">
      <c r="EK24922" s="598"/>
    </row>
    <row r="24923" spans="141:141">
      <c r="EK24923" s="598"/>
    </row>
    <row r="24924" spans="141:141">
      <c r="EK24924" s="598"/>
    </row>
    <row r="24925" spans="141:141">
      <c r="EK24925" s="598"/>
    </row>
    <row r="24926" spans="141:141">
      <c r="EK24926" s="598"/>
    </row>
    <row r="24927" spans="141:141">
      <c r="EK24927" s="598"/>
    </row>
    <row r="24928" spans="141:141">
      <c r="EK24928" s="598"/>
    </row>
    <row r="24929" spans="141:141">
      <c r="EK24929" s="598"/>
    </row>
    <row r="24930" spans="141:141">
      <c r="EK24930" s="598"/>
    </row>
    <row r="24931" spans="141:141">
      <c r="EK24931" s="598"/>
    </row>
    <row r="24932" spans="141:141">
      <c r="EK24932" s="598"/>
    </row>
    <row r="24933" spans="141:141">
      <c r="EK24933" s="598"/>
    </row>
    <row r="24934" spans="141:141">
      <c r="EK24934" s="598"/>
    </row>
    <row r="24935" spans="141:141">
      <c r="EK24935" s="598"/>
    </row>
    <row r="24936" spans="141:141">
      <c r="EK24936" s="598"/>
    </row>
    <row r="24937" spans="141:141">
      <c r="EK24937" s="598"/>
    </row>
    <row r="24938" spans="141:141">
      <c r="EK24938" s="598"/>
    </row>
    <row r="24939" spans="141:141">
      <c r="EK24939" s="598"/>
    </row>
    <row r="24940" spans="141:141">
      <c r="EK24940" s="598"/>
    </row>
    <row r="24941" spans="141:141">
      <c r="EK24941" s="598"/>
    </row>
    <row r="24942" spans="141:141">
      <c r="EK24942" s="598"/>
    </row>
    <row r="24943" spans="141:141">
      <c r="EK24943" s="598"/>
    </row>
    <row r="24944" spans="141:141">
      <c r="EK24944" s="598"/>
    </row>
    <row r="24945" spans="141:141">
      <c r="EK24945" s="598"/>
    </row>
    <row r="24946" spans="141:141">
      <c r="EK24946" s="598"/>
    </row>
    <row r="24947" spans="141:141">
      <c r="EK24947" s="598"/>
    </row>
    <row r="24948" spans="141:141">
      <c r="EK24948" s="598"/>
    </row>
    <row r="24949" spans="141:141">
      <c r="EK24949" s="598"/>
    </row>
    <row r="24950" spans="141:141">
      <c r="EK24950" s="598"/>
    </row>
    <row r="24951" spans="141:141">
      <c r="EK24951" s="598"/>
    </row>
    <row r="24952" spans="141:141">
      <c r="EK24952" s="598"/>
    </row>
    <row r="24953" spans="141:141">
      <c r="EK24953" s="598"/>
    </row>
    <row r="24954" spans="141:141">
      <c r="EK24954" s="598"/>
    </row>
    <row r="24955" spans="141:141">
      <c r="EK24955" s="598"/>
    </row>
    <row r="24956" spans="141:141">
      <c r="EK24956" s="598"/>
    </row>
    <row r="24957" spans="141:141">
      <c r="EK24957" s="598"/>
    </row>
    <row r="24958" spans="141:141">
      <c r="EK24958" s="598"/>
    </row>
    <row r="24959" spans="141:141">
      <c r="EK24959" s="598"/>
    </row>
    <row r="24960" spans="141:141">
      <c r="EK24960" s="598"/>
    </row>
    <row r="24961" spans="141:141">
      <c r="EK24961" s="598"/>
    </row>
    <row r="24962" spans="141:141">
      <c r="EK24962" s="598"/>
    </row>
    <row r="24963" spans="141:141">
      <c r="EK24963" s="598"/>
    </row>
    <row r="24964" spans="141:141">
      <c r="EK24964" s="598"/>
    </row>
    <row r="24965" spans="141:141">
      <c r="EK24965" s="598"/>
    </row>
    <row r="24966" spans="141:141">
      <c r="EK24966" s="598"/>
    </row>
    <row r="24967" spans="141:141">
      <c r="EK24967" s="598"/>
    </row>
    <row r="24968" spans="141:141">
      <c r="EK24968" s="598"/>
    </row>
    <row r="24969" spans="141:141">
      <c r="EK24969" s="598"/>
    </row>
    <row r="24970" spans="141:141">
      <c r="EK24970" s="598"/>
    </row>
    <row r="24971" spans="141:141">
      <c r="EK24971" s="598"/>
    </row>
    <row r="24972" spans="141:141">
      <c r="EK24972" s="598"/>
    </row>
    <row r="24973" spans="141:141">
      <c r="EK24973" s="598"/>
    </row>
    <row r="24974" spans="141:141">
      <c r="EK24974" s="598"/>
    </row>
    <row r="24975" spans="141:141">
      <c r="EK24975" s="598"/>
    </row>
    <row r="24976" spans="141:141">
      <c r="EK24976" s="598"/>
    </row>
    <row r="24977" spans="141:141">
      <c r="EK24977" s="598"/>
    </row>
    <row r="24978" spans="141:141">
      <c r="EK24978" s="598"/>
    </row>
    <row r="24979" spans="141:141">
      <c r="EK24979" s="598"/>
    </row>
    <row r="24980" spans="141:141">
      <c r="EK24980" s="598"/>
    </row>
    <row r="24981" spans="141:141">
      <c r="EK24981" s="598"/>
    </row>
    <row r="24982" spans="141:141">
      <c r="EK24982" s="598"/>
    </row>
    <row r="24983" spans="141:141">
      <c r="EK24983" s="598"/>
    </row>
    <row r="24984" spans="141:141">
      <c r="EK24984" s="598"/>
    </row>
    <row r="24985" spans="141:141">
      <c r="EK24985" s="598"/>
    </row>
    <row r="24986" spans="141:141">
      <c r="EK24986" s="598"/>
    </row>
    <row r="24987" spans="141:141">
      <c r="EK24987" s="598"/>
    </row>
    <row r="24988" spans="141:141">
      <c r="EK24988" s="598"/>
    </row>
    <row r="24989" spans="141:141">
      <c r="EK24989" s="598"/>
    </row>
    <row r="24990" spans="141:141">
      <c r="EK24990" s="598"/>
    </row>
    <row r="24991" spans="141:141">
      <c r="EK24991" s="598"/>
    </row>
    <row r="24992" spans="141:141">
      <c r="EK24992" s="598"/>
    </row>
    <row r="24993" spans="141:141">
      <c r="EK24993" s="598"/>
    </row>
    <row r="24994" spans="141:141">
      <c r="EK24994" s="598"/>
    </row>
    <row r="24995" spans="141:141">
      <c r="EK24995" s="598"/>
    </row>
    <row r="24996" spans="141:141">
      <c r="EK24996" s="598"/>
    </row>
    <row r="24997" spans="141:141">
      <c r="EK24997" s="598"/>
    </row>
    <row r="24998" spans="141:141">
      <c r="EK24998" s="598"/>
    </row>
    <row r="24999" spans="141:141">
      <c r="EK24999" s="598"/>
    </row>
    <row r="25000" spans="141:141">
      <c r="EK25000" s="598"/>
    </row>
    <row r="25001" spans="141:141">
      <c r="EK25001" s="598"/>
    </row>
    <row r="25002" spans="141:141">
      <c r="EK25002" s="598"/>
    </row>
    <row r="25003" spans="141:141">
      <c r="EK25003" s="598"/>
    </row>
    <row r="25004" spans="141:141">
      <c r="EK25004" s="598"/>
    </row>
    <row r="25005" spans="141:141">
      <c r="EK25005" s="598"/>
    </row>
    <row r="25006" spans="141:141">
      <c r="EK25006" s="598"/>
    </row>
    <row r="25007" spans="141:141">
      <c r="EK25007" s="598"/>
    </row>
    <row r="25008" spans="141:141">
      <c r="EK25008" s="598"/>
    </row>
    <row r="25009" spans="141:141">
      <c r="EK25009" s="598"/>
    </row>
    <row r="25010" spans="141:141">
      <c r="EK25010" s="598"/>
    </row>
    <row r="25011" spans="141:141">
      <c r="EK25011" s="598"/>
    </row>
    <row r="25012" spans="141:141">
      <c r="EK25012" s="598"/>
    </row>
    <row r="25013" spans="141:141">
      <c r="EK25013" s="598"/>
    </row>
    <row r="25014" spans="141:141">
      <c r="EK25014" s="598"/>
    </row>
    <row r="25015" spans="141:141">
      <c r="EK25015" s="598"/>
    </row>
    <row r="25016" spans="141:141">
      <c r="EK25016" s="598"/>
    </row>
    <row r="25017" spans="141:141">
      <c r="EK25017" s="598"/>
    </row>
    <row r="25018" spans="141:141">
      <c r="EK25018" s="598"/>
    </row>
    <row r="25019" spans="141:141">
      <c r="EK25019" s="598"/>
    </row>
    <row r="25020" spans="141:141">
      <c r="EK25020" s="598"/>
    </row>
    <row r="25021" spans="141:141">
      <c r="EK25021" s="598"/>
    </row>
    <row r="25022" spans="141:141">
      <c r="EK25022" s="598"/>
    </row>
    <row r="25023" spans="141:141">
      <c r="EK25023" s="598"/>
    </row>
    <row r="25024" spans="141:141">
      <c r="EK25024" s="598"/>
    </row>
    <row r="25025" spans="141:141">
      <c r="EK25025" s="598"/>
    </row>
    <row r="25026" spans="141:141">
      <c r="EK25026" s="598"/>
    </row>
    <row r="25027" spans="141:141">
      <c r="EK25027" s="598"/>
    </row>
    <row r="25028" spans="141:141">
      <c r="EK25028" s="598"/>
    </row>
    <row r="25029" spans="141:141">
      <c r="EK25029" s="598"/>
    </row>
    <row r="25030" spans="141:141">
      <c r="EK25030" s="598"/>
    </row>
    <row r="25031" spans="141:141">
      <c r="EK25031" s="598"/>
    </row>
    <row r="25032" spans="141:141">
      <c r="EK25032" s="598"/>
    </row>
    <row r="25033" spans="141:141">
      <c r="EK25033" s="598"/>
    </row>
    <row r="25034" spans="141:141">
      <c r="EK25034" s="598"/>
    </row>
    <row r="25035" spans="141:141">
      <c r="EK25035" s="598"/>
    </row>
    <row r="25036" spans="141:141">
      <c r="EK25036" s="598"/>
    </row>
    <row r="25037" spans="141:141">
      <c r="EK25037" s="598"/>
    </row>
    <row r="25038" spans="141:141">
      <c r="EK25038" s="598"/>
    </row>
    <row r="25039" spans="141:141">
      <c r="EK25039" s="598"/>
    </row>
    <row r="25040" spans="141:141">
      <c r="EK25040" s="598"/>
    </row>
    <row r="25041" spans="141:141">
      <c r="EK25041" s="598"/>
    </row>
    <row r="25042" spans="141:141">
      <c r="EK25042" s="598"/>
    </row>
    <row r="25043" spans="141:141">
      <c r="EK25043" s="598"/>
    </row>
    <row r="25044" spans="141:141">
      <c r="EK25044" s="598"/>
    </row>
    <row r="25045" spans="141:141">
      <c r="EK25045" s="598"/>
    </row>
    <row r="25046" spans="141:141">
      <c r="EK25046" s="598"/>
    </row>
    <row r="25047" spans="141:141">
      <c r="EK25047" s="598"/>
    </row>
    <row r="25048" spans="141:141">
      <c r="EK25048" s="598"/>
    </row>
    <row r="25049" spans="141:141">
      <c r="EK25049" s="598"/>
    </row>
    <row r="25050" spans="141:141">
      <c r="EK25050" s="598"/>
    </row>
    <row r="25051" spans="141:141">
      <c r="EK25051" s="598"/>
    </row>
    <row r="25052" spans="141:141">
      <c r="EK25052" s="598"/>
    </row>
    <row r="25053" spans="141:141">
      <c r="EK25053" s="598"/>
    </row>
    <row r="25054" spans="141:141">
      <c r="EK25054" s="598"/>
    </row>
    <row r="25055" spans="141:141">
      <c r="EK25055" s="598"/>
    </row>
    <row r="25056" spans="141:141">
      <c r="EK25056" s="598"/>
    </row>
    <row r="25057" spans="141:141">
      <c r="EK25057" s="598"/>
    </row>
    <row r="25058" spans="141:141">
      <c r="EK25058" s="598"/>
    </row>
    <row r="25059" spans="141:141">
      <c r="EK25059" s="598"/>
    </row>
    <row r="25060" spans="141:141">
      <c r="EK25060" s="598"/>
    </row>
    <row r="25061" spans="141:141">
      <c r="EK25061" s="598"/>
    </row>
    <row r="25062" spans="141:141">
      <c r="EK25062" s="598"/>
    </row>
    <row r="25063" spans="141:141">
      <c r="EK25063" s="598"/>
    </row>
    <row r="25064" spans="141:141">
      <c r="EK25064" s="598"/>
    </row>
    <row r="25065" spans="141:141">
      <c r="EK25065" s="598"/>
    </row>
    <row r="25066" spans="141:141">
      <c r="EK25066" s="598"/>
    </row>
    <row r="25067" spans="141:141">
      <c r="EK25067" s="598"/>
    </row>
    <row r="25068" spans="141:141">
      <c r="EK25068" s="598"/>
    </row>
    <row r="25069" spans="141:141">
      <c r="EK25069" s="598"/>
    </row>
    <row r="25070" spans="141:141">
      <c r="EK25070" s="598"/>
    </row>
    <row r="25071" spans="141:141">
      <c r="EK25071" s="598"/>
    </row>
    <row r="25072" spans="141:141">
      <c r="EK25072" s="598"/>
    </row>
    <row r="25073" spans="141:141">
      <c r="EK25073" s="598"/>
    </row>
    <row r="25074" spans="141:141">
      <c r="EK25074" s="598"/>
    </row>
    <row r="25075" spans="141:141">
      <c r="EK25075" s="598"/>
    </row>
    <row r="25076" spans="141:141">
      <c r="EK25076" s="598"/>
    </row>
    <row r="25077" spans="141:141">
      <c r="EK25077" s="598"/>
    </row>
    <row r="25078" spans="141:141">
      <c r="EK25078" s="598"/>
    </row>
    <row r="25079" spans="141:141">
      <c r="EK25079" s="598"/>
    </row>
    <row r="25080" spans="141:141">
      <c r="EK25080" s="598"/>
    </row>
    <row r="25081" spans="141:141">
      <c r="EK25081" s="598"/>
    </row>
    <row r="25082" spans="141:141">
      <c r="EK25082" s="598"/>
    </row>
    <row r="25083" spans="141:141">
      <c r="EK25083" s="598"/>
    </row>
    <row r="25084" spans="141:141">
      <c r="EK25084" s="598"/>
    </row>
    <row r="25085" spans="141:141">
      <c r="EK25085" s="598"/>
    </row>
    <row r="25086" spans="141:141">
      <c r="EK25086" s="598"/>
    </row>
    <row r="25087" spans="141:141">
      <c r="EK25087" s="598"/>
    </row>
    <row r="25088" spans="141:141">
      <c r="EK25088" s="598"/>
    </row>
    <row r="25089" spans="141:141">
      <c r="EK25089" s="598"/>
    </row>
    <row r="25090" spans="141:141">
      <c r="EK25090" s="598"/>
    </row>
    <row r="25091" spans="141:141">
      <c r="EK25091" s="598"/>
    </row>
    <row r="25092" spans="141:141">
      <c r="EK25092" s="598"/>
    </row>
    <row r="25093" spans="141:141">
      <c r="EK25093" s="598"/>
    </row>
    <row r="25094" spans="141:141">
      <c r="EK25094" s="598"/>
    </row>
    <row r="25095" spans="141:141">
      <c r="EK25095" s="598"/>
    </row>
    <row r="25096" spans="141:141">
      <c r="EK25096" s="598"/>
    </row>
    <row r="25097" spans="141:141">
      <c r="EK25097" s="598"/>
    </row>
    <row r="25098" spans="141:141">
      <c r="EK25098" s="598"/>
    </row>
    <row r="25099" spans="141:141">
      <c r="EK25099" s="598"/>
    </row>
    <row r="25100" spans="141:141">
      <c r="EK25100" s="598"/>
    </row>
    <row r="25101" spans="141:141">
      <c r="EK25101" s="598"/>
    </row>
    <row r="25102" spans="141:141">
      <c r="EK25102" s="598"/>
    </row>
    <row r="25103" spans="141:141">
      <c r="EK25103" s="598"/>
    </row>
    <row r="25104" spans="141:141">
      <c r="EK25104" s="598"/>
    </row>
    <row r="25105" spans="141:141">
      <c r="EK25105" s="598"/>
    </row>
    <row r="25106" spans="141:141">
      <c r="EK25106" s="598"/>
    </row>
    <row r="25107" spans="141:141">
      <c r="EK25107" s="598"/>
    </row>
    <row r="25108" spans="141:141">
      <c r="EK25108" s="598"/>
    </row>
    <row r="25109" spans="141:141">
      <c r="EK25109" s="598"/>
    </row>
    <row r="25110" spans="141:141">
      <c r="EK25110" s="598"/>
    </row>
    <row r="25111" spans="141:141">
      <c r="EK25111" s="598"/>
    </row>
    <row r="25112" spans="141:141">
      <c r="EK25112" s="598"/>
    </row>
    <row r="25113" spans="141:141">
      <c r="EK25113" s="598"/>
    </row>
    <row r="25114" spans="141:141">
      <c r="EK25114" s="598"/>
    </row>
    <row r="25115" spans="141:141">
      <c r="EK25115" s="598"/>
    </row>
    <row r="25116" spans="141:141">
      <c r="EK25116" s="598"/>
    </row>
    <row r="25117" spans="141:141">
      <c r="EK25117" s="598"/>
    </row>
    <row r="25118" spans="141:141">
      <c r="EK25118" s="598"/>
    </row>
    <row r="25119" spans="141:141">
      <c r="EK25119" s="598"/>
    </row>
    <row r="25120" spans="141:141">
      <c r="EK25120" s="598"/>
    </row>
    <row r="25121" spans="141:141">
      <c r="EK25121" s="598"/>
    </row>
    <row r="25122" spans="141:141">
      <c r="EK25122" s="598"/>
    </row>
    <row r="25123" spans="141:141">
      <c r="EK25123" s="598"/>
    </row>
    <row r="25124" spans="141:141">
      <c r="EK25124" s="598"/>
    </row>
    <row r="25125" spans="141:141">
      <c r="EK25125" s="598"/>
    </row>
    <row r="25126" spans="141:141">
      <c r="EK25126" s="598"/>
    </row>
    <row r="25127" spans="141:141">
      <c r="EK25127" s="598"/>
    </row>
    <row r="25128" spans="141:141">
      <c r="EK25128" s="598"/>
    </row>
    <row r="25129" spans="141:141">
      <c r="EK25129" s="598"/>
    </row>
    <row r="25130" spans="141:141">
      <c r="EK25130" s="598"/>
    </row>
    <row r="25131" spans="141:141">
      <c r="EK25131" s="598"/>
    </row>
    <row r="25132" spans="141:141">
      <c r="EK25132" s="598"/>
    </row>
    <row r="25133" spans="141:141">
      <c r="EK25133" s="598"/>
    </row>
    <row r="25134" spans="141:141">
      <c r="EK25134" s="598"/>
    </row>
    <row r="25135" spans="141:141">
      <c r="EK25135" s="598"/>
    </row>
    <row r="25136" spans="141:141">
      <c r="EK25136" s="598"/>
    </row>
    <row r="25137" spans="141:141">
      <c r="EK25137" s="598"/>
    </row>
    <row r="25138" spans="141:141">
      <c r="EK25138" s="598"/>
    </row>
    <row r="25139" spans="141:141">
      <c r="EK25139" s="598"/>
    </row>
    <row r="25140" spans="141:141">
      <c r="EK25140" s="598"/>
    </row>
    <row r="25141" spans="141:141">
      <c r="EK25141" s="598"/>
    </row>
    <row r="25142" spans="141:141">
      <c r="EK25142" s="598"/>
    </row>
    <row r="25143" spans="141:141">
      <c r="EK25143" s="598"/>
    </row>
    <row r="25144" spans="141:141">
      <c r="EK25144" s="598"/>
    </row>
    <row r="25145" spans="141:141">
      <c r="EK25145" s="598"/>
    </row>
    <row r="25146" spans="141:141">
      <c r="EK25146" s="598"/>
    </row>
    <row r="25147" spans="141:141">
      <c r="EK25147" s="598"/>
    </row>
    <row r="25148" spans="141:141">
      <c r="EK25148" s="598"/>
    </row>
    <row r="25149" spans="141:141">
      <c r="EK25149" s="598"/>
    </row>
    <row r="25150" spans="141:141">
      <c r="EK25150" s="598"/>
    </row>
    <row r="25151" spans="141:141">
      <c r="EK25151" s="598"/>
    </row>
    <row r="25152" spans="141:141">
      <c r="EK25152" s="598"/>
    </row>
    <row r="25153" spans="141:141">
      <c r="EK25153" s="598"/>
    </row>
    <row r="25154" spans="141:141">
      <c r="EK25154" s="598"/>
    </row>
    <row r="25155" spans="141:141">
      <c r="EK25155" s="598"/>
    </row>
    <row r="25156" spans="141:141">
      <c r="EK25156" s="598"/>
    </row>
    <row r="25157" spans="141:141">
      <c r="EK25157" s="598"/>
    </row>
    <row r="25158" spans="141:141">
      <c r="EK25158" s="598"/>
    </row>
    <row r="25159" spans="141:141">
      <c r="EK25159" s="598"/>
    </row>
    <row r="25160" spans="141:141">
      <c r="EK25160" s="598"/>
    </row>
    <row r="25161" spans="141:141">
      <c r="EK25161" s="598"/>
    </row>
    <row r="25162" spans="141:141">
      <c r="EK25162" s="598"/>
    </row>
    <row r="25163" spans="141:141">
      <c r="EK25163" s="598"/>
    </row>
    <row r="25164" spans="141:141">
      <c r="EK25164" s="598"/>
    </row>
    <row r="25165" spans="141:141">
      <c r="EK25165" s="598"/>
    </row>
    <row r="25166" spans="141:141">
      <c r="EK25166" s="598"/>
    </row>
    <row r="25167" spans="141:141">
      <c r="EK25167" s="598"/>
    </row>
    <row r="25168" spans="141:141">
      <c r="EK25168" s="598"/>
    </row>
    <row r="25169" spans="141:141">
      <c r="EK25169" s="598"/>
    </row>
    <row r="25170" spans="141:141">
      <c r="EK25170" s="598"/>
    </row>
    <row r="25171" spans="141:141">
      <c r="EK25171" s="598"/>
    </row>
    <row r="25172" spans="141:141">
      <c r="EK25172" s="598"/>
    </row>
    <row r="25173" spans="141:141">
      <c r="EK25173" s="598"/>
    </row>
    <row r="25174" spans="141:141">
      <c r="EK25174" s="598"/>
    </row>
    <row r="25175" spans="141:141">
      <c r="EK25175" s="598"/>
    </row>
    <row r="25176" spans="141:141">
      <c r="EK25176" s="598"/>
    </row>
    <row r="25177" spans="141:141">
      <c r="EK25177" s="598"/>
    </row>
    <row r="25178" spans="141:141">
      <c r="EK25178" s="598"/>
    </row>
    <row r="25179" spans="141:141">
      <c r="EK25179" s="598"/>
    </row>
    <row r="25180" spans="141:141">
      <c r="EK25180" s="598"/>
    </row>
    <row r="25181" spans="141:141">
      <c r="EK25181" s="598"/>
    </row>
    <row r="25182" spans="141:141">
      <c r="EK25182" s="598"/>
    </row>
    <row r="25183" spans="141:141">
      <c r="EK25183" s="598"/>
    </row>
    <row r="25184" spans="141:141">
      <c r="EK25184" s="598"/>
    </row>
    <row r="25185" spans="141:141">
      <c r="EK25185" s="598"/>
    </row>
    <row r="25186" spans="141:141">
      <c r="EK25186" s="598"/>
    </row>
    <row r="25187" spans="141:141">
      <c r="EK25187" s="598"/>
    </row>
    <row r="25188" spans="141:141">
      <c r="EK25188" s="598"/>
    </row>
    <row r="25189" spans="141:141">
      <c r="EK25189" s="598"/>
    </row>
    <row r="25190" spans="141:141">
      <c r="EK25190" s="598"/>
    </row>
    <row r="25191" spans="141:141">
      <c r="EK25191" s="598"/>
    </row>
    <row r="25192" spans="141:141">
      <c r="EK25192" s="598"/>
    </row>
    <row r="25193" spans="141:141">
      <c r="EK25193" s="598"/>
    </row>
    <row r="25194" spans="141:141">
      <c r="EK25194" s="598"/>
    </row>
    <row r="25195" spans="141:141">
      <c r="EK25195" s="598"/>
    </row>
    <row r="25196" spans="141:141">
      <c r="EK25196" s="598"/>
    </row>
    <row r="25197" spans="141:141">
      <c r="EK25197" s="598"/>
    </row>
    <row r="25198" spans="141:141">
      <c r="EK25198" s="598"/>
    </row>
    <row r="25199" spans="141:141">
      <c r="EK25199" s="598"/>
    </row>
    <row r="25200" spans="141:141">
      <c r="EK25200" s="598"/>
    </row>
    <row r="25201" spans="141:141">
      <c r="EK25201" s="598"/>
    </row>
    <row r="25202" spans="141:141">
      <c r="EK25202" s="598"/>
    </row>
    <row r="25203" spans="141:141">
      <c r="EK25203" s="598"/>
    </row>
    <row r="25204" spans="141:141">
      <c r="EK25204" s="598"/>
    </row>
    <row r="25205" spans="141:141">
      <c r="EK25205" s="598"/>
    </row>
    <row r="25206" spans="141:141">
      <c r="EK25206" s="598"/>
    </row>
    <row r="25207" spans="141:141">
      <c r="EK25207" s="598"/>
    </row>
    <row r="25208" spans="141:141">
      <c r="EK25208" s="598"/>
    </row>
    <row r="25209" spans="141:141">
      <c r="EK25209" s="598"/>
    </row>
    <row r="25210" spans="141:141">
      <c r="EK25210" s="598"/>
    </row>
    <row r="25211" spans="141:141">
      <c r="EK25211" s="598"/>
    </row>
    <row r="25212" spans="141:141">
      <c r="EK25212" s="598"/>
    </row>
    <row r="25213" spans="141:141">
      <c r="EK25213" s="598"/>
    </row>
    <row r="25214" spans="141:141">
      <c r="EK25214" s="598"/>
    </row>
    <row r="25215" spans="141:141">
      <c r="EK25215" s="598"/>
    </row>
    <row r="25216" spans="141:141">
      <c r="EK25216" s="598"/>
    </row>
    <row r="25217" spans="141:141">
      <c r="EK25217" s="598"/>
    </row>
    <row r="25218" spans="141:141">
      <c r="EK25218" s="598"/>
    </row>
    <row r="25219" spans="141:141">
      <c r="EK25219" s="598"/>
    </row>
    <row r="25220" spans="141:141">
      <c r="EK25220" s="598"/>
    </row>
    <row r="25221" spans="141:141">
      <c r="EK25221" s="598"/>
    </row>
    <row r="25222" spans="141:141">
      <c r="EK25222" s="598"/>
    </row>
    <row r="25223" spans="141:141">
      <c r="EK25223" s="598"/>
    </row>
    <row r="25224" spans="141:141">
      <c r="EK25224" s="598"/>
    </row>
    <row r="25225" spans="141:141">
      <c r="EK25225" s="598"/>
    </row>
    <row r="25226" spans="141:141">
      <c r="EK25226" s="598"/>
    </row>
    <row r="25227" spans="141:141">
      <c r="EK25227" s="598"/>
    </row>
    <row r="25228" spans="141:141">
      <c r="EK25228" s="598"/>
    </row>
    <row r="25229" spans="141:141">
      <c r="EK25229" s="598"/>
    </row>
    <row r="25230" spans="141:141">
      <c r="EK25230" s="598"/>
    </row>
    <row r="25231" spans="141:141">
      <c r="EK25231" s="598"/>
    </row>
    <row r="25232" spans="141:141">
      <c r="EK25232" s="598"/>
    </row>
    <row r="25233" spans="141:141">
      <c r="EK25233" s="598"/>
    </row>
    <row r="25234" spans="141:141">
      <c r="EK25234" s="598"/>
    </row>
    <row r="25235" spans="141:141">
      <c r="EK25235" s="598"/>
    </row>
    <row r="25236" spans="141:141">
      <c r="EK25236" s="598"/>
    </row>
    <row r="25237" spans="141:141">
      <c r="EK25237" s="598"/>
    </row>
    <row r="25238" spans="141:141">
      <c r="EK25238" s="598"/>
    </row>
    <row r="25239" spans="141:141">
      <c r="EK25239" s="598"/>
    </row>
    <row r="25240" spans="141:141">
      <c r="EK25240" s="598"/>
    </row>
    <row r="25241" spans="141:141">
      <c r="EK25241" s="598"/>
    </row>
    <row r="25242" spans="141:141">
      <c r="EK25242" s="598"/>
    </row>
    <row r="25243" spans="141:141">
      <c r="EK25243" s="598"/>
    </row>
    <row r="25244" spans="141:141">
      <c r="EK25244" s="598"/>
    </row>
    <row r="25245" spans="141:141">
      <c r="EK25245" s="598"/>
    </row>
    <row r="25246" spans="141:141">
      <c r="EK25246" s="598"/>
    </row>
    <row r="25247" spans="141:141">
      <c r="EK25247" s="598"/>
    </row>
    <row r="25248" spans="141:141">
      <c r="EK25248" s="598"/>
    </row>
    <row r="25249" spans="141:141">
      <c r="EK25249" s="598"/>
    </row>
    <row r="25250" spans="141:141">
      <c r="EK25250" s="598"/>
    </row>
    <row r="25251" spans="141:141">
      <c r="EK25251" s="598"/>
    </row>
    <row r="25252" spans="141:141">
      <c r="EK25252" s="598"/>
    </row>
    <row r="25253" spans="141:141">
      <c r="EK25253" s="598"/>
    </row>
    <row r="25254" spans="141:141">
      <c r="EK25254" s="598"/>
    </row>
    <row r="25255" spans="141:141">
      <c r="EK25255" s="598"/>
    </row>
    <row r="25256" spans="141:141">
      <c r="EK25256" s="598"/>
    </row>
    <row r="25257" spans="141:141">
      <c r="EK25257" s="598"/>
    </row>
    <row r="25258" spans="141:141">
      <c r="EK25258" s="598"/>
    </row>
    <row r="25259" spans="141:141">
      <c r="EK25259" s="598"/>
    </row>
    <row r="25260" spans="141:141">
      <c r="EK25260" s="598"/>
    </row>
    <row r="25261" spans="141:141">
      <c r="EK25261" s="598"/>
    </row>
    <row r="25262" spans="141:141">
      <c r="EK25262" s="598"/>
    </row>
    <row r="25263" spans="141:141">
      <c r="EK25263" s="598"/>
    </row>
    <row r="25264" spans="141:141">
      <c r="EK25264" s="598"/>
    </row>
    <row r="25265" spans="141:141">
      <c r="EK25265" s="598"/>
    </row>
    <row r="25266" spans="141:141">
      <c r="EK25266" s="598"/>
    </row>
    <row r="25267" spans="141:141">
      <c r="EK25267" s="598"/>
    </row>
    <row r="25268" spans="141:141">
      <c r="EK25268" s="598"/>
    </row>
    <row r="25269" spans="141:141">
      <c r="EK25269" s="598"/>
    </row>
    <row r="25270" spans="141:141">
      <c r="EK25270" s="598"/>
    </row>
    <row r="25271" spans="141:141">
      <c r="EK25271" s="598"/>
    </row>
    <row r="25272" spans="141:141">
      <c r="EK25272" s="598"/>
    </row>
    <row r="25273" spans="141:141">
      <c r="EK25273" s="598"/>
    </row>
    <row r="25274" spans="141:141">
      <c r="EK25274" s="598"/>
    </row>
    <row r="25275" spans="141:141">
      <c r="EK25275" s="598"/>
    </row>
    <row r="25276" spans="141:141">
      <c r="EK25276" s="598"/>
    </row>
    <row r="25277" spans="141:141">
      <c r="EK25277" s="598"/>
    </row>
    <row r="25278" spans="141:141">
      <c r="EK25278" s="598"/>
    </row>
    <row r="25279" spans="141:141">
      <c r="EK25279" s="598"/>
    </row>
    <row r="25280" spans="141:141">
      <c r="EK25280" s="598"/>
    </row>
    <row r="25281" spans="141:141">
      <c r="EK25281" s="598"/>
    </row>
    <row r="25282" spans="141:141">
      <c r="EK25282" s="598"/>
    </row>
    <row r="25283" spans="141:141">
      <c r="EK25283" s="598"/>
    </row>
    <row r="25284" spans="141:141">
      <c r="EK25284" s="598"/>
    </row>
    <row r="25285" spans="141:141">
      <c r="EK25285" s="598"/>
    </row>
    <row r="25286" spans="141:141">
      <c r="EK25286" s="598"/>
    </row>
    <row r="25287" spans="141:141">
      <c r="EK25287" s="598"/>
    </row>
    <row r="25288" spans="141:141">
      <c r="EK25288" s="598"/>
    </row>
    <row r="25289" spans="141:141">
      <c r="EK25289" s="598"/>
    </row>
    <row r="25290" spans="141:141">
      <c r="EK25290" s="598"/>
    </row>
    <row r="25291" spans="141:141">
      <c r="EK25291" s="598"/>
    </row>
    <row r="25292" spans="141:141">
      <c r="EK25292" s="598"/>
    </row>
    <row r="25293" spans="141:141">
      <c r="EK25293" s="598"/>
    </row>
    <row r="25294" spans="141:141">
      <c r="EK25294" s="598"/>
    </row>
    <row r="25295" spans="141:141">
      <c r="EK25295" s="598"/>
    </row>
    <row r="25296" spans="141:141">
      <c r="EK25296" s="598"/>
    </row>
    <row r="25297" spans="141:141">
      <c r="EK25297" s="598"/>
    </row>
    <row r="25298" spans="141:141">
      <c r="EK25298" s="598"/>
    </row>
    <row r="25299" spans="141:141">
      <c r="EK25299" s="598"/>
    </row>
    <row r="25300" spans="141:141">
      <c r="EK25300" s="598"/>
    </row>
    <row r="25301" spans="141:141">
      <c r="EK25301" s="598"/>
    </row>
    <row r="25302" spans="141:141">
      <c r="EK25302" s="598"/>
    </row>
    <row r="25303" spans="141:141">
      <c r="EK25303" s="598"/>
    </row>
    <row r="25304" spans="141:141">
      <c r="EK25304" s="598"/>
    </row>
    <row r="25305" spans="141:141">
      <c r="EK25305" s="598"/>
    </row>
    <row r="25306" spans="141:141">
      <c r="EK25306" s="598"/>
    </row>
    <row r="25307" spans="141:141">
      <c r="EK25307" s="598"/>
    </row>
    <row r="25308" spans="141:141">
      <c r="EK25308" s="598"/>
    </row>
    <row r="25309" spans="141:141">
      <c r="EK25309" s="598"/>
    </row>
    <row r="25310" spans="141:141">
      <c r="EK25310" s="598"/>
    </row>
    <row r="25311" spans="141:141">
      <c r="EK25311" s="598"/>
    </row>
    <row r="25312" spans="141:141">
      <c r="EK25312" s="598"/>
    </row>
    <row r="25313" spans="141:141">
      <c r="EK25313" s="598"/>
    </row>
    <row r="25314" spans="141:141">
      <c r="EK25314" s="598"/>
    </row>
    <row r="25315" spans="141:141">
      <c r="EK25315" s="598"/>
    </row>
    <row r="25316" spans="141:141">
      <c r="EK25316" s="598"/>
    </row>
    <row r="25317" spans="141:141">
      <c r="EK25317" s="598"/>
    </row>
    <row r="25318" spans="141:141">
      <c r="EK25318" s="598"/>
    </row>
    <row r="25319" spans="141:141">
      <c r="EK25319" s="598"/>
    </row>
    <row r="25320" spans="141:141">
      <c r="EK25320" s="598"/>
    </row>
    <row r="25321" spans="141:141">
      <c r="EK25321" s="598"/>
    </row>
    <row r="25322" spans="141:141">
      <c r="EK25322" s="598"/>
    </row>
    <row r="25323" spans="141:141">
      <c r="EK25323" s="598"/>
    </row>
    <row r="25324" spans="141:141">
      <c r="EK25324" s="598"/>
    </row>
    <row r="25325" spans="141:141">
      <c r="EK25325" s="598"/>
    </row>
    <row r="25326" spans="141:141">
      <c r="EK25326" s="598"/>
    </row>
    <row r="25327" spans="141:141">
      <c r="EK25327" s="598"/>
    </row>
    <row r="25328" spans="141:141">
      <c r="EK25328" s="598"/>
    </row>
    <row r="25329" spans="141:141">
      <c r="EK25329" s="598"/>
    </row>
    <row r="25330" spans="141:141">
      <c r="EK25330" s="598"/>
    </row>
    <row r="25331" spans="141:141">
      <c r="EK25331" s="598"/>
    </row>
    <row r="25332" spans="141:141">
      <c r="EK25332" s="598"/>
    </row>
    <row r="25333" spans="141:141">
      <c r="EK25333" s="598"/>
    </row>
    <row r="25334" spans="141:141">
      <c r="EK25334" s="598"/>
    </row>
    <row r="25335" spans="141:141">
      <c r="EK25335" s="598"/>
    </row>
    <row r="25336" spans="141:141">
      <c r="EK25336" s="598"/>
    </row>
    <row r="25337" spans="141:141">
      <c r="EK25337" s="598"/>
    </row>
    <row r="25338" spans="141:141">
      <c r="EK25338" s="598"/>
    </row>
    <row r="25339" spans="141:141">
      <c r="EK25339" s="598"/>
    </row>
    <row r="25340" spans="141:141">
      <c r="EK25340" s="598"/>
    </row>
    <row r="25341" spans="141:141">
      <c r="EK25341" s="598"/>
    </row>
    <row r="25342" spans="141:141">
      <c r="EK25342" s="598"/>
    </row>
    <row r="25343" spans="141:141">
      <c r="EK25343" s="598"/>
    </row>
    <row r="25344" spans="141:141">
      <c r="EK25344" s="598"/>
    </row>
    <row r="25345" spans="141:141">
      <c r="EK25345" s="598"/>
    </row>
    <row r="25346" spans="141:141">
      <c r="EK25346" s="598"/>
    </row>
    <row r="25347" spans="141:141">
      <c r="EK25347" s="598"/>
    </row>
    <row r="25348" spans="141:141">
      <c r="EK25348" s="598"/>
    </row>
    <row r="25349" spans="141:141">
      <c r="EK25349" s="598"/>
    </row>
    <row r="25350" spans="141:141">
      <c r="EK25350" s="598"/>
    </row>
    <row r="25351" spans="141:141">
      <c r="EK25351" s="598"/>
    </row>
    <row r="25352" spans="141:141">
      <c r="EK25352" s="598"/>
    </row>
    <row r="25353" spans="141:141">
      <c r="EK25353" s="598"/>
    </row>
    <row r="25354" spans="141:141">
      <c r="EK25354" s="598"/>
    </row>
    <row r="25355" spans="141:141">
      <c r="EK25355" s="598"/>
    </row>
    <row r="25356" spans="141:141">
      <c r="EK25356" s="598"/>
    </row>
    <row r="25357" spans="141:141">
      <c r="EK25357" s="598"/>
    </row>
    <row r="25358" spans="141:141">
      <c r="EK25358" s="598"/>
    </row>
    <row r="25359" spans="141:141">
      <c r="EK25359" s="598"/>
    </row>
    <row r="25360" spans="141:141">
      <c r="EK25360" s="598"/>
    </row>
    <row r="25361" spans="141:141">
      <c r="EK25361" s="598"/>
    </row>
    <row r="25362" spans="141:141">
      <c r="EK25362" s="598"/>
    </row>
    <row r="25363" spans="141:141">
      <c r="EK25363" s="598"/>
    </row>
    <row r="25364" spans="141:141">
      <c r="EK25364" s="598"/>
    </row>
    <row r="25365" spans="141:141">
      <c r="EK25365" s="598"/>
    </row>
    <row r="25366" spans="141:141">
      <c r="EK25366" s="598"/>
    </row>
    <row r="25367" spans="141:141">
      <c r="EK25367" s="598"/>
    </row>
    <row r="25368" spans="141:141">
      <c r="EK25368" s="598"/>
    </row>
    <row r="25369" spans="141:141">
      <c r="EK25369" s="598"/>
    </row>
    <row r="25370" spans="141:141">
      <c r="EK25370" s="598"/>
    </row>
    <row r="25371" spans="141:141">
      <c r="EK25371" s="598"/>
    </row>
    <row r="25372" spans="141:141">
      <c r="EK25372" s="598"/>
    </row>
    <row r="25373" spans="141:141">
      <c r="EK25373" s="598"/>
    </row>
    <row r="25374" spans="141:141">
      <c r="EK25374" s="598"/>
    </row>
    <row r="25375" spans="141:141">
      <c r="EK25375" s="598"/>
    </row>
    <row r="25376" spans="141:141">
      <c r="EK25376" s="598"/>
    </row>
    <row r="25377" spans="141:141">
      <c r="EK25377" s="598"/>
    </row>
    <row r="25378" spans="141:141">
      <c r="EK25378" s="598"/>
    </row>
    <row r="25379" spans="141:141">
      <c r="EK25379" s="598"/>
    </row>
    <row r="25380" spans="141:141">
      <c r="EK25380" s="598"/>
    </row>
    <row r="25381" spans="141:141">
      <c r="EK25381" s="598"/>
    </row>
    <row r="25382" spans="141:141">
      <c r="EK25382" s="598"/>
    </row>
    <row r="25383" spans="141:141">
      <c r="EK25383" s="598"/>
    </row>
    <row r="25384" spans="141:141">
      <c r="EK25384" s="598"/>
    </row>
    <row r="25385" spans="141:141">
      <c r="EK25385" s="598"/>
    </row>
    <row r="25386" spans="141:141">
      <c r="EK25386" s="598"/>
    </row>
    <row r="25387" spans="141:141">
      <c r="EK25387" s="598"/>
    </row>
    <row r="25388" spans="141:141">
      <c r="EK25388" s="598"/>
    </row>
    <row r="25389" spans="141:141">
      <c r="EK25389" s="598"/>
    </row>
    <row r="25390" spans="141:141">
      <c r="EK25390" s="598"/>
    </row>
    <row r="25391" spans="141:141">
      <c r="EK25391" s="598"/>
    </row>
    <row r="25392" spans="141:141">
      <c r="EK25392" s="598"/>
    </row>
    <row r="25393" spans="141:141">
      <c r="EK25393" s="598"/>
    </row>
    <row r="25394" spans="141:141">
      <c r="EK25394" s="598"/>
    </row>
    <row r="25395" spans="141:141">
      <c r="EK25395" s="598"/>
    </row>
    <row r="25396" spans="141:141">
      <c r="EK25396" s="598"/>
    </row>
    <row r="25397" spans="141:141">
      <c r="EK25397" s="598"/>
    </row>
    <row r="25398" spans="141:141">
      <c r="EK25398" s="598"/>
    </row>
    <row r="25399" spans="141:141">
      <c r="EK25399" s="598"/>
    </row>
    <row r="25400" spans="141:141">
      <c r="EK25400" s="598"/>
    </row>
    <row r="25401" spans="141:141">
      <c r="EK25401" s="598"/>
    </row>
    <row r="25402" spans="141:141">
      <c r="EK25402" s="598"/>
    </row>
    <row r="25403" spans="141:141">
      <c r="EK25403" s="598"/>
    </row>
    <row r="25404" spans="141:141">
      <c r="EK25404" s="598"/>
    </row>
    <row r="25405" spans="141:141">
      <c r="EK25405" s="598"/>
    </row>
    <row r="25406" spans="141:141">
      <c r="EK25406" s="598"/>
    </row>
    <row r="25407" spans="141:141">
      <c r="EK25407" s="598"/>
    </row>
    <row r="25408" spans="141:141">
      <c r="EK25408" s="598"/>
    </row>
    <row r="25409" spans="141:141">
      <c r="EK25409" s="598"/>
    </row>
    <row r="25410" spans="141:141">
      <c r="EK25410" s="598"/>
    </row>
    <row r="25411" spans="141:141">
      <c r="EK25411" s="598"/>
    </row>
    <row r="25412" spans="141:141">
      <c r="EK25412" s="598"/>
    </row>
    <row r="25413" spans="141:141">
      <c r="EK25413" s="598"/>
    </row>
    <row r="25414" spans="141:141">
      <c r="EK25414" s="598"/>
    </row>
    <row r="25415" spans="141:141">
      <c r="EK25415" s="598"/>
    </row>
    <row r="25416" spans="141:141">
      <c r="EK25416" s="598"/>
    </row>
    <row r="25417" spans="141:141">
      <c r="EK25417" s="598"/>
    </row>
    <row r="25418" spans="141:141">
      <c r="EK25418" s="598"/>
    </row>
    <row r="25419" spans="141:141">
      <c r="EK25419" s="598"/>
    </row>
    <row r="25420" spans="141:141">
      <c r="EK25420" s="598"/>
    </row>
    <row r="25421" spans="141:141">
      <c r="EK25421" s="598"/>
    </row>
    <row r="25422" spans="141:141">
      <c r="EK25422" s="598"/>
    </row>
    <row r="25423" spans="141:141">
      <c r="EK25423" s="598"/>
    </row>
    <row r="25424" spans="141:141">
      <c r="EK25424" s="598"/>
    </row>
    <row r="25425" spans="141:141">
      <c r="EK25425" s="598"/>
    </row>
    <row r="25426" spans="141:141">
      <c r="EK25426" s="598"/>
    </row>
    <row r="25427" spans="141:141">
      <c r="EK25427" s="598"/>
    </row>
    <row r="25428" spans="141:141">
      <c r="EK25428" s="598"/>
    </row>
    <row r="25429" spans="141:141">
      <c r="EK25429" s="598"/>
    </row>
    <row r="25430" spans="141:141">
      <c r="EK25430" s="598"/>
    </row>
    <row r="25431" spans="141:141">
      <c r="EK25431" s="598"/>
    </row>
    <row r="25432" spans="141:141">
      <c r="EK25432" s="598"/>
    </row>
    <row r="25433" spans="141:141">
      <c r="EK25433" s="598"/>
    </row>
    <row r="25434" spans="141:141">
      <c r="EK25434" s="598"/>
    </row>
    <row r="25435" spans="141:141">
      <c r="EK25435" s="598"/>
    </row>
    <row r="25436" spans="141:141">
      <c r="EK25436" s="598"/>
    </row>
    <row r="25437" spans="141:141">
      <c r="EK25437" s="598"/>
    </row>
    <row r="25438" spans="141:141">
      <c r="EK25438" s="598"/>
    </row>
    <row r="25439" spans="141:141">
      <c r="EK25439" s="598"/>
    </row>
    <row r="25440" spans="141:141">
      <c r="EK25440" s="598"/>
    </row>
    <row r="25441" spans="141:141">
      <c r="EK25441" s="598"/>
    </row>
    <row r="25442" spans="141:141">
      <c r="EK25442" s="598"/>
    </row>
    <row r="25443" spans="141:141">
      <c r="EK25443" s="598"/>
    </row>
    <row r="25444" spans="141:141">
      <c r="EK25444" s="598"/>
    </row>
    <row r="25445" spans="141:141">
      <c r="EK25445" s="598"/>
    </row>
    <row r="25446" spans="141:141">
      <c r="EK25446" s="598"/>
    </row>
    <row r="25447" spans="141:141">
      <c r="EK25447" s="598"/>
    </row>
    <row r="25448" spans="141:141">
      <c r="EK25448" s="598"/>
    </row>
    <row r="25449" spans="141:141">
      <c r="EK25449" s="598"/>
    </row>
    <row r="25450" spans="141:141">
      <c r="EK25450" s="598"/>
    </row>
    <row r="25451" spans="141:141">
      <c r="EK25451" s="598"/>
    </row>
    <row r="25452" spans="141:141">
      <c r="EK25452" s="598"/>
    </row>
    <row r="25453" spans="141:141">
      <c r="EK25453" s="598"/>
    </row>
    <row r="25454" spans="141:141">
      <c r="EK25454" s="598"/>
    </row>
    <row r="25455" spans="141:141">
      <c r="EK25455" s="598"/>
    </row>
    <row r="25456" spans="141:141">
      <c r="EK25456" s="598"/>
    </row>
    <row r="25457" spans="141:141">
      <c r="EK25457" s="598"/>
    </row>
    <row r="25458" spans="141:141">
      <c r="EK25458" s="598"/>
    </row>
    <row r="25459" spans="141:141">
      <c r="EK25459" s="598"/>
    </row>
    <row r="25460" spans="141:141">
      <c r="EK25460" s="598"/>
    </row>
    <row r="25461" spans="141:141">
      <c r="EK25461" s="598"/>
    </row>
    <row r="25462" spans="141:141">
      <c r="EK25462" s="598"/>
    </row>
    <row r="25463" spans="141:141">
      <c r="EK25463" s="598"/>
    </row>
    <row r="25464" spans="141:141">
      <c r="EK25464" s="598"/>
    </row>
    <row r="25465" spans="141:141">
      <c r="EK25465" s="598"/>
    </row>
    <row r="25466" spans="141:141">
      <c r="EK25466" s="598"/>
    </row>
    <row r="25467" spans="141:141">
      <c r="EK25467" s="598"/>
    </row>
    <row r="25468" spans="141:141">
      <c r="EK25468" s="598"/>
    </row>
    <row r="25469" spans="141:141">
      <c r="EK25469" s="598"/>
    </row>
    <row r="25470" spans="141:141">
      <c r="EK25470" s="598"/>
    </row>
    <row r="25471" spans="141:141">
      <c r="EK25471" s="598"/>
    </row>
    <row r="25472" spans="141:141">
      <c r="EK25472" s="598"/>
    </row>
    <row r="25473" spans="141:141">
      <c r="EK25473" s="598"/>
    </row>
    <row r="25474" spans="141:141">
      <c r="EK25474" s="598"/>
    </row>
    <row r="25475" spans="141:141">
      <c r="EK25475" s="598"/>
    </row>
    <row r="25476" spans="141:141">
      <c r="EK25476" s="598"/>
    </row>
    <row r="25477" spans="141:141">
      <c r="EK25477" s="598"/>
    </row>
    <row r="25478" spans="141:141">
      <c r="EK25478" s="598"/>
    </row>
    <row r="25479" spans="141:141">
      <c r="EK25479" s="598"/>
    </row>
    <row r="25480" spans="141:141">
      <c r="EK25480" s="598"/>
    </row>
    <row r="25481" spans="141:141">
      <c r="EK25481" s="598"/>
    </row>
    <row r="25482" spans="141:141">
      <c r="EK25482" s="598"/>
    </row>
    <row r="25483" spans="141:141">
      <c r="EK25483" s="598"/>
    </row>
    <row r="25484" spans="141:141">
      <c r="EK25484" s="598"/>
    </row>
    <row r="25485" spans="141:141">
      <c r="EK25485" s="598"/>
    </row>
    <row r="25486" spans="141:141">
      <c r="EK25486" s="598"/>
    </row>
    <row r="25487" spans="141:141">
      <c r="EK25487" s="598"/>
    </row>
    <row r="25488" spans="141:141">
      <c r="EK25488" s="598"/>
    </row>
    <row r="25489" spans="141:141">
      <c r="EK25489" s="598"/>
    </row>
    <row r="25490" spans="141:141">
      <c r="EK25490" s="598"/>
    </row>
    <row r="25491" spans="141:141">
      <c r="EK25491" s="598"/>
    </row>
    <row r="25492" spans="141:141">
      <c r="EK25492" s="598"/>
    </row>
    <row r="25493" spans="141:141">
      <c r="EK25493" s="598"/>
    </row>
    <row r="25494" spans="141:141">
      <c r="EK25494" s="598"/>
    </row>
    <row r="25495" spans="141:141">
      <c r="EK25495" s="598"/>
    </row>
    <row r="25496" spans="141:141">
      <c r="EK25496" s="598"/>
    </row>
    <row r="25497" spans="141:141">
      <c r="EK25497" s="598"/>
    </row>
    <row r="25498" spans="141:141">
      <c r="EK25498" s="598"/>
    </row>
    <row r="25499" spans="141:141">
      <c r="EK25499" s="598"/>
    </row>
    <row r="25500" spans="141:141">
      <c r="EK25500" s="598"/>
    </row>
    <row r="25501" spans="141:141">
      <c r="EK25501" s="598"/>
    </row>
    <row r="25502" spans="141:141">
      <c r="EK25502" s="598"/>
    </row>
    <row r="25503" spans="141:141">
      <c r="EK25503" s="598"/>
    </row>
    <row r="25504" spans="141:141">
      <c r="EK25504" s="598"/>
    </row>
    <row r="25505" spans="141:141">
      <c r="EK25505" s="598"/>
    </row>
    <row r="25506" spans="141:141">
      <c r="EK25506" s="598"/>
    </row>
    <row r="25507" spans="141:141">
      <c r="EK25507" s="598"/>
    </row>
    <row r="25508" spans="141:141">
      <c r="EK25508" s="598"/>
    </row>
    <row r="25509" spans="141:141">
      <c r="EK25509" s="598"/>
    </row>
    <row r="25510" spans="141:141">
      <c r="EK25510" s="598"/>
    </row>
    <row r="25511" spans="141:141">
      <c r="EK25511" s="598"/>
    </row>
    <row r="25512" spans="141:141">
      <c r="EK25512" s="598"/>
    </row>
    <row r="25513" spans="141:141">
      <c r="EK25513" s="598"/>
    </row>
    <row r="25514" spans="141:141">
      <c r="EK25514" s="598"/>
    </row>
    <row r="25515" spans="141:141">
      <c r="EK25515" s="598"/>
    </row>
    <row r="25516" spans="141:141">
      <c r="EK25516" s="598"/>
    </row>
    <row r="25517" spans="141:141">
      <c r="EK25517" s="598"/>
    </row>
    <row r="25518" spans="141:141">
      <c r="EK25518" s="598"/>
    </row>
    <row r="25519" spans="141:141">
      <c r="EK25519" s="598"/>
    </row>
    <row r="25520" spans="141:141">
      <c r="EK25520" s="598"/>
    </row>
    <row r="25521" spans="141:141">
      <c r="EK25521" s="598"/>
    </row>
    <row r="25522" spans="141:141">
      <c r="EK25522" s="598"/>
    </row>
    <row r="25523" spans="141:141">
      <c r="EK25523" s="598"/>
    </row>
    <row r="25524" spans="141:141">
      <c r="EK25524" s="598"/>
    </row>
    <row r="25525" spans="141:141">
      <c r="EK25525" s="598"/>
    </row>
    <row r="25526" spans="141:141">
      <c r="EK25526" s="598"/>
    </row>
    <row r="25527" spans="141:141">
      <c r="EK25527" s="598"/>
    </row>
    <row r="25528" spans="141:141">
      <c r="EK25528" s="598"/>
    </row>
    <row r="25529" spans="141:141">
      <c r="EK25529" s="598"/>
    </row>
    <row r="25530" spans="141:141">
      <c r="EK25530" s="598"/>
    </row>
    <row r="25531" spans="141:141">
      <c r="EK25531" s="598"/>
    </row>
    <row r="25532" spans="141:141">
      <c r="EK25532" s="598"/>
    </row>
    <row r="25533" spans="141:141">
      <c r="EK25533" s="598"/>
    </row>
    <row r="25534" spans="141:141">
      <c r="EK25534" s="598"/>
    </row>
    <row r="25535" spans="141:141">
      <c r="EK25535" s="598"/>
    </row>
    <row r="25536" spans="141:141">
      <c r="EK25536" s="598"/>
    </row>
    <row r="25537" spans="141:141">
      <c r="EK25537" s="598"/>
    </row>
    <row r="25538" spans="141:141">
      <c r="EK25538" s="598"/>
    </row>
    <row r="25539" spans="141:141">
      <c r="EK25539" s="598"/>
    </row>
    <row r="25540" spans="141:141">
      <c r="EK25540" s="598"/>
    </row>
    <row r="25541" spans="141:141">
      <c r="EK25541" s="598"/>
    </row>
    <row r="25542" spans="141:141">
      <c r="EK25542" s="598"/>
    </row>
    <row r="25543" spans="141:141">
      <c r="EK25543" s="598"/>
    </row>
    <row r="25544" spans="141:141">
      <c r="EK25544" s="598"/>
    </row>
    <row r="25545" spans="141:141">
      <c r="EK25545" s="598"/>
    </row>
    <row r="25546" spans="141:141">
      <c r="EK25546" s="598"/>
    </row>
    <row r="25547" spans="141:141">
      <c r="EK25547" s="598"/>
    </row>
    <row r="25548" spans="141:141">
      <c r="EK25548" s="598"/>
    </row>
    <row r="25549" spans="141:141">
      <c r="EK25549" s="598"/>
    </row>
    <row r="25550" spans="141:141">
      <c r="EK25550" s="598"/>
    </row>
    <row r="25551" spans="141:141">
      <c r="EK25551" s="598"/>
    </row>
    <row r="25552" spans="141:141">
      <c r="EK25552" s="598"/>
    </row>
    <row r="25553" spans="141:141">
      <c r="EK25553" s="598"/>
    </row>
    <row r="25554" spans="141:141">
      <c r="EK25554" s="598"/>
    </row>
    <row r="25555" spans="141:141">
      <c r="EK25555" s="598"/>
    </row>
    <row r="25556" spans="141:141">
      <c r="EK25556" s="598"/>
    </row>
    <row r="25557" spans="141:141">
      <c r="EK25557" s="598"/>
    </row>
    <row r="25558" spans="141:141">
      <c r="EK25558" s="598"/>
    </row>
    <row r="25559" spans="141:141">
      <c r="EK25559" s="598"/>
    </row>
    <row r="25560" spans="141:141">
      <c r="EK25560" s="598"/>
    </row>
    <row r="25561" spans="141:141">
      <c r="EK25561" s="598"/>
    </row>
    <row r="25562" spans="141:141">
      <c r="EK25562" s="598"/>
    </row>
    <row r="25563" spans="141:141">
      <c r="EK25563" s="598"/>
    </row>
    <row r="25564" spans="141:141">
      <c r="EK25564" s="598"/>
    </row>
    <row r="25565" spans="141:141">
      <c r="EK25565" s="598"/>
    </row>
    <row r="25566" spans="141:141">
      <c r="EK25566" s="598"/>
    </row>
    <row r="25567" spans="141:141">
      <c r="EK25567" s="598"/>
    </row>
    <row r="25568" spans="141:141">
      <c r="EK25568" s="598"/>
    </row>
    <row r="25569" spans="141:141">
      <c r="EK25569" s="598"/>
    </row>
    <row r="25570" spans="141:141">
      <c r="EK25570" s="598"/>
    </row>
    <row r="25571" spans="141:141">
      <c r="EK25571" s="598"/>
    </row>
    <row r="25572" spans="141:141">
      <c r="EK25572" s="598"/>
    </row>
    <row r="25573" spans="141:141">
      <c r="EK25573" s="598"/>
    </row>
    <row r="25574" spans="141:141">
      <c r="EK25574" s="598"/>
    </row>
    <row r="25575" spans="141:141">
      <c r="EK25575" s="598"/>
    </row>
    <row r="25576" spans="141:141">
      <c r="EK25576" s="598"/>
    </row>
    <row r="25577" spans="141:141">
      <c r="EK25577" s="598"/>
    </row>
    <row r="25578" spans="141:141">
      <c r="EK25578" s="598"/>
    </row>
    <row r="25579" spans="141:141">
      <c r="EK25579" s="598"/>
    </row>
    <row r="25580" spans="141:141">
      <c r="EK25580" s="598"/>
    </row>
    <row r="25581" spans="141:141">
      <c r="EK25581" s="598"/>
    </row>
    <row r="25582" spans="141:141">
      <c r="EK25582" s="598"/>
    </row>
    <row r="25583" spans="141:141">
      <c r="EK25583" s="598"/>
    </row>
    <row r="25584" spans="141:141">
      <c r="EK25584" s="598"/>
    </row>
    <row r="25585" spans="141:141">
      <c r="EK25585" s="598"/>
    </row>
    <row r="25586" spans="141:141">
      <c r="EK25586" s="598"/>
    </row>
    <row r="25587" spans="141:141">
      <c r="EK25587" s="598"/>
    </row>
    <row r="25588" spans="141:141">
      <c r="EK25588" s="598"/>
    </row>
    <row r="25589" spans="141:141">
      <c r="EK25589" s="598"/>
    </row>
    <row r="25590" spans="141:141">
      <c r="EK25590" s="598"/>
    </row>
    <row r="25591" spans="141:141">
      <c r="EK25591" s="598"/>
    </row>
    <row r="25592" spans="141:141">
      <c r="EK25592" s="598"/>
    </row>
    <row r="25593" spans="141:141">
      <c r="EK25593" s="598"/>
    </row>
    <row r="25594" spans="141:141">
      <c r="EK25594" s="598"/>
    </row>
    <row r="25595" spans="141:141">
      <c r="EK25595" s="598"/>
    </row>
    <row r="25596" spans="141:141">
      <c r="EK25596" s="598"/>
    </row>
    <row r="25597" spans="141:141">
      <c r="EK25597" s="598"/>
    </row>
    <row r="25598" spans="141:141">
      <c r="EK25598" s="598"/>
    </row>
    <row r="25599" spans="141:141">
      <c r="EK25599" s="598"/>
    </row>
    <row r="25600" spans="141:141">
      <c r="EK25600" s="598"/>
    </row>
    <row r="25601" spans="141:141">
      <c r="EK25601" s="598"/>
    </row>
    <row r="25602" spans="141:141">
      <c r="EK25602" s="598"/>
    </row>
    <row r="25603" spans="141:141">
      <c r="EK25603" s="598"/>
    </row>
    <row r="25604" spans="141:141">
      <c r="EK25604" s="598"/>
    </row>
    <row r="25605" spans="141:141">
      <c r="EK25605" s="598"/>
    </row>
    <row r="25606" spans="141:141">
      <c r="EK25606" s="598"/>
    </row>
    <row r="25607" spans="141:141">
      <c r="EK25607" s="598"/>
    </row>
    <row r="25608" spans="141:141">
      <c r="EK25608" s="598"/>
    </row>
    <row r="25609" spans="141:141">
      <c r="EK25609" s="598"/>
    </row>
    <row r="25610" spans="141:141">
      <c r="EK25610" s="598"/>
    </row>
    <row r="25611" spans="141:141">
      <c r="EK25611" s="598"/>
    </row>
    <row r="25612" spans="141:141">
      <c r="EK25612" s="598"/>
    </row>
    <row r="25613" spans="141:141">
      <c r="EK25613" s="598"/>
    </row>
    <row r="25614" spans="141:141">
      <c r="EK25614" s="598"/>
    </row>
    <row r="25615" spans="141:141">
      <c r="EK25615" s="598"/>
    </row>
    <row r="25616" spans="141:141">
      <c r="EK25616" s="598"/>
    </row>
    <row r="25617" spans="141:141">
      <c r="EK25617" s="598"/>
    </row>
    <row r="25618" spans="141:141">
      <c r="EK25618" s="598"/>
    </row>
    <row r="25619" spans="141:141">
      <c r="EK25619" s="598"/>
    </row>
    <row r="25620" spans="141:141">
      <c r="EK25620" s="598"/>
    </row>
    <row r="25621" spans="141:141">
      <c r="EK25621" s="598"/>
    </row>
    <row r="25622" spans="141:141">
      <c r="EK25622" s="598"/>
    </row>
    <row r="25623" spans="141:141">
      <c r="EK25623" s="598"/>
    </row>
    <row r="25624" spans="141:141">
      <c r="EK25624" s="598"/>
    </row>
    <row r="25625" spans="141:141">
      <c r="EK25625" s="598"/>
    </row>
    <row r="25626" spans="141:141">
      <c r="EK25626" s="598"/>
    </row>
    <row r="25627" spans="141:141">
      <c r="EK25627" s="598"/>
    </row>
    <row r="25628" spans="141:141">
      <c r="EK25628" s="598"/>
    </row>
    <row r="25629" spans="141:141">
      <c r="EK25629" s="598"/>
    </row>
    <row r="25630" spans="141:141">
      <c r="EK25630" s="598"/>
    </row>
    <row r="25631" spans="141:141">
      <c r="EK25631" s="598"/>
    </row>
    <row r="25632" spans="141:141">
      <c r="EK25632" s="598"/>
    </row>
    <row r="25633" spans="141:141">
      <c r="EK25633" s="598"/>
    </row>
    <row r="25634" spans="141:141">
      <c r="EK25634" s="598"/>
    </row>
    <row r="25635" spans="141:141">
      <c r="EK25635" s="598"/>
    </row>
    <row r="25636" spans="141:141">
      <c r="EK25636" s="598"/>
    </row>
    <row r="25637" spans="141:141">
      <c r="EK25637" s="598"/>
    </row>
    <row r="25638" spans="141:141">
      <c r="EK25638" s="598"/>
    </row>
    <row r="25639" spans="141:141">
      <c r="EK25639" s="598"/>
    </row>
    <row r="25640" spans="141:141">
      <c r="EK25640" s="598"/>
    </row>
    <row r="25641" spans="141:141">
      <c r="EK25641" s="598"/>
    </row>
    <row r="25642" spans="141:141">
      <c r="EK25642" s="598"/>
    </row>
    <row r="25643" spans="141:141">
      <c r="EK25643" s="598"/>
    </row>
    <row r="25644" spans="141:141">
      <c r="EK25644" s="598"/>
    </row>
    <row r="25645" spans="141:141">
      <c r="EK25645" s="598"/>
    </row>
    <row r="25646" spans="141:141">
      <c r="EK25646" s="598"/>
    </row>
    <row r="25647" spans="141:141">
      <c r="EK25647" s="598"/>
    </row>
    <row r="25648" spans="141:141">
      <c r="EK25648" s="598"/>
    </row>
    <row r="25649" spans="141:141">
      <c r="EK25649" s="598"/>
    </row>
    <row r="25650" spans="141:141">
      <c r="EK25650" s="598"/>
    </row>
    <row r="25651" spans="141:141">
      <c r="EK25651" s="598"/>
    </row>
    <row r="25652" spans="141:141">
      <c r="EK25652" s="598"/>
    </row>
    <row r="25653" spans="141:141">
      <c r="EK25653" s="598"/>
    </row>
    <row r="25654" spans="141:141">
      <c r="EK25654" s="598"/>
    </row>
    <row r="25655" spans="141:141">
      <c r="EK25655" s="598"/>
    </row>
    <row r="25656" spans="141:141">
      <c r="EK25656" s="598"/>
    </row>
    <row r="25657" spans="141:141">
      <c r="EK25657" s="598"/>
    </row>
    <row r="25658" spans="141:141">
      <c r="EK25658" s="598"/>
    </row>
    <row r="25659" spans="141:141">
      <c r="EK25659" s="598"/>
    </row>
    <row r="25660" spans="141:141">
      <c r="EK25660" s="598"/>
    </row>
    <row r="25661" spans="141:141">
      <c r="EK25661" s="598"/>
    </row>
    <row r="25662" spans="141:141">
      <c r="EK25662" s="598"/>
    </row>
    <row r="25663" spans="141:141">
      <c r="EK25663" s="598"/>
    </row>
    <row r="25664" spans="141:141">
      <c r="EK25664" s="598"/>
    </row>
    <row r="25665" spans="141:141">
      <c r="EK25665" s="598"/>
    </row>
    <row r="25666" spans="141:141">
      <c r="EK25666" s="598"/>
    </row>
    <row r="25667" spans="141:141">
      <c r="EK25667" s="598"/>
    </row>
    <row r="25668" spans="141:141">
      <c r="EK25668" s="598"/>
    </row>
    <row r="25669" spans="141:141">
      <c r="EK25669" s="598"/>
    </row>
    <row r="25670" spans="141:141">
      <c r="EK25670" s="598"/>
    </row>
    <row r="25671" spans="141:141">
      <c r="EK25671" s="598"/>
    </row>
    <row r="25672" spans="141:141">
      <c r="EK25672" s="598"/>
    </row>
    <row r="25673" spans="141:141">
      <c r="EK25673" s="598"/>
    </row>
    <row r="25674" spans="141:141">
      <c r="EK25674" s="598"/>
    </row>
    <row r="25675" spans="141:141">
      <c r="EK25675" s="598"/>
    </row>
    <row r="25676" spans="141:141">
      <c r="EK25676" s="598"/>
    </row>
    <row r="25677" spans="141:141">
      <c r="EK25677" s="598"/>
    </row>
    <row r="25678" spans="141:141">
      <c r="EK25678" s="598"/>
    </row>
    <row r="25679" spans="141:141">
      <c r="EK25679" s="598"/>
    </row>
    <row r="25680" spans="141:141">
      <c r="EK25680" s="598"/>
    </row>
    <row r="25681" spans="141:141">
      <c r="EK25681" s="598"/>
    </row>
    <row r="25682" spans="141:141">
      <c r="EK25682" s="598"/>
    </row>
    <row r="25683" spans="141:141">
      <c r="EK25683" s="598"/>
    </row>
    <row r="25684" spans="141:141">
      <c r="EK25684" s="598"/>
    </row>
    <row r="25685" spans="141:141">
      <c r="EK25685" s="598"/>
    </row>
    <row r="25686" spans="141:141">
      <c r="EK25686" s="598"/>
    </row>
    <row r="25687" spans="141:141">
      <c r="EK25687" s="598"/>
    </row>
    <row r="25688" spans="141:141">
      <c r="EK25688" s="598"/>
    </row>
    <row r="25689" spans="141:141">
      <c r="EK25689" s="598"/>
    </row>
    <row r="25690" spans="141:141">
      <c r="EK25690" s="598"/>
    </row>
    <row r="25691" spans="141:141">
      <c r="EK25691" s="598"/>
    </row>
    <row r="25692" spans="141:141">
      <c r="EK25692" s="598"/>
    </row>
    <row r="25693" spans="141:141">
      <c r="EK25693" s="598"/>
    </row>
    <row r="25694" spans="141:141">
      <c r="EK25694" s="598"/>
    </row>
    <row r="25695" spans="141:141">
      <c r="EK25695" s="598"/>
    </row>
    <row r="25696" spans="141:141">
      <c r="EK25696" s="598"/>
    </row>
    <row r="25697" spans="141:141">
      <c r="EK25697" s="598"/>
    </row>
    <row r="25698" spans="141:141">
      <c r="EK25698" s="598"/>
    </row>
    <row r="25699" spans="141:141">
      <c r="EK25699" s="598"/>
    </row>
    <row r="25700" spans="141:141">
      <c r="EK25700" s="598"/>
    </row>
    <row r="25701" spans="141:141">
      <c r="EK25701" s="598"/>
    </row>
    <row r="25702" spans="141:141">
      <c r="EK25702" s="598"/>
    </row>
    <row r="25703" spans="141:141">
      <c r="EK25703" s="598"/>
    </row>
    <row r="25704" spans="141:141">
      <c r="EK25704" s="598"/>
    </row>
    <row r="25705" spans="141:141">
      <c r="EK25705" s="598"/>
    </row>
    <row r="25706" spans="141:141">
      <c r="EK25706" s="598"/>
    </row>
    <row r="25707" spans="141:141">
      <c r="EK25707" s="598"/>
    </row>
    <row r="25708" spans="141:141">
      <c r="EK25708" s="598"/>
    </row>
    <row r="25709" spans="141:141">
      <c r="EK25709" s="598"/>
    </row>
    <row r="25710" spans="141:141">
      <c r="EK25710" s="598"/>
    </row>
    <row r="25711" spans="141:141">
      <c r="EK25711" s="598"/>
    </row>
    <row r="25712" spans="141:141">
      <c r="EK25712" s="598"/>
    </row>
    <row r="25713" spans="141:141">
      <c r="EK25713" s="598"/>
    </row>
    <row r="25714" spans="141:141">
      <c r="EK25714" s="598"/>
    </row>
    <row r="25715" spans="141:141">
      <c r="EK25715" s="598"/>
    </row>
    <row r="25716" spans="141:141">
      <c r="EK25716" s="598"/>
    </row>
    <row r="25717" spans="141:141">
      <c r="EK25717" s="598"/>
    </row>
    <row r="25718" spans="141:141">
      <c r="EK25718" s="598"/>
    </row>
    <row r="25719" spans="141:141">
      <c r="EK25719" s="598"/>
    </row>
    <row r="25720" spans="141:141">
      <c r="EK25720" s="598"/>
    </row>
    <row r="25721" spans="141:141">
      <c r="EK25721" s="598"/>
    </row>
    <row r="25722" spans="141:141">
      <c r="EK25722" s="598"/>
    </row>
    <row r="25723" spans="141:141">
      <c r="EK25723" s="598"/>
    </row>
    <row r="25724" spans="141:141">
      <c r="EK25724" s="598"/>
    </row>
    <row r="25725" spans="141:141">
      <c r="EK25725" s="598"/>
    </row>
    <row r="25726" spans="141:141">
      <c r="EK25726" s="598"/>
    </row>
    <row r="25727" spans="141:141">
      <c r="EK25727" s="598"/>
    </row>
    <row r="25728" spans="141:141">
      <c r="EK25728" s="598"/>
    </row>
    <row r="25729" spans="141:141">
      <c r="EK25729" s="598"/>
    </row>
    <row r="25730" spans="141:141">
      <c r="EK25730" s="598"/>
    </row>
    <row r="25731" spans="141:141">
      <c r="EK25731" s="598"/>
    </row>
    <row r="25732" spans="141:141">
      <c r="EK25732" s="598"/>
    </row>
    <row r="25733" spans="141:141">
      <c r="EK25733" s="598"/>
    </row>
    <row r="25734" spans="141:141">
      <c r="EK25734" s="598"/>
    </row>
    <row r="25735" spans="141:141">
      <c r="EK25735" s="598"/>
    </row>
    <row r="25736" spans="141:141">
      <c r="EK25736" s="598"/>
    </row>
    <row r="25737" spans="141:141">
      <c r="EK25737" s="598"/>
    </row>
    <row r="25738" spans="141:141">
      <c r="EK25738" s="598"/>
    </row>
    <row r="25739" spans="141:141">
      <c r="EK25739" s="598"/>
    </row>
    <row r="25740" spans="141:141">
      <c r="EK25740" s="598"/>
    </row>
    <row r="25741" spans="141:141">
      <c r="EK25741" s="598"/>
    </row>
    <row r="25742" spans="141:141">
      <c r="EK25742" s="598"/>
    </row>
    <row r="25743" spans="141:141">
      <c r="EK25743" s="598"/>
    </row>
    <row r="25744" spans="141:141">
      <c r="EK25744" s="598"/>
    </row>
    <row r="25745" spans="141:141">
      <c r="EK25745" s="598"/>
    </row>
    <row r="25746" spans="141:141">
      <c r="EK25746" s="598"/>
    </row>
    <row r="25747" spans="141:141">
      <c r="EK25747" s="598"/>
    </row>
    <row r="25748" spans="141:141">
      <c r="EK25748" s="598"/>
    </row>
    <row r="25749" spans="141:141">
      <c r="EK25749" s="598"/>
    </row>
    <row r="25750" spans="141:141">
      <c r="EK25750" s="598"/>
    </row>
    <row r="25751" spans="141:141">
      <c r="EK25751" s="598"/>
    </row>
    <row r="25752" spans="141:141">
      <c r="EK25752" s="598"/>
    </row>
    <row r="25753" spans="141:141">
      <c r="EK25753" s="598"/>
    </row>
    <row r="25754" spans="141:141">
      <c r="EK25754" s="598"/>
    </row>
    <row r="25755" spans="141:141">
      <c r="EK25755" s="598"/>
    </row>
    <row r="25756" spans="141:141">
      <c r="EK25756" s="598"/>
    </row>
    <row r="25757" spans="141:141">
      <c r="EK25757" s="598"/>
    </row>
    <row r="25758" spans="141:141">
      <c r="EK25758" s="598"/>
    </row>
    <row r="25759" spans="141:141">
      <c r="EK25759" s="598"/>
    </row>
    <row r="25760" spans="141:141">
      <c r="EK25760" s="598"/>
    </row>
    <row r="25761" spans="141:141">
      <c r="EK25761" s="598"/>
    </row>
    <row r="25762" spans="141:141">
      <c r="EK25762" s="598"/>
    </row>
    <row r="25763" spans="141:141">
      <c r="EK25763" s="598"/>
    </row>
    <row r="25764" spans="141:141">
      <c r="EK25764" s="598"/>
    </row>
    <row r="25765" spans="141:141">
      <c r="EK25765" s="598"/>
    </row>
    <row r="25766" spans="141:141">
      <c r="EK25766" s="598"/>
    </row>
    <row r="25767" spans="141:141">
      <c r="EK25767" s="598"/>
    </row>
    <row r="25768" spans="141:141">
      <c r="EK25768" s="598"/>
    </row>
    <row r="25769" spans="141:141">
      <c r="EK25769" s="598"/>
    </row>
    <row r="25770" spans="141:141">
      <c r="EK25770" s="598"/>
    </row>
    <row r="25771" spans="141:141">
      <c r="EK25771" s="598"/>
    </row>
    <row r="25772" spans="141:141">
      <c r="EK25772" s="598"/>
    </row>
    <row r="25773" spans="141:141">
      <c r="EK25773" s="598"/>
    </row>
    <row r="25774" spans="141:141">
      <c r="EK25774" s="598"/>
    </row>
    <row r="25775" spans="141:141">
      <c r="EK25775" s="598"/>
    </row>
    <row r="25776" spans="141:141">
      <c r="EK25776" s="598"/>
    </row>
    <row r="25777" spans="141:141">
      <c r="EK25777" s="598"/>
    </row>
    <row r="25778" spans="141:141">
      <c r="EK25778" s="598"/>
    </row>
    <row r="25779" spans="141:141">
      <c r="EK25779" s="598"/>
    </row>
    <row r="25780" spans="141:141">
      <c r="EK25780" s="598"/>
    </row>
    <row r="25781" spans="141:141">
      <c r="EK25781" s="598"/>
    </row>
    <row r="25782" spans="141:141">
      <c r="EK25782" s="598"/>
    </row>
    <row r="25783" spans="141:141">
      <c r="EK25783" s="598"/>
    </row>
    <row r="25784" spans="141:141">
      <c r="EK25784" s="598"/>
    </row>
    <row r="25785" spans="141:141">
      <c r="EK25785" s="598"/>
    </row>
    <row r="25786" spans="141:141">
      <c r="EK25786" s="598"/>
    </row>
    <row r="25787" spans="141:141">
      <c r="EK25787" s="598"/>
    </row>
    <row r="25788" spans="141:141">
      <c r="EK25788" s="598"/>
    </row>
    <row r="25789" spans="141:141">
      <c r="EK25789" s="598"/>
    </row>
    <row r="25790" spans="141:141">
      <c r="EK25790" s="598"/>
    </row>
    <row r="25791" spans="141:141">
      <c r="EK25791" s="598"/>
    </row>
    <row r="25792" spans="141:141">
      <c r="EK25792" s="598"/>
    </row>
    <row r="25793" spans="141:141">
      <c r="EK25793" s="598"/>
    </row>
    <row r="25794" spans="141:141">
      <c r="EK25794" s="598"/>
    </row>
    <row r="25795" spans="141:141">
      <c r="EK25795" s="598"/>
    </row>
    <row r="25796" spans="141:141">
      <c r="EK25796" s="598"/>
    </row>
    <row r="25797" spans="141:141">
      <c r="EK25797" s="598"/>
    </row>
    <row r="25798" spans="141:141">
      <c r="EK25798" s="598"/>
    </row>
    <row r="25799" spans="141:141">
      <c r="EK25799" s="598"/>
    </row>
    <row r="25800" spans="141:141">
      <c r="EK25800" s="598"/>
    </row>
    <row r="25801" spans="141:141">
      <c r="EK25801" s="598"/>
    </row>
    <row r="25802" spans="141:141">
      <c r="EK25802" s="598"/>
    </row>
    <row r="25803" spans="141:141">
      <c r="EK25803" s="598"/>
    </row>
    <row r="25804" spans="141:141">
      <c r="EK25804" s="598"/>
    </row>
    <row r="25805" spans="141:141">
      <c r="EK25805" s="598"/>
    </row>
    <row r="25806" spans="141:141">
      <c r="EK25806" s="598"/>
    </row>
    <row r="25807" spans="141:141">
      <c r="EK25807" s="598"/>
    </row>
    <row r="25808" spans="141:141">
      <c r="EK25808" s="598"/>
    </row>
    <row r="25809" spans="141:141">
      <c r="EK25809" s="598"/>
    </row>
    <row r="25810" spans="141:141">
      <c r="EK25810" s="598"/>
    </row>
    <row r="25811" spans="141:141">
      <c r="EK25811" s="598"/>
    </row>
    <row r="25812" spans="141:141">
      <c r="EK25812" s="598"/>
    </row>
    <row r="25813" spans="141:141">
      <c r="EK25813" s="598"/>
    </row>
    <row r="25814" spans="141:141">
      <c r="EK25814" s="598"/>
    </row>
    <row r="25815" spans="141:141">
      <c r="EK25815" s="598"/>
    </row>
    <row r="25816" spans="141:141">
      <c r="EK25816" s="598"/>
    </row>
    <row r="25817" spans="141:141">
      <c r="EK25817" s="598"/>
    </row>
    <row r="25818" spans="141:141">
      <c r="EK25818" s="598"/>
    </row>
    <row r="25819" spans="141:141">
      <c r="EK25819" s="598"/>
    </row>
    <row r="25820" spans="141:141">
      <c r="EK25820" s="598"/>
    </row>
    <row r="25821" spans="141:141">
      <c r="EK25821" s="598"/>
    </row>
    <row r="25822" spans="141:141">
      <c r="EK25822" s="598"/>
    </row>
    <row r="25823" spans="141:141">
      <c r="EK25823" s="598"/>
    </row>
    <row r="25824" spans="141:141">
      <c r="EK25824" s="598"/>
    </row>
    <row r="25825" spans="141:141">
      <c r="EK25825" s="598"/>
    </row>
    <row r="25826" spans="141:141">
      <c r="EK25826" s="598"/>
    </row>
    <row r="25827" spans="141:141">
      <c r="EK25827" s="598"/>
    </row>
    <row r="25828" spans="141:141">
      <c r="EK25828" s="598"/>
    </row>
    <row r="25829" spans="141:141">
      <c r="EK25829" s="598"/>
    </row>
    <row r="25830" spans="141:141">
      <c r="EK25830" s="598"/>
    </row>
    <row r="25831" spans="141:141">
      <c r="EK25831" s="598"/>
    </row>
    <row r="25832" spans="141:141">
      <c r="EK25832" s="598"/>
    </row>
    <row r="25833" spans="141:141">
      <c r="EK25833" s="598"/>
    </row>
    <row r="25834" spans="141:141">
      <c r="EK25834" s="598"/>
    </row>
    <row r="25835" spans="141:141">
      <c r="EK25835" s="598"/>
    </row>
    <row r="25836" spans="141:141">
      <c r="EK25836" s="598"/>
    </row>
    <row r="25837" spans="141:141">
      <c r="EK25837" s="598"/>
    </row>
    <row r="25838" spans="141:141">
      <c r="EK25838" s="598"/>
    </row>
    <row r="25839" spans="141:141">
      <c r="EK25839" s="598"/>
    </row>
    <row r="25840" spans="141:141">
      <c r="EK25840" s="598"/>
    </row>
    <row r="25841" spans="141:141">
      <c r="EK25841" s="598"/>
    </row>
    <row r="25842" spans="141:141">
      <c r="EK25842" s="598"/>
    </row>
    <row r="25843" spans="141:141">
      <c r="EK25843" s="598"/>
    </row>
    <row r="25844" spans="141:141">
      <c r="EK25844" s="598"/>
    </row>
    <row r="25845" spans="141:141">
      <c r="EK25845" s="598"/>
    </row>
    <row r="25846" spans="141:141">
      <c r="EK25846" s="598"/>
    </row>
    <row r="25847" spans="141:141">
      <c r="EK25847" s="598"/>
    </row>
    <row r="25848" spans="141:141">
      <c r="EK25848" s="598"/>
    </row>
    <row r="25849" spans="141:141">
      <c r="EK25849" s="598"/>
    </row>
    <row r="25850" spans="141:141">
      <c r="EK25850" s="598"/>
    </row>
    <row r="25851" spans="141:141">
      <c r="EK25851" s="598"/>
    </row>
    <row r="25852" spans="141:141">
      <c r="EK25852" s="598"/>
    </row>
    <row r="25853" spans="141:141">
      <c r="EK25853" s="598"/>
    </row>
    <row r="25854" spans="141:141">
      <c r="EK25854" s="598"/>
    </row>
    <row r="25855" spans="141:141">
      <c r="EK25855" s="598"/>
    </row>
    <row r="25856" spans="141:141">
      <c r="EK25856" s="598"/>
    </row>
    <row r="25857" spans="141:141">
      <c r="EK25857" s="598"/>
    </row>
    <row r="25858" spans="141:141">
      <c r="EK25858" s="598"/>
    </row>
    <row r="25859" spans="141:141">
      <c r="EK25859" s="598"/>
    </row>
    <row r="25860" spans="141:141">
      <c r="EK25860" s="598"/>
    </row>
    <row r="25861" spans="141:141">
      <c r="EK25861" s="598"/>
    </row>
    <row r="25862" spans="141:141">
      <c r="EK25862" s="598"/>
    </row>
    <row r="25863" spans="141:141">
      <c r="EK25863" s="598"/>
    </row>
    <row r="25864" spans="141:141">
      <c r="EK25864" s="598"/>
    </row>
    <row r="25865" spans="141:141">
      <c r="EK25865" s="598"/>
    </row>
    <row r="25866" spans="141:141">
      <c r="EK25866" s="598"/>
    </row>
    <row r="25867" spans="141:141">
      <c r="EK25867" s="598"/>
    </row>
    <row r="25868" spans="141:141">
      <c r="EK25868" s="598"/>
    </row>
    <row r="25869" spans="141:141">
      <c r="EK25869" s="598"/>
    </row>
    <row r="25870" spans="141:141">
      <c r="EK25870" s="598"/>
    </row>
    <row r="25871" spans="141:141">
      <c r="EK25871" s="598"/>
    </row>
    <row r="25872" spans="141:141">
      <c r="EK25872" s="598"/>
    </row>
    <row r="25873" spans="141:141">
      <c r="EK25873" s="598"/>
    </row>
    <row r="25874" spans="141:141">
      <c r="EK25874" s="598"/>
    </row>
    <row r="25875" spans="141:141">
      <c r="EK25875" s="598"/>
    </row>
    <row r="25876" spans="141:141">
      <c r="EK25876" s="598"/>
    </row>
    <row r="25877" spans="141:141">
      <c r="EK25877" s="598"/>
    </row>
    <row r="25878" spans="141:141">
      <c r="EK25878" s="598"/>
    </row>
    <row r="25879" spans="141:141">
      <c r="EK25879" s="598"/>
    </row>
    <row r="25880" spans="141:141">
      <c r="EK25880" s="598"/>
    </row>
    <row r="25881" spans="141:141">
      <c r="EK25881" s="598"/>
    </row>
    <row r="25882" spans="141:141">
      <c r="EK25882" s="598"/>
    </row>
    <row r="25883" spans="141:141">
      <c r="EK25883" s="598"/>
    </row>
    <row r="25884" spans="141:141">
      <c r="EK25884" s="598"/>
    </row>
    <row r="25885" spans="141:141">
      <c r="EK25885" s="598"/>
    </row>
    <row r="25886" spans="141:141">
      <c r="EK25886" s="598"/>
    </row>
    <row r="25887" spans="141:141">
      <c r="EK25887" s="598"/>
    </row>
    <row r="25888" spans="141:141">
      <c r="EK25888" s="598"/>
    </row>
    <row r="25889" spans="141:141">
      <c r="EK25889" s="598"/>
    </row>
    <row r="25890" spans="141:141">
      <c r="EK25890" s="598"/>
    </row>
    <row r="25891" spans="141:141">
      <c r="EK25891" s="598"/>
    </row>
    <row r="25892" spans="141:141">
      <c r="EK25892" s="598"/>
    </row>
    <row r="25893" spans="141:141">
      <c r="EK25893" s="598"/>
    </row>
    <row r="25894" spans="141:141">
      <c r="EK25894" s="598"/>
    </row>
    <row r="25895" spans="141:141">
      <c r="EK25895" s="598"/>
    </row>
    <row r="25896" spans="141:141">
      <c r="EK25896" s="598"/>
    </row>
    <row r="25897" spans="141:141">
      <c r="EK25897" s="598"/>
    </row>
    <row r="25898" spans="141:141">
      <c r="EK25898" s="598"/>
    </row>
    <row r="25899" spans="141:141">
      <c r="EK25899" s="598"/>
    </row>
    <row r="25900" spans="141:141">
      <c r="EK25900" s="598"/>
    </row>
    <row r="25901" spans="141:141">
      <c r="EK25901" s="598"/>
    </row>
    <row r="25902" spans="141:141">
      <c r="EK25902" s="598"/>
    </row>
    <row r="25903" spans="141:141">
      <c r="EK25903" s="598"/>
    </row>
    <row r="25904" spans="141:141">
      <c r="EK25904" s="598"/>
    </row>
    <row r="25905" spans="141:141">
      <c r="EK25905" s="598"/>
    </row>
    <row r="25906" spans="141:141">
      <c r="EK25906" s="598"/>
    </row>
    <row r="25907" spans="141:141">
      <c r="EK25907" s="598"/>
    </row>
    <row r="25908" spans="141:141">
      <c r="EK25908" s="598"/>
    </row>
    <row r="25909" spans="141:141">
      <c r="EK25909" s="598"/>
    </row>
    <row r="25910" spans="141:141">
      <c r="EK25910" s="598"/>
    </row>
    <row r="25911" spans="141:141">
      <c r="EK25911" s="598"/>
    </row>
    <row r="25912" spans="141:141">
      <c r="EK25912" s="598"/>
    </row>
    <row r="25913" spans="141:141">
      <c r="EK25913" s="598"/>
    </row>
    <row r="25914" spans="141:141">
      <c r="EK25914" s="598"/>
    </row>
    <row r="25915" spans="141:141">
      <c r="EK25915" s="598"/>
    </row>
    <row r="25916" spans="141:141">
      <c r="EK25916" s="598"/>
    </row>
    <row r="25917" spans="141:141">
      <c r="EK25917" s="598"/>
    </row>
    <row r="25918" spans="141:141">
      <c r="EK25918" s="598"/>
    </row>
    <row r="25919" spans="141:141">
      <c r="EK25919" s="598"/>
    </row>
    <row r="25920" spans="141:141">
      <c r="EK25920" s="598"/>
    </row>
    <row r="25921" spans="141:141">
      <c r="EK25921" s="598"/>
    </row>
    <row r="25922" spans="141:141">
      <c r="EK25922" s="598"/>
    </row>
    <row r="25923" spans="141:141">
      <c r="EK25923" s="598"/>
    </row>
    <row r="25924" spans="141:141">
      <c r="EK25924" s="598"/>
    </row>
    <row r="25925" spans="141:141">
      <c r="EK25925" s="598"/>
    </row>
    <row r="25926" spans="141:141">
      <c r="EK25926" s="598"/>
    </row>
    <row r="25927" spans="141:141">
      <c r="EK25927" s="598"/>
    </row>
    <row r="25928" spans="141:141">
      <c r="EK25928" s="598"/>
    </row>
    <row r="25929" spans="141:141">
      <c r="EK25929" s="598"/>
    </row>
    <row r="25930" spans="141:141">
      <c r="EK25930" s="598"/>
    </row>
    <row r="25931" spans="141:141">
      <c r="EK25931" s="598"/>
    </row>
    <row r="25932" spans="141:141">
      <c r="EK25932" s="598"/>
    </row>
    <row r="25933" spans="141:141">
      <c r="EK25933" s="598"/>
    </row>
    <row r="25934" spans="141:141">
      <c r="EK25934" s="598"/>
    </row>
    <row r="25935" spans="141:141">
      <c r="EK25935" s="598"/>
    </row>
    <row r="25936" spans="141:141">
      <c r="EK25936" s="598"/>
    </row>
    <row r="25937" spans="141:141">
      <c r="EK25937" s="598"/>
    </row>
    <row r="25938" spans="141:141">
      <c r="EK25938" s="598"/>
    </row>
    <row r="25939" spans="141:141">
      <c r="EK25939" s="598"/>
    </row>
    <row r="25940" spans="141:141">
      <c r="EK25940" s="598"/>
    </row>
    <row r="25941" spans="141:141">
      <c r="EK25941" s="598"/>
    </row>
    <row r="25942" spans="141:141">
      <c r="EK25942" s="598"/>
    </row>
    <row r="25943" spans="141:141">
      <c r="EK25943" s="598"/>
    </row>
    <row r="25944" spans="141:141">
      <c r="EK25944" s="598"/>
    </row>
    <row r="25945" spans="141:141">
      <c r="EK25945" s="598"/>
    </row>
    <row r="25946" spans="141:141">
      <c r="EK25946" s="598"/>
    </row>
    <row r="25947" spans="141:141">
      <c r="EK25947" s="598"/>
    </row>
    <row r="25948" spans="141:141">
      <c r="EK25948" s="598"/>
    </row>
    <row r="25949" spans="141:141">
      <c r="EK25949" s="598"/>
    </row>
    <row r="25950" spans="141:141">
      <c r="EK25950" s="598"/>
    </row>
    <row r="25951" spans="141:141">
      <c r="EK25951" s="598"/>
    </row>
    <row r="25952" spans="141:141">
      <c r="EK25952" s="598"/>
    </row>
    <row r="25953" spans="141:141">
      <c r="EK25953" s="598"/>
    </row>
    <row r="25954" spans="141:141">
      <c r="EK25954" s="598"/>
    </row>
    <row r="25955" spans="141:141">
      <c r="EK25955" s="598"/>
    </row>
    <row r="25956" spans="141:141">
      <c r="EK25956" s="598"/>
    </row>
    <row r="25957" spans="141:141">
      <c r="EK25957" s="598"/>
    </row>
    <row r="25958" spans="141:141">
      <c r="EK25958" s="598"/>
    </row>
    <row r="25959" spans="141:141">
      <c r="EK25959" s="598"/>
    </row>
    <row r="25960" spans="141:141">
      <c r="EK25960" s="598"/>
    </row>
    <row r="25961" spans="141:141">
      <c r="EK25961" s="598"/>
    </row>
    <row r="25962" spans="141:141">
      <c r="EK25962" s="598"/>
    </row>
    <row r="25963" spans="141:141">
      <c r="EK25963" s="598"/>
    </row>
    <row r="25964" spans="141:141">
      <c r="EK25964" s="598"/>
    </row>
    <row r="25965" spans="141:141">
      <c r="EK25965" s="598"/>
    </row>
    <row r="25966" spans="141:141">
      <c r="EK25966" s="598"/>
    </row>
    <row r="25967" spans="141:141">
      <c r="EK25967" s="598"/>
    </row>
    <row r="25968" spans="141:141">
      <c r="EK25968" s="598"/>
    </row>
    <row r="25969" spans="141:141">
      <c r="EK25969" s="598"/>
    </row>
    <row r="25970" spans="141:141">
      <c r="EK25970" s="598"/>
    </row>
    <row r="25971" spans="141:141">
      <c r="EK25971" s="598"/>
    </row>
    <row r="25972" spans="141:141">
      <c r="EK25972" s="598"/>
    </row>
    <row r="25973" spans="141:141">
      <c r="EK25973" s="598"/>
    </row>
    <row r="25974" spans="141:141">
      <c r="EK25974" s="598"/>
    </row>
    <row r="25975" spans="141:141">
      <c r="EK25975" s="598"/>
    </row>
    <row r="25976" spans="141:141">
      <c r="EK25976" s="598"/>
    </row>
    <row r="25977" spans="141:141">
      <c r="EK25977" s="598"/>
    </row>
    <row r="25978" spans="141:141">
      <c r="EK25978" s="598"/>
    </row>
    <row r="25979" spans="141:141">
      <c r="EK25979" s="598"/>
    </row>
    <row r="25980" spans="141:141">
      <c r="EK25980" s="598"/>
    </row>
    <row r="25981" spans="141:141">
      <c r="EK25981" s="598"/>
    </row>
    <row r="25982" spans="141:141">
      <c r="EK25982" s="598"/>
    </row>
    <row r="25983" spans="141:141">
      <c r="EK25983" s="598"/>
    </row>
    <row r="25984" spans="141:141">
      <c r="EK25984" s="598"/>
    </row>
    <row r="25985" spans="141:141">
      <c r="EK25985" s="598"/>
    </row>
    <row r="25986" spans="141:141">
      <c r="EK25986" s="598"/>
    </row>
    <row r="25987" spans="141:141">
      <c r="EK25987" s="598"/>
    </row>
    <row r="25988" spans="141:141">
      <c r="EK25988" s="598"/>
    </row>
    <row r="25989" spans="141:141">
      <c r="EK25989" s="598"/>
    </row>
    <row r="25990" spans="141:141">
      <c r="EK25990" s="598"/>
    </row>
    <row r="25991" spans="141:141">
      <c r="EK25991" s="598"/>
    </row>
    <row r="25992" spans="141:141">
      <c r="EK25992" s="598"/>
    </row>
    <row r="25993" spans="141:141">
      <c r="EK25993" s="598"/>
    </row>
    <row r="25994" spans="141:141">
      <c r="EK25994" s="598"/>
    </row>
    <row r="25995" spans="141:141">
      <c r="EK25995" s="598"/>
    </row>
    <row r="25996" spans="141:141">
      <c r="EK25996" s="598"/>
    </row>
    <row r="25997" spans="141:141">
      <c r="EK25997" s="598"/>
    </row>
    <row r="25998" spans="141:141">
      <c r="EK25998" s="598"/>
    </row>
    <row r="25999" spans="141:141">
      <c r="EK25999" s="598"/>
    </row>
    <row r="26000" spans="141:141">
      <c r="EK26000" s="598"/>
    </row>
    <row r="26001" spans="141:141">
      <c r="EK26001" s="598"/>
    </row>
    <row r="26002" spans="141:141">
      <c r="EK26002" s="598"/>
    </row>
    <row r="26003" spans="141:141">
      <c r="EK26003" s="598"/>
    </row>
    <row r="26004" spans="141:141">
      <c r="EK26004" s="598"/>
    </row>
    <row r="26005" spans="141:141">
      <c r="EK26005" s="598"/>
    </row>
    <row r="26006" spans="141:141">
      <c r="EK26006" s="598"/>
    </row>
    <row r="26007" spans="141:141">
      <c r="EK26007" s="598"/>
    </row>
    <row r="26008" spans="141:141">
      <c r="EK26008" s="598"/>
    </row>
    <row r="26009" spans="141:141">
      <c r="EK26009" s="598"/>
    </row>
    <row r="26010" spans="141:141">
      <c r="EK26010" s="598"/>
    </row>
    <row r="26011" spans="141:141">
      <c r="EK26011" s="598"/>
    </row>
    <row r="26012" spans="141:141">
      <c r="EK26012" s="598"/>
    </row>
    <row r="26013" spans="141:141">
      <c r="EK26013" s="598"/>
    </row>
    <row r="26014" spans="141:141">
      <c r="EK26014" s="598"/>
    </row>
    <row r="26015" spans="141:141">
      <c r="EK26015" s="598"/>
    </row>
    <row r="26016" spans="141:141">
      <c r="EK26016" s="598"/>
    </row>
    <row r="26017" spans="141:141">
      <c r="EK26017" s="598"/>
    </row>
    <row r="26018" spans="141:141">
      <c r="EK26018" s="598"/>
    </row>
    <row r="26019" spans="141:141">
      <c r="EK26019" s="598"/>
    </row>
    <row r="26020" spans="141:141">
      <c r="EK26020" s="598"/>
    </row>
    <row r="26021" spans="141:141">
      <c r="EK26021" s="598"/>
    </row>
    <row r="26022" spans="141:141">
      <c r="EK26022" s="598"/>
    </row>
    <row r="26023" spans="141:141">
      <c r="EK26023" s="598"/>
    </row>
    <row r="26024" spans="141:141">
      <c r="EK26024" s="598"/>
    </row>
    <row r="26025" spans="141:141">
      <c r="EK26025" s="598"/>
    </row>
    <row r="26026" spans="141:141">
      <c r="EK26026" s="598"/>
    </row>
    <row r="26027" spans="141:141">
      <c r="EK26027" s="598"/>
    </row>
    <row r="26028" spans="141:141">
      <c r="EK26028" s="598"/>
    </row>
    <row r="26029" spans="141:141">
      <c r="EK26029" s="598"/>
    </row>
    <row r="26030" spans="141:141">
      <c r="EK26030" s="598"/>
    </row>
    <row r="26031" spans="141:141">
      <c r="EK26031" s="598"/>
    </row>
    <row r="26032" spans="141:141">
      <c r="EK26032" s="598"/>
    </row>
    <row r="26033" spans="141:141">
      <c r="EK26033" s="598"/>
    </row>
    <row r="26034" spans="141:141">
      <c r="EK26034" s="598"/>
    </row>
    <row r="26035" spans="141:141">
      <c r="EK26035" s="598"/>
    </row>
    <row r="26036" spans="141:141">
      <c r="EK26036" s="598"/>
    </row>
    <row r="26037" spans="141:141">
      <c r="EK26037" s="598"/>
    </row>
    <row r="26038" spans="141:141">
      <c r="EK26038" s="598"/>
    </row>
    <row r="26039" spans="141:141">
      <c r="EK26039" s="598"/>
    </row>
    <row r="26040" spans="141:141">
      <c r="EK26040" s="598"/>
    </row>
    <row r="26041" spans="141:141">
      <c r="EK26041" s="598"/>
    </row>
    <row r="26042" spans="141:141">
      <c r="EK26042" s="598"/>
    </row>
    <row r="26043" spans="141:141">
      <c r="EK26043" s="598"/>
    </row>
    <row r="26044" spans="141:141">
      <c r="EK26044" s="598"/>
    </row>
    <row r="26045" spans="141:141">
      <c r="EK26045" s="598"/>
    </row>
    <row r="26046" spans="141:141">
      <c r="EK26046" s="598"/>
    </row>
    <row r="26047" spans="141:141">
      <c r="EK26047" s="598"/>
    </row>
    <row r="26048" spans="141:141">
      <c r="EK26048" s="598"/>
    </row>
    <row r="26049" spans="141:141">
      <c r="EK26049" s="598"/>
    </row>
    <row r="26050" spans="141:141">
      <c r="EK26050" s="598"/>
    </row>
    <row r="26051" spans="141:141">
      <c r="EK26051" s="598"/>
    </row>
    <row r="26052" spans="141:141">
      <c r="EK26052" s="598"/>
    </row>
    <row r="26053" spans="141:141">
      <c r="EK26053" s="598"/>
    </row>
    <row r="26054" spans="141:141">
      <c r="EK26054" s="598"/>
    </row>
    <row r="26055" spans="141:141">
      <c r="EK26055" s="598"/>
    </row>
    <row r="26056" spans="141:141">
      <c r="EK26056" s="598"/>
    </row>
    <row r="26057" spans="141:141">
      <c r="EK26057" s="598"/>
    </row>
    <row r="26058" spans="141:141">
      <c r="EK26058" s="598"/>
    </row>
    <row r="26059" spans="141:141">
      <c r="EK26059" s="598"/>
    </row>
    <row r="26060" spans="141:141">
      <c r="EK26060" s="598"/>
    </row>
    <row r="26061" spans="141:141">
      <c r="EK26061" s="598"/>
    </row>
    <row r="26062" spans="141:141">
      <c r="EK26062" s="598"/>
    </row>
    <row r="26063" spans="141:141">
      <c r="EK26063" s="598"/>
    </row>
    <row r="26064" spans="141:141">
      <c r="EK26064" s="598"/>
    </row>
    <row r="26065" spans="141:141">
      <c r="EK26065" s="598"/>
    </row>
    <row r="26066" spans="141:141">
      <c r="EK26066" s="598"/>
    </row>
    <row r="26067" spans="141:141">
      <c r="EK26067" s="598"/>
    </row>
    <row r="26068" spans="141:141">
      <c r="EK26068" s="598"/>
    </row>
    <row r="26069" spans="141:141">
      <c r="EK26069" s="598"/>
    </row>
    <row r="26070" spans="141:141">
      <c r="EK26070" s="598"/>
    </row>
    <row r="26071" spans="141:141">
      <c r="EK26071" s="598"/>
    </row>
    <row r="26072" spans="141:141">
      <c r="EK26072" s="598"/>
    </row>
    <row r="26073" spans="141:141">
      <c r="EK26073" s="598"/>
    </row>
    <row r="26074" spans="141:141">
      <c r="EK26074" s="598"/>
    </row>
    <row r="26075" spans="141:141">
      <c r="EK26075" s="598"/>
    </row>
    <row r="26076" spans="141:141">
      <c r="EK26076" s="598"/>
    </row>
    <row r="26077" spans="141:141">
      <c r="EK26077" s="598"/>
    </row>
    <row r="26078" spans="141:141">
      <c r="EK26078" s="598"/>
    </row>
    <row r="26079" spans="141:141">
      <c r="EK26079" s="598"/>
    </row>
    <row r="26080" spans="141:141">
      <c r="EK26080" s="598"/>
    </row>
    <row r="26081" spans="141:141">
      <c r="EK26081" s="598"/>
    </row>
    <row r="26082" spans="141:141">
      <c r="EK26082" s="598"/>
    </row>
    <row r="26083" spans="141:141">
      <c r="EK26083" s="598"/>
    </row>
    <row r="26084" spans="141:141">
      <c r="EK26084" s="598"/>
    </row>
    <row r="26085" spans="141:141">
      <c r="EK26085" s="598"/>
    </row>
    <row r="26086" spans="141:141">
      <c r="EK26086" s="598"/>
    </row>
    <row r="26087" spans="141:141">
      <c r="EK26087" s="598"/>
    </row>
    <row r="26088" spans="141:141">
      <c r="EK26088" s="598"/>
    </row>
    <row r="26089" spans="141:141">
      <c r="EK26089" s="598"/>
    </row>
    <row r="26090" spans="141:141">
      <c r="EK26090" s="598"/>
    </row>
    <row r="26091" spans="141:141">
      <c r="EK26091" s="598"/>
    </row>
    <row r="26092" spans="141:141">
      <c r="EK26092" s="598"/>
    </row>
    <row r="26093" spans="141:141">
      <c r="EK26093" s="598"/>
    </row>
    <row r="26094" spans="141:141">
      <c r="EK26094" s="598"/>
    </row>
    <row r="26095" spans="141:141">
      <c r="EK26095" s="598"/>
    </row>
    <row r="26096" spans="141:141">
      <c r="EK26096" s="598"/>
    </row>
    <row r="26097" spans="141:141">
      <c r="EK26097" s="598"/>
    </row>
    <row r="26098" spans="141:141">
      <c r="EK26098" s="598"/>
    </row>
    <row r="26099" spans="141:141">
      <c r="EK26099" s="598"/>
    </row>
    <row r="26100" spans="141:141">
      <c r="EK26100" s="598"/>
    </row>
    <row r="26101" spans="141:141">
      <c r="EK26101" s="598"/>
    </row>
    <row r="26102" spans="141:141">
      <c r="EK26102" s="598"/>
    </row>
    <row r="26103" spans="141:141">
      <c r="EK26103" s="598"/>
    </row>
    <row r="26104" spans="141:141">
      <c r="EK26104" s="598"/>
    </row>
    <row r="26105" spans="141:141">
      <c r="EK26105" s="598"/>
    </row>
    <row r="26106" spans="141:141">
      <c r="EK26106" s="598"/>
    </row>
    <row r="26107" spans="141:141">
      <c r="EK26107" s="598"/>
    </row>
    <row r="26108" spans="141:141">
      <c r="EK26108" s="598"/>
    </row>
    <row r="26109" spans="141:141">
      <c r="EK26109" s="598"/>
    </row>
    <row r="26110" spans="141:141">
      <c r="EK26110" s="598"/>
    </row>
    <row r="26111" spans="141:141">
      <c r="EK26111" s="598"/>
    </row>
    <row r="26112" spans="141:141">
      <c r="EK26112" s="598"/>
    </row>
    <row r="26113" spans="141:141">
      <c r="EK26113" s="598"/>
    </row>
    <row r="26114" spans="141:141">
      <c r="EK26114" s="598"/>
    </row>
    <row r="26115" spans="141:141">
      <c r="EK26115" s="598"/>
    </row>
    <row r="26116" spans="141:141">
      <c r="EK26116" s="598"/>
    </row>
    <row r="26117" spans="141:141">
      <c r="EK26117" s="598"/>
    </row>
    <row r="26118" spans="141:141">
      <c r="EK26118" s="598"/>
    </row>
    <row r="26119" spans="141:141">
      <c r="EK26119" s="598"/>
    </row>
    <row r="26120" spans="141:141">
      <c r="EK26120" s="598"/>
    </row>
    <row r="26121" spans="141:141">
      <c r="EK26121" s="598"/>
    </row>
    <row r="26122" spans="141:141">
      <c r="EK26122" s="598"/>
    </row>
    <row r="26123" spans="141:141">
      <c r="EK26123" s="598"/>
    </row>
    <row r="26124" spans="141:141">
      <c r="EK26124" s="598"/>
    </row>
    <row r="26125" spans="141:141">
      <c r="EK26125" s="598"/>
    </row>
    <row r="26126" spans="141:141">
      <c r="EK26126" s="598"/>
    </row>
    <row r="26127" spans="141:141">
      <c r="EK26127" s="598"/>
    </row>
    <row r="26128" spans="141:141">
      <c r="EK26128" s="598"/>
    </row>
    <row r="26129" spans="141:141">
      <c r="EK26129" s="598"/>
    </row>
    <row r="26130" spans="141:141">
      <c r="EK26130" s="598"/>
    </row>
    <row r="26131" spans="141:141">
      <c r="EK26131" s="598"/>
    </row>
    <row r="26132" spans="141:141">
      <c r="EK26132" s="598"/>
    </row>
    <row r="26133" spans="141:141">
      <c r="EK26133" s="598"/>
    </row>
    <row r="26134" spans="141:141">
      <c r="EK26134" s="598"/>
    </row>
    <row r="26135" spans="141:141">
      <c r="EK26135" s="598"/>
    </row>
    <row r="26136" spans="141:141">
      <c r="EK26136" s="598"/>
    </row>
    <row r="26137" spans="141:141">
      <c r="EK26137" s="598"/>
    </row>
    <row r="26138" spans="141:141">
      <c r="EK26138" s="598"/>
    </row>
    <row r="26139" spans="141:141">
      <c r="EK26139" s="598"/>
    </row>
    <row r="26140" spans="141:141">
      <c r="EK26140" s="598"/>
    </row>
    <row r="26141" spans="141:141">
      <c r="EK26141" s="598"/>
    </row>
    <row r="26142" spans="141:141">
      <c r="EK26142" s="598"/>
    </row>
    <row r="26143" spans="141:141">
      <c r="EK26143" s="598"/>
    </row>
    <row r="26144" spans="141:141">
      <c r="EK26144" s="598"/>
    </row>
    <row r="26145" spans="141:141">
      <c r="EK26145" s="598"/>
    </row>
    <row r="26146" spans="141:141">
      <c r="EK26146" s="598"/>
    </row>
    <row r="26147" spans="141:141">
      <c r="EK26147" s="598"/>
    </row>
    <row r="26148" spans="141:141">
      <c r="EK26148" s="598"/>
    </row>
    <row r="26149" spans="141:141">
      <c r="EK26149" s="598"/>
    </row>
    <row r="26150" spans="141:141">
      <c r="EK26150" s="598"/>
    </row>
    <row r="26151" spans="141:141">
      <c r="EK26151" s="598"/>
    </row>
    <row r="26152" spans="141:141">
      <c r="EK26152" s="598"/>
    </row>
    <row r="26153" spans="141:141">
      <c r="EK26153" s="598"/>
    </row>
    <row r="26154" spans="141:141">
      <c r="EK26154" s="598"/>
    </row>
    <row r="26155" spans="141:141">
      <c r="EK26155" s="598"/>
    </row>
    <row r="26156" spans="141:141">
      <c r="EK26156" s="598"/>
    </row>
    <row r="26157" spans="141:141">
      <c r="EK26157" s="598"/>
    </row>
    <row r="26158" spans="141:141">
      <c r="EK26158" s="598"/>
    </row>
    <row r="26159" spans="141:141">
      <c r="EK26159" s="598"/>
    </row>
    <row r="26160" spans="141:141">
      <c r="EK26160" s="598"/>
    </row>
    <row r="26161" spans="141:141">
      <c r="EK26161" s="598"/>
    </row>
    <row r="26162" spans="141:141">
      <c r="EK26162" s="598"/>
    </row>
    <row r="26163" spans="141:141">
      <c r="EK26163" s="598"/>
    </row>
    <row r="26164" spans="141:141">
      <c r="EK26164" s="598"/>
    </row>
    <row r="26165" spans="141:141">
      <c r="EK26165" s="598"/>
    </row>
    <row r="26166" spans="141:141">
      <c r="EK26166" s="598"/>
    </row>
    <row r="26167" spans="141:141">
      <c r="EK26167" s="598"/>
    </row>
    <row r="26168" spans="141:141">
      <c r="EK26168" s="598"/>
    </row>
    <row r="26169" spans="141:141">
      <c r="EK26169" s="598"/>
    </row>
    <row r="26170" spans="141:141">
      <c r="EK26170" s="598"/>
    </row>
    <row r="26171" spans="141:141">
      <c r="EK26171" s="598"/>
    </row>
    <row r="26172" spans="141:141">
      <c r="EK26172" s="598"/>
    </row>
    <row r="26173" spans="141:141">
      <c r="EK26173" s="598"/>
    </row>
    <row r="26174" spans="141:141">
      <c r="EK26174" s="598"/>
    </row>
    <row r="26175" spans="141:141">
      <c r="EK26175" s="598"/>
    </row>
    <row r="26176" spans="141:141">
      <c r="EK26176" s="598"/>
    </row>
    <row r="26177" spans="141:141">
      <c r="EK26177" s="598"/>
    </row>
    <row r="26178" spans="141:141">
      <c r="EK26178" s="598"/>
    </row>
    <row r="26179" spans="141:141">
      <c r="EK26179" s="598"/>
    </row>
    <row r="26180" spans="141:141">
      <c r="EK26180" s="598"/>
    </row>
    <row r="26181" spans="141:141">
      <c r="EK26181" s="598"/>
    </row>
    <row r="26182" spans="141:141">
      <c r="EK26182" s="598"/>
    </row>
    <row r="26183" spans="141:141">
      <c r="EK26183" s="598"/>
    </row>
    <row r="26184" spans="141:141">
      <c r="EK26184" s="598"/>
    </row>
    <row r="26185" spans="141:141">
      <c r="EK26185" s="598"/>
    </row>
    <row r="26186" spans="141:141">
      <c r="EK26186" s="598"/>
    </row>
    <row r="26187" spans="141:141">
      <c r="EK26187" s="598"/>
    </row>
    <row r="26188" spans="141:141">
      <c r="EK26188" s="598"/>
    </row>
    <row r="26189" spans="141:141">
      <c r="EK26189" s="598"/>
    </row>
    <row r="26190" spans="141:141">
      <c r="EK26190" s="598"/>
    </row>
    <row r="26191" spans="141:141">
      <c r="EK26191" s="598"/>
    </row>
    <row r="26192" spans="141:141">
      <c r="EK26192" s="598"/>
    </row>
    <row r="26193" spans="141:141">
      <c r="EK26193" s="598"/>
    </row>
    <row r="26194" spans="141:141">
      <c r="EK26194" s="598"/>
    </row>
    <row r="26195" spans="141:141">
      <c r="EK26195" s="598"/>
    </row>
    <row r="26196" spans="141:141">
      <c r="EK26196" s="598"/>
    </row>
    <row r="26197" spans="141:141">
      <c r="EK26197" s="598"/>
    </row>
    <row r="26198" spans="141:141">
      <c r="EK26198" s="598"/>
    </row>
    <row r="26199" spans="141:141">
      <c r="EK26199" s="598"/>
    </row>
    <row r="26200" spans="141:141">
      <c r="EK26200" s="598"/>
    </row>
    <row r="26201" spans="141:141">
      <c r="EK26201" s="598"/>
    </row>
    <row r="26202" spans="141:141">
      <c r="EK26202" s="598"/>
    </row>
    <row r="26203" spans="141:141">
      <c r="EK26203" s="598"/>
    </row>
    <row r="26204" spans="141:141">
      <c r="EK26204" s="598"/>
    </row>
    <row r="26205" spans="141:141">
      <c r="EK26205" s="598"/>
    </row>
    <row r="26206" spans="141:141">
      <c r="EK26206" s="598"/>
    </row>
    <row r="26207" spans="141:141">
      <c r="EK26207" s="598"/>
    </row>
    <row r="26208" spans="141:141">
      <c r="EK26208" s="598"/>
    </row>
    <row r="26209" spans="141:141">
      <c r="EK26209" s="598"/>
    </row>
    <row r="26210" spans="141:141">
      <c r="EK26210" s="598"/>
    </row>
    <row r="26211" spans="141:141">
      <c r="EK26211" s="598"/>
    </row>
    <row r="26212" spans="141:141">
      <c r="EK26212" s="598"/>
    </row>
    <row r="26213" spans="141:141">
      <c r="EK26213" s="598"/>
    </row>
    <row r="26214" spans="141:141">
      <c r="EK26214" s="598"/>
    </row>
    <row r="26215" spans="141:141">
      <c r="EK26215" s="598"/>
    </row>
    <row r="26216" spans="141:141">
      <c r="EK26216" s="598"/>
    </row>
    <row r="26217" spans="141:141">
      <c r="EK26217" s="598"/>
    </row>
    <row r="26218" spans="141:141">
      <c r="EK26218" s="598"/>
    </row>
    <row r="26219" spans="141:141">
      <c r="EK26219" s="598"/>
    </row>
    <row r="26220" spans="141:141">
      <c r="EK26220" s="598"/>
    </row>
    <row r="26221" spans="141:141">
      <c r="EK26221" s="598"/>
    </row>
    <row r="26222" spans="141:141">
      <c r="EK26222" s="598"/>
    </row>
    <row r="26223" spans="141:141">
      <c r="EK26223" s="598"/>
    </row>
    <row r="26224" spans="141:141">
      <c r="EK26224" s="598"/>
    </row>
    <row r="26225" spans="141:141">
      <c r="EK26225" s="598"/>
    </row>
    <row r="26226" spans="141:141">
      <c r="EK26226" s="598"/>
    </row>
    <row r="26227" spans="141:141">
      <c r="EK26227" s="598"/>
    </row>
    <row r="26228" spans="141:141">
      <c r="EK26228" s="598"/>
    </row>
    <row r="26229" spans="141:141">
      <c r="EK26229" s="598"/>
    </row>
    <row r="26230" spans="141:141">
      <c r="EK26230" s="598"/>
    </row>
    <row r="26231" spans="141:141">
      <c r="EK26231" s="598"/>
    </row>
    <row r="26232" spans="141:141">
      <c r="EK26232" s="598"/>
    </row>
    <row r="26233" spans="141:141">
      <c r="EK26233" s="598"/>
    </row>
    <row r="26234" spans="141:141">
      <c r="EK26234" s="598"/>
    </row>
    <row r="26235" spans="141:141">
      <c r="EK26235" s="598"/>
    </row>
    <row r="26236" spans="141:141">
      <c r="EK26236" s="598"/>
    </row>
    <row r="26237" spans="141:141">
      <c r="EK26237" s="598"/>
    </row>
    <row r="26238" spans="141:141">
      <c r="EK26238" s="598"/>
    </row>
    <row r="26239" spans="141:141">
      <c r="EK26239" s="598"/>
    </row>
    <row r="26240" spans="141:141">
      <c r="EK26240" s="598"/>
    </row>
    <row r="26241" spans="141:141">
      <c r="EK26241" s="598"/>
    </row>
    <row r="26242" spans="141:141">
      <c r="EK26242" s="598"/>
    </row>
    <row r="26243" spans="141:141">
      <c r="EK26243" s="598"/>
    </row>
    <row r="26244" spans="141:141">
      <c r="EK26244" s="598"/>
    </row>
    <row r="26245" spans="141:141">
      <c r="EK26245" s="598"/>
    </row>
    <row r="26246" spans="141:141">
      <c r="EK26246" s="598"/>
    </row>
    <row r="26247" spans="141:141">
      <c r="EK26247" s="598"/>
    </row>
    <row r="26248" spans="141:141">
      <c r="EK26248" s="598"/>
    </row>
    <row r="26249" spans="141:141">
      <c r="EK26249" s="598"/>
    </row>
    <row r="26250" spans="141:141">
      <c r="EK26250" s="598"/>
    </row>
    <row r="26251" spans="141:141">
      <c r="EK26251" s="598"/>
    </row>
    <row r="26252" spans="141:141">
      <c r="EK26252" s="598"/>
    </row>
    <row r="26253" spans="141:141">
      <c r="EK26253" s="598"/>
    </row>
    <row r="26254" spans="141:141">
      <c r="EK26254" s="598"/>
    </row>
    <row r="26255" spans="141:141">
      <c r="EK26255" s="598"/>
    </row>
    <row r="26256" spans="141:141">
      <c r="EK26256" s="598"/>
    </row>
    <row r="26257" spans="141:141">
      <c r="EK26257" s="598"/>
    </row>
    <row r="26258" spans="141:141">
      <c r="EK26258" s="598"/>
    </row>
    <row r="26259" spans="141:141">
      <c r="EK26259" s="598"/>
    </row>
    <row r="26260" spans="141:141">
      <c r="EK26260" s="598"/>
    </row>
    <row r="26261" spans="141:141">
      <c r="EK26261" s="598"/>
    </row>
    <row r="26262" spans="141:141">
      <c r="EK26262" s="598"/>
    </row>
    <row r="26263" spans="141:141">
      <c r="EK26263" s="598"/>
    </row>
    <row r="26264" spans="141:141">
      <c r="EK26264" s="598"/>
    </row>
    <row r="26265" spans="141:141">
      <c r="EK26265" s="598"/>
    </row>
    <row r="26266" spans="141:141">
      <c r="EK26266" s="598"/>
    </row>
    <row r="26267" spans="141:141">
      <c r="EK26267" s="598"/>
    </row>
    <row r="26268" spans="141:141">
      <c r="EK26268" s="598"/>
    </row>
    <row r="26269" spans="141:141">
      <c r="EK26269" s="598"/>
    </row>
    <row r="26270" spans="141:141">
      <c r="EK26270" s="598"/>
    </row>
    <row r="26271" spans="141:141">
      <c r="EK26271" s="598"/>
    </row>
    <row r="26272" spans="141:141">
      <c r="EK26272" s="598"/>
    </row>
    <row r="26273" spans="141:141">
      <c r="EK26273" s="598"/>
    </row>
    <row r="26274" spans="141:141">
      <c r="EK26274" s="598"/>
    </row>
    <row r="26275" spans="141:141">
      <c r="EK26275" s="598"/>
    </row>
    <row r="26276" spans="141:141">
      <c r="EK26276" s="598"/>
    </row>
    <row r="26277" spans="141:141">
      <c r="EK26277" s="598"/>
    </row>
    <row r="26278" spans="141:141">
      <c r="EK26278" s="598"/>
    </row>
    <row r="26279" spans="141:141">
      <c r="EK26279" s="598"/>
    </row>
    <row r="26280" spans="141:141">
      <c r="EK26280" s="598"/>
    </row>
    <row r="26281" spans="141:141">
      <c r="EK26281" s="598"/>
    </row>
    <row r="26282" spans="141:141">
      <c r="EK26282" s="598"/>
    </row>
    <row r="26283" spans="141:141">
      <c r="EK26283" s="598"/>
    </row>
    <row r="26284" spans="141:141">
      <c r="EK26284" s="598"/>
    </row>
    <row r="26285" spans="141:141">
      <c r="EK26285" s="598"/>
    </row>
    <row r="26286" spans="141:141">
      <c r="EK26286" s="598"/>
    </row>
    <row r="26287" spans="141:141">
      <c r="EK26287" s="598"/>
    </row>
    <row r="26288" spans="141:141">
      <c r="EK26288" s="598"/>
    </row>
    <row r="26289" spans="141:141">
      <c r="EK26289" s="598"/>
    </row>
    <row r="26290" spans="141:141">
      <c r="EK26290" s="598"/>
    </row>
    <row r="26291" spans="141:141">
      <c r="EK26291" s="598"/>
    </row>
    <row r="26292" spans="141:141">
      <c r="EK26292" s="598"/>
    </row>
    <row r="26293" spans="141:141">
      <c r="EK26293" s="598"/>
    </row>
    <row r="26294" spans="141:141">
      <c r="EK26294" s="598"/>
    </row>
    <row r="26295" spans="141:141">
      <c r="EK26295" s="598"/>
    </row>
    <row r="26296" spans="141:141">
      <c r="EK26296" s="598"/>
    </row>
    <row r="26297" spans="141:141">
      <c r="EK26297" s="598"/>
    </row>
    <row r="26298" spans="141:141">
      <c r="EK26298" s="598"/>
    </row>
    <row r="26299" spans="141:141">
      <c r="EK26299" s="598"/>
    </row>
    <row r="26300" spans="141:141">
      <c r="EK26300" s="598"/>
    </row>
    <row r="26301" spans="141:141">
      <c r="EK26301" s="598"/>
    </row>
    <row r="26302" spans="141:141">
      <c r="EK26302" s="598"/>
    </row>
    <row r="26303" spans="141:141">
      <c r="EK26303" s="598"/>
    </row>
    <row r="26304" spans="141:141">
      <c r="EK26304" s="598"/>
    </row>
    <row r="26305" spans="141:141">
      <c r="EK26305" s="598"/>
    </row>
    <row r="26306" spans="141:141">
      <c r="EK26306" s="598"/>
    </row>
    <row r="26307" spans="141:141">
      <c r="EK26307" s="598"/>
    </row>
    <row r="26308" spans="141:141">
      <c r="EK26308" s="598"/>
    </row>
    <row r="26309" spans="141:141">
      <c r="EK26309" s="598"/>
    </row>
    <row r="26310" spans="141:141">
      <c r="EK26310" s="598"/>
    </row>
    <row r="26311" spans="141:141">
      <c r="EK26311" s="598"/>
    </row>
    <row r="26312" spans="141:141">
      <c r="EK26312" s="598"/>
    </row>
    <row r="26313" spans="141:141">
      <c r="EK26313" s="598"/>
    </row>
    <row r="26314" spans="141:141">
      <c r="EK26314" s="598"/>
    </row>
    <row r="26315" spans="141:141">
      <c r="EK26315" s="598"/>
    </row>
    <row r="26316" spans="141:141">
      <c r="EK26316" s="598"/>
    </row>
    <row r="26317" spans="141:141">
      <c r="EK26317" s="598"/>
    </row>
    <row r="26318" spans="141:141">
      <c r="EK26318" s="598"/>
    </row>
    <row r="26319" spans="141:141">
      <c r="EK26319" s="598"/>
    </row>
    <row r="26320" spans="141:141">
      <c r="EK26320" s="598"/>
    </row>
    <row r="26321" spans="141:141">
      <c r="EK26321" s="598"/>
    </row>
    <row r="26322" spans="141:141">
      <c r="EK26322" s="598"/>
    </row>
    <row r="26323" spans="141:141">
      <c r="EK26323" s="598"/>
    </row>
    <row r="26324" spans="141:141">
      <c r="EK26324" s="598"/>
    </row>
    <row r="26325" spans="141:141">
      <c r="EK26325" s="598"/>
    </row>
    <row r="26326" spans="141:141">
      <c r="EK26326" s="598"/>
    </row>
    <row r="26327" spans="141:141">
      <c r="EK26327" s="598"/>
    </row>
    <row r="26328" spans="141:141">
      <c r="EK26328" s="598"/>
    </row>
    <row r="26329" spans="141:141">
      <c r="EK26329" s="598"/>
    </row>
    <row r="26330" spans="141:141">
      <c r="EK26330" s="598"/>
    </row>
    <row r="26331" spans="141:141">
      <c r="EK26331" s="598"/>
    </row>
    <row r="26332" spans="141:141">
      <c r="EK26332" s="598"/>
    </row>
    <row r="26333" spans="141:141">
      <c r="EK26333" s="598"/>
    </row>
    <row r="26334" spans="141:141">
      <c r="EK26334" s="598"/>
    </row>
    <row r="26335" spans="141:141">
      <c r="EK26335" s="598"/>
    </row>
    <row r="26336" spans="141:141">
      <c r="EK26336" s="598"/>
    </row>
    <row r="26337" spans="141:141">
      <c r="EK26337" s="598"/>
    </row>
    <row r="26338" spans="141:141">
      <c r="EK26338" s="598"/>
    </row>
    <row r="26339" spans="141:141">
      <c r="EK26339" s="598"/>
    </row>
    <row r="26340" spans="141:141">
      <c r="EK26340" s="598"/>
    </row>
    <row r="26341" spans="141:141">
      <c r="EK26341" s="598"/>
    </row>
    <row r="26342" spans="141:141">
      <c r="EK26342" s="598"/>
    </row>
    <row r="26343" spans="141:141">
      <c r="EK26343" s="598"/>
    </row>
    <row r="26344" spans="141:141">
      <c r="EK26344" s="598"/>
    </row>
    <row r="26345" spans="141:141">
      <c r="EK26345" s="598"/>
    </row>
    <row r="26346" spans="141:141">
      <c r="EK26346" s="598"/>
    </row>
    <row r="26347" spans="141:141">
      <c r="EK26347" s="598"/>
    </row>
    <row r="26348" spans="141:141">
      <c r="EK26348" s="598"/>
    </row>
    <row r="26349" spans="141:141">
      <c r="EK26349" s="598"/>
    </row>
    <row r="26350" spans="141:141">
      <c r="EK26350" s="598"/>
    </row>
    <row r="26351" spans="141:141">
      <c r="EK26351" s="598"/>
    </row>
    <row r="26352" spans="141:141">
      <c r="EK26352" s="598"/>
    </row>
    <row r="26353" spans="141:141">
      <c r="EK26353" s="598"/>
    </row>
    <row r="26354" spans="141:141">
      <c r="EK26354" s="598"/>
    </row>
    <row r="26355" spans="141:141">
      <c r="EK26355" s="598"/>
    </row>
    <row r="26356" spans="141:141">
      <c r="EK26356" s="598"/>
    </row>
    <row r="26357" spans="141:141">
      <c r="EK26357" s="598"/>
    </row>
    <row r="26358" spans="141:141">
      <c r="EK26358" s="598"/>
    </row>
    <row r="26359" spans="141:141">
      <c r="EK26359" s="598"/>
    </row>
    <row r="26360" spans="141:141">
      <c r="EK26360" s="598"/>
    </row>
    <row r="26361" spans="141:141">
      <c r="EK26361" s="598"/>
    </row>
    <row r="26362" spans="141:141">
      <c r="EK26362" s="598"/>
    </row>
    <row r="26363" spans="141:141">
      <c r="EK26363" s="598"/>
    </row>
    <row r="26364" spans="141:141">
      <c r="EK26364" s="598"/>
    </row>
    <row r="26365" spans="141:141">
      <c r="EK26365" s="598"/>
    </row>
    <row r="26366" spans="141:141">
      <c r="EK26366" s="598"/>
    </row>
    <row r="26367" spans="141:141">
      <c r="EK26367" s="598"/>
    </row>
    <row r="26368" spans="141:141">
      <c r="EK26368" s="598"/>
    </row>
    <row r="26369" spans="141:141">
      <c r="EK26369" s="598"/>
    </row>
    <row r="26370" spans="141:141">
      <c r="EK26370" s="598"/>
    </row>
    <row r="26371" spans="141:141">
      <c r="EK26371" s="598"/>
    </row>
    <row r="26372" spans="141:141">
      <c r="EK26372" s="598"/>
    </row>
    <row r="26373" spans="141:141">
      <c r="EK26373" s="598"/>
    </row>
    <row r="26374" spans="141:141">
      <c r="EK26374" s="598"/>
    </row>
    <row r="26375" spans="141:141">
      <c r="EK26375" s="598"/>
    </row>
    <row r="26376" spans="141:141">
      <c r="EK26376" s="598"/>
    </row>
    <row r="26377" spans="141:141">
      <c r="EK26377" s="598"/>
    </row>
    <row r="26378" spans="141:141">
      <c r="EK26378" s="598"/>
    </row>
    <row r="26379" spans="141:141">
      <c r="EK26379" s="598"/>
    </row>
    <row r="26380" spans="141:141">
      <c r="EK26380" s="598"/>
    </row>
    <row r="26381" spans="141:141">
      <c r="EK26381" s="598"/>
    </row>
    <row r="26382" spans="141:141">
      <c r="EK26382" s="598"/>
    </row>
    <row r="26383" spans="141:141">
      <c r="EK26383" s="598"/>
    </row>
    <row r="26384" spans="141:141">
      <c r="EK26384" s="598"/>
    </row>
    <row r="26385" spans="141:141">
      <c r="EK26385" s="598"/>
    </row>
    <row r="26386" spans="141:141">
      <c r="EK26386" s="598"/>
    </row>
    <row r="26387" spans="141:141">
      <c r="EK26387" s="598"/>
    </row>
    <row r="26388" spans="141:141">
      <c r="EK26388" s="598"/>
    </row>
    <row r="26389" spans="141:141">
      <c r="EK26389" s="598"/>
    </row>
    <row r="26390" spans="141:141">
      <c r="EK26390" s="598"/>
    </row>
    <row r="26391" spans="141:141">
      <c r="EK26391" s="598"/>
    </row>
    <row r="26392" spans="141:141">
      <c r="EK26392" s="598"/>
    </row>
    <row r="26393" spans="141:141">
      <c r="EK26393" s="598"/>
    </row>
    <row r="26394" spans="141:141">
      <c r="EK26394" s="598"/>
    </row>
    <row r="26395" spans="141:141">
      <c r="EK26395" s="598"/>
    </row>
    <row r="26396" spans="141:141">
      <c r="EK26396" s="598"/>
    </row>
    <row r="26397" spans="141:141">
      <c r="EK26397" s="598"/>
    </row>
    <row r="26398" spans="141:141">
      <c r="EK26398" s="598"/>
    </row>
    <row r="26399" spans="141:141">
      <c r="EK26399" s="598"/>
    </row>
    <row r="26400" spans="141:141">
      <c r="EK26400" s="598"/>
    </row>
    <row r="26401" spans="141:141">
      <c r="EK26401" s="598"/>
    </row>
    <row r="26402" spans="141:141">
      <c r="EK26402" s="598"/>
    </row>
    <row r="26403" spans="141:141">
      <c r="EK26403" s="598"/>
    </row>
    <row r="26404" spans="141:141">
      <c r="EK26404" s="598"/>
    </row>
    <row r="26405" spans="141:141">
      <c r="EK26405" s="598"/>
    </row>
    <row r="26406" spans="141:141">
      <c r="EK26406" s="598"/>
    </row>
    <row r="26407" spans="141:141">
      <c r="EK26407" s="598"/>
    </row>
    <row r="26408" spans="141:141">
      <c r="EK26408" s="598"/>
    </row>
    <row r="26409" spans="141:141">
      <c r="EK26409" s="598"/>
    </row>
    <row r="26410" spans="141:141">
      <c r="EK26410" s="598"/>
    </row>
    <row r="26411" spans="141:141">
      <c r="EK26411" s="598"/>
    </row>
    <row r="26412" spans="141:141">
      <c r="EK26412" s="598"/>
    </row>
    <row r="26413" spans="141:141">
      <c r="EK26413" s="598"/>
    </row>
    <row r="26414" spans="141:141">
      <c r="EK26414" s="598"/>
    </row>
    <row r="26415" spans="141:141">
      <c r="EK26415" s="598"/>
    </row>
    <row r="26416" spans="141:141">
      <c r="EK26416" s="598"/>
    </row>
    <row r="26417" spans="141:141">
      <c r="EK26417" s="598"/>
    </row>
    <row r="26418" spans="141:141">
      <c r="EK26418" s="598"/>
    </row>
    <row r="26419" spans="141:141">
      <c r="EK26419" s="598"/>
    </row>
    <row r="26420" spans="141:141">
      <c r="EK26420" s="598"/>
    </row>
    <row r="26421" spans="141:141">
      <c r="EK26421" s="598"/>
    </row>
    <row r="26422" spans="141:141">
      <c r="EK26422" s="598"/>
    </row>
    <row r="26423" spans="141:141">
      <c r="EK26423" s="598"/>
    </row>
    <row r="26424" spans="141:141">
      <c r="EK26424" s="598"/>
    </row>
    <row r="26425" spans="141:141">
      <c r="EK26425" s="598"/>
    </row>
    <row r="26426" spans="141:141">
      <c r="EK26426" s="598"/>
    </row>
    <row r="26427" spans="141:141">
      <c r="EK26427" s="598"/>
    </row>
    <row r="26428" spans="141:141">
      <c r="EK26428" s="598"/>
    </row>
    <row r="26429" spans="141:141">
      <c r="EK26429" s="598"/>
    </row>
    <row r="26430" spans="141:141">
      <c r="EK26430" s="598"/>
    </row>
    <row r="26431" spans="141:141">
      <c r="EK26431" s="598"/>
    </row>
    <row r="26432" spans="141:141">
      <c r="EK26432" s="598"/>
    </row>
    <row r="26433" spans="141:141">
      <c r="EK26433" s="598"/>
    </row>
    <row r="26434" spans="141:141">
      <c r="EK26434" s="598"/>
    </row>
    <row r="26435" spans="141:141">
      <c r="EK26435" s="598"/>
    </row>
    <row r="26436" spans="141:141">
      <c r="EK26436" s="598"/>
    </row>
    <row r="26437" spans="141:141">
      <c r="EK26437" s="598"/>
    </row>
    <row r="26438" spans="141:141">
      <c r="EK26438" s="598"/>
    </row>
    <row r="26439" spans="141:141">
      <c r="EK26439" s="598"/>
    </row>
    <row r="26440" spans="141:141">
      <c r="EK26440" s="598"/>
    </row>
    <row r="26441" spans="141:141">
      <c r="EK26441" s="598"/>
    </row>
    <row r="26442" spans="141:141">
      <c r="EK26442" s="598"/>
    </row>
    <row r="26443" spans="141:141">
      <c r="EK26443" s="598"/>
    </row>
    <row r="26444" spans="141:141">
      <c r="EK26444" s="598"/>
    </row>
    <row r="26445" spans="141:141">
      <c r="EK26445" s="598"/>
    </row>
    <row r="26446" spans="141:141">
      <c r="EK26446" s="598"/>
    </row>
    <row r="26447" spans="141:141">
      <c r="EK26447" s="598"/>
    </row>
    <row r="26448" spans="141:141">
      <c r="EK26448" s="598"/>
    </row>
    <row r="26449" spans="141:141">
      <c r="EK26449" s="598"/>
    </row>
    <row r="26450" spans="141:141">
      <c r="EK26450" s="598"/>
    </row>
    <row r="26451" spans="141:141">
      <c r="EK26451" s="598"/>
    </row>
    <row r="26452" spans="141:141">
      <c r="EK26452" s="598"/>
    </row>
    <row r="26453" spans="141:141">
      <c r="EK26453" s="598"/>
    </row>
    <row r="26454" spans="141:141">
      <c r="EK26454" s="598"/>
    </row>
    <row r="26455" spans="141:141">
      <c r="EK26455" s="598"/>
    </row>
    <row r="26456" spans="141:141">
      <c r="EK26456" s="598"/>
    </row>
    <row r="26457" spans="141:141">
      <c r="EK26457" s="598"/>
    </row>
    <row r="26458" spans="141:141">
      <c r="EK26458" s="598"/>
    </row>
    <row r="26459" spans="141:141">
      <c r="EK26459" s="598"/>
    </row>
    <row r="26460" spans="141:141">
      <c r="EK26460" s="598"/>
    </row>
    <row r="26461" spans="141:141">
      <c r="EK26461" s="598"/>
    </row>
    <row r="26462" spans="141:141">
      <c r="EK26462" s="598"/>
    </row>
    <row r="26463" spans="141:141">
      <c r="EK26463" s="598"/>
    </row>
    <row r="26464" spans="141:141">
      <c r="EK26464" s="598"/>
    </row>
    <row r="26465" spans="141:141">
      <c r="EK26465" s="598"/>
    </row>
    <row r="26466" spans="141:141">
      <c r="EK26466" s="598"/>
    </row>
    <row r="26467" spans="141:141">
      <c r="EK26467" s="598"/>
    </row>
    <row r="26468" spans="141:141">
      <c r="EK26468" s="598"/>
    </row>
    <row r="26469" spans="141:141">
      <c r="EK26469" s="598"/>
    </row>
    <row r="26470" spans="141:141">
      <c r="EK26470" s="598"/>
    </row>
    <row r="26471" spans="141:141">
      <c r="EK26471" s="598"/>
    </row>
    <row r="26472" spans="141:141">
      <c r="EK26472" s="598"/>
    </row>
    <row r="26473" spans="141:141">
      <c r="EK26473" s="598"/>
    </row>
    <row r="26474" spans="141:141">
      <c r="EK26474" s="598"/>
    </row>
    <row r="26475" spans="141:141">
      <c r="EK26475" s="598"/>
    </row>
    <row r="26476" spans="141:141">
      <c r="EK26476" s="598"/>
    </row>
    <row r="26477" spans="141:141">
      <c r="EK26477" s="598"/>
    </row>
    <row r="26478" spans="141:141">
      <c r="EK26478" s="598"/>
    </row>
    <row r="26479" spans="141:141">
      <c r="EK26479" s="598"/>
    </row>
    <row r="26480" spans="141:141">
      <c r="EK26480" s="598"/>
    </row>
    <row r="26481" spans="141:141">
      <c r="EK26481" s="598"/>
    </row>
    <row r="26482" spans="141:141">
      <c r="EK26482" s="598"/>
    </row>
    <row r="26483" spans="141:141">
      <c r="EK26483" s="598"/>
    </row>
    <row r="26484" spans="141:141">
      <c r="EK26484" s="598"/>
    </row>
    <row r="26485" spans="141:141">
      <c r="EK26485" s="598"/>
    </row>
    <row r="26486" spans="141:141">
      <c r="EK26486" s="598"/>
    </row>
    <row r="26487" spans="141:141">
      <c r="EK26487" s="598"/>
    </row>
    <row r="26488" spans="141:141">
      <c r="EK26488" s="598"/>
    </row>
    <row r="26489" spans="141:141">
      <c r="EK26489" s="598"/>
    </row>
    <row r="26490" spans="141:141">
      <c r="EK26490" s="598"/>
    </row>
    <row r="26491" spans="141:141">
      <c r="EK26491" s="598"/>
    </row>
    <row r="26492" spans="141:141">
      <c r="EK26492" s="598"/>
    </row>
    <row r="26493" spans="141:141">
      <c r="EK26493" s="598"/>
    </row>
    <row r="26494" spans="141:141">
      <c r="EK26494" s="598"/>
    </row>
    <row r="26495" spans="141:141">
      <c r="EK26495" s="598"/>
    </row>
    <row r="26496" spans="141:141">
      <c r="EK26496" s="598"/>
    </row>
    <row r="26497" spans="141:141">
      <c r="EK26497" s="598"/>
    </row>
    <row r="26498" spans="141:141">
      <c r="EK26498" s="598"/>
    </row>
    <row r="26499" spans="141:141">
      <c r="EK26499" s="598"/>
    </row>
    <row r="26500" spans="141:141">
      <c r="EK26500" s="598"/>
    </row>
    <row r="26501" spans="141:141">
      <c r="EK26501" s="598"/>
    </row>
    <row r="26502" spans="141:141">
      <c r="EK26502" s="598"/>
    </row>
    <row r="26503" spans="141:141">
      <c r="EK26503" s="598"/>
    </row>
    <row r="26504" spans="141:141">
      <c r="EK26504" s="598"/>
    </row>
    <row r="26505" spans="141:141">
      <c r="EK26505" s="598"/>
    </row>
    <row r="26506" spans="141:141">
      <c r="EK26506" s="598"/>
    </row>
    <row r="26507" spans="141:141">
      <c r="EK26507" s="598"/>
    </row>
    <row r="26508" spans="141:141">
      <c r="EK26508" s="598"/>
    </row>
    <row r="26509" spans="141:141">
      <c r="EK26509" s="598"/>
    </row>
    <row r="26510" spans="141:141">
      <c r="EK26510" s="598"/>
    </row>
    <row r="26511" spans="141:141">
      <c r="EK26511" s="598"/>
    </row>
    <row r="26512" spans="141:141">
      <c r="EK26512" s="598"/>
    </row>
    <row r="26513" spans="141:141">
      <c r="EK26513" s="598"/>
    </row>
    <row r="26514" spans="141:141">
      <c r="EK26514" s="598"/>
    </row>
    <row r="26515" spans="141:141">
      <c r="EK26515" s="598"/>
    </row>
    <row r="26516" spans="141:141">
      <c r="EK26516" s="598"/>
    </row>
    <row r="26517" spans="141:141">
      <c r="EK26517" s="598"/>
    </row>
    <row r="26518" spans="141:141">
      <c r="EK26518" s="598"/>
    </row>
    <row r="26519" spans="141:141">
      <c r="EK26519" s="598"/>
    </row>
    <row r="26520" spans="141:141">
      <c r="EK26520" s="598"/>
    </row>
    <row r="26521" spans="141:141">
      <c r="EK26521" s="598"/>
    </row>
    <row r="26522" spans="141:141">
      <c r="EK26522" s="598"/>
    </row>
    <row r="26523" spans="141:141">
      <c r="EK26523" s="598"/>
    </row>
    <row r="26524" spans="141:141">
      <c r="EK26524" s="598"/>
    </row>
    <row r="26525" spans="141:141">
      <c r="EK26525" s="598"/>
    </row>
    <row r="26526" spans="141:141">
      <c r="EK26526" s="598"/>
    </row>
    <row r="26527" spans="141:141">
      <c r="EK26527" s="598"/>
    </row>
    <row r="26528" spans="141:141">
      <c r="EK26528" s="598"/>
    </row>
    <row r="26529" spans="141:141">
      <c r="EK26529" s="598"/>
    </row>
    <row r="26530" spans="141:141">
      <c r="EK26530" s="598"/>
    </row>
    <row r="26531" spans="141:141">
      <c r="EK26531" s="598"/>
    </row>
    <row r="26532" spans="141:141">
      <c r="EK26532" s="598"/>
    </row>
    <row r="26533" spans="141:141">
      <c r="EK26533" s="598"/>
    </row>
    <row r="26534" spans="141:141">
      <c r="EK26534" s="598"/>
    </row>
    <row r="26535" spans="141:141">
      <c r="EK26535" s="598"/>
    </row>
    <row r="26536" spans="141:141">
      <c r="EK26536" s="598"/>
    </row>
    <row r="26537" spans="141:141">
      <c r="EK26537" s="598"/>
    </row>
    <row r="26538" spans="141:141">
      <c r="EK26538" s="598"/>
    </row>
    <row r="26539" spans="141:141">
      <c r="EK26539" s="598"/>
    </row>
    <row r="26540" spans="141:141">
      <c r="EK26540" s="598"/>
    </row>
    <row r="26541" spans="141:141">
      <c r="EK26541" s="598"/>
    </row>
    <row r="26542" spans="141:141">
      <c r="EK26542" s="598"/>
    </row>
    <row r="26543" spans="141:141">
      <c r="EK26543" s="598"/>
    </row>
    <row r="26544" spans="141:141">
      <c r="EK26544" s="598"/>
    </row>
    <row r="26545" spans="141:141">
      <c r="EK26545" s="598"/>
    </row>
    <row r="26546" spans="141:141">
      <c r="EK26546" s="598"/>
    </row>
    <row r="26547" spans="141:141">
      <c r="EK26547" s="598"/>
    </row>
    <row r="26548" spans="141:141">
      <c r="EK26548" s="598"/>
    </row>
    <row r="26549" spans="141:141">
      <c r="EK26549" s="598"/>
    </row>
    <row r="26550" spans="141:141">
      <c r="EK26550" s="598"/>
    </row>
    <row r="26551" spans="141:141">
      <c r="EK26551" s="598"/>
    </row>
    <row r="26552" spans="141:141">
      <c r="EK26552" s="598"/>
    </row>
    <row r="26553" spans="141:141">
      <c r="EK26553" s="598"/>
    </row>
    <row r="26554" spans="141:141">
      <c r="EK26554" s="598"/>
    </row>
    <row r="26555" spans="141:141">
      <c r="EK26555" s="598"/>
    </row>
    <row r="26556" spans="141:141">
      <c r="EK26556" s="598"/>
    </row>
    <row r="26557" spans="141:141">
      <c r="EK26557" s="598"/>
    </row>
    <row r="26558" spans="141:141">
      <c r="EK26558" s="598"/>
    </row>
    <row r="26559" spans="141:141">
      <c r="EK26559" s="598"/>
    </row>
    <row r="26560" spans="141:141">
      <c r="EK26560" s="598"/>
    </row>
    <row r="26561" spans="141:141">
      <c r="EK26561" s="598"/>
    </row>
    <row r="26562" spans="141:141">
      <c r="EK26562" s="598"/>
    </row>
    <row r="26563" spans="141:141">
      <c r="EK26563" s="598"/>
    </row>
    <row r="26564" spans="141:141">
      <c r="EK26564" s="598"/>
    </row>
    <row r="26565" spans="141:141">
      <c r="EK26565" s="598"/>
    </row>
    <row r="26566" spans="141:141">
      <c r="EK26566" s="598"/>
    </row>
    <row r="26567" spans="141:141">
      <c r="EK26567" s="598"/>
    </row>
    <row r="26568" spans="141:141">
      <c r="EK26568" s="598"/>
    </row>
    <row r="26569" spans="141:141">
      <c r="EK26569" s="598"/>
    </row>
    <row r="26570" spans="141:141">
      <c r="EK26570" s="598"/>
    </row>
    <row r="26571" spans="141:141">
      <c r="EK26571" s="598"/>
    </row>
    <row r="26572" spans="141:141">
      <c r="EK26572" s="598"/>
    </row>
    <row r="26573" spans="141:141">
      <c r="EK26573" s="598"/>
    </row>
    <row r="26574" spans="141:141">
      <c r="EK26574" s="598"/>
    </row>
    <row r="26575" spans="141:141">
      <c r="EK26575" s="598"/>
    </row>
    <row r="26576" spans="141:141">
      <c r="EK26576" s="598"/>
    </row>
    <row r="26577" spans="141:141">
      <c r="EK26577" s="598"/>
    </row>
    <row r="26578" spans="141:141">
      <c r="EK26578" s="598"/>
    </row>
    <row r="26579" spans="141:141">
      <c r="EK26579" s="598"/>
    </row>
    <row r="26580" spans="141:141">
      <c r="EK26580" s="598"/>
    </row>
    <row r="26581" spans="141:141">
      <c r="EK26581" s="598"/>
    </row>
    <row r="26582" spans="141:141">
      <c r="EK26582" s="598"/>
    </row>
    <row r="26583" spans="141:141">
      <c r="EK26583" s="598"/>
    </row>
    <row r="26584" spans="141:141">
      <c r="EK26584" s="598"/>
    </row>
    <row r="26585" spans="141:141">
      <c r="EK26585" s="598"/>
    </row>
    <row r="26586" spans="141:141">
      <c r="EK26586" s="598"/>
    </row>
    <row r="26587" spans="141:141">
      <c r="EK26587" s="598"/>
    </row>
    <row r="26588" spans="141:141">
      <c r="EK26588" s="598"/>
    </row>
    <row r="26589" spans="141:141">
      <c r="EK26589" s="598"/>
    </row>
    <row r="26590" spans="141:141">
      <c r="EK26590" s="598"/>
    </row>
    <row r="26591" spans="141:141">
      <c r="EK26591" s="598"/>
    </row>
    <row r="26592" spans="141:141">
      <c r="EK26592" s="598"/>
    </row>
    <row r="26593" spans="141:141">
      <c r="EK26593" s="598"/>
    </row>
    <row r="26594" spans="141:141">
      <c r="EK26594" s="598"/>
    </row>
    <row r="26595" spans="141:141">
      <c r="EK26595" s="598"/>
    </row>
    <row r="26596" spans="141:141">
      <c r="EK26596" s="598"/>
    </row>
    <row r="26597" spans="141:141">
      <c r="EK26597" s="598"/>
    </row>
    <row r="26598" spans="141:141">
      <c r="EK26598" s="598"/>
    </row>
    <row r="26599" spans="141:141">
      <c r="EK26599" s="598"/>
    </row>
    <row r="26600" spans="141:141">
      <c r="EK26600" s="598"/>
    </row>
    <row r="26601" spans="141:141">
      <c r="EK26601" s="598"/>
    </row>
    <row r="26602" spans="141:141">
      <c r="EK26602" s="598"/>
    </row>
    <row r="26603" spans="141:141">
      <c r="EK26603" s="598"/>
    </row>
    <row r="26604" spans="141:141">
      <c r="EK26604" s="598"/>
    </row>
    <row r="26605" spans="141:141">
      <c r="EK26605" s="598"/>
    </row>
    <row r="26606" spans="141:141">
      <c r="EK26606" s="598"/>
    </row>
    <row r="26607" spans="141:141">
      <c r="EK26607" s="598"/>
    </row>
    <row r="26608" spans="141:141">
      <c r="EK26608" s="598"/>
    </row>
    <row r="26609" spans="141:141">
      <c r="EK26609" s="598"/>
    </row>
    <row r="26610" spans="141:141">
      <c r="EK26610" s="598"/>
    </row>
    <row r="26611" spans="141:141">
      <c r="EK26611" s="598"/>
    </row>
    <row r="26612" spans="141:141">
      <c r="EK26612" s="598"/>
    </row>
    <row r="26613" spans="141:141">
      <c r="EK26613" s="598"/>
    </row>
    <row r="26614" spans="141:141">
      <c r="EK26614" s="598"/>
    </row>
    <row r="26615" spans="141:141">
      <c r="EK26615" s="598"/>
    </row>
    <row r="26616" spans="141:141">
      <c r="EK26616" s="598"/>
    </row>
    <row r="26617" spans="141:141">
      <c r="EK26617" s="598"/>
    </row>
    <row r="26618" spans="141:141">
      <c r="EK26618" s="598"/>
    </row>
    <row r="26619" spans="141:141">
      <c r="EK26619" s="598"/>
    </row>
    <row r="26620" spans="141:141">
      <c r="EK26620" s="598"/>
    </row>
    <row r="26621" spans="141:141">
      <c r="EK26621" s="598"/>
    </row>
    <row r="26622" spans="141:141">
      <c r="EK26622" s="598"/>
    </row>
    <row r="26623" spans="141:141">
      <c r="EK26623" s="598"/>
    </row>
    <row r="26624" spans="141:141">
      <c r="EK26624" s="598"/>
    </row>
    <row r="26625" spans="141:141">
      <c r="EK26625" s="598"/>
    </row>
    <row r="26626" spans="141:141">
      <c r="EK26626" s="598"/>
    </row>
    <row r="26627" spans="141:141">
      <c r="EK26627" s="598"/>
    </row>
    <row r="26628" spans="141:141">
      <c r="EK26628" s="598"/>
    </row>
    <row r="26629" spans="141:141">
      <c r="EK26629" s="598"/>
    </row>
    <row r="26630" spans="141:141">
      <c r="EK26630" s="598"/>
    </row>
    <row r="26631" spans="141:141">
      <c r="EK26631" s="598"/>
    </row>
    <row r="26632" spans="141:141">
      <c r="EK26632" s="598"/>
    </row>
    <row r="26633" spans="141:141">
      <c r="EK26633" s="598"/>
    </row>
    <row r="26634" spans="141:141">
      <c r="EK26634" s="598"/>
    </row>
    <row r="26635" spans="141:141">
      <c r="EK26635" s="598"/>
    </row>
    <row r="26636" spans="141:141">
      <c r="EK26636" s="598"/>
    </row>
    <row r="26637" spans="141:141">
      <c r="EK26637" s="598"/>
    </row>
    <row r="26638" spans="141:141">
      <c r="EK26638" s="598"/>
    </row>
    <row r="26639" spans="141:141">
      <c r="EK26639" s="598"/>
    </row>
    <row r="26640" spans="141:141">
      <c r="EK26640" s="598"/>
    </row>
    <row r="26641" spans="141:141">
      <c r="EK26641" s="598"/>
    </row>
    <row r="26642" spans="141:141">
      <c r="EK26642" s="598"/>
    </row>
    <row r="26643" spans="141:141">
      <c r="EK26643" s="598"/>
    </row>
    <row r="26644" spans="141:141">
      <c r="EK26644" s="598"/>
    </row>
    <row r="26645" spans="141:141">
      <c r="EK26645" s="598"/>
    </row>
    <row r="26646" spans="141:141">
      <c r="EK26646" s="598"/>
    </row>
    <row r="26647" spans="141:141">
      <c r="EK26647" s="598"/>
    </row>
    <row r="26648" spans="141:141">
      <c r="EK26648" s="598"/>
    </row>
    <row r="26649" spans="141:141">
      <c r="EK26649" s="598"/>
    </row>
    <row r="26650" spans="141:141">
      <c r="EK26650" s="598"/>
    </row>
    <row r="26651" spans="141:141">
      <c r="EK26651" s="598"/>
    </row>
    <row r="26652" spans="141:141">
      <c r="EK26652" s="598"/>
    </row>
    <row r="26653" spans="141:141">
      <c r="EK26653" s="598"/>
    </row>
    <row r="26654" spans="141:141">
      <c r="EK26654" s="598"/>
    </row>
    <row r="26655" spans="141:141">
      <c r="EK26655" s="598"/>
    </row>
    <row r="26656" spans="141:141">
      <c r="EK26656" s="598"/>
    </row>
    <row r="26657" spans="141:141">
      <c r="EK26657" s="598"/>
    </row>
    <row r="26658" spans="141:141">
      <c r="EK26658" s="598"/>
    </row>
    <row r="26659" spans="141:141">
      <c r="EK26659" s="598"/>
    </row>
    <row r="26660" spans="141:141">
      <c r="EK26660" s="598"/>
    </row>
    <row r="26661" spans="141:141">
      <c r="EK26661" s="598"/>
    </row>
    <row r="26662" spans="141:141">
      <c r="EK26662" s="598"/>
    </row>
    <row r="26663" spans="141:141">
      <c r="EK26663" s="598"/>
    </row>
    <row r="26664" spans="141:141">
      <c r="EK26664" s="598"/>
    </row>
    <row r="26665" spans="141:141">
      <c r="EK26665" s="598"/>
    </row>
    <row r="26666" spans="141:141">
      <c r="EK26666" s="598"/>
    </row>
    <row r="26667" spans="141:141">
      <c r="EK26667" s="598"/>
    </row>
    <row r="26668" spans="141:141">
      <c r="EK26668" s="598"/>
    </row>
    <row r="26669" spans="141:141">
      <c r="EK26669" s="598"/>
    </row>
    <row r="26670" spans="141:141">
      <c r="EK26670" s="598"/>
    </row>
    <row r="26671" spans="141:141">
      <c r="EK26671" s="598"/>
    </row>
    <row r="26672" spans="141:141">
      <c r="EK26672" s="598"/>
    </row>
    <row r="26673" spans="141:141">
      <c r="EK26673" s="598"/>
    </row>
    <row r="26674" spans="141:141">
      <c r="EK26674" s="598"/>
    </row>
    <row r="26675" spans="141:141">
      <c r="EK26675" s="598"/>
    </row>
    <row r="26676" spans="141:141">
      <c r="EK26676" s="598"/>
    </row>
    <row r="26677" spans="141:141">
      <c r="EK26677" s="598"/>
    </row>
    <row r="26678" spans="141:141">
      <c r="EK26678" s="598"/>
    </row>
    <row r="26679" spans="141:141">
      <c r="EK26679" s="598"/>
    </row>
    <row r="26680" spans="141:141">
      <c r="EK26680" s="598"/>
    </row>
    <row r="26681" spans="141:141">
      <c r="EK26681" s="598"/>
    </row>
    <row r="26682" spans="141:141">
      <c r="EK26682" s="598"/>
    </row>
    <row r="26683" spans="141:141">
      <c r="EK26683" s="598"/>
    </row>
    <row r="26684" spans="141:141">
      <c r="EK26684" s="598"/>
    </row>
    <row r="26685" spans="141:141">
      <c r="EK26685" s="598"/>
    </row>
    <row r="26686" spans="141:141">
      <c r="EK26686" s="598"/>
    </row>
    <row r="26687" spans="141:141">
      <c r="EK26687" s="598"/>
    </row>
    <row r="26688" spans="141:141">
      <c r="EK26688" s="598"/>
    </row>
    <row r="26689" spans="141:141">
      <c r="EK26689" s="598"/>
    </row>
    <row r="26690" spans="141:141">
      <c r="EK26690" s="598"/>
    </row>
    <row r="26691" spans="141:141">
      <c r="EK26691" s="598"/>
    </row>
    <row r="26692" spans="141:141">
      <c r="EK26692" s="598"/>
    </row>
    <row r="26693" spans="141:141">
      <c r="EK26693" s="598"/>
    </row>
    <row r="26694" spans="141:141">
      <c r="EK26694" s="598"/>
    </row>
    <row r="26695" spans="141:141">
      <c r="EK26695" s="598"/>
    </row>
    <row r="26696" spans="141:141">
      <c r="EK26696" s="598"/>
    </row>
    <row r="26697" spans="141:141">
      <c r="EK26697" s="598"/>
    </row>
    <row r="26698" spans="141:141">
      <c r="EK26698" s="598"/>
    </row>
    <row r="26699" spans="141:141">
      <c r="EK26699" s="598"/>
    </row>
    <row r="26700" spans="141:141">
      <c r="EK26700" s="598"/>
    </row>
    <row r="26701" spans="141:141">
      <c r="EK26701" s="598"/>
    </row>
    <row r="26702" spans="141:141">
      <c r="EK26702" s="598"/>
    </row>
    <row r="26703" spans="141:141">
      <c r="EK26703" s="598"/>
    </row>
    <row r="26704" spans="141:141">
      <c r="EK26704" s="598"/>
    </row>
    <row r="26705" spans="141:141">
      <c r="EK26705" s="598"/>
    </row>
    <row r="26706" spans="141:141">
      <c r="EK26706" s="598"/>
    </row>
    <row r="26707" spans="141:141">
      <c r="EK26707" s="598"/>
    </row>
    <row r="26708" spans="141:141">
      <c r="EK26708" s="598"/>
    </row>
    <row r="26709" spans="141:141">
      <c r="EK26709" s="598"/>
    </row>
    <row r="26710" spans="141:141">
      <c r="EK26710" s="598"/>
    </row>
    <row r="26711" spans="141:141">
      <c r="EK26711" s="598"/>
    </row>
    <row r="26712" spans="141:141">
      <c r="EK26712" s="598"/>
    </row>
    <row r="26713" spans="141:141">
      <c r="EK26713" s="598"/>
    </row>
    <row r="26714" spans="141:141">
      <c r="EK26714" s="598"/>
    </row>
    <row r="26715" spans="141:141">
      <c r="EK26715" s="598"/>
    </row>
    <row r="26716" spans="141:141">
      <c r="EK26716" s="598"/>
    </row>
    <row r="26717" spans="141:141">
      <c r="EK26717" s="598"/>
    </row>
    <row r="26718" spans="141:141">
      <c r="EK26718" s="598"/>
    </row>
    <row r="26719" spans="141:141">
      <c r="EK26719" s="598"/>
    </row>
    <row r="26720" spans="141:141">
      <c r="EK26720" s="598"/>
    </row>
    <row r="26721" spans="141:141">
      <c r="EK26721" s="598"/>
    </row>
    <row r="26722" spans="141:141">
      <c r="EK26722" s="598"/>
    </row>
    <row r="26723" spans="141:141">
      <c r="EK26723" s="598"/>
    </row>
    <row r="26724" spans="141:141">
      <c r="EK26724" s="598"/>
    </row>
    <row r="26725" spans="141:141">
      <c r="EK26725" s="598"/>
    </row>
    <row r="26726" spans="141:141">
      <c r="EK26726" s="598"/>
    </row>
    <row r="26727" spans="141:141">
      <c r="EK26727" s="598"/>
    </row>
    <row r="26728" spans="141:141">
      <c r="EK26728" s="598"/>
    </row>
    <row r="26729" spans="141:141">
      <c r="EK26729" s="598"/>
    </row>
    <row r="26730" spans="141:141">
      <c r="EK26730" s="598"/>
    </row>
    <row r="26731" spans="141:141">
      <c r="EK26731" s="598"/>
    </row>
    <row r="26732" spans="141:141">
      <c r="EK26732" s="598"/>
    </row>
    <row r="26733" spans="141:141">
      <c r="EK26733" s="598"/>
    </row>
    <row r="26734" spans="141:141">
      <c r="EK26734" s="598"/>
    </row>
    <row r="26735" spans="141:141">
      <c r="EK26735" s="598"/>
    </row>
    <row r="26736" spans="141:141">
      <c r="EK26736" s="598"/>
    </row>
    <row r="26737" spans="141:141">
      <c r="EK26737" s="598"/>
    </row>
    <row r="26738" spans="141:141">
      <c r="EK26738" s="598"/>
    </row>
    <row r="26739" spans="141:141">
      <c r="EK26739" s="598"/>
    </row>
    <row r="26740" spans="141:141">
      <c r="EK26740" s="598"/>
    </row>
    <row r="26741" spans="141:141">
      <c r="EK26741" s="598"/>
    </row>
    <row r="26742" spans="141:141">
      <c r="EK26742" s="598"/>
    </row>
    <row r="26743" spans="141:141">
      <c r="EK26743" s="598"/>
    </row>
    <row r="26744" spans="141:141">
      <c r="EK26744" s="598"/>
    </row>
    <row r="26745" spans="141:141">
      <c r="EK26745" s="598"/>
    </row>
    <row r="26746" spans="141:141">
      <c r="EK26746" s="598"/>
    </row>
    <row r="26747" spans="141:141">
      <c r="EK26747" s="598"/>
    </row>
    <row r="26748" spans="141:141">
      <c r="EK26748" s="598"/>
    </row>
    <row r="26749" spans="141:141">
      <c r="EK26749" s="598"/>
    </row>
    <row r="26750" spans="141:141">
      <c r="EK26750" s="598"/>
    </row>
    <row r="26751" spans="141:141">
      <c r="EK26751" s="598"/>
    </row>
    <row r="26752" spans="141:141">
      <c r="EK26752" s="598"/>
    </row>
    <row r="26753" spans="141:141">
      <c r="EK26753" s="598"/>
    </row>
    <row r="26754" spans="141:141">
      <c r="EK26754" s="598"/>
    </row>
    <row r="26755" spans="141:141">
      <c r="EK26755" s="598"/>
    </row>
    <row r="26756" spans="141:141">
      <c r="EK26756" s="598"/>
    </row>
    <row r="26757" spans="141:141">
      <c r="EK26757" s="598"/>
    </row>
    <row r="26758" spans="141:141">
      <c r="EK26758" s="598"/>
    </row>
    <row r="26759" spans="141:141">
      <c r="EK26759" s="598"/>
    </row>
    <row r="26760" spans="141:141">
      <c r="EK26760" s="598"/>
    </row>
    <row r="26761" spans="141:141">
      <c r="EK26761" s="598"/>
    </row>
    <row r="26762" spans="141:141">
      <c r="EK26762" s="598"/>
    </row>
    <row r="26763" spans="141:141">
      <c r="EK26763" s="598"/>
    </row>
    <row r="26764" spans="141:141">
      <c r="EK26764" s="598"/>
    </row>
    <row r="26765" spans="141:141">
      <c r="EK26765" s="598"/>
    </row>
    <row r="26766" spans="141:141">
      <c r="EK26766" s="598"/>
    </row>
    <row r="26767" spans="141:141">
      <c r="EK26767" s="598"/>
    </row>
    <row r="26768" spans="141:141">
      <c r="EK26768" s="598"/>
    </row>
    <row r="26769" spans="141:141">
      <c r="EK26769" s="598"/>
    </row>
    <row r="26770" spans="141:141">
      <c r="EK26770" s="598"/>
    </row>
    <row r="26771" spans="141:141">
      <c r="EK26771" s="598"/>
    </row>
    <row r="26772" spans="141:141">
      <c r="EK26772" s="598"/>
    </row>
    <row r="26773" spans="141:141">
      <c r="EK26773" s="598"/>
    </row>
    <row r="26774" spans="141:141">
      <c r="EK26774" s="598"/>
    </row>
    <row r="26775" spans="141:141">
      <c r="EK26775" s="598"/>
    </row>
    <row r="26776" spans="141:141">
      <c r="EK26776" s="598"/>
    </row>
    <row r="26777" spans="141:141">
      <c r="EK26777" s="598"/>
    </row>
    <row r="26778" spans="141:141">
      <c r="EK26778" s="598"/>
    </row>
    <row r="26779" spans="141:141">
      <c r="EK26779" s="598"/>
    </row>
    <row r="26780" spans="141:141">
      <c r="EK26780" s="598"/>
    </row>
    <row r="26781" spans="141:141">
      <c r="EK26781" s="598"/>
    </row>
    <row r="26782" spans="141:141">
      <c r="EK26782" s="598"/>
    </row>
    <row r="26783" spans="141:141">
      <c r="EK26783" s="598"/>
    </row>
    <row r="26784" spans="141:141">
      <c r="EK26784" s="598"/>
    </row>
    <row r="26785" spans="141:141">
      <c r="EK26785" s="598"/>
    </row>
    <row r="26786" spans="141:141">
      <c r="EK26786" s="598"/>
    </row>
    <row r="26787" spans="141:141">
      <c r="EK26787" s="598"/>
    </row>
    <row r="26788" spans="141:141">
      <c r="EK26788" s="598"/>
    </row>
    <row r="26789" spans="141:141">
      <c r="EK26789" s="598"/>
    </row>
    <row r="26790" spans="141:141">
      <c r="EK26790" s="598"/>
    </row>
    <row r="26791" spans="141:141">
      <c r="EK26791" s="598"/>
    </row>
    <row r="26792" spans="141:141">
      <c r="EK26792" s="598"/>
    </row>
    <row r="26793" spans="141:141">
      <c r="EK26793" s="598"/>
    </row>
    <row r="26794" spans="141:141">
      <c r="EK26794" s="598"/>
    </row>
    <row r="26795" spans="141:141">
      <c r="EK26795" s="598"/>
    </row>
    <row r="26796" spans="141:141">
      <c r="EK26796" s="598"/>
    </row>
    <row r="26797" spans="141:141">
      <c r="EK26797" s="598"/>
    </row>
    <row r="26798" spans="141:141">
      <c r="EK26798" s="598"/>
    </row>
    <row r="26799" spans="141:141">
      <c r="EK26799" s="598"/>
    </row>
    <row r="26800" spans="141:141">
      <c r="EK26800" s="598"/>
    </row>
    <row r="26801" spans="141:141">
      <c r="EK26801" s="598"/>
    </row>
    <row r="26802" spans="141:141">
      <c r="EK26802" s="598"/>
    </row>
    <row r="26803" spans="141:141">
      <c r="EK26803" s="598"/>
    </row>
    <row r="26804" spans="141:141">
      <c r="EK26804" s="598"/>
    </row>
    <row r="26805" spans="141:141">
      <c r="EK26805" s="598"/>
    </row>
    <row r="26806" spans="141:141">
      <c r="EK26806" s="598"/>
    </row>
    <row r="26807" spans="141:141">
      <c r="EK26807" s="598"/>
    </row>
    <row r="26808" spans="141:141">
      <c r="EK26808" s="598"/>
    </row>
    <row r="26809" spans="141:141">
      <c r="EK26809" s="598"/>
    </row>
    <row r="26810" spans="141:141">
      <c r="EK26810" s="598"/>
    </row>
    <row r="26811" spans="141:141">
      <c r="EK26811" s="598"/>
    </row>
    <row r="26812" spans="141:141">
      <c r="EK26812" s="598"/>
    </row>
    <row r="26813" spans="141:141">
      <c r="EK26813" s="598"/>
    </row>
    <row r="26814" spans="141:141">
      <c r="EK26814" s="598"/>
    </row>
    <row r="26815" spans="141:141">
      <c r="EK26815" s="598"/>
    </row>
    <row r="26816" spans="141:141">
      <c r="EK26816" s="598"/>
    </row>
    <row r="26817" spans="141:141">
      <c r="EK26817" s="598"/>
    </row>
    <row r="26818" spans="141:141">
      <c r="EK26818" s="598"/>
    </row>
    <row r="26819" spans="141:141">
      <c r="EK26819" s="598"/>
    </row>
    <row r="26820" spans="141:141">
      <c r="EK26820" s="598"/>
    </row>
    <row r="26821" spans="141:141">
      <c r="EK26821" s="598"/>
    </row>
    <row r="26822" spans="141:141">
      <c r="EK26822" s="598"/>
    </row>
    <row r="26823" spans="141:141">
      <c r="EK26823" s="598"/>
    </row>
    <row r="26824" spans="141:141">
      <c r="EK26824" s="598"/>
    </row>
    <row r="26825" spans="141:141">
      <c r="EK26825" s="598"/>
    </row>
    <row r="26826" spans="141:141">
      <c r="EK26826" s="598"/>
    </row>
    <row r="26827" spans="141:141">
      <c r="EK26827" s="598"/>
    </row>
    <row r="26828" spans="141:141">
      <c r="EK26828" s="598"/>
    </row>
    <row r="26829" spans="141:141">
      <c r="EK26829" s="598"/>
    </row>
    <row r="26830" spans="141:141">
      <c r="EK26830" s="598"/>
    </row>
    <row r="26831" spans="141:141">
      <c r="EK26831" s="598"/>
    </row>
    <row r="26832" spans="141:141">
      <c r="EK26832" s="598"/>
    </row>
    <row r="26833" spans="141:141">
      <c r="EK26833" s="598"/>
    </row>
    <row r="26834" spans="141:141">
      <c r="EK26834" s="598"/>
    </row>
    <row r="26835" spans="141:141">
      <c r="EK26835" s="598"/>
    </row>
    <row r="26836" spans="141:141">
      <c r="EK26836" s="598"/>
    </row>
    <row r="26837" spans="141:141">
      <c r="EK26837" s="598"/>
    </row>
    <row r="26838" spans="141:141">
      <c r="EK26838" s="598"/>
    </row>
    <row r="26839" spans="141:141">
      <c r="EK26839" s="598"/>
    </row>
    <row r="26840" spans="141:141">
      <c r="EK26840" s="598"/>
    </row>
    <row r="26841" spans="141:141">
      <c r="EK26841" s="598"/>
    </row>
    <row r="26842" spans="141:141">
      <c r="EK26842" s="598"/>
    </row>
    <row r="26843" spans="141:141">
      <c r="EK26843" s="598"/>
    </row>
    <row r="26844" spans="141:141">
      <c r="EK26844" s="598"/>
    </row>
    <row r="26845" spans="141:141">
      <c r="EK26845" s="598"/>
    </row>
    <row r="26846" spans="141:141">
      <c r="EK26846" s="598"/>
    </row>
    <row r="26847" spans="141:141">
      <c r="EK26847" s="598"/>
    </row>
    <row r="26848" spans="141:141">
      <c r="EK26848" s="598"/>
    </row>
    <row r="26849" spans="141:141">
      <c r="EK26849" s="598"/>
    </row>
    <row r="26850" spans="141:141">
      <c r="EK26850" s="598"/>
    </row>
    <row r="26851" spans="141:141">
      <c r="EK26851" s="598"/>
    </row>
    <row r="26852" spans="141:141">
      <c r="EK26852" s="598"/>
    </row>
    <row r="26853" spans="141:141">
      <c r="EK26853" s="598"/>
    </row>
    <row r="26854" spans="141:141">
      <c r="EK26854" s="598"/>
    </row>
    <row r="26855" spans="141:141">
      <c r="EK26855" s="598"/>
    </row>
    <row r="26856" spans="141:141">
      <c r="EK26856" s="598"/>
    </row>
    <row r="26857" spans="141:141">
      <c r="EK26857" s="598"/>
    </row>
    <row r="26858" spans="141:141">
      <c r="EK26858" s="598"/>
    </row>
    <row r="26859" spans="141:141">
      <c r="EK26859" s="598"/>
    </row>
    <row r="26860" spans="141:141">
      <c r="EK26860" s="598"/>
    </row>
    <row r="26861" spans="141:141">
      <c r="EK26861" s="598"/>
    </row>
    <row r="26862" spans="141:141">
      <c r="EK26862" s="598"/>
    </row>
    <row r="26863" spans="141:141">
      <c r="EK26863" s="598"/>
    </row>
    <row r="26864" spans="141:141">
      <c r="EK26864" s="598"/>
    </row>
    <row r="26865" spans="141:141">
      <c r="EK26865" s="598"/>
    </row>
    <row r="26866" spans="141:141">
      <c r="EK26866" s="598"/>
    </row>
    <row r="26867" spans="141:141">
      <c r="EK26867" s="598"/>
    </row>
    <row r="26868" spans="141:141">
      <c r="EK26868" s="598"/>
    </row>
    <row r="26869" spans="141:141">
      <c r="EK26869" s="598"/>
    </row>
    <row r="26870" spans="141:141">
      <c r="EK26870" s="598"/>
    </row>
    <row r="26871" spans="141:141">
      <c r="EK26871" s="598"/>
    </row>
    <row r="26872" spans="141:141">
      <c r="EK26872" s="598"/>
    </row>
    <row r="26873" spans="141:141">
      <c r="EK26873" s="598"/>
    </row>
    <row r="26874" spans="141:141">
      <c r="EK26874" s="598"/>
    </row>
    <row r="26875" spans="141:141">
      <c r="EK26875" s="598"/>
    </row>
    <row r="26876" spans="141:141">
      <c r="EK26876" s="598"/>
    </row>
    <row r="26877" spans="141:141">
      <c r="EK26877" s="598"/>
    </row>
    <row r="26878" spans="141:141">
      <c r="EK26878" s="598"/>
    </row>
    <row r="26879" spans="141:141">
      <c r="EK26879" s="598"/>
    </row>
    <row r="26880" spans="141:141">
      <c r="EK26880" s="598"/>
    </row>
    <row r="26881" spans="141:141">
      <c r="EK26881" s="598"/>
    </row>
    <row r="26882" spans="141:141">
      <c r="EK26882" s="598"/>
    </row>
    <row r="26883" spans="141:141">
      <c r="EK26883" s="598"/>
    </row>
    <row r="26884" spans="141:141">
      <c r="EK26884" s="598"/>
    </row>
    <row r="26885" spans="141:141">
      <c r="EK26885" s="598"/>
    </row>
    <row r="26886" spans="141:141">
      <c r="EK26886" s="598"/>
    </row>
    <row r="26887" spans="141:141">
      <c r="EK26887" s="598"/>
    </row>
    <row r="26888" spans="141:141">
      <c r="EK26888" s="598"/>
    </row>
    <row r="26889" spans="141:141">
      <c r="EK26889" s="598"/>
    </row>
    <row r="26890" spans="141:141">
      <c r="EK26890" s="598"/>
    </row>
    <row r="26891" spans="141:141">
      <c r="EK26891" s="598"/>
    </row>
    <row r="26892" spans="141:141">
      <c r="EK26892" s="598"/>
    </row>
    <row r="26893" spans="141:141">
      <c r="EK26893" s="598"/>
    </row>
    <row r="26894" spans="141:141">
      <c r="EK26894" s="598"/>
    </row>
    <row r="26895" spans="141:141">
      <c r="EK26895" s="598"/>
    </row>
    <row r="26896" spans="141:141">
      <c r="EK26896" s="598"/>
    </row>
    <row r="26897" spans="141:141">
      <c r="EK26897" s="598"/>
    </row>
    <row r="26898" spans="141:141">
      <c r="EK26898" s="598"/>
    </row>
    <row r="26899" spans="141:141">
      <c r="EK26899" s="598"/>
    </row>
    <row r="26900" spans="141:141">
      <c r="EK26900" s="598"/>
    </row>
    <row r="26901" spans="141:141">
      <c r="EK26901" s="598"/>
    </row>
    <row r="26902" spans="141:141">
      <c r="EK26902" s="598"/>
    </row>
    <row r="26903" spans="141:141">
      <c r="EK26903" s="598"/>
    </row>
    <row r="26904" spans="141:141">
      <c r="EK26904" s="598"/>
    </row>
    <row r="26905" spans="141:141">
      <c r="EK26905" s="598"/>
    </row>
    <row r="26906" spans="141:141">
      <c r="EK26906" s="598"/>
    </row>
    <row r="26907" spans="141:141">
      <c r="EK26907" s="598"/>
    </row>
    <row r="26908" spans="141:141">
      <c r="EK26908" s="598"/>
    </row>
    <row r="26909" spans="141:141">
      <c r="EK26909" s="598"/>
    </row>
    <row r="26910" spans="141:141">
      <c r="EK26910" s="598"/>
    </row>
    <row r="26911" spans="141:141">
      <c r="EK26911" s="598"/>
    </row>
    <row r="26912" spans="141:141">
      <c r="EK26912" s="598"/>
    </row>
    <row r="26913" spans="141:141">
      <c r="EK26913" s="598"/>
    </row>
    <row r="26914" spans="141:141">
      <c r="EK26914" s="598"/>
    </row>
    <row r="26915" spans="141:141">
      <c r="EK26915" s="598"/>
    </row>
    <row r="26916" spans="141:141">
      <c r="EK26916" s="598"/>
    </row>
    <row r="26917" spans="141:141">
      <c r="EK26917" s="598"/>
    </row>
    <row r="26918" spans="141:141">
      <c r="EK26918" s="598"/>
    </row>
    <row r="26919" spans="141:141">
      <c r="EK26919" s="598"/>
    </row>
    <row r="26920" spans="141:141">
      <c r="EK26920" s="598"/>
    </row>
    <row r="26921" spans="141:141">
      <c r="EK26921" s="598"/>
    </row>
    <row r="26922" spans="141:141">
      <c r="EK26922" s="598"/>
    </row>
    <row r="26923" spans="141:141">
      <c r="EK26923" s="598"/>
    </row>
    <row r="26924" spans="141:141">
      <c r="EK26924" s="598"/>
    </row>
    <row r="26925" spans="141:141">
      <c r="EK26925" s="598"/>
    </row>
    <row r="26926" spans="141:141">
      <c r="EK26926" s="598"/>
    </row>
    <row r="26927" spans="141:141">
      <c r="EK26927" s="598"/>
    </row>
    <row r="26928" spans="141:141">
      <c r="EK26928" s="598"/>
    </row>
    <row r="26929" spans="141:141">
      <c r="EK26929" s="598"/>
    </row>
    <row r="26930" spans="141:141">
      <c r="EK26930" s="598"/>
    </row>
    <row r="26931" spans="141:141">
      <c r="EK26931" s="598"/>
    </row>
    <row r="26932" spans="141:141">
      <c r="EK26932" s="598"/>
    </row>
    <row r="26933" spans="141:141">
      <c r="EK26933" s="598"/>
    </row>
    <row r="26934" spans="141:141">
      <c r="EK26934" s="598"/>
    </row>
    <row r="26935" spans="141:141">
      <c r="EK26935" s="598"/>
    </row>
    <row r="26936" spans="141:141">
      <c r="EK26936" s="598"/>
    </row>
    <row r="26937" spans="141:141">
      <c r="EK26937" s="598"/>
    </row>
    <row r="26938" spans="141:141">
      <c r="EK26938" s="598"/>
    </row>
    <row r="26939" spans="141:141">
      <c r="EK26939" s="598"/>
    </row>
    <row r="26940" spans="141:141">
      <c r="EK26940" s="598"/>
    </row>
    <row r="26941" spans="141:141">
      <c r="EK26941" s="598"/>
    </row>
    <row r="26942" spans="141:141">
      <c r="EK26942" s="598"/>
    </row>
    <row r="26943" spans="141:141">
      <c r="EK26943" s="598"/>
    </row>
    <row r="26944" spans="141:141">
      <c r="EK26944" s="598"/>
    </row>
    <row r="26945" spans="141:141">
      <c r="EK26945" s="598"/>
    </row>
    <row r="26946" spans="141:141">
      <c r="EK26946" s="598"/>
    </row>
    <row r="26947" spans="141:141">
      <c r="EK26947" s="598"/>
    </row>
    <row r="26948" spans="141:141">
      <c r="EK26948" s="598"/>
    </row>
    <row r="26949" spans="141:141">
      <c r="EK26949" s="598"/>
    </row>
    <row r="26950" spans="141:141">
      <c r="EK26950" s="598"/>
    </row>
    <row r="26951" spans="141:141">
      <c r="EK26951" s="598"/>
    </row>
    <row r="26952" spans="141:141">
      <c r="EK26952" s="598"/>
    </row>
    <row r="26953" spans="141:141">
      <c r="EK26953" s="598"/>
    </row>
    <row r="26954" spans="141:141">
      <c r="EK26954" s="598"/>
    </row>
    <row r="26955" spans="141:141">
      <c r="EK26955" s="598"/>
    </row>
    <row r="26956" spans="141:141">
      <c r="EK26956" s="598"/>
    </row>
    <row r="26957" spans="141:141">
      <c r="EK26957" s="598"/>
    </row>
    <row r="26958" spans="141:141">
      <c r="EK26958" s="598"/>
    </row>
    <row r="26959" spans="141:141">
      <c r="EK26959" s="598"/>
    </row>
    <row r="26960" spans="141:141">
      <c r="EK26960" s="598"/>
    </row>
    <row r="26961" spans="141:141">
      <c r="EK26961" s="598"/>
    </row>
    <row r="26962" spans="141:141">
      <c r="EK26962" s="598"/>
    </row>
    <row r="26963" spans="141:141">
      <c r="EK26963" s="598"/>
    </row>
    <row r="26964" spans="141:141">
      <c r="EK26964" s="598"/>
    </row>
    <row r="26965" spans="141:141">
      <c r="EK26965" s="598"/>
    </row>
    <row r="26966" spans="141:141">
      <c r="EK26966" s="598"/>
    </row>
    <row r="26967" spans="141:141">
      <c r="EK26967" s="598"/>
    </row>
    <row r="26968" spans="141:141">
      <c r="EK26968" s="598"/>
    </row>
    <row r="26969" spans="141:141">
      <c r="EK26969" s="598"/>
    </row>
    <row r="26970" spans="141:141">
      <c r="EK26970" s="598"/>
    </row>
    <row r="26971" spans="141:141">
      <c r="EK26971" s="598"/>
    </row>
    <row r="26972" spans="141:141">
      <c r="EK26972" s="598"/>
    </row>
    <row r="26973" spans="141:141">
      <c r="EK26973" s="598"/>
    </row>
    <row r="26974" spans="141:141">
      <c r="EK26974" s="598"/>
    </row>
    <row r="26975" spans="141:141">
      <c r="EK26975" s="598"/>
    </row>
    <row r="26976" spans="141:141">
      <c r="EK26976" s="598"/>
    </row>
    <row r="26977" spans="141:141">
      <c r="EK26977" s="598"/>
    </row>
    <row r="26978" spans="141:141">
      <c r="EK26978" s="598"/>
    </row>
    <row r="26979" spans="141:141">
      <c r="EK26979" s="598"/>
    </row>
    <row r="26980" spans="141:141">
      <c r="EK26980" s="598"/>
    </row>
    <row r="26981" spans="141:141">
      <c r="EK26981" s="598"/>
    </row>
    <row r="26982" spans="141:141">
      <c r="EK26982" s="598"/>
    </row>
    <row r="26983" spans="141:141">
      <c r="EK26983" s="598"/>
    </row>
    <row r="26984" spans="141:141">
      <c r="EK26984" s="598"/>
    </row>
    <row r="26985" spans="141:141">
      <c r="EK26985" s="598"/>
    </row>
    <row r="26986" spans="141:141">
      <c r="EK26986" s="598"/>
    </row>
    <row r="26987" spans="141:141">
      <c r="EK26987" s="598"/>
    </row>
    <row r="26988" spans="141:141">
      <c r="EK26988" s="598"/>
    </row>
    <row r="26989" spans="141:141">
      <c r="EK26989" s="598"/>
    </row>
    <row r="26990" spans="141:141">
      <c r="EK26990" s="598"/>
    </row>
    <row r="26991" spans="141:141">
      <c r="EK26991" s="598"/>
    </row>
    <row r="26992" spans="141:141">
      <c r="EK26992" s="598"/>
    </row>
    <row r="26993" spans="141:141">
      <c r="EK26993" s="598"/>
    </row>
    <row r="26994" spans="141:141">
      <c r="EK26994" s="598"/>
    </row>
    <row r="26995" spans="141:141">
      <c r="EK26995" s="598"/>
    </row>
    <row r="26996" spans="141:141">
      <c r="EK26996" s="598"/>
    </row>
    <row r="26997" spans="141:141">
      <c r="EK26997" s="598"/>
    </row>
    <row r="26998" spans="141:141">
      <c r="EK26998" s="598"/>
    </row>
    <row r="26999" spans="141:141">
      <c r="EK26999" s="598"/>
    </row>
    <row r="27000" spans="141:141">
      <c r="EK27000" s="598"/>
    </row>
    <row r="27001" spans="141:141">
      <c r="EK27001" s="598"/>
    </row>
    <row r="27002" spans="141:141">
      <c r="EK27002" s="598"/>
    </row>
    <row r="27003" spans="141:141">
      <c r="EK27003" s="598"/>
    </row>
    <row r="27004" spans="141:141">
      <c r="EK27004" s="598"/>
    </row>
    <row r="27005" spans="141:141">
      <c r="EK27005" s="598"/>
    </row>
    <row r="27006" spans="141:141">
      <c r="EK27006" s="598"/>
    </row>
    <row r="27007" spans="141:141">
      <c r="EK27007" s="598"/>
    </row>
    <row r="27008" spans="141:141">
      <c r="EK27008" s="598"/>
    </row>
    <row r="27009" spans="141:141">
      <c r="EK27009" s="598"/>
    </row>
    <row r="27010" spans="141:141">
      <c r="EK27010" s="598"/>
    </row>
    <row r="27011" spans="141:141">
      <c r="EK27011" s="598"/>
    </row>
    <row r="27012" spans="141:141">
      <c r="EK27012" s="598"/>
    </row>
    <row r="27013" spans="141:141">
      <c r="EK27013" s="598"/>
    </row>
    <row r="27014" spans="141:141">
      <c r="EK27014" s="598"/>
    </row>
    <row r="27015" spans="141:141">
      <c r="EK27015" s="598"/>
    </row>
    <row r="27016" spans="141:141">
      <c r="EK27016" s="598"/>
    </row>
    <row r="27017" spans="141:141">
      <c r="EK27017" s="598"/>
    </row>
    <row r="27018" spans="141:141">
      <c r="EK27018" s="598"/>
    </row>
    <row r="27019" spans="141:141">
      <c r="EK27019" s="598"/>
    </row>
    <row r="27020" spans="141:141">
      <c r="EK27020" s="598"/>
    </row>
    <row r="27021" spans="141:141">
      <c r="EK27021" s="598"/>
    </row>
    <row r="27022" spans="141:141">
      <c r="EK27022" s="598"/>
    </row>
    <row r="27023" spans="141:141">
      <c r="EK27023" s="598"/>
    </row>
    <row r="27024" spans="141:141">
      <c r="EK27024" s="598"/>
    </row>
    <row r="27025" spans="141:141">
      <c r="EK27025" s="598"/>
    </row>
    <row r="27026" spans="141:141">
      <c r="EK27026" s="598"/>
    </row>
    <row r="27027" spans="141:141">
      <c r="EK27027" s="598"/>
    </row>
    <row r="27028" spans="141:141">
      <c r="EK27028" s="598"/>
    </row>
    <row r="27029" spans="141:141">
      <c r="EK27029" s="598"/>
    </row>
    <row r="27030" spans="141:141">
      <c r="EK27030" s="598"/>
    </row>
    <row r="27031" spans="141:141">
      <c r="EK27031" s="598"/>
    </row>
    <row r="27032" spans="141:141">
      <c r="EK27032" s="598"/>
    </row>
    <row r="27033" spans="141:141">
      <c r="EK27033" s="598"/>
    </row>
    <row r="27034" spans="141:141">
      <c r="EK27034" s="598"/>
    </row>
    <row r="27035" spans="141:141">
      <c r="EK27035" s="598"/>
    </row>
    <row r="27036" spans="141:141">
      <c r="EK27036" s="598"/>
    </row>
    <row r="27037" spans="141:141">
      <c r="EK27037" s="598"/>
    </row>
    <row r="27038" spans="141:141">
      <c r="EK27038" s="598"/>
    </row>
    <row r="27039" spans="141:141">
      <c r="EK27039" s="598"/>
    </row>
    <row r="27040" spans="141:141">
      <c r="EK27040" s="598"/>
    </row>
    <row r="27041" spans="141:141">
      <c r="EK27041" s="598"/>
    </row>
    <row r="27042" spans="141:141">
      <c r="EK27042" s="598"/>
    </row>
    <row r="27043" spans="141:141">
      <c r="EK27043" s="598"/>
    </row>
    <row r="27044" spans="141:141">
      <c r="EK27044" s="598"/>
    </row>
    <row r="27045" spans="141:141">
      <c r="EK27045" s="598"/>
    </row>
    <row r="27046" spans="141:141">
      <c r="EK27046" s="598"/>
    </row>
    <row r="27047" spans="141:141">
      <c r="EK27047" s="598"/>
    </row>
    <row r="27048" spans="141:141">
      <c r="EK27048" s="598"/>
    </row>
    <row r="27049" spans="141:141">
      <c r="EK27049" s="598"/>
    </row>
    <row r="27050" spans="141:141">
      <c r="EK27050" s="598"/>
    </row>
    <row r="27051" spans="141:141">
      <c r="EK27051" s="598"/>
    </row>
    <row r="27052" spans="141:141">
      <c r="EK27052" s="598"/>
    </row>
    <row r="27053" spans="141:141">
      <c r="EK27053" s="598"/>
    </row>
    <row r="27054" spans="141:141">
      <c r="EK27054" s="598"/>
    </row>
    <row r="27055" spans="141:141">
      <c r="EK27055" s="598"/>
    </row>
    <row r="27056" spans="141:141">
      <c r="EK27056" s="598"/>
    </row>
    <row r="27057" spans="141:141">
      <c r="EK27057" s="598"/>
    </row>
    <row r="27058" spans="141:141">
      <c r="EK27058" s="598"/>
    </row>
    <row r="27059" spans="141:141">
      <c r="EK27059" s="598"/>
    </row>
    <row r="27060" spans="141:141">
      <c r="EK27060" s="598"/>
    </row>
    <row r="27061" spans="141:141">
      <c r="EK27061" s="598"/>
    </row>
    <row r="27062" spans="141:141">
      <c r="EK27062" s="598"/>
    </row>
    <row r="27063" spans="141:141">
      <c r="EK27063" s="598"/>
    </row>
    <row r="27064" spans="141:141">
      <c r="EK27064" s="598"/>
    </row>
    <row r="27065" spans="141:141">
      <c r="EK27065" s="598"/>
    </row>
    <row r="27066" spans="141:141">
      <c r="EK27066" s="598"/>
    </row>
    <row r="27067" spans="141:141">
      <c r="EK27067" s="598"/>
    </row>
    <row r="27068" spans="141:141">
      <c r="EK27068" s="598"/>
    </row>
    <row r="27069" spans="141:141">
      <c r="EK27069" s="598"/>
    </row>
    <row r="27070" spans="141:141">
      <c r="EK27070" s="598"/>
    </row>
    <row r="27071" spans="141:141">
      <c r="EK27071" s="598"/>
    </row>
    <row r="27072" spans="141:141">
      <c r="EK27072" s="598"/>
    </row>
    <row r="27073" spans="141:141">
      <c r="EK27073" s="598"/>
    </row>
    <row r="27074" spans="141:141">
      <c r="EK27074" s="598"/>
    </row>
    <row r="27075" spans="141:141">
      <c r="EK27075" s="598"/>
    </row>
    <row r="27076" spans="141:141">
      <c r="EK27076" s="598"/>
    </row>
    <row r="27077" spans="141:141">
      <c r="EK27077" s="598"/>
    </row>
    <row r="27078" spans="141:141">
      <c r="EK27078" s="598"/>
    </row>
    <row r="27079" spans="141:141">
      <c r="EK27079" s="598"/>
    </row>
    <row r="27080" spans="141:141">
      <c r="EK27080" s="598"/>
    </row>
    <row r="27081" spans="141:141">
      <c r="EK27081" s="598"/>
    </row>
    <row r="27082" spans="141:141">
      <c r="EK27082" s="598"/>
    </row>
    <row r="27083" spans="141:141">
      <c r="EK27083" s="598"/>
    </row>
    <row r="27084" spans="141:141">
      <c r="EK27084" s="598"/>
    </row>
    <row r="27085" spans="141:141">
      <c r="EK27085" s="598"/>
    </row>
    <row r="27086" spans="141:141">
      <c r="EK27086" s="598"/>
    </row>
    <row r="27087" spans="141:141">
      <c r="EK27087" s="598"/>
    </row>
    <row r="27088" spans="141:141">
      <c r="EK27088" s="598"/>
    </row>
    <row r="27089" spans="141:141">
      <c r="EK27089" s="598"/>
    </row>
    <row r="27090" spans="141:141">
      <c r="EK27090" s="598"/>
    </row>
    <row r="27091" spans="141:141">
      <c r="EK27091" s="598"/>
    </row>
    <row r="27092" spans="141:141">
      <c r="EK27092" s="598"/>
    </row>
    <row r="27093" spans="141:141">
      <c r="EK27093" s="598"/>
    </row>
    <row r="27094" spans="141:141">
      <c r="EK27094" s="598"/>
    </row>
    <row r="27095" spans="141:141">
      <c r="EK27095" s="598"/>
    </row>
    <row r="27096" spans="141:141">
      <c r="EK27096" s="598"/>
    </row>
    <row r="27097" spans="141:141">
      <c r="EK27097" s="598"/>
    </row>
    <row r="27098" spans="141:141">
      <c r="EK27098" s="598"/>
    </row>
    <row r="27099" spans="141:141">
      <c r="EK27099" s="598"/>
    </row>
    <row r="27100" spans="141:141">
      <c r="EK27100" s="598"/>
    </row>
    <row r="27101" spans="141:141">
      <c r="EK27101" s="598"/>
    </row>
    <row r="27102" spans="141:141">
      <c r="EK27102" s="598"/>
    </row>
    <row r="27103" spans="141:141">
      <c r="EK27103" s="598"/>
    </row>
    <row r="27104" spans="141:141">
      <c r="EK27104" s="598"/>
    </row>
    <row r="27105" spans="141:141">
      <c r="EK27105" s="598"/>
    </row>
    <row r="27106" spans="141:141">
      <c r="EK27106" s="598"/>
    </row>
    <row r="27107" spans="141:141">
      <c r="EK27107" s="598"/>
    </row>
    <row r="27108" spans="141:141">
      <c r="EK27108" s="598"/>
    </row>
    <row r="27109" spans="141:141">
      <c r="EK27109" s="598"/>
    </row>
    <row r="27110" spans="141:141">
      <c r="EK27110" s="598"/>
    </row>
    <row r="27111" spans="141:141">
      <c r="EK27111" s="598"/>
    </row>
    <row r="27112" spans="141:141">
      <c r="EK27112" s="598"/>
    </row>
    <row r="27113" spans="141:141">
      <c r="EK27113" s="598"/>
    </row>
    <row r="27114" spans="141:141">
      <c r="EK27114" s="598"/>
    </row>
    <row r="27115" spans="141:141">
      <c r="EK27115" s="598"/>
    </row>
    <row r="27116" spans="141:141">
      <c r="EK27116" s="598"/>
    </row>
    <row r="27117" spans="141:141">
      <c r="EK27117" s="598"/>
    </row>
    <row r="27118" spans="141:141">
      <c r="EK27118" s="598"/>
    </row>
    <row r="27119" spans="141:141">
      <c r="EK27119" s="598"/>
    </row>
    <row r="27120" spans="141:141">
      <c r="EK27120" s="598"/>
    </row>
    <row r="27121" spans="141:141">
      <c r="EK27121" s="598"/>
    </row>
    <row r="27122" spans="141:141">
      <c r="EK27122" s="598"/>
    </row>
    <row r="27123" spans="141:141">
      <c r="EK27123" s="598"/>
    </row>
    <row r="27124" spans="141:141">
      <c r="EK27124" s="598"/>
    </row>
    <row r="27125" spans="141:141">
      <c r="EK27125" s="598"/>
    </row>
    <row r="27126" spans="141:141">
      <c r="EK27126" s="598"/>
    </row>
    <row r="27127" spans="141:141">
      <c r="EK27127" s="598"/>
    </row>
    <row r="27128" spans="141:141">
      <c r="EK27128" s="598"/>
    </row>
    <row r="27129" spans="141:141">
      <c r="EK27129" s="598"/>
    </row>
    <row r="27130" spans="141:141">
      <c r="EK27130" s="598"/>
    </row>
    <row r="27131" spans="141:141">
      <c r="EK27131" s="598"/>
    </row>
    <row r="27132" spans="141:141">
      <c r="EK27132" s="598"/>
    </row>
    <row r="27133" spans="141:141">
      <c r="EK27133" s="598"/>
    </row>
    <row r="27134" spans="141:141">
      <c r="EK27134" s="598"/>
    </row>
    <row r="27135" spans="141:141">
      <c r="EK27135" s="598"/>
    </row>
    <row r="27136" spans="141:141">
      <c r="EK27136" s="598"/>
    </row>
    <row r="27137" spans="141:141">
      <c r="EK27137" s="598"/>
    </row>
    <row r="27138" spans="141:141">
      <c r="EK27138" s="598"/>
    </row>
    <row r="27139" spans="141:141">
      <c r="EK27139" s="598"/>
    </row>
    <row r="27140" spans="141:141">
      <c r="EK27140" s="598"/>
    </row>
    <row r="27141" spans="141:141">
      <c r="EK27141" s="598"/>
    </row>
    <row r="27142" spans="141:141">
      <c r="EK27142" s="598"/>
    </row>
    <row r="27143" spans="141:141">
      <c r="EK27143" s="598"/>
    </row>
    <row r="27144" spans="141:141">
      <c r="EK27144" s="598"/>
    </row>
    <row r="27145" spans="141:141">
      <c r="EK27145" s="598"/>
    </row>
    <row r="27146" spans="141:141">
      <c r="EK27146" s="598"/>
    </row>
    <row r="27147" spans="141:141">
      <c r="EK27147" s="598"/>
    </row>
    <row r="27148" spans="141:141">
      <c r="EK27148" s="598"/>
    </row>
    <row r="27149" spans="141:141">
      <c r="EK27149" s="598"/>
    </row>
    <row r="27150" spans="141:141">
      <c r="EK27150" s="598"/>
    </row>
    <row r="27151" spans="141:141">
      <c r="EK27151" s="598"/>
    </row>
    <row r="27152" spans="141:141">
      <c r="EK27152" s="598"/>
    </row>
    <row r="27153" spans="141:141">
      <c r="EK27153" s="598"/>
    </row>
    <row r="27154" spans="141:141">
      <c r="EK27154" s="598"/>
    </row>
    <row r="27155" spans="141:141">
      <c r="EK27155" s="598"/>
    </row>
    <row r="27156" spans="141:141">
      <c r="EK27156" s="598"/>
    </row>
    <row r="27157" spans="141:141">
      <c r="EK27157" s="598"/>
    </row>
    <row r="27158" spans="141:141">
      <c r="EK27158" s="598"/>
    </row>
    <row r="27159" spans="141:141">
      <c r="EK27159" s="598"/>
    </row>
    <row r="27160" spans="141:141">
      <c r="EK27160" s="598"/>
    </row>
    <row r="27161" spans="141:141">
      <c r="EK27161" s="598"/>
    </row>
    <row r="27162" spans="141:141">
      <c r="EK27162" s="598"/>
    </row>
    <row r="27163" spans="141:141">
      <c r="EK27163" s="598"/>
    </row>
    <row r="27164" spans="141:141">
      <c r="EK27164" s="598"/>
    </row>
    <row r="27165" spans="141:141">
      <c r="EK27165" s="598"/>
    </row>
    <row r="27166" spans="141:141">
      <c r="EK27166" s="598"/>
    </row>
    <row r="27167" spans="141:141">
      <c r="EK27167" s="598"/>
    </row>
    <row r="27168" spans="141:141">
      <c r="EK27168" s="598"/>
    </row>
    <row r="27169" spans="141:141">
      <c r="EK27169" s="598"/>
    </row>
    <row r="27170" spans="141:141">
      <c r="EK27170" s="598"/>
    </row>
    <row r="27171" spans="141:141">
      <c r="EK27171" s="598"/>
    </row>
    <row r="27172" spans="141:141">
      <c r="EK27172" s="598"/>
    </row>
    <row r="27173" spans="141:141">
      <c r="EK27173" s="598"/>
    </row>
    <row r="27174" spans="141:141">
      <c r="EK27174" s="598"/>
    </row>
    <row r="27175" spans="141:141">
      <c r="EK27175" s="598"/>
    </row>
    <row r="27176" spans="141:141">
      <c r="EK27176" s="598"/>
    </row>
    <row r="27177" spans="141:141">
      <c r="EK27177" s="598"/>
    </row>
    <row r="27178" spans="141:141">
      <c r="EK27178" s="598"/>
    </row>
    <row r="27179" spans="141:141">
      <c r="EK27179" s="598"/>
    </row>
    <row r="27180" spans="141:141">
      <c r="EK27180" s="598"/>
    </row>
    <row r="27181" spans="141:141">
      <c r="EK27181" s="598"/>
    </row>
    <row r="27182" spans="141:141">
      <c r="EK27182" s="598"/>
    </row>
    <row r="27183" spans="141:141">
      <c r="EK27183" s="598"/>
    </row>
    <row r="27184" spans="141:141">
      <c r="EK27184" s="598"/>
    </row>
    <row r="27185" spans="141:141">
      <c r="EK27185" s="598"/>
    </row>
    <row r="27186" spans="141:141">
      <c r="EK27186" s="598"/>
    </row>
    <row r="27187" spans="141:141">
      <c r="EK27187" s="598"/>
    </row>
    <row r="27188" spans="141:141">
      <c r="EK27188" s="598"/>
    </row>
    <row r="27189" spans="141:141">
      <c r="EK27189" s="598"/>
    </row>
    <row r="27190" spans="141:141">
      <c r="EK27190" s="598"/>
    </row>
    <row r="27191" spans="141:141">
      <c r="EK27191" s="598"/>
    </row>
    <row r="27192" spans="141:141">
      <c r="EK27192" s="598"/>
    </row>
    <row r="27193" spans="141:141">
      <c r="EK27193" s="598"/>
    </row>
    <row r="27194" spans="141:141">
      <c r="EK27194" s="598"/>
    </row>
    <row r="27195" spans="141:141">
      <c r="EK27195" s="598"/>
    </row>
    <row r="27196" spans="141:141">
      <c r="EK27196" s="598"/>
    </row>
    <row r="27197" spans="141:141">
      <c r="EK27197" s="598"/>
    </row>
    <row r="27198" spans="141:141">
      <c r="EK27198" s="598"/>
    </row>
    <row r="27199" spans="141:141">
      <c r="EK27199" s="598"/>
    </row>
    <row r="27200" spans="141:141">
      <c r="EK27200" s="598"/>
    </row>
    <row r="27201" spans="141:141">
      <c r="EK27201" s="598"/>
    </row>
    <row r="27202" spans="141:141">
      <c r="EK27202" s="598"/>
    </row>
    <row r="27203" spans="141:141">
      <c r="EK27203" s="598"/>
    </row>
    <row r="27204" spans="141:141">
      <c r="EK27204" s="598"/>
    </row>
    <row r="27205" spans="141:141">
      <c r="EK27205" s="598"/>
    </row>
    <row r="27206" spans="141:141">
      <c r="EK27206" s="598"/>
    </row>
    <row r="27207" spans="141:141">
      <c r="EK27207" s="598"/>
    </row>
    <row r="27208" spans="141:141">
      <c r="EK27208" s="598"/>
    </row>
    <row r="27209" spans="141:141">
      <c r="EK27209" s="598"/>
    </row>
    <row r="27210" spans="141:141">
      <c r="EK27210" s="598"/>
    </row>
    <row r="27211" spans="141:141">
      <c r="EK27211" s="598"/>
    </row>
    <row r="27212" spans="141:141">
      <c r="EK27212" s="598"/>
    </row>
    <row r="27213" spans="141:141">
      <c r="EK27213" s="598"/>
    </row>
    <row r="27214" spans="141:141">
      <c r="EK27214" s="598"/>
    </row>
    <row r="27215" spans="141:141">
      <c r="EK27215" s="598"/>
    </row>
    <row r="27216" spans="141:141">
      <c r="EK27216" s="598"/>
    </row>
    <row r="27217" spans="141:141">
      <c r="EK27217" s="598"/>
    </row>
    <row r="27218" spans="141:141">
      <c r="EK27218" s="598"/>
    </row>
    <row r="27219" spans="141:141">
      <c r="EK27219" s="598"/>
    </row>
    <row r="27220" spans="141:141">
      <c r="EK27220" s="598"/>
    </row>
    <row r="27221" spans="141:141">
      <c r="EK27221" s="598"/>
    </row>
    <row r="27222" spans="141:141">
      <c r="EK27222" s="598"/>
    </row>
    <row r="27223" spans="141:141">
      <c r="EK27223" s="598"/>
    </row>
    <row r="27224" spans="141:141">
      <c r="EK27224" s="598"/>
    </row>
    <row r="27225" spans="141:141">
      <c r="EK27225" s="598"/>
    </row>
    <row r="27226" spans="141:141">
      <c r="EK27226" s="598"/>
    </row>
    <row r="27227" spans="141:141">
      <c r="EK27227" s="598"/>
    </row>
    <row r="27228" spans="141:141">
      <c r="EK27228" s="598"/>
    </row>
    <row r="27229" spans="141:141">
      <c r="EK27229" s="598"/>
    </row>
    <row r="27230" spans="141:141">
      <c r="EK27230" s="598"/>
    </row>
    <row r="27231" spans="141:141">
      <c r="EK27231" s="598"/>
    </row>
    <row r="27232" spans="141:141">
      <c r="EK27232" s="598"/>
    </row>
    <row r="27233" spans="141:141">
      <c r="EK27233" s="598"/>
    </row>
    <row r="27234" spans="141:141">
      <c r="EK27234" s="598"/>
    </row>
    <row r="27235" spans="141:141">
      <c r="EK27235" s="598"/>
    </row>
    <row r="27236" spans="141:141">
      <c r="EK27236" s="598"/>
    </row>
    <row r="27237" spans="141:141">
      <c r="EK27237" s="598"/>
    </row>
    <row r="27238" spans="141:141">
      <c r="EK27238" s="598"/>
    </row>
    <row r="27239" spans="141:141">
      <c r="EK27239" s="598"/>
    </row>
    <row r="27240" spans="141:141">
      <c r="EK27240" s="598"/>
    </row>
    <row r="27241" spans="141:141">
      <c r="EK27241" s="598"/>
    </row>
    <row r="27242" spans="141:141">
      <c r="EK27242" s="598"/>
    </row>
    <row r="27243" spans="141:141">
      <c r="EK27243" s="598"/>
    </row>
    <row r="27244" spans="141:141">
      <c r="EK27244" s="598"/>
    </row>
    <row r="27245" spans="141:141">
      <c r="EK27245" s="598"/>
    </row>
    <row r="27246" spans="141:141">
      <c r="EK27246" s="598"/>
    </row>
    <row r="27247" spans="141:141">
      <c r="EK27247" s="598"/>
    </row>
    <row r="27248" spans="141:141">
      <c r="EK27248" s="598"/>
    </row>
    <row r="27249" spans="141:141">
      <c r="EK27249" s="598"/>
    </row>
    <row r="27250" spans="141:141">
      <c r="EK27250" s="598"/>
    </row>
    <row r="27251" spans="141:141">
      <c r="EK27251" s="598"/>
    </row>
    <row r="27252" spans="141:141">
      <c r="EK27252" s="598"/>
    </row>
    <row r="27253" spans="141:141">
      <c r="EK27253" s="598"/>
    </row>
    <row r="27254" spans="141:141">
      <c r="EK27254" s="598"/>
    </row>
    <row r="27255" spans="141:141">
      <c r="EK27255" s="598"/>
    </row>
    <row r="27256" spans="141:141">
      <c r="EK27256" s="598"/>
    </row>
    <row r="27257" spans="141:141">
      <c r="EK27257" s="598"/>
    </row>
    <row r="27258" spans="141:141">
      <c r="EK27258" s="598"/>
    </row>
    <row r="27259" spans="141:141">
      <c r="EK27259" s="598"/>
    </row>
    <row r="27260" spans="141:141">
      <c r="EK27260" s="598"/>
    </row>
    <row r="27261" spans="141:141">
      <c r="EK27261" s="598"/>
    </row>
    <row r="27262" spans="141:141">
      <c r="EK27262" s="598"/>
    </row>
    <row r="27263" spans="141:141">
      <c r="EK27263" s="598"/>
    </row>
    <row r="27264" spans="141:141">
      <c r="EK27264" s="598"/>
    </row>
    <row r="27265" spans="141:141">
      <c r="EK27265" s="598"/>
    </row>
    <row r="27266" spans="141:141">
      <c r="EK27266" s="598"/>
    </row>
    <row r="27267" spans="141:141">
      <c r="EK27267" s="598"/>
    </row>
    <row r="27268" spans="141:141">
      <c r="EK27268" s="598"/>
    </row>
    <row r="27269" spans="141:141">
      <c r="EK27269" s="598"/>
    </row>
    <row r="27270" spans="141:141">
      <c r="EK27270" s="598"/>
    </row>
    <row r="27271" spans="141:141">
      <c r="EK27271" s="598"/>
    </row>
    <row r="27272" spans="141:141">
      <c r="EK27272" s="598"/>
    </row>
    <row r="27273" spans="141:141">
      <c r="EK27273" s="598"/>
    </row>
    <row r="27274" spans="141:141">
      <c r="EK27274" s="598"/>
    </row>
    <row r="27275" spans="141:141">
      <c r="EK27275" s="598"/>
    </row>
    <row r="27276" spans="141:141">
      <c r="EK27276" s="598"/>
    </row>
    <row r="27277" spans="141:141">
      <c r="EK27277" s="598"/>
    </row>
    <row r="27278" spans="141:141">
      <c r="EK27278" s="598"/>
    </row>
    <row r="27279" spans="141:141">
      <c r="EK27279" s="598"/>
    </row>
    <row r="27280" spans="141:141">
      <c r="EK27280" s="598"/>
    </row>
    <row r="27281" spans="141:141">
      <c r="EK27281" s="598"/>
    </row>
    <row r="27282" spans="141:141">
      <c r="EK27282" s="598"/>
    </row>
    <row r="27283" spans="141:141">
      <c r="EK27283" s="598"/>
    </row>
    <row r="27284" spans="141:141">
      <c r="EK27284" s="598"/>
    </row>
    <row r="27285" spans="141:141">
      <c r="EK27285" s="598"/>
    </row>
    <row r="27286" spans="141:141">
      <c r="EK27286" s="598"/>
    </row>
    <row r="27287" spans="141:141">
      <c r="EK27287" s="598"/>
    </row>
    <row r="27288" spans="141:141">
      <c r="EK27288" s="598"/>
    </row>
    <row r="27289" spans="141:141">
      <c r="EK27289" s="598"/>
    </row>
    <row r="27290" spans="141:141">
      <c r="EK27290" s="598"/>
    </row>
    <row r="27291" spans="141:141">
      <c r="EK27291" s="598"/>
    </row>
    <row r="27292" spans="141:141">
      <c r="EK27292" s="598"/>
    </row>
    <row r="27293" spans="141:141">
      <c r="EK27293" s="598"/>
    </row>
    <row r="27294" spans="141:141">
      <c r="EK27294" s="598"/>
    </row>
    <row r="27295" spans="141:141">
      <c r="EK27295" s="598"/>
    </row>
    <row r="27296" spans="141:141">
      <c r="EK27296" s="598"/>
    </row>
    <row r="27297" spans="141:141">
      <c r="EK27297" s="598"/>
    </row>
    <row r="27298" spans="141:141">
      <c r="EK27298" s="598"/>
    </row>
    <row r="27299" spans="141:141">
      <c r="EK27299" s="598"/>
    </row>
    <row r="27300" spans="141:141">
      <c r="EK27300" s="598"/>
    </row>
    <row r="27301" spans="141:141">
      <c r="EK27301" s="598"/>
    </row>
    <row r="27302" spans="141:141">
      <c r="EK27302" s="598"/>
    </row>
    <row r="27303" spans="141:141">
      <c r="EK27303" s="598"/>
    </row>
    <row r="27304" spans="141:141">
      <c r="EK27304" s="598"/>
    </row>
    <row r="27305" spans="141:141">
      <c r="EK27305" s="598"/>
    </row>
    <row r="27306" spans="141:141">
      <c r="EK27306" s="598"/>
    </row>
    <row r="27307" spans="141:141">
      <c r="EK27307" s="598"/>
    </row>
    <row r="27308" spans="141:141">
      <c r="EK27308" s="598"/>
    </row>
    <row r="27309" spans="141:141">
      <c r="EK27309" s="598"/>
    </row>
    <row r="27310" spans="141:141">
      <c r="EK27310" s="598"/>
    </row>
    <row r="27311" spans="141:141">
      <c r="EK27311" s="598"/>
    </row>
    <row r="27312" spans="141:141">
      <c r="EK27312" s="598"/>
    </row>
    <row r="27313" spans="141:141">
      <c r="EK27313" s="598"/>
    </row>
    <row r="27314" spans="141:141">
      <c r="EK27314" s="598"/>
    </row>
    <row r="27315" spans="141:141">
      <c r="EK27315" s="598"/>
    </row>
    <row r="27316" spans="141:141">
      <c r="EK27316" s="598"/>
    </row>
    <row r="27317" spans="141:141">
      <c r="EK27317" s="598"/>
    </row>
    <row r="27318" spans="141:141">
      <c r="EK27318" s="598"/>
    </row>
    <row r="27319" spans="141:141">
      <c r="EK27319" s="598"/>
    </row>
    <row r="27320" spans="141:141">
      <c r="EK27320" s="598"/>
    </row>
    <row r="27321" spans="141:141">
      <c r="EK27321" s="598"/>
    </row>
    <row r="27322" spans="141:141">
      <c r="EK27322" s="598"/>
    </row>
    <row r="27323" spans="141:141">
      <c r="EK27323" s="598"/>
    </row>
    <row r="27324" spans="141:141">
      <c r="EK27324" s="598"/>
    </row>
    <row r="27325" spans="141:141">
      <c r="EK27325" s="598"/>
    </row>
    <row r="27326" spans="141:141">
      <c r="EK27326" s="598"/>
    </row>
    <row r="27327" spans="141:141">
      <c r="EK27327" s="598"/>
    </row>
    <row r="27328" spans="141:141">
      <c r="EK27328" s="598"/>
    </row>
    <row r="27329" spans="141:141">
      <c r="EK27329" s="598"/>
    </row>
    <row r="27330" spans="141:141">
      <c r="EK27330" s="598"/>
    </row>
    <row r="27331" spans="141:141">
      <c r="EK27331" s="598"/>
    </row>
    <row r="27332" spans="141:141">
      <c r="EK27332" s="598"/>
    </row>
    <row r="27333" spans="141:141">
      <c r="EK27333" s="598"/>
    </row>
    <row r="27334" spans="141:141">
      <c r="EK27334" s="598"/>
    </row>
    <row r="27335" spans="141:141">
      <c r="EK27335" s="598"/>
    </row>
    <row r="27336" spans="141:141">
      <c r="EK27336" s="598"/>
    </row>
    <row r="27337" spans="141:141">
      <c r="EK27337" s="598"/>
    </row>
    <row r="27338" spans="141:141">
      <c r="EK27338" s="598"/>
    </row>
    <row r="27339" spans="141:141">
      <c r="EK27339" s="598"/>
    </row>
    <row r="27340" spans="141:141">
      <c r="EK27340" s="598"/>
    </row>
    <row r="27341" spans="141:141">
      <c r="EK27341" s="598"/>
    </row>
    <row r="27342" spans="141:141">
      <c r="EK27342" s="598"/>
    </row>
    <row r="27343" spans="141:141">
      <c r="EK27343" s="598"/>
    </row>
    <row r="27344" spans="141:141">
      <c r="EK27344" s="598"/>
    </row>
    <row r="27345" spans="141:141">
      <c r="EK27345" s="598"/>
    </row>
    <row r="27346" spans="141:141">
      <c r="EK27346" s="598"/>
    </row>
    <row r="27347" spans="141:141">
      <c r="EK27347" s="598"/>
    </row>
    <row r="27348" spans="141:141">
      <c r="EK27348" s="598"/>
    </row>
    <row r="27349" spans="141:141">
      <c r="EK27349" s="598"/>
    </row>
    <row r="27350" spans="141:141">
      <c r="EK27350" s="598"/>
    </row>
    <row r="27351" spans="141:141">
      <c r="EK27351" s="598"/>
    </row>
    <row r="27352" spans="141:141">
      <c r="EK27352" s="598"/>
    </row>
    <row r="27353" spans="141:141">
      <c r="EK27353" s="598"/>
    </row>
    <row r="27354" spans="141:141">
      <c r="EK27354" s="598"/>
    </row>
    <row r="27355" spans="141:141">
      <c r="EK27355" s="598"/>
    </row>
    <row r="27356" spans="141:141">
      <c r="EK27356" s="598"/>
    </row>
    <row r="27357" spans="141:141">
      <c r="EK27357" s="598"/>
    </row>
    <row r="27358" spans="141:141">
      <c r="EK27358" s="598"/>
    </row>
    <row r="27359" spans="141:141">
      <c r="EK27359" s="598"/>
    </row>
    <row r="27360" spans="141:141">
      <c r="EK27360" s="598"/>
    </row>
    <row r="27361" spans="141:141">
      <c r="EK27361" s="598"/>
    </row>
    <row r="27362" spans="141:141">
      <c r="EK27362" s="598"/>
    </row>
    <row r="27363" spans="141:141">
      <c r="EK27363" s="598"/>
    </row>
    <row r="27364" spans="141:141">
      <c r="EK27364" s="598"/>
    </row>
    <row r="27365" spans="141:141">
      <c r="EK27365" s="598"/>
    </row>
    <row r="27366" spans="141:141">
      <c r="EK27366" s="598"/>
    </row>
    <row r="27367" spans="141:141">
      <c r="EK27367" s="598"/>
    </row>
    <row r="27368" spans="141:141">
      <c r="EK27368" s="598"/>
    </row>
    <row r="27369" spans="141:141">
      <c r="EK27369" s="598"/>
    </row>
    <row r="27370" spans="141:141">
      <c r="EK27370" s="598"/>
    </row>
    <row r="27371" spans="141:141">
      <c r="EK27371" s="598"/>
    </row>
    <row r="27372" spans="141:141">
      <c r="EK27372" s="598"/>
    </row>
    <row r="27373" spans="141:141">
      <c r="EK27373" s="598"/>
    </row>
    <row r="27374" spans="141:141">
      <c r="EK27374" s="598"/>
    </row>
    <row r="27375" spans="141:141">
      <c r="EK27375" s="598"/>
    </row>
    <row r="27376" spans="141:141">
      <c r="EK27376" s="598"/>
    </row>
    <row r="27377" spans="141:141">
      <c r="EK27377" s="598"/>
    </row>
    <row r="27378" spans="141:141">
      <c r="EK27378" s="598"/>
    </row>
    <row r="27379" spans="141:141">
      <c r="EK27379" s="598"/>
    </row>
    <row r="27380" spans="141:141">
      <c r="EK27380" s="598"/>
    </row>
    <row r="27381" spans="141:141">
      <c r="EK27381" s="598"/>
    </row>
    <row r="27382" spans="141:141">
      <c r="EK27382" s="598"/>
    </row>
    <row r="27383" spans="141:141">
      <c r="EK27383" s="598"/>
    </row>
    <row r="27384" spans="141:141">
      <c r="EK27384" s="598"/>
    </row>
    <row r="27385" spans="141:141">
      <c r="EK27385" s="598"/>
    </row>
    <row r="27386" spans="141:141">
      <c r="EK27386" s="598"/>
    </row>
    <row r="27387" spans="141:141">
      <c r="EK27387" s="598"/>
    </row>
    <row r="27388" spans="141:141">
      <c r="EK27388" s="598"/>
    </row>
    <row r="27389" spans="141:141">
      <c r="EK27389" s="598"/>
    </row>
    <row r="27390" spans="141:141">
      <c r="EK27390" s="598"/>
    </row>
    <row r="27391" spans="141:141">
      <c r="EK27391" s="598"/>
    </row>
    <row r="27392" spans="141:141">
      <c r="EK27392" s="598"/>
    </row>
    <row r="27393" spans="141:141">
      <c r="EK27393" s="598"/>
    </row>
    <row r="27394" spans="141:141">
      <c r="EK27394" s="598"/>
    </row>
    <row r="27395" spans="141:141">
      <c r="EK27395" s="598"/>
    </row>
    <row r="27396" spans="141:141">
      <c r="EK27396" s="598"/>
    </row>
    <row r="27397" spans="141:141">
      <c r="EK27397" s="598"/>
    </row>
    <row r="27398" spans="141:141">
      <c r="EK27398" s="598"/>
    </row>
    <row r="27399" spans="141:141">
      <c r="EK27399" s="598"/>
    </row>
    <row r="27400" spans="141:141">
      <c r="EK27400" s="598"/>
    </row>
    <row r="27401" spans="141:141">
      <c r="EK27401" s="598"/>
    </row>
    <row r="27402" spans="141:141">
      <c r="EK27402" s="598"/>
    </row>
    <row r="27403" spans="141:141">
      <c r="EK27403" s="598"/>
    </row>
    <row r="27404" spans="141:141">
      <c r="EK27404" s="598"/>
    </row>
    <row r="27405" spans="141:141">
      <c r="EK27405" s="598"/>
    </row>
    <row r="27406" spans="141:141">
      <c r="EK27406" s="598"/>
    </row>
    <row r="27407" spans="141:141">
      <c r="EK27407" s="598"/>
    </row>
    <row r="27408" spans="141:141">
      <c r="EK27408" s="598"/>
    </row>
    <row r="27409" spans="141:141">
      <c r="EK27409" s="598"/>
    </row>
    <row r="27410" spans="141:141">
      <c r="EK27410" s="598"/>
    </row>
    <row r="27411" spans="141:141">
      <c r="EK27411" s="598"/>
    </row>
    <row r="27412" spans="141:141">
      <c r="EK27412" s="598"/>
    </row>
    <row r="27413" spans="141:141">
      <c r="EK27413" s="598"/>
    </row>
    <row r="27414" spans="141:141">
      <c r="EK27414" s="598"/>
    </row>
    <row r="27415" spans="141:141">
      <c r="EK27415" s="598"/>
    </row>
    <row r="27416" spans="141:141">
      <c r="EK27416" s="598"/>
    </row>
    <row r="27417" spans="141:141">
      <c r="EK27417" s="598"/>
    </row>
    <row r="27418" spans="141:141">
      <c r="EK27418" s="598"/>
    </row>
    <row r="27419" spans="141:141">
      <c r="EK27419" s="598"/>
    </row>
    <row r="27420" spans="141:141">
      <c r="EK27420" s="598"/>
    </row>
    <row r="27421" spans="141:141">
      <c r="EK27421" s="598"/>
    </row>
    <row r="27422" spans="141:141">
      <c r="EK27422" s="598"/>
    </row>
    <row r="27423" spans="141:141">
      <c r="EK27423" s="598"/>
    </row>
    <row r="27424" spans="141:141">
      <c r="EK27424" s="598"/>
    </row>
    <row r="27425" spans="141:141">
      <c r="EK27425" s="598"/>
    </row>
    <row r="27426" spans="141:141">
      <c r="EK27426" s="598"/>
    </row>
    <row r="27427" spans="141:141">
      <c r="EK27427" s="598"/>
    </row>
    <row r="27428" spans="141:141">
      <c r="EK27428" s="598"/>
    </row>
    <row r="27429" spans="141:141">
      <c r="EK27429" s="598"/>
    </row>
    <row r="27430" spans="141:141">
      <c r="EK27430" s="598"/>
    </row>
    <row r="27431" spans="141:141">
      <c r="EK27431" s="598"/>
    </row>
    <row r="27432" spans="141:141">
      <c r="EK27432" s="598"/>
    </row>
    <row r="27433" spans="141:141">
      <c r="EK27433" s="598"/>
    </row>
    <row r="27434" spans="141:141">
      <c r="EK27434" s="598"/>
    </row>
    <row r="27435" spans="141:141">
      <c r="EK27435" s="598"/>
    </row>
    <row r="27436" spans="141:141">
      <c r="EK27436" s="598"/>
    </row>
    <row r="27437" spans="141:141">
      <c r="EK27437" s="598"/>
    </row>
    <row r="27438" spans="141:141">
      <c r="EK27438" s="598"/>
    </row>
    <row r="27439" spans="141:141">
      <c r="EK27439" s="598"/>
    </row>
    <row r="27440" spans="141:141">
      <c r="EK27440" s="598"/>
    </row>
    <row r="27441" spans="141:141">
      <c r="EK27441" s="598"/>
    </row>
    <row r="27442" spans="141:141">
      <c r="EK27442" s="598"/>
    </row>
    <row r="27443" spans="141:141">
      <c r="EK27443" s="598"/>
    </row>
    <row r="27444" spans="141:141">
      <c r="EK27444" s="598"/>
    </row>
    <row r="27445" spans="141:141">
      <c r="EK27445" s="598"/>
    </row>
    <row r="27446" spans="141:141">
      <c r="EK27446" s="598"/>
    </row>
    <row r="27447" spans="141:141">
      <c r="EK27447" s="598"/>
    </row>
    <row r="27448" spans="141:141">
      <c r="EK27448" s="598"/>
    </row>
    <row r="27449" spans="141:141">
      <c r="EK27449" s="598"/>
    </row>
    <row r="27450" spans="141:141">
      <c r="EK27450" s="598"/>
    </row>
    <row r="27451" spans="141:141">
      <c r="EK27451" s="598"/>
    </row>
    <row r="27452" spans="141:141">
      <c r="EK27452" s="598"/>
    </row>
    <row r="27453" spans="141:141">
      <c r="EK27453" s="598"/>
    </row>
    <row r="27454" spans="141:141">
      <c r="EK27454" s="598"/>
    </row>
    <row r="27455" spans="141:141">
      <c r="EK27455" s="598"/>
    </row>
    <row r="27456" spans="141:141">
      <c r="EK27456" s="598"/>
    </row>
    <row r="27457" spans="141:141">
      <c r="EK27457" s="598"/>
    </row>
    <row r="27458" spans="141:141">
      <c r="EK27458" s="598"/>
    </row>
    <row r="27459" spans="141:141">
      <c r="EK27459" s="598"/>
    </row>
    <row r="27460" spans="141:141">
      <c r="EK27460" s="598"/>
    </row>
    <row r="27461" spans="141:141">
      <c r="EK27461" s="598"/>
    </row>
    <row r="27462" spans="141:141">
      <c r="EK27462" s="598"/>
    </row>
    <row r="27463" spans="141:141">
      <c r="EK27463" s="598"/>
    </row>
    <row r="27464" spans="141:141">
      <c r="EK27464" s="598"/>
    </row>
    <row r="27465" spans="141:141">
      <c r="EK27465" s="598"/>
    </row>
    <row r="27466" spans="141:141">
      <c r="EK27466" s="598"/>
    </row>
    <row r="27467" spans="141:141">
      <c r="EK27467" s="598"/>
    </row>
    <row r="27468" spans="141:141">
      <c r="EK27468" s="598"/>
    </row>
    <row r="27469" spans="141:141">
      <c r="EK27469" s="598"/>
    </row>
    <row r="27470" spans="141:141">
      <c r="EK27470" s="598"/>
    </row>
    <row r="27471" spans="141:141">
      <c r="EK27471" s="598"/>
    </row>
    <row r="27472" spans="141:141">
      <c r="EK27472" s="598"/>
    </row>
    <row r="27473" spans="141:141">
      <c r="EK27473" s="598"/>
    </row>
    <row r="27474" spans="141:141">
      <c r="EK27474" s="598"/>
    </row>
    <row r="27475" spans="141:141">
      <c r="EK27475" s="598"/>
    </row>
    <row r="27476" spans="141:141">
      <c r="EK27476" s="598"/>
    </row>
    <row r="27477" spans="141:141">
      <c r="EK27477" s="598"/>
    </row>
    <row r="27478" spans="141:141">
      <c r="EK27478" s="598"/>
    </row>
    <row r="27479" spans="141:141">
      <c r="EK27479" s="598"/>
    </row>
    <row r="27480" spans="141:141">
      <c r="EK27480" s="598"/>
    </row>
    <row r="27481" spans="141:141">
      <c r="EK27481" s="598"/>
    </row>
    <row r="27482" spans="141:141">
      <c r="EK27482" s="598"/>
    </row>
    <row r="27483" spans="141:141">
      <c r="EK27483" s="598"/>
    </row>
    <row r="27484" spans="141:141">
      <c r="EK27484" s="598"/>
    </row>
    <row r="27485" spans="141:141">
      <c r="EK27485" s="598"/>
    </row>
    <row r="27486" spans="141:141">
      <c r="EK27486" s="598"/>
    </row>
    <row r="27487" spans="141:141">
      <c r="EK27487" s="598"/>
    </row>
    <row r="27488" spans="141:141">
      <c r="EK27488" s="598"/>
    </row>
    <row r="27489" spans="141:141">
      <c r="EK27489" s="598"/>
    </row>
    <row r="27490" spans="141:141">
      <c r="EK27490" s="598"/>
    </row>
    <row r="27491" spans="141:141">
      <c r="EK27491" s="598"/>
    </row>
    <row r="27492" spans="141:141">
      <c r="EK27492" s="598"/>
    </row>
    <row r="27493" spans="141:141">
      <c r="EK27493" s="598"/>
    </row>
    <row r="27494" spans="141:141">
      <c r="EK27494" s="598"/>
    </row>
    <row r="27495" spans="141:141">
      <c r="EK27495" s="598"/>
    </row>
    <row r="27496" spans="141:141">
      <c r="EK27496" s="598"/>
    </row>
    <row r="27497" spans="141:141">
      <c r="EK27497" s="598"/>
    </row>
    <row r="27498" spans="141:141">
      <c r="EK27498" s="598"/>
    </row>
    <row r="27499" spans="141:141">
      <c r="EK27499" s="598"/>
    </row>
    <row r="27500" spans="141:141">
      <c r="EK27500" s="598"/>
    </row>
    <row r="27501" spans="141:141">
      <c r="EK27501" s="598"/>
    </row>
    <row r="27502" spans="141:141">
      <c r="EK27502" s="598"/>
    </row>
    <row r="27503" spans="141:141">
      <c r="EK27503" s="598"/>
    </row>
    <row r="27504" spans="141:141">
      <c r="EK27504" s="598"/>
    </row>
    <row r="27505" spans="141:141">
      <c r="EK27505" s="598"/>
    </row>
    <row r="27506" spans="141:141">
      <c r="EK27506" s="598"/>
    </row>
    <row r="27507" spans="141:141">
      <c r="EK27507" s="598"/>
    </row>
    <row r="27508" spans="141:141">
      <c r="EK27508" s="598"/>
    </row>
    <row r="27509" spans="141:141">
      <c r="EK27509" s="598"/>
    </row>
    <row r="27510" spans="141:141">
      <c r="EK27510" s="598"/>
    </row>
    <row r="27511" spans="141:141">
      <c r="EK27511" s="598"/>
    </row>
    <row r="27512" spans="141:141">
      <c r="EK27512" s="598"/>
    </row>
    <row r="27513" spans="141:141">
      <c r="EK27513" s="598"/>
    </row>
    <row r="27514" spans="141:141">
      <c r="EK27514" s="598"/>
    </row>
    <row r="27515" spans="141:141">
      <c r="EK27515" s="598"/>
    </row>
    <row r="27516" spans="141:141">
      <c r="EK27516" s="598"/>
    </row>
    <row r="27517" spans="141:141">
      <c r="EK27517" s="598"/>
    </row>
    <row r="27518" spans="141:141">
      <c r="EK27518" s="598"/>
    </row>
    <row r="27519" spans="141:141">
      <c r="EK27519" s="598"/>
    </row>
    <row r="27520" spans="141:141">
      <c r="EK27520" s="598"/>
    </row>
    <row r="27521" spans="141:141">
      <c r="EK27521" s="598"/>
    </row>
    <row r="27522" spans="141:141">
      <c r="EK27522" s="598"/>
    </row>
    <row r="27523" spans="141:141">
      <c r="EK27523" s="598"/>
    </row>
    <row r="27524" spans="141:141">
      <c r="EK27524" s="598"/>
    </row>
    <row r="27525" spans="141:141">
      <c r="EK27525" s="598"/>
    </row>
    <row r="27526" spans="141:141">
      <c r="EK27526" s="598"/>
    </row>
    <row r="27527" spans="141:141">
      <c r="EK27527" s="598"/>
    </row>
    <row r="27528" spans="141:141">
      <c r="EK27528" s="598"/>
    </row>
    <row r="27529" spans="141:141">
      <c r="EK27529" s="598"/>
    </row>
    <row r="27530" spans="141:141">
      <c r="EK27530" s="598"/>
    </row>
    <row r="27531" spans="141:141">
      <c r="EK27531" s="598"/>
    </row>
    <row r="27532" spans="141:141">
      <c r="EK27532" s="598"/>
    </row>
    <row r="27533" spans="141:141">
      <c r="EK27533" s="598"/>
    </row>
    <row r="27534" spans="141:141">
      <c r="EK27534" s="598"/>
    </row>
    <row r="27535" spans="141:141">
      <c r="EK27535" s="598"/>
    </row>
    <row r="27536" spans="141:141">
      <c r="EK27536" s="598"/>
    </row>
    <row r="27537" spans="141:141">
      <c r="EK27537" s="598"/>
    </row>
    <row r="27538" spans="141:141">
      <c r="EK27538" s="598"/>
    </row>
    <row r="27539" spans="141:141">
      <c r="EK27539" s="598"/>
    </row>
    <row r="27540" spans="141:141">
      <c r="EK27540" s="598"/>
    </row>
    <row r="27541" spans="141:141">
      <c r="EK27541" s="598"/>
    </row>
    <row r="27542" spans="141:141">
      <c r="EK27542" s="598"/>
    </row>
    <row r="27543" spans="141:141">
      <c r="EK27543" s="598"/>
    </row>
    <row r="27544" spans="141:141">
      <c r="EK27544" s="598"/>
    </row>
    <row r="27545" spans="141:141">
      <c r="EK27545" s="598"/>
    </row>
    <row r="27546" spans="141:141">
      <c r="EK27546" s="598"/>
    </row>
    <row r="27547" spans="141:141">
      <c r="EK27547" s="598"/>
    </row>
    <row r="27548" spans="141:141">
      <c r="EK27548" s="598"/>
    </row>
    <row r="27549" spans="141:141">
      <c r="EK27549" s="598"/>
    </row>
    <row r="27550" spans="141:141">
      <c r="EK27550" s="598"/>
    </row>
    <row r="27551" spans="141:141">
      <c r="EK27551" s="598"/>
    </row>
    <row r="27552" spans="141:141">
      <c r="EK27552" s="598"/>
    </row>
    <row r="27553" spans="141:141">
      <c r="EK27553" s="598"/>
    </row>
    <row r="27554" spans="141:141">
      <c r="EK27554" s="598"/>
    </row>
    <row r="27555" spans="141:141">
      <c r="EK27555" s="598"/>
    </row>
    <row r="27556" spans="141:141">
      <c r="EK27556" s="598"/>
    </row>
    <row r="27557" spans="141:141">
      <c r="EK27557" s="598"/>
    </row>
    <row r="27558" spans="141:141">
      <c r="EK27558" s="598"/>
    </row>
    <row r="27559" spans="141:141">
      <c r="EK27559" s="598"/>
    </row>
    <row r="27560" spans="141:141">
      <c r="EK27560" s="598"/>
    </row>
    <row r="27561" spans="141:141">
      <c r="EK27561" s="598"/>
    </row>
    <row r="27562" spans="141:141">
      <c r="EK27562" s="598"/>
    </row>
    <row r="27563" spans="141:141">
      <c r="EK27563" s="598"/>
    </row>
    <row r="27564" spans="141:141">
      <c r="EK27564" s="598"/>
    </row>
    <row r="27565" spans="141:141">
      <c r="EK27565" s="598"/>
    </row>
    <row r="27566" spans="141:141">
      <c r="EK27566" s="598"/>
    </row>
    <row r="27567" spans="141:141">
      <c r="EK27567" s="598"/>
    </row>
    <row r="27568" spans="141:141">
      <c r="EK27568" s="598"/>
    </row>
    <row r="27569" spans="141:141">
      <c r="EK27569" s="598"/>
    </row>
    <row r="27570" spans="141:141">
      <c r="EK27570" s="598"/>
    </row>
    <row r="27571" spans="141:141">
      <c r="EK27571" s="598"/>
    </row>
    <row r="27572" spans="141:141">
      <c r="EK27572" s="598"/>
    </row>
    <row r="27573" spans="141:141">
      <c r="EK27573" s="598"/>
    </row>
    <row r="27574" spans="141:141">
      <c r="EK27574" s="598"/>
    </row>
    <row r="27575" spans="141:141">
      <c r="EK27575" s="598"/>
    </row>
    <row r="27576" spans="141:141">
      <c r="EK27576" s="598"/>
    </row>
    <row r="27577" spans="141:141">
      <c r="EK27577" s="598"/>
    </row>
    <row r="27578" spans="141:141">
      <c r="EK27578" s="598"/>
    </row>
    <row r="27579" spans="141:141">
      <c r="EK27579" s="598"/>
    </row>
    <row r="27580" spans="141:141">
      <c r="EK27580" s="598"/>
    </row>
    <row r="27581" spans="141:141">
      <c r="EK27581" s="598"/>
    </row>
    <row r="27582" spans="141:141">
      <c r="EK27582" s="598"/>
    </row>
    <row r="27583" spans="141:141">
      <c r="EK27583" s="598"/>
    </row>
    <row r="27584" spans="141:141">
      <c r="EK27584" s="598"/>
    </row>
    <row r="27585" spans="141:141">
      <c r="EK27585" s="598"/>
    </row>
    <row r="27586" spans="141:141">
      <c r="EK27586" s="598"/>
    </row>
    <row r="27587" spans="141:141">
      <c r="EK27587" s="598"/>
    </row>
    <row r="27588" spans="141:141">
      <c r="EK27588" s="598"/>
    </row>
    <row r="27589" spans="141:141">
      <c r="EK27589" s="598"/>
    </row>
    <row r="27590" spans="141:141">
      <c r="EK27590" s="598"/>
    </row>
    <row r="27591" spans="141:141">
      <c r="EK27591" s="598"/>
    </row>
    <row r="27592" spans="141:141">
      <c r="EK27592" s="598"/>
    </row>
    <row r="27593" spans="141:141">
      <c r="EK27593" s="598"/>
    </row>
    <row r="27594" spans="141:141">
      <c r="EK27594" s="598"/>
    </row>
    <row r="27595" spans="141:141">
      <c r="EK27595" s="598"/>
    </row>
    <row r="27596" spans="141:141">
      <c r="EK27596" s="598"/>
    </row>
    <row r="27597" spans="141:141">
      <c r="EK27597" s="598"/>
    </row>
    <row r="27598" spans="141:141">
      <c r="EK27598" s="598"/>
    </row>
    <row r="27599" spans="141:141">
      <c r="EK27599" s="598"/>
    </row>
    <row r="27600" spans="141:141">
      <c r="EK27600" s="598"/>
    </row>
    <row r="27601" spans="141:141">
      <c r="EK27601" s="598"/>
    </row>
    <row r="27602" spans="141:141">
      <c r="EK27602" s="598"/>
    </row>
    <row r="27603" spans="141:141">
      <c r="EK27603" s="598"/>
    </row>
    <row r="27604" spans="141:141">
      <c r="EK27604" s="598"/>
    </row>
    <row r="27605" spans="141:141">
      <c r="EK27605" s="598"/>
    </row>
    <row r="27606" spans="141:141">
      <c r="EK27606" s="598"/>
    </row>
    <row r="27607" spans="141:141">
      <c r="EK27607" s="598"/>
    </row>
    <row r="27608" spans="141:141">
      <c r="EK27608" s="598"/>
    </row>
    <row r="27609" spans="141:141">
      <c r="EK27609" s="598"/>
    </row>
    <row r="27610" spans="141:141">
      <c r="EK27610" s="598"/>
    </row>
    <row r="27611" spans="141:141">
      <c r="EK27611" s="598"/>
    </row>
    <row r="27612" spans="141:141">
      <c r="EK27612" s="598"/>
    </row>
    <row r="27613" spans="141:141">
      <c r="EK27613" s="598"/>
    </row>
    <row r="27614" spans="141:141">
      <c r="EK27614" s="598"/>
    </row>
    <row r="27615" spans="141:141">
      <c r="EK27615" s="598"/>
    </row>
    <row r="27616" spans="141:141">
      <c r="EK27616" s="598"/>
    </row>
    <row r="27617" spans="141:141">
      <c r="EK27617" s="598"/>
    </row>
    <row r="27618" spans="141:141">
      <c r="EK27618" s="598"/>
    </row>
    <row r="27619" spans="141:141">
      <c r="EK27619" s="598"/>
    </row>
    <row r="27620" spans="141:141">
      <c r="EK27620" s="598"/>
    </row>
    <row r="27621" spans="141:141">
      <c r="EK27621" s="598"/>
    </row>
    <row r="27622" spans="141:141">
      <c r="EK27622" s="598"/>
    </row>
    <row r="27623" spans="141:141">
      <c r="EK27623" s="598"/>
    </row>
    <row r="27624" spans="141:141">
      <c r="EK27624" s="598"/>
    </row>
    <row r="27625" spans="141:141">
      <c r="EK27625" s="598"/>
    </row>
    <row r="27626" spans="141:141">
      <c r="EK27626" s="598"/>
    </row>
    <row r="27627" spans="141:141">
      <c r="EK27627" s="598"/>
    </row>
    <row r="27628" spans="141:141">
      <c r="EK27628" s="598"/>
    </row>
    <row r="27629" spans="141:141">
      <c r="EK27629" s="598"/>
    </row>
    <row r="27630" spans="141:141">
      <c r="EK27630" s="598"/>
    </row>
    <row r="27631" spans="141:141">
      <c r="EK27631" s="598"/>
    </row>
    <row r="27632" spans="141:141">
      <c r="EK27632" s="598"/>
    </row>
    <row r="27633" spans="141:141">
      <c r="EK27633" s="598"/>
    </row>
    <row r="27634" spans="141:141">
      <c r="EK27634" s="598"/>
    </row>
    <row r="27635" spans="141:141">
      <c r="EK27635" s="598"/>
    </row>
    <row r="27636" spans="141:141">
      <c r="EK27636" s="598"/>
    </row>
    <row r="27637" spans="141:141">
      <c r="EK27637" s="598"/>
    </row>
    <row r="27638" spans="141:141">
      <c r="EK27638" s="598"/>
    </row>
    <row r="27639" spans="141:141">
      <c r="EK27639" s="598"/>
    </row>
    <row r="27640" spans="141:141">
      <c r="EK27640" s="598"/>
    </row>
    <row r="27641" spans="141:141">
      <c r="EK27641" s="598"/>
    </row>
    <row r="27642" spans="141:141">
      <c r="EK27642" s="598"/>
    </row>
    <row r="27643" spans="141:141">
      <c r="EK27643" s="598"/>
    </row>
    <row r="27644" spans="141:141">
      <c r="EK27644" s="598"/>
    </row>
    <row r="27645" spans="141:141">
      <c r="EK27645" s="598"/>
    </row>
    <row r="27646" spans="141:141">
      <c r="EK27646" s="598"/>
    </row>
    <row r="27647" spans="141:141">
      <c r="EK27647" s="598"/>
    </row>
    <row r="27648" spans="141:141">
      <c r="EK27648" s="598"/>
    </row>
    <row r="27649" spans="141:141">
      <c r="EK27649" s="598"/>
    </row>
    <row r="27650" spans="141:141">
      <c r="EK27650" s="598"/>
    </row>
    <row r="27651" spans="141:141">
      <c r="EK27651" s="598"/>
    </row>
    <row r="27652" spans="141:141">
      <c r="EK27652" s="598"/>
    </row>
    <row r="27653" spans="141:141">
      <c r="EK27653" s="598"/>
    </row>
    <row r="27654" spans="141:141">
      <c r="EK27654" s="598"/>
    </row>
    <row r="27655" spans="141:141">
      <c r="EK27655" s="598"/>
    </row>
    <row r="27656" spans="141:141">
      <c r="EK27656" s="598"/>
    </row>
    <row r="27657" spans="141:141">
      <c r="EK27657" s="598"/>
    </row>
    <row r="27658" spans="141:141">
      <c r="EK27658" s="598"/>
    </row>
    <row r="27659" spans="141:141">
      <c r="EK27659" s="598"/>
    </row>
    <row r="27660" spans="141:141">
      <c r="EK27660" s="598"/>
    </row>
    <row r="27661" spans="141:141">
      <c r="EK27661" s="598"/>
    </row>
    <row r="27662" spans="141:141">
      <c r="EK27662" s="598"/>
    </row>
    <row r="27663" spans="141:141">
      <c r="EK27663" s="598"/>
    </row>
    <row r="27664" spans="141:141">
      <c r="EK27664" s="598"/>
    </row>
    <row r="27665" spans="141:141">
      <c r="EK27665" s="598"/>
    </row>
    <row r="27666" spans="141:141">
      <c r="EK27666" s="598"/>
    </row>
    <row r="27667" spans="141:141">
      <c r="EK27667" s="598"/>
    </row>
    <row r="27668" spans="141:141">
      <c r="EK27668" s="598"/>
    </row>
    <row r="27669" spans="141:141">
      <c r="EK27669" s="598"/>
    </row>
    <row r="27670" spans="141:141">
      <c r="EK27670" s="598"/>
    </row>
    <row r="27671" spans="141:141">
      <c r="EK27671" s="598"/>
    </row>
    <row r="27672" spans="141:141">
      <c r="EK27672" s="598"/>
    </row>
    <row r="27673" spans="141:141">
      <c r="EK27673" s="598"/>
    </row>
    <row r="27674" spans="141:141">
      <c r="EK27674" s="598"/>
    </row>
    <row r="27675" spans="141:141">
      <c r="EK27675" s="598"/>
    </row>
    <row r="27676" spans="141:141">
      <c r="EK27676" s="598"/>
    </row>
    <row r="27677" spans="141:141">
      <c r="EK27677" s="598"/>
    </row>
    <row r="27678" spans="141:141">
      <c r="EK27678" s="598"/>
    </row>
    <row r="27679" spans="141:141">
      <c r="EK27679" s="598"/>
    </row>
    <row r="27680" spans="141:141">
      <c r="EK27680" s="598"/>
    </row>
    <row r="27681" spans="141:141">
      <c r="EK27681" s="598"/>
    </row>
    <row r="27682" spans="141:141">
      <c r="EK27682" s="598"/>
    </row>
    <row r="27683" spans="141:141">
      <c r="EK27683" s="598"/>
    </row>
    <row r="27684" spans="141:141">
      <c r="EK27684" s="598"/>
    </row>
    <row r="27685" spans="141:141">
      <c r="EK27685" s="598"/>
    </row>
    <row r="27686" spans="141:141">
      <c r="EK27686" s="598"/>
    </row>
    <row r="27687" spans="141:141">
      <c r="EK27687" s="598"/>
    </row>
    <row r="27688" spans="141:141">
      <c r="EK27688" s="598"/>
    </row>
    <row r="27689" spans="141:141">
      <c r="EK27689" s="598"/>
    </row>
    <row r="27690" spans="141:141">
      <c r="EK27690" s="598"/>
    </row>
    <row r="27691" spans="141:141">
      <c r="EK27691" s="598"/>
    </row>
    <row r="27692" spans="141:141">
      <c r="EK27692" s="598"/>
    </row>
    <row r="27693" spans="141:141">
      <c r="EK27693" s="598"/>
    </row>
    <row r="27694" spans="141:141">
      <c r="EK27694" s="598"/>
    </row>
    <row r="27695" spans="141:141">
      <c r="EK27695" s="598"/>
    </row>
    <row r="27696" spans="141:141">
      <c r="EK27696" s="598"/>
    </row>
    <row r="27697" spans="141:141">
      <c r="EK27697" s="598"/>
    </row>
    <row r="27698" spans="141:141">
      <c r="EK27698" s="598"/>
    </row>
    <row r="27699" spans="141:141">
      <c r="EK27699" s="598"/>
    </row>
    <row r="27700" spans="141:141">
      <c r="EK27700" s="598"/>
    </row>
    <row r="27701" spans="141:141">
      <c r="EK27701" s="598"/>
    </row>
    <row r="27702" spans="141:141">
      <c r="EK27702" s="598"/>
    </row>
    <row r="27703" spans="141:141">
      <c r="EK27703" s="598"/>
    </row>
    <row r="27704" spans="141:141">
      <c r="EK27704" s="598"/>
    </row>
    <row r="27705" spans="141:141">
      <c r="EK27705" s="598"/>
    </row>
    <row r="27706" spans="141:141">
      <c r="EK27706" s="598"/>
    </row>
    <row r="27707" spans="141:141">
      <c r="EK27707" s="598"/>
    </row>
    <row r="27708" spans="141:141">
      <c r="EK27708" s="598"/>
    </row>
    <row r="27709" spans="141:141">
      <c r="EK27709" s="598"/>
    </row>
    <row r="27710" spans="141:141">
      <c r="EK27710" s="598"/>
    </row>
    <row r="27711" spans="141:141">
      <c r="EK27711" s="598"/>
    </row>
    <row r="27712" spans="141:141">
      <c r="EK27712" s="598"/>
    </row>
    <row r="27713" spans="141:141">
      <c r="EK27713" s="598"/>
    </row>
    <row r="27714" spans="141:141">
      <c r="EK27714" s="598"/>
    </row>
    <row r="27715" spans="141:141">
      <c r="EK27715" s="598"/>
    </row>
    <row r="27716" spans="141:141">
      <c r="EK27716" s="598"/>
    </row>
    <row r="27717" spans="141:141">
      <c r="EK27717" s="598"/>
    </row>
    <row r="27718" spans="141:141">
      <c r="EK27718" s="598"/>
    </row>
    <row r="27719" spans="141:141">
      <c r="EK27719" s="598"/>
    </row>
    <row r="27720" spans="141:141">
      <c r="EK27720" s="598"/>
    </row>
    <row r="27721" spans="141:141">
      <c r="EK27721" s="598"/>
    </row>
    <row r="27722" spans="141:141">
      <c r="EK27722" s="598"/>
    </row>
    <row r="27723" spans="141:141">
      <c r="EK27723" s="598"/>
    </row>
    <row r="27724" spans="141:141">
      <c r="EK27724" s="598"/>
    </row>
    <row r="27725" spans="141:141">
      <c r="EK27725" s="598"/>
    </row>
    <row r="27726" spans="141:141">
      <c r="EK27726" s="598"/>
    </row>
    <row r="27727" spans="141:141">
      <c r="EK27727" s="598"/>
    </row>
    <row r="27728" spans="141:141">
      <c r="EK27728" s="598"/>
    </row>
    <row r="27729" spans="141:141">
      <c r="EK27729" s="598"/>
    </row>
    <row r="27730" spans="141:141">
      <c r="EK27730" s="598"/>
    </row>
    <row r="27731" spans="141:141">
      <c r="EK27731" s="598"/>
    </row>
    <row r="27732" spans="141:141">
      <c r="EK27732" s="598"/>
    </row>
    <row r="27733" spans="141:141">
      <c r="EK27733" s="598"/>
    </row>
    <row r="27734" spans="141:141">
      <c r="EK27734" s="598"/>
    </row>
    <row r="27735" spans="141:141">
      <c r="EK27735" s="598"/>
    </row>
    <row r="27736" spans="141:141">
      <c r="EK27736" s="598"/>
    </row>
    <row r="27737" spans="141:141">
      <c r="EK27737" s="598"/>
    </row>
    <row r="27738" spans="141:141">
      <c r="EK27738" s="598"/>
    </row>
    <row r="27739" spans="141:141">
      <c r="EK27739" s="598"/>
    </row>
    <row r="27740" spans="141:141">
      <c r="EK27740" s="598"/>
    </row>
    <row r="27741" spans="141:141">
      <c r="EK27741" s="598"/>
    </row>
    <row r="27742" spans="141:141">
      <c r="EK27742" s="598"/>
    </row>
    <row r="27743" spans="141:141">
      <c r="EK27743" s="598"/>
    </row>
    <row r="27744" spans="141:141">
      <c r="EK27744" s="598"/>
    </row>
    <row r="27745" spans="141:141">
      <c r="EK27745" s="598"/>
    </row>
    <row r="27746" spans="141:141">
      <c r="EK27746" s="598"/>
    </row>
    <row r="27747" spans="141:141">
      <c r="EK27747" s="598"/>
    </row>
    <row r="27748" spans="141:141">
      <c r="EK27748" s="598"/>
    </row>
    <row r="27749" spans="141:141">
      <c r="EK27749" s="598"/>
    </row>
    <row r="27750" spans="141:141">
      <c r="EK27750" s="598"/>
    </row>
    <row r="27751" spans="141:141">
      <c r="EK27751" s="598"/>
    </row>
    <row r="27752" spans="141:141">
      <c r="EK27752" s="598"/>
    </row>
    <row r="27753" spans="141:141">
      <c r="EK27753" s="598"/>
    </row>
    <row r="27754" spans="141:141">
      <c r="EK27754" s="598"/>
    </row>
    <row r="27755" spans="141:141">
      <c r="EK27755" s="598"/>
    </row>
    <row r="27756" spans="141:141">
      <c r="EK27756" s="598"/>
    </row>
    <row r="27757" spans="141:141">
      <c r="EK27757" s="598"/>
    </row>
    <row r="27758" spans="141:141">
      <c r="EK27758" s="598"/>
    </row>
    <row r="27759" spans="141:141">
      <c r="EK27759" s="598"/>
    </row>
    <row r="27760" spans="141:141">
      <c r="EK27760" s="598"/>
    </row>
    <row r="27761" spans="141:141">
      <c r="EK27761" s="598"/>
    </row>
    <row r="27762" spans="141:141">
      <c r="EK27762" s="598"/>
    </row>
    <row r="27763" spans="141:141">
      <c r="EK27763" s="598"/>
    </row>
    <row r="27764" spans="141:141">
      <c r="EK27764" s="598"/>
    </row>
    <row r="27765" spans="141:141">
      <c r="EK27765" s="598"/>
    </row>
    <row r="27766" spans="141:141">
      <c r="EK27766" s="598"/>
    </row>
    <row r="27767" spans="141:141">
      <c r="EK27767" s="598"/>
    </row>
    <row r="27768" spans="141:141">
      <c r="EK27768" s="598"/>
    </row>
    <row r="27769" spans="141:141">
      <c r="EK27769" s="598"/>
    </row>
    <row r="27770" spans="141:141">
      <c r="EK27770" s="598"/>
    </row>
    <row r="27771" spans="141:141">
      <c r="EK27771" s="598"/>
    </row>
    <row r="27772" spans="141:141">
      <c r="EK27772" s="598"/>
    </row>
    <row r="27773" spans="141:141">
      <c r="EK27773" s="598"/>
    </row>
    <row r="27774" spans="141:141">
      <c r="EK27774" s="598"/>
    </row>
    <row r="27775" spans="141:141">
      <c r="EK27775" s="598"/>
    </row>
    <row r="27776" spans="141:141">
      <c r="EK27776" s="598"/>
    </row>
    <row r="27777" spans="141:141">
      <c r="EK27777" s="598"/>
    </row>
    <row r="27778" spans="141:141">
      <c r="EK27778" s="598"/>
    </row>
    <row r="27779" spans="141:141">
      <c r="EK27779" s="598"/>
    </row>
    <row r="27780" spans="141:141">
      <c r="EK27780" s="598"/>
    </row>
    <row r="27781" spans="141:141">
      <c r="EK27781" s="598"/>
    </row>
    <row r="27782" spans="141:141">
      <c r="EK27782" s="598"/>
    </row>
    <row r="27783" spans="141:141">
      <c r="EK27783" s="598"/>
    </row>
    <row r="27784" spans="141:141">
      <c r="EK27784" s="598"/>
    </row>
    <row r="27785" spans="141:141">
      <c r="EK27785" s="598"/>
    </row>
    <row r="27786" spans="141:141">
      <c r="EK27786" s="598"/>
    </row>
    <row r="27787" spans="141:141">
      <c r="EK27787" s="598"/>
    </row>
    <row r="27788" spans="141:141">
      <c r="EK27788" s="598"/>
    </row>
    <row r="27789" spans="141:141">
      <c r="EK27789" s="598"/>
    </row>
    <row r="27790" spans="141:141">
      <c r="EK27790" s="598"/>
    </row>
    <row r="27791" spans="141:141">
      <c r="EK27791" s="598"/>
    </row>
    <row r="27792" spans="141:141">
      <c r="EK27792" s="598"/>
    </row>
    <row r="27793" spans="141:141">
      <c r="EK27793" s="598"/>
    </row>
    <row r="27794" spans="141:141">
      <c r="EK27794" s="598"/>
    </row>
    <row r="27795" spans="141:141">
      <c r="EK27795" s="598"/>
    </row>
    <row r="27796" spans="141:141">
      <c r="EK27796" s="598"/>
    </row>
    <row r="27797" spans="141:141">
      <c r="EK27797" s="598"/>
    </row>
    <row r="27798" spans="141:141">
      <c r="EK27798" s="598"/>
    </row>
    <row r="27799" spans="141:141">
      <c r="EK27799" s="598"/>
    </row>
    <row r="27800" spans="141:141">
      <c r="EK27800" s="598"/>
    </row>
    <row r="27801" spans="141:141">
      <c r="EK27801" s="598"/>
    </row>
    <row r="27802" spans="141:141">
      <c r="EK27802" s="598"/>
    </row>
    <row r="27803" spans="141:141">
      <c r="EK27803" s="598"/>
    </row>
    <row r="27804" spans="141:141">
      <c r="EK27804" s="598"/>
    </row>
    <row r="27805" spans="141:141">
      <c r="EK27805" s="598"/>
    </row>
    <row r="27806" spans="141:141">
      <c r="EK27806" s="598"/>
    </row>
    <row r="27807" spans="141:141">
      <c r="EK27807" s="598"/>
    </row>
    <row r="27808" spans="141:141">
      <c r="EK27808" s="598"/>
    </row>
    <row r="27809" spans="141:141">
      <c r="EK27809" s="598"/>
    </row>
    <row r="27810" spans="141:141">
      <c r="EK27810" s="598"/>
    </row>
    <row r="27811" spans="141:141">
      <c r="EK27811" s="598"/>
    </row>
    <row r="27812" spans="141:141">
      <c r="EK27812" s="598"/>
    </row>
    <row r="27813" spans="141:141">
      <c r="EK27813" s="598"/>
    </row>
    <row r="27814" spans="141:141">
      <c r="EK27814" s="598"/>
    </row>
    <row r="27815" spans="141:141">
      <c r="EK27815" s="598"/>
    </row>
    <row r="27816" spans="141:141">
      <c r="EK27816" s="598"/>
    </row>
    <row r="27817" spans="141:141">
      <c r="EK27817" s="598"/>
    </row>
    <row r="27818" spans="141:141">
      <c r="EK27818" s="598"/>
    </row>
    <row r="27819" spans="141:141">
      <c r="EK27819" s="598"/>
    </row>
    <row r="27820" spans="141:141">
      <c r="EK27820" s="598"/>
    </row>
    <row r="27821" spans="141:141">
      <c r="EK27821" s="598"/>
    </row>
    <row r="27822" spans="141:141">
      <c r="EK27822" s="598"/>
    </row>
    <row r="27823" spans="141:141">
      <c r="EK27823" s="598"/>
    </row>
    <row r="27824" spans="141:141">
      <c r="EK27824" s="598"/>
    </row>
    <row r="27825" spans="141:141">
      <c r="EK27825" s="598"/>
    </row>
    <row r="27826" spans="141:141">
      <c r="EK27826" s="598"/>
    </row>
    <row r="27827" spans="141:141">
      <c r="EK27827" s="598"/>
    </row>
    <row r="27828" spans="141:141">
      <c r="EK27828" s="598"/>
    </row>
    <row r="27829" spans="141:141">
      <c r="EK27829" s="598"/>
    </row>
    <row r="27830" spans="141:141">
      <c r="EK27830" s="598"/>
    </row>
    <row r="27831" spans="141:141">
      <c r="EK27831" s="598"/>
    </row>
    <row r="27832" spans="141:141">
      <c r="EK27832" s="598"/>
    </row>
    <row r="27833" spans="141:141">
      <c r="EK27833" s="598"/>
    </row>
    <row r="27834" spans="141:141">
      <c r="EK27834" s="598"/>
    </row>
    <row r="27835" spans="141:141">
      <c r="EK27835" s="598"/>
    </row>
    <row r="27836" spans="141:141">
      <c r="EK27836" s="598"/>
    </row>
    <row r="27837" spans="141:141">
      <c r="EK27837" s="598"/>
    </row>
    <row r="27838" spans="141:141">
      <c r="EK27838" s="598"/>
    </row>
    <row r="27839" spans="141:141">
      <c r="EK27839" s="598"/>
    </row>
    <row r="27840" spans="141:141">
      <c r="EK27840" s="598"/>
    </row>
    <row r="27841" spans="141:141">
      <c r="EK27841" s="598"/>
    </row>
    <row r="27842" spans="141:141">
      <c r="EK27842" s="598"/>
    </row>
    <row r="27843" spans="141:141">
      <c r="EK27843" s="598"/>
    </row>
    <row r="27844" spans="141:141">
      <c r="EK27844" s="598"/>
    </row>
    <row r="27845" spans="141:141">
      <c r="EK27845" s="598"/>
    </row>
    <row r="27846" spans="141:141">
      <c r="EK27846" s="598"/>
    </row>
    <row r="27847" spans="141:141">
      <c r="EK27847" s="598"/>
    </row>
    <row r="27848" spans="141:141">
      <c r="EK27848" s="598"/>
    </row>
    <row r="27849" spans="141:141">
      <c r="EK27849" s="598"/>
    </row>
    <row r="27850" spans="141:141">
      <c r="EK27850" s="598"/>
    </row>
    <row r="27851" spans="141:141">
      <c r="EK27851" s="598"/>
    </row>
    <row r="27852" spans="141:141">
      <c r="EK27852" s="598"/>
    </row>
    <row r="27853" spans="141:141">
      <c r="EK27853" s="598"/>
    </row>
    <row r="27854" spans="141:141">
      <c r="EK27854" s="598"/>
    </row>
    <row r="27855" spans="141:141">
      <c r="EK27855" s="598"/>
    </row>
    <row r="27856" spans="141:141">
      <c r="EK27856" s="598"/>
    </row>
    <row r="27857" spans="141:141">
      <c r="EK27857" s="598"/>
    </row>
    <row r="27858" spans="141:141">
      <c r="EK27858" s="598"/>
    </row>
    <row r="27859" spans="141:141">
      <c r="EK27859" s="598"/>
    </row>
    <row r="27860" spans="141:141">
      <c r="EK27860" s="598"/>
    </row>
    <row r="27861" spans="141:141">
      <c r="EK27861" s="598"/>
    </row>
    <row r="27862" spans="141:141">
      <c r="EK27862" s="598"/>
    </row>
    <row r="27863" spans="141:141">
      <c r="EK27863" s="598"/>
    </row>
    <row r="27864" spans="141:141">
      <c r="EK27864" s="598"/>
    </row>
    <row r="27865" spans="141:141">
      <c r="EK27865" s="598"/>
    </row>
    <row r="27866" spans="141:141">
      <c r="EK27866" s="598"/>
    </row>
    <row r="27867" spans="141:141">
      <c r="EK27867" s="598"/>
    </row>
    <row r="27868" spans="141:141">
      <c r="EK27868" s="598"/>
    </row>
    <row r="27869" spans="141:141">
      <c r="EK27869" s="598"/>
    </row>
    <row r="27870" spans="141:141">
      <c r="EK27870" s="598"/>
    </row>
    <row r="27871" spans="141:141">
      <c r="EK27871" s="598"/>
    </row>
    <row r="27872" spans="141:141">
      <c r="EK27872" s="598"/>
    </row>
    <row r="27873" spans="141:141">
      <c r="EK27873" s="598"/>
    </row>
    <row r="27874" spans="141:141">
      <c r="EK27874" s="598"/>
    </row>
    <row r="27875" spans="141:141">
      <c r="EK27875" s="598"/>
    </row>
    <row r="27876" spans="141:141">
      <c r="EK27876" s="598"/>
    </row>
    <row r="27877" spans="141:141">
      <c r="EK27877" s="598"/>
    </row>
    <row r="27878" spans="141:141">
      <c r="EK27878" s="598"/>
    </row>
    <row r="27879" spans="141:141">
      <c r="EK27879" s="598"/>
    </row>
    <row r="27880" spans="141:141">
      <c r="EK27880" s="598"/>
    </row>
    <row r="27881" spans="141:141">
      <c r="EK27881" s="598"/>
    </row>
    <row r="27882" spans="141:141">
      <c r="EK27882" s="598"/>
    </row>
    <row r="27883" spans="141:141">
      <c r="EK27883" s="598"/>
    </row>
    <row r="27884" spans="141:141">
      <c r="EK27884" s="598"/>
    </row>
    <row r="27885" spans="141:141">
      <c r="EK27885" s="598"/>
    </row>
    <row r="27886" spans="141:141">
      <c r="EK27886" s="598"/>
    </row>
    <row r="27887" spans="141:141">
      <c r="EK27887" s="598"/>
    </row>
    <row r="27888" spans="141:141">
      <c r="EK27888" s="598"/>
    </row>
    <row r="27889" spans="141:141">
      <c r="EK27889" s="598"/>
    </row>
    <row r="27890" spans="141:141">
      <c r="EK27890" s="598"/>
    </row>
    <row r="27891" spans="141:141">
      <c r="EK27891" s="598"/>
    </row>
    <row r="27892" spans="141:141">
      <c r="EK27892" s="598"/>
    </row>
    <row r="27893" spans="141:141">
      <c r="EK27893" s="598"/>
    </row>
    <row r="27894" spans="141:141">
      <c r="EK27894" s="598"/>
    </row>
    <row r="27895" spans="141:141">
      <c r="EK27895" s="598"/>
    </row>
    <row r="27896" spans="141:141">
      <c r="EK27896" s="598"/>
    </row>
    <row r="27897" spans="141:141">
      <c r="EK27897" s="598"/>
    </row>
    <row r="27898" spans="141:141">
      <c r="EK27898" s="598"/>
    </row>
    <row r="27899" spans="141:141">
      <c r="EK27899" s="598"/>
    </row>
    <row r="27900" spans="141:141">
      <c r="EK27900" s="598"/>
    </row>
    <row r="27901" spans="141:141">
      <c r="EK27901" s="598"/>
    </row>
    <row r="27902" spans="141:141">
      <c r="EK27902" s="598"/>
    </row>
    <row r="27903" spans="141:141">
      <c r="EK27903" s="598"/>
    </row>
    <row r="27904" spans="141:141">
      <c r="EK27904" s="598"/>
    </row>
    <row r="27905" spans="141:141">
      <c r="EK27905" s="598"/>
    </row>
    <row r="27906" spans="141:141">
      <c r="EK27906" s="598"/>
    </row>
    <row r="27907" spans="141:141">
      <c r="EK27907" s="598"/>
    </row>
    <row r="27908" spans="141:141">
      <c r="EK27908" s="598"/>
    </row>
    <row r="27909" spans="141:141">
      <c r="EK27909" s="598"/>
    </row>
    <row r="27910" spans="141:141">
      <c r="EK27910" s="598"/>
    </row>
    <row r="27911" spans="141:141">
      <c r="EK27911" s="598"/>
    </row>
    <row r="27912" spans="141:141">
      <c r="EK27912" s="598"/>
    </row>
    <row r="27913" spans="141:141">
      <c r="EK27913" s="598"/>
    </row>
    <row r="27914" spans="141:141">
      <c r="EK27914" s="598"/>
    </row>
    <row r="27915" spans="141:141">
      <c r="EK27915" s="598"/>
    </row>
    <row r="27916" spans="141:141">
      <c r="EK27916" s="598"/>
    </row>
    <row r="27917" spans="141:141">
      <c r="EK27917" s="598"/>
    </row>
    <row r="27918" spans="141:141">
      <c r="EK27918" s="598"/>
    </row>
    <row r="27919" spans="141:141">
      <c r="EK27919" s="598"/>
    </row>
    <row r="27920" spans="141:141">
      <c r="EK27920" s="598"/>
    </row>
    <row r="27921" spans="141:141">
      <c r="EK27921" s="598"/>
    </row>
    <row r="27922" spans="141:141">
      <c r="EK27922" s="598"/>
    </row>
    <row r="27923" spans="141:141">
      <c r="EK27923" s="598"/>
    </row>
    <row r="27924" spans="141:141">
      <c r="EK27924" s="598"/>
    </row>
    <row r="27925" spans="141:141">
      <c r="EK27925" s="598"/>
    </row>
    <row r="27926" spans="141:141">
      <c r="EK27926" s="598"/>
    </row>
    <row r="27927" spans="141:141">
      <c r="EK27927" s="598"/>
    </row>
    <row r="27928" spans="141:141">
      <c r="EK27928" s="598"/>
    </row>
    <row r="27929" spans="141:141">
      <c r="EK27929" s="598"/>
    </row>
    <row r="27930" spans="141:141">
      <c r="EK27930" s="598"/>
    </row>
    <row r="27931" spans="141:141">
      <c r="EK27931" s="598"/>
    </row>
    <row r="27932" spans="141:141">
      <c r="EK27932" s="598"/>
    </row>
    <row r="27933" spans="141:141">
      <c r="EK27933" s="598"/>
    </row>
    <row r="27934" spans="141:141">
      <c r="EK27934" s="598"/>
    </row>
    <row r="27935" spans="141:141">
      <c r="EK27935" s="598"/>
    </row>
    <row r="27936" spans="141:141">
      <c r="EK27936" s="598"/>
    </row>
    <row r="27937" spans="141:141">
      <c r="EK27937" s="598"/>
    </row>
    <row r="27938" spans="141:141">
      <c r="EK27938" s="598"/>
    </row>
    <row r="27939" spans="141:141">
      <c r="EK27939" s="598"/>
    </row>
    <row r="27940" spans="141:141">
      <c r="EK27940" s="598"/>
    </row>
    <row r="27941" spans="141:141">
      <c r="EK27941" s="598"/>
    </row>
    <row r="27942" spans="141:141">
      <c r="EK27942" s="598"/>
    </row>
    <row r="27943" spans="141:141">
      <c r="EK27943" s="598"/>
    </row>
    <row r="27944" spans="141:141">
      <c r="EK27944" s="598"/>
    </row>
    <row r="27945" spans="141:141">
      <c r="EK27945" s="598"/>
    </row>
    <row r="27946" spans="141:141">
      <c r="EK27946" s="598"/>
    </row>
    <row r="27947" spans="141:141">
      <c r="EK27947" s="598"/>
    </row>
    <row r="27948" spans="141:141">
      <c r="EK27948" s="598"/>
    </row>
    <row r="27949" spans="141:141">
      <c r="EK27949" s="598"/>
    </row>
    <row r="27950" spans="141:141">
      <c r="EK27950" s="598"/>
    </row>
    <row r="27951" spans="141:141">
      <c r="EK27951" s="598"/>
    </row>
    <row r="27952" spans="141:141">
      <c r="EK27952" s="598"/>
    </row>
    <row r="27953" spans="141:141">
      <c r="EK27953" s="598"/>
    </row>
    <row r="27954" spans="141:141">
      <c r="EK27954" s="598"/>
    </row>
    <row r="27955" spans="141:141">
      <c r="EK27955" s="598"/>
    </row>
    <row r="27956" spans="141:141">
      <c r="EK27956" s="598"/>
    </row>
    <row r="27957" spans="141:141">
      <c r="EK27957" s="598"/>
    </row>
    <row r="27958" spans="141:141">
      <c r="EK27958" s="598"/>
    </row>
    <row r="27959" spans="141:141">
      <c r="EK27959" s="598"/>
    </row>
    <row r="27960" spans="141:141">
      <c r="EK27960" s="598"/>
    </row>
    <row r="27961" spans="141:141">
      <c r="EK27961" s="598"/>
    </row>
    <row r="27962" spans="141:141">
      <c r="EK27962" s="598"/>
    </row>
    <row r="27963" spans="141:141">
      <c r="EK27963" s="598"/>
    </row>
    <row r="27964" spans="141:141">
      <c r="EK27964" s="598"/>
    </row>
    <row r="27965" spans="141:141">
      <c r="EK27965" s="598"/>
    </row>
    <row r="27966" spans="141:141">
      <c r="EK27966" s="598"/>
    </row>
    <row r="27967" spans="141:141">
      <c r="EK27967" s="598"/>
    </row>
    <row r="27968" spans="141:141">
      <c r="EK27968" s="598"/>
    </row>
    <row r="27969" spans="141:141">
      <c r="EK27969" s="598"/>
    </row>
    <row r="27970" spans="141:141">
      <c r="EK27970" s="598"/>
    </row>
    <row r="27971" spans="141:141">
      <c r="EK27971" s="598"/>
    </row>
    <row r="27972" spans="141:141">
      <c r="EK27972" s="598"/>
    </row>
    <row r="27973" spans="141:141">
      <c r="EK27973" s="598"/>
    </row>
    <row r="27974" spans="141:141">
      <c r="EK27974" s="598"/>
    </row>
    <row r="27975" spans="141:141">
      <c r="EK27975" s="598"/>
    </row>
    <row r="27976" spans="141:141">
      <c r="EK27976" s="598"/>
    </row>
    <row r="27977" spans="141:141">
      <c r="EK27977" s="598"/>
    </row>
    <row r="27978" spans="141:141">
      <c r="EK27978" s="598"/>
    </row>
    <row r="27979" spans="141:141">
      <c r="EK27979" s="598"/>
    </row>
    <row r="27980" spans="141:141">
      <c r="EK27980" s="598"/>
    </row>
    <row r="27981" spans="141:141">
      <c r="EK27981" s="598"/>
    </row>
    <row r="27982" spans="141:141">
      <c r="EK27982" s="598"/>
    </row>
    <row r="27983" spans="141:141">
      <c r="EK27983" s="598"/>
    </row>
    <row r="27984" spans="141:141">
      <c r="EK27984" s="598"/>
    </row>
    <row r="27985" spans="141:141">
      <c r="EK27985" s="598"/>
    </row>
    <row r="27986" spans="141:141">
      <c r="EK27986" s="598"/>
    </row>
    <row r="27987" spans="141:141">
      <c r="EK27987" s="598"/>
    </row>
    <row r="27988" spans="141:141">
      <c r="EK27988" s="598"/>
    </row>
    <row r="27989" spans="141:141">
      <c r="EK27989" s="598"/>
    </row>
    <row r="27990" spans="141:141">
      <c r="EK27990" s="598"/>
    </row>
    <row r="27991" spans="141:141">
      <c r="EK27991" s="598"/>
    </row>
    <row r="27992" spans="141:141">
      <c r="EK27992" s="598"/>
    </row>
    <row r="27993" spans="141:141">
      <c r="EK27993" s="598"/>
    </row>
    <row r="27994" spans="141:141">
      <c r="EK27994" s="598"/>
    </row>
    <row r="27995" spans="141:141">
      <c r="EK27995" s="598"/>
    </row>
    <row r="27996" spans="141:141">
      <c r="EK27996" s="598"/>
    </row>
    <row r="27997" spans="141:141">
      <c r="EK27997" s="598"/>
    </row>
    <row r="27998" spans="141:141">
      <c r="EK27998" s="598"/>
    </row>
    <row r="27999" spans="141:141">
      <c r="EK27999" s="598"/>
    </row>
    <row r="28000" spans="141:141">
      <c r="EK28000" s="598"/>
    </row>
    <row r="28001" spans="141:141">
      <c r="EK28001" s="598"/>
    </row>
    <row r="28002" spans="141:141">
      <c r="EK28002" s="598"/>
    </row>
    <row r="28003" spans="141:141">
      <c r="EK28003" s="598"/>
    </row>
    <row r="28004" spans="141:141">
      <c r="EK28004" s="598"/>
    </row>
    <row r="28005" spans="141:141">
      <c r="EK28005" s="598"/>
    </row>
    <row r="28006" spans="141:141">
      <c r="EK28006" s="598"/>
    </row>
    <row r="28007" spans="141:141">
      <c r="EK28007" s="598"/>
    </row>
    <row r="28008" spans="141:141">
      <c r="EK28008" s="598"/>
    </row>
    <row r="28009" spans="141:141">
      <c r="EK28009" s="598"/>
    </row>
    <row r="28010" spans="141:141">
      <c r="EK28010" s="598"/>
    </row>
    <row r="28011" spans="141:141">
      <c r="EK28011" s="598"/>
    </row>
    <row r="28012" spans="141:141">
      <c r="EK28012" s="598"/>
    </row>
    <row r="28013" spans="141:141">
      <c r="EK28013" s="598"/>
    </row>
    <row r="28014" spans="141:141">
      <c r="EK28014" s="598"/>
    </row>
    <row r="28015" spans="141:141">
      <c r="EK28015" s="598"/>
    </row>
    <row r="28016" spans="141:141">
      <c r="EK28016" s="598"/>
    </row>
    <row r="28017" spans="141:141">
      <c r="EK28017" s="598"/>
    </row>
    <row r="28018" spans="141:141">
      <c r="EK28018" s="598"/>
    </row>
    <row r="28019" spans="141:141">
      <c r="EK28019" s="598"/>
    </row>
    <row r="28020" spans="141:141">
      <c r="EK28020" s="598"/>
    </row>
    <row r="28021" spans="141:141">
      <c r="EK28021" s="598"/>
    </row>
    <row r="28022" spans="141:141">
      <c r="EK28022" s="598"/>
    </row>
    <row r="28023" spans="141:141">
      <c r="EK28023" s="598"/>
    </row>
    <row r="28024" spans="141:141">
      <c r="EK28024" s="598"/>
    </row>
    <row r="28025" spans="141:141">
      <c r="EK28025" s="598"/>
    </row>
    <row r="28026" spans="141:141">
      <c r="EK28026" s="598"/>
    </row>
    <row r="28027" spans="141:141">
      <c r="EK28027" s="598"/>
    </row>
    <row r="28028" spans="141:141">
      <c r="EK28028" s="598"/>
    </row>
    <row r="28029" spans="141:141">
      <c r="EK28029" s="598"/>
    </row>
    <row r="28030" spans="141:141">
      <c r="EK28030" s="598"/>
    </row>
    <row r="28031" spans="141:141">
      <c r="EK28031" s="598"/>
    </row>
    <row r="28032" spans="141:141">
      <c r="EK28032" s="598"/>
    </row>
    <row r="28033" spans="141:141">
      <c r="EK28033" s="598"/>
    </row>
    <row r="28034" spans="141:141">
      <c r="EK28034" s="598"/>
    </row>
    <row r="28035" spans="141:141">
      <c r="EK28035" s="598"/>
    </row>
    <row r="28036" spans="141:141">
      <c r="EK28036" s="598"/>
    </row>
    <row r="28037" spans="141:141">
      <c r="EK28037" s="598"/>
    </row>
    <row r="28038" spans="141:141">
      <c r="EK28038" s="598"/>
    </row>
    <row r="28039" spans="141:141">
      <c r="EK28039" s="598"/>
    </row>
    <row r="28040" spans="141:141">
      <c r="EK28040" s="598"/>
    </row>
    <row r="28041" spans="141:141">
      <c r="EK28041" s="598"/>
    </row>
    <row r="28042" spans="141:141">
      <c r="EK28042" s="598"/>
    </row>
    <row r="28043" spans="141:141">
      <c r="EK28043" s="598"/>
    </row>
    <row r="28044" spans="141:141">
      <c r="EK28044" s="598"/>
    </row>
    <row r="28045" spans="141:141">
      <c r="EK28045" s="598"/>
    </row>
    <row r="28046" spans="141:141">
      <c r="EK28046" s="598"/>
    </row>
    <row r="28047" spans="141:141">
      <c r="EK28047" s="598"/>
    </row>
    <row r="28048" spans="141:141">
      <c r="EK28048" s="598"/>
    </row>
    <row r="28049" spans="141:141">
      <c r="EK28049" s="598"/>
    </row>
    <row r="28050" spans="141:141">
      <c r="EK28050" s="598"/>
    </row>
    <row r="28051" spans="141:141">
      <c r="EK28051" s="598"/>
    </row>
    <row r="28052" spans="141:141">
      <c r="EK28052" s="598"/>
    </row>
    <row r="28053" spans="141:141">
      <c r="EK28053" s="598"/>
    </row>
    <row r="28054" spans="141:141">
      <c r="EK28054" s="598"/>
    </row>
    <row r="28055" spans="141:141">
      <c r="EK28055" s="598"/>
    </row>
    <row r="28056" spans="141:141">
      <c r="EK28056" s="598"/>
    </row>
    <row r="28057" spans="141:141">
      <c r="EK28057" s="598"/>
    </row>
    <row r="28058" spans="141:141">
      <c r="EK28058" s="598"/>
    </row>
    <row r="28059" spans="141:141">
      <c r="EK28059" s="598"/>
    </row>
    <row r="28060" spans="141:141">
      <c r="EK28060" s="598"/>
    </row>
    <row r="28061" spans="141:141">
      <c r="EK28061" s="598"/>
    </row>
    <row r="28062" spans="141:141">
      <c r="EK28062" s="598"/>
    </row>
    <row r="28063" spans="141:141">
      <c r="EK28063" s="598"/>
    </row>
    <row r="28064" spans="141:141">
      <c r="EK28064" s="598"/>
    </row>
    <row r="28065" spans="141:141">
      <c r="EK28065" s="598"/>
    </row>
    <row r="28066" spans="141:141">
      <c r="EK28066" s="598"/>
    </row>
    <row r="28067" spans="141:141">
      <c r="EK28067" s="598"/>
    </row>
    <row r="28068" spans="141:141">
      <c r="EK28068" s="598"/>
    </row>
    <row r="28069" spans="141:141">
      <c r="EK28069" s="598"/>
    </row>
    <row r="28070" spans="141:141">
      <c r="EK28070" s="598"/>
    </row>
    <row r="28071" spans="141:141">
      <c r="EK28071" s="598"/>
    </row>
    <row r="28072" spans="141:141">
      <c r="EK28072" s="598"/>
    </row>
    <row r="28073" spans="141:141">
      <c r="EK28073" s="598"/>
    </row>
    <row r="28074" spans="141:141">
      <c r="EK28074" s="598"/>
    </row>
    <row r="28075" spans="141:141">
      <c r="EK28075" s="598"/>
    </row>
    <row r="28076" spans="141:141">
      <c r="EK28076" s="598"/>
    </row>
    <row r="28077" spans="141:141">
      <c r="EK28077" s="598"/>
    </row>
    <row r="28078" spans="141:141">
      <c r="EK28078" s="598"/>
    </row>
    <row r="28079" spans="141:141">
      <c r="EK28079" s="598"/>
    </row>
    <row r="28080" spans="141:141">
      <c r="EK28080" s="598"/>
    </row>
    <row r="28081" spans="141:141">
      <c r="EK28081" s="598"/>
    </row>
    <row r="28082" spans="141:141">
      <c r="EK28082" s="598"/>
    </row>
    <row r="28083" spans="141:141">
      <c r="EK28083" s="598"/>
    </row>
    <row r="28084" spans="141:141">
      <c r="EK28084" s="598"/>
    </row>
    <row r="28085" spans="141:141">
      <c r="EK28085" s="598"/>
    </row>
    <row r="28086" spans="141:141">
      <c r="EK28086" s="598"/>
    </row>
    <row r="28087" spans="141:141">
      <c r="EK28087" s="598"/>
    </row>
    <row r="28088" spans="141:141">
      <c r="EK28088" s="598"/>
    </row>
    <row r="28089" spans="141:141">
      <c r="EK28089" s="598"/>
    </row>
    <row r="28090" spans="141:141">
      <c r="EK28090" s="598"/>
    </row>
    <row r="28091" spans="141:141">
      <c r="EK28091" s="598"/>
    </row>
    <row r="28092" spans="141:141">
      <c r="EK28092" s="598"/>
    </row>
    <row r="28093" spans="141:141">
      <c r="EK28093" s="598"/>
    </row>
    <row r="28094" spans="141:141">
      <c r="EK28094" s="598"/>
    </row>
    <row r="28095" spans="141:141">
      <c r="EK28095" s="598"/>
    </row>
    <row r="28096" spans="141:141">
      <c r="EK28096" s="598"/>
    </row>
    <row r="28097" spans="141:141">
      <c r="EK28097" s="598"/>
    </row>
    <row r="28098" spans="141:141">
      <c r="EK28098" s="598"/>
    </row>
    <row r="28099" spans="141:141">
      <c r="EK28099" s="598"/>
    </row>
    <row r="28100" spans="141:141">
      <c r="EK28100" s="598"/>
    </row>
    <row r="28101" spans="141:141">
      <c r="EK28101" s="598"/>
    </row>
    <row r="28102" spans="141:141">
      <c r="EK28102" s="598"/>
    </row>
    <row r="28103" spans="141:141">
      <c r="EK28103" s="598"/>
    </row>
    <row r="28104" spans="141:141">
      <c r="EK28104" s="598"/>
    </row>
    <row r="28105" spans="141:141">
      <c r="EK28105" s="598"/>
    </row>
    <row r="28106" spans="141:141">
      <c r="EK28106" s="598"/>
    </row>
    <row r="28107" spans="141:141">
      <c r="EK28107" s="598"/>
    </row>
    <row r="28108" spans="141:141">
      <c r="EK28108" s="598"/>
    </row>
    <row r="28109" spans="141:141">
      <c r="EK28109" s="598"/>
    </row>
    <row r="28110" spans="141:141">
      <c r="EK28110" s="598"/>
    </row>
    <row r="28111" spans="141:141">
      <c r="EK28111" s="598"/>
    </row>
    <row r="28112" spans="141:141">
      <c r="EK28112" s="598"/>
    </row>
    <row r="28113" spans="141:141">
      <c r="EK28113" s="598"/>
    </row>
    <row r="28114" spans="141:141">
      <c r="EK28114" s="598"/>
    </row>
    <row r="28115" spans="141:141">
      <c r="EK28115" s="598"/>
    </row>
    <row r="28116" spans="141:141">
      <c r="EK28116" s="598"/>
    </row>
    <row r="28117" spans="141:141">
      <c r="EK28117" s="598"/>
    </row>
    <row r="28118" spans="141:141">
      <c r="EK28118" s="598"/>
    </row>
    <row r="28119" spans="141:141">
      <c r="EK28119" s="598"/>
    </row>
    <row r="28120" spans="141:141">
      <c r="EK28120" s="598"/>
    </row>
    <row r="28121" spans="141:141">
      <c r="EK28121" s="598"/>
    </row>
    <row r="28122" spans="141:141">
      <c r="EK28122" s="598"/>
    </row>
    <row r="28123" spans="141:141">
      <c r="EK28123" s="598"/>
    </row>
    <row r="28124" spans="141:141">
      <c r="EK28124" s="598"/>
    </row>
    <row r="28125" spans="141:141">
      <c r="EK28125" s="598"/>
    </row>
    <row r="28126" spans="141:141">
      <c r="EK28126" s="598"/>
    </row>
    <row r="28127" spans="141:141">
      <c r="EK28127" s="598"/>
    </row>
    <row r="28128" spans="141:141">
      <c r="EK28128" s="598"/>
    </row>
    <row r="28129" spans="141:141">
      <c r="EK28129" s="598"/>
    </row>
    <row r="28130" spans="141:141">
      <c r="EK28130" s="598"/>
    </row>
    <row r="28131" spans="141:141">
      <c r="EK28131" s="598"/>
    </row>
    <row r="28132" spans="141:141">
      <c r="EK28132" s="598"/>
    </row>
    <row r="28133" spans="141:141">
      <c r="EK28133" s="598"/>
    </row>
    <row r="28134" spans="141:141">
      <c r="EK28134" s="598"/>
    </row>
    <row r="28135" spans="141:141">
      <c r="EK28135" s="598"/>
    </row>
    <row r="28136" spans="141:141">
      <c r="EK28136" s="598"/>
    </row>
    <row r="28137" spans="141:141">
      <c r="EK28137" s="598"/>
    </row>
    <row r="28138" spans="141:141">
      <c r="EK28138" s="598"/>
    </row>
    <row r="28139" spans="141:141">
      <c r="EK28139" s="598"/>
    </row>
    <row r="28140" spans="141:141">
      <c r="EK28140" s="598"/>
    </row>
    <row r="28141" spans="141:141">
      <c r="EK28141" s="598"/>
    </row>
    <row r="28142" spans="141:141">
      <c r="EK28142" s="598"/>
    </row>
    <row r="28143" spans="141:141">
      <c r="EK28143" s="598"/>
    </row>
    <row r="28144" spans="141:141">
      <c r="EK28144" s="598"/>
    </row>
    <row r="28145" spans="141:141">
      <c r="EK28145" s="598"/>
    </row>
    <row r="28146" spans="141:141">
      <c r="EK28146" s="598"/>
    </row>
    <row r="28147" spans="141:141">
      <c r="EK28147" s="598"/>
    </row>
    <row r="28148" spans="141:141">
      <c r="EK28148" s="598"/>
    </row>
    <row r="28149" spans="141:141">
      <c r="EK28149" s="598"/>
    </row>
    <row r="28150" spans="141:141">
      <c r="EK28150" s="598"/>
    </row>
    <row r="28151" spans="141:141">
      <c r="EK28151" s="598"/>
    </row>
    <row r="28152" spans="141:141">
      <c r="EK28152" s="598"/>
    </row>
    <row r="28153" spans="141:141">
      <c r="EK28153" s="598"/>
    </row>
    <row r="28154" spans="141:141">
      <c r="EK28154" s="598"/>
    </row>
    <row r="28155" spans="141:141">
      <c r="EK28155" s="598"/>
    </row>
    <row r="28156" spans="141:141">
      <c r="EK28156" s="598"/>
    </row>
    <row r="28157" spans="141:141">
      <c r="EK28157" s="598"/>
    </row>
    <row r="28158" spans="141:141">
      <c r="EK28158" s="598"/>
    </row>
    <row r="28159" spans="141:141">
      <c r="EK28159" s="598"/>
    </row>
    <row r="28160" spans="141:141">
      <c r="EK28160" s="598"/>
    </row>
    <row r="28161" spans="141:141">
      <c r="EK28161" s="598"/>
    </row>
    <row r="28162" spans="141:141">
      <c r="EK28162" s="598"/>
    </row>
    <row r="28163" spans="141:141">
      <c r="EK28163" s="598"/>
    </row>
    <row r="28164" spans="141:141">
      <c r="EK28164" s="598"/>
    </row>
    <row r="28165" spans="141:141">
      <c r="EK28165" s="598"/>
    </row>
    <row r="28166" spans="141:141">
      <c r="EK28166" s="598"/>
    </row>
    <row r="28167" spans="141:141">
      <c r="EK28167" s="598"/>
    </row>
    <row r="28168" spans="141:141">
      <c r="EK28168" s="598"/>
    </row>
    <row r="28169" spans="141:141">
      <c r="EK28169" s="598"/>
    </row>
    <row r="28170" spans="141:141">
      <c r="EK28170" s="598"/>
    </row>
    <row r="28171" spans="141:141">
      <c r="EK28171" s="598"/>
    </row>
    <row r="28172" spans="141:141">
      <c r="EK28172" s="598"/>
    </row>
    <row r="28173" spans="141:141">
      <c r="EK28173" s="598"/>
    </row>
    <row r="28174" spans="141:141">
      <c r="EK28174" s="598"/>
    </row>
    <row r="28175" spans="141:141">
      <c r="EK28175" s="598"/>
    </row>
    <row r="28176" spans="141:141">
      <c r="EK28176" s="598"/>
    </row>
    <row r="28177" spans="141:141">
      <c r="EK28177" s="598"/>
    </row>
    <row r="28178" spans="141:141">
      <c r="EK28178" s="598"/>
    </row>
    <row r="28179" spans="141:141">
      <c r="EK28179" s="598"/>
    </row>
    <row r="28180" spans="141:141">
      <c r="EK28180" s="598"/>
    </row>
    <row r="28181" spans="141:141">
      <c r="EK28181" s="598"/>
    </row>
    <row r="28182" spans="141:141">
      <c r="EK28182" s="598"/>
    </row>
    <row r="28183" spans="141:141">
      <c r="EK28183" s="598"/>
    </row>
    <row r="28184" spans="141:141">
      <c r="EK28184" s="598"/>
    </row>
    <row r="28185" spans="141:141">
      <c r="EK28185" s="598"/>
    </row>
    <row r="28186" spans="141:141">
      <c r="EK28186" s="598"/>
    </row>
    <row r="28187" spans="141:141">
      <c r="EK28187" s="598"/>
    </row>
    <row r="28188" spans="141:141">
      <c r="EK28188" s="598"/>
    </row>
    <row r="28189" spans="141:141">
      <c r="EK28189" s="598"/>
    </row>
    <row r="28190" spans="141:141">
      <c r="EK28190" s="598"/>
    </row>
    <row r="28191" spans="141:141">
      <c r="EK28191" s="598"/>
    </row>
    <row r="28192" spans="141:141">
      <c r="EK28192" s="598"/>
    </row>
    <row r="28193" spans="141:141">
      <c r="EK28193" s="598"/>
    </row>
    <row r="28194" spans="141:141">
      <c r="EK28194" s="598"/>
    </row>
    <row r="28195" spans="141:141">
      <c r="EK28195" s="598"/>
    </row>
    <row r="28196" spans="141:141">
      <c r="EK28196" s="598"/>
    </row>
    <row r="28197" spans="141:141">
      <c r="EK28197" s="598"/>
    </row>
    <row r="28198" spans="141:141">
      <c r="EK28198" s="598"/>
    </row>
    <row r="28199" spans="141:141">
      <c r="EK28199" s="598"/>
    </row>
    <row r="28200" spans="141:141">
      <c r="EK28200" s="598"/>
    </row>
    <row r="28201" spans="141:141">
      <c r="EK28201" s="598"/>
    </row>
    <row r="28202" spans="141:141">
      <c r="EK28202" s="598"/>
    </row>
    <row r="28203" spans="141:141">
      <c r="EK28203" s="598"/>
    </row>
    <row r="28204" spans="141:141">
      <c r="EK28204" s="598"/>
    </row>
    <row r="28205" spans="141:141">
      <c r="EK28205" s="598"/>
    </row>
    <row r="28206" spans="141:141">
      <c r="EK28206" s="598"/>
    </row>
    <row r="28207" spans="141:141">
      <c r="EK28207" s="598"/>
    </row>
    <row r="28208" spans="141:141">
      <c r="EK28208" s="598"/>
    </row>
    <row r="28209" spans="141:141">
      <c r="EK28209" s="598"/>
    </row>
    <row r="28210" spans="141:141">
      <c r="EK28210" s="598"/>
    </row>
    <row r="28211" spans="141:141">
      <c r="EK28211" s="598"/>
    </row>
    <row r="28212" spans="141:141">
      <c r="EK28212" s="598"/>
    </row>
    <row r="28213" spans="141:141">
      <c r="EK28213" s="598"/>
    </row>
    <row r="28214" spans="141:141">
      <c r="EK28214" s="598"/>
    </row>
    <row r="28215" spans="141:141">
      <c r="EK28215" s="598"/>
    </row>
    <row r="28216" spans="141:141">
      <c r="EK28216" s="598"/>
    </row>
    <row r="28217" spans="141:141">
      <c r="EK28217" s="598"/>
    </row>
    <row r="28218" spans="141:141">
      <c r="EK28218" s="598"/>
    </row>
    <row r="28219" spans="141:141">
      <c r="EK28219" s="598"/>
    </row>
    <row r="28220" spans="141:141">
      <c r="EK28220" s="598"/>
    </row>
    <row r="28221" spans="141:141">
      <c r="EK28221" s="598"/>
    </row>
    <row r="28222" spans="141:141">
      <c r="EK28222" s="598"/>
    </row>
    <row r="28223" spans="141:141">
      <c r="EK28223" s="598"/>
    </row>
    <row r="28224" spans="141:141">
      <c r="EK28224" s="598"/>
    </row>
    <row r="28225" spans="141:141">
      <c r="EK28225" s="598"/>
    </row>
    <row r="28226" spans="141:141">
      <c r="EK28226" s="598"/>
    </row>
    <row r="28227" spans="141:141">
      <c r="EK28227" s="598"/>
    </row>
    <row r="28228" spans="141:141">
      <c r="EK28228" s="598"/>
    </row>
    <row r="28229" spans="141:141">
      <c r="EK28229" s="598"/>
    </row>
    <row r="28230" spans="141:141">
      <c r="EK28230" s="598"/>
    </row>
    <row r="28231" spans="141:141">
      <c r="EK28231" s="598"/>
    </row>
    <row r="28232" spans="141:141">
      <c r="EK28232" s="598"/>
    </row>
    <row r="28233" spans="141:141">
      <c r="EK28233" s="598"/>
    </row>
    <row r="28234" spans="141:141">
      <c r="EK28234" s="598"/>
    </row>
    <row r="28235" spans="141:141">
      <c r="EK28235" s="598"/>
    </row>
    <row r="28236" spans="141:141">
      <c r="EK28236" s="598"/>
    </row>
    <row r="28237" spans="141:141">
      <c r="EK28237" s="598"/>
    </row>
    <row r="28238" spans="141:141">
      <c r="EK28238" s="598"/>
    </row>
    <row r="28239" spans="141:141">
      <c r="EK28239" s="598"/>
    </row>
    <row r="28240" spans="141:141">
      <c r="EK28240" s="598"/>
    </row>
    <row r="28241" spans="141:141">
      <c r="EK28241" s="598"/>
    </row>
    <row r="28242" spans="141:141">
      <c r="EK28242" s="598"/>
    </row>
    <row r="28243" spans="141:141">
      <c r="EK28243" s="598"/>
    </row>
    <row r="28244" spans="141:141">
      <c r="EK28244" s="598"/>
    </row>
    <row r="28245" spans="141:141">
      <c r="EK28245" s="598"/>
    </row>
    <row r="28246" spans="141:141">
      <c r="EK28246" s="598"/>
    </row>
    <row r="28247" spans="141:141">
      <c r="EK28247" s="598"/>
    </row>
    <row r="28248" spans="141:141">
      <c r="EK28248" s="598"/>
    </row>
    <row r="28249" spans="141:141">
      <c r="EK28249" s="598"/>
    </row>
    <row r="28250" spans="141:141">
      <c r="EK28250" s="598"/>
    </row>
    <row r="28251" spans="141:141">
      <c r="EK28251" s="598"/>
    </row>
    <row r="28252" spans="141:141">
      <c r="EK28252" s="598"/>
    </row>
    <row r="28253" spans="141:141">
      <c r="EK28253" s="598"/>
    </row>
    <row r="28254" spans="141:141">
      <c r="EK28254" s="598"/>
    </row>
    <row r="28255" spans="141:141">
      <c r="EK28255" s="598"/>
    </row>
    <row r="28256" spans="141:141">
      <c r="EK28256" s="598"/>
    </row>
    <row r="28257" spans="141:141">
      <c r="EK28257" s="598"/>
    </row>
    <row r="28258" spans="141:141">
      <c r="EK28258" s="598"/>
    </row>
    <row r="28259" spans="141:141">
      <c r="EK28259" s="598"/>
    </row>
    <row r="28260" spans="141:141">
      <c r="EK28260" s="598"/>
    </row>
    <row r="28261" spans="141:141">
      <c r="EK28261" s="598"/>
    </row>
    <row r="28262" spans="141:141">
      <c r="EK28262" s="598"/>
    </row>
    <row r="28263" spans="141:141">
      <c r="EK28263" s="598"/>
    </row>
    <row r="28264" spans="141:141">
      <c r="EK28264" s="598"/>
    </row>
    <row r="28265" spans="141:141">
      <c r="EK28265" s="598"/>
    </row>
    <row r="28266" spans="141:141">
      <c r="EK28266" s="598"/>
    </row>
    <row r="28267" spans="141:141">
      <c r="EK28267" s="598"/>
    </row>
    <row r="28268" spans="141:141">
      <c r="EK28268" s="598"/>
    </row>
    <row r="28269" spans="141:141">
      <c r="EK28269" s="598"/>
    </row>
    <row r="28270" spans="141:141">
      <c r="EK28270" s="598"/>
    </row>
    <row r="28271" spans="141:141">
      <c r="EK28271" s="598"/>
    </row>
    <row r="28272" spans="141:141">
      <c r="EK28272" s="598"/>
    </row>
    <row r="28273" spans="141:141">
      <c r="EK28273" s="598"/>
    </row>
    <row r="28274" spans="141:141">
      <c r="EK28274" s="598"/>
    </row>
    <row r="28275" spans="141:141">
      <c r="EK28275" s="598"/>
    </row>
    <row r="28276" spans="141:141">
      <c r="EK28276" s="598"/>
    </row>
    <row r="28277" spans="141:141">
      <c r="EK28277" s="598"/>
    </row>
    <row r="28278" spans="141:141">
      <c r="EK28278" s="598"/>
    </row>
    <row r="28279" spans="141:141">
      <c r="EK28279" s="598"/>
    </row>
    <row r="28280" spans="141:141">
      <c r="EK28280" s="598"/>
    </row>
    <row r="28281" spans="141:141">
      <c r="EK28281" s="598"/>
    </row>
    <row r="28282" spans="141:141">
      <c r="EK28282" s="598"/>
    </row>
    <row r="28283" spans="141:141">
      <c r="EK28283" s="598"/>
    </row>
    <row r="28284" spans="141:141">
      <c r="EK28284" s="598"/>
    </row>
    <row r="28285" spans="141:141">
      <c r="EK28285" s="598"/>
    </row>
    <row r="28286" spans="141:141">
      <c r="EK28286" s="598"/>
    </row>
    <row r="28287" spans="141:141">
      <c r="EK28287" s="598"/>
    </row>
    <row r="28288" spans="141:141">
      <c r="EK28288" s="598"/>
    </row>
    <row r="28289" spans="141:141">
      <c r="EK28289" s="598"/>
    </row>
    <row r="28290" spans="141:141">
      <c r="EK28290" s="598"/>
    </row>
    <row r="28291" spans="141:141">
      <c r="EK28291" s="598"/>
    </row>
    <row r="28292" spans="141:141">
      <c r="EK28292" s="598"/>
    </row>
    <row r="28293" spans="141:141">
      <c r="EK28293" s="598"/>
    </row>
    <row r="28294" spans="141:141">
      <c r="EK28294" s="598"/>
    </row>
    <row r="28295" spans="141:141">
      <c r="EK28295" s="598"/>
    </row>
    <row r="28296" spans="141:141">
      <c r="EK28296" s="598"/>
    </row>
    <row r="28297" spans="141:141">
      <c r="EK28297" s="598"/>
    </row>
    <row r="28298" spans="141:141">
      <c r="EK28298" s="598"/>
    </row>
    <row r="28299" spans="141:141">
      <c r="EK28299" s="598"/>
    </row>
    <row r="28300" spans="141:141">
      <c r="EK28300" s="598"/>
    </row>
    <row r="28301" spans="141:141">
      <c r="EK28301" s="598"/>
    </row>
    <row r="28302" spans="141:141">
      <c r="EK28302" s="598"/>
    </row>
    <row r="28303" spans="141:141">
      <c r="EK28303" s="598"/>
    </row>
    <row r="28304" spans="141:141">
      <c r="EK28304" s="598"/>
    </row>
    <row r="28305" spans="141:141">
      <c r="EK28305" s="598"/>
    </row>
    <row r="28306" spans="141:141">
      <c r="EK28306" s="598"/>
    </row>
    <row r="28307" spans="141:141">
      <c r="EK28307" s="598"/>
    </row>
    <row r="28308" spans="141:141">
      <c r="EK28308" s="598"/>
    </row>
    <row r="28309" spans="141:141">
      <c r="EK28309" s="598"/>
    </row>
    <row r="28310" spans="141:141">
      <c r="EK28310" s="598"/>
    </row>
    <row r="28311" spans="141:141">
      <c r="EK28311" s="598"/>
    </row>
    <row r="28312" spans="141:141">
      <c r="EK28312" s="598"/>
    </row>
    <row r="28313" spans="141:141">
      <c r="EK28313" s="598"/>
    </row>
    <row r="28314" spans="141:141">
      <c r="EK28314" s="598"/>
    </row>
    <row r="28315" spans="141:141">
      <c r="EK28315" s="598"/>
    </row>
    <row r="28316" spans="141:141">
      <c r="EK28316" s="598"/>
    </row>
    <row r="28317" spans="141:141">
      <c r="EK28317" s="598"/>
    </row>
    <row r="28318" spans="141:141">
      <c r="EK28318" s="598"/>
    </row>
    <row r="28319" spans="141:141">
      <c r="EK28319" s="598"/>
    </row>
    <row r="28320" spans="141:141">
      <c r="EK28320" s="598"/>
    </row>
    <row r="28321" spans="141:141">
      <c r="EK28321" s="598"/>
    </row>
    <row r="28322" spans="141:141">
      <c r="EK28322" s="598"/>
    </row>
    <row r="28323" spans="141:141">
      <c r="EK28323" s="598"/>
    </row>
    <row r="28324" spans="141:141">
      <c r="EK28324" s="598"/>
    </row>
    <row r="28325" spans="141:141">
      <c r="EK28325" s="598"/>
    </row>
    <row r="28326" spans="141:141">
      <c r="EK28326" s="598"/>
    </row>
    <row r="28327" spans="141:141">
      <c r="EK28327" s="598"/>
    </row>
    <row r="28328" spans="141:141">
      <c r="EK28328" s="598"/>
    </row>
    <row r="28329" spans="141:141">
      <c r="EK28329" s="598"/>
    </row>
    <row r="28330" spans="141:141">
      <c r="EK28330" s="598"/>
    </row>
    <row r="28331" spans="141:141">
      <c r="EK28331" s="598"/>
    </row>
    <row r="28332" spans="141:141">
      <c r="EK28332" s="598"/>
    </row>
    <row r="28333" spans="141:141">
      <c r="EK28333" s="598"/>
    </row>
    <row r="28334" spans="141:141">
      <c r="EK28334" s="598"/>
    </row>
    <row r="28335" spans="141:141">
      <c r="EK28335" s="598"/>
    </row>
    <row r="28336" spans="141:141">
      <c r="EK28336" s="598"/>
    </row>
    <row r="28337" spans="141:141">
      <c r="EK28337" s="598"/>
    </row>
    <row r="28338" spans="141:141">
      <c r="EK28338" s="598"/>
    </row>
    <row r="28339" spans="141:141">
      <c r="EK28339" s="598"/>
    </row>
    <row r="28340" spans="141:141">
      <c r="EK28340" s="598"/>
    </row>
    <row r="28341" spans="141:141">
      <c r="EK28341" s="598"/>
    </row>
    <row r="28342" spans="141:141">
      <c r="EK28342" s="598"/>
    </row>
    <row r="28343" spans="141:141">
      <c r="EK28343" s="598"/>
    </row>
    <row r="28344" spans="141:141">
      <c r="EK28344" s="598"/>
    </row>
    <row r="28345" spans="141:141">
      <c r="EK28345" s="598"/>
    </row>
    <row r="28346" spans="141:141">
      <c r="EK28346" s="598"/>
    </row>
    <row r="28347" spans="141:141">
      <c r="EK28347" s="598"/>
    </row>
    <row r="28348" spans="141:141">
      <c r="EK28348" s="598"/>
    </row>
    <row r="28349" spans="141:141">
      <c r="EK28349" s="598"/>
    </row>
    <row r="28350" spans="141:141">
      <c r="EK28350" s="598"/>
    </row>
    <row r="28351" spans="141:141">
      <c r="EK28351" s="598"/>
    </row>
    <row r="28352" spans="141:141">
      <c r="EK28352" s="598"/>
    </row>
    <row r="28353" spans="141:141">
      <c r="EK28353" s="598"/>
    </row>
    <row r="28354" spans="141:141">
      <c r="EK28354" s="598"/>
    </row>
    <row r="28355" spans="141:141">
      <c r="EK28355" s="598"/>
    </row>
    <row r="28356" spans="141:141">
      <c r="EK28356" s="598"/>
    </row>
    <row r="28357" spans="141:141">
      <c r="EK28357" s="598"/>
    </row>
    <row r="28358" spans="141:141">
      <c r="EK28358" s="598"/>
    </row>
    <row r="28359" spans="141:141">
      <c r="EK28359" s="598"/>
    </row>
    <row r="28360" spans="141:141">
      <c r="EK28360" s="598"/>
    </row>
    <row r="28361" spans="141:141">
      <c r="EK28361" s="598"/>
    </row>
    <row r="28362" spans="141:141">
      <c r="EK28362" s="598"/>
    </row>
    <row r="28363" spans="141:141">
      <c r="EK28363" s="598"/>
    </row>
    <row r="28364" spans="141:141">
      <c r="EK28364" s="598"/>
    </row>
    <row r="28365" spans="141:141">
      <c r="EK28365" s="598"/>
    </row>
    <row r="28366" spans="141:141">
      <c r="EK28366" s="598"/>
    </row>
    <row r="28367" spans="141:141">
      <c r="EK28367" s="598"/>
    </row>
    <row r="28368" spans="141:141">
      <c r="EK28368" s="598"/>
    </row>
    <row r="28369" spans="141:141">
      <c r="EK28369" s="598"/>
    </row>
    <row r="28370" spans="141:141">
      <c r="EK28370" s="598"/>
    </row>
    <row r="28371" spans="141:141">
      <c r="EK28371" s="598"/>
    </row>
    <row r="28372" spans="141:141">
      <c r="EK28372" s="598"/>
    </row>
    <row r="28373" spans="141:141">
      <c r="EK28373" s="598"/>
    </row>
    <row r="28374" spans="141:141">
      <c r="EK28374" s="598"/>
    </row>
    <row r="28375" spans="141:141">
      <c r="EK28375" s="598"/>
    </row>
    <row r="28376" spans="141:141">
      <c r="EK28376" s="598"/>
    </row>
    <row r="28377" spans="141:141">
      <c r="EK28377" s="598"/>
    </row>
    <row r="28378" spans="141:141">
      <c r="EK28378" s="598"/>
    </row>
    <row r="28379" spans="141:141">
      <c r="EK28379" s="598"/>
    </row>
    <row r="28380" spans="141:141">
      <c r="EK28380" s="598"/>
    </row>
    <row r="28381" spans="141:141">
      <c r="EK28381" s="598"/>
    </row>
    <row r="28382" spans="141:141">
      <c r="EK28382" s="598"/>
    </row>
    <row r="28383" spans="141:141">
      <c r="EK28383" s="598"/>
    </row>
    <row r="28384" spans="141:141">
      <c r="EK28384" s="598"/>
    </row>
    <row r="28385" spans="141:141">
      <c r="EK28385" s="598"/>
    </row>
    <row r="28386" spans="141:141">
      <c r="EK28386" s="598"/>
    </row>
    <row r="28387" spans="141:141">
      <c r="EK28387" s="598"/>
    </row>
    <row r="28388" spans="141:141">
      <c r="EK28388" s="598"/>
    </row>
    <row r="28389" spans="141:141">
      <c r="EK28389" s="598"/>
    </row>
    <row r="28390" spans="141:141">
      <c r="EK28390" s="598"/>
    </row>
    <row r="28391" spans="141:141">
      <c r="EK28391" s="598"/>
    </row>
    <row r="28392" spans="141:141">
      <c r="EK28392" s="598"/>
    </row>
    <row r="28393" spans="141:141">
      <c r="EK28393" s="598"/>
    </row>
    <row r="28394" spans="141:141">
      <c r="EK28394" s="598"/>
    </row>
    <row r="28395" spans="141:141">
      <c r="EK28395" s="598"/>
    </row>
    <row r="28396" spans="141:141">
      <c r="EK28396" s="598"/>
    </row>
    <row r="28397" spans="141:141">
      <c r="EK28397" s="598"/>
    </row>
    <row r="28398" spans="141:141">
      <c r="EK28398" s="598"/>
    </row>
    <row r="28399" spans="141:141">
      <c r="EK28399" s="598"/>
    </row>
    <row r="28400" spans="141:141">
      <c r="EK28400" s="598"/>
    </row>
    <row r="28401" spans="141:141">
      <c r="EK28401" s="598"/>
    </row>
    <row r="28402" spans="141:141">
      <c r="EK28402" s="598"/>
    </row>
    <row r="28403" spans="141:141">
      <c r="EK28403" s="598"/>
    </row>
    <row r="28404" spans="141:141">
      <c r="EK28404" s="598"/>
    </row>
    <row r="28405" spans="141:141">
      <c r="EK28405" s="598"/>
    </row>
    <row r="28406" spans="141:141">
      <c r="EK28406" s="598"/>
    </row>
    <row r="28407" spans="141:141">
      <c r="EK28407" s="598"/>
    </row>
    <row r="28408" spans="141:141">
      <c r="EK28408" s="598"/>
    </row>
    <row r="28409" spans="141:141">
      <c r="EK28409" s="598"/>
    </row>
    <row r="28410" spans="141:141">
      <c r="EK28410" s="598"/>
    </row>
    <row r="28411" spans="141:141">
      <c r="EK28411" s="598"/>
    </row>
    <row r="28412" spans="141:141">
      <c r="EK28412" s="598"/>
    </row>
    <row r="28413" spans="141:141">
      <c r="EK28413" s="598"/>
    </row>
    <row r="28414" spans="141:141">
      <c r="EK28414" s="598"/>
    </row>
    <row r="28415" spans="141:141">
      <c r="EK28415" s="598"/>
    </row>
    <row r="28416" spans="141:141">
      <c r="EK28416" s="598"/>
    </row>
    <row r="28417" spans="141:141">
      <c r="EK28417" s="598"/>
    </row>
    <row r="28418" spans="141:141">
      <c r="EK28418" s="598"/>
    </row>
    <row r="28419" spans="141:141">
      <c r="EK28419" s="598"/>
    </row>
    <row r="28420" spans="141:141">
      <c r="EK28420" s="598"/>
    </row>
    <row r="28421" spans="141:141">
      <c r="EK28421" s="598"/>
    </row>
    <row r="28422" spans="141:141">
      <c r="EK28422" s="598"/>
    </row>
    <row r="28423" spans="141:141">
      <c r="EK28423" s="598"/>
    </row>
    <row r="28424" spans="141:141">
      <c r="EK28424" s="598"/>
    </row>
    <row r="28425" spans="141:141">
      <c r="EK28425" s="598"/>
    </row>
    <row r="28426" spans="141:141">
      <c r="EK28426" s="598"/>
    </row>
    <row r="28427" spans="141:141">
      <c r="EK28427" s="598"/>
    </row>
    <row r="28428" spans="141:141">
      <c r="EK28428" s="598"/>
    </row>
    <row r="28429" spans="141:141">
      <c r="EK28429" s="598"/>
    </row>
    <row r="28430" spans="141:141">
      <c r="EK28430" s="598"/>
    </row>
    <row r="28431" spans="141:141">
      <c r="EK28431" s="598"/>
    </row>
    <row r="28432" spans="141:141">
      <c r="EK28432" s="598"/>
    </row>
    <row r="28433" spans="141:141">
      <c r="EK28433" s="598"/>
    </row>
    <row r="28434" spans="141:141">
      <c r="EK28434" s="598"/>
    </row>
    <row r="28435" spans="141:141">
      <c r="EK28435" s="598"/>
    </row>
    <row r="28436" spans="141:141">
      <c r="EK28436" s="598"/>
    </row>
    <row r="28437" spans="141:141">
      <c r="EK28437" s="598"/>
    </row>
    <row r="28438" spans="141:141">
      <c r="EK28438" s="598"/>
    </row>
    <row r="28439" spans="141:141">
      <c r="EK28439" s="598"/>
    </row>
    <row r="28440" spans="141:141">
      <c r="EK28440" s="598"/>
    </row>
    <row r="28441" spans="141:141">
      <c r="EK28441" s="598"/>
    </row>
    <row r="28442" spans="141:141">
      <c r="EK28442" s="598"/>
    </row>
    <row r="28443" spans="141:141">
      <c r="EK28443" s="598"/>
    </row>
    <row r="28444" spans="141:141">
      <c r="EK28444" s="598"/>
    </row>
    <row r="28445" spans="141:141">
      <c r="EK28445" s="598"/>
    </row>
    <row r="28446" spans="141:141">
      <c r="EK28446" s="598"/>
    </row>
    <row r="28447" spans="141:141">
      <c r="EK28447" s="598"/>
    </row>
    <row r="28448" spans="141:141">
      <c r="EK28448" s="598"/>
    </row>
    <row r="28449" spans="141:141">
      <c r="EK28449" s="598"/>
    </row>
    <row r="28450" spans="141:141">
      <c r="EK28450" s="598"/>
    </row>
    <row r="28451" spans="141:141">
      <c r="EK28451" s="598"/>
    </row>
    <row r="28452" spans="141:141">
      <c r="EK28452" s="598"/>
    </row>
    <row r="28453" spans="141:141">
      <c r="EK28453" s="598"/>
    </row>
    <row r="28454" spans="141:141">
      <c r="EK28454" s="598"/>
    </row>
    <row r="28455" spans="141:141">
      <c r="EK28455" s="598"/>
    </row>
    <row r="28456" spans="141:141">
      <c r="EK28456" s="598"/>
    </row>
    <row r="28457" spans="141:141">
      <c r="EK28457" s="598"/>
    </row>
    <row r="28458" spans="141:141">
      <c r="EK28458" s="598"/>
    </row>
    <row r="28459" spans="141:141">
      <c r="EK28459" s="598"/>
    </row>
    <row r="28460" spans="141:141">
      <c r="EK28460" s="598"/>
    </row>
    <row r="28461" spans="141:141">
      <c r="EK28461" s="598"/>
    </row>
    <row r="28462" spans="141:141">
      <c r="EK28462" s="598"/>
    </row>
    <row r="28463" spans="141:141">
      <c r="EK28463" s="598"/>
    </row>
    <row r="28464" spans="141:141">
      <c r="EK28464" s="598"/>
    </row>
    <row r="28465" spans="141:141">
      <c r="EK28465" s="598"/>
    </row>
    <row r="28466" spans="141:141">
      <c r="EK28466" s="598"/>
    </row>
    <row r="28467" spans="141:141">
      <c r="EK28467" s="598"/>
    </row>
    <row r="28468" spans="141:141">
      <c r="EK28468" s="598"/>
    </row>
    <row r="28469" spans="141:141">
      <c r="EK28469" s="598"/>
    </row>
    <row r="28470" spans="141:141">
      <c r="EK28470" s="598"/>
    </row>
    <row r="28471" spans="141:141">
      <c r="EK28471" s="598"/>
    </row>
    <row r="28472" spans="141:141">
      <c r="EK28472" s="598"/>
    </row>
    <row r="28473" spans="141:141">
      <c r="EK28473" s="598"/>
    </row>
    <row r="28474" spans="141:141">
      <c r="EK28474" s="598"/>
    </row>
    <row r="28475" spans="141:141">
      <c r="EK28475" s="598"/>
    </row>
    <row r="28476" spans="141:141">
      <c r="EK28476" s="598"/>
    </row>
    <row r="28477" spans="141:141">
      <c r="EK28477" s="598"/>
    </row>
    <row r="28478" spans="141:141">
      <c r="EK28478" s="598"/>
    </row>
    <row r="28479" spans="141:141">
      <c r="EK28479" s="598"/>
    </row>
    <row r="28480" spans="141:141">
      <c r="EK28480" s="598"/>
    </row>
    <row r="28481" spans="141:141">
      <c r="EK28481" s="598"/>
    </row>
    <row r="28482" spans="141:141">
      <c r="EK28482" s="598"/>
    </row>
    <row r="28483" spans="141:141">
      <c r="EK28483" s="598"/>
    </row>
    <row r="28484" spans="141:141">
      <c r="EK28484" s="598"/>
    </row>
    <row r="28485" spans="141:141">
      <c r="EK28485" s="598"/>
    </row>
    <row r="28486" spans="141:141">
      <c r="EK28486" s="598"/>
    </row>
    <row r="28487" spans="141:141">
      <c r="EK28487" s="598"/>
    </row>
    <row r="28488" spans="141:141">
      <c r="EK28488" s="598"/>
    </row>
    <row r="28489" spans="141:141">
      <c r="EK28489" s="598"/>
    </row>
    <row r="28490" spans="141:141">
      <c r="EK28490" s="598"/>
    </row>
    <row r="28491" spans="141:141">
      <c r="EK28491" s="598"/>
    </row>
    <row r="28492" spans="141:141">
      <c r="EK28492" s="598"/>
    </row>
    <row r="28493" spans="141:141">
      <c r="EK28493" s="598"/>
    </row>
    <row r="28494" spans="141:141">
      <c r="EK28494" s="598"/>
    </row>
    <row r="28495" spans="141:141">
      <c r="EK28495" s="598"/>
    </row>
    <row r="28496" spans="141:141">
      <c r="EK28496" s="598"/>
    </row>
    <row r="28497" spans="141:141">
      <c r="EK28497" s="598"/>
    </row>
    <row r="28498" spans="141:141">
      <c r="EK28498" s="598"/>
    </row>
    <row r="28499" spans="141:141">
      <c r="EK28499" s="598"/>
    </row>
    <row r="28500" spans="141:141">
      <c r="EK28500" s="598"/>
    </row>
    <row r="28501" spans="141:141">
      <c r="EK28501" s="598"/>
    </row>
    <row r="28502" spans="141:141">
      <c r="EK28502" s="598"/>
    </row>
    <row r="28503" spans="141:141">
      <c r="EK28503" s="598"/>
    </row>
    <row r="28504" spans="141:141">
      <c r="EK28504" s="598"/>
    </row>
    <row r="28505" spans="141:141">
      <c r="EK28505" s="598"/>
    </row>
    <row r="28506" spans="141:141">
      <c r="EK28506" s="598"/>
    </row>
    <row r="28507" spans="141:141">
      <c r="EK28507" s="598"/>
    </row>
    <row r="28508" spans="141:141">
      <c r="EK28508" s="598"/>
    </row>
    <row r="28509" spans="141:141">
      <c r="EK28509" s="598"/>
    </row>
    <row r="28510" spans="141:141">
      <c r="EK28510" s="598"/>
    </row>
    <row r="28511" spans="141:141">
      <c r="EK28511" s="598"/>
    </row>
    <row r="28512" spans="141:141">
      <c r="EK28512" s="598"/>
    </row>
    <row r="28513" spans="141:141">
      <c r="EK28513" s="598"/>
    </row>
    <row r="28514" spans="141:141">
      <c r="EK28514" s="598"/>
    </row>
    <row r="28515" spans="141:141">
      <c r="EK28515" s="598"/>
    </row>
    <row r="28516" spans="141:141">
      <c r="EK28516" s="598"/>
    </row>
    <row r="28517" spans="141:141">
      <c r="EK28517" s="598"/>
    </row>
    <row r="28518" spans="141:141">
      <c r="EK28518" s="598"/>
    </row>
    <row r="28519" spans="141:141">
      <c r="EK28519" s="598"/>
    </row>
    <row r="28520" spans="141:141">
      <c r="EK28520" s="598"/>
    </row>
    <row r="28521" spans="141:141">
      <c r="EK28521" s="598"/>
    </row>
    <row r="28522" spans="141:141">
      <c r="EK28522" s="598"/>
    </row>
    <row r="28523" spans="141:141">
      <c r="EK28523" s="598"/>
    </row>
    <row r="28524" spans="141:141">
      <c r="EK28524" s="598"/>
    </row>
    <row r="28525" spans="141:141">
      <c r="EK28525" s="598"/>
    </row>
    <row r="28526" spans="141:141">
      <c r="EK28526" s="598"/>
    </row>
    <row r="28527" spans="141:141">
      <c r="EK28527" s="598"/>
    </row>
    <row r="28528" spans="141:141">
      <c r="EK28528" s="598"/>
    </row>
    <row r="28529" spans="141:141">
      <c r="EK28529" s="598"/>
    </row>
    <row r="28530" spans="141:141">
      <c r="EK28530" s="598"/>
    </row>
    <row r="28531" spans="141:141">
      <c r="EK28531" s="598"/>
    </row>
    <row r="28532" spans="141:141">
      <c r="EK28532" s="598"/>
    </row>
    <row r="28533" spans="141:141">
      <c r="EK28533" s="598"/>
    </row>
    <row r="28534" spans="141:141">
      <c r="EK28534" s="598"/>
    </row>
    <row r="28535" spans="141:141">
      <c r="EK28535" s="598"/>
    </row>
    <row r="28536" spans="141:141">
      <c r="EK28536" s="598"/>
    </row>
    <row r="28537" spans="141:141">
      <c r="EK28537" s="598"/>
    </row>
    <row r="28538" spans="141:141">
      <c r="EK28538" s="598"/>
    </row>
    <row r="28539" spans="141:141">
      <c r="EK28539" s="598"/>
    </row>
    <row r="28540" spans="141:141">
      <c r="EK28540" s="598"/>
    </row>
    <row r="28541" spans="141:141">
      <c r="EK28541" s="598"/>
    </row>
    <row r="28542" spans="141:141">
      <c r="EK28542" s="598"/>
    </row>
    <row r="28543" spans="141:141">
      <c r="EK28543" s="598"/>
    </row>
    <row r="28544" spans="141:141">
      <c r="EK28544" s="598"/>
    </row>
    <row r="28545" spans="141:141">
      <c r="EK28545" s="598"/>
    </row>
    <row r="28546" spans="141:141">
      <c r="EK28546" s="598"/>
    </row>
    <row r="28547" spans="141:141">
      <c r="EK28547" s="598"/>
    </row>
    <row r="28548" spans="141:141">
      <c r="EK28548" s="598"/>
    </row>
    <row r="28549" spans="141:141">
      <c r="EK28549" s="598"/>
    </row>
    <row r="28550" spans="141:141">
      <c r="EK28550" s="598"/>
    </row>
    <row r="28551" spans="141:141">
      <c r="EK28551" s="598"/>
    </row>
    <row r="28552" spans="141:141">
      <c r="EK28552" s="598"/>
    </row>
    <row r="28553" spans="141:141">
      <c r="EK28553" s="598"/>
    </row>
    <row r="28554" spans="141:141">
      <c r="EK28554" s="598"/>
    </row>
    <row r="28555" spans="141:141">
      <c r="EK28555" s="598"/>
    </row>
    <row r="28556" spans="141:141">
      <c r="EK28556" s="598"/>
    </row>
    <row r="28557" spans="141:141">
      <c r="EK28557" s="598"/>
    </row>
    <row r="28558" spans="141:141">
      <c r="EK28558" s="598"/>
    </row>
    <row r="28559" spans="141:141">
      <c r="EK28559" s="598"/>
    </row>
    <row r="28560" spans="141:141">
      <c r="EK28560" s="598"/>
    </row>
    <row r="28561" spans="141:141">
      <c r="EK28561" s="598"/>
    </row>
    <row r="28562" spans="141:141">
      <c r="EK28562" s="598"/>
    </row>
    <row r="28563" spans="141:141">
      <c r="EK28563" s="598"/>
    </row>
    <row r="28564" spans="141:141">
      <c r="EK28564" s="598"/>
    </row>
    <row r="28565" spans="141:141">
      <c r="EK28565" s="598"/>
    </row>
    <row r="28566" spans="141:141">
      <c r="EK28566" s="598"/>
    </row>
    <row r="28567" spans="141:141">
      <c r="EK28567" s="598"/>
    </row>
    <row r="28568" spans="141:141">
      <c r="EK28568" s="598"/>
    </row>
    <row r="28569" spans="141:141">
      <c r="EK28569" s="598"/>
    </row>
    <row r="28570" spans="141:141">
      <c r="EK28570" s="598"/>
    </row>
    <row r="28571" spans="141:141">
      <c r="EK28571" s="598"/>
    </row>
    <row r="28572" spans="141:141">
      <c r="EK28572" s="598"/>
    </row>
    <row r="28573" spans="141:141">
      <c r="EK28573" s="598"/>
    </row>
    <row r="28574" spans="141:141">
      <c r="EK28574" s="598"/>
    </row>
    <row r="28575" spans="141:141">
      <c r="EK28575" s="598"/>
    </row>
    <row r="28576" spans="141:141">
      <c r="EK28576" s="598"/>
    </row>
    <row r="28577" spans="141:141">
      <c r="EK28577" s="598"/>
    </row>
    <row r="28578" spans="141:141">
      <c r="EK28578" s="598"/>
    </row>
    <row r="28579" spans="141:141">
      <c r="EK28579" s="598"/>
    </row>
    <row r="28580" spans="141:141">
      <c r="EK28580" s="598"/>
    </row>
    <row r="28581" spans="141:141">
      <c r="EK28581" s="598"/>
    </row>
    <row r="28582" spans="141:141">
      <c r="EK28582" s="598"/>
    </row>
    <row r="28583" spans="141:141">
      <c r="EK28583" s="598"/>
    </row>
    <row r="28584" spans="141:141">
      <c r="EK28584" s="598"/>
    </row>
    <row r="28585" spans="141:141">
      <c r="EK28585" s="598"/>
    </row>
    <row r="28586" spans="141:141">
      <c r="EK28586" s="598"/>
    </row>
    <row r="28587" spans="141:141">
      <c r="EK28587" s="598"/>
    </row>
    <row r="28588" spans="141:141">
      <c r="EK28588" s="598"/>
    </row>
    <row r="28589" spans="141:141">
      <c r="EK28589" s="598"/>
    </row>
    <row r="28590" spans="141:141">
      <c r="EK28590" s="598"/>
    </row>
    <row r="28591" spans="141:141">
      <c r="EK28591" s="598"/>
    </row>
    <row r="28592" spans="141:141">
      <c r="EK28592" s="598"/>
    </row>
    <row r="28593" spans="141:141">
      <c r="EK28593" s="598"/>
    </row>
    <row r="28594" spans="141:141">
      <c r="EK28594" s="598"/>
    </row>
    <row r="28595" spans="141:141">
      <c r="EK28595" s="598"/>
    </row>
    <row r="28596" spans="141:141">
      <c r="EK28596" s="598"/>
    </row>
    <row r="28597" spans="141:141">
      <c r="EK28597" s="598"/>
    </row>
    <row r="28598" spans="141:141">
      <c r="EK28598" s="598"/>
    </row>
    <row r="28599" spans="141:141">
      <c r="EK28599" s="598"/>
    </row>
    <row r="28600" spans="141:141">
      <c r="EK28600" s="598"/>
    </row>
    <row r="28601" spans="141:141">
      <c r="EK28601" s="598"/>
    </row>
    <row r="28602" spans="141:141">
      <c r="EK28602" s="598"/>
    </row>
    <row r="28603" spans="141:141">
      <c r="EK28603" s="598"/>
    </row>
    <row r="28604" spans="141:141">
      <c r="EK28604" s="598"/>
    </row>
    <row r="28605" spans="141:141">
      <c r="EK28605" s="598"/>
    </row>
    <row r="28606" spans="141:141">
      <c r="EK28606" s="598"/>
    </row>
    <row r="28607" spans="141:141">
      <c r="EK28607" s="598"/>
    </row>
    <row r="28608" spans="141:141">
      <c r="EK28608" s="598"/>
    </row>
    <row r="28609" spans="141:141">
      <c r="EK28609" s="598"/>
    </row>
    <row r="28610" spans="141:141">
      <c r="EK28610" s="598"/>
    </row>
    <row r="28611" spans="141:141">
      <c r="EK28611" s="598"/>
    </row>
    <row r="28612" spans="141:141">
      <c r="EK28612" s="598"/>
    </row>
    <row r="28613" spans="141:141">
      <c r="EK28613" s="598"/>
    </row>
    <row r="28614" spans="141:141">
      <c r="EK28614" s="598"/>
    </row>
    <row r="28615" spans="141:141">
      <c r="EK28615" s="598"/>
    </row>
    <row r="28616" spans="141:141">
      <c r="EK28616" s="598"/>
    </row>
    <row r="28617" spans="141:141">
      <c r="EK28617" s="598"/>
    </row>
    <row r="28618" spans="141:141">
      <c r="EK28618" s="598"/>
    </row>
    <row r="28619" spans="141:141">
      <c r="EK28619" s="598"/>
    </row>
    <row r="28620" spans="141:141">
      <c r="EK28620" s="598"/>
    </row>
    <row r="28621" spans="141:141">
      <c r="EK28621" s="598"/>
    </row>
    <row r="28622" spans="141:141">
      <c r="EK28622" s="598"/>
    </row>
    <row r="28623" spans="141:141">
      <c r="EK28623" s="598"/>
    </row>
    <row r="28624" spans="141:141">
      <c r="EK28624" s="598"/>
    </row>
    <row r="28625" spans="141:141">
      <c r="EK28625" s="598"/>
    </row>
    <row r="28626" spans="141:141">
      <c r="EK28626" s="598"/>
    </row>
    <row r="28627" spans="141:141">
      <c r="EK28627" s="598"/>
    </row>
    <row r="28628" spans="141:141">
      <c r="EK28628" s="598"/>
    </row>
    <row r="28629" spans="141:141">
      <c r="EK28629" s="598"/>
    </row>
    <row r="28630" spans="141:141">
      <c r="EK28630" s="598"/>
    </row>
    <row r="28631" spans="141:141">
      <c r="EK28631" s="598"/>
    </row>
    <row r="28632" spans="141:141">
      <c r="EK28632" s="598"/>
    </row>
    <row r="28633" spans="141:141">
      <c r="EK28633" s="598"/>
    </row>
    <row r="28634" spans="141:141">
      <c r="EK28634" s="598"/>
    </row>
    <row r="28635" spans="141:141">
      <c r="EK28635" s="598"/>
    </row>
    <row r="28636" spans="141:141">
      <c r="EK28636" s="598"/>
    </row>
    <row r="28637" spans="141:141">
      <c r="EK28637" s="598"/>
    </row>
    <row r="28638" spans="141:141">
      <c r="EK28638" s="598"/>
    </row>
    <row r="28639" spans="141:141">
      <c r="EK28639" s="598"/>
    </row>
    <row r="28640" spans="141:141">
      <c r="EK28640" s="598"/>
    </row>
    <row r="28641" spans="141:141">
      <c r="EK28641" s="598"/>
    </row>
    <row r="28642" spans="141:141">
      <c r="EK28642" s="598"/>
    </row>
    <row r="28643" spans="141:141">
      <c r="EK28643" s="598"/>
    </row>
    <row r="28644" spans="141:141">
      <c r="EK28644" s="598"/>
    </row>
    <row r="28645" spans="141:141">
      <c r="EK28645" s="598"/>
    </row>
    <row r="28646" spans="141:141">
      <c r="EK28646" s="598"/>
    </row>
    <row r="28647" spans="141:141">
      <c r="EK28647" s="598"/>
    </row>
    <row r="28648" spans="141:141">
      <c r="EK28648" s="598"/>
    </row>
    <row r="28649" spans="141:141">
      <c r="EK28649" s="598"/>
    </row>
    <row r="28650" spans="141:141">
      <c r="EK28650" s="598"/>
    </row>
    <row r="28651" spans="141:141">
      <c r="EK28651" s="598"/>
    </row>
    <row r="28652" spans="141:141">
      <c r="EK28652" s="598"/>
    </row>
    <row r="28653" spans="141:141">
      <c r="EK28653" s="598"/>
    </row>
    <row r="28654" spans="141:141">
      <c r="EK28654" s="598"/>
    </row>
    <row r="28655" spans="141:141">
      <c r="EK28655" s="598"/>
    </row>
    <row r="28656" spans="141:141">
      <c r="EK28656" s="598"/>
    </row>
    <row r="28657" spans="141:141">
      <c r="EK28657" s="598"/>
    </row>
    <row r="28658" spans="141:141">
      <c r="EK28658" s="598"/>
    </row>
    <row r="28659" spans="141:141">
      <c r="EK28659" s="598"/>
    </row>
    <row r="28660" spans="141:141">
      <c r="EK28660" s="598"/>
    </row>
    <row r="28661" spans="141:141">
      <c r="EK28661" s="598"/>
    </row>
    <row r="28662" spans="141:141">
      <c r="EK28662" s="598"/>
    </row>
    <row r="28663" spans="141:141">
      <c r="EK28663" s="598"/>
    </row>
    <row r="28664" spans="141:141">
      <c r="EK28664" s="598"/>
    </row>
    <row r="28665" spans="141:141">
      <c r="EK28665" s="598"/>
    </row>
    <row r="28666" spans="141:141">
      <c r="EK28666" s="598"/>
    </row>
    <row r="28667" spans="141:141">
      <c r="EK28667" s="598"/>
    </row>
    <row r="28668" spans="141:141">
      <c r="EK28668" s="598"/>
    </row>
    <row r="28669" spans="141:141">
      <c r="EK28669" s="598"/>
    </row>
    <row r="28670" spans="141:141">
      <c r="EK28670" s="598"/>
    </row>
    <row r="28671" spans="141:141">
      <c r="EK28671" s="598"/>
    </row>
    <row r="28672" spans="141:141">
      <c r="EK28672" s="598"/>
    </row>
    <row r="28673" spans="141:141">
      <c r="EK28673" s="598"/>
    </row>
    <row r="28674" spans="141:141">
      <c r="EK28674" s="598"/>
    </row>
    <row r="28675" spans="141:141">
      <c r="EK28675" s="598"/>
    </row>
    <row r="28676" spans="141:141">
      <c r="EK28676" s="598"/>
    </row>
    <row r="28677" spans="141:141">
      <c r="EK28677" s="598"/>
    </row>
    <row r="28678" spans="141:141">
      <c r="EK28678" s="598"/>
    </row>
    <row r="28679" spans="141:141">
      <c r="EK28679" s="598"/>
    </row>
    <row r="28680" spans="141:141">
      <c r="EK28680" s="598"/>
    </row>
    <row r="28681" spans="141:141">
      <c r="EK28681" s="598"/>
    </row>
    <row r="28682" spans="141:141">
      <c r="EK28682" s="598"/>
    </row>
    <row r="28683" spans="141:141">
      <c r="EK28683" s="598"/>
    </row>
    <row r="28684" spans="141:141">
      <c r="EK28684" s="598"/>
    </row>
    <row r="28685" spans="141:141">
      <c r="EK28685" s="598"/>
    </row>
    <row r="28686" spans="141:141">
      <c r="EK28686" s="598"/>
    </row>
    <row r="28687" spans="141:141">
      <c r="EK28687" s="598"/>
    </row>
    <row r="28688" spans="141:141">
      <c r="EK28688" s="598"/>
    </row>
    <row r="28689" spans="141:141">
      <c r="EK28689" s="598"/>
    </row>
    <row r="28690" spans="141:141">
      <c r="EK28690" s="598"/>
    </row>
    <row r="28691" spans="141:141">
      <c r="EK28691" s="598"/>
    </row>
    <row r="28692" spans="141:141">
      <c r="EK28692" s="598"/>
    </row>
    <row r="28693" spans="141:141">
      <c r="EK28693" s="598"/>
    </row>
    <row r="28694" spans="141:141">
      <c r="EK28694" s="598"/>
    </row>
    <row r="28695" spans="141:141">
      <c r="EK28695" s="598"/>
    </row>
    <row r="28696" spans="141:141">
      <c r="EK28696" s="598"/>
    </row>
    <row r="28697" spans="141:141">
      <c r="EK28697" s="598"/>
    </row>
    <row r="28698" spans="141:141">
      <c r="EK28698" s="598"/>
    </row>
    <row r="28699" spans="141:141">
      <c r="EK28699" s="598"/>
    </row>
    <row r="28700" spans="141:141">
      <c r="EK28700" s="598"/>
    </row>
    <row r="28701" spans="141:141">
      <c r="EK28701" s="598"/>
    </row>
    <row r="28702" spans="141:141">
      <c r="EK28702" s="598"/>
    </row>
    <row r="28703" spans="141:141">
      <c r="EK28703" s="598"/>
    </row>
    <row r="28704" spans="141:141">
      <c r="EK28704" s="598"/>
    </row>
    <row r="28705" spans="141:141">
      <c r="EK28705" s="598"/>
    </row>
    <row r="28706" spans="141:141">
      <c r="EK28706" s="598"/>
    </row>
    <row r="28707" spans="141:141">
      <c r="EK28707" s="598"/>
    </row>
    <row r="28708" spans="141:141">
      <c r="EK28708" s="598"/>
    </row>
    <row r="28709" spans="141:141">
      <c r="EK28709" s="598"/>
    </row>
    <row r="28710" spans="141:141">
      <c r="EK28710" s="598"/>
    </row>
    <row r="28711" spans="141:141">
      <c r="EK28711" s="598"/>
    </row>
    <row r="28712" spans="141:141">
      <c r="EK28712" s="598"/>
    </row>
    <row r="28713" spans="141:141">
      <c r="EK28713" s="598"/>
    </row>
    <row r="28714" spans="141:141">
      <c r="EK28714" s="598"/>
    </row>
    <row r="28715" spans="141:141">
      <c r="EK28715" s="598"/>
    </row>
    <row r="28716" spans="141:141">
      <c r="EK28716" s="598"/>
    </row>
    <row r="28717" spans="141:141">
      <c r="EK28717" s="598"/>
    </row>
    <row r="28718" spans="141:141">
      <c r="EK28718" s="598"/>
    </row>
    <row r="28719" spans="141:141">
      <c r="EK28719" s="598"/>
    </row>
    <row r="28720" spans="141:141">
      <c r="EK28720" s="598"/>
    </row>
    <row r="28721" spans="141:141">
      <c r="EK28721" s="598"/>
    </row>
    <row r="28722" spans="141:141">
      <c r="EK28722" s="598"/>
    </row>
    <row r="28723" spans="141:141">
      <c r="EK28723" s="598"/>
    </row>
    <row r="28724" spans="141:141">
      <c r="EK28724" s="598"/>
    </row>
    <row r="28725" spans="141:141">
      <c r="EK28725" s="598"/>
    </row>
    <row r="28726" spans="141:141">
      <c r="EK28726" s="598"/>
    </row>
    <row r="28727" spans="141:141">
      <c r="EK28727" s="598"/>
    </row>
    <row r="28728" spans="141:141">
      <c r="EK28728" s="598"/>
    </row>
    <row r="28729" spans="141:141">
      <c r="EK28729" s="598"/>
    </row>
    <row r="28730" spans="141:141">
      <c r="EK28730" s="598"/>
    </row>
    <row r="28731" spans="141:141">
      <c r="EK28731" s="598"/>
    </row>
    <row r="28732" spans="141:141">
      <c r="EK28732" s="598"/>
    </row>
    <row r="28733" spans="141:141">
      <c r="EK28733" s="598"/>
    </row>
    <row r="28734" spans="141:141">
      <c r="EK28734" s="598"/>
    </row>
    <row r="28735" spans="141:141">
      <c r="EK28735" s="598"/>
    </row>
    <row r="28736" spans="141:141">
      <c r="EK28736" s="598"/>
    </row>
    <row r="28737" spans="141:141">
      <c r="EK28737" s="598"/>
    </row>
    <row r="28738" spans="141:141">
      <c r="EK28738" s="598"/>
    </row>
    <row r="28739" spans="141:141">
      <c r="EK28739" s="598"/>
    </row>
    <row r="28740" spans="141:141">
      <c r="EK28740" s="598"/>
    </row>
    <row r="28741" spans="141:141">
      <c r="EK28741" s="598"/>
    </row>
    <row r="28742" spans="141:141">
      <c r="EK28742" s="598"/>
    </row>
    <row r="28743" spans="141:141">
      <c r="EK28743" s="598"/>
    </row>
    <row r="28744" spans="141:141">
      <c r="EK28744" s="598"/>
    </row>
    <row r="28745" spans="141:141">
      <c r="EK28745" s="598"/>
    </row>
    <row r="28746" spans="141:141">
      <c r="EK28746" s="598"/>
    </row>
    <row r="28747" spans="141:141">
      <c r="EK28747" s="598"/>
    </row>
    <row r="28748" spans="141:141">
      <c r="EK28748" s="598"/>
    </row>
    <row r="28749" spans="141:141">
      <c r="EK28749" s="598"/>
    </row>
    <row r="28750" spans="141:141">
      <c r="EK28750" s="598"/>
    </row>
    <row r="28751" spans="141:141">
      <c r="EK28751" s="598"/>
    </row>
    <row r="28752" spans="141:141">
      <c r="EK28752" s="598"/>
    </row>
    <row r="28753" spans="141:141">
      <c r="EK28753" s="598"/>
    </row>
    <row r="28754" spans="141:141">
      <c r="EK28754" s="598"/>
    </row>
    <row r="28755" spans="141:141">
      <c r="EK28755" s="598"/>
    </row>
    <row r="28756" spans="141:141">
      <c r="EK28756" s="598"/>
    </row>
    <row r="28757" spans="141:141">
      <c r="EK28757" s="598"/>
    </row>
    <row r="28758" spans="141:141">
      <c r="EK28758" s="598"/>
    </row>
    <row r="28759" spans="141:141">
      <c r="EK28759" s="598"/>
    </row>
    <row r="28760" spans="141:141">
      <c r="EK28760" s="598"/>
    </row>
    <row r="28761" spans="141:141">
      <c r="EK28761" s="598"/>
    </row>
    <row r="28762" spans="141:141">
      <c r="EK28762" s="598"/>
    </row>
    <row r="28763" spans="141:141">
      <c r="EK28763" s="598"/>
    </row>
    <row r="28764" spans="141:141">
      <c r="EK28764" s="598"/>
    </row>
    <row r="28765" spans="141:141">
      <c r="EK28765" s="598"/>
    </row>
    <row r="28766" spans="141:141">
      <c r="EK28766" s="598"/>
    </row>
    <row r="28767" spans="141:141">
      <c r="EK28767" s="598"/>
    </row>
    <row r="28768" spans="141:141">
      <c r="EK28768" s="598"/>
    </row>
    <row r="28769" spans="141:141">
      <c r="EK28769" s="598"/>
    </row>
    <row r="28770" spans="141:141">
      <c r="EK28770" s="598"/>
    </row>
    <row r="28771" spans="141:141">
      <c r="EK28771" s="598"/>
    </row>
    <row r="28772" spans="141:141">
      <c r="EK28772" s="598"/>
    </row>
    <row r="28773" spans="141:141">
      <c r="EK28773" s="598"/>
    </row>
    <row r="28774" spans="141:141">
      <c r="EK28774" s="598"/>
    </row>
    <row r="28775" spans="141:141">
      <c r="EK28775" s="598"/>
    </row>
    <row r="28776" spans="141:141">
      <c r="EK28776" s="598"/>
    </row>
    <row r="28777" spans="141:141">
      <c r="EK28777" s="598"/>
    </row>
    <row r="28778" spans="141:141">
      <c r="EK28778" s="598"/>
    </row>
    <row r="28779" spans="141:141">
      <c r="EK28779" s="598"/>
    </row>
    <row r="28780" spans="141:141">
      <c r="EK28780" s="598"/>
    </row>
    <row r="28781" spans="141:141">
      <c r="EK28781" s="598"/>
    </row>
    <row r="28782" spans="141:141">
      <c r="EK28782" s="598"/>
    </row>
    <row r="28783" spans="141:141">
      <c r="EK28783" s="598"/>
    </row>
    <row r="28784" spans="141:141">
      <c r="EK28784" s="598"/>
    </row>
    <row r="28785" spans="141:141">
      <c r="EK28785" s="598"/>
    </row>
    <row r="28786" spans="141:141">
      <c r="EK28786" s="598"/>
    </row>
    <row r="28787" spans="141:141">
      <c r="EK28787" s="598"/>
    </row>
    <row r="28788" spans="141:141">
      <c r="EK28788" s="598"/>
    </row>
    <row r="28789" spans="141:141">
      <c r="EK28789" s="598"/>
    </row>
    <row r="28790" spans="141:141">
      <c r="EK28790" s="598"/>
    </row>
    <row r="28791" spans="141:141">
      <c r="EK28791" s="598"/>
    </row>
    <row r="28792" spans="141:141">
      <c r="EK28792" s="598"/>
    </row>
    <row r="28793" spans="141:141">
      <c r="EK28793" s="598"/>
    </row>
    <row r="28794" spans="141:141">
      <c r="EK28794" s="598"/>
    </row>
    <row r="28795" spans="141:141">
      <c r="EK28795" s="598"/>
    </row>
    <row r="28796" spans="141:141">
      <c r="EK28796" s="598"/>
    </row>
    <row r="28797" spans="141:141">
      <c r="EK28797" s="598"/>
    </row>
    <row r="28798" spans="141:141">
      <c r="EK28798" s="598"/>
    </row>
    <row r="28799" spans="141:141">
      <c r="EK28799" s="598"/>
    </row>
    <row r="28800" spans="141:141">
      <c r="EK28800" s="598"/>
    </row>
    <row r="28801" spans="141:141">
      <c r="EK28801" s="598"/>
    </row>
    <row r="28802" spans="141:141">
      <c r="EK28802" s="598"/>
    </row>
    <row r="28803" spans="141:141">
      <c r="EK28803" s="598"/>
    </row>
    <row r="28804" spans="141:141">
      <c r="EK28804" s="598"/>
    </row>
    <row r="28805" spans="141:141">
      <c r="EK28805" s="598"/>
    </row>
    <row r="28806" spans="141:141">
      <c r="EK28806" s="598"/>
    </row>
    <row r="28807" spans="141:141">
      <c r="EK28807" s="598"/>
    </row>
    <row r="28808" spans="141:141">
      <c r="EK28808" s="598"/>
    </row>
    <row r="28809" spans="141:141">
      <c r="EK28809" s="598"/>
    </row>
    <row r="28810" spans="141:141">
      <c r="EK28810" s="598"/>
    </row>
    <row r="28811" spans="141:141">
      <c r="EK28811" s="598"/>
    </row>
    <row r="28812" spans="141:141">
      <c r="EK28812" s="598"/>
    </row>
    <row r="28813" spans="141:141">
      <c r="EK28813" s="598"/>
    </row>
    <row r="28814" spans="141:141">
      <c r="EK28814" s="598"/>
    </row>
    <row r="28815" spans="141:141">
      <c r="EK28815" s="598"/>
    </row>
    <row r="28816" spans="141:141">
      <c r="EK28816" s="598"/>
    </row>
    <row r="28817" spans="141:141">
      <c r="EK28817" s="598"/>
    </row>
    <row r="28818" spans="141:141">
      <c r="EK28818" s="598"/>
    </row>
    <row r="28819" spans="141:141">
      <c r="EK28819" s="598"/>
    </row>
    <row r="28820" spans="141:141">
      <c r="EK28820" s="598"/>
    </row>
    <row r="28821" spans="141:141">
      <c r="EK28821" s="598"/>
    </row>
    <row r="28822" spans="141:141">
      <c r="EK28822" s="598"/>
    </row>
    <row r="28823" spans="141:141">
      <c r="EK28823" s="598"/>
    </row>
    <row r="28824" spans="141:141">
      <c r="EK28824" s="598"/>
    </row>
    <row r="28825" spans="141:141">
      <c r="EK28825" s="598"/>
    </row>
    <row r="28826" spans="141:141">
      <c r="EK28826" s="598"/>
    </row>
    <row r="28827" spans="141:141">
      <c r="EK28827" s="598"/>
    </row>
    <row r="28828" spans="141:141">
      <c r="EK28828" s="598"/>
    </row>
    <row r="28829" spans="141:141">
      <c r="EK28829" s="598"/>
    </row>
    <row r="28830" spans="141:141">
      <c r="EK28830" s="598"/>
    </row>
    <row r="28831" spans="141:141">
      <c r="EK28831" s="598"/>
    </row>
    <row r="28832" spans="141:141">
      <c r="EK28832" s="598"/>
    </row>
    <row r="28833" spans="141:141">
      <c r="EK28833" s="598"/>
    </row>
    <row r="28834" spans="141:141">
      <c r="EK28834" s="598"/>
    </row>
    <row r="28835" spans="141:141">
      <c r="EK28835" s="598"/>
    </row>
    <row r="28836" spans="141:141">
      <c r="EK28836" s="598"/>
    </row>
    <row r="28837" spans="141:141">
      <c r="EK28837" s="598"/>
    </row>
    <row r="28838" spans="141:141">
      <c r="EK28838" s="598"/>
    </row>
    <row r="28839" spans="141:141">
      <c r="EK28839" s="598"/>
    </row>
    <row r="28840" spans="141:141">
      <c r="EK28840" s="598"/>
    </row>
    <row r="28841" spans="141:141">
      <c r="EK28841" s="598"/>
    </row>
    <row r="28842" spans="141:141">
      <c r="EK28842" s="598"/>
    </row>
    <row r="28843" spans="141:141">
      <c r="EK28843" s="598"/>
    </row>
    <row r="28844" spans="141:141">
      <c r="EK28844" s="598"/>
    </row>
    <row r="28845" spans="141:141">
      <c r="EK28845" s="598"/>
    </row>
    <row r="28846" spans="141:141">
      <c r="EK28846" s="598"/>
    </row>
    <row r="28847" spans="141:141">
      <c r="EK28847" s="598"/>
    </row>
    <row r="28848" spans="141:141">
      <c r="EK28848" s="598"/>
    </row>
    <row r="28849" spans="141:141">
      <c r="EK28849" s="598"/>
    </row>
    <row r="28850" spans="141:141">
      <c r="EK28850" s="598"/>
    </row>
    <row r="28851" spans="141:141">
      <c r="EK28851" s="598"/>
    </row>
    <row r="28852" spans="141:141">
      <c r="EK28852" s="598"/>
    </row>
    <row r="28853" spans="141:141">
      <c r="EK28853" s="598"/>
    </row>
    <row r="28854" spans="141:141">
      <c r="EK28854" s="598"/>
    </row>
    <row r="28855" spans="141:141">
      <c r="EK28855" s="598"/>
    </row>
    <row r="28856" spans="141:141">
      <c r="EK28856" s="598"/>
    </row>
    <row r="28857" spans="141:141">
      <c r="EK28857" s="598"/>
    </row>
    <row r="28858" spans="141:141">
      <c r="EK28858" s="598"/>
    </row>
    <row r="28859" spans="141:141">
      <c r="EK28859" s="598"/>
    </row>
    <row r="28860" spans="141:141">
      <c r="EK28860" s="598"/>
    </row>
    <row r="28861" spans="141:141">
      <c r="EK28861" s="598"/>
    </row>
    <row r="28862" spans="141:141">
      <c r="EK28862" s="598"/>
    </row>
    <row r="28863" spans="141:141">
      <c r="EK28863" s="598"/>
    </row>
    <row r="28864" spans="141:141">
      <c r="EK28864" s="598"/>
    </row>
    <row r="28865" spans="141:141">
      <c r="EK28865" s="598"/>
    </row>
    <row r="28866" spans="141:141">
      <c r="EK28866" s="598"/>
    </row>
    <row r="28867" spans="141:141">
      <c r="EK28867" s="598"/>
    </row>
    <row r="28868" spans="141:141">
      <c r="EK28868" s="598"/>
    </row>
    <row r="28869" spans="141:141">
      <c r="EK28869" s="598"/>
    </row>
    <row r="28870" spans="141:141">
      <c r="EK28870" s="598"/>
    </row>
    <row r="28871" spans="141:141">
      <c r="EK28871" s="598"/>
    </row>
    <row r="28872" spans="141:141">
      <c r="EK28872" s="598"/>
    </row>
    <row r="28873" spans="141:141">
      <c r="EK28873" s="598"/>
    </row>
    <row r="28874" spans="141:141">
      <c r="EK28874" s="598"/>
    </row>
    <row r="28875" spans="141:141">
      <c r="EK28875" s="598"/>
    </row>
    <row r="28876" spans="141:141">
      <c r="EK28876" s="598"/>
    </row>
    <row r="28877" spans="141:141">
      <c r="EK28877" s="598"/>
    </row>
    <row r="28878" spans="141:141">
      <c r="EK28878" s="598"/>
    </row>
    <row r="28879" spans="141:141">
      <c r="EK28879" s="598"/>
    </row>
    <row r="28880" spans="141:141">
      <c r="EK28880" s="598"/>
    </row>
    <row r="28881" spans="141:141">
      <c r="EK28881" s="598"/>
    </row>
    <row r="28882" spans="141:141">
      <c r="EK28882" s="598"/>
    </row>
    <row r="28883" spans="141:141">
      <c r="EK28883" s="598"/>
    </row>
    <row r="28884" spans="141:141">
      <c r="EK28884" s="598"/>
    </row>
    <row r="28885" spans="141:141">
      <c r="EK28885" s="598"/>
    </row>
    <row r="28886" spans="141:141">
      <c r="EK28886" s="598"/>
    </row>
    <row r="28887" spans="141:141">
      <c r="EK28887" s="598"/>
    </row>
    <row r="28888" spans="141:141">
      <c r="EK28888" s="598"/>
    </row>
    <row r="28889" spans="141:141">
      <c r="EK28889" s="598"/>
    </row>
    <row r="28890" spans="141:141">
      <c r="EK28890" s="598"/>
    </row>
    <row r="28891" spans="141:141">
      <c r="EK28891" s="598"/>
    </row>
    <row r="28892" spans="141:141">
      <c r="EK28892" s="598"/>
    </row>
    <row r="28893" spans="141:141">
      <c r="EK28893" s="598"/>
    </row>
    <row r="28894" spans="141:141">
      <c r="EK28894" s="598"/>
    </row>
    <row r="28895" spans="141:141">
      <c r="EK28895" s="598"/>
    </row>
    <row r="28896" spans="141:141">
      <c r="EK28896" s="598"/>
    </row>
    <row r="28897" spans="141:141">
      <c r="EK28897" s="598"/>
    </row>
    <row r="28898" spans="141:141">
      <c r="EK28898" s="598"/>
    </row>
    <row r="28899" spans="141:141">
      <c r="EK28899" s="598"/>
    </row>
    <row r="28900" spans="141:141">
      <c r="EK28900" s="598"/>
    </row>
    <row r="28901" spans="141:141">
      <c r="EK28901" s="598"/>
    </row>
    <row r="28902" spans="141:141">
      <c r="EK28902" s="598"/>
    </row>
    <row r="28903" spans="141:141">
      <c r="EK28903" s="598"/>
    </row>
    <row r="28904" spans="141:141">
      <c r="EK28904" s="598"/>
    </row>
    <row r="28905" spans="141:141">
      <c r="EK28905" s="598"/>
    </row>
    <row r="28906" spans="141:141">
      <c r="EK28906" s="598"/>
    </row>
    <row r="28907" spans="141:141">
      <c r="EK28907" s="598"/>
    </row>
    <row r="28908" spans="141:141">
      <c r="EK28908" s="598"/>
    </row>
    <row r="28909" spans="141:141">
      <c r="EK28909" s="598"/>
    </row>
    <row r="28910" spans="141:141">
      <c r="EK28910" s="598"/>
    </row>
    <row r="28911" spans="141:141">
      <c r="EK28911" s="598"/>
    </row>
    <row r="28912" spans="141:141">
      <c r="EK28912" s="598"/>
    </row>
    <row r="28913" spans="141:141">
      <c r="EK28913" s="598"/>
    </row>
    <row r="28914" spans="141:141">
      <c r="EK28914" s="598"/>
    </row>
    <row r="28915" spans="141:141">
      <c r="EK28915" s="598"/>
    </row>
    <row r="28916" spans="141:141">
      <c r="EK28916" s="598"/>
    </row>
    <row r="28917" spans="141:141">
      <c r="EK28917" s="598"/>
    </row>
    <row r="28918" spans="141:141">
      <c r="EK28918" s="598"/>
    </row>
    <row r="28919" spans="141:141">
      <c r="EK28919" s="598"/>
    </row>
    <row r="28920" spans="141:141">
      <c r="EK28920" s="598"/>
    </row>
    <row r="28921" spans="141:141">
      <c r="EK28921" s="598"/>
    </row>
    <row r="28922" spans="141:141">
      <c r="EK28922" s="598"/>
    </row>
    <row r="28923" spans="141:141">
      <c r="EK28923" s="598"/>
    </row>
    <row r="28924" spans="141:141">
      <c r="EK28924" s="598"/>
    </row>
    <row r="28925" spans="141:141">
      <c r="EK28925" s="598"/>
    </row>
    <row r="28926" spans="141:141">
      <c r="EK28926" s="598"/>
    </row>
    <row r="28927" spans="141:141">
      <c r="EK28927" s="598"/>
    </row>
    <row r="28928" spans="141:141">
      <c r="EK28928" s="598"/>
    </row>
    <row r="28929" spans="141:141">
      <c r="EK28929" s="598"/>
    </row>
    <row r="28930" spans="141:141">
      <c r="EK28930" s="598"/>
    </row>
    <row r="28931" spans="141:141">
      <c r="EK28931" s="598"/>
    </row>
    <row r="28932" spans="141:141">
      <c r="EK28932" s="598"/>
    </row>
    <row r="28933" spans="141:141">
      <c r="EK28933" s="598"/>
    </row>
    <row r="28934" spans="141:141">
      <c r="EK28934" s="598"/>
    </row>
    <row r="28935" spans="141:141">
      <c r="EK28935" s="598"/>
    </row>
    <row r="28936" spans="141:141">
      <c r="EK28936" s="598"/>
    </row>
    <row r="28937" spans="141:141">
      <c r="EK28937" s="598"/>
    </row>
    <row r="28938" spans="141:141">
      <c r="EK28938" s="598"/>
    </row>
    <row r="28939" spans="141:141">
      <c r="EK28939" s="598"/>
    </row>
    <row r="28940" spans="141:141">
      <c r="EK28940" s="598"/>
    </row>
    <row r="28941" spans="141:141">
      <c r="EK28941" s="598"/>
    </row>
    <row r="28942" spans="141:141">
      <c r="EK28942" s="598"/>
    </row>
    <row r="28943" spans="141:141">
      <c r="EK28943" s="598"/>
    </row>
    <row r="28944" spans="141:141">
      <c r="EK28944" s="598"/>
    </row>
    <row r="28945" spans="141:141">
      <c r="EK28945" s="598"/>
    </row>
    <row r="28946" spans="141:141">
      <c r="EK28946" s="598"/>
    </row>
    <row r="28947" spans="141:141">
      <c r="EK28947" s="598"/>
    </row>
    <row r="28948" spans="141:141">
      <c r="EK28948" s="598"/>
    </row>
    <row r="28949" spans="141:141">
      <c r="EK28949" s="598"/>
    </row>
    <row r="28950" spans="141:141">
      <c r="EK28950" s="598"/>
    </row>
    <row r="28951" spans="141:141">
      <c r="EK28951" s="598"/>
    </row>
    <row r="28952" spans="141:141">
      <c r="EK28952" s="598"/>
    </row>
    <row r="28953" spans="141:141">
      <c r="EK28953" s="598"/>
    </row>
    <row r="28954" spans="141:141">
      <c r="EK28954" s="598"/>
    </row>
    <row r="28955" spans="141:141">
      <c r="EK28955" s="598"/>
    </row>
    <row r="28956" spans="141:141">
      <c r="EK28956" s="598"/>
    </row>
    <row r="28957" spans="141:141">
      <c r="EK28957" s="598"/>
    </row>
    <row r="28958" spans="141:141">
      <c r="EK28958" s="598"/>
    </row>
    <row r="28959" spans="141:141">
      <c r="EK28959" s="598"/>
    </row>
    <row r="28960" spans="141:141">
      <c r="EK28960" s="598"/>
    </row>
    <row r="28961" spans="141:141">
      <c r="EK28961" s="598"/>
    </row>
    <row r="28962" spans="141:141">
      <c r="EK28962" s="598"/>
    </row>
    <row r="28963" spans="141:141">
      <c r="EK28963" s="598"/>
    </row>
    <row r="28964" spans="141:141">
      <c r="EK28964" s="598"/>
    </row>
    <row r="28965" spans="141:141">
      <c r="EK28965" s="598"/>
    </row>
    <row r="28966" spans="141:141">
      <c r="EK28966" s="598"/>
    </row>
    <row r="28967" spans="141:141">
      <c r="EK28967" s="598"/>
    </row>
    <row r="28968" spans="141:141">
      <c r="EK28968" s="598"/>
    </row>
    <row r="28969" spans="141:141">
      <c r="EK28969" s="598"/>
    </row>
    <row r="28970" spans="141:141">
      <c r="EK28970" s="598"/>
    </row>
    <row r="28971" spans="141:141">
      <c r="EK28971" s="598"/>
    </row>
    <row r="28972" spans="141:141">
      <c r="EK28972" s="598"/>
    </row>
    <row r="28973" spans="141:141">
      <c r="EK28973" s="598"/>
    </row>
    <row r="28974" spans="141:141">
      <c r="EK28974" s="598"/>
    </row>
    <row r="28975" spans="141:141">
      <c r="EK28975" s="598"/>
    </row>
    <row r="28976" spans="141:141">
      <c r="EK28976" s="598"/>
    </row>
    <row r="28977" spans="141:141">
      <c r="EK28977" s="598"/>
    </row>
    <row r="28978" spans="141:141">
      <c r="EK28978" s="598"/>
    </row>
    <row r="28979" spans="141:141">
      <c r="EK28979" s="598"/>
    </row>
    <row r="28980" spans="141:141">
      <c r="EK28980" s="598"/>
    </row>
    <row r="28981" spans="141:141">
      <c r="EK28981" s="598"/>
    </row>
    <row r="28982" spans="141:141">
      <c r="EK28982" s="598"/>
    </row>
    <row r="28983" spans="141:141">
      <c r="EK28983" s="598"/>
    </row>
    <row r="28984" spans="141:141">
      <c r="EK28984" s="598"/>
    </row>
    <row r="28985" spans="141:141">
      <c r="EK28985" s="598"/>
    </row>
    <row r="28986" spans="141:141">
      <c r="EK28986" s="598"/>
    </row>
    <row r="28987" spans="141:141">
      <c r="EK28987" s="598"/>
    </row>
    <row r="28988" spans="141:141">
      <c r="EK28988" s="598"/>
    </row>
    <row r="28989" spans="141:141">
      <c r="EK28989" s="598"/>
    </row>
    <row r="28990" spans="141:141">
      <c r="EK28990" s="598"/>
    </row>
    <row r="28991" spans="141:141">
      <c r="EK28991" s="598"/>
    </row>
    <row r="28992" spans="141:141">
      <c r="EK28992" s="598"/>
    </row>
    <row r="28993" spans="141:141">
      <c r="EK28993" s="598"/>
    </row>
    <row r="28994" spans="141:141">
      <c r="EK28994" s="598"/>
    </row>
    <row r="28995" spans="141:141">
      <c r="EK28995" s="598"/>
    </row>
    <row r="28996" spans="141:141">
      <c r="EK28996" s="598"/>
    </row>
    <row r="28997" spans="141:141">
      <c r="EK28997" s="598"/>
    </row>
    <row r="28998" spans="141:141">
      <c r="EK28998" s="598"/>
    </row>
    <row r="28999" spans="141:141">
      <c r="EK28999" s="598"/>
    </row>
    <row r="29000" spans="141:141">
      <c r="EK29000" s="598"/>
    </row>
    <row r="29001" spans="141:141">
      <c r="EK29001" s="598"/>
    </row>
    <row r="29002" spans="141:141">
      <c r="EK29002" s="598"/>
    </row>
    <row r="29003" spans="141:141">
      <c r="EK29003" s="598"/>
    </row>
    <row r="29004" spans="141:141">
      <c r="EK29004" s="598"/>
    </row>
    <row r="29005" spans="141:141">
      <c r="EK29005" s="598"/>
    </row>
    <row r="29006" spans="141:141">
      <c r="EK29006" s="598"/>
    </row>
    <row r="29007" spans="141:141">
      <c r="EK29007" s="598"/>
    </row>
    <row r="29008" spans="141:141">
      <c r="EK29008" s="598"/>
    </row>
    <row r="29009" spans="141:141">
      <c r="EK29009" s="598"/>
    </row>
    <row r="29010" spans="141:141">
      <c r="EK29010" s="598"/>
    </row>
    <row r="29011" spans="141:141">
      <c r="EK29011" s="598"/>
    </row>
    <row r="29012" spans="141:141">
      <c r="EK29012" s="598"/>
    </row>
    <row r="29013" spans="141:141">
      <c r="EK29013" s="598"/>
    </row>
    <row r="29014" spans="141:141">
      <c r="EK29014" s="598"/>
    </row>
    <row r="29015" spans="141:141">
      <c r="EK29015" s="598"/>
    </row>
    <row r="29016" spans="141:141">
      <c r="EK29016" s="598"/>
    </row>
    <row r="29017" spans="141:141">
      <c r="EK29017" s="598"/>
    </row>
    <row r="29018" spans="141:141">
      <c r="EK29018" s="598"/>
    </row>
    <row r="29019" spans="141:141">
      <c r="EK29019" s="598"/>
    </row>
    <row r="29020" spans="141:141">
      <c r="EK29020" s="598"/>
    </row>
    <row r="29021" spans="141:141">
      <c r="EK29021" s="598"/>
    </row>
    <row r="29022" spans="141:141">
      <c r="EK29022" s="598"/>
    </row>
    <row r="29023" spans="141:141">
      <c r="EK29023" s="598"/>
    </row>
    <row r="29024" spans="141:141">
      <c r="EK29024" s="598"/>
    </row>
    <row r="29025" spans="141:141">
      <c r="EK29025" s="598"/>
    </row>
    <row r="29026" spans="141:141">
      <c r="EK29026" s="598"/>
    </row>
    <row r="29027" spans="141:141">
      <c r="EK29027" s="598"/>
    </row>
    <row r="29028" spans="141:141">
      <c r="EK29028" s="598"/>
    </row>
    <row r="29029" spans="141:141">
      <c r="EK29029" s="598"/>
    </row>
    <row r="29030" spans="141:141">
      <c r="EK29030" s="598"/>
    </row>
    <row r="29031" spans="141:141">
      <c r="EK29031" s="598"/>
    </row>
    <row r="29032" spans="141:141">
      <c r="EK29032" s="598"/>
    </row>
    <row r="29033" spans="141:141">
      <c r="EK29033" s="598"/>
    </row>
    <row r="29034" spans="141:141">
      <c r="EK29034" s="598"/>
    </row>
    <row r="29035" spans="141:141">
      <c r="EK29035" s="598"/>
    </row>
    <row r="29036" spans="141:141">
      <c r="EK29036" s="598"/>
    </row>
    <row r="29037" spans="141:141">
      <c r="EK29037" s="598"/>
    </row>
    <row r="29038" spans="141:141">
      <c r="EK29038" s="598"/>
    </row>
    <row r="29039" spans="141:141">
      <c r="EK29039" s="598"/>
    </row>
    <row r="29040" spans="141:141">
      <c r="EK29040" s="598"/>
    </row>
    <row r="29041" spans="141:141">
      <c r="EK29041" s="598"/>
    </row>
    <row r="29042" spans="141:141">
      <c r="EK29042" s="598"/>
    </row>
    <row r="29043" spans="141:141">
      <c r="EK29043" s="598"/>
    </row>
    <row r="29044" spans="141:141">
      <c r="EK29044" s="598"/>
    </row>
    <row r="29045" spans="141:141">
      <c r="EK29045" s="598"/>
    </row>
    <row r="29046" spans="141:141">
      <c r="EK29046" s="598"/>
    </row>
    <row r="29047" spans="141:141">
      <c r="EK29047" s="598"/>
    </row>
    <row r="29048" spans="141:141">
      <c r="EK29048" s="598"/>
    </row>
    <row r="29049" spans="141:141">
      <c r="EK29049" s="598"/>
    </row>
    <row r="29050" spans="141:141">
      <c r="EK29050" s="598"/>
    </row>
    <row r="29051" spans="141:141">
      <c r="EK29051" s="598"/>
    </row>
    <row r="29052" spans="141:141">
      <c r="EK29052" s="598"/>
    </row>
    <row r="29053" spans="141:141">
      <c r="EK29053" s="598"/>
    </row>
    <row r="29054" spans="141:141">
      <c r="EK29054" s="598"/>
    </row>
    <row r="29055" spans="141:141">
      <c r="EK29055" s="598"/>
    </row>
    <row r="29056" spans="141:141">
      <c r="EK29056" s="598"/>
    </row>
    <row r="29057" spans="141:141">
      <c r="EK29057" s="598"/>
    </row>
    <row r="29058" spans="141:141">
      <c r="EK29058" s="598"/>
    </row>
    <row r="29059" spans="141:141">
      <c r="EK29059" s="598"/>
    </row>
    <row r="29060" spans="141:141">
      <c r="EK29060" s="598"/>
    </row>
    <row r="29061" spans="141:141">
      <c r="EK29061" s="598"/>
    </row>
    <row r="29062" spans="141:141">
      <c r="EK29062" s="598"/>
    </row>
    <row r="29063" spans="141:141">
      <c r="EK29063" s="598"/>
    </row>
    <row r="29064" spans="141:141">
      <c r="EK29064" s="598"/>
    </row>
    <row r="29065" spans="141:141">
      <c r="EK29065" s="598"/>
    </row>
    <row r="29066" spans="141:141">
      <c r="EK29066" s="598"/>
    </row>
    <row r="29067" spans="141:141">
      <c r="EK29067" s="598"/>
    </row>
    <row r="29068" spans="141:141">
      <c r="EK29068" s="598"/>
    </row>
    <row r="29069" spans="141:141">
      <c r="EK29069" s="598"/>
    </row>
    <row r="29070" spans="141:141">
      <c r="EK29070" s="598"/>
    </row>
    <row r="29071" spans="141:141">
      <c r="EK29071" s="598"/>
    </row>
    <row r="29072" spans="141:141">
      <c r="EK29072" s="598"/>
    </row>
    <row r="29073" spans="141:141">
      <c r="EK29073" s="598"/>
    </row>
    <row r="29074" spans="141:141">
      <c r="EK29074" s="598"/>
    </row>
    <row r="29075" spans="141:141">
      <c r="EK29075" s="598"/>
    </row>
    <row r="29076" spans="141:141">
      <c r="EK29076" s="598"/>
    </row>
    <row r="29077" spans="141:141">
      <c r="EK29077" s="598"/>
    </row>
    <row r="29078" spans="141:141">
      <c r="EK29078" s="598"/>
    </row>
    <row r="29079" spans="141:141">
      <c r="EK29079" s="598"/>
    </row>
    <row r="29080" spans="141:141">
      <c r="EK29080" s="598"/>
    </row>
    <row r="29081" spans="141:141">
      <c r="EK29081" s="598"/>
    </row>
    <row r="29082" spans="141:141">
      <c r="EK29082" s="598"/>
    </row>
    <row r="29083" spans="141:141">
      <c r="EK29083" s="598"/>
    </row>
    <row r="29084" spans="141:141">
      <c r="EK29084" s="598"/>
    </row>
    <row r="29085" spans="141:141">
      <c r="EK29085" s="598"/>
    </row>
    <row r="29086" spans="141:141">
      <c r="EK29086" s="598"/>
    </row>
    <row r="29087" spans="141:141">
      <c r="EK29087" s="598"/>
    </row>
    <row r="29088" spans="141:141">
      <c r="EK29088" s="598"/>
    </row>
    <row r="29089" spans="141:141">
      <c r="EK29089" s="598"/>
    </row>
    <row r="29090" spans="141:141">
      <c r="EK29090" s="598"/>
    </row>
    <row r="29091" spans="141:141">
      <c r="EK29091" s="598"/>
    </row>
    <row r="29092" spans="141:141">
      <c r="EK29092" s="598"/>
    </row>
    <row r="29093" spans="141:141">
      <c r="EK29093" s="598"/>
    </row>
    <row r="29094" spans="141:141">
      <c r="EK29094" s="598"/>
    </row>
    <row r="29095" spans="141:141">
      <c r="EK29095" s="598"/>
    </row>
    <row r="29096" spans="141:141">
      <c r="EK29096" s="598"/>
    </row>
    <row r="29097" spans="141:141">
      <c r="EK29097" s="598"/>
    </row>
    <row r="29098" spans="141:141">
      <c r="EK29098" s="598"/>
    </row>
    <row r="29099" spans="141:141">
      <c r="EK29099" s="598"/>
    </row>
    <row r="29100" spans="141:141">
      <c r="EK29100" s="598"/>
    </row>
    <row r="29101" spans="141:141">
      <c r="EK29101" s="598"/>
    </row>
    <row r="29102" spans="141:141">
      <c r="EK29102" s="598"/>
    </row>
    <row r="29103" spans="141:141">
      <c r="EK29103" s="598"/>
    </row>
    <row r="29104" spans="141:141">
      <c r="EK29104" s="598"/>
    </row>
    <row r="29105" spans="141:141">
      <c r="EK29105" s="598"/>
    </row>
    <row r="29106" spans="141:141">
      <c r="EK29106" s="598"/>
    </row>
    <row r="29107" spans="141:141">
      <c r="EK29107" s="598"/>
    </row>
    <row r="29108" spans="141:141">
      <c r="EK29108" s="598"/>
    </row>
    <row r="29109" spans="141:141">
      <c r="EK29109" s="598"/>
    </row>
    <row r="29110" spans="141:141">
      <c r="EK29110" s="598"/>
    </row>
    <row r="29111" spans="141:141">
      <c r="EK29111" s="598"/>
    </row>
    <row r="29112" spans="141:141">
      <c r="EK29112" s="598"/>
    </row>
    <row r="29113" spans="141:141">
      <c r="EK29113" s="598"/>
    </row>
    <row r="29114" spans="141:141">
      <c r="EK29114" s="598"/>
    </row>
    <row r="29115" spans="141:141">
      <c r="EK29115" s="598"/>
    </row>
    <row r="29116" spans="141:141">
      <c r="EK29116" s="598"/>
    </row>
    <row r="29117" spans="141:141">
      <c r="EK29117" s="598"/>
    </row>
    <row r="29118" spans="141:141">
      <c r="EK29118" s="598"/>
    </row>
    <row r="29119" spans="141:141">
      <c r="EK29119" s="598"/>
    </row>
    <row r="29120" spans="141:141">
      <c r="EK29120" s="598"/>
    </row>
    <row r="29121" spans="141:141">
      <c r="EK29121" s="598"/>
    </row>
    <row r="29122" spans="141:141">
      <c r="EK29122" s="598"/>
    </row>
    <row r="29123" spans="141:141">
      <c r="EK29123" s="598"/>
    </row>
    <row r="29124" spans="141:141">
      <c r="EK29124" s="598"/>
    </row>
    <row r="29125" spans="141:141">
      <c r="EK29125" s="598"/>
    </row>
    <row r="29126" spans="141:141">
      <c r="EK29126" s="598"/>
    </row>
    <row r="29127" spans="141:141">
      <c r="EK29127" s="598"/>
    </row>
    <row r="29128" spans="141:141">
      <c r="EK29128" s="598"/>
    </row>
    <row r="29129" spans="141:141">
      <c r="EK29129" s="598"/>
    </row>
    <row r="29130" spans="141:141">
      <c r="EK29130" s="598"/>
    </row>
    <row r="29131" spans="141:141">
      <c r="EK29131" s="598"/>
    </row>
    <row r="29132" spans="141:141">
      <c r="EK29132" s="598"/>
    </row>
    <row r="29133" spans="141:141">
      <c r="EK29133" s="598"/>
    </row>
    <row r="29134" spans="141:141">
      <c r="EK29134" s="598"/>
    </row>
    <row r="29135" spans="141:141">
      <c r="EK29135" s="598"/>
    </row>
    <row r="29136" spans="141:141">
      <c r="EK29136" s="598"/>
    </row>
    <row r="29137" spans="141:141">
      <c r="EK29137" s="598"/>
    </row>
    <row r="29138" spans="141:141">
      <c r="EK29138" s="598"/>
    </row>
    <row r="29139" spans="141:141">
      <c r="EK29139" s="598"/>
    </row>
    <row r="29140" spans="141:141">
      <c r="EK29140" s="598"/>
    </row>
    <row r="29141" spans="141:141">
      <c r="EK29141" s="598"/>
    </row>
    <row r="29142" spans="141:141">
      <c r="EK29142" s="598"/>
    </row>
    <row r="29143" spans="141:141">
      <c r="EK29143" s="598"/>
    </row>
    <row r="29144" spans="141:141">
      <c r="EK29144" s="598"/>
    </row>
    <row r="29145" spans="141:141">
      <c r="EK29145" s="598"/>
    </row>
    <row r="29146" spans="141:141">
      <c r="EK29146" s="598"/>
    </row>
    <row r="29147" spans="141:141">
      <c r="EK29147" s="598"/>
    </row>
    <row r="29148" spans="141:141">
      <c r="EK29148" s="598"/>
    </row>
    <row r="29149" spans="141:141">
      <c r="EK29149" s="598"/>
    </row>
    <row r="29150" spans="141:141">
      <c r="EK29150" s="598"/>
    </row>
    <row r="29151" spans="141:141">
      <c r="EK29151" s="598"/>
    </row>
    <row r="29152" spans="141:141">
      <c r="EK29152" s="598"/>
    </row>
    <row r="29153" spans="141:141">
      <c r="EK29153" s="598"/>
    </row>
    <row r="29154" spans="141:141">
      <c r="EK29154" s="598"/>
    </row>
    <row r="29155" spans="141:141">
      <c r="EK29155" s="598"/>
    </row>
    <row r="29156" spans="141:141">
      <c r="EK29156" s="598"/>
    </row>
    <row r="29157" spans="141:141">
      <c r="EK29157" s="598"/>
    </row>
    <row r="29158" spans="141:141">
      <c r="EK29158" s="598"/>
    </row>
    <row r="29159" spans="141:141">
      <c r="EK29159" s="598"/>
    </row>
    <row r="29160" spans="141:141">
      <c r="EK29160" s="598"/>
    </row>
    <row r="29161" spans="141:141">
      <c r="EK29161" s="598"/>
    </row>
    <row r="29162" spans="141:141">
      <c r="EK29162" s="598"/>
    </row>
    <row r="29163" spans="141:141">
      <c r="EK29163" s="598"/>
    </row>
    <row r="29164" spans="141:141">
      <c r="EK29164" s="598"/>
    </row>
    <row r="29165" spans="141:141">
      <c r="EK29165" s="598"/>
    </row>
    <row r="29166" spans="141:141">
      <c r="EK29166" s="598"/>
    </row>
    <row r="29167" spans="141:141">
      <c r="EK29167" s="598"/>
    </row>
    <row r="29168" spans="141:141">
      <c r="EK29168" s="598"/>
    </row>
    <row r="29169" spans="141:141">
      <c r="EK29169" s="598"/>
    </row>
    <row r="29170" spans="141:141">
      <c r="EK29170" s="598"/>
    </row>
    <row r="29171" spans="141:141">
      <c r="EK29171" s="598"/>
    </row>
    <row r="29172" spans="141:141">
      <c r="EK29172" s="598"/>
    </row>
    <row r="29173" spans="141:141">
      <c r="EK29173" s="598"/>
    </row>
    <row r="29174" spans="141:141">
      <c r="EK29174" s="598"/>
    </row>
    <row r="29175" spans="141:141">
      <c r="EK29175" s="598"/>
    </row>
    <row r="29176" spans="141:141">
      <c r="EK29176" s="598"/>
    </row>
    <row r="29177" spans="141:141">
      <c r="EK29177" s="598"/>
    </row>
    <row r="29178" spans="141:141">
      <c r="EK29178" s="598"/>
    </row>
    <row r="29179" spans="141:141">
      <c r="EK29179" s="598"/>
    </row>
    <row r="29180" spans="141:141">
      <c r="EK29180" s="598"/>
    </row>
    <row r="29181" spans="141:141">
      <c r="EK29181" s="598"/>
    </row>
    <row r="29182" spans="141:141">
      <c r="EK29182" s="598"/>
    </row>
    <row r="29183" spans="141:141">
      <c r="EK29183" s="598"/>
    </row>
    <row r="29184" spans="141:141">
      <c r="EK29184" s="598"/>
    </row>
    <row r="29185" spans="141:141">
      <c r="EK29185" s="598"/>
    </row>
    <row r="29186" spans="141:141">
      <c r="EK29186" s="598"/>
    </row>
    <row r="29187" spans="141:141">
      <c r="EK29187" s="598"/>
    </row>
    <row r="29188" spans="141:141">
      <c r="EK29188" s="598"/>
    </row>
    <row r="29189" spans="141:141">
      <c r="EK29189" s="598"/>
    </row>
    <row r="29190" spans="141:141">
      <c r="EK29190" s="598"/>
    </row>
    <row r="29191" spans="141:141">
      <c r="EK29191" s="598"/>
    </row>
    <row r="29192" spans="141:141">
      <c r="EK29192" s="598"/>
    </row>
    <row r="29193" spans="141:141">
      <c r="EK29193" s="598"/>
    </row>
    <row r="29194" spans="141:141">
      <c r="EK29194" s="598"/>
    </row>
    <row r="29195" spans="141:141">
      <c r="EK29195" s="598"/>
    </row>
    <row r="29196" spans="141:141">
      <c r="EK29196" s="598"/>
    </row>
    <row r="29197" spans="141:141">
      <c r="EK29197" s="598"/>
    </row>
    <row r="29198" spans="141:141">
      <c r="EK29198" s="598"/>
    </row>
    <row r="29199" spans="141:141">
      <c r="EK29199" s="598"/>
    </row>
    <row r="29200" spans="141:141">
      <c r="EK29200" s="598"/>
    </row>
    <row r="29201" spans="141:141">
      <c r="EK29201" s="598"/>
    </row>
    <row r="29202" spans="141:141">
      <c r="EK29202" s="598"/>
    </row>
    <row r="29203" spans="141:141">
      <c r="EK29203" s="598"/>
    </row>
    <row r="29204" spans="141:141">
      <c r="EK29204" s="598"/>
    </row>
    <row r="29205" spans="141:141">
      <c r="EK29205" s="598"/>
    </row>
    <row r="29206" spans="141:141">
      <c r="EK29206" s="598"/>
    </row>
    <row r="29207" spans="141:141">
      <c r="EK29207" s="598"/>
    </row>
    <row r="29208" spans="141:141">
      <c r="EK29208" s="598"/>
    </row>
    <row r="29209" spans="141:141">
      <c r="EK29209" s="598"/>
    </row>
    <row r="29210" spans="141:141">
      <c r="EK29210" s="598"/>
    </row>
    <row r="29211" spans="141:141">
      <c r="EK29211" s="598"/>
    </row>
    <row r="29212" spans="141:141">
      <c r="EK29212" s="598"/>
    </row>
    <row r="29213" spans="141:141">
      <c r="EK29213" s="598"/>
    </row>
    <row r="29214" spans="141:141">
      <c r="EK29214" s="598"/>
    </row>
    <row r="29215" spans="141:141">
      <c r="EK29215" s="598"/>
    </row>
    <row r="29216" spans="141:141">
      <c r="EK29216" s="598"/>
    </row>
    <row r="29217" spans="141:141">
      <c r="EK29217" s="598"/>
    </row>
    <row r="29218" spans="141:141">
      <c r="EK29218" s="598"/>
    </row>
    <row r="29219" spans="141:141">
      <c r="EK29219" s="598"/>
    </row>
    <row r="29220" spans="141:141">
      <c r="EK29220" s="598"/>
    </row>
    <row r="29221" spans="141:141">
      <c r="EK29221" s="598"/>
    </row>
    <row r="29222" spans="141:141">
      <c r="EK29222" s="598"/>
    </row>
    <row r="29223" spans="141:141">
      <c r="EK29223" s="598"/>
    </row>
    <row r="29224" spans="141:141">
      <c r="EK29224" s="598"/>
    </row>
    <row r="29225" spans="141:141">
      <c r="EK29225" s="598"/>
    </row>
    <row r="29226" spans="141:141">
      <c r="EK29226" s="598"/>
    </row>
    <row r="29227" spans="141:141">
      <c r="EK29227" s="598"/>
    </row>
    <row r="29228" spans="141:141">
      <c r="EK29228" s="598"/>
    </row>
    <row r="29229" spans="141:141">
      <c r="EK29229" s="598"/>
    </row>
    <row r="29230" spans="141:141">
      <c r="EK29230" s="598"/>
    </row>
    <row r="29231" spans="141:141">
      <c r="EK29231" s="598"/>
    </row>
    <row r="29232" spans="141:141">
      <c r="EK29232" s="598"/>
    </row>
    <row r="29233" spans="141:141">
      <c r="EK29233" s="598"/>
    </row>
    <row r="29234" spans="141:141">
      <c r="EK29234" s="598"/>
    </row>
    <row r="29235" spans="141:141">
      <c r="EK29235" s="598"/>
    </row>
    <row r="29236" spans="141:141">
      <c r="EK29236" s="598"/>
    </row>
    <row r="29237" spans="141:141">
      <c r="EK29237" s="598"/>
    </row>
    <row r="29238" spans="141:141">
      <c r="EK29238" s="598"/>
    </row>
    <row r="29239" spans="141:141">
      <c r="EK29239" s="598"/>
    </row>
    <row r="29240" spans="141:141">
      <c r="EK29240" s="598"/>
    </row>
    <row r="29241" spans="141:141">
      <c r="EK29241" s="598"/>
    </row>
    <row r="29242" spans="141:141">
      <c r="EK29242" s="598"/>
    </row>
    <row r="29243" spans="141:141">
      <c r="EK29243" s="598"/>
    </row>
    <row r="29244" spans="141:141">
      <c r="EK29244" s="598"/>
    </row>
    <row r="29245" spans="141:141">
      <c r="EK29245" s="598"/>
    </row>
    <row r="29246" spans="141:141">
      <c r="EK29246" s="598"/>
    </row>
    <row r="29247" spans="141:141">
      <c r="EK29247" s="598"/>
    </row>
    <row r="29248" spans="141:141">
      <c r="EK29248" s="598"/>
    </row>
    <row r="29249" spans="141:141">
      <c r="EK29249" s="598"/>
    </row>
    <row r="29250" spans="141:141">
      <c r="EK29250" s="598"/>
    </row>
    <row r="29251" spans="141:141">
      <c r="EK29251" s="598"/>
    </row>
    <row r="29252" spans="141:141">
      <c r="EK29252" s="598"/>
    </row>
    <row r="29253" spans="141:141">
      <c r="EK29253" s="598"/>
    </row>
    <row r="29254" spans="141:141">
      <c r="EK29254" s="598"/>
    </row>
    <row r="29255" spans="141:141">
      <c r="EK29255" s="598"/>
    </row>
    <row r="29256" spans="141:141">
      <c r="EK29256" s="598"/>
    </row>
    <row r="29257" spans="141:141">
      <c r="EK29257" s="598"/>
    </row>
    <row r="29258" spans="141:141">
      <c r="EK29258" s="598"/>
    </row>
    <row r="29259" spans="141:141">
      <c r="EK29259" s="598"/>
    </row>
    <row r="29260" spans="141:141">
      <c r="EK29260" s="598"/>
    </row>
    <row r="29261" spans="141:141">
      <c r="EK29261" s="598"/>
    </row>
    <row r="29262" spans="141:141">
      <c r="EK29262" s="598"/>
    </row>
    <row r="29263" spans="141:141">
      <c r="EK29263" s="598"/>
    </row>
    <row r="29264" spans="141:141">
      <c r="EK29264" s="598"/>
    </row>
    <row r="29265" spans="141:141">
      <c r="EK29265" s="598"/>
    </row>
    <row r="29266" spans="141:141">
      <c r="EK29266" s="598"/>
    </row>
    <row r="29267" spans="141:141">
      <c r="EK29267" s="598"/>
    </row>
    <row r="29268" spans="141:141">
      <c r="EK29268" s="598"/>
    </row>
    <row r="29269" spans="141:141">
      <c r="EK29269" s="598"/>
    </row>
    <row r="29270" spans="141:141">
      <c r="EK29270" s="598"/>
    </row>
    <row r="29271" spans="141:141">
      <c r="EK29271" s="598"/>
    </row>
    <row r="29272" spans="141:141">
      <c r="EK29272" s="598"/>
    </row>
    <row r="29273" spans="141:141">
      <c r="EK29273" s="598"/>
    </row>
    <row r="29274" spans="141:141">
      <c r="EK29274" s="598"/>
    </row>
    <row r="29275" spans="141:141">
      <c r="EK29275" s="598"/>
    </row>
    <row r="29276" spans="141:141">
      <c r="EK29276" s="598"/>
    </row>
    <row r="29277" spans="141:141">
      <c r="EK29277" s="598"/>
    </row>
    <row r="29278" spans="141:141">
      <c r="EK29278" s="598"/>
    </row>
    <row r="29279" spans="141:141">
      <c r="EK29279" s="598"/>
    </row>
    <row r="29280" spans="141:141">
      <c r="EK29280" s="598"/>
    </row>
    <row r="29281" spans="141:141">
      <c r="EK29281" s="598"/>
    </row>
    <row r="29282" spans="141:141">
      <c r="EK29282" s="598"/>
    </row>
    <row r="29283" spans="141:141">
      <c r="EK29283" s="598"/>
    </row>
    <row r="29284" spans="141:141">
      <c r="EK29284" s="598"/>
    </row>
    <row r="29285" spans="141:141">
      <c r="EK29285" s="598"/>
    </row>
    <row r="29286" spans="141:141">
      <c r="EK29286" s="598"/>
    </row>
    <row r="29287" spans="141:141">
      <c r="EK29287" s="598"/>
    </row>
    <row r="29288" spans="141:141">
      <c r="EK29288" s="598"/>
    </row>
    <row r="29289" spans="141:141">
      <c r="EK29289" s="598"/>
    </row>
    <row r="29290" spans="141:141">
      <c r="EK29290" s="598"/>
    </row>
    <row r="29291" spans="141:141">
      <c r="EK29291" s="598"/>
    </row>
    <row r="29292" spans="141:141">
      <c r="EK29292" s="598"/>
    </row>
    <row r="29293" spans="141:141">
      <c r="EK29293" s="598"/>
    </row>
    <row r="29294" spans="141:141">
      <c r="EK29294" s="598"/>
    </row>
    <row r="29295" spans="141:141">
      <c r="EK29295" s="598"/>
    </row>
    <row r="29296" spans="141:141">
      <c r="EK29296" s="598"/>
    </row>
    <row r="29297" spans="141:141">
      <c r="EK29297" s="598"/>
    </row>
    <row r="29298" spans="141:141">
      <c r="EK29298" s="598"/>
    </row>
    <row r="29299" spans="141:141">
      <c r="EK29299" s="598"/>
    </row>
    <row r="29300" spans="141:141">
      <c r="EK29300" s="598"/>
    </row>
    <row r="29301" spans="141:141">
      <c r="EK29301" s="598"/>
    </row>
    <row r="29302" spans="141:141">
      <c r="EK29302" s="598"/>
    </row>
    <row r="29303" spans="141:141">
      <c r="EK29303" s="598"/>
    </row>
    <row r="29304" spans="141:141">
      <c r="EK29304" s="598"/>
    </row>
    <row r="29305" spans="141:141">
      <c r="EK29305" s="598"/>
    </row>
    <row r="29306" spans="141:141">
      <c r="EK29306" s="598"/>
    </row>
    <row r="29307" spans="141:141">
      <c r="EK29307" s="598"/>
    </row>
    <row r="29308" spans="141:141">
      <c r="EK29308" s="598"/>
    </row>
    <row r="29309" spans="141:141">
      <c r="EK29309" s="598"/>
    </row>
    <row r="29310" spans="141:141">
      <c r="EK29310" s="598"/>
    </row>
    <row r="29311" spans="141:141">
      <c r="EK29311" s="598"/>
    </row>
    <row r="29312" spans="141:141">
      <c r="EK29312" s="598"/>
    </row>
    <row r="29313" spans="141:141">
      <c r="EK29313" s="598"/>
    </row>
    <row r="29314" spans="141:141">
      <c r="EK29314" s="598"/>
    </row>
    <row r="29315" spans="141:141">
      <c r="EK29315" s="598"/>
    </row>
    <row r="29316" spans="141:141">
      <c r="EK29316" s="598"/>
    </row>
    <row r="29317" spans="141:141">
      <c r="EK29317" s="598"/>
    </row>
    <row r="29318" spans="141:141">
      <c r="EK29318" s="598"/>
    </row>
    <row r="29319" spans="141:141">
      <c r="EK29319" s="598"/>
    </row>
    <row r="29320" spans="141:141">
      <c r="EK29320" s="598"/>
    </row>
    <row r="29321" spans="141:141">
      <c r="EK29321" s="598"/>
    </row>
    <row r="29322" spans="141:141">
      <c r="EK29322" s="598"/>
    </row>
    <row r="29323" spans="141:141">
      <c r="EK29323" s="598"/>
    </row>
    <row r="29324" spans="141:141">
      <c r="EK29324" s="598"/>
    </row>
    <row r="29325" spans="141:141">
      <c r="EK29325" s="598"/>
    </row>
    <row r="29326" spans="141:141">
      <c r="EK29326" s="598"/>
    </row>
    <row r="29327" spans="141:141">
      <c r="EK29327" s="598"/>
    </row>
    <row r="29328" spans="141:141">
      <c r="EK29328" s="598"/>
    </row>
    <row r="29329" spans="141:141">
      <c r="EK29329" s="598"/>
    </row>
    <row r="29330" spans="141:141">
      <c r="EK29330" s="598"/>
    </row>
    <row r="29331" spans="141:141">
      <c r="EK29331" s="598"/>
    </row>
    <row r="29332" spans="141:141">
      <c r="EK29332" s="598"/>
    </row>
    <row r="29333" spans="141:141">
      <c r="EK29333" s="598"/>
    </row>
    <row r="29334" spans="141:141">
      <c r="EK29334" s="598"/>
    </row>
    <row r="29335" spans="141:141">
      <c r="EK29335" s="598"/>
    </row>
    <row r="29336" spans="141:141">
      <c r="EK29336" s="598"/>
    </row>
    <row r="29337" spans="141:141">
      <c r="EK29337" s="598"/>
    </row>
    <row r="29338" spans="141:141">
      <c r="EK29338" s="598"/>
    </row>
    <row r="29339" spans="141:141">
      <c r="EK29339" s="598"/>
    </row>
    <row r="29340" spans="141:141">
      <c r="EK29340" s="598"/>
    </row>
    <row r="29341" spans="141:141">
      <c r="EK29341" s="598"/>
    </row>
    <row r="29342" spans="141:141">
      <c r="EK29342" s="598"/>
    </row>
    <row r="29343" spans="141:141">
      <c r="EK29343" s="598"/>
    </row>
    <row r="29344" spans="141:141">
      <c r="EK29344" s="598"/>
    </row>
    <row r="29345" spans="141:141">
      <c r="EK29345" s="598"/>
    </row>
    <row r="29346" spans="141:141">
      <c r="EK29346" s="598"/>
    </row>
    <row r="29347" spans="141:141">
      <c r="EK29347" s="598"/>
    </row>
    <row r="29348" spans="141:141">
      <c r="EK29348" s="598"/>
    </row>
    <row r="29349" spans="141:141">
      <c r="EK29349" s="598"/>
    </row>
    <row r="29350" spans="141:141">
      <c r="EK29350" s="598"/>
    </row>
    <row r="29351" spans="141:141">
      <c r="EK29351" s="598"/>
    </row>
    <row r="29352" spans="141:141">
      <c r="EK29352" s="598"/>
    </row>
    <row r="29353" spans="141:141">
      <c r="EK29353" s="598"/>
    </row>
    <row r="29354" spans="141:141">
      <c r="EK29354" s="598"/>
    </row>
    <row r="29355" spans="141:141">
      <c r="EK29355" s="598"/>
    </row>
    <row r="29356" spans="141:141">
      <c r="EK29356" s="598"/>
    </row>
    <row r="29357" spans="141:141">
      <c r="EK29357" s="598"/>
    </row>
    <row r="29358" spans="141:141">
      <c r="EK29358" s="598"/>
    </row>
    <row r="29359" spans="141:141">
      <c r="EK29359" s="598"/>
    </row>
    <row r="29360" spans="141:141">
      <c r="EK29360" s="598"/>
    </row>
    <row r="29361" spans="141:141">
      <c r="EK29361" s="598"/>
    </row>
    <row r="29362" spans="141:141">
      <c r="EK29362" s="598"/>
    </row>
    <row r="29363" spans="141:141">
      <c r="EK29363" s="598"/>
    </row>
    <row r="29364" spans="141:141">
      <c r="EK29364" s="598"/>
    </row>
    <row r="29365" spans="141:141">
      <c r="EK29365" s="598"/>
    </row>
    <row r="29366" spans="141:141">
      <c r="EK29366" s="598"/>
    </row>
    <row r="29367" spans="141:141">
      <c r="EK29367" s="598"/>
    </row>
    <row r="29368" spans="141:141">
      <c r="EK29368" s="598"/>
    </row>
    <row r="29369" spans="141:141">
      <c r="EK29369" s="598"/>
    </row>
    <row r="29370" spans="141:141">
      <c r="EK29370" s="598"/>
    </row>
    <row r="29371" spans="141:141">
      <c r="EK29371" s="598"/>
    </row>
    <row r="29372" spans="141:141">
      <c r="EK29372" s="598"/>
    </row>
    <row r="29373" spans="141:141">
      <c r="EK29373" s="598"/>
    </row>
    <row r="29374" spans="141:141">
      <c r="EK29374" s="598"/>
    </row>
    <row r="29375" spans="141:141">
      <c r="EK29375" s="598"/>
    </row>
    <row r="29376" spans="141:141">
      <c r="EK29376" s="598"/>
    </row>
    <row r="29377" spans="141:141">
      <c r="EK29377" s="598"/>
    </row>
    <row r="29378" spans="141:141">
      <c r="EK29378" s="598"/>
    </row>
    <row r="29379" spans="141:141">
      <c r="EK29379" s="598"/>
    </row>
    <row r="29380" spans="141:141">
      <c r="EK29380" s="598"/>
    </row>
    <row r="29381" spans="141:141">
      <c r="EK29381" s="598"/>
    </row>
    <row r="29382" spans="141:141">
      <c r="EK29382" s="598"/>
    </row>
    <row r="29383" spans="141:141">
      <c r="EK29383" s="598"/>
    </row>
    <row r="29384" spans="141:141">
      <c r="EK29384" s="598"/>
    </row>
    <row r="29385" spans="141:141">
      <c r="EK29385" s="598"/>
    </row>
    <row r="29386" spans="141:141">
      <c r="EK29386" s="598"/>
    </row>
    <row r="29387" spans="141:141">
      <c r="EK29387" s="598"/>
    </row>
    <row r="29388" spans="141:141">
      <c r="EK29388" s="598"/>
    </row>
    <row r="29389" spans="141:141">
      <c r="EK29389" s="598"/>
    </row>
    <row r="29390" spans="141:141">
      <c r="EK29390" s="598"/>
    </row>
    <row r="29391" spans="141:141">
      <c r="EK29391" s="598"/>
    </row>
    <row r="29392" spans="141:141">
      <c r="EK29392" s="598"/>
    </row>
    <row r="29393" spans="141:141">
      <c r="EK29393" s="598"/>
    </row>
    <row r="29394" spans="141:141">
      <c r="EK29394" s="598"/>
    </row>
    <row r="29395" spans="141:141">
      <c r="EK29395" s="598"/>
    </row>
    <row r="29396" spans="141:141">
      <c r="EK29396" s="598"/>
    </row>
    <row r="29397" spans="141:141">
      <c r="EK29397" s="598"/>
    </row>
    <row r="29398" spans="141:141">
      <c r="EK29398" s="598"/>
    </row>
    <row r="29399" spans="141:141">
      <c r="EK29399" s="598"/>
    </row>
    <row r="29400" spans="141:141">
      <c r="EK29400" s="598"/>
    </row>
    <row r="29401" spans="141:141">
      <c r="EK29401" s="598"/>
    </row>
    <row r="29402" spans="141:141">
      <c r="EK29402" s="598"/>
    </row>
    <row r="29403" spans="141:141">
      <c r="EK29403" s="598"/>
    </row>
    <row r="29404" spans="141:141">
      <c r="EK29404" s="598"/>
    </row>
    <row r="29405" spans="141:141">
      <c r="EK29405" s="598"/>
    </row>
    <row r="29406" spans="141:141">
      <c r="EK29406" s="598"/>
    </row>
    <row r="29407" spans="141:141">
      <c r="EK29407" s="598"/>
    </row>
    <row r="29408" spans="141:141">
      <c r="EK29408" s="598"/>
    </row>
    <row r="29409" spans="141:141">
      <c r="EK29409" s="598"/>
    </row>
    <row r="29410" spans="141:141">
      <c r="EK29410" s="598"/>
    </row>
    <row r="29411" spans="141:141">
      <c r="EK29411" s="598"/>
    </row>
    <row r="29412" spans="141:141">
      <c r="EK29412" s="598"/>
    </row>
    <row r="29413" spans="141:141">
      <c r="EK29413" s="598"/>
    </row>
    <row r="29414" spans="141:141">
      <c r="EK29414" s="598"/>
    </row>
    <row r="29415" spans="141:141">
      <c r="EK29415" s="598"/>
    </row>
    <row r="29416" spans="141:141">
      <c r="EK29416" s="598"/>
    </row>
    <row r="29417" spans="141:141">
      <c r="EK29417" s="598"/>
    </row>
    <row r="29418" spans="141:141">
      <c r="EK29418" s="598"/>
    </row>
    <row r="29419" spans="141:141">
      <c r="EK29419" s="598"/>
    </row>
    <row r="29420" spans="141:141">
      <c r="EK29420" s="598"/>
    </row>
    <row r="29421" spans="141:141">
      <c r="EK29421" s="598"/>
    </row>
    <row r="29422" spans="141:141">
      <c r="EK29422" s="598"/>
    </row>
    <row r="29423" spans="141:141">
      <c r="EK29423" s="598"/>
    </row>
    <row r="29424" spans="141:141">
      <c r="EK29424" s="598"/>
    </row>
    <row r="29425" spans="141:141">
      <c r="EK29425" s="598"/>
    </row>
    <row r="29426" spans="141:141">
      <c r="EK29426" s="598"/>
    </row>
    <row r="29427" spans="141:141">
      <c r="EK29427" s="598"/>
    </row>
    <row r="29428" spans="141:141">
      <c r="EK29428" s="598"/>
    </row>
    <row r="29429" spans="141:141">
      <c r="EK29429" s="598"/>
    </row>
    <row r="29430" spans="141:141">
      <c r="EK29430" s="598"/>
    </row>
    <row r="29431" spans="141:141">
      <c r="EK29431" s="598"/>
    </row>
    <row r="29432" spans="141:141">
      <c r="EK29432" s="598"/>
    </row>
    <row r="29433" spans="141:141">
      <c r="EK29433" s="598"/>
    </row>
    <row r="29434" spans="141:141">
      <c r="EK29434" s="598"/>
    </row>
    <row r="29435" spans="141:141">
      <c r="EK29435" s="598"/>
    </row>
    <row r="29436" spans="141:141">
      <c r="EK29436" s="598"/>
    </row>
    <row r="29437" spans="141:141">
      <c r="EK29437" s="598"/>
    </row>
    <row r="29438" spans="141:141">
      <c r="EK29438" s="598"/>
    </row>
    <row r="29439" spans="141:141">
      <c r="EK29439" s="598"/>
    </row>
    <row r="29440" spans="141:141">
      <c r="EK29440" s="598"/>
    </row>
    <row r="29441" spans="141:141">
      <c r="EK29441" s="598"/>
    </row>
    <row r="29442" spans="141:141">
      <c r="EK29442" s="598"/>
    </row>
    <row r="29443" spans="141:141">
      <c r="EK29443" s="598"/>
    </row>
    <row r="29444" spans="141:141">
      <c r="EK29444" s="598"/>
    </row>
    <row r="29445" spans="141:141">
      <c r="EK29445" s="598"/>
    </row>
    <row r="29446" spans="141:141">
      <c r="EK29446" s="598"/>
    </row>
    <row r="29447" spans="141:141">
      <c r="EK29447" s="598"/>
    </row>
    <row r="29448" spans="141:141">
      <c r="EK29448" s="598"/>
    </row>
    <row r="29449" spans="141:141">
      <c r="EK29449" s="598"/>
    </row>
    <row r="29450" spans="141:141">
      <c r="EK29450" s="598"/>
    </row>
    <row r="29451" spans="141:141">
      <c r="EK29451" s="598"/>
    </row>
    <row r="29452" spans="141:141">
      <c r="EK29452" s="598"/>
    </row>
    <row r="29453" spans="141:141">
      <c r="EK29453" s="598"/>
    </row>
    <row r="29454" spans="141:141">
      <c r="EK29454" s="598"/>
    </row>
    <row r="29455" spans="141:141">
      <c r="EK29455" s="598"/>
    </row>
    <row r="29456" spans="141:141">
      <c r="EK29456" s="598"/>
    </row>
    <row r="29457" spans="141:141">
      <c r="EK29457" s="598"/>
    </row>
    <row r="29458" spans="141:141">
      <c r="EK29458" s="598"/>
    </row>
    <row r="29459" spans="141:141">
      <c r="EK29459" s="598"/>
    </row>
    <row r="29460" spans="141:141">
      <c r="EK29460" s="598"/>
    </row>
    <row r="29461" spans="141:141">
      <c r="EK29461" s="598"/>
    </row>
    <row r="29462" spans="141:141">
      <c r="EK29462" s="598"/>
    </row>
    <row r="29463" spans="141:141">
      <c r="EK29463" s="598"/>
    </row>
    <row r="29464" spans="141:141">
      <c r="EK29464" s="598"/>
    </row>
    <row r="29465" spans="141:141">
      <c r="EK29465" s="598"/>
    </row>
    <row r="29466" spans="141:141">
      <c r="EK29466" s="598"/>
    </row>
    <row r="29467" spans="141:141">
      <c r="EK29467" s="598"/>
    </row>
    <row r="29468" spans="141:141">
      <c r="EK29468" s="598"/>
    </row>
    <row r="29469" spans="141:141">
      <c r="EK29469" s="598"/>
    </row>
    <row r="29470" spans="141:141">
      <c r="EK29470" s="598"/>
    </row>
    <row r="29471" spans="141:141">
      <c r="EK29471" s="598"/>
    </row>
    <row r="29472" spans="141:141">
      <c r="EK29472" s="598"/>
    </row>
    <row r="29473" spans="141:141">
      <c r="EK29473" s="598"/>
    </row>
    <row r="29474" spans="141:141">
      <c r="EK29474" s="598"/>
    </row>
    <row r="29475" spans="141:141">
      <c r="EK29475" s="598"/>
    </row>
    <row r="29476" spans="141:141">
      <c r="EK29476" s="598"/>
    </row>
    <row r="29477" spans="141:141">
      <c r="EK29477" s="598"/>
    </row>
    <row r="29478" spans="141:141">
      <c r="EK29478" s="598"/>
    </row>
    <row r="29479" spans="141:141">
      <c r="EK29479" s="598"/>
    </row>
    <row r="29480" spans="141:141">
      <c r="EK29480" s="598"/>
    </row>
    <row r="29481" spans="141:141">
      <c r="EK29481" s="598"/>
    </row>
    <row r="29482" spans="141:141">
      <c r="EK29482" s="598"/>
    </row>
    <row r="29483" spans="141:141">
      <c r="EK29483" s="598"/>
    </row>
    <row r="29484" spans="141:141">
      <c r="EK29484" s="598"/>
    </row>
    <row r="29485" spans="141:141">
      <c r="EK29485" s="598"/>
    </row>
    <row r="29486" spans="141:141">
      <c r="EK29486" s="598"/>
    </row>
    <row r="29487" spans="141:141">
      <c r="EK29487" s="598"/>
    </row>
    <row r="29488" spans="141:141">
      <c r="EK29488" s="598"/>
    </row>
    <row r="29489" spans="141:141">
      <c r="EK29489" s="598"/>
    </row>
    <row r="29490" spans="141:141">
      <c r="EK29490" s="598"/>
    </row>
    <row r="29491" spans="141:141">
      <c r="EK29491" s="598"/>
    </row>
    <row r="29492" spans="141:141">
      <c r="EK29492" s="598"/>
    </row>
    <row r="29493" spans="141:141">
      <c r="EK29493" s="598"/>
    </row>
    <row r="29494" spans="141:141">
      <c r="EK29494" s="598"/>
    </row>
    <row r="29495" spans="141:141">
      <c r="EK29495" s="598"/>
    </row>
    <row r="29496" spans="141:141">
      <c r="EK29496" s="598"/>
    </row>
    <row r="29497" spans="141:141">
      <c r="EK29497" s="598"/>
    </row>
    <row r="29498" spans="141:141">
      <c r="EK29498" s="598"/>
    </row>
    <row r="29499" spans="141:141">
      <c r="EK29499" s="598"/>
    </row>
    <row r="29500" spans="141:141">
      <c r="EK29500" s="598"/>
    </row>
    <row r="29501" spans="141:141">
      <c r="EK29501" s="598"/>
    </row>
    <row r="29502" spans="141:141">
      <c r="EK29502" s="598"/>
    </row>
    <row r="29503" spans="141:141">
      <c r="EK29503" s="598"/>
    </row>
    <row r="29504" spans="141:141">
      <c r="EK29504" s="598"/>
    </row>
    <row r="29505" spans="141:141">
      <c r="EK29505" s="598"/>
    </row>
    <row r="29506" spans="141:141">
      <c r="EK29506" s="598"/>
    </row>
    <row r="29507" spans="141:141">
      <c r="EK29507" s="598"/>
    </row>
    <row r="29508" spans="141:141">
      <c r="EK29508" s="598"/>
    </row>
    <row r="29509" spans="141:141">
      <c r="EK29509" s="598"/>
    </row>
    <row r="29510" spans="141:141">
      <c r="EK29510" s="598"/>
    </row>
    <row r="29511" spans="141:141">
      <c r="EK29511" s="598"/>
    </row>
    <row r="29512" spans="141:141">
      <c r="EK29512" s="598"/>
    </row>
    <row r="29513" spans="141:141">
      <c r="EK29513" s="598"/>
    </row>
    <row r="29514" spans="141:141">
      <c r="EK29514" s="598"/>
    </row>
    <row r="29515" spans="141:141">
      <c r="EK29515" s="598"/>
    </row>
    <row r="29516" spans="141:141">
      <c r="EK29516" s="598"/>
    </row>
    <row r="29517" spans="141:141">
      <c r="EK29517" s="598"/>
    </row>
    <row r="29518" spans="141:141">
      <c r="EK29518" s="598"/>
    </row>
    <row r="29519" spans="141:141">
      <c r="EK29519" s="598"/>
    </row>
    <row r="29520" spans="141:141">
      <c r="EK29520" s="598"/>
    </row>
    <row r="29521" spans="141:141">
      <c r="EK29521" s="598"/>
    </row>
    <row r="29522" spans="141:141">
      <c r="EK29522" s="598"/>
    </row>
    <row r="29523" spans="141:141">
      <c r="EK29523" s="598"/>
    </row>
    <row r="29524" spans="141:141">
      <c r="EK29524" s="598"/>
    </row>
    <row r="29525" spans="141:141">
      <c r="EK29525" s="598"/>
    </row>
    <row r="29526" spans="141:141">
      <c r="EK29526" s="598"/>
    </row>
    <row r="29527" spans="141:141">
      <c r="EK29527" s="598"/>
    </row>
    <row r="29528" spans="141:141">
      <c r="EK29528" s="598"/>
    </row>
    <row r="29529" spans="141:141">
      <c r="EK29529" s="598"/>
    </row>
    <row r="29530" spans="141:141">
      <c r="EK29530" s="598"/>
    </row>
    <row r="29531" spans="141:141">
      <c r="EK29531" s="598"/>
    </row>
    <row r="29532" spans="141:141">
      <c r="EK29532" s="598"/>
    </row>
    <row r="29533" spans="141:141">
      <c r="EK29533" s="598"/>
    </row>
    <row r="29534" spans="141:141">
      <c r="EK29534" s="598"/>
    </row>
    <row r="29535" spans="141:141">
      <c r="EK29535" s="598"/>
    </row>
    <row r="29536" spans="141:141">
      <c r="EK29536" s="598"/>
    </row>
    <row r="29537" spans="141:141">
      <c r="EK29537" s="598"/>
    </row>
    <row r="29538" spans="141:141">
      <c r="EK29538" s="598"/>
    </row>
    <row r="29539" spans="141:141">
      <c r="EK29539" s="598"/>
    </row>
    <row r="29540" spans="141:141">
      <c r="EK29540" s="598"/>
    </row>
    <row r="29541" spans="141:141">
      <c r="EK29541" s="598"/>
    </row>
    <row r="29542" spans="141:141">
      <c r="EK29542" s="598"/>
    </row>
    <row r="29543" spans="141:141">
      <c r="EK29543" s="598"/>
    </row>
    <row r="29544" spans="141:141">
      <c r="EK29544" s="598"/>
    </row>
    <row r="29545" spans="141:141">
      <c r="EK29545" s="598"/>
    </row>
    <row r="29546" spans="141:141">
      <c r="EK29546" s="598"/>
    </row>
    <row r="29547" spans="141:141">
      <c r="EK29547" s="598"/>
    </row>
    <row r="29548" spans="141:141">
      <c r="EK29548" s="598"/>
    </row>
    <row r="29549" spans="141:141">
      <c r="EK29549" s="598"/>
    </row>
    <row r="29550" spans="141:141">
      <c r="EK29550" s="598"/>
    </row>
    <row r="29551" spans="141:141">
      <c r="EK29551" s="598"/>
    </row>
    <row r="29552" spans="141:141">
      <c r="EK29552" s="598"/>
    </row>
    <row r="29553" spans="141:141">
      <c r="EK29553" s="598"/>
    </row>
    <row r="29554" spans="141:141">
      <c r="EK29554" s="598"/>
    </row>
    <row r="29555" spans="141:141">
      <c r="EK29555" s="598"/>
    </row>
    <row r="29556" spans="141:141">
      <c r="EK29556" s="598"/>
    </row>
    <row r="29557" spans="141:141">
      <c r="EK29557" s="598"/>
    </row>
    <row r="29558" spans="141:141">
      <c r="EK29558" s="598"/>
    </row>
    <row r="29559" spans="141:141">
      <c r="EK29559" s="598"/>
    </row>
    <row r="29560" spans="141:141">
      <c r="EK29560" s="598"/>
    </row>
    <row r="29561" spans="141:141">
      <c r="EK29561" s="598"/>
    </row>
    <row r="29562" spans="141:141">
      <c r="EK29562" s="598"/>
    </row>
    <row r="29563" spans="141:141">
      <c r="EK29563" s="598"/>
    </row>
    <row r="29564" spans="141:141">
      <c r="EK29564" s="598"/>
    </row>
    <row r="29565" spans="141:141">
      <c r="EK29565" s="598"/>
    </row>
    <row r="29566" spans="141:141">
      <c r="EK29566" s="598"/>
    </row>
    <row r="29567" spans="141:141">
      <c r="EK29567" s="598"/>
    </row>
    <row r="29568" spans="141:141">
      <c r="EK29568" s="598"/>
    </row>
    <row r="29569" spans="141:141">
      <c r="EK29569" s="598"/>
    </row>
    <row r="29570" spans="141:141">
      <c r="EK29570" s="598"/>
    </row>
    <row r="29571" spans="141:141">
      <c r="EK29571" s="598"/>
    </row>
    <row r="29572" spans="141:141">
      <c r="EK29572" s="598"/>
    </row>
    <row r="29573" spans="141:141">
      <c r="EK29573" s="598"/>
    </row>
    <row r="29574" spans="141:141">
      <c r="EK29574" s="598"/>
    </row>
    <row r="29575" spans="141:141">
      <c r="EK29575" s="598"/>
    </row>
    <row r="29576" spans="141:141">
      <c r="EK29576" s="598"/>
    </row>
    <row r="29577" spans="141:141">
      <c r="EK29577" s="598"/>
    </row>
    <row r="29578" spans="141:141">
      <c r="EK29578" s="598"/>
    </row>
    <row r="29579" spans="141:141">
      <c r="EK29579" s="598"/>
    </row>
    <row r="29580" spans="141:141">
      <c r="EK29580" s="598"/>
    </row>
    <row r="29581" spans="141:141">
      <c r="EK29581" s="598"/>
    </row>
    <row r="29582" spans="141:141">
      <c r="EK29582" s="598"/>
    </row>
    <row r="29583" spans="141:141">
      <c r="EK29583" s="598"/>
    </row>
    <row r="29584" spans="141:141">
      <c r="EK29584" s="598"/>
    </row>
    <row r="29585" spans="141:141">
      <c r="EK29585" s="598"/>
    </row>
    <row r="29586" spans="141:141">
      <c r="EK29586" s="598"/>
    </row>
    <row r="29587" spans="141:141">
      <c r="EK29587" s="598"/>
    </row>
    <row r="29588" spans="141:141">
      <c r="EK29588" s="598"/>
    </row>
    <row r="29589" spans="141:141">
      <c r="EK29589" s="598"/>
    </row>
    <row r="29590" spans="141:141">
      <c r="EK29590" s="598"/>
    </row>
    <row r="29591" spans="141:141">
      <c r="EK29591" s="598"/>
    </row>
    <row r="29592" spans="141:141">
      <c r="EK29592" s="598"/>
    </row>
    <row r="29593" spans="141:141">
      <c r="EK29593" s="598"/>
    </row>
    <row r="29594" spans="141:141">
      <c r="EK29594" s="598"/>
    </row>
    <row r="29595" spans="141:141">
      <c r="EK29595" s="598"/>
    </row>
    <row r="29596" spans="141:141">
      <c r="EK29596" s="598"/>
    </row>
    <row r="29597" spans="141:141">
      <c r="EK29597" s="598"/>
    </row>
    <row r="29598" spans="141:141">
      <c r="EK29598" s="598"/>
    </row>
    <row r="29599" spans="141:141">
      <c r="EK29599" s="598"/>
    </row>
    <row r="29600" spans="141:141">
      <c r="EK29600" s="598"/>
    </row>
    <row r="29601" spans="141:141">
      <c r="EK29601" s="598"/>
    </row>
    <row r="29602" spans="141:141">
      <c r="EK29602" s="598"/>
    </row>
    <row r="29603" spans="141:141">
      <c r="EK29603" s="598"/>
    </row>
    <row r="29604" spans="141:141">
      <c r="EK29604" s="598"/>
    </row>
    <row r="29605" spans="141:141">
      <c r="EK29605" s="598"/>
    </row>
    <row r="29606" spans="141:141">
      <c r="EK29606" s="598"/>
    </row>
    <row r="29607" spans="141:141">
      <c r="EK29607" s="598"/>
    </row>
    <row r="29608" spans="141:141">
      <c r="EK29608" s="598"/>
    </row>
    <row r="29609" spans="141:141">
      <c r="EK29609" s="598"/>
    </row>
    <row r="29610" spans="141:141">
      <c r="EK29610" s="598"/>
    </row>
    <row r="29611" spans="141:141">
      <c r="EK29611" s="598"/>
    </row>
    <row r="29612" spans="141:141">
      <c r="EK29612" s="598"/>
    </row>
    <row r="29613" spans="141:141">
      <c r="EK29613" s="598"/>
    </row>
    <row r="29614" spans="141:141">
      <c r="EK29614" s="598"/>
    </row>
    <row r="29615" spans="141:141">
      <c r="EK29615" s="598"/>
    </row>
    <row r="29616" spans="141:141">
      <c r="EK29616" s="598"/>
    </row>
    <row r="29617" spans="141:141">
      <c r="EK29617" s="598"/>
    </row>
    <row r="29618" spans="141:141">
      <c r="EK29618" s="598"/>
    </row>
    <row r="29619" spans="141:141">
      <c r="EK29619" s="598"/>
    </row>
    <row r="29620" spans="141:141">
      <c r="EK29620" s="598"/>
    </row>
    <row r="29621" spans="141:141">
      <c r="EK29621" s="598"/>
    </row>
    <row r="29622" spans="141:141">
      <c r="EK29622" s="598"/>
    </row>
    <row r="29623" spans="141:141">
      <c r="EK29623" s="598"/>
    </row>
    <row r="29624" spans="141:141">
      <c r="EK29624" s="598"/>
    </row>
    <row r="29625" spans="141:141">
      <c r="EK29625" s="598"/>
    </row>
    <row r="29626" spans="141:141">
      <c r="EK29626" s="598"/>
    </row>
    <row r="29627" spans="141:141">
      <c r="EK29627" s="598"/>
    </row>
    <row r="29628" spans="141:141">
      <c r="EK29628" s="598"/>
    </row>
    <row r="29629" spans="141:141">
      <c r="EK29629" s="598"/>
    </row>
    <row r="29630" spans="141:141">
      <c r="EK29630" s="598"/>
    </row>
    <row r="29631" spans="141:141">
      <c r="EK29631" s="598"/>
    </row>
    <row r="29632" spans="141:141">
      <c r="EK29632" s="598"/>
    </row>
    <row r="29633" spans="141:141">
      <c r="EK29633" s="598"/>
    </row>
    <row r="29634" spans="141:141">
      <c r="EK29634" s="598"/>
    </row>
    <row r="29635" spans="141:141">
      <c r="EK29635" s="598"/>
    </row>
    <row r="29636" spans="141:141">
      <c r="EK29636" s="598"/>
    </row>
    <row r="29637" spans="141:141">
      <c r="EK29637" s="598"/>
    </row>
    <row r="29638" spans="141:141">
      <c r="EK29638" s="598"/>
    </row>
    <row r="29639" spans="141:141">
      <c r="EK29639" s="598"/>
    </row>
    <row r="29640" spans="141:141">
      <c r="EK29640" s="598"/>
    </row>
    <row r="29641" spans="141:141">
      <c r="EK29641" s="598"/>
    </row>
    <row r="29642" spans="141:141">
      <c r="EK29642" s="598"/>
    </row>
    <row r="29643" spans="141:141">
      <c r="EK29643" s="598"/>
    </row>
    <row r="29644" spans="141:141">
      <c r="EK29644" s="598"/>
    </row>
    <row r="29645" spans="141:141">
      <c r="EK29645" s="598"/>
    </row>
    <row r="29646" spans="141:141">
      <c r="EK29646" s="598"/>
    </row>
    <row r="29647" spans="141:141">
      <c r="EK29647" s="598"/>
    </row>
    <row r="29648" spans="141:141">
      <c r="EK29648" s="598"/>
    </row>
    <row r="29649" spans="141:141">
      <c r="EK29649" s="598"/>
    </row>
    <row r="29650" spans="141:141">
      <c r="EK29650" s="598"/>
    </row>
    <row r="29651" spans="141:141">
      <c r="EK29651" s="598"/>
    </row>
    <row r="29652" spans="141:141">
      <c r="EK29652" s="598"/>
    </row>
    <row r="29653" spans="141:141">
      <c r="EK29653" s="598"/>
    </row>
    <row r="29654" spans="141:141">
      <c r="EK29654" s="598"/>
    </row>
    <row r="29655" spans="141:141">
      <c r="EK29655" s="598"/>
    </row>
    <row r="29656" spans="141:141">
      <c r="EK29656" s="598"/>
    </row>
    <row r="29657" spans="141:141">
      <c r="EK29657" s="598"/>
    </row>
    <row r="29658" spans="141:141">
      <c r="EK29658" s="598"/>
    </row>
    <row r="29659" spans="141:141">
      <c r="EK29659" s="598"/>
    </row>
    <row r="29660" spans="141:141">
      <c r="EK29660" s="598"/>
    </row>
    <row r="29661" spans="141:141">
      <c r="EK29661" s="598"/>
    </row>
    <row r="29662" spans="141:141">
      <c r="EK29662" s="598"/>
    </row>
    <row r="29663" spans="141:141">
      <c r="EK29663" s="598"/>
    </row>
    <row r="29664" spans="141:141">
      <c r="EK29664" s="598"/>
    </row>
    <row r="29665" spans="141:141">
      <c r="EK29665" s="598"/>
    </row>
    <row r="29666" spans="141:141">
      <c r="EK29666" s="598"/>
    </row>
    <row r="29667" spans="141:141">
      <c r="EK29667" s="598"/>
    </row>
    <row r="29668" spans="141:141">
      <c r="EK29668" s="598"/>
    </row>
    <row r="29669" spans="141:141">
      <c r="EK29669" s="598"/>
    </row>
    <row r="29670" spans="141:141">
      <c r="EK29670" s="598"/>
    </row>
    <row r="29671" spans="141:141">
      <c r="EK29671" s="598"/>
    </row>
    <row r="29672" spans="141:141">
      <c r="EK29672" s="598"/>
    </row>
    <row r="29673" spans="141:141">
      <c r="EK29673" s="598"/>
    </row>
    <row r="29674" spans="141:141">
      <c r="EK29674" s="598"/>
    </row>
    <row r="29675" spans="141:141">
      <c r="EK29675" s="598"/>
    </row>
    <row r="29676" spans="141:141">
      <c r="EK29676" s="598"/>
    </row>
    <row r="29677" spans="141:141">
      <c r="EK29677" s="598"/>
    </row>
    <row r="29678" spans="141:141">
      <c r="EK29678" s="598"/>
    </row>
    <row r="29679" spans="141:141">
      <c r="EK29679" s="598"/>
    </row>
    <row r="29680" spans="141:141">
      <c r="EK29680" s="598"/>
    </row>
    <row r="29681" spans="141:141">
      <c r="EK29681" s="598"/>
    </row>
    <row r="29682" spans="141:141">
      <c r="EK29682" s="598"/>
    </row>
    <row r="29683" spans="141:141">
      <c r="EK29683" s="598"/>
    </row>
    <row r="29684" spans="141:141">
      <c r="EK29684" s="598"/>
    </row>
    <row r="29685" spans="141:141">
      <c r="EK29685" s="598"/>
    </row>
    <row r="29686" spans="141:141">
      <c r="EK29686" s="598"/>
    </row>
    <row r="29687" spans="141:141">
      <c r="EK29687" s="598"/>
    </row>
    <row r="29688" spans="141:141">
      <c r="EK29688" s="598"/>
    </row>
    <row r="29689" spans="141:141">
      <c r="EK29689" s="598"/>
    </row>
    <row r="29690" spans="141:141">
      <c r="EK29690" s="598"/>
    </row>
    <row r="29691" spans="141:141">
      <c r="EK29691" s="598"/>
    </row>
    <row r="29692" spans="141:141">
      <c r="EK29692" s="598"/>
    </row>
    <row r="29693" spans="141:141">
      <c r="EK29693" s="598"/>
    </row>
    <row r="29694" spans="141:141">
      <c r="EK29694" s="598"/>
    </row>
    <row r="29695" spans="141:141">
      <c r="EK29695" s="598"/>
    </row>
    <row r="29696" spans="141:141">
      <c r="EK29696" s="598"/>
    </row>
    <row r="29697" spans="141:141">
      <c r="EK29697" s="598"/>
    </row>
    <row r="29698" spans="141:141">
      <c r="EK29698" s="598"/>
    </row>
    <row r="29699" spans="141:141">
      <c r="EK29699" s="598"/>
    </row>
    <row r="29700" spans="141:141">
      <c r="EK29700" s="598"/>
    </row>
    <row r="29701" spans="141:141">
      <c r="EK29701" s="598"/>
    </row>
    <row r="29702" spans="141:141">
      <c r="EK29702" s="598"/>
    </row>
    <row r="29703" spans="141:141">
      <c r="EK29703" s="598"/>
    </row>
    <row r="29704" spans="141:141">
      <c r="EK29704" s="598"/>
    </row>
    <row r="29705" spans="141:141">
      <c r="EK29705" s="598"/>
    </row>
    <row r="29706" spans="141:141">
      <c r="EK29706" s="598"/>
    </row>
    <row r="29707" spans="141:141">
      <c r="EK29707" s="598"/>
    </row>
    <row r="29708" spans="141:141">
      <c r="EK29708" s="598"/>
    </row>
    <row r="29709" spans="141:141">
      <c r="EK29709" s="598"/>
    </row>
    <row r="29710" spans="141:141">
      <c r="EK29710" s="598"/>
    </row>
    <row r="29711" spans="141:141">
      <c r="EK29711" s="598"/>
    </row>
    <row r="29712" spans="141:141">
      <c r="EK29712" s="598"/>
    </row>
    <row r="29713" spans="141:141">
      <c r="EK29713" s="598"/>
    </row>
    <row r="29714" spans="141:141">
      <c r="EK29714" s="598"/>
    </row>
    <row r="29715" spans="141:141">
      <c r="EK29715" s="598"/>
    </row>
    <row r="29716" spans="141:141">
      <c r="EK29716" s="598"/>
    </row>
    <row r="29717" spans="141:141">
      <c r="EK29717" s="598"/>
    </row>
    <row r="29718" spans="141:141">
      <c r="EK29718" s="598"/>
    </row>
    <row r="29719" spans="141:141">
      <c r="EK29719" s="598"/>
    </row>
    <row r="29720" spans="141:141">
      <c r="EK29720" s="598"/>
    </row>
    <row r="29721" spans="141:141">
      <c r="EK29721" s="598"/>
    </row>
    <row r="29722" spans="141:141">
      <c r="EK29722" s="598"/>
    </row>
    <row r="29723" spans="141:141">
      <c r="EK29723" s="598"/>
    </row>
    <row r="29724" spans="141:141">
      <c r="EK29724" s="598"/>
    </row>
    <row r="29725" spans="141:141">
      <c r="EK29725" s="598"/>
    </row>
    <row r="29726" spans="141:141">
      <c r="EK29726" s="598"/>
    </row>
    <row r="29727" spans="141:141">
      <c r="EK29727" s="598"/>
    </row>
    <row r="29728" spans="141:141">
      <c r="EK29728" s="598"/>
    </row>
    <row r="29729" spans="141:141">
      <c r="EK29729" s="598"/>
    </row>
    <row r="29730" spans="141:141">
      <c r="EK29730" s="598"/>
    </row>
    <row r="29731" spans="141:141">
      <c r="EK29731" s="598"/>
    </row>
    <row r="29732" spans="141:141">
      <c r="EK29732" s="598"/>
    </row>
    <row r="29733" spans="141:141">
      <c r="EK29733" s="598"/>
    </row>
    <row r="29734" spans="141:141">
      <c r="EK29734" s="598"/>
    </row>
    <row r="29735" spans="141:141">
      <c r="EK29735" s="598"/>
    </row>
    <row r="29736" spans="141:141">
      <c r="EK29736" s="598"/>
    </row>
    <row r="29737" spans="141:141">
      <c r="EK29737" s="598"/>
    </row>
    <row r="29738" spans="141:141">
      <c r="EK29738" s="598"/>
    </row>
    <row r="29739" spans="141:141">
      <c r="EK29739" s="598"/>
    </row>
    <row r="29740" spans="141:141">
      <c r="EK29740" s="598"/>
    </row>
    <row r="29741" spans="141:141">
      <c r="EK29741" s="598"/>
    </row>
    <row r="29742" spans="141:141">
      <c r="EK29742" s="598"/>
    </row>
    <row r="29743" spans="141:141">
      <c r="EK29743" s="598"/>
    </row>
    <row r="29744" spans="141:141">
      <c r="EK29744" s="598"/>
    </row>
    <row r="29745" spans="141:141">
      <c r="EK29745" s="598"/>
    </row>
    <row r="29746" spans="141:141">
      <c r="EK29746" s="598"/>
    </row>
    <row r="29747" spans="141:141">
      <c r="EK29747" s="598"/>
    </row>
    <row r="29748" spans="141:141">
      <c r="EK29748" s="598"/>
    </row>
    <row r="29749" spans="141:141">
      <c r="EK29749" s="598"/>
    </row>
    <row r="29750" spans="141:141">
      <c r="EK29750" s="598"/>
    </row>
    <row r="29751" spans="141:141">
      <c r="EK29751" s="598"/>
    </row>
    <row r="29752" spans="141:141">
      <c r="EK29752" s="598"/>
    </row>
    <row r="29753" spans="141:141">
      <c r="EK29753" s="598"/>
    </row>
    <row r="29754" spans="141:141">
      <c r="EK29754" s="598"/>
    </row>
    <row r="29755" spans="141:141">
      <c r="EK29755" s="598"/>
    </row>
    <row r="29756" spans="141:141">
      <c r="EK29756" s="598"/>
    </row>
    <row r="29757" spans="141:141">
      <c r="EK29757" s="598"/>
    </row>
    <row r="29758" spans="141:141">
      <c r="EK29758" s="598"/>
    </row>
    <row r="29759" spans="141:141">
      <c r="EK29759" s="598"/>
    </row>
    <row r="29760" spans="141:141">
      <c r="EK29760" s="598"/>
    </row>
    <row r="29761" spans="141:141">
      <c r="EK29761" s="598"/>
    </row>
    <row r="29762" spans="141:141">
      <c r="EK29762" s="598"/>
    </row>
    <row r="29763" spans="141:141">
      <c r="EK29763" s="598"/>
    </row>
    <row r="29764" spans="141:141">
      <c r="EK29764" s="598"/>
    </row>
    <row r="29765" spans="141:141">
      <c r="EK29765" s="598"/>
    </row>
    <row r="29766" spans="141:141">
      <c r="EK29766" s="598"/>
    </row>
    <row r="29767" spans="141:141">
      <c r="EK29767" s="598"/>
    </row>
    <row r="29768" spans="141:141">
      <c r="EK29768" s="598"/>
    </row>
    <row r="29769" spans="141:141">
      <c r="EK29769" s="598"/>
    </row>
    <row r="29770" spans="141:141">
      <c r="EK29770" s="598"/>
    </row>
    <row r="29771" spans="141:141">
      <c r="EK29771" s="598"/>
    </row>
    <row r="29772" spans="141:141">
      <c r="EK29772" s="598"/>
    </row>
    <row r="29773" spans="141:141">
      <c r="EK29773" s="598"/>
    </row>
    <row r="29774" spans="141:141">
      <c r="EK29774" s="598"/>
    </row>
    <row r="29775" spans="141:141">
      <c r="EK29775" s="598"/>
    </row>
    <row r="29776" spans="141:141">
      <c r="EK29776" s="598"/>
    </row>
    <row r="29777" spans="141:141">
      <c r="EK29777" s="598"/>
    </row>
    <row r="29778" spans="141:141">
      <c r="EK29778" s="598"/>
    </row>
    <row r="29779" spans="141:141">
      <c r="EK29779" s="598"/>
    </row>
    <row r="29780" spans="141:141">
      <c r="EK29780" s="598"/>
    </row>
    <row r="29781" spans="141:141">
      <c r="EK29781" s="598"/>
    </row>
    <row r="29782" spans="141:141">
      <c r="EK29782" s="598"/>
    </row>
    <row r="29783" spans="141:141">
      <c r="EK29783" s="598"/>
    </row>
    <row r="29784" spans="141:141">
      <c r="EK29784" s="598"/>
    </row>
    <row r="29785" spans="141:141">
      <c r="EK29785" s="598"/>
    </row>
    <row r="29786" spans="141:141">
      <c r="EK29786" s="598"/>
    </row>
    <row r="29787" spans="141:141">
      <c r="EK29787" s="598"/>
    </row>
    <row r="29788" spans="141:141">
      <c r="EK29788" s="598"/>
    </row>
    <row r="29789" spans="141:141">
      <c r="EK29789" s="598"/>
    </row>
    <row r="29790" spans="141:141">
      <c r="EK29790" s="598"/>
    </row>
    <row r="29791" spans="141:141">
      <c r="EK29791" s="598"/>
    </row>
    <row r="29792" spans="141:141">
      <c r="EK29792" s="598"/>
    </row>
    <row r="29793" spans="141:141">
      <c r="EK29793" s="598"/>
    </row>
    <row r="29794" spans="141:141">
      <c r="EK29794" s="598"/>
    </row>
    <row r="29795" spans="141:141">
      <c r="EK29795" s="598"/>
    </row>
    <row r="29796" spans="141:141">
      <c r="EK29796" s="598"/>
    </row>
    <row r="29797" spans="141:141">
      <c r="EK29797" s="598"/>
    </row>
    <row r="29798" spans="141:141">
      <c r="EK29798" s="598"/>
    </row>
    <row r="29799" spans="141:141">
      <c r="EK29799" s="598"/>
    </row>
    <row r="29800" spans="141:141">
      <c r="EK29800" s="598"/>
    </row>
    <row r="29801" spans="141:141">
      <c r="EK29801" s="598"/>
    </row>
    <row r="29802" spans="141:141">
      <c r="EK29802" s="598"/>
    </row>
    <row r="29803" spans="141:141">
      <c r="EK29803" s="598"/>
    </row>
    <row r="29804" spans="141:141">
      <c r="EK29804" s="598"/>
    </row>
    <row r="29805" spans="141:141">
      <c r="EK29805" s="598"/>
    </row>
    <row r="29806" spans="141:141">
      <c r="EK29806" s="598"/>
    </row>
    <row r="29807" spans="141:141">
      <c r="EK29807" s="598"/>
    </row>
    <row r="29808" spans="141:141">
      <c r="EK29808" s="598"/>
    </row>
    <row r="29809" spans="141:141">
      <c r="EK29809" s="598"/>
    </row>
    <row r="29810" spans="141:141">
      <c r="EK29810" s="598"/>
    </row>
    <row r="29811" spans="141:141">
      <c r="EK29811" s="598"/>
    </row>
    <row r="29812" spans="141:141">
      <c r="EK29812" s="598"/>
    </row>
    <row r="29813" spans="141:141">
      <c r="EK29813" s="598"/>
    </row>
    <row r="29814" spans="141:141">
      <c r="EK29814" s="598"/>
    </row>
    <row r="29815" spans="141:141">
      <c r="EK29815" s="598"/>
    </row>
    <row r="29816" spans="141:141">
      <c r="EK29816" s="598"/>
    </row>
    <row r="29817" spans="141:141">
      <c r="EK29817" s="598"/>
    </row>
    <row r="29818" spans="141:141">
      <c r="EK29818" s="598"/>
    </row>
    <row r="29819" spans="141:141">
      <c r="EK29819" s="598"/>
    </row>
    <row r="29820" spans="141:141">
      <c r="EK29820" s="598"/>
    </row>
    <row r="29821" spans="141:141">
      <c r="EK29821" s="598"/>
    </row>
    <row r="29822" spans="141:141">
      <c r="EK29822" s="598"/>
    </row>
    <row r="29823" spans="141:141">
      <c r="EK29823" s="598"/>
    </row>
    <row r="29824" spans="141:141">
      <c r="EK29824" s="598"/>
    </row>
    <row r="29825" spans="141:141">
      <c r="EK29825" s="598"/>
    </row>
    <row r="29826" spans="141:141">
      <c r="EK29826" s="598"/>
    </row>
    <row r="29827" spans="141:141">
      <c r="EK29827" s="598"/>
    </row>
    <row r="29828" spans="141:141">
      <c r="EK29828" s="598"/>
    </row>
    <row r="29829" spans="141:141">
      <c r="EK29829" s="598"/>
    </row>
    <row r="29830" spans="141:141">
      <c r="EK29830" s="598"/>
    </row>
    <row r="29831" spans="141:141">
      <c r="EK29831" s="598"/>
    </row>
    <row r="29832" spans="141:141">
      <c r="EK29832" s="598"/>
    </row>
    <row r="29833" spans="141:141">
      <c r="EK29833" s="598"/>
    </row>
    <row r="29834" spans="141:141">
      <c r="EK29834" s="598"/>
    </row>
    <row r="29835" spans="141:141">
      <c r="EK29835" s="598"/>
    </row>
    <row r="29836" spans="141:141">
      <c r="EK29836" s="598"/>
    </row>
    <row r="29837" spans="141:141">
      <c r="EK29837" s="598"/>
    </row>
    <row r="29838" spans="141:141">
      <c r="EK29838" s="598"/>
    </row>
    <row r="29839" spans="141:141">
      <c r="EK29839" s="598"/>
    </row>
    <row r="29840" spans="141:141">
      <c r="EK29840" s="598"/>
    </row>
    <row r="29841" spans="141:141">
      <c r="EK29841" s="598"/>
    </row>
    <row r="29842" spans="141:141">
      <c r="EK29842" s="598"/>
    </row>
    <row r="29843" spans="141:141">
      <c r="EK29843" s="598"/>
    </row>
    <row r="29844" spans="141:141">
      <c r="EK29844" s="598"/>
    </row>
    <row r="29845" spans="141:141">
      <c r="EK29845" s="598"/>
    </row>
    <row r="29846" spans="141:141">
      <c r="EK29846" s="598"/>
    </row>
    <row r="29847" spans="141:141">
      <c r="EK29847" s="598"/>
    </row>
    <row r="29848" spans="141:141">
      <c r="EK29848" s="598"/>
    </row>
    <row r="29849" spans="141:141">
      <c r="EK29849" s="598"/>
    </row>
    <row r="29850" spans="141:141">
      <c r="EK29850" s="598"/>
    </row>
    <row r="29851" spans="141:141">
      <c r="EK29851" s="598"/>
    </row>
    <row r="29852" spans="141:141">
      <c r="EK29852" s="598"/>
    </row>
    <row r="29853" spans="141:141">
      <c r="EK29853" s="598"/>
    </row>
    <row r="29854" spans="141:141">
      <c r="EK29854" s="598"/>
    </row>
    <row r="29855" spans="141:141">
      <c r="EK29855" s="598"/>
    </row>
    <row r="29856" spans="141:141">
      <c r="EK29856" s="598"/>
    </row>
    <row r="29857" spans="141:141">
      <c r="EK29857" s="598"/>
    </row>
    <row r="29858" spans="141:141">
      <c r="EK29858" s="598"/>
    </row>
    <row r="29859" spans="141:141">
      <c r="EK29859" s="598"/>
    </row>
    <row r="29860" spans="141:141">
      <c r="EK29860" s="598"/>
    </row>
    <row r="29861" spans="141:141">
      <c r="EK29861" s="598"/>
    </row>
    <row r="29862" spans="141:141">
      <c r="EK29862" s="598"/>
    </row>
    <row r="29863" spans="141:141">
      <c r="EK29863" s="598"/>
    </row>
    <row r="29864" spans="141:141">
      <c r="EK29864" s="598"/>
    </row>
    <row r="29865" spans="141:141">
      <c r="EK29865" s="598"/>
    </row>
    <row r="29866" spans="141:141">
      <c r="EK29866" s="598"/>
    </row>
    <row r="29867" spans="141:141">
      <c r="EK29867" s="598"/>
    </row>
    <row r="29868" spans="141:141">
      <c r="EK29868" s="598"/>
    </row>
    <row r="29869" spans="141:141">
      <c r="EK29869" s="598"/>
    </row>
    <row r="29870" spans="141:141">
      <c r="EK29870" s="598"/>
    </row>
    <row r="29871" spans="141:141">
      <c r="EK29871" s="598"/>
    </row>
    <row r="29872" spans="141:141">
      <c r="EK29872" s="598"/>
    </row>
    <row r="29873" spans="141:141">
      <c r="EK29873" s="598"/>
    </row>
    <row r="29874" spans="141:141">
      <c r="EK29874" s="598"/>
    </row>
    <row r="29875" spans="141:141">
      <c r="EK29875" s="598"/>
    </row>
    <row r="29876" spans="141:141">
      <c r="EK29876" s="598"/>
    </row>
    <row r="29877" spans="141:141">
      <c r="EK29877" s="598"/>
    </row>
    <row r="29878" spans="141:141">
      <c r="EK29878" s="598"/>
    </row>
    <row r="29879" spans="141:141">
      <c r="EK29879" s="598"/>
    </row>
    <row r="29880" spans="141:141">
      <c r="EK29880" s="598"/>
    </row>
    <row r="29881" spans="141:141">
      <c r="EK29881" s="598"/>
    </row>
    <row r="29882" spans="141:141">
      <c r="EK29882" s="598"/>
    </row>
    <row r="29883" spans="141:141">
      <c r="EK29883" s="598"/>
    </row>
    <row r="29884" spans="141:141">
      <c r="EK29884" s="598"/>
    </row>
    <row r="29885" spans="141:141">
      <c r="EK29885" s="598"/>
    </row>
    <row r="29886" spans="141:141">
      <c r="EK29886" s="598"/>
    </row>
    <row r="29887" spans="141:141">
      <c r="EK29887" s="598"/>
    </row>
    <row r="29888" spans="141:141">
      <c r="EK29888" s="598"/>
    </row>
    <row r="29889" spans="141:141">
      <c r="EK29889" s="598"/>
    </row>
    <row r="29890" spans="141:141">
      <c r="EK29890" s="598"/>
    </row>
    <row r="29891" spans="141:141">
      <c r="EK29891" s="598"/>
    </row>
    <row r="29892" spans="141:141">
      <c r="EK29892" s="598"/>
    </row>
    <row r="29893" spans="141:141">
      <c r="EK29893" s="598"/>
    </row>
    <row r="29894" spans="141:141">
      <c r="EK29894" s="598"/>
    </row>
    <row r="29895" spans="141:141">
      <c r="EK29895" s="598"/>
    </row>
    <row r="29896" spans="141:141">
      <c r="EK29896" s="598"/>
    </row>
    <row r="29897" spans="141:141">
      <c r="EK29897" s="598"/>
    </row>
    <row r="29898" spans="141:141">
      <c r="EK29898" s="598"/>
    </row>
    <row r="29899" spans="141:141">
      <c r="EK29899" s="598"/>
    </row>
    <row r="29900" spans="141:141">
      <c r="EK29900" s="598"/>
    </row>
    <row r="29901" spans="141:141">
      <c r="EK29901" s="598"/>
    </row>
    <row r="29902" spans="141:141">
      <c r="EK29902" s="598"/>
    </row>
    <row r="29903" spans="141:141">
      <c r="EK29903" s="598"/>
    </row>
    <row r="29904" spans="141:141">
      <c r="EK29904" s="598"/>
    </row>
    <row r="29905" spans="141:141">
      <c r="EK29905" s="598"/>
    </row>
    <row r="29906" spans="141:141">
      <c r="EK29906" s="598"/>
    </row>
    <row r="29907" spans="141:141">
      <c r="EK29907" s="598"/>
    </row>
    <row r="29908" spans="141:141">
      <c r="EK29908" s="598"/>
    </row>
    <row r="29909" spans="141:141">
      <c r="EK29909" s="598"/>
    </row>
    <row r="29910" spans="141:141">
      <c r="EK29910" s="598"/>
    </row>
    <row r="29911" spans="141:141">
      <c r="EK29911" s="598"/>
    </row>
    <row r="29912" spans="141:141">
      <c r="EK29912" s="598"/>
    </row>
    <row r="29913" spans="141:141">
      <c r="EK29913" s="598"/>
    </row>
    <row r="29914" spans="141:141">
      <c r="EK29914" s="598"/>
    </row>
    <row r="29915" spans="141:141">
      <c r="EK29915" s="598"/>
    </row>
    <row r="29916" spans="141:141">
      <c r="EK29916" s="598"/>
    </row>
    <row r="29917" spans="141:141">
      <c r="EK29917" s="598"/>
    </row>
    <row r="29918" spans="141:141">
      <c r="EK29918" s="598"/>
    </row>
    <row r="29919" spans="141:141">
      <c r="EK29919" s="598"/>
    </row>
    <row r="29920" spans="141:141">
      <c r="EK29920" s="598"/>
    </row>
    <row r="29921" spans="141:141">
      <c r="EK29921" s="598"/>
    </row>
    <row r="29922" spans="141:141">
      <c r="EK29922" s="598"/>
    </row>
    <row r="29923" spans="141:141">
      <c r="EK29923" s="598"/>
    </row>
    <row r="29924" spans="141:141">
      <c r="EK29924" s="598"/>
    </row>
    <row r="29925" spans="141:141">
      <c r="EK29925" s="598"/>
    </row>
    <row r="29926" spans="141:141">
      <c r="EK29926" s="598"/>
    </row>
    <row r="29927" spans="141:141">
      <c r="EK29927" s="598"/>
    </row>
    <row r="29928" spans="141:141">
      <c r="EK29928" s="598"/>
    </row>
    <row r="29929" spans="141:141">
      <c r="EK29929" s="598"/>
    </row>
    <row r="29930" spans="141:141">
      <c r="EK29930" s="598"/>
    </row>
    <row r="29931" spans="141:141">
      <c r="EK29931" s="598"/>
    </row>
    <row r="29932" spans="141:141">
      <c r="EK29932" s="598"/>
    </row>
    <row r="29933" spans="141:141">
      <c r="EK29933" s="598"/>
    </row>
    <row r="29934" spans="141:141">
      <c r="EK29934" s="598"/>
    </row>
    <row r="29935" spans="141:141">
      <c r="EK29935" s="598"/>
    </row>
    <row r="29936" spans="141:141">
      <c r="EK29936" s="598"/>
    </row>
    <row r="29937" spans="141:141">
      <c r="EK29937" s="598"/>
    </row>
    <row r="29938" spans="141:141">
      <c r="EK29938" s="598"/>
    </row>
    <row r="29939" spans="141:141">
      <c r="EK29939" s="598"/>
    </row>
    <row r="29940" spans="141:141">
      <c r="EK29940" s="598"/>
    </row>
    <row r="29941" spans="141:141">
      <c r="EK29941" s="598"/>
    </row>
    <row r="29942" spans="141:141">
      <c r="EK29942" s="598"/>
    </row>
    <row r="29943" spans="141:141">
      <c r="EK29943" s="598"/>
    </row>
    <row r="29944" spans="141:141">
      <c r="EK29944" s="598"/>
    </row>
    <row r="29945" spans="141:141">
      <c r="EK29945" s="598"/>
    </row>
    <row r="29946" spans="141:141">
      <c r="EK29946" s="598"/>
    </row>
    <row r="29947" spans="141:141">
      <c r="EK29947" s="598"/>
    </row>
    <row r="29948" spans="141:141">
      <c r="EK29948" s="598"/>
    </row>
    <row r="29949" spans="141:141">
      <c r="EK29949" s="598"/>
    </row>
    <row r="29950" spans="141:141">
      <c r="EK29950" s="598"/>
    </row>
    <row r="29951" spans="141:141">
      <c r="EK29951" s="598"/>
    </row>
    <row r="29952" spans="141:141">
      <c r="EK29952" s="598"/>
    </row>
    <row r="29953" spans="141:141">
      <c r="EK29953" s="598"/>
    </row>
    <row r="29954" spans="141:141">
      <c r="EK29954" s="598"/>
    </row>
    <row r="29955" spans="141:141">
      <c r="EK29955" s="598"/>
    </row>
    <row r="29956" spans="141:141">
      <c r="EK29956" s="598"/>
    </row>
    <row r="29957" spans="141:141">
      <c r="EK29957" s="598"/>
    </row>
    <row r="29958" spans="141:141">
      <c r="EK29958" s="598"/>
    </row>
    <row r="29959" spans="141:141">
      <c r="EK29959" s="598"/>
    </row>
    <row r="29960" spans="141:141">
      <c r="EK29960" s="598"/>
    </row>
    <row r="29961" spans="141:141">
      <c r="EK29961" s="598"/>
    </row>
    <row r="29962" spans="141:141">
      <c r="EK29962" s="598"/>
    </row>
    <row r="29963" spans="141:141">
      <c r="EK29963" s="598"/>
    </row>
    <row r="29964" spans="141:141">
      <c r="EK29964" s="598"/>
    </row>
    <row r="29965" spans="141:141">
      <c r="EK29965" s="598"/>
    </row>
    <row r="29966" spans="141:141">
      <c r="EK29966" s="598"/>
    </row>
    <row r="29967" spans="141:141">
      <c r="EK29967" s="598"/>
    </row>
    <row r="29968" spans="141:141">
      <c r="EK29968" s="598"/>
    </row>
    <row r="29969" spans="141:141">
      <c r="EK29969" s="598"/>
    </row>
    <row r="29970" spans="141:141">
      <c r="EK29970" s="598"/>
    </row>
    <row r="29971" spans="141:141">
      <c r="EK29971" s="598"/>
    </row>
    <row r="29972" spans="141:141">
      <c r="EK29972" s="598"/>
    </row>
    <row r="29973" spans="141:141">
      <c r="EK29973" s="598"/>
    </row>
    <row r="29974" spans="141:141">
      <c r="EK29974" s="598"/>
    </row>
    <row r="29975" spans="141:141">
      <c r="EK29975" s="598"/>
    </row>
    <row r="29976" spans="141:141">
      <c r="EK29976" s="598"/>
    </row>
    <row r="29977" spans="141:141">
      <c r="EK29977" s="598"/>
    </row>
    <row r="29978" spans="141:141">
      <c r="EK29978" s="598"/>
    </row>
    <row r="29979" spans="141:141">
      <c r="EK29979" s="598"/>
    </row>
    <row r="29980" spans="141:141">
      <c r="EK29980" s="598"/>
    </row>
    <row r="29981" spans="141:141">
      <c r="EK29981" s="598"/>
    </row>
    <row r="29982" spans="141:141">
      <c r="EK29982" s="598"/>
    </row>
    <row r="29983" spans="141:141">
      <c r="EK29983" s="598"/>
    </row>
    <row r="29984" spans="141:141">
      <c r="EK29984" s="598"/>
    </row>
    <row r="29985" spans="141:141">
      <c r="EK29985" s="598"/>
    </row>
    <row r="29986" spans="141:141">
      <c r="EK29986" s="598"/>
    </row>
    <row r="29987" spans="141:141">
      <c r="EK29987" s="598"/>
    </row>
    <row r="29988" spans="141:141">
      <c r="EK29988" s="598"/>
    </row>
    <row r="29989" spans="141:141">
      <c r="EK29989" s="598"/>
    </row>
    <row r="29990" spans="141:141">
      <c r="EK29990" s="598"/>
    </row>
    <row r="29991" spans="141:141">
      <c r="EK29991" s="598"/>
    </row>
    <row r="29992" spans="141:141">
      <c r="EK29992" s="598"/>
    </row>
    <row r="29993" spans="141:141">
      <c r="EK29993" s="598"/>
    </row>
    <row r="29994" spans="141:141">
      <c r="EK29994" s="598"/>
    </row>
    <row r="29995" spans="141:141">
      <c r="EK29995" s="598"/>
    </row>
    <row r="29996" spans="141:141">
      <c r="EK29996" s="598"/>
    </row>
    <row r="29997" spans="141:141">
      <c r="EK29997" s="598"/>
    </row>
    <row r="29998" spans="141:141">
      <c r="EK29998" s="598"/>
    </row>
    <row r="29999" spans="141:141">
      <c r="EK29999" s="598"/>
    </row>
    <row r="30000" spans="141:141">
      <c r="EK30000" s="598"/>
    </row>
    <row r="30001" spans="141:141">
      <c r="EK30001" s="598"/>
    </row>
    <row r="30002" spans="141:141">
      <c r="EK30002" s="598"/>
    </row>
    <row r="30003" spans="141:141">
      <c r="EK30003" s="598"/>
    </row>
    <row r="30004" spans="141:141">
      <c r="EK30004" s="598"/>
    </row>
    <row r="30005" spans="141:141">
      <c r="EK30005" s="598"/>
    </row>
    <row r="30006" spans="141:141">
      <c r="EK30006" s="598"/>
    </row>
    <row r="30007" spans="141:141">
      <c r="EK30007" s="598"/>
    </row>
    <row r="30008" spans="141:141">
      <c r="EK30008" s="598"/>
    </row>
    <row r="30009" spans="141:141">
      <c r="EK30009" s="598"/>
    </row>
    <row r="30010" spans="141:141">
      <c r="EK30010" s="598"/>
    </row>
    <row r="30011" spans="141:141">
      <c r="EK30011" s="598"/>
    </row>
    <row r="30012" spans="141:141">
      <c r="EK30012" s="598"/>
    </row>
    <row r="30013" spans="141:141">
      <c r="EK30013" s="598"/>
    </row>
    <row r="30014" spans="141:141">
      <c r="EK30014" s="598"/>
    </row>
    <row r="30015" spans="141:141">
      <c r="EK30015" s="598"/>
    </row>
    <row r="30016" spans="141:141">
      <c r="EK30016" s="598"/>
    </row>
    <row r="30017" spans="141:141">
      <c r="EK30017" s="598"/>
    </row>
    <row r="30018" spans="141:141">
      <c r="EK30018" s="598"/>
    </row>
    <row r="30019" spans="141:141">
      <c r="EK30019" s="598"/>
    </row>
    <row r="30020" spans="141:141">
      <c r="EK30020" s="598"/>
    </row>
    <row r="30021" spans="141:141">
      <c r="EK30021" s="598"/>
    </row>
    <row r="30022" spans="141:141">
      <c r="EK30022" s="598"/>
    </row>
    <row r="30023" spans="141:141">
      <c r="EK30023" s="598"/>
    </row>
    <row r="30024" spans="141:141">
      <c r="EK30024" s="598"/>
    </row>
    <row r="30025" spans="141:141">
      <c r="EK30025" s="598"/>
    </row>
    <row r="30026" spans="141:141">
      <c r="EK30026" s="598"/>
    </row>
    <row r="30027" spans="141:141">
      <c r="EK30027" s="598"/>
    </row>
    <row r="30028" spans="141:141">
      <c r="EK30028" s="598"/>
    </row>
    <row r="30029" spans="141:141">
      <c r="EK30029" s="598"/>
    </row>
    <row r="30030" spans="141:141">
      <c r="EK30030" s="598"/>
    </row>
    <row r="30031" spans="141:141">
      <c r="EK30031" s="598"/>
    </row>
    <row r="30032" spans="141:141">
      <c r="EK30032" s="598"/>
    </row>
    <row r="30033" spans="141:141">
      <c r="EK30033" s="598"/>
    </row>
    <row r="30034" spans="141:141">
      <c r="EK30034" s="598"/>
    </row>
    <row r="30035" spans="141:141">
      <c r="EK30035" s="598"/>
    </row>
    <row r="30036" spans="141:141">
      <c r="EK30036" s="598"/>
    </row>
    <row r="30037" spans="141:141">
      <c r="EK30037" s="598"/>
    </row>
    <row r="30038" spans="141:141">
      <c r="EK30038" s="598"/>
    </row>
    <row r="30039" spans="141:141">
      <c r="EK30039" s="598"/>
    </row>
    <row r="30040" spans="141:141">
      <c r="EK30040" s="598"/>
    </row>
    <row r="30041" spans="141:141">
      <c r="EK30041" s="598"/>
    </row>
    <row r="30042" spans="141:141">
      <c r="EK30042" s="598"/>
    </row>
    <row r="30043" spans="141:141">
      <c r="EK30043" s="598"/>
    </row>
    <row r="30044" spans="141:141">
      <c r="EK30044" s="598"/>
    </row>
    <row r="30045" spans="141:141">
      <c r="EK30045" s="598"/>
    </row>
    <row r="30046" spans="141:141">
      <c r="EK30046" s="598"/>
    </row>
    <row r="30047" spans="141:141">
      <c r="EK30047" s="598"/>
    </row>
    <row r="30048" spans="141:141">
      <c r="EK30048" s="598"/>
    </row>
    <row r="30049" spans="141:141">
      <c r="EK30049" s="598"/>
    </row>
    <row r="30050" spans="141:141">
      <c r="EK30050" s="598"/>
    </row>
    <row r="30051" spans="141:141">
      <c r="EK30051" s="598"/>
    </row>
    <row r="30052" spans="141:141">
      <c r="EK30052" s="598"/>
    </row>
    <row r="30053" spans="141:141">
      <c r="EK30053" s="598"/>
    </row>
    <row r="30054" spans="141:141">
      <c r="EK30054" s="598"/>
    </row>
    <row r="30055" spans="141:141">
      <c r="EK30055" s="598"/>
    </row>
    <row r="30056" spans="141:141">
      <c r="EK30056" s="598"/>
    </row>
    <row r="30057" spans="141:141">
      <c r="EK30057" s="598"/>
    </row>
    <row r="30058" spans="141:141">
      <c r="EK30058" s="598"/>
    </row>
    <row r="30059" spans="141:141">
      <c r="EK30059" s="598"/>
    </row>
    <row r="30060" spans="141:141">
      <c r="EK30060" s="598"/>
    </row>
    <row r="30061" spans="141:141">
      <c r="EK30061" s="598"/>
    </row>
    <row r="30062" spans="141:141">
      <c r="EK30062" s="598"/>
    </row>
    <row r="30063" spans="141:141">
      <c r="EK30063" s="598"/>
    </row>
    <row r="30064" spans="141:141">
      <c r="EK30064" s="598"/>
    </row>
    <row r="30065" spans="141:141">
      <c r="EK30065" s="598"/>
    </row>
    <row r="30066" spans="141:141">
      <c r="EK30066" s="598"/>
    </row>
    <row r="30067" spans="141:141">
      <c r="EK30067" s="598"/>
    </row>
    <row r="30068" spans="141:141">
      <c r="EK30068" s="598"/>
    </row>
    <row r="30069" spans="141:141">
      <c r="EK30069" s="598"/>
    </row>
    <row r="30070" spans="141:141">
      <c r="EK30070" s="598"/>
    </row>
    <row r="30071" spans="141:141">
      <c r="EK30071" s="598"/>
    </row>
    <row r="30072" spans="141:141">
      <c r="EK30072" s="598"/>
    </row>
    <row r="30073" spans="141:141">
      <c r="EK30073" s="598"/>
    </row>
    <row r="30074" spans="141:141">
      <c r="EK30074" s="598"/>
    </row>
    <row r="30075" spans="141:141">
      <c r="EK30075" s="598"/>
    </row>
    <row r="30076" spans="141:141">
      <c r="EK30076" s="598"/>
    </row>
    <row r="30077" spans="141:141">
      <c r="EK30077" s="598"/>
    </row>
    <row r="30078" spans="141:141">
      <c r="EK30078" s="598"/>
    </row>
    <row r="30079" spans="141:141">
      <c r="EK30079" s="598"/>
    </row>
    <row r="30080" spans="141:141">
      <c r="EK30080" s="598"/>
    </row>
    <row r="30081" spans="141:141">
      <c r="EK30081" s="598"/>
    </row>
    <row r="30082" spans="141:141">
      <c r="EK30082" s="598"/>
    </row>
    <row r="30083" spans="141:141">
      <c r="EK30083" s="598"/>
    </row>
    <row r="30084" spans="141:141">
      <c r="EK30084" s="598"/>
    </row>
    <row r="30085" spans="141:141">
      <c r="EK30085" s="598"/>
    </row>
    <row r="30086" spans="141:141">
      <c r="EK30086" s="598"/>
    </row>
    <row r="30087" spans="141:141">
      <c r="EK30087" s="598"/>
    </row>
    <row r="30088" spans="141:141">
      <c r="EK30088" s="598"/>
    </row>
    <row r="30089" spans="141:141">
      <c r="EK30089" s="598"/>
    </row>
    <row r="30090" spans="141:141">
      <c r="EK30090" s="598"/>
    </row>
    <row r="30091" spans="141:141">
      <c r="EK30091" s="598"/>
    </row>
    <row r="30092" spans="141:141">
      <c r="EK30092" s="598"/>
    </row>
    <row r="30093" spans="141:141">
      <c r="EK30093" s="598"/>
    </row>
    <row r="30094" spans="141:141">
      <c r="EK30094" s="598"/>
    </row>
    <row r="30095" spans="141:141">
      <c r="EK30095" s="598"/>
    </row>
    <row r="30096" spans="141:141">
      <c r="EK30096" s="598"/>
    </row>
    <row r="30097" spans="141:141">
      <c r="EK30097" s="598"/>
    </row>
    <row r="30098" spans="141:141">
      <c r="EK30098" s="598"/>
    </row>
    <row r="30099" spans="141:141">
      <c r="EK30099" s="598"/>
    </row>
    <row r="30100" spans="141:141">
      <c r="EK30100" s="598"/>
    </row>
    <row r="30101" spans="141:141">
      <c r="EK30101" s="598"/>
    </row>
    <row r="30102" spans="141:141">
      <c r="EK30102" s="598"/>
    </row>
    <row r="30103" spans="141:141">
      <c r="EK30103" s="598"/>
    </row>
    <row r="30104" spans="141:141">
      <c r="EK30104" s="598"/>
    </row>
    <row r="30105" spans="141:141">
      <c r="EK30105" s="598"/>
    </row>
    <row r="30106" spans="141:141">
      <c r="EK30106" s="598"/>
    </row>
    <row r="30107" spans="141:141">
      <c r="EK30107" s="598"/>
    </row>
    <row r="30108" spans="141:141">
      <c r="EK30108" s="598"/>
    </row>
    <row r="30109" spans="141:141">
      <c r="EK30109" s="598"/>
    </row>
    <row r="30110" spans="141:141">
      <c r="EK30110" s="598"/>
    </row>
    <row r="30111" spans="141:141">
      <c r="EK30111" s="598"/>
    </row>
    <row r="30112" spans="141:141">
      <c r="EK30112" s="598"/>
    </row>
    <row r="30113" spans="141:141">
      <c r="EK30113" s="598"/>
    </row>
    <row r="30114" spans="141:141">
      <c r="EK30114" s="598"/>
    </row>
    <row r="30115" spans="141:141">
      <c r="EK30115" s="598"/>
    </row>
    <row r="30116" spans="141:141">
      <c r="EK30116" s="598"/>
    </row>
    <row r="30117" spans="141:141">
      <c r="EK30117" s="598"/>
    </row>
    <row r="30118" spans="141:141">
      <c r="EK30118" s="598"/>
    </row>
    <row r="30119" spans="141:141">
      <c r="EK30119" s="598"/>
    </row>
    <row r="30120" spans="141:141">
      <c r="EK30120" s="598"/>
    </row>
    <row r="30121" spans="141:141">
      <c r="EK30121" s="598"/>
    </row>
    <row r="30122" spans="141:141">
      <c r="EK30122" s="598"/>
    </row>
    <row r="30123" spans="141:141">
      <c r="EK30123" s="598"/>
    </row>
    <row r="30124" spans="141:141">
      <c r="EK30124" s="598"/>
    </row>
    <row r="30125" spans="141:141">
      <c r="EK30125" s="598"/>
    </row>
    <row r="30126" spans="141:141">
      <c r="EK30126" s="598"/>
    </row>
    <row r="30127" spans="141:141">
      <c r="EK30127" s="598"/>
    </row>
    <row r="30128" spans="141:141">
      <c r="EK30128" s="598"/>
    </row>
    <row r="30129" spans="141:141">
      <c r="EK30129" s="598"/>
    </row>
    <row r="30130" spans="141:141">
      <c r="EK30130" s="598"/>
    </row>
    <row r="30131" spans="141:141">
      <c r="EK30131" s="598"/>
    </row>
    <row r="30132" spans="141:141">
      <c r="EK30132" s="598"/>
    </row>
    <row r="30133" spans="141:141">
      <c r="EK30133" s="598"/>
    </row>
    <row r="30134" spans="141:141">
      <c r="EK30134" s="598"/>
    </row>
    <row r="30135" spans="141:141">
      <c r="EK30135" s="598"/>
    </row>
    <row r="30136" spans="141:141">
      <c r="EK30136" s="598"/>
    </row>
    <row r="30137" spans="141:141">
      <c r="EK30137" s="598"/>
    </row>
    <row r="30138" spans="141:141">
      <c r="EK30138" s="598"/>
    </row>
    <row r="30139" spans="141:141">
      <c r="EK30139" s="598"/>
    </row>
    <row r="30140" spans="141:141">
      <c r="EK30140" s="598"/>
    </row>
    <row r="30141" spans="141:141">
      <c r="EK30141" s="598"/>
    </row>
    <row r="30142" spans="141:141">
      <c r="EK30142" s="598"/>
    </row>
    <row r="30143" spans="141:141">
      <c r="EK30143" s="598"/>
    </row>
    <row r="30144" spans="141:141">
      <c r="EK30144" s="598"/>
    </row>
    <row r="30145" spans="141:141">
      <c r="EK30145" s="598"/>
    </row>
    <row r="30146" spans="141:141">
      <c r="EK30146" s="598"/>
    </row>
    <row r="30147" spans="141:141">
      <c r="EK30147" s="598"/>
    </row>
    <row r="30148" spans="141:141">
      <c r="EK30148" s="598"/>
    </row>
    <row r="30149" spans="141:141">
      <c r="EK30149" s="598"/>
    </row>
    <row r="30150" spans="141:141">
      <c r="EK30150" s="598"/>
    </row>
    <row r="30151" spans="141:141">
      <c r="EK30151" s="598"/>
    </row>
    <row r="30152" spans="141:141">
      <c r="EK30152" s="598"/>
    </row>
    <row r="30153" spans="141:141">
      <c r="EK30153" s="598"/>
    </row>
    <row r="30154" spans="141:141">
      <c r="EK30154" s="598"/>
    </row>
    <row r="30155" spans="141:141">
      <c r="EK30155" s="598"/>
    </row>
    <row r="30156" spans="141:141">
      <c r="EK30156" s="598"/>
    </row>
    <row r="30157" spans="141:141">
      <c r="EK30157" s="598"/>
    </row>
    <row r="30158" spans="141:141">
      <c r="EK30158" s="598"/>
    </row>
    <row r="30159" spans="141:141">
      <c r="EK30159" s="598"/>
    </row>
    <row r="30160" spans="141:141">
      <c r="EK30160" s="598"/>
    </row>
    <row r="30161" spans="141:141">
      <c r="EK30161" s="598"/>
    </row>
    <row r="30162" spans="141:141">
      <c r="EK30162" s="598"/>
    </row>
    <row r="30163" spans="141:141">
      <c r="EK30163" s="598"/>
    </row>
    <row r="30164" spans="141:141">
      <c r="EK30164" s="598"/>
    </row>
    <row r="30165" spans="141:141">
      <c r="EK30165" s="598"/>
    </row>
    <row r="30166" spans="141:141">
      <c r="EK30166" s="598"/>
    </row>
    <row r="30167" spans="141:141">
      <c r="EK30167" s="598"/>
    </row>
    <row r="30168" spans="141:141">
      <c r="EK30168" s="598"/>
    </row>
    <row r="30169" spans="141:141">
      <c r="EK30169" s="598"/>
    </row>
    <row r="30170" spans="141:141">
      <c r="EK30170" s="598"/>
    </row>
    <row r="30171" spans="141:141">
      <c r="EK30171" s="598"/>
    </row>
    <row r="30172" spans="141:141">
      <c r="EK30172" s="598"/>
    </row>
    <row r="30173" spans="141:141">
      <c r="EK30173" s="598"/>
    </row>
    <row r="30174" spans="141:141">
      <c r="EK30174" s="598"/>
    </row>
    <row r="30175" spans="141:141">
      <c r="EK30175" s="598"/>
    </row>
    <row r="30176" spans="141:141">
      <c r="EK30176" s="598"/>
    </row>
    <row r="30177" spans="141:141">
      <c r="EK30177" s="598"/>
    </row>
    <row r="30178" spans="141:141">
      <c r="EK30178" s="598"/>
    </row>
    <row r="30179" spans="141:141">
      <c r="EK30179" s="598"/>
    </row>
    <row r="30180" spans="141:141">
      <c r="EK30180" s="598"/>
    </row>
    <row r="30181" spans="141:141">
      <c r="EK30181" s="598"/>
    </row>
    <row r="30182" spans="141:141">
      <c r="EK30182" s="598"/>
    </row>
    <row r="30183" spans="141:141">
      <c r="EK30183" s="598"/>
    </row>
    <row r="30184" spans="141:141">
      <c r="EK30184" s="598"/>
    </row>
    <row r="30185" spans="141:141">
      <c r="EK30185" s="598"/>
    </row>
    <row r="30186" spans="141:141">
      <c r="EK30186" s="598"/>
    </row>
    <row r="30187" spans="141:141">
      <c r="EK30187" s="598"/>
    </row>
    <row r="30188" spans="141:141">
      <c r="EK30188" s="598"/>
    </row>
    <row r="30189" spans="141:141">
      <c r="EK30189" s="598"/>
    </row>
    <row r="30190" spans="141:141">
      <c r="EK30190" s="598"/>
    </row>
    <row r="30191" spans="141:141">
      <c r="EK30191" s="598"/>
    </row>
    <row r="30192" spans="141:141">
      <c r="EK30192" s="598"/>
    </row>
    <row r="30193" spans="141:141">
      <c r="EK30193" s="598"/>
    </row>
    <row r="30194" spans="141:141">
      <c r="EK30194" s="598"/>
    </row>
    <row r="30195" spans="141:141">
      <c r="EK30195" s="598"/>
    </row>
    <row r="30196" spans="141:141">
      <c r="EK30196" s="598"/>
    </row>
    <row r="30197" spans="141:141">
      <c r="EK30197" s="598"/>
    </row>
    <row r="30198" spans="141:141">
      <c r="EK30198" s="598"/>
    </row>
    <row r="30199" spans="141:141">
      <c r="EK30199" s="598"/>
    </row>
    <row r="30200" spans="141:141">
      <c r="EK30200" s="598"/>
    </row>
    <row r="30201" spans="141:141">
      <c r="EK30201" s="598"/>
    </row>
    <row r="30202" spans="141:141">
      <c r="EK30202" s="598"/>
    </row>
    <row r="30203" spans="141:141">
      <c r="EK30203" s="598"/>
    </row>
    <row r="30204" spans="141:141">
      <c r="EK30204" s="598"/>
    </row>
    <row r="30205" spans="141:141">
      <c r="EK30205" s="598"/>
    </row>
    <row r="30206" spans="141:141">
      <c r="EK30206" s="598"/>
    </row>
    <row r="30207" spans="141:141">
      <c r="EK30207" s="598"/>
    </row>
    <row r="30208" spans="141:141">
      <c r="EK30208" s="598"/>
    </row>
    <row r="30209" spans="141:141">
      <c r="EK30209" s="598"/>
    </row>
    <row r="30210" spans="141:141">
      <c r="EK30210" s="598"/>
    </row>
    <row r="30211" spans="141:141">
      <c r="EK30211" s="598"/>
    </row>
    <row r="30212" spans="141:141">
      <c r="EK30212" s="598"/>
    </row>
    <row r="30213" spans="141:141">
      <c r="EK30213" s="598"/>
    </row>
    <row r="30214" spans="141:141">
      <c r="EK30214" s="598"/>
    </row>
    <row r="30215" spans="141:141">
      <c r="EK30215" s="598"/>
    </row>
    <row r="30216" spans="141:141">
      <c r="EK30216" s="598"/>
    </row>
    <row r="30217" spans="141:141">
      <c r="EK30217" s="598"/>
    </row>
    <row r="30218" spans="141:141">
      <c r="EK30218" s="598"/>
    </row>
    <row r="30219" spans="141:141">
      <c r="EK30219" s="598"/>
    </row>
    <row r="30220" spans="141:141">
      <c r="EK30220" s="598"/>
    </row>
    <row r="30221" spans="141:141">
      <c r="EK30221" s="598"/>
    </row>
    <row r="30222" spans="141:141">
      <c r="EK30222" s="598"/>
    </row>
    <row r="30223" spans="141:141">
      <c r="EK30223" s="598"/>
    </row>
    <row r="30224" spans="141:141">
      <c r="EK30224" s="598"/>
    </row>
    <row r="30225" spans="141:141">
      <c r="EK30225" s="598"/>
    </row>
    <row r="30226" spans="141:141">
      <c r="EK30226" s="598"/>
    </row>
    <row r="30227" spans="141:141">
      <c r="EK30227" s="598"/>
    </row>
    <row r="30228" spans="141:141">
      <c r="EK30228" s="598"/>
    </row>
    <row r="30229" spans="141:141">
      <c r="EK30229" s="598"/>
    </row>
    <row r="30230" spans="141:141">
      <c r="EK30230" s="598"/>
    </row>
    <row r="30231" spans="141:141">
      <c r="EK30231" s="598"/>
    </row>
    <row r="30232" spans="141:141">
      <c r="EK30232" s="598"/>
    </row>
    <row r="30233" spans="141:141">
      <c r="EK30233" s="598"/>
    </row>
    <row r="30234" spans="141:141">
      <c r="EK30234" s="598"/>
    </row>
    <row r="30235" spans="141:141">
      <c r="EK30235" s="598"/>
    </row>
    <row r="30236" spans="141:141">
      <c r="EK30236" s="598"/>
    </row>
    <row r="30237" spans="141:141">
      <c r="EK30237" s="598"/>
    </row>
    <row r="30238" spans="141:141">
      <c r="EK30238" s="598"/>
    </row>
    <row r="30239" spans="141:141">
      <c r="EK30239" s="598"/>
    </row>
    <row r="30240" spans="141:141">
      <c r="EK30240" s="598"/>
    </row>
    <row r="30241" spans="141:141">
      <c r="EK30241" s="598"/>
    </row>
    <row r="30242" spans="141:141">
      <c r="EK30242" s="598"/>
    </row>
    <row r="30243" spans="141:141">
      <c r="EK30243" s="598"/>
    </row>
    <row r="30244" spans="141:141">
      <c r="EK30244" s="598"/>
    </row>
    <row r="30245" spans="141:141">
      <c r="EK30245" s="598"/>
    </row>
    <row r="30246" spans="141:141">
      <c r="EK30246" s="598"/>
    </row>
    <row r="30247" spans="141:141">
      <c r="EK30247" s="598"/>
    </row>
    <row r="30248" spans="141:141">
      <c r="EK30248" s="598"/>
    </row>
    <row r="30249" spans="141:141">
      <c r="EK30249" s="598"/>
    </row>
    <row r="30250" spans="141:141">
      <c r="EK30250" s="598"/>
    </row>
    <row r="30251" spans="141:141">
      <c r="EK30251" s="598"/>
    </row>
    <row r="30252" spans="141:141">
      <c r="EK30252" s="598"/>
    </row>
    <row r="30253" spans="141:141">
      <c r="EK30253" s="598"/>
    </row>
    <row r="30254" spans="141:141">
      <c r="EK30254" s="598"/>
    </row>
    <row r="30255" spans="141:141">
      <c r="EK30255" s="598"/>
    </row>
    <row r="30256" spans="141:141">
      <c r="EK30256" s="598"/>
    </row>
    <row r="30257" spans="141:141">
      <c r="EK30257" s="598"/>
    </row>
    <row r="30258" spans="141:141">
      <c r="EK30258" s="598"/>
    </row>
    <row r="30259" spans="141:141">
      <c r="EK30259" s="598"/>
    </row>
    <row r="30260" spans="141:141">
      <c r="EK30260" s="598"/>
    </row>
    <row r="30261" spans="141:141">
      <c r="EK30261" s="598"/>
    </row>
    <row r="30262" spans="141:141">
      <c r="EK30262" s="598"/>
    </row>
    <row r="30263" spans="141:141">
      <c r="EK30263" s="598"/>
    </row>
    <row r="30264" spans="141:141">
      <c r="EK30264" s="598"/>
    </row>
    <row r="30265" spans="141:141">
      <c r="EK30265" s="598"/>
    </row>
    <row r="30266" spans="141:141">
      <c r="EK30266" s="598"/>
    </row>
    <row r="30267" spans="141:141">
      <c r="EK30267" s="598"/>
    </row>
    <row r="30268" spans="141:141">
      <c r="EK30268" s="598"/>
    </row>
    <row r="30269" spans="141:141">
      <c r="EK30269" s="598"/>
    </row>
    <row r="30270" spans="141:141">
      <c r="EK30270" s="598"/>
    </row>
    <row r="30271" spans="141:141">
      <c r="EK30271" s="598"/>
    </row>
    <row r="30272" spans="141:141">
      <c r="EK30272" s="598"/>
    </row>
    <row r="30273" spans="141:141">
      <c r="EK30273" s="598"/>
    </row>
    <row r="30274" spans="141:141">
      <c r="EK30274" s="598"/>
    </row>
    <row r="30275" spans="141:141">
      <c r="EK30275" s="598"/>
    </row>
    <row r="30276" spans="141:141">
      <c r="EK30276" s="598"/>
    </row>
    <row r="30277" spans="141:141">
      <c r="EK30277" s="598"/>
    </row>
    <row r="30278" spans="141:141">
      <c r="EK30278" s="598"/>
    </row>
    <row r="30279" spans="141:141">
      <c r="EK30279" s="598"/>
    </row>
    <row r="30280" spans="141:141">
      <c r="EK30280" s="598"/>
    </row>
    <row r="30281" spans="141:141">
      <c r="EK30281" s="598"/>
    </row>
    <row r="30282" spans="141:141">
      <c r="EK30282" s="598"/>
    </row>
    <row r="30283" spans="141:141">
      <c r="EK30283" s="598"/>
    </row>
    <row r="30284" spans="141:141">
      <c r="EK30284" s="598"/>
    </row>
    <row r="30285" spans="141:141">
      <c r="EK30285" s="598"/>
    </row>
    <row r="30286" spans="141:141">
      <c r="EK30286" s="598"/>
    </row>
    <row r="30287" spans="141:141">
      <c r="EK30287" s="598"/>
    </row>
    <row r="30288" spans="141:141">
      <c r="EK30288" s="598"/>
    </row>
    <row r="30289" spans="141:141">
      <c r="EK30289" s="598"/>
    </row>
    <row r="30290" spans="141:141">
      <c r="EK30290" s="598"/>
    </row>
    <row r="30291" spans="141:141">
      <c r="EK30291" s="598"/>
    </row>
    <row r="30292" spans="141:141">
      <c r="EK30292" s="598"/>
    </row>
    <row r="30293" spans="141:141">
      <c r="EK30293" s="598"/>
    </row>
    <row r="30294" spans="141:141">
      <c r="EK30294" s="598"/>
    </row>
    <row r="30295" spans="141:141">
      <c r="EK30295" s="598"/>
    </row>
    <row r="30296" spans="141:141">
      <c r="EK30296" s="598"/>
    </row>
    <row r="30297" spans="141:141">
      <c r="EK30297" s="598"/>
    </row>
    <row r="30298" spans="141:141">
      <c r="EK30298" s="598"/>
    </row>
    <row r="30299" spans="141:141">
      <c r="EK30299" s="598"/>
    </row>
    <row r="30300" spans="141:141">
      <c r="EK30300" s="598"/>
    </row>
    <row r="30301" spans="141:141">
      <c r="EK30301" s="598"/>
    </row>
    <row r="30302" spans="141:141">
      <c r="EK30302" s="598"/>
    </row>
    <row r="30303" spans="141:141">
      <c r="EK30303" s="598"/>
    </row>
    <row r="30304" spans="141:141">
      <c r="EK30304" s="598"/>
    </row>
    <row r="30305" spans="141:141">
      <c r="EK30305" s="598"/>
    </row>
    <row r="30306" spans="141:141">
      <c r="EK30306" s="598"/>
    </row>
    <row r="30307" spans="141:141">
      <c r="EK30307" s="598"/>
    </row>
    <row r="30308" spans="141:141">
      <c r="EK30308" s="598"/>
    </row>
    <row r="30309" spans="141:141">
      <c r="EK30309" s="598"/>
    </row>
    <row r="30310" spans="141:141">
      <c r="EK30310" s="598"/>
    </row>
    <row r="30311" spans="141:141">
      <c r="EK30311" s="598"/>
    </row>
    <row r="30312" spans="141:141">
      <c r="EK30312" s="598"/>
    </row>
    <row r="30313" spans="141:141">
      <c r="EK30313" s="598"/>
    </row>
    <row r="30314" spans="141:141">
      <c r="EK30314" s="598"/>
    </row>
    <row r="30315" spans="141:141">
      <c r="EK30315" s="598"/>
    </row>
    <row r="30316" spans="141:141">
      <c r="EK30316" s="598"/>
    </row>
    <row r="30317" spans="141:141">
      <c r="EK30317" s="598"/>
    </row>
    <row r="30318" spans="141:141">
      <c r="EK30318" s="598"/>
    </row>
    <row r="30319" spans="141:141">
      <c r="EK30319" s="598"/>
    </row>
    <row r="30320" spans="141:141">
      <c r="EK30320" s="598"/>
    </row>
    <row r="30321" spans="141:141">
      <c r="EK30321" s="598"/>
    </row>
    <row r="30322" spans="141:141">
      <c r="EK30322" s="598"/>
    </row>
    <row r="30323" spans="141:141">
      <c r="EK30323" s="598"/>
    </row>
    <row r="30324" spans="141:141">
      <c r="EK30324" s="598"/>
    </row>
    <row r="30325" spans="141:141">
      <c r="EK30325" s="598"/>
    </row>
    <row r="30326" spans="141:141">
      <c r="EK30326" s="598"/>
    </row>
    <row r="30327" spans="141:141">
      <c r="EK30327" s="598"/>
    </row>
    <row r="30328" spans="141:141">
      <c r="EK30328" s="598"/>
    </row>
    <row r="30329" spans="141:141">
      <c r="EK30329" s="598"/>
    </row>
    <row r="30330" spans="141:141">
      <c r="EK30330" s="598"/>
    </row>
    <row r="30331" spans="141:141">
      <c r="EK30331" s="598"/>
    </row>
    <row r="30332" spans="141:141">
      <c r="EK30332" s="598"/>
    </row>
    <row r="30333" spans="141:141">
      <c r="EK30333" s="598"/>
    </row>
    <row r="30334" spans="141:141">
      <c r="EK30334" s="598"/>
    </row>
    <row r="30335" spans="141:141">
      <c r="EK30335" s="598"/>
    </row>
    <row r="30336" spans="141:141">
      <c r="EK30336" s="598"/>
    </row>
    <row r="30337" spans="141:141">
      <c r="EK30337" s="598"/>
    </row>
    <row r="30338" spans="141:141">
      <c r="EK30338" s="598"/>
    </row>
    <row r="30339" spans="141:141">
      <c r="EK30339" s="598"/>
    </row>
    <row r="30340" spans="141:141">
      <c r="EK30340" s="598"/>
    </row>
    <row r="30341" spans="141:141">
      <c r="EK30341" s="598"/>
    </row>
    <row r="30342" spans="141:141">
      <c r="EK30342" s="598"/>
    </row>
    <row r="30343" spans="141:141">
      <c r="EK30343" s="598"/>
    </row>
    <row r="30344" spans="141:141">
      <c r="EK30344" s="598"/>
    </row>
    <row r="30345" spans="141:141">
      <c r="EK30345" s="598"/>
    </row>
    <row r="30346" spans="141:141">
      <c r="EK30346" s="598"/>
    </row>
    <row r="30347" spans="141:141">
      <c r="EK30347" s="598"/>
    </row>
    <row r="30348" spans="141:141">
      <c r="EK30348" s="598"/>
    </row>
    <row r="30349" spans="141:141">
      <c r="EK30349" s="598"/>
    </row>
    <row r="30350" spans="141:141">
      <c r="EK30350" s="598"/>
    </row>
    <row r="30351" spans="141:141">
      <c r="EK30351" s="598"/>
    </row>
    <row r="30352" spans="141:141">
      <c r="EK30352" s="598"/>
    </row>
    <row r="30353" spans="141:141">
      <c r="EK30353" s="598"/>
    </row>
    <row r="30354" spans="141:141">
      <c r="EK30354" s="598"/>
    </row>
    <row r="30355" spans="141:141">
      <c r="EK30355" s="598"/>
    </row>
    <row r="30356" spans="141:141">
      <c r="EK30356" s="598"/>
    </row>
    <row r="30357" spans="141:141">
      <c r="EK30357" s="598"/>
    </row>
    <row r="30358" spans="141:141">
      <c r="EK30358" s="598"/>
    </row>
    <row r="30359" spans="141:141">
      <c r="EK30359" s="598"/>
    </row>
    <row r="30360" spans="141:141">
      <c r="EK30360" s="598"/>
    </row>
    <row r="30361" spans="141:141">
      <c r="EK30361" s="598"/>
    </row>
    <row r="30362" spans="141:141">
      <c r="EK30362" s="598"/>
    </row>
    <row r="30363" spans="141:141">
      <c r="EK30363" s="598"/>
    </row>
    <row r="30364" spans="141:141">
      <c r="EK30364" s="598"/>
    </row>
    <row r="30365" spans="141:141">
      <c r="EK30365" s="598"/>
    </row>
    <row r="30366" spans="141:141">
      <c r="EK30366" s="598"/>
    </row>
    <row r="30367" spans="141:141">
      <c r="EK30367" s="598"/>
    </row>
    <row r="30368" spans="141:141">
      <c r="EK30368" s="598"/>
    </row>
    <row r="30369" spans="141:141">
      <c r="EK30369" s="598"/>
    </row>
    <row r="30370" spans="141:141">
      <c r="EK30370" s="598"/>
    </row>
    <row r="30371" spans="141:141">
      <c r="EK30371" s="598"/>
    </row>
    <row r="30372" spans="141:141">
      <c r="EK30372" s="598"/>
    </row>
    <row r="30373" spans="141:141">
      <c r="EK30373" s="598"/>
    </row>
    <row r="30374" spans="141:141">
      <c r="EK30374" s="598"/>
    </row>
    <row r="30375" spans="141:141">
      <c r="EK30375" s="598"/>
    </row>
    <row r="30376" spans="141:141">
      <c r="EK30376" s="598"/>
    </row>
    <row r="30377" spans="141:141">
      <c r="EK30377" s="598"/>
    </row>
    <row r="30378" spans="141:141">
      <c r="EK30378" s="598"/>
    </row>
    <row r="30379" spans="141:141">
      <c r="EK30379" s="598"/>
    </row>
    <row r="30380" spans="141:141">
      <c r="EK30380" s="598"/>
    </row>
    <row r="30381" spans="141:141">
      <c r="EK30381" s="598"/>
    </row>
    <row r="30382" spans="141:141">
      <c r="EK30382" s="598"/>
    </row>
    <row r="30383" spans="141:141">
      <c r="EK30383" s="598"/>
    </row>
    <row r="30384" spans="141:141">
      <c r="EK30384" s="598"/>
    </row>
    <row r="30385" spans="141:141">
      <c r="EK30385" s="598"/>
    </row>
    <row r="30386" spans="141:141">
      <c r="EK30386" s="598"/>
    </row>
    <row r="30387" spans="141:141">
      <c r="EK30387" s="598"/>
    </row>
    <row r="30388" spans="141:141">
      <c r="EK30388" s="598"/>
    </row>
    <row r="30389" spans="141:141">
      <c r="EK30389" s="598"/>
    </row>
    <row r="30390" spans="141:141">
      <c r="EK30390" s="598"/>
    </row>
    <row r="30391" spans="141:141">
      <c r="EK30391" s="598"/>
    </row>
    <row r="30392" spans="141:141">
      <c r="EK30392" s="598"/>
    </row>
    <row r="30393" spans="141:141">
      <c r="EK30393" s="598"/>
    </row>
    <row r="30394" spans="141:141">
      <c r="EK30394" s="598"/>
    </row>
    <row r="30395" spans="141:141">
      <c r="EK30395" s="598"/>
    </row>
    <row r="30396" spans="141:141">
      <c r="EK30396" s="598"/>
    </row>
    <row r="30397" spans="141:141">
      <c r="EK30397" s="598"/>
    </row>
    <row r="30398" spans="141:141">
      <c r="EK30398" s="598"/>
    </row>
    <row r="30399" spans="141:141">
      <c r="EK30399" s="598"/>
    </row>
    <row r="30400" spans="141:141">
      <c r="EK30400" s="598"/>
    </row>
    <row r="30401" spans="141:141">
      <c r="EK30401" s="598"/>
    </row>
    <row r="30402" spans="141:141">
      <c r="EK30402" s="598"/>
    </row>
    <row r="30403" spans="141:141">
      <c r="EK30403" s="598"/>
    </row>
    <row r="30404" spans="141:141">
      <c r="EK30404" s="598"/>
    </row>
    <row r="30405" spans="141:141">
      <c r="EK30405" s="598"/>
    </row>
    <row r="30406" spans="141:141">
      <c r="EK30406" s="598"/>
    </row>
    <row r="30407" spans="141:141">
      <c r="EK30407" s="598"/>
    </row>
    <row r="30408" spans="141:141">
      <c r="EK30408" s="598"/>
    </row>
    <row r="30409" spans="141:141">
      <c r="EK30409" s="598"/>
    </row>
    <row r="30410" spans="141:141">
      <c r="EK30410" s="598"/>
    </row>
    <row r="30411" spans="141:141">
      <c r="EK30411" s="598"/>
    </row>
    <row r="30412" spans="141:141">
      <c r="EK30412" s="598"/>
    </row>
    <row r="30413" spans="141:141">
      <c r="EK30413" s="598"/>
    </row>
    <row r="30414" spans="141:141">
      <c r="EK30414" s="598"/>
    </row>
    <row r="30415" spans="141:141">
      <c r="EK30415" s="598"/>
    </row>
    <row r="30416" spans="141:141">
      <c r="EK30416" s="598"/>
    </row>
    <row r="30417" spans="141:141">
      <c r="EK30417" s="598"/>
    </row>
    <row r="30418" spans="141:141">
      <c r="EK30418" s="598"/>
    </row>
    <row r="30419" spans="141:141">
      <c r="EK30419" s="598"/>
    </row>
    <row r="30420" spans="141:141">
      <c r="EK30420" s="598"/>
    </row>
    <row r="30421" spans="141:141">
      <c r="EK30421" s="598"/>
    </row>
    <row r="30422" spans="141:141">
      <c r="EK30422" s="598"/>
    </row>
    <row r="30423" spans="141:141">
      <c r="EK30423" s="598"/>
    </row>
    <row r="30424" spans="141:141">
      <c r="EK30424" s="598"/>
    </row>
    <row r="30425" spans="141:141">
      <c r="EK30425" s="598"/>
    </row>
    <row r="30426" spans="141:141">
      <c r="EK30426" s="598"/>
    </row>
    <row r="30427" spans="141:141">
      <c r="EK30427" s="598"/>
    </row>
    <row r="30428" spans="141:141">
      <c r="EK30428" s="598"/>
    </row>
    <row r="30429" spans="141:141">
      <c r="EK30429" s="598"/>
    </row>
    <row r="30430" spans="141:141">
      <c r="EK30430" s="598"/>
    </row>
    <row r="30431" spans="141:141">
      <c r="EK30431" s="598"/>
    </row>
    <row r="30432" spans="141:141">
      <c r="EK30432" s="598"/>
    </row>
    <row r="30433" spans="141:141">
      <c r="EK30433" s="598"/>
    </row>
    <row r="30434" spans="141:141">
      <c r="EK30434" s="598"/>
    </row>
    <row r="30435" spans="141:141">
      <c r="EK30435" s="598"/>
    </row>
    <row r="30436" spans="141:141">
      <c r="EK30436" s="598"/>
    </row>
    <row r="30437" spans="141:141">
      <c r="EK30437" s="598"/>
    </row>
    <row r="30438" spans="141:141">
      <c r="EK30438" s="598"/>
    </row>
    <row r="30439" spans="141:141">
      <c r="EK30439" s="598"/>
    </row>
    <row r="30440" spans="141:141">
      <c r="EK30440" s="598"/>
    </row>
    <row r="30441" spans="141:141">
      <c r="EK30441" s="598"/>
    </row>
    <row r="30442" spans="141:141">
      <c r="EK30442" s="598"/>
    </row>
    <row r="30443" spans="141:141">
      <c r="EK30443" s="598"/>
    </row>
    <row r="30444" spans="141:141">
      <c r="EK30444" s="598"/>
    </row>
    <row r="30445" spans="141:141">
      <c r="EK30445" s="598"/>
    </row>
    <row r="30446" spans="141:141">
      <c r="EK30446" s="598"/>
    </row>
    <row r="30447" spans="141:141">
      <c r="EK30447" s="598"/>
    </row>
    <row r="30448" spans="141:141">
      <c r="EK30448" s="598"/>
    </row>
    <row r="30449" spans="141:141">
      <c r="EK30449" s="598"/>
    </row>
    <row r="30450" spans="141:141">
      <c r="EK30450" s="598"/>
    </row>
    <row r="30451" spans="141:141">
      <c r="EK30451" s="598"/>
    </row>
    <row r="30452" spans="141:141">
      <c r="EK30452" s="598"/>
    </row>
    <row r="30453" spans="141:141">
      <c r="EK30453" s="598"/>
    </row>
    <row r="30454" spans="141:141">
      <c r="EK30454" s="598"/>
    </row>
    <row r="30455" spans="141:141">
      <c r="EK30455" s="598"/>
    </row>
    <row r="30456" spans="141:141">
      <c r="EK30456" s="598"/>
    </row>
    <row r="30457" spans="141:141">
      <c r="EK30457" s="598"/>
    </row>
    <row r="30458" spans="141:141">
      <c r="EK30458" s="598"/>
    </row>
    <row r="30459" spans="141:141">
      <c r="EK30459" s="598"/>
    </row>
    <row r="30460" spans="141:141">
      <c r="EK30460" s="598"/>
    </row>
    <row r="30461" spans="141:141">
      <c r="EK30461" s="598"/>
    </row>
    <row r="30462" spans="141:141">
      <c r="EK30462" s="598"/>
    </row>
    <row r="30463" spans="141:141">
      <c r="EK30463" s="598"/>
    </row>
    <row r="30464" spans="141:141">
      <c r="EK30464" s="598"/>
    </row>
    <row r="30465" spans="141:141">
      <c r="EK30465" s="598"/>
    </row>
    <row r="30466" spans="141:141">
      <c r="EK30466" s="598"/>
    </row>
    <row r="30467" spans="141:141">
      <c r="EK30467" s="598"/>
    </row>
    <row r="30468" spans="141:141">
      <c r="EK30468" s="598"/>
    </row>
    <row r="30469" spans="141:141">
      <c r="EK30469" s="598"/>
    </row>
    <row r="30470" spans="141:141">
      <c r="EK30470" s="598"/>
    </row>
    <row r="30471" spans="141:141">
      <c r="EK30471" s="598"/>
    </row>
    <row r="30472" spans="141:141">
      <c r="EK30472" s="598"/>
    </row>
    <row r="30473" spans="141:141">
      <c r="EK30473" s="598"/>
    </row>
    <row r="30474" spans="141:141">
      <c r="EK30474" s="598"/>
    </row>
    <row r="30475" spans="141:141">
      <c r="EK30475" s="598"/>
    </row>
    <row r="30476" spans="141:141">
      <c r="EK30476" s="598"/>
    </row>
    <row r="30477" spans="141:141">
      <c r="EK30477" s="598"/>
    </row>
    <row r="30478" spans="141:141">
      <c r="EK30478" s="598"/>
    </row>
    <row r="30479" spans="141:141">
      <c r="EK30479" s="598"/>
    </row>
    <row r="30480" spans="141:141">
      <c r="EK30480" s="598"/>
    </row>
    <row r="30481" spans="141:141">
      <c r="EK30481" s="598"/>
    </row>
    <row r="30482" spans="141:141">
      <c r="EK30482" s="598"/>
    </row>
    <row r="30483" spans="141:141">
      <c r="EK30483" s="598"/>
    </row>
    <row r="30484" spans="141:141">
      <c r="EK30484" s="598"/>
    </row>
    <row r="30485" spans="141:141">
      <c r="EK30485" s="598"/>
    </row>
    <row r="30486" spans="141:141">
      <c r="EK30486" s="598"/>
    </row>
    <row r="30487" spans="141:141">
      <c r="EK30487" s="598"/>
    </row>
    <row r="30488" spans="141:141">
      <c r="EK30488" s="598"/>
    </row>
    <row r="30489" spans="141:141">
      <c r="EK30489" s="598"/>
    </row>
    <row r="30490" spans="141:141">
      <c r="EK30490" s="598"/>
    </row>
    <row r="30491" spans="141:141">
      <c r="EK30491" s="598"/>
    </row>
    <row r="30492" spans="141:141">
      <c r="EK30492" s="598"/>
    </row>
    <row r="30493" spans="141:141">
      <c r="EK30493" s="598"/>
    </row>
    <row r="30494" spans="141:141">
      <c r="EK30494" s="598"/>
    </row>
    <row r="30495" spans="141:141">
      <c r="EK30495" s="598"/>
    </row>
    <row r="30496" spans="141:141">
      <c r="EK30496" s="598"/>
    </row>
    <row r="30497" spans="141:141">
      <c r="EK30497" s="598"/>
    </row>
    <row r="30498" spans="141:141">
      <c r="EK30498" s="598"/>
    </row>
    <row r="30499" spans="141:141">
      <c r="EK30499" s="598"/>
    </row>
    <row r="30500" spans="141:141">
      <c r="EK30500" s="598"/>
    </row>
    <row r="30501" spans="141:141">
      <c r="EK30501" s="598"/>
    </row>
    <row r="30502" spans="141:141">
      <c r="EK30502" s="598"/>
    </row>
    <row r="30503" spans="141:141">
      <c r="EK30503" s="598"/>
    </row>
    <row r="30504" spans="141:141">
      <c r="EK30504" s="598"/>
    </row>
    <row r="30505" spans="141:141">
      <c r="EK30505" s="598"/>
    </row>
    <row r="30506" spans="141:141">
      <c r="EK30506" s="598"/>
    </row>
    <row r="30507" spans="141:141">
      <c r="EK30507" s="598"/>
    </row>
    <row r="30508" spans="141:141">
      <c r="EK30508" s="598"/>
    </row>
    <row r="30509" spans="141:141">
      <c r="EK30509" s="598"/>
    </row>
    <row r="30510" spans="141:141">
      <c r="EK30510" s="598"/>
    </row>
    <row r="30511" spans="141:141">
      <c r="EK30511" s="598"/>
    </row>
    <row r="30512" spans="141:141">
      <c r="EK30512" s="598"/>
    </row>
    <row r="30513" spans="141:141">
      <c r="EK30513" s="598"/>
    </row>
    <row r="30514" spans="141:141">
      <c r="EK30514" s="598"/>
    </row>
    <row r="30515" spans="141:141">
      <c r="EK30515" s="598"/>
    </row>
    <row r="30516" spans="141:141">
      <c r="EK30516" s="598"/>
    </row>
    <row r="30517" spans="141:141">
      <c r="EK30517" s="598"/>
    </row>
    <row r="30518" spans="141:141">
      <c r="EK30518" s="598"/>
    </row>
    <row r="30519" spans="141:141">
      <c r="EK30519" s="598"/>
    </row>
    <row r="30520" spans="141:141">
      <c r="EK30520" s="598"/>
    </row>
    <row r="30521" spans="141:141">
      <c r="EK30521" s="598"/>
    </row>
    <row r="30522" spans="141:141">
      <c r="EK30522" s="598"/>
    </row>
    <row r="30523" spans="141:141">
      <c r="EK30523" s="598"/>
    </row>
    <row r="30524" spans="141:141">
      <c r="EK30524" s="598"/>
    </row>
    <row r="30525" spans="141:141">
      <c r="EK30525" s="598"/>
    </row>
    <row r="30526" spans="141:141">
      <c r="EK30526" s="598"/>
    </row>
    <row r="30527" spans="141:141">
      <c r="EK30527" s="598"/>
    </row>
    <row r="30528" spans="141:141">
      <c r="EK30528" s="598"/>
    </row>
    <row r="30529" spans="141:141">
      <c r="EK30529" s="598"/>
    </row>
    <row r="30530" spans="141:141">
      <c r="EK30530" s="598"/>
    </row>
    <row r="30531" spans="141:141">
      <c r="EK30531" s="598"/>
    </row>
    <row r="30532" spans="141:141">
      <c r="EK30532" s="598"/>
    </row>
    <row r="30533" spans="141:141">
      <c r="EK30533" s="598"/>
    </row>
    <row r="30534" spans="141:141">
      <c r="EK30534" s="598"/>
    </row>
    <row r="30535" spans="141:141">
      <c r="EK30535" s="598"/>
    </row>
    <row r="30536" spans="141:141">
      <c r="EK30536" s="598"/>
    </row>
    <row r="30537" spans="141:141">
      <c r="EK30537" s="598"/>
    </row>
    <row r="30538" spans="141:141">
      <c r="EK30538" s="598"/>
    </row>
    <row r="30539" spans="141:141">
      <c r="EK30539" s="598"/>
    </row>
    <row r="30540" spans="141:141">
      <c r="EK30540" s="598"/>
    </row>
    <row r="30541" spans="141:141">
      <c r="EK30541" s="598"/>
    </row>
    <row r="30542" spans="141:141">
      <c r="EK30542" s="598"/>
    </row>
    <row r="30543" spans="141:141">
      <c r="EK30543" s="598"/>
    </row>
    <row r="30544" spans="141:141">
      <c r="EK30544" s="598"/>
    </row>
    <row r="30545" spans="141:141">
      <c r="EK30545" s="598"/>
    </row>
    <row r="30546" spans="141:141">
      <c r="EK30546" s="598"/>
    </row>
    <row r="30547" spans="141:141">
      <c r="EK30547" s="598"/>
    </row>
    <row r="30548" spans="141:141">
      <c r="EK30548" s="598"/>
    </row>
    <row r="30549" spans="141:141">
      <c r="EK30549" s="598"/>
    </row>
    <row r="30550" spans="141:141">
      <c r="EK30550" s="598"/>
    </row>
    <row r="30551" spans="141:141">
      <c r="EK30551" s="598"/>
    </row>
    <row r="30552" spans="141:141">
      <c r="EK30552" s="598"/>
    </row>
    <row r="30553" spans="141:141">
      <c r="EK30553" s="598"/>
    </row>
    <row r="30554" spans="141:141">
      <c r="EK30554" s="598"/>
    </row>
    <row r="30555" spans="141:141">
      <c r="EK30555" s="598"/>
    </row>
    <row r="30556" spans="141:141">
      <c r="EK30556" s="598"/>
    </row>
    <row r="30557" spans="141:141">
      <c r="EK30557" s="598"/>
    </row>
    <row r="30558" spans="141:141">
      <c r="EK30558" s="598"/>
    </row>
    <row r="30559" spans="141:141">
      <c r="EK30559" s="598"/>
    </row>
    <row r="30560" spans="141:141">
      <c r="EK30560" s="598"/>
    </row>
    <row r="30561" spans="141:141">
      <c r="EK30561" s="598"/>
    </row>
    <row r="30562" spans="141:141">
      <c r="EK30562" s="598"/>
    </row>
    <row r="30563" spans="141:141">
      <c r="EK30563" s="598"/>
    </row>
    <row r="30564" spans="141:141">
      <c r="EK30564" s="598"/>
    </row>
    <row r="30565" spans="141:141">
      <c r="EK30565" s="598"/>
    </row>
    <row r="30566" spans="141:141">
      <c r="EK30566" s="598"/>
    </row>
    <row r="30567" spans="141:141">
      <c r="EK30567" s="598"/>
    </row>
    <row r="30568" spans="141:141">
      <c r="EK30568" s="598"/>
    </row>
    <row r="30569" spans="141:141">
      <c r="EK30569" s="598"/>
    </row>
    <row r="30570" spans="141:141">
      <c r="EK30570" s="598"/>
    </row>
    <row r="30571" spans="141:141">
      <c r="EK30571" s="598"/>
    </row>
    <row r="30572" spans="141:141">
      <c r="EK30572" s="598"/>
    </row>
    <row r="30573" spans="141:141">
      <c r="EK30573" s="598"/>
    </row>
    <row r="30574" spans="141:141">
      <c r="EK30574" s="598"/>
    </row>
    <row r="30575" spans="141:141">
      <c r="EK30575" s="598"/>
    </row>
    <row r="30576" spans="141:141">
      <c r="EK30576" s="598"/>
    </row>
    <row r="30577" spans="141:141">
      <c r="EK30577" s="598"/>
    </row>
    <row r="30578" spans="141:141">
      <c r="EK30578" s="598"/>
    </row>
    <row r="30579" spans="141:141">
      <c r="EK30579" s="598"/>
    </row>
    <row r="30580" spans="141:141">
      <c r="EK30580" s="598"/>
    </row>
    <row r="30581" spans="141:141">
      <c r="EK30581" s="598"/>
    </row>
    <row r="30582" spans="141:141">
      <c r="EK30582" s="598"/>
    </row>
    <row r="30583" spans="141:141">
      <c r="EK30583" s="598"/>
    </row>
    <row r="30584" spans="141:141">
      <c r="EK30584" s="598"/>
    </row>
    <row r="30585" spans="141:141">
      <c r="EK30585" s="598"/>
    </row>
    <row r="30586" spans="141:141">
      <c r="EK30586" s="598"/>
    </row>
    <row r="30587" spans="141:141">
      <c r="EK30587" s="598"/>
    </row>
    <row r="30588" spans="141:141">
      <c r="EK30588" s="598"/>
    </row>
    <row r="30589" spans="141:141">
      <c r="EK30589" s="598"/>
    </row>
    <row r="30590" spans="141:141">
      <c r="EK30590" s="598"/>
    </row>
    <row r="30591" spans="141:141">
      <c r="EK30591" s="598"/>
    </row>
    <row r="30592" spans="141:141">
      <c r="EK30592" s="598"/>
    </row>
    <row r="30593" spans="141:141">
      <c r="EK30593" s="598"/>
    </row>
    <row r="30594" spans="141:141">
      <c r="EK30594" s="598"/>
    </row>
    <row r="30595" spans="141:141">
      <c r="EK30595" s="598"/>
    </row>
    <row r="30596" spans="141:141">
      <c r="EK30596" s="598"/>
    </row>
    <row r="30597" spans="141:141">
      <c r="EK30597" s="598"/>
    </row>
    <row r="30598" spans="141:141">
      <c r="EK30598" s="598"/>
    </row>
    <row r="30599" spans="141:141">
      <c r="EK30599" s="598"/>
    </row>
    <row r="30600" spans="141:141">
      <c r="EK30600" s="598"/>
    </row>
    <row r="30601" spans="141:141">
      <c r="EK30601" s="598"/>
    </row>
    <row r="30602" spans="141:141">
      <c r="EK30602" s="598"/>
    </row>
    <row r="30603" spans="141:141">
      <c r="EK30603" s="598"/>
    </row>
    <row r="30604" spans="141:141">
      <c r="EK30604" s="598"/>
    </row>
    <row r="30605" spans="141:141">
      <c r="EK30605" s="598"/>
    </row>
    <row r="30606" spans="141:141">
      <c r="EK30606" s="598"/>
    </row>
    <row r="30607" spans="141:141">
      <c r="EK30607" s="598"/>
    </row>
    <row r="30608" spans="141:141">
      <c r="EK30608" s="598"/>
    </row>
    <row r="30609" spans="141:141">
      <c r="EK30609" s="598"/>
    </row>
    <row r="30610" spans="141:141">
      <c r="EK30610" s="598"/>
    </row>
    <row r="30611" spans="141:141">
      <c r="EK30611" s="598"/>
    </row>
    <row r="30612" spans="141:141">
      <c r="EK30612" s="598"/>
    </row>
    <row r="30613" spans="141:141">
      <c r="EK30613" s="598"/>
    </row>
    <row r="30614" spans="141:141">
      <c r="EK30614" s="598"/>
    </row>
    <row r="30615" spans="141:141">
      <c r="EK30615" s="598"/>
    </row>
    <row r="30616" spans="141:141">
      <c r="EK30616" s="598"/>
    </row>
    <row r="30617" spans="141:141">
      <c r="EK30617" s="598"/>
    </row>
    <row r="30618" spans="141:141">
      <c r="EK30618" s="598"/>
    </row>
    <row r="30619" spans="141:141">
      <c r="EK30619" s="598"/>
    </row>
    <row r="30620" spans="141:141">
      <c r="EK30620" s="598"/>
    </row>
    <row r="30621" spans="141:141">
      <c r="EK30621" s="598"/>
    </row>
    <row r="30622" spans="141:141">
      <c r="EK30622" s="598"/>
    </row>
    <row r="30623" spans="141:141">
      <c r="EK30623" s="598"/>
    </row>
    <row r="30624" spans="141:141">
      <c r="EK30624" s="598"/>
    </row>
    <row r="30625" spans="141:141">
      <c r="EK30625" s="598"/>
    </row>
    <row r="30626" spans="141:141">
      <c r="EK30626" s="598"/>
    </row>
    <row r="30627" spans="141:141">
      <c r="EK30627" s="598"/>
    </row>
    <row r="30628" spans="141:141">
      <c r="EK30628" s="598"/>
    </row>
    <row r="30629" spans="141:141">
      <c r="EK30629" s="598"/>
    </row>
    <row r="30630" spans="141:141">
      <c r="EK30630" s="598"/>
    </row>
    <row r="30631" spans="141:141">
      <c r="EK30631" s="598"/>
    </row>
    <row r="30632" spans="141:141">
      <c r="EK30632" s="598"/>
    </row>
    <row r="30633" spans="141:141">
      <c r="EK30633" s="598"/>
    </row>
    <row r="30634" spans="141:141">
      <c r="EK30634" s="598"/>
    </row>
    <row r="30635" spans="141:141">
      <c r="EK30635" s="598"/>
    </row>
    <row r="30636" spans="141:141">
      <c r="EK30636" s="598"/>
    </row>
    <row r="30637" spans="141:141">
      <c r="EK30637" s="598"/>
    </row>
    <row r="30638" spans="141:141">
      <c r="EK30638" s="598"/>
    </row>
    <row r="30639" spans="141:141">
      <c r="EK30639" s="598"/>
    </row>
    <row r="30640" spans="141:141">
      <c r="EK30640" s="598"/>
    </row>
    <row r="30641" spans="141:141">
      <c r="EK30641" s="598"/>
    </row>
    <row r="30642" spans="141:141">
      <c r="EK30642" s="598"/>
    </row>
    <row r="30643" spans="141:141">
      <c r="EK30643" s="598"/>
    </row>
    <row r="30644" spans="141:141">
      <c r="EK30644" s="598"/>
    </row>
    <row r="30645" spans="141:141">
      <c r="EK30645" s="598"/>
    </row>
    <row r="30646" spans="141:141">
      <c r="EK30646" s="598"/>
    </row>
    <row r="30647" spans="141:141">
      <c r="EK30647" s="598"/>
    </row>
    <row r="30648" spans="141:141">
      <c r="EK30648" s="598"/>
    </row>
    <row r="30649" spans="141:141">
      <c r="EK30649" s="598"/>
    </row>
    <row r="30650" spans="141:141">
      <c r="EK30650" s="598"/>
    </row>
    <row r="30651" spans="141:141">
      <c r="EK30651" s="598"/>
    </row>
    <row r="30652" spans="141:141">
      <c r="EK30652" s="598"/>
    </row>
    <row r="30653" spans="141:141">
      <c r="EK30653" s="598"/>
    </row>
    <row r="30654" spans="141:141">
      <c r="EK30654" s="598"/>
    </row>
    <row r="30655" spans="141:141">
      <c r="EK30655" s="598"/>
    </row>
    <row r="30656" spans="141:141">
      <c r="EK30656" s="598"/>
    </row>
    <row r="30657" spans="141:141">
      <c r="EK30657" s="598"/>
    </row>
    <row r="30658" spans="141:141">
      <c r="EK30658" s="598"/>
    </row>
    <row r="30659" spans="141:141">
      <c r="EK30659" s="598"/>
    </row>
    <row r="30660" spans="141:141">
      <c r="EK30660" s="598"/>
    </row>
    <row r="30661" spans="141:141">
      <c r="EK30661" s="598"/>
    </row>
    <row r="30662" spans="141:141">
      <c r="EK30662" s="598"/>
    </row>
    <row r="30663" spans="141:141">
      <c r="EK30663" s="598"/>
    </row>
    <row r="30664" spans="141:141">
      <c r="EK30664" s="598"/>
    </row>
    <row r="30665" spans="141:141">
      <c r="EK30665" s="598"/>
    </row>
    <row r="30666" spans="141:141">
      <c r="EK30666" s="598"/>
    </row>
    <row r="30667" spans="141:141">
      <c r="EK30667" s="598"/>
    </row>
    <row r="30668" spans="141:141">
      <c r="EK30668" s="598"/>
    </row>
    <row r="30669" spans="141:141">
      <c r="EK30669" s="598"/>
    </row>
    <row r="30670" spans="141:141">
      <c r="EK30670" s="598"/>
    </row>
    <row r="30671" spans="141:141">
      <c r="EK30671" s="598"/>
    </row>
    <row r="30672" spans="141:141">
      <c r="EK30672" s="598"/>
    </row>
    <row r="30673" spans="141:141">
      <c r="EK30673" s="598"/>
    </row>
    <row r="30674" spans="141:141">
      <c r="EK30674" s="598"/>
    </row>
    <row r="30675" spans="141:141">
      <c r="EK30675" s="598"/>
    </row>
    <row r="30676" spans="141:141">
      <c r="EK30676" s="598"/>
    </row>
    <row r="30677" spans="141:141">
      <c r="EK30677" s="598"/>
    </row>
    <row r="30678" spans="141:141">
      <c r="EK30678" s="598"/>
    </row>
    <row r="30679" spans="141:141">
      <c r="EK30679" s="598"/>
    </row>
    <row r="30680" spans="141:141">
      <c r="EK30680" s="598"/>
    </row>
    <row r="30681" spans="141:141">
      <c r="EK30681" s="598"/>
    </row>
    <row r="30682" spans="141:141">
      <c r="EK30682" s="598"/>
    </row>
    <row r="30683" spans="141:141">
      <c r="EK30683" s="598"/>
    </row>
    <row r="30684" spans="141:141">
      <c r="EK30684" s="598"/>
    </row>
    <row r="30685" spans="141:141">
      <c r="EK30685" s="598"/>
    </row>
    <row r="30686" spans="141:141">
      <c r="EK30686" s="598"/>
    </row>
    <row r="30687" spans="141:141">
      <c r="EK30687" s="598"/>
    </row>
    <row r="30688" spans="141:141">
      <c r="EK30688" s="598"/>
    </row>
    <row r="30689" spans="141:141">
      <c r="EK30689" s="598"/>
    </row>
    <row r="30690" spans="141:141">
      <c r="EK30690" s="598"/>
    </row>
    <row r="30691" spans="141:141">
      <c r="EK30691" s="598"/>
    </row>
    <row r="30692" spans="141:141">
      <c r="EK30692" s="598"/>
    </row>
    <row r="30693" spans="141:141">
      <c r="EK30693" s="598"/>
    </row>
    <row r="30694" spans="141:141">
      <c r="EK30694" s="598"/>
    </row>
    <row r="30695" spans="141:141">
      <c r="EK30695" s="598"/>
    </row>
    <row r="30696" spans="141:141">
      <c r="EK30696" s="598"/>
    </row>
    <row r="30697" spans="141:141">
      <c r="EK30697" s="598"/>
    </row>
    <row r="30698" spans="141:141">
      <c r="EK30698" s="598"/>
    </row>
    <row r="30699" spans="141:141">
      <c r="EK30699" s="598"/>
    </row>
    <row r="30700" spans="141:141">
      <c r="EK30700" s="598"/>
    </row>
    <row r="30701" spans="141:141">
      <c r="EK30701" s="598"/>
    </row>
    <row r="30702" spans="141:141">
      <c r="EK30702" s="598"/>
    </row>
    <row r="30703" spans="141:141">
      <c r="EK30703" s="598"/>
    </row>
    <row r="30704" spans="141:141">
      <c r="EK30704" s="598"/>
    </row>
    <row r="30705" spans="141:141">
      <c r="EK30705" s="598"/>
    </row>
    <row r="30706" spans="141:141">
      <c r="EK30706" s="598"/>
    </row>
    <row r="30707" spans="141:141">
      <c r="EK30707" s="598"/>
    </row>
    <row r="30708" spans="141:141">
      <c r="EK30708" s="598"/>
    </row>
    <row r="30709" spans="141:141">
      <c r="EK30709" s="598"/>
    </row>
    <row r="30710" spans="141:141">
      <c r="EK30710" s="598"/>
    </row>
    <row r="30711" spans="141:141">
      <c r="EK30711" s="598"/>
    </row>
    <row r="30712" spans="141:141">
      <c r="EK30712" s="598"/>
    </row>
    <row r="30713" spans="141:141">
      <c r="EK30713" s="598"/>
    </row>
    <row r="30714" spans="141:141">
      <c r="EK30714" s="598"/>
    </row>
    <row r="30715" spans="141:141">
      <c r="EK30715" s="598"/>
    </row>
    <row r="30716" spans="141:141">
      <c r="EK30716" s="598"/>
    </row>
    <row r="30717" spans="141:141">
      <c r="EK30717" s="598"/>
    </row>
    <row r="30718" spans="141:141">
      <c r="EK30718" s="598"/>
    </row>
    <row r="30719" spans="141:141">
      <c r="EK30719" s="598"/>
    </row>
    <row r="30720" spans="141:141">
      <c r="EK30720" s="598"/>
    </row>
    <row r="30721" spans="141:141">
      <c r="EK30721" s="598"/>
    </row>
    <row r="30722" spans="141:141">
      <c r="EK30722" s="598"/>
    </row>
    <row r="30723" spans="141:141">
      <c r="EK30723" s="598"/>
    </row>
    <row r="30724" spans="141:141">
      <c r="EK30724" s="598"/>
    </row>
    <row r="30725" spans="141:141">
      <c r="EK30725" s="598"/>
    </row>
    <row r="30726" spans="141:141">
      <c r="EK30726" s="598"/>
    </row>
    <row r="30727" spans="141:141">
      <c r="EK30727" s="598"/>
    </row>
    <row r="30728" spans="141:141">
      <c r="EK30728" s="598"/>
    </row>
    <row r="30729" spans="141:141">
      <c r="EK30729" s="598"/>
    </row>
    <row r="30730" spans="141:141">
      <c r="EK30730" s="598"/>
    </row>
    <row r="30731" spans="141:141">
      <c r="EK30731" s="598"/>
    </row>
    <row r="30732" spans="141:141">
      <c r="EK30732" s="598"/>
    </row>
    <row r="30733" spans="141:141">
      <c r="EK30733" s="598"/>
    </row>
    <row r="30734" spans="141:141">
      <c r="EK30734" s="598"/>
    </row>
    <row r="30735" spans="141:141">
      <c r="EK30735" s="598"/>
    </row>
    <row r="30736" spans="141:141">
      <c r="EK30736" s="598"/>
    </row>
    <row r="30737" spans="141:141">
      <c r="EK30737" s="598"/>
    </row>
    <row r="30738" spans="141:141">
      <c r="EK30738" s="598"/>
    </row>
    <row r="30739" spans="141:141">
      <c r="EK30739" s="598"/>
    </row>
    <row r="30740" spans="141:141">
      <c r="EK30740" s="598"/>
    </row>
    <row r="30741" spans="141:141">
      <c r="EK30741" s="598"/>
    </row>
    <row r="30742" spans="141:141">
      <c r="EK30742" s="598"/>
    </row>
    <row r="30743" spans="141:141">
      <c r="EK30743" s="598"/>
    </row>
    <row r="30744" spans="141:141">
      <c r="EK30744" s="598"/>
    </row>
    <row r="30745" spans="141:141">
      <c r="EK30745" s="598"/>
    </row>
    <row r="30746" spans="141:141">
      <c r="EK30746" s="598"/>
    </row>
    <row r="30747" spans="141:141">
      <c r="EK30747" s="598"/>
    </row>
    <row r="30748" spans="141:141">
      <c r="EK30748" s="598"/>
    </row>
    <row r="30749" spans="141:141">
      <c r="EK30749" s="598"/>
    </row>
    <row r="30750" spans="141:141">
      <c r="EK30750" s="598"/>
    </row>
    <row r="30751" spans="141:141">
      <c r="EK30751" s="598"/>
    </row>
    <row r="30752" spans="141:141">
      <c r="EK30752" s="598"/>
    </row>
    <row r="30753" spans="141:141">
      <c r="EK30753" s="598"/>
    </row>
    <row r="30754" spans="141:141">
      <c r="EK30754" s="598"/>
    </row>
    <row r="30755" spans="141:141">
      <c r="EK30755" s="598"/>
    </row>
    <row r="30756" spans="141:141">
      <c r="EK30756" s="598"/>
    </row>
    <row r="30757" spans="141:141">
      <c r="EK30757" s="598"/>
    </row>
    <row r="30758" spans="141:141">
      <c r="EK30758" s="598"/>
    </row>
    <row r="30759" spans="141:141">
      <c r="EK30759" s="598"/>
    </row>
    <row r="30760" spans="141:141">
      <c r="EK30760" s="598"/>
    </row>
    <row r="30761" spans="141:141">
      <c r="EK30761" s="598"/>
    </row>
    <row r="30762" spans="141:141">
      <c r="EK30762" s="598"/>
    </row>
    <row r="30763" spans="141:141">
      <c r="EK30763" s="598"/>
    </row>
    <row r="30764" spans="141:141">
      <c r="EK30764" s="598"/>
    </row>
    <row r="30765" spans="141:141">
      <c r="EK30765" s="598"/>
    </row>
    <row r="30766" spans="141:141">
      <c r="EK30766" s="598"/>
    </row>
    <row r="30767" spans="141:141">
      <c r="EK30767" s="598"/>
    </row>
    <row r="30768" spans="141:141">
      <c r="EK30768" s="598"/>
    </row>
    <row r="30769" spans="141:141">
      <c r="EK30769" s="598"/>
    </row>
    <row r="30770" spans="141:141">
      <c r="EK30770" s="598"/>
    </row>
    <row r="30771" spans="141:141">
      <c r="EK30771" s="598"/>
    </row>
    <row r="30772" spans="141:141">
      <c r="EK30772" s="598"/>
    </row>
    <row r="30773" spans="141:141">
      <c r="EK30773" s="598"/>
    </row>
    <row r="30774" spans="141:141">
      <c r="EK30774" s="598"/>
    </row>
    <row r="30775" spans="141:141">
      <c r="EK30775" s="598"/>
    </row>
    <row r="30776" spans="141:141">
      <c r="EK30776" s="598"/>
    </row>
    <row r="30777" spans="141:141">
      <c r="EK30777" s="598"/>
    </row>
    <row r="30778" spans="141:141">
      <c r="EK30778" s="598"/>
    </row>
    <row r="30779" spans="141:141">
      <c r="EK30779" s="598"/>
    </row>
    <row r="30780" spans="141:141">
      <c r="EK30780" s="598"/>
    </row>
    <row r="30781" spans="141:141">
      <c r="EK30781" s="598"/>
    </row>
    <row r="30782" spans="141:141">
      <c r="EK30782" s="598"/>
    </row>
    <row r="30783" spans="141:141">
      <c r="EK30783" s="598"/>
    </row>
    <row r="30784" spans="141:141">
      <c r="EK30784" s="598"/>
    </row>
    <row r="30785" spans="141:141">
      <c r="EK30785" s="598"/>
    </row>
    <row r="30786" spans="141:141">
      <c r="EK30786" s="598"/>
    </row>
    <row r="30787" spans="141:141">
      <c r="EK30787" s="598"/>
    </row>
    <row r="30788" spans="141:141">
      <c r="EK30788" s="598"/>
    </row>
    <row r="30789" spans="141:141">
      <c r="EK30789" s="598"/>
    </row>
    <row r="30790" spans="141:141">
      <c r="EK30790" s="598"/>
    </row>
    <row r="30791" spans="141:141">
      <c r="EK30791" s="598"/>
    </row>
    <row r="30792" spans="141:141">
      <c r="EK30792" s="598"/>
    </row>
    <row r="30793" spans="141:141">
      <c r="EK30793" s="598"/>
    </row>
    <row r="30794" spans="141:141">
      <c r="EK30794" s="598"/>
    </row>
    <row r="30795" spans="141:141">
      <c r="EK30795" s="598"/>
    </row>
    <row r="30796" spans="141:141">
      <c r="EK30796" s="598"/>
    </row>
    <row r="30797" spans="141:141">
      <c r="EK30797" s="598"/>
    </row>
    <row r="30798" spans="141:141">
      <c r="EK30798" s="598"/>
    </row>
    <row r="30799" spans="141:141">
      <c r="EK30799" s="598"/>
    </row>
    <row r="30800" spans="141:141">
      <c r="EK30800" s="598"/>
    </row>
    <row r="30801" spans="141:141">
      <c r="EK30801" s="598"/>
    </row>
    <row r="30802" spans="141:141">
      <c r="EK30802" s="598"/>
    </row>
    <row r="30803" spans="141:141">
      <c r="EK30803" s="598"/>
    </row>
    <row r="30804" spans="141:141">
      <c r="EK30804" s="598"/>
    </row>
    <row r="30805" spans="141:141">
      <c r="EK30805" s="598"/>
    </row>
    <row r="30806" spans="141:141">
      <c r="EK30806" s="598"/>
    </row>
    <row r="30807" spans="141:141">
      <c r="EK30807" s="598"/>
    </row>
    <row r="30808" spans="141:141">
      <c r="EK30808" s="598"/>
    </row>
    <row r="30809" spans="141:141">
      <c r="EK30809" s="598"/>
    </row>
    <row r="30810" spans="141:141">
      <c r="EK30810" s="598"/>
    </row>
    <row r="30811" spans="141:141">
      <c r="EK30811" s="598"/>
    </row>
    <row r="30812" spans="141:141">
      <c r="EK30812" s="598"/>
    </row>
    <row r="30813" spans="141:141">
      <c r="EK30813" s="598"/>
    </row>
    <row r="30814" spans="141:141">
      <c r="EK30814" s="598"/>
    </row>
    <row r="30815" spans="141:141">
      <c r="EK30815" s="598"/>
    </row>
    <row r="30816" spans="141:141">
      <c r="EK30816" s="598"/>
    </row>
    <row r="30817" spans="141:141">
      <c r="EK30817" s="598"/>
    </row>
    <row r="30818" spans="141:141">
      <c r="EK30818" s="598"/>
    </row>
    <row r="30819" spans="141:141">
      <c r="EK30819" s="598"/>
    </row>
    <row r="30820" spans="141:141">
      <c r="EK30820" s="598"/>
    </row>
    <row r="30821" spans="141:141">
      <c r="EK30821" s="598"/>
    </row>
    <row r="30822" spans="141:141">
      <c r="EK30822" s="598"/>
    </row>
    <row r="30823" spans="141:141">
      <c r="EK30823" s="598"/>
    </row>
    <row r="30824" spans="141:141">
      <c r="EK30824" s="598"/>
    </row>
    <row r="30825" spans="141:141">
      <c r="EK30825" s="598"/>
    </row>
    <row r="30826" spans="141:141">
      <c r="EK30826" s="598"/>
    </row>
    <row r="30827" spans="141:141">
      <c r="EK30827" s="598"/>
    </row>
    <row r="30828" spans="141:141">
      <c r="EK30828" s="598"/>
    </row>
    <row r="30829" spans="141:141">
      <c r="EK30829" s="598"/>
    </row>
    <row r="30830" spans="141:141">
      <c r="EK30830" s="598"/>
    </row>
    <row r="30831" spans="141:141">
      <c r="EK30831" s="598"/>
    </row>
    <row r="30832" spans="141:141">
      <c r="EK30832" s="598"/>
    </row>
    <row r="30833" spans="141:141">
      <c r="EK30833" s="598"/>
    </row>
    <row r="30834" spans="141:141">
      <c r="EK30834" s="598"/>
    </row>
    <row r="30835" spans="141:141">
      <c r="EK30835" s="598"/>
    </row>
    <row r="30836" spans="141:141">
      <c r="EK30836" s="598"/>
    </row>
    <row r="30837" spans="141:141">
      <c r="EK30837" s="598"/>
    </row>
    <row r="30838" spans="141:141">
      <c r="EK30838" s="598"/>
    </row>
    <row r="30839" spans="141:141">
      <c r="EK30839" s="598"/>
    </row>
    <row r="30840" spans="141:141">
      <c r="EK30840" s="598"/>
    </row>
    <row r="30841" spans="141:141">
      <c r="EK30841" s="598"/>
    </row>
    <row r="30842" spans="141:141">
      <c r="EK30842" s="598"/>
    </row>
    <row r="30843" spans="141:141">
      <c r="EK30843" s="598"/>
    </row>
    <row r="30844" spans="141:141">
      <c r="EK30844" s="598"/>
    </row>
    <row r="30845" spans="141:141">
      <c r="EK30845" s="598"/>
    </row>
    <row r="30846" spans="141:141">
      <c r="EK30846" s="598"/>
    </row>
    <row r="30847" spans="141:141">
      <c r="EK30847" s="598"/>
    </row>
    <row r="30848" spans="141:141">
      <c r="EK30848" s="598"/>
    </row>
    <row r="30849" spans="141:141">
      <c r="EK30849" s="598"/>
    </row>
    <row r="30850" spans="141:141">
      <c r="EK30850" s="598"/>
    </row>
    <row r="30851" spans="141:141">
      <c r="EK30851" s="598"/>
    </row>
    <row r="30852" spans="141:141">
      <c r="EK30852" s="598"/>
    </row>
    <row r="30853" spans="141:141">
      <c r="EK30853" s="598"/>
    </row>
    <row r="30854" spans="141:141">
      <c r="EK30854" s="598"/>
    </row>
    <row r="30855" spans="141:141">
      <c r="EK30855" s="598"/>
    </row>
    <row r="30856" spans="141:141">
      <c r="EK30856" s="598"/>
    </row>
    <row r="30857" spans="141:141">
      <c r="EK30857" s="598"/>
    </row>
    <row r="30858" spans="141:141">
      <c r="EK30858" s="598"/>
    </row>
    <row r="30859" spans="141:141">
      <c r="EK30859" s="598"/>
    </row>
    <row r="30860" spans="141:141">
      <c r="EK30860" s="598"/>
    </row>
    <row r="30861" spans="141:141">
      <c r="EK30861" s="598"/>
    </row>
    <row r="30862" spans="141:141">
      <c r="EK30862" s="598"/>
    </row>
    <row r="30863" spans="141:141">
      <c r="EK30863" s="598"/>
    </row>
    <row r="30864" spans="141:141">
      <c r="EK30864" s="598"/>
    </row>
    <row r="30865" spans="141:141">
      <c r="EK30865" s="598"/>
    </row>
    <row r="30866" spans="141:141">
      <c r="EK30866" s="598"/>
    </row>
    <row r="30867" spans="141:141">
      <c r="EK30867" s="598"/>
    </row>
    <row r="30868" spans="141:141">
      <c r="EK30868" s="598"/>
    </row>
    <row r="30869" spans="141:141">
      <c r="EK30869" s="598"/>
    </row>
    <row r="30870" spans="141:141">
      <c r="EK30870" s="598"/>
    </row>
    <row r="30871" spans="141:141">
      <c r="EK30871" s="598"/>
    </row>
    <row r="30872" spans="141:141">
      <c r="EK30872" s="598"/>
    </row>
    <row r="30873" spans="141:141">
      <c r="EK30873" s="598"/>
    </row>
    <row r="30874" spans="141:141">
      <c r="EK30874" s="598"/>
    </row>
    <row r="30875" spans="141:141">
      <c r="EK30875" s="598"/>
    </row>
    <row r="30876" spans="141:141">
      <c r="EK30876" s="598"/>
    </row>
    <row r="30877" spans="141:141">
      <c r="EK30877" s="598"/>
    </row>
    <row r="30878" spans="141:141">
      <c r="EK30878" s="598"/>
    </row>
    <row r="30879" spans="141:141">
      <c r="EK30879" s="598"/>
    </row>
    <row r="30880" spans="141:141">
      <c r="EK30880" s="598"/>
    </row>
    <row r="30881" spans="141:141">
      <c r="EK30881" s="598"/>
    </row>
    <row r="30882" spans="141:141">
      <c r="EK30882" s="598"/>
    </row>
    <row r="30883" spans="141:141">
      <c r="EK30883" s="598"/>
    </row>
    <row r="30884" spans="141:141">
      <c r="EK30884" s="598"/>
    </row>
    <row r="30885" spans="141:141">
      <c r="EK30885" s="598"/>
    </row>
    <row r="30886" spans="141:141">
      <c r="EK30886" s="598"/>
    </row>
    <row r="30887" spans="141:141">
      <c r="EK30887" s="598"/>
    </row>
    <row r="30888" spans="141:141">
      <c r="EK30888" s="598"/>
    </row>
    <row r="30889" spans="141:141">
      <c r="EK30889" s="598"/>
    </row>
    <row r="30890" spans="141:141">
      <c r="EK30890" s="598"/>
    </row>
    <row r="30891" spans="141:141">
      <c r="EK30891" s="598"/>
    </row>
    <row r="30892" spans="141:141">
      <c r="EK30892" s="598"/>
    </row>
    <row r="30893" spans="141:141">
      <c r="EK30893" s="598"/>
    </row>
    <row r="30894" spans="141:141">
      <c r="EK30894" s="598"/>
    </row>
    <row r="30895" spans="141:141">
      <c r="EK30895" s="598"/>
    </row>
    <row r="30896" spans="141:141">
      <c r="EK30896" s="598"/>
    </row>
    <row r="30897" spans="141:141">
      <c r="EK30897" s="598"/>
    </row>
    <row r="30898" spans="141:141">
      <c r="EK30898" s="598"/>
    </row>
    <row r="30899" spans="141:141">
      <c r="EK30899" s="598"/>
    </row>
    <row r="30900" spans="141:141">
      <c r="EK30900" s="598"/>
    </row>
    <row r="30901" spans="141:141">
      <c r="EK30901" s="598"/>
    </row>
    <row r="30902" spans="141:141">
      <c r="EK30902" s="598"/>
    </row>
    <row r="30903" spans="141:141">
      <c r="EK30903" s="598"/>
    </row>
    <row r="30904" spans="141:141">
      <c r="EK30904" s="598"/>
    </row>
    <row r="30905" spans="141:141">
      <c r="EK30905" s="598"/>
    </row>
    <row r="30906" spans="141:141">
      <c r="EK30906" s="598"/>
    </row>
    <row r="30907" spans="141:141">
      <c r="EK30907" s="598"/>
    </row>
    <row r="30908" spans="141:141">
      <c r="EK30908" s="598"/>
    </row>
    <row r="30909" spans="141:141">
      <c r="EK30909" s="598"/>
    </row>
    <row r="30910" spans="141:141">
      <c r="EK30910" s="598"/>
    </row>
    <row r="30911" spans="141:141">
      <c r="EK30911" s="598"/>
    </row>
    <row r="30912" spans="141:141">
      <c r="EK30912" s="598"/>
    </row>
    <row r="30913" spans="141:141">
      <c r="EK30913" s="598"/>
    </row>
    <row r="30914" spans="141:141">
      <c r="EK30914" s="598"/>
    </row>
    <row r="30915" spans="141:141">
      <c r="EK30915" s="598"/>
    </row>
    <row r="30916" spans="141:141">
      <c r="EK30916" s="598"/>
    </row>
    <row r="30917" spans="141:141">
      <c r="EK30917" s="598"/>
    </row>
    <row r="30918" spans="141:141">
      <c r="EK30918" s="598"/>
    </row>
    <row r="30919" spans="141:141">
      <c r="EK30919" s="598"/>
    </row>
    <row r="30920" spans="141:141">
      <c r="EK30920" s="598"/>
    </row>
    <row r="30921" spans="141:141">
      <c r="EK30921" s="598"/>
    </row>
    <row r="30922" spans="141:141">
      <c r="EK30922" s="598"/>
    </row>
    <row r="30923" spans="141:141">
      <c r="EK30923" s="598"/>
    </row>
    <row r="30924" spans="141:141">
      <c r="EK30924" s="598"/>
    </row>
    <row r="30925" spans="141:141">
      <c r="EK30925" s="598"/>
    </row>
    <row r="30926" spans="141:141">
      <c r="EK30926" s="598"/>
    </row>
    <row r="30927" spans="141:141">
      <c r="EK30927" s="598"/>
    </row>
    <row r="30928" spans="141:141">
      <c r="EK30928" s="598"/>
    </row>
    <row r="30929" spans="141:141">
      <c r="EK30929" s="598"/>
    </row>
    <row r="30930" spans="141:141">
      <c r="EK30930" s="598"/>
    </row>
    <row r="30931" spans="141:141">
      <c r="EK30931" s="598"/>
    </row>
    <row r="30932" spans="141:141">
      <c r="EK30932" s="598"/>
    </row>
    <row r="30933" spans="141:141">
      <c r="EK30933" s="598"/>
    </row>
    <row r="30934" spans="141:141">
      <c r="EK30934" s="598"/>
    </row>
    <row r="30935" spans="141:141">
      <c r="EK30935" s="598"/>
    </row>
    <row r="30936" spans="141:141">
      <c r="EK30936" s="598"/>
    </row>
    <row r="30937" spans="141:141">
      <c r="EK30937" s="598"/>
    </row>
    <row r="30938" spans="141:141">
      <c r="EK30938" s="598"/>
    </row>
    <row r="30939" spans="141:141">
      <c r="EK30939" s="598"/>
    </row>
    <row r="30940" spans="141:141">
      <c r="EK30940" s="598"/>
    </row>
    <row r="30941" spans="141:141">
      <c r="EK30941" s="598"/>
    </row>
    <row r="30942" spans="141:141">
      <c r="EK30942" s="598"/>
    </row>
    <row r="30943" spans="141:141">
      <c r="EK30943" s="598"/>
    </row>
    <row r="30944" spans="141:141">
      <c r="EK30944" s="598"/>
    </row>
    <row r="30945" spans="141:141">
      <c r="EK30945" s="598"/>
    </row>
    <row r="30946" spans="141:141">
      <c r="EK30946" s="598"/>
    </row>
    <row r="30947" spans="141:141">
      <c r="EK30947" s="598"/>
    </row>
    <row r="30948" spans="141:141">
      <c r="EK30948" s="598"/>
    </row>
    <row r="30949" spans="141:141">
      <c r="EK30949" s="598"/>
    </row>
    <row r="30950" spans="141:141">
      <c r="EK30950" s="598"/>
    </row>
    <row r="30951" spans="141:141">
      <c r="EK30951" s="598"/>
    </row>
    <row r="30952" spans="141:141">
      <c r="EK30952" s="598"/>
    </row>
    <row r="30953" spans="141:141">
      <c r="EK30953" s="598"/>
    </row>
    <row r="30954" spans="141:141">
      <c r="EK30954" s="598"/>
    </row>
    <row r="30955" spans="141:141">
      <c r="EK30955" s="598"/>
    </row>
    <row r="30956" spans="141:141">
      <c r="EK30956" s="598"/>
    </row>
    <row r="30957" spans="141:141">
      <c r="EK30957" s="598"/>
    </row>
    <row r="30958" spans="141:141">
      <c r="EK30958" s="598"/>
    </row>
    <row r="30959" spans="141:141">
      <c r="EK30959" s="598"/>
    </row>
    <row r="30960" spans="141:141">
      <c r="EK30960" s="598"/>
    </row>
    <row r="30961" spans="141:141">
      <c r="EK30961" s="598"/>
    </row>
    <row r="30962" spans="141:141">
      <c r="EK30962" s="598"/>
    </row>
    <row r="30963" spans="141:141">
      <c r="EK30963" s="598"/>
    </row>
    <row r="30964" spans="141:141">
      <c r="EK30964" s="598"/>
    </row>
    <row r="30965" spans="141:141">
      <c r="EK30965" s="598"/>
    </row>
    <row r="30966" spans="141:141">
      <c r="EK30966" s="598"/>
    </row>
    <row r="30967" spans="141:141">
      <c r="EK30967" s="598"/>
    </row>
    <row r="30968" spans="141:141">
      <c r="EK30968" s="598"/>
    </row>
    <row r="30969" spans="141:141">
      <c r="EK30969" s="598"/>
    </row>
    <row r="30970" spans="141:141">
      <c r="EK30970" s="598"/>
    </row>
    <row r="30971" spans="141:141">
      <c r="EK30971" s="598"/>
    </row>
    <row r="30972" spans="141:141">
      <c r="EK30972" s="598"/>
    </row>
    <row r="30973" spans="141:141">
      <c r="EK30973" s="598"/>
    </row>
    <row r="30974" spans="141:141">
      <c r="EK30974" s="598"/>
    </row>
    <row r="30975" spans="141:141">
      <c r="EK30975" s="598"/>
    </row>
    <row r="30976" spans="141:141">
      <c r="EK30976" s="598"/>
    </row>
    <row r="30977" spans="141:141">
      <c r="EK30977" s="598"/>
    </row>
    <row r="30978" spans="141:141">
      <c r="EK30978" s="598"/>
    </row>
    <row r="30979" spans="141:141">
      <c r="EK30979" s="598"/>
    </row>
    <row r="30980" spans="141:141">
      <c r="EK30980" s="598"/>
    </row>
    <row r="30981" spans="141:141">
      <c r="EK30981" s="598"/>
    </row>
    <row r="30982" spans="141:141">
      <c r="EK30982" s="598"/>
    </row>
    <row r="30983" spans="141:141">
      <c r="EK30983" s="598"/>
    </row>
    <row r="30984" spans="141:141">
      <c r="EK30984" s="598"/>
    </row>
    <row r="30985" spans="141:141">
      <c r="EK30985" s="598"/>
    </row>
    <row r="30986" spans="141:141">
      <c r="EK30986" s="598"/>
    </row>
    <row r="30987" spans="141:141">
      <c r="EK30987" s="598"/>
    </row>
    <row r="30988" spans="141:141">
      <c r="EK30988" s="598"/>
    </row>
    <row r="30989" spans="141:141">
      <c r="EK30989" s="598"/>
    </row>
    <row r="30990" spans="141:141">
      <c r="EK30990" s="598"/>
    </row>
    <row r="30991" spans="141:141">
      <c r="EK30991" s="598"/>
    </row>
    <row r="30992" spans="141:141">
      <c r="EK30992" s="598"/>
    </row>
    <row r="30993" spans="141:141">
      <c r="EK30993" s="598"/>
    </row>
    <row r="30994" spans="141:141">
      <c r="EK30994" s="598"/>
    </row>
    <row r="30995" spans="141:141">
      <c r="EK30995" s="598"/>
    </row>
    <row r="30996" spans="141:141">
      <c r="EK30996" s="598"/>
    </row>
    <row r="30997" spans="141:141">
      <c r="EK30997" s="598"/>
    </row>
    <row r="30998" spans="141:141">
      <c r="EK30998" s="598"/>
    </row>
    <row r="30999" spans="141:141">
      <c r="EK30999" s="598"/>
    </row>
    <row r="31000" spans="141:141">
      <c r="EK31000" s="598"/>
    </row>
    <row r="31001" spans="141:141">
      <c r="EK31001" s="598"/>
    </row>
    <row r="31002" spans="141:141">
      <c r="EK31002" s="598"/>
    </row>
    <row r="31003" spans="141:141">
      <c r="EK31003" s="598"/>
    </row>
    <row r="31004" spans="141:141">
      <c r="EK31004" s="598"/>
    </row>
    <row r="31005" spans="141:141">
      <c r="EK31005" s="598"/>
    </row>
    <row r="31006" spans="141:141">
      <c r="EK31006" s="598"/>
    </row>
    <row r="31007" spans="141:141">
      <c r="EK31007" s="598"/>
    </row>
    <row r="31008" spans="141:141">
      <c r="EK31008" s="598"/>
    </row>
    <row r="31009" spans="141:141">
      <c r="EK31009" s="598"/>
    </row>
    <row r="31010" spans="141:141">
      <c r="EK31010" s="598"/>
    </row>
    <row r="31011" spans="141:141">
      <c r="EK31011" s="598"/>
    </row>
    <row r="31012" spans="141:141">
      <c r="EK31012" s="598"/>
    </row>
    <row r="31013" spans="141:141">
      <c r="EK31013" s="598"/>
    </row>
    <row r="31014" spans="141:141">
      <c r="EK31014" s="598"/>
    </row>
    <row r="31015" spans="141:141">
      <c r="EK31015" s="598"/>
    </row>
    <row r="31016" spans="141:141">
      <c r="EK31016" s="598"/>
    </row>
    <row r="31017" spans="141:141">
      <c r="EK31017" s="598"/>
    </row>
    <row r="31018" spans="141:141">
      <c r="EK31018" s="598"/>
    </row>
    <row r="31019" spans="141:141">
      <c r="EK31019" s="598"/>
    </row>
    <row r="31020" spans="141:141">
      <c r="EK31020" s="598"/>
    </row>
    <row r="31021" spans="141:141">
      <c r="EK31021" s="598"/>
    </row>
    <row r="31022" spans="141:141">
      <c r="EK31022" s="598"/>
    </row>
    <row r="31023" spans="141:141">
      <c r="EK31023" s="598"/>
    </row>
    <row r="31024" spans="141:141">
      <c r="EK31024" s="598"/>
    </row>
    <row r="31025" spans="141:141">
      <c r="EK31025" s="598"/>
    </row>
    <row r="31026" spans="141:141">
      <c r="EK31026" s="598"/>
    </row>
    <row r="31027" spans="141:141">
      <c r="EK31027" s="598"/>
    </row>
    <row r="31028" spans="141:141">
      <c r="EK31028" s="598"/>
    </row>
    <row r="31029" spans="141:141">
      <c r="EK31029" s="598"/>
    </row>
    <row r="31030" spans="141:141">
      <c r="EK31030" s="598"/>
    </row>
    <row r="31031" spans="141:141">
      <c r="EK31031" s="598"/>
    </row>
    <row r="31032" spans="141:141">
      <c r="EK31032" s="598"/>
    </row>
    <row r="31033" spans="141:141">
      <c r="EK31033" s="598"/>
    </row>
    <row r="31034" spans="141:141">
      <c r="EK31034" s="598"/>
    </row>
    <row r="31035" spans="141:141">
      <c r="EK31035" s="598"/>
    </row>
    <row r="31036" spans="141:141">
      <c r="EK31036" s="598"/>
    </row>
    <row r="31037" spans="141:141">
      <c r="EK31037" s="598"/>
    </row>
    <row r="31038" spans="141:141">
      <c r="EK31038" s="598"/>
    </row>
    <row r="31039" spans="141:141">
      <c r="EK31039" s="598"/>
    </row>
    <row r="31040" spans="141:141">
      <c r="EK31040" s="598"/>
    </row>
    <row r="31041" spans="141:141">
      <c r="EK31041" s="598"/>
    </row>
    <row r="31042" spans="141:141">
      <c r="EK31042" s="598"/>
    </row>
    <row r="31043" spans="141:141">
      <c r="EK31043" s="598"/>
    </row>
    <row r="31044" spans="141:141">
      <c r="EK31044" s="598"/>
    </row>
    <row r="31045" spans="141:141">
      <c r="EK31045" s="598"/>
    </row>
    <row r="31046" spans="141:141">
      <c r="EK31046" s="598"/>
    </row>
    <row r="31047" spans="141:141">
      <c r="EK31047" s="598"/>
    </row>
    <row r="31048" spans="141:141">
      <c r="EK31048" s="598"/>
    </row>
    <row r="31049" spans="141:141">
      <c r="EK31049" s="598"/>
    </row>
    <row r="31050" spans="141:141">
      <c r="EK31050" s="598"/>
    </row>
    <row r="31051" spans="141:141">
      <c r="EK31051" s="598"/>
    </row>
    <row r="31052" spans="141:141">
      <c r="EK31052" s="598"/>
    </row>
    <row r="31053" spans="141:141">
      <c r="EK31053" s="598"/>
    </row>
    <row r="31054" spans="141:141">
      <c r="EK31054" s="598"/>
    </row>
    <row r="31055" spans="141:141">
      <c r="EK31055" s="598"/>
    </row>
    <row r="31056" spans="141:141">
      <c r="EK31056" s="598"/>
    </row>
    <row r="31057" spans="141:141">
      <c r="EK31057" s="598"/>
    </row>
    <row r="31058" spans="141:141">
      <c r="EK31058" s="598"/>
    </row>
    <row r="31059" spans="141:141">
      <c r="EK31059" s="598"/>
    </row>
    <row r="31060" spans="141:141">
      <c r="EK31060" s="598"/>
    </row>
    <row r="31061" spans="141:141">
      <c r="EK31061" s="598"/>
    </row>
    <row r="31062" spans="141:141">
      <c r="EK31062" s="598"/>
    </row>
    <row r="31063" spans="141:141">
      <c r="EK31063" s="598"/>
    </row>
    <row r="31064" spans="141:141">
      <c r="EK31064" s="598"/>
    </row>
    <row r="31065" spans="141:141">
      <c r="EK31065" s="598"/>
    </row>
    <row r="31066" spans="141:141">
      <c r="EK31066" s="598"/>
    </row>
    <row r="31067" spans="141:141">
      <c r="EK31067" s="598"/>
    </row>
    <row r="31068" spans="141:141">
      <c r="EK31068" s="598"/>
    </row>
    <row r="31069" spans="141:141">
      <c r="EK31069" s="598"/>
    </row>
    <row r="31070" spans="141:141">
      <c r="EK31070" s="598"/>
    </row>
    <row r="31071" spans="141:141">
      <c r="EK31071" s="598"/>
    </row>
    <row r="31072" spans="141:141">
      <c r="EK31072" s="598"/>
    </row>
    <row r="31073" spans="141:141">
      <c r="EK31073" s="598"/>
    </row>
    <row r="31074" spans="141:141">
      <c r="EK31074" s="598"/>
    </row>
    <row r="31075" spans="141:141">
      <c r="EK31075" s="598"/>
    </row>
    <row r="31076" spans="141:141">
      <c r="EK31076" s="598"/>
    </row>
    <row r="31077" spans="141:141">
      <c r="EK31077" s="598"/>
    </row>
    <row r="31078" spans="141:141">
      <c r="EK31078" s="598"/>
    </row>
    <row r="31079" spans="141:141">
      <c r="EK31079" s="598"/>
    </row>
    <row r="31080" spans="141:141">
      <c r="EK31080" s="598"/>
    </row>
    <row r="31081" spans="141:141">
      <c r="EK31081" s="598"/>
    </row>
    <row r="31082" spans="141:141">
      <c r="EK31082" s="598"/>
    </row>
    <row r="31083" spans="141:141">
      <c r="EK31083" s="598"/>
    </row>
    <row r="31084" spans="141:141">
      <c r="EK31084" s="598"/>
    </row>
    <row r="31085" spans="141:141">
      <c r="EK31085" s="598"/>
    </row>
    <row r="31086" spans="141:141">
      <c r="EK31086" s="598"/>
    </row>
    <row r="31087" spans="141:141">
      <c r="EK31087" s="598"/>
    </row>
    <row r="31088" spans="141:141">
      <c r="EK31088" s="598"/>
    </row>
    <row r="31089" spans="141:141">
      <c r="EK31089" s="598"/>
    </row>
    <row r="31090" spans="141:141">
      <c r="EK31090" s="598"/>
    </row>
    <row r="31091" spans="141:141">
      <c r="EK31091" s="598"/>
    </row>
    <row r="31092" spans="141:141">
      <c r="EK31092" s="598"/>
    </row>
    <row r="31093" spans="141:141">
      <c r="EK31093" s="598"/>
    </row>
    <row r="31094" spans="141:141">
      <c r="EK31094" s="598"/>
    </row>
    <row r="31095" spans="141:141">
      <c r="EK31095" s="598"/>
    </row>
    <row r="31096" spans="141:141">
      <c r="EK31096" s="598"/>
    </row>
    <row r="31097" spans="141:141">
      <c r="EK31097" s="598"/>
    </row>
    <row r="31098" spans="141:141">
      <c r="EK31098" s="598"/>
    </row>
    <row r="31099" spans="141:141">
      <c r="EK31099" s="598"/>
    </row>
    <row r="31100" spans="141:141">
      <c r="EK31100" s="598"/>
    </row>
    <row r="31101" spans="141:141">
      <c r="EK31101" s="598"/>
    </row>
    <row r="31102" spans="141:141">
      <c r="EK31102" s="598"/>
    </row>
    <row r="31103" spans="141:141">
      <c r="EK31103" s="598"/>
    </row>
    <row r="31104" spans="141:141">
      <c r="EK31104" s="598"/>
    </row>
    <row r="31105" spans="141:141">
      <c r="EK31105" s="598"/>
    </row>
    <row r="31106" spans="141:141">
      <c r="EK31106" s="598"/>
    </row>
    <row r="31107" spans="141:141">
      <c r="EK31107" s="598"/>
    </row>
    <row r="31108" spans="141:141">
      <c r="EK31108" s="598"/>
    </row>
    <row r="31109" spans="141:141">
      <c r="EK31109" s="598"/>
    </row>
    <row r="31110" spans="141:141">
      <c r="EK31110" s="598"/>
    </row>
    <row r="31111" spans="141:141">
      <c r="EK31111" s="598"/>
    </row>
    <row r="31112" spans="141:141">
      <c r="EK31112" s="598"/>
    </row>
    <row r="31113" spans="141:141">
      <c r="EK31113" s="598"/>
    </row>
    <row r="31114" spans="141:141">
      <c r="EK31114" s="598"/>
    </row>
    <row r="31115" spans="141:141">
      <c r="EK31115" s="598"/>
    </row>
    <row r="31116" spans="141:141">
      <c r="EK31116" s="598"/>
    </row>
    <row r="31117" spans="141:141">
      <c r="EK31117" s="598"/>
    </row>
    <row r="31118" spans="141:141">
      <c r="EK31118" s="598"/>
    </row>
    <row r="31119" spans="141:141">
      <c r="EK31119" s="598"/>
    </row>
    <row r="31120" spans="141:141">
      <c r="EK31120" s="598"/>
    </row>
    <row r="31121" spans="141:141">
      <c r="EK31121" s="598"/>
    </row>
    <row r="31122" spans="141:141">
      <c r="EK31122" s="598"/>
    </row>
    <row r="31123" spans="141:141">
      <c r="EK31123" s="598"/>
    </row>
    <row r="31124" spans="141:141">
      <c r="EK31124" s="598"/>
    </row>
    <row r="31125" spans="141:141">
      <c r="EK31125" s="598"/>
    </row>
    <row r="31126" spans="141:141">
      <c r="EK31126" s="598"/>
    </row>
    <row r="31127" spans="141:141">
      <c r="EK31127" s="598"/>
    </row>
    <row r="31128" spans="141:141">
      <c r="EK31128" s="598"/>
    </row>
    <row r="31129" spans="141:141">
      <c r="EK31129" s="598"/>
    </row>
    <row r="31130" spans="141:141">
      <c r="EK31130" s="598"/>
    </row>
    <row r="31131" spans="141:141">
      <c r="EK31131" s="598"/>
    </row>
    <row r="31132" spans="141:141">
      <c r="EK31132" s="598"/>
    </row>
    <row r="31133" spans="141:141">
      <c r="EK31133" s="598"/>
    </row>
    <row r="31134" spans="141:141">
      <c r="EK31134" s="598"/>
    </row>
    <row r="31135" spans="141:141">
      <c r="EK31135" s="598"/>
    </row>
    <row r="31136" spans="141:141">
      <c r="EK31136" s="598"/>
    </row>
    <row r="31137" spans="141:141">
      <c r="EK31137" s="598"/>
    </row>
    <row r="31138" spans="141:141">
      <c r="EK31138" s="598"/>
    </row>
    <row r="31139" spans="141:141">
      <c r="EK31139" s="598"/>
    </row>
    <row r="31140" spans="141:141">
      <c r="EK31140" s="598"/>
    </row>
    <row r="31141" spans="141:141">
      <c r="EK31141" s="598"/>
    </row>
    <row r="31142" spans="141:141">
      <c r="EK31142" s="598"/>
    </row>
    <row r="31143" spans="141:141">
      <c r="EK31143" s="598"/>
    </row>
    <row r="31144" spans="141:141">
      <c r="EK31144" s="598"/>
    </row>
    <row r="31145" spans="141:141">
      <c r="EK31145" s="598"/>
    </row>
    <row r="31146" spans="141:141">
      <c r="EK31146" s="598"/>
    </row>
    <row r="31147" spans="141:141">
      <c r="EK31147" s="598"/>
    </row>
    <row r="31148" spans="141:141">
      <c r="EK31148" s="598"/>
    </row>
    <row r="31149" spans="141:141">
      <c r="EK31149" s="598"/>
    </row>
    <row r="31150" spans="141:141">
      <c r="EK31150" s="598"/>
    </row>
    <row r="31151" spans="141:141">
      <c r="EK31151" s="598"/>
    </row>
    <row r="31152" spans="141:141">
      <c r="EK31152" s="598"/>
    </row>
    <row r="31153" spans="141:141">
      <c r="EK31153" s="598"/>
    </row>
    <row r="31154" spans="141:141">
      <c r="EK31154" s="598"/>
    </row>
    <row r="31155" spans="141:141">
      <c r="EK31155" s="598"/>
    </row>
    <row r="31156" spans="141:141">
      <c r="EK31156" s="598"/>
    </row>
    <row r="31157" spans="141:141">
      <c r="EK31157" s="598"/>
    </row>
    <row r="31158" spans="141:141">
      <c r="EK31158" s="598"/>
    </row>
    <row r="31159" spans="141:141">
      <c r="EK31159" s="598"/>
    </row>
    <row r="31160" spans="141:141">
      <c r="EK31160" s="598"/>
    </row>
    <row r="31161" spans="141:141">
      <c r="EK31161" s="598"/>
    </row>
    <row r="31162" spans="141:141">
      <c r="EK31162" s="598"/>
    </row>
    <row r="31163" spans="141:141">
      <c r="EK31163" s="598"/>
    </row>
    <row r="31164" spans="141:141">
      <c r="EK31164" s="598"/>
    </row>
    <row r="31165" spans="141:141">
      <c r="EK31165" s="598"/>
    </row>
    <row r="31166" spans="141:141">
      <c r="EK31166" s="598"/>
    </row>
    <row r="31167" spans="141:141">
      <c r="EK31167" s="598"/>
    </row>
    <row r="31168" spans="141:141">
      <c r="EK31168" s="598"/>
    </row>
    <row r="31169" spans="141:141">
      <c r="EK31169" s="598"/>
    </row>
    <row r="31170" spans="141:141">
      <c r="EK31170" s="598"/>
    </row>
    <row r="31171" spans="141:141">
      <c r="EK31171" s="598"/>
    </row>
    <row r="31172" spans="141:141">
      <c r="EK31172" s="598"/>
    </row>
    <row r="31173" spans="141:141">
      <c r="EK31173" s="598"/>
    </row>
    <row r="31174" spans="141:141">
      <c r="EK31174" s="598"/>
    </row>
    <row r="31175" spans="141:141">
      <c r="EK31175" s="598"/>
    </row>
    <row r="31176" spans="141:141">
      <c r="EK31176" s="598"/>
    </row>
    <row r="31177" spans="141:141">
      <c r="EK31177" s="598"/>
    </row>
    <row r="31178" spans="141:141">
      <c r="EK31178" s="598"/>
    </row>
    <row r="31179" spans="141:141">
      <c r="EK31179" s="598"/>
    </row>
    <row r="31180" spans="141:141">
      <c r="EK31180" s="598"/>
    </row>
    <row r="31181" spans="141:141">
      <c r="EK31181" s="598"/>
    </row>
    <row r="31182" spans="141:141">
      <c r="EK31182" s="598"/>
    </row>
    <row r="31183" spans="141:141">
      <c r="EK31183" s="598"/>
    </row>
    <row r="31184" spans="141:141">
      <c r="EK31184" s="598"/>
    </row>
    <row r="31185" spans="141:141">
      <c r="EK31185" s="598"/>
    </row>
    <row r="31186" spans="141:141">
      <c r="EK31186" s="598"/>
    </row>
    <row r="31187" spans="141:141">
      <c r="EK31187" s="598"/>
    </row>
    <row r="31188" spans="141:141">
      <c r="EK31188" s="598"/>
    </row>
    <row r="31189" spans="141:141">
      <c r="EK31189" s="598"/>
    </row>
    <row r="31190" spans="141:141">
      <c r="EK31190" s="598"/>
    </row>
    <row r="31191" spans="141:141">
      <c r="EK31191" s="598"/>
    </row>
    <row r="31192" spans="141:141">
      <c r="EK31192" s="598"/>
    </row>
    <row r="31193" spans="141:141">
      <c r="EK31193" s="598"/>
    </row>
    <row r="31194" spans="141:141">
      <c r="EK31194" s="598"/>
    </row>
    <row r="31195" spans="141:141">
      <c r="EK31195" s="598"/>
    </row>
    <row r="31196" spans="141:141">
      <c r="EK31196" s="598"/>
    </row>
    <row r="31197" spans="141:141">
      <c r="EK31197" s="598"/>
    </row>
    <row r="31198" spans="141:141">
      <c r="EK31198" s="598"/>
    </row>
    <row r="31199" spans="141:141">
      <c r="EK31199" s="598"/>
    </row>
    <row r="31200" spans="141:141">
      <c r="EK31200" s="598"/>
    </row>
    <row r="31201" spans="141:141">
      <c r="EK31201" s="598"/>
    </row>
    <row r="31202" spans="141:141">
      <c r="EK31202" s="598"/>
    </row>
    <row r="31203" spans="141:141">
      <c r="EK31203" s="598"/>
    </row>
    <row r="31204" spans="141:141">
      <c r="EK31204" s="598"/>
    </row>
    <row r="31205" spans="141:141">
      <c r="EK31205" s="598"/>
    </row>
    <row r="31206" spans="141:141">
      <c r="EK31206" s="598"/>
    </row>
    <row r="31207" spans="141:141">
      <c r="EK31207" s="598"/>
    </row>
    <row r="31208" spans="141:141">
      <c r="EK31208" s="598"/>
    </row>
    <row r="31209" spans="141:141">
      <c r="EK31209" s="598"/>
    </row>
    <row r="31210" spans="141:141">
      <c r="EK31210" s="598"/>
    </row>
    <row r="31211" spans="141:141">
      <c r="EK31211" s="598"/>
    </row>
    <row r="31212" spans="141:141">
      <c r="EK31212" s="598"/>
    </row>
    <row r="31213" spans="141:141">
      <c r="EK31213" s="598"/>
    </row>
    <row r="31214" spans="141:141">
      <c r="EK31214" s="598"/>
    </row>
    <row r="31215" spans="141:141">
      <c r="EK31215" s="598"/>
    </row>
    <row r="31216" spans="141:141">
      <c r="EK31216" s="598"/>
    </row>
    <row r="31217" spans="141:141">
      <c r="EK31217" s="598"/>
    </row>
    <row r="31218" spans="141:141">
      <c r="EK31218" s="598"/>
    </row>
    <row r="31219" spans="141:141">
      <c r="EK31219" s="598"/>
    </row>
    <row r="31220" spans="141:141">
      <c r="EK31220" s="598"/>
    </row>
    <row r="31221" spans="141:141">
      <c r="EK31221" s="598"/>
    </row>
    <row r="31222" spans="141:141">
      <c r="EK31222" s="598"/>
    </row>
    <row r="31223" spans="141:141">
      <c r="EK31223" s="598"/>
    </row>
    <row r="31224" spans="141:141">
      <c r="EK31224" s="598"/>
    </row>
    <row r="31225" spans="141:141">
      <c r="EK31225" s="598"/>
    </row>
    <row r="31226" spans="141:141">
      <c r="EK31226" s="598"/>
    </row>
    <row r="31227" spans="141:141">
      <c r="EK31227" s="598"/>
    </row>
    <row r="31228" spans="141:141">
      <c r="EK31228" s="598"/>
    </row>
    <row r="31229" spans="141:141">
      <c r="EK31229" s="598"/>
    </row>
    <row r="31230" spans="141:141">
      <c r="EK31230" s="598"/>
    </row>
    <row r="31231" spans="141:141">
      <c r="EK31231" s="598"/>
    </row>
    <row r="31232" spans="141:141">
      <c r="EK31232" s="598"/>
    </row>
    <row r="31233" spans="141:141">
      <c r="EK31233" s="598"/>
    </row>
    <row r="31234" spans="141:141">
      <c r="EK31234" s="598"/>
    </row>
    <row r="31235" spans="141:141">
      <c r="EK31235" s="598"/>
    </row>
    <row r="31236" spans="141:141">
      <c r="EK31236" s="598"/>
    </row>
    <row r="31237" spans="141:141">
      <c r="EK31237" s="598"/>
    </row>
    <row r="31238" spans="141:141">
      <c r="EK31238" s="598"/>
    </row>
    <row r="31239" spans="141:141">
      <c r="EK31239" s="598"/>
    </row>
    <row r="31240" spans="141:141">
      <c r="EK31240" s="598"/>
    </row>
    <row r="31241" spans="141:141">
      <c r="EK31241" s="598"/>
    </row>
    <row r="31242" spans="141:141">
      <c r="EK31242" s="598"/>
    </row>
    <row r="31243" spans="141:141">
      <c r="EK31243" s="598"/>
    </row>
    <row r="31244" spans="141:141">
      <c r="EK31244" s="598"/>
    </row>
    <row r="31245" spans="141:141">
      <c r="EK31245" s="598"/>
    </row>
    <row r="31246" spans="141:141">
      <c r="EK31246" s="598"/>
    </row>
    <row r="31247" spans="141:141">
      <c r="EK31247" s="598"/>
    </row>
    <row r="31248" spans="141:141">
      <c r="EK31248" s="598"/>
    </row>
    <row r="31249" spans="141:141">
      <c r="EK31249" s="598"/>
    </row>
    <row r="31250" spans="141:141">
      <c r="EK31250" s="598"/>
    </row>
    <row r="31251" spans="141:141">
      <c r="EK31251" s="598"/>
    </row>
    <row r="31252" spans="141:141">
      <c r="EK31252" s="598"/>
    </row>
    <row r="31253" spans="141:141">
      <c r="EK31253" s="598"/>
    </row>
    <row r="31254" spans="141:141">
      <c r="EK31254" s="598"/>
    </row>
    <row r="31255" spans="141:141">
      <c r="EK31255" s="598"/>
    </row>
    <row r="31256" spans="141:141">
      <c r="EK31256" s="598"/>
    </row>
    <row r="31257" spans="141:141">
      <c r="EK31257" s="598"/>
    </row>
    <row r="31258" spans="141:141">
      <c r="EK31258" s="598"/>
    </row>
    <row r="31259" spans="141:141">
      <c r="EK31259" s="598"/>
    </row>
    <row r="31260" spans="141:141">
      <c r="EK31260" s="598"/>
    </row>
    <row r="31261" spans="141:141">
      <c r="EK31261" s="598"/>
    </row>
    <row r="31262" spans="141:141">
      <c r="EK31262" s="598"/>
    </row>
    <row r="31263" spans="141:141">
      <c r="EK31263" s="598"/>
    </row>
    <row r="31264" spans="141:141">
      <c r="EK31264" s="598"/>
    </row>
    <row r="31265" spans="141:141">
      <c r="EK31265" s="598"/>
    </row>
    <row r="31266" spans="141:141">
      <c r="EK31266" s="598"/>
    </row>
    <row r="31267" spans="141:141">
      <c r="EK31267" s="598"/>
    </row>
    <row r="31268" spans="141:141">
      <c r="EK31268" s="598"/>
    </row>
    <row r="31269" spans="141:141">
      <c r="EK31269" s="598"/>
    </row>
    <row r="31270" spans="141:141">
      <c r="EK31270" s="598"/>
    </row>
    <row r="31271" spans="141:141">
      <c r="EK31271" s="598"/>
    </row>
    <row r="31272" spans="141:141">
      <c r="EK31272" s="598"/>
    </row>
    <row r="31273" spans="141:141">
      <c r="EK31273" s="598"/>
    </row>
    <row r="31274" spans="141:141">
      <c r="EK31274" s="598"/>
    </row>
    <row r="31275" spans="141:141">
      <c r="EK31275" s="598"/>
    </row>
    <row r="31276" spans="141:141">
      <c r="EK31276" s="598"/>
    </row>
    <row r="31277" spans="141:141">
      <c r="EK31277" s="598"/>
    </row>
    <row r="31278" spans="141:141">
      <c r="EK31278" s="598"/>
    </row>
    <row r="31279" spans="141:141">
      <c r="EK31279" s="598"/>
    </row>
    <row r="31280" spans="141:141">
      <c r="EK31280" s="598"/>
    </row>
    <row r="31281" spans="141:141">
      <c r="EK31281" s="598"/>
    </row>
    <row r="31282" spans="141:141">
      <c r="EK31282" s="598"/>
    </row>
    <row r="31283" spans="141:141">
      <c r="EK31283" s="598"/>
    </row>
    <row r="31284" spans="141:141">
      <c r="EK31284" s="598"/>
    </row>
    <row r="31285" spans="141:141">
      <c r="EK31285" s="598"/>
    </row>
    <row r="31286" spans="141:141">
      <c r="EK31286" s="598"/>
    </row>
    <row r="31287" spans="141:141">
      <c r="EK31287" s="598"/>
    </row>
    <row r="31288" spans="141:141">
      <c r="EK31288" s="598"/>
    </row>
    <row r="31289" spans="141:141">
      <c r="EK31289" s="598"/>
    </row>
    <row r="31290" spans="141:141">
      <c r="EK31290" s="598"/>
    </row>
    <row r="31291" spans="141:141">
      <c r="EK31291" s="598"/>
    </row>
    <row r="31292" spans="141:141">
      <c r="EK31292" s="598"/>
    </row>
    <row r="31293" spans="141:141">
      <c r="EK31293" s="598"/>
    </row>
    <row r="31294" spans="141:141">
      <c r="EK31294" s="598"/>
    </row>
    <row r="31295" spans="141:141">
      <c r="EK31295" s="598"/>
    </row>
    <row r="31296" spans="141:141">
      <c r="EK31296" s="598"/>
    </row>
    <row r="31297" spans="141:141">
      <c r="EK31297" s="598"/>
    </row>
    <row r="31298" spans="141:141">
      <c r="EK31298" s="598"/>
    </row>
    <row r="31299" spans="141:141">
      <c r="EK31299" s="598"/>
    </row>
    <row r="31300" spans="141:141">
      <c r="EK31300" s="598"/>
    </row>
    <row r="31301" spans="141:141">
      <c r="EK31301" s="598"/>
    </row>
    <row r="31302" spans="141:141">
      <c r="EK31302" s="598"/>
    </row>
    <row r="31303" spans="141:141">
      <c r="EK31303" s="598"/>
    </row>
    <row r="31304" spans="141:141">
      <c r="EK31304" s="598"/>
    </row>
    <row r="31305" spans="141:141">
      <c r="EK31305" s="598"/>
    </row>
    <row r="31306" spans="141:141">
      <c r="EK31306" s="598"/>
    </row>
    <row r="31307" spans="141:141">
      <c r="EK31307" s="598"/>
    </row>
    <row r="31308" spans="141:141">
      <c r="EK31308" s="598"/>
    </row>
    <row r="31309" spans="141:141">
      <c r="EK31309" s="598"/>
    </row>
    <row r="31310" spans="141:141">
      <c r="EK31310" s="598"/>
    </row>
    <row r="31311" spans="141:141">
      <c r="EK31311" s="598"/>
    </row>
    <row r="31312" spans="141:141">
      <c r="EK31312" s="598"/>
    </row>
    <row r="31313" spans="141:141">
      <c r="EK31313" s="598"/>
    </row>
    <row r="31314" spans="141:141">
      <c r="EK31314" s="598"/>
    </row>
    <row r="31315" spans="141:141">
      <c r="EK31315" s="598"/>
    </row>
    <row r="31316" spans="141:141">
      <c r="EK31316" s="598"/>
    </row>
    <row r="31317" spans="141:141">
      <c r="EK31317" s="598"/>
    </row>
    <row r="31318" spans="141:141">
      <c r="EK31318" s="598"/>
    </row>
    <row r="31319" spans="141:141">
      <c r="EK31319" s="598"/>
    </row>
    <row r="31320" spans="141:141">
      <c r="EK31320" s="598"/>
    </row>
    <row r="31321" spans="141:141">
      <c r="EK31321" s="598"/>
    </row>
    <row r="31322" spans="141:141">
      <c r="EK31322" s="598"/>
    </row>
    <row r="31323" spans="141:141">
      <c r="EK31323" s="598"/>
    </row>
    <row r="31324" spans="141:141">
      <c r="EK31324" s="598"/>
    </row>
    <row r="31325" spans="141:141">
      <c r="EK31325" s="598"/>
    </row>
    <row r="31326" spans="141:141">
      <c r="EK31326" s="598"/>
    </row>
    <row r="31327" spans="141:141">
      <c r="EK31327" s="598"/>
    </row>
    <row r="31328" spans="141:141">
      <c r="EK31328" s="598"/>
    </row>
    <row r="31329" spans="141:141">
      <c r="EK31329" s="598"/>
    </row>
    <row r="31330" spans="141:141">
      <c r="EK31330" s="598"/>
    </row>
    <row r="31331" spans="141:141">
      <c r="EK31331" s="598"/>
    </row>
    <row r="31332" spans="141:141">
      <c r="EK31332" s="598"/>
    </row>
    <row r="31333" spans="141:141">
      <c r="EK31333" s="598"/>
    </row>
    <row r="31334" spans="141:141">
      <c r="EK31334" s="598"/>
    </row>
    <row r="31335" spans="141:141">
      <c r="EK31335" s="598"/>
    </row>
    <row r="31336" spans="141:141">
      <c r="EK31336" s="598"/>
    </row>
    <row r="31337" spans="141:141">
      <c r="EK31337" s="598"/>
    </row>
    <row r="31338" spans="141:141">
      <c r="EK31338" s="598"/>
    </row>
    <row r="31339" spans="141:141">
      <c r="EK31339" s="598"/>
    </row>
    <row r="31340" spans="141:141">
      <c r="EK31340" s="598"/>
    </row>
    <row r="31341" spans="141:141">
      <c r="EK31341" s="598"/>
    </row>
    <row r="31342" spans="141:141">
      <c r="EK31342" s="598"/>
    </row>
    <row r="31343" spans="141:141">
      <c r="EK31343" s="598"/>
    </row>
    <row r="31344" spans="141:141">
      <c r="EK31344" s="598"/>
    </row>
    <row r="31345" spans="141:141">
      <c r="EK31345" s="598"/>
    </row>
    <row r="31346" spans="141:141">
      <c r="EK31346" s="598"/>
    </row>
    <row r="31347" spans="141:141">
      <c r="EK31347" s="598"/>
    </row>
    <row r="31348" spans="141:141">
      <c r="EK31348" s="598"/>
    </row>
    <row r="31349" spans="141:141">
      <c r="EK31349" s="598"/>
    </row>
    <row r="31350" spans="141:141">
      <c r="EK31350" s="598"/>
    </row>
    <row r="31351" spans="141:141">
      <c r="EK31351" s="598"/>
    </row>
    <row r="31352" spans="141:141">
      <c r="EK31352" s="598"/>
    </row>
    <row r="31353" spans="141:141">
      <c r="EK31353" s="598"/>
    </row>
    <row r="31354" spans="141:141">
      <c r="EK31354" s="598"/>
    </row>
    <row r="31355" spans="141:141">
      <c r="EK31355" s="598"/>
    </row>
    <row r="31356" spans="141:141">
      <c r="EK31356" s="598"/>
    </row>
    <row r="31357" spans="141:141">
      <c r="EK31357" s="598"/>
    </row>
    <row r="31358" spans="141:141">
      <c r="EK31358" s="598"/>
    </row>
    <row r="31359" spans="141:141">
      <c r="EK31359" s="598"/>
    </row>
    <row r="31360" spans="141:141">
      <c r="EK31360" s="598"/>
    </row>
    <row r="31361" spans="141:141">
      <c r="EK31361" s="598"/>
    </row>
    <row r="31362" spans="141:141">
      <c r="EK31362" s="598"/>
    </row>
    <row r="31363" spans="141:141">
      <c r="EK31363" s="598"/>
    </row>
    <row r="31364" spans="141:141">
      <c r="EK31364" s="598"/>
    </row>
    <row r="31365" spans="141:141">
      <c r="EK31365" s="598"/>
    </row>
    <row r="31366" spans="141:141">
      <c r="EK31366" s="598"/>
    </row>
    <row r="31367" spans="141:141">
      <c r="EK31367" s="598"/>
    </row>
    <row r="31368" spans="141:141">
      <c r="EK31368" s="598"/>
    </row>
    <row r="31369" spans="141:141">
      <c r="EK31369" s="598"/>
    </row>
    <row r="31370" spans="141:141">
      <c r="EK31370" s="598"/>
    </row>
    <row r="31371" spans="141:141">
      <c r="EK31371" s="598"/>
    </row>
    <row r="31372" spans="141:141">
      <c r="EK31372" s="598"/>
    </row>
    <row r="31373" spans="141:141">
      <c r="EK31373" s="598"/>
    </row>
    <row r="31374" spans="141:141">
      <c r="EK31374" s="598"/>
    </row>
    <row r="31375" spans="141:141">
      <c r="EK31375" s="598"/>
    </row>
    <row r="31376" spans="141:141">
      <c r="EK31376" s="598"/>
    </row>
    <row r="31377" spans="141:141">
      <c r="EK31377" s="598"/>
    </row>
    <row r="31378" spans="141:141">
      <c r="EK31378" s="598"/>
    </row>
    <row r="31379" spans="141:141">
      <c r="EK31379" s="598"/>
    </row>
    <row r="31380" spans="141:141">
      <c r="EK31380" s="598"/>
    </row>
    <row r="31381" spans="141:141">
      <c r="EK31381" s="598"/>
    </row>
    <row r="31382" spans="141:141">
      <c r="EK31382" s="598"/>
    </row>
    <row r="31383" spans="141:141">
      <c r="EK31383" s="598"/>
    </row>
    <row r="31384" spans="141:141">
      <c r="EK31384" s="598"/>
    </row>
    <row r="31385" spans="141:141">
      <c r="EK31385" s="598"/>
    </row>
    <row r="31386" spans="141:141">
      <c r="EK31386" s="598"/>
    </row>
    <row r="31387" spans="141:141">
      <c r="EK31387" s="598"/>
    </row>
    <row r="31388" spans="141:141">
      <c r="EK31388" s="598"/>
    </row>
    <row r="31389" spans="141:141">
      <c r="EK31389" s="598"/>
    </row>
    <row r="31390" spans="141:141">
      <c r="EK31390" s="598"/>
    </row>
    <row r="31391" spans="141:141">
      <c r="EK31391" s="598"/>
    </row>
    <row r="31392" spans="141:141">
      <c r="EK31392" s="598"/>
    </row>
    <row r="31393" spans="141:141">
      <c r="EK31393" s="598"/>
    </row>
    <row r="31394" spans="141:141">
      <c r="EK31394" s="598"/>
    </row>
    <row r="31395" spans="141:141">
      <c r="EK31395" s="598"/>
    </row>
    <row r="31396" spans="141:141">
      <c r="EK31396" s="598"/>
    </row>
    <row r="31397" spans="141:141">
      <c r="EK31397" s="598"/>
    </row>
    <row r="31398" spans="141:141">
      <c r="EK31398" s="598"/>
    </row>
    <row r="31399" spans="141:141">
      <c r="EK31399" s="598"/>
    </row>
    <row r="31400" spans="141:141">
      <c r="EK31400" s="598"/>
    </row>
    <row r="31401" spans="141:141">
      <c r="EK31401" s="598"/>
    </row>
    <row r="31402" spans="141:141">
      <c r="EK31402" s="598"/>
    </row>
    <row r="31403" spans="141:141">
      <c r="EK31403" s="598"/>
    </row>
    <row r="31404" spans="141:141">
      <c r="EK31404" s="598"/>
    </row>
    <row r="31405" spans="141:141">
      <c r="EK31405" s="598"/>
    </row>
    <row r="31406" spans="141:141">
      <c r="EK31406" s="598"/>
    </row>
    <row r="31407" spans="141:141">
      <c r="EK31407" s="598"/>
    </row>
    <row r="31408" spans="141:141">
      <c r="EK31408" s="598"/>
    </row>
    <row r="31409" spans="141:141">
      <c r="EK31409" s="598"/>
    </row>
    <row r="31410" spans="141:141">
      <c r="EK31410" s="598"/>
    </row>
    <row r="31411" spans="141:141">
      <c r="EK31411" s="598"/>
    </row>
    <row r="31412" spans="141:141">
      <c r="EK31412" s="598"/>
    </row>
    <row r="31413" spans="141:141">
      <c r="EK31413" s="598"/>
    </row>
    <row r="31414" spans="141:141">
      <c r="EK31414" s="598"/>
    </row>
    <row r="31415" spans="141:141">
      <c r="EK31415" s="598"/>
    </row>
    <row r="31416" spans="141:141">
      <c r="EK31416" s="598"/>
    </row>
    <row r="31417" spans="141:141">
      <c r="EK31417" s="598"/>
    </row>
    <row r="31418" spans="141:141">
      <c r="EK31418" s="598"/>
    </row>
    <row r="31419" spans="141:141">
      <c r="EK31419" s="598"/>
    </row>
    <row r="31420" spans="141:141">
      <c r="EK31420" s="598"/>
    </row>
    <row r="31421" spans="141:141">
      <c r="EK31421" s="598"/>
    </row>
    <row r="31422" spans="141:141">
      <c r="EK31422" s="598"/>
    </row>
    <row r="31423" spans="141:141">
      <c r="EK31423" s="598"/>
    </row>
    <row r="31424" spans="141:141">
      <c r="EK31424" s="598"/>
    </row>
    <row r="31425" spans="141:141">
      <c r="EK31425" s="598"/>
    </row>
    <row r="31426" spans="141:141">
      <c r="EK31426" s="598"/>
    </row>
    <row r="31427" spans="141:141">
      <c r="EK31427" s="598"/>
    </row>
    <row r="31428" spans="141:141">
      <c r="EK31428" s="598"/>
    </row>
    <row r="31429" spans="141:141">
      <c r="EK31429" s="598"/>
    </row>
    <row r="31430" spans="141:141">
      <c r="EK31430" s="598"/>
    </row>
    <row r="31431" spans="141:141">
      <c r="EK31431" s="598"/>
    </row>
    <row r="31432" spans="141:141">
      <c r="EK31432" s="598"/>
    </row>
    <row r="31433" spans="141:141">
      <c r="EK31433" s="598"/>
    </row>
    <row r="31434" spans="141:141">
      <c r="EK31434" s="598"/>
    </row>
    <row r="31435" spans="141:141">
      <c r="EK31435" s="598"/>
    </row>
    <row r="31436" spans="141:141">
      <c r="EK31436" s="598"/>
    </row>
    <row r="31437" spans="141:141">
      <c r="EK31437" s="598"/>
    </row>
    <row r="31438" spans="141:141">
      <c r="EK31438" s="598"/>
    </row>
    <row r="31439" spans="141:141">
      <c r="EK31439" s="598"/>
    </row>
    <row r="31440" spans="141:141">
      <c r="EK31440" s="598"/>
    </row>
    <row r="31441" spans="141:141">
      <c r="EK31441" s="598"/>
    </row>
    <row r="31442" spans="141:141">
      <c r="EK31442" s="598"/>
    </row>
    <row r="31443" spans="141:141">
      <c r="EK31443" s="598"/>
    </row>
    <row r="31444" spans="141:141">
      <c r="EK31444" s="598"/>
    </row>
    <row r="31445" spans="141:141">
      <c r="EK31445" s="598"/>
    </row>
    <row r="31446" spans="141:141">
      <c r="EK31446" s="598"/>
    </row>
    <row r="31447" spans="141:141">
      <c r="EK31447" s="598"/>
    </row>
    <row r="31448" spans="141:141">
      <c r="EK31448" s="598"/>
    </row>
    <row r="31449" spans="141:141">
      <c r="EK31449" s="598"/>
    </row>
    <row r="31450" spans="141:141">
      <c r="EK31450" s="598"/>
    </row>
    <row r="31451" spans="141:141">
      <c r="EK31451" s="598"/>
    </row>
    <row r="31452" spans="141:141">
      <c r="EK31452" s="598"/>
    </row>
    <row r="31453" spans="141:141">
      <c r="EK31453" s="598"/>
    </row>
    <row r="31454" spans="141:141">
      <c r="EK31454" s="598"/>
    </row>
    <row r="31455" spans="141:141">
      <c r="EK31455" s="598"/>
    </row>
    <row r="31456" spans="141:141">
      <c r="EK31456" s="598"/>
    </row>
    <row r="31457" spans="141:141">
      <c r="EK31457" s="598"/>
    </row>
    <row r="31458" spans="141:141">
      <c r="EK31458" s="598"/>
    </row>
    <row r="31459" spans="141:141">
      <c r="EK31459" s="598"/>
    </row>
    <row r="31460" spans="141:141">
      <c r="EK31460" s="598"/>
    </row>
    <row r="31461" spans="141:141">
      <c r="EK31461" s="598"/>
    </row>
    <row r="31462" spans="141:141">
      <c r="EK31462" s="598"/>
    </row>
    <row r="31463" spans="141:141">
      <c r="EK31463" s="598"/>
    </row>
    <row r="31464" spans="141:141">
      <c r="EK31464" s="598"/>
    </row>
    <row r="31465" spans="141:141">
      <c r="EK31465" s="598"/>
    </row>
    <row r="31466" spans="141:141">
      <c r="EK31466" s="598"/>
    </row>
    <row r="31467" spans="141:141">
      <c r="EK31467" s="598"/>
    </row>
    <row r="31468" spans="141:141">
      <c r="EK31468" s="598"/>
    </row>
    <row r="31469" spans="141:141">
      <c r="EK31469" s="598"/>
    </row>
    <row r="31470" spans="141:141">
      <c r="EK31470" s="598"/>
    </row>
    <row r="31471" spans="141:141">
      <c r="EK31471" s="598"/>
    </row>
    <row r="31472" spans="141:141">
      <c r="EK31472" s="598"/>
    </row>
    <row r="31473" spans="141:141">
      <c r="EK31473" s="598"/>
    </row>
    <row r="31474" spans="141:141">
      <c r="EK31474" s="598"/>
    </row>
    <row r="31475" spans="141:141">
      <c r="EK31475" s="598"/>
    </row>
    <row r="31476" spans="141:141">
      <c r="EK31476" s="598"/>
    </row>
    <row r="31477" spans="141:141">
      <c r="EK31477" s="598"/>
    </row>
    <row r="31478" spans="141:141">
      <c r="EK31478" s="598"/>
    </row>
    <row r="31479" spans="141:141">
      <c r="EK31479" s="598"/>
    </row>
    <row r="31480" spans="141:141">
      <c r="EK31480" s="598"/>
    </row>
    <row r="31481" spans="141:141">
      <c r="EK31481" s="598"/>
    </row>
    <row r="31482" spans="141:141">
      <c r="EK31482" s="598"/>
    </row>
    <row r="31483" spans="141:141">
      <c r="EK31483" s="598"/>
    </row>
    <row r="31484" spans="141:141">
      <c r="EK31484" s="598"/>
    </row>
    <row r="31485" spans="141:141">
      <c r="EK31485" s="598"/>
    </row>
    <row r="31486" spans="141:141">
      <c r="EK31486" s="598"/>
    </row>
    <row r="31487" spans="141:141">
      <c r="EK31487" s="598"/>
    </row>
    <row r="31488" spans="141:141">
      <c r="EK31488" s="598"/>
    </row>
    <row r="31489" spans="141:141">
      <c r="EK31489" s="598"/>
    </row>
    <row r="31490" spans="141:141">
      <c r="EK31490" s="598"/>
    </row>
    <row r="31491" spans="141:141">
      <c r="EK31491" s="598"/>
    </row>
    <row r="31492" spans="141:141">
      <c r="EK31492" s="598"/>
    </row>
    <row r="31493" spans="141:141">
      <c r="EK31493" s="598"/>
    </row>
    <row r="31494" spans="141:141">
      <c r="EK31494" s="598"/>
    </row>
    <row r="31495" spans="141:141">
      <c r="EK31495" s="598"/>
    </row>
    <row r="31496" spans="141:141">
      <c r="EK31496" s="598"/>
    </row>
    <row r="31497" spans="141:141">
      <c r="EK31497" s="598"/>
    </row>
    <row r="31498" spans="141:141">
      <c r="EK31498" s="598"/>
    </row>
    <row r="31499" spans="141:141">
      <c r="EK31499" s="598"/>
    </row>
    <row r="31500" spans="141:141">
      <c r="EK31500" s="598"/>
    </row>
    <row r="31501" spans="141:141">
      <c r="EK31501" s="598"/>
    </row>
    <row r="31502" spans="141:141">
      <c r="EK31502" s="598"/>
    </row>
    <row r="31503" spans="141:141">
      <c r="EK31503" s="598"/>
    </row>
    <row r="31504" spans="141:141">
      <c r="EK31504" s="598"/>
    </row>
    <row r="31505" spans="141:141">
      <c r="EK31505" s="598"/>
    </row>
    <row r="31506" spans="141:141">
      <c r="EK31506" s="598"/>
    </row>
    <row r="31507" spans="141:141">
      <c r="EK31507" s="598"/>
    </row>
    <row r="31508" spans="141:141">
      <c r="EK31508" s="598"/>
    </row>
    <row r="31509" spans="141:141">
      <c r="EK31509" s="598"/>
    </row>
    <row r="31510" spans="141:141">
      <c r="EK31510" s="598"/>
    </row>
    <row r="31511" spans="141:141">
      <c r="EK31511" s="598"/>
    </row>
    <row r="31512" spans="141:141">
      <c r="EK31512" s="598"/>
    </row>
    <row r="31513" spans="141:141">
      <c r="EK31513" s="598"/>
    </row>
    <row r="31514" spans="141:141">
      <c r="EK31514" s="598"/>
    </row>
    <row r="31515" spans="141:141">
      <c r="EK31515" s="598"/>
    </row>
    <row r="31516" spans="141:141">
      <c r="EK31516" s="598"/>
    </row>
    <row r="31517" spans="141:141">
      <c r="EK31517" s="598"/>
    </row>
    <row r="31518" spans="141:141">
      <c r="EK31518" s="598"/>
    </row>
    <row r="31519" spans="141:141">
      <c r="EK31519" s="598"/>
    </row>
    <row r="31520" spans="141:141">
      <c r="EK31520" s="598"/>
    </row>
    <row r="31521" spans="141:141">
      <c r="EK31521" s="598"/>
    </row>
    <row r="31522" spans="141:141">
      <c r="EK31522" s="598"/>
    </row>
    <row r="31523" spans="141:141">
      <c r="EK31523" s="598"/>
    </row>
    <row r="31524" spans="141:141">
      <c r="EK31524" s="598"/>
    </row>
    <row r="31525" spans="141:141">
      <c r="EK31525" s="598"/>
    </row>
    <row r="31526" spans="141:141">
      <c r="EK31526" s="598"/>
    </row>
    <row r="31527" spans="141:141">
      <c r="EK31527" s="598"/>
    </row>
    <row r="31528" spans="141:141">
      <c r="EK31528" s="598"/>
    </row>
    <row r="31529" spans="141:141">
      <c r="EK31529" s="598"/>
    </row>
    <row r="31530" spans="141:141">
      <c r="EK31530" s="598"/>
    </row>
    <row r="31531" spans="141:141">
      <c r="EK31531" s="598"/>
    </row>
    <row r="31532" spans="141:141">
      <c r="EK31532" s="598"/>
    </row>
    <row r="31533" spans="141:141">
      <c r="EK31533" s="598"/>
    </row>
    <row r="31534" spans="141:141">
      <c r="EK31534" s="598"/>
    </row>
    <row r="31535" spans="141:141">
      <c r="EK31535" s="598"/>
    </row>
    <row r="31536" spans="141:141">
      <c r="EK31536" s="598"/>
    </row>
    <row r="31537" spans="141:141">
      <c r="EK31537" s="598"/>
    </row>
    <row r="31538" spans="141:141">
      <c r="EK31538" s="598"/>
    </row>
    <row r="31539" spans="141:141">
      <c r="EK31539" s="598"/>
    </row>
    <row r="31540" spans="141:141">
      <c r="EK31540" s="598"/>
    </row>
    <row r="31541" spans="141:141">
      <c r="EK31541" s="598"/>
    </row>
    <row r="31542" spans="141:141">
      <c r="EK31542" s="598"/>
    </row>
    <row r="31543" spans="141:141">
      <c r="EK31543" s="598"/>
    </row>
    <row r="31544" spans="141:141">
      <c r="EK31544" s="598"/>
    </row>
    <row r="31545" spans="141:141">
      <c r="EK31545" s="598"/>
    </row>
    <row r="31546" spans="141:141">
      <c r="EK31546" s="598"/>
    </row>
    <row r="31547" spans="141:141">
      <c r="EK31547" s="598"/>
    </row>
    <row r="31548" spans="141:141">
      <c r="EK31548" s="598"/>
    </row>
    <row r="31549" spans="141:141">
      <c r="EK31549" s="598"/>
    </row>
    <row r="31550" spans="141:141">
      <c r="EK31550" s="598"/>
    </row>
    <row r="31551" spans="141:141">
      <c r="EK31551" s="598"/>
    </row>
    <row r="31552" spans="141:141">
      <c r="EK31552" s="598"/>
    </row>
    <row r="31553" spans="141:141">
      <c r="EK31553" s="598"/>
    </row>
    <row r="31554" spans="141:141">
      <c r="EK31554" s="598"/>
    </row>
    <row r="31555" spans="141:141">
      <c r="EK31555" s="598"/>
    </row>
    <row r="31556" spans="141:141">
      <c r="EK31556" s="598"/>
    </row>
    <row r="31557" spans="141:141">
      <c r="EK31557" s="598"/>
    </row>
    <row r="31558" spans="141:141">
      <c r="EK31558" s="598"/>
    </row>
    <row r="31559" spans="141:141">
      <c r="EK31559" s="598"/>
    </row>
    <row r="31560" spans="141:141">
      <c r="EK31560" s="598"/>
    </row>
    <row r="31561" spans="141:141">
      <c r="EK31561" s="598"/>
    </row>
    <row r="31562" spans="141:141">
      <c r="EK31562" s="598"/>
    </row>
    <row r="31563" spans="141:141">
      <c r="EK31563" s="598"/>
    </row>
    <row r="31564" spans="141:141">
      <c r="EK31564" s="598"/>
    </row>
    <row r="31565" spans="141:141">
      <c r="EK31565" s="598"/>
    </row>
    <row r="31566" spans="141:141">
      <c r="EK31566" s="598"/>
    </row>
    <row r="31567" spans="141:141">
      <c r="EK31567" s="598"/>
    </row>
    <row r="31568" spans="141:141">
      <c r="EK31568" s="598"/>
    </row>
    <row r="31569" spans="141:141">
      <c r="EK31569" s="598"/>
    </row>
    <row r="31570" spans="141:141">
      <c r="EK31570" s="598"/>
    </row>
    <row r="31571" spans="141:141">
      <c r="EK31571" s="598"/>
    </row>
    <row r="31572" spans="141:141">
      <c r="EK31572" s="598"/>
    </row>
    <row r="31573" spans="141:141">
      <c r="EK31573" s="598"/>
    </row>
    <row r="31574" spans="141:141">
      <c r="EK31574" s="598"/>
    </row>
    <row r="31575" spans="141:141">
      <c r="EK31575" s="598"/>
    </row>
    <row r="31576" spans="141:141">
      <c r="EK31576" s="598"/>
    </row>
    <row r="31577" spans="141:141">
      <c r="EK31577" s="598"/>
    </row>
    <row r="31578" spans="141:141">
      <c r="EK31578" s="598"/>
    </row>
    <row r="31579" spans="141:141">
      <c r="EK31579" s="598"/>
    </row>
    <row r="31580" spans="141:141">
      <c r="EK31580" s="598"/>
    </row>
    <row r="31581" spans="141:141">
      <c r="EK31581" s="598"/>
    </row>
    <row r="31582" spans="141:141">
      <c r="EK31582" s="598"/>
    </row>
    <row r="31583" spans="141:141">
      <c r="EK31583" s="598"/>
    </row>
    <row r="31584" spans="141:141">
      <c r="EK31584" s="598"/>
    </row>
    <row r="31585" spans="141:141">
      <c r="EK31585" s="598"/>
    </row>
    <row r="31586" spans="141:141">
      <c r="EK31586" s="598"/>
    </row>
    <row r="31587" spans="141:141">
      <c r="EK31587" s="598"/>
    </row>
    <row r="31588" spans="141:141">
      <c r="EK31588" s="598"/>
    </row>
    <row r="31589" spans="141:141">
      <c r="EK31589" s="598"/>
    </row>
    <row r="31590" spans="141:141">
      <c r="EK31590" s="598"/>
    </row>
    <row r="31591" spans="141:141">
      <c r="EK31591" s="598"/>
    </row>
    <row r="31592" spans="141:141">
      <c r="EK31592" s="598"/>
    </row>
    <row r="31593" spans="141:141">
      <c r="EK31593" s="598"/>
    </row>
    <row r="31594" spans="141:141">
      <c r="EK31594" s="598"/>
    </row>
    <row r="31595" spans="141:141">
      <c r="EK31595" s="598"/>
    </row>
    <row r="31596" spans="141:141">
      <c r="EK31596" s="598"/>
    </row>
    <row r="31597" spans="141:141">
      <c r="EK31597" s="598"/>
    </row>
    <row r="31598" spans="141:141">
      <c r="EK31598" s="598"/>
    </row>
    <row r="31599" spans="141:141">
      <c r="EK31599" s="598"/>
    </row>
    <row r="31600" spans="141:141">
      <c r="EK31600" s="598"/>
    </row>
    <row r="31601" spans="141:141">
      <c r="EK31601" s="598"/>
    </row>
    <row r="31602" spans="141:141">
      <c r="EK31602" s="598"/>
    </row>
    <row r="31603" spans="141:141">
      <c r="EK31603" s="598"/>
    </row>
    <row r="31604" spans="141:141">
      <c r="EK31604" s="598"/>
    </row>
    <row r="31605" spans="141:141">
      <c r="EK31605" s="598"/>
    </row>
    <row r="31606" spans="141:141">
      <c r="EK31606" s="598"/>
    </row>
    <row r="31607" spans="141:141">
      <c r="EK31607" s="598"/>
    </row>
    <row r="31608" spans="141:141">
      <c r="EK31608" s="598"/>
    </row>
    <row r="31609" spans="141:141">
      <c r="EK31609" s="598"/>
    </row>
    <row r="31610" spans="141:141">
      <c r="EK31610" s="598"/>
    </row>
    <row r="31611" spans="141:141">
      <c r="EK31611" s="598"/>
    </row>
    <row r="31612" spans="141:141">
      <c r="EK31612" s="598"/>
    </row>
    <row r="31613" spans="141:141">
      <c r="EK31613" s="598"/>
    </row>
    <row r="31614" spans="141:141">
      <c r="EK31614" s="598"/>
    </row>
    <row r="31615" spans="141:141">
      <c r="EK31615" s="598"/>
    </row>
    <row r="31616" spans="141:141">
      <c r="EK31616" s="598"/>
    </row>
    <row r="31617" spans="141:141">
      <c r="EK31617" s="598"/>
    </row>
    <row r="31618" spans="141:141">
      <c r="EK31618" s="598"/>
    </row>
    <row r="31619" spans="141:141">
      <c r="EK31619" s="598"/>
    </row>
    <row r="31620" spans="141:141">
      <c r="EK31620" s="598"/>
    </row>
    <row r="31621" spans="141:141">
      <c r="EK31621" s="598"/>
    </row>
    <row r="31622" spans="141:141">
      <c r="EK31622" s="598"/>
    </row>
    <row r="31623" spans="141:141">
      <c r="EK31623" s="598"/>
    </row>
    <row r="31624" spans="141:141">
      <c r="EK31624" s="598"/>
    </row>
    <row r="31625" spans="141:141">
      <c r="EK31625" s="598"/>
    </row>
    <row r="31626" spans="141:141">
      <c r="EK31626" s="598"/>
    </row>
    <row r="31627" spans="141:141">
      <c r="EK31627" s="598"/>
    </row>
    <row r="31628" spans="141:141">
      <c r="EK31628" s="598"/>
    </row>
    <row r="31629" spans="141:141">
      <c r="EK31629" s="598"/>
    </row>
    <row r="31630" spans="141:141">
      <c r="EK31630" s="598"/>
    </row>
    <row r="31631" spans="141:141">
      <c r="EK31631" s="598"/>
    </row>
    <row r="31632" spans="141:141">
      <c r="EK31632" s="598"/>
    </row>
    <row r="31633" spans="141:141">
      <c r="EK31633" s="598"/>
    </row>
    <row r="31634" spans="141:141">
      <c r="EK31634" s="598"/>
    </row>
    <row r="31635" spans="141:141">
      <c r="EK31635" s="598"/>
    </row>
    <row r="31636" spans="141:141">
      <c r="EK31636" s="598"/>
    </row>
    <row r="31637" spans="141:141">
      <c r="EK31637" s="598"/>
    </row>
    <row r="31638" spans="141:141">
      <c r="EK31638" s="598"/>
    </row>
    <row r="31639" spans="141:141">
      <c r="EK31639" s="598"/>
    </row>
    <row r="31640" spans="141:141">
      <c r="EK31640" s="598"/>
    </row>
    <row r="31641" spans="141:141">
      <c r="EK31641" s="598"/>
    </row>
    <row r="31642" spans="141:141">
      <c r="EK31642" s="598"/>
    </row>
    <row r="31643" spans="141:141">
      <c r="EK31643" s="598"/>
    </row>
    <row r="31644" spans="141:141">
      <c r="EK31644" s="598"/>
    </row>
    <row r="31645" spans="141:141">
      <c r="EK31645" s="598"/>
    </row>
    <row r="31646" spans="141:141">
      <c r="EK31646" s="598"/>
    </row>
    <row r="31647" spans="141:141">
      <c r="EK31647" s="598"/>
    </row>
    <row r="31648" spans="141:141">
      <c r="EK31648" s="598"/>
    </row>
    <row r="31649" spans="141:141">
      <c r="EK31649" s="598"/>
    </row>
    <row r="31650" spans="141:141">
      <c r="EK31650" s="598"/>
    </row>
    <row r="31651" spans="141:141">
      <c r="EK31651" s="598"/>
    </row>
    <row r="31652" spans="141:141">
      <c r="EK31652" s="598"/>
    </row>
    <row r="31653" spans="141:141">
      <c r="EK31653" s="598"/>
    </row>
    <row r="31654" spans="141:141">
      <c r="EK31654" s="598"/>
    </row>
    <row r="31655" spans="141:141">
      <c r="EK31655" s="598"/>
    </row>
    <row r="31656" spans="141:141">
      <c r="EK31656" s="598"/>
    </row>
    <row r="31657" spans="141:141">
      <c r="EK31657" s="598"/>
    </row>
    <row r="31658" spans="141:141">
      <c r="EK31658" s="598"/>
    </row>
    <row r="31659" spans="141:141">
      <c r="EK31659" s="598"/>
    </row>
    <row r="31660" spans="141:141">
      <c r="EK31660" s="598"/>
    </row>
    <row r="31661" spans="141:141">
      <c r="EK31661" s="598"/>
    </row>
    <row r="31662" spans="141:141">
      <c r="EK31662" s="598"/>
    </row>
    <row r="31663" spans="141:141">
      <c r="EK31663" s="598"/>
    </row>
    <row r="31664" spans="141:141">
      <c r="EK31664" s="598"/>
    </row>
    <row r="31665" spans="141:141">
      <c r="EK31665" s="598"/>
    </row>
    <row r="31666" spans="141:141">
      <c r="EK31666" s="598"/>
    </row>
    <row r="31667" spans="141:141">
      <c r="EK31667" s="598"/>
    </row>
    <row r="31668" spans="141:141">
      <c r="EK31668" s="598"/>
    </row>
    <row r="31669" spans="141:141">
      <c r="EK31669" s="598"/>
    </row>
    <row r="31670" spans="141:141">
      <c r="EK31670" s="598"/>
    </row>
    <row r="31671" spans="141:141">
      <c r="EK31671" s="598"/>
    </row>
    <row r="31672" spans="141:141">
      <c r="EK31672" s="598"/>
    </row>
    <row r="31673" spans="141:141">
      <c r="EK31673" s="598"/>
    </row>
    <row r="31674" spans="141:141">
      <c r="EK31674" s="598"/>
    </row>
    <row r="31675" spans="141:141">
      <c r="EK31675" s="598"/>
    </row>
    <row r="31676" spans="141:141">
      <c r="EK31676" s="598"/>
    </row>
    <row r="31677" spans="141:141">
      <c r="EK31677" s="598"/>
    </row>
    <row r="31678" spans="141:141">
      <c r="EK31678" s="598"/>
    </row>
    <row r="31679" spans="141:141">
      <c r="EK31679" s="598"/>
    </row>
    <row r="31680" spans="141:141">
      <c r="EK31680" s="598"/>
    </row>
    <row r="31681" spans="141:141">
      <c r="EK31681" s="598"/>
    </row>
    <row r="31682" spans="141:141">
      <c r="EK31682" s="598"/>
    </row>
    <row r="31683" spans="141:141">
      <c r="EK31683" s="598"/>
    </row>
    <row r="31684" spans="141:141">
      <c r="EK31684" s="598"/>
    </row>
    <row r="31685" spans="141:141">
      <c r="EK31685" s="598"/>
    </row>
    <row r="31686" spans="141:141">
      <c r="EK31686" s="598"/>
    </row>
    <row r="31687" spans="141:141">
      <c r="EK31687" s="598"/>
    </row>
    <row r="31688" spans="141:141">
      <c r="EK31688" s="598"/>
    </row>
    <row r="31689" spans="141:141">
      <c r="EK31689" s="598"/>
    </row>
    <row r="31690" spans="141:141">
      <c r="EK31690" s="598"/>
    </row>
    <row r="31691" spans="141:141">
      <c r="EK31691" s="598"/>
    </row>
    <row r="31692" spans="141:141">
      <c r="EK31692" s="598"/>
    </row>
    <row r="31693" spans="141:141">
      <c r="EK31693" s="598"/>
    </row>
    <row r="31694" spans="141:141">
      <c r="EK31694" s="598"/>
    </row>
    <row r="31695" spans="141:141">
      <c r="EK31695" s="598"/>
    </row>
    <row r="31696" spans="141:141">
      <c r="EK31696" s="598"/>
    </row>
    <row r="31697" spans="141:141">
      <c r="EK31697" s="598"/>
    </row>
    <row r="31698" spans="141:141">
      <c r="EK31698" s="598"/>
    </row>
    <row r="31699" spans="141:141">
      <c r="EK31699" s="598"/>
    </row>
    <row r="31700" spans="141:141">
      <c r="EK31700" s="598"/>
    </row>
    <row r="31701" spans="141:141">
      <c r="EK31701" s="598"/>
    </row>
    <row r="31702" spans="141:141">
      <c r="EK31702" s="598"/>
    </row>
    <row r="31703" spans="141:141">
      <c r="EK31703" s="598"/>
    </row>
    <row r="31704" spans="141:141">
      <c r="EK31704" s="598"/>
    </row>
    <row r="31705" spans="141:141">
      <c r="EK31705" s="598"/>
    </row>
    <row r="31706" spans="141:141">
      <c r="EK31706" s="598"/>
    </row>
    <row r="31707" spans="141:141">
      <c r="EK31707" s="598"/>
    </row>
    <row r="31708" spans="141:141">
      <c r="EK31708" s="598"/>
    </row>
    <row r="31709" spans="141:141">
      <c r="EK31709" s="598"/>
    </row>
    <row r="31710" spans="141:141">
      <c r="EK31710" s="598"/>
    </row>
    <row r="31711" spans="141:141">
      <c r="EK31711" s="598"/>
    </row>
    <row r="31712" spans="141:141">
      <c r="EK31712" s="598"/>
    </row>
    <row r="31713" spans="141:141">
      <c r="EK31713" s="598"/>
    </row>
    <row r="31714" spans="141:141">
      <c r="EK31714" s="598"/>
    </row>
    <row r="31715" spans="141:141">
      <c r="EK31715" s="598"/>
    </row>
    <row r="31716" spans="141:141">
      <c r="EK31716" s="598"/>
    </row>
    <row r="31717" spans="141:141">
      <c r="EK31717" s="598"/>
    </row>
    <row r="31718" spans="141:141">
      <c r="EK31718" s="598"/>
    </row>
    <row r="31719" spans="141:141">
      <c r="EK31719" s="598"/>
    </row>
    <row r="31720" spans="141:141">
      <c r="EK31720" s="598"/>
    </row>
    <row r="31721" spans="141:141">
      <c r="EK31721" s="598"/>
    </row>
    <row r="31722" spans="141:141">
      <c r="EK31722" s="598"/>
    </row>
    <row r="31723" spans="141:141">
      <c r="EK31723" s="598"/>
    </row>
    <row r="31724" spans="141:141">
      <c r="EK31724" s="598"/>
    </row>
    <row r="31725" spans="141:141">
      <c r="EK31725" s="598"/>
    </row>
    <row r="31726" spans="141:141">
      <c r="EK31726" s="598"/>
    </row>
    <row r="31727" spans="141:141">
      <c r="EK31727" s="598"/>
    </row>
    <row r="31728" spans="141:141">
      <c r="EK31728" s="598"/>
    </row>
    <row r="31729" spans="141:141">
      <c r="EK31729" s="598"/>
    </row>
    <row r="31730" spans="141:141">
      <c r="EK31730" s="598"/>
    </row>
    <row r="31731" spans="141:141">
      <c r="EK31731" s="598"/>
    </row>
    <row r="31732" spans="141:141">
      <c r="EK31732" s="598"/>
    </row>
    <row r="31733" spans="141:141">
      <c r="EK31733" s="598"/>
    </row>
    <row r="31734" spans="141:141">
      <c r="EK31734" s="598"/>
    </row>
    <row r="31735" spans="141:141">
      <c r="EK31735" s="598"/>
    </row>
    <row r="31736" spans="141:141">
      <c r="EK31736" s="598"/>
    </row>
    <row r="31737" spans="141:141">
      <c r="EK31737" s="598"/>
    </row>
    <row r="31738" spans="141:141">
      <c r="EK31738" s="598"/>
    </row>
    <row r="31739" spans="141:141">
      <c r="EK31739" s="598"/>
    </row>
    <row r="31740" spans="141:141">
      <c r="EK31740" s="598"/>
    </row>
    <row r="31741" spans="141:141">
      <c r="EK31741" s="598"/>
    </row>
    <row r="31742" spans="141:141">
      <c r="EK31742" s="598"/>
    </row>
    <row r="31743" spans="141:141">
      <c r="EK31743" s="598"/>
    </row>
    <row r="31744" spans="141:141">
      <c r="EK31744" s="598"/>
    </row>
    <row r="31745" spans="141:141">
      <c r="EK31745" s="598"/>
    </row>
    <row r="31746" spans="141:141">
      <c r="EK31746" s="598"/>
    </row>
    <row r="31747" spans="141:141">
      <c r="EK31747" s="598"/>
    </row>
    <row r="31748" spans="141:141">
      <c r="EK31748" s="598"/>
    </row>
    <row r="31749" spans="141:141">
      <c r="EK31749" s="598"/>
    </row>
    <row r="31750" spans="141:141">
      <c r="EK31750" s="598"/>
    </row>
    <row r="31751" spans="141:141">
      <c r="EK31751" s="598"/>
    </row>
    <row r="31752" spans="141:141">
      <c r="EK31752" s="598"/>
    </row>
    <row r="31753" spans="141:141">
      <c r="EK31753" s="598"/>
    </row>
    <row r="31754" spans="141:141">
      <c r="EK31754" s="598"/>
    </row>
    <row r="31755" spans="141:141">
      <c r="EK31755" s="598"/>
    </row>
    <row r="31756" spans="141:141">
      <c r="EK31756" s="598"/>
    </row>
    <row r="31757" spans="141:141">
      <c r="EK31757" s="598"/>
    </row>
    <row r="31758" spans="141:141">
      <c r="EK31758" s="598"/>
    </row>
    <row r="31759" spans="141:141">
      <c r="EK31759" s="598"/>
    </row>
    <row r="31760" spans="141:141">
      <c r="EK31760" s="598"/>
    </row>
    <row r="31761" spans="141:141">
      <c r="EK31761" s="598"/>
    </row>
    <row r="31762" spans="141:141">
      <c r="EK31762" s="598"/>
    </row>
    <row r="31763" spans="141:141">
      <c r="EK31763" s="598"/>
    </row>
    <row r="31764" spans="141:141">
      <c r="EK31764" s="598"/>
    </row>
    <row r="31765" spans="141:141">
      <c r="EK31765" s="598"/>
    </row>
    <row r="31766" spans="141:141">
      <c r="EK31766" s="598"/>
    </row>
    <row r="31767" spans="141:141">
      <c r="EK31767" s="598"/>
    </row>
    <row r="31768" spans="141:141">
      <c r="EK31768" s="598"/>
    </row>
    <row r="31769" spans="141:141">
      <c r="EK31769" s="598"/>
    </row>
    <row r="31770" spans="141:141">
      <c r="EK31770" s="598"/>
    </row>
    <row r="31771" spans="141:141">
      <c r="EK31771" s="598"/>
    </row>
    <row r="31772" spans="141:141">
      <c r="EK31772" s="598"/>
    </row>
    <row r="31773" spans="141:141">
      <c r="EK31773" s="598"/>
    </row>
    <row r="31774" spans="141:141">
      <c r="EK31774" s="598"/>
    </row>
    <row r="31775" spans="141:141">
      <c r="EK31775" s="598"/>
    </row>
    <row r="31776" spans="141:141">
      <c r="EK31776" s="598"/>
    </row>
    <row r="31777" spans="141:141">
      <c r="EK31777" s="598"/>
    </row>
    <row r="31778" spans="141:141">
      <c r="EK31778" s="598"/>
    </row>
    <row r="31779" spans="141:141">
      <c r="EK31779" s="598"/>
    </row>
    <row r="31780" spans="141:141">
      <c r="EK31780" s="598"/>
    </row>
    <row r="31781" spans="141:141">
      <c r="EK31781" s="598"/>
    </row>
    <row r="31782" spans="141:141">
      <c r="EK31782" s="598"/>
    </row>
    <row r="31783" spans="141:141">
      <c r="EK31783" s="598"/>
    </row>
    <row r="31784" spans="141:141">
      <c r="EK31784" s="598"/>
    </row>
    <row r="31785" spans="141:141">
      <c r="EK31785" s="598"/>
    </row>
    <row r="31786" spans="141:141">
      <c r="EK31786" s="598"/>
    </row>
    <row r="31787" spans="141:141">
      <c r="EK31787" s="598"/>
    </row>
    <row r="31788" spans="141:141">
      <c r="EK31788" s="598"/>
    </row>
    <row r="31789" spans="141:141">
      <c r="EK31789" s="598"/>
    </row>
    <row r="31790" spans="141:141">
      <c r="EK31790" s="598"/>
    </row>
    <row r="31791" spans="141:141">
      <c r="EK31791" s="598"/>
    </row>
    <row r="31792" spans="141:141">
      <c r="EK31792" s="598"/>
    </row>
    <row r="31793" spans="141:141">
      <c r="EK31793" s="598"/>
    </row>
    <row r="31794" spans="141:141">
      <c r="EK31794" s="598"/>
    </row>
    <row r="31795" spans="141:141">
      <c r="EK31795" s="598"/>
    </row>
    <row r="31796" spans="141:141">
      <c r="EK31796" s="598"/>
    </row>
    <row r="31797" spans="141:141">
      <c r="EK31797" s="598"/>
    </row>
    <row r="31798" spans="141:141">
      <c r="EK31798" s="598"/>
    </row>
    <row r="31799" spans="141:141">
      <c r="EK31799" s="598"/>
    </row>
    <row r="31800" spans="141:141">
      <c r="EK31800" s="598"/>
    </row>
    <row r="31801" spans="141:141">
      <c r="EK31801" s="598"/>
    </row>
    <row r="31802" spans="141:141">
      <c r="EK31802" s="598"/>
    </row>
    <row r="31803" spans="141:141">
      <c r="EK31803" s="598"/>
    </row>
    <row r="31804" spans="141:141">
      <c r="EK31804" s="598"/>
    </row>
    <row r="31805" spans="141:141">
      <c r="EK31805" s="598"/>
    </row>
    <row r="31806" spans="141:141">
      <c r="EK31806" s="598"/>
    </row>
    <row r="31807" spans="141:141">
      <c r="EK31807" s="598"/>
    </row>
    <row r="31808" spans="141:141">
      <c r="EK31808" s="598"/>
    </row>
    <row r="31809" spans="141:141">
      <c r="EK31809" s="598"/>
    </row>
    <row r="31810" spans="141:141">
      <c r="EK31810" s="598"/>
    </row>
    <row r="31811" spans="141:141">
      <c r="EK31811" s="598"/>
    </row>
    <row r="31812" spans="141:141">
      <c r="EK31812" s="598"/>
    </row>
    <row r="31813" spans="141:141">
      <c r="EK31813" s="598"/>
    </row>
    <row r="31814" spans="141:141">
      <c r="EK31814" s="598"/>
    </row>
    <row r="31815" spans="141:141">
      <c r="EK31815" s="598"/>
    </row>
    <row r="31816" spans="141:141">
      <c r="EK31816" s="598"/>
    </row>
    <row r="31817" spans="141:141">
      <c r="EK31817" s="598"/>
    </row>
    <row r="31818" spans="141:141">
      <c r="EK31818" s="598"/>
    </row>
    <row r="31819" spans="141:141">
      <c r="EK31819" s="598"/>
    </row>
    <row r="31820" spans="141:141">
      <c r="EK31820" s="598"/>
    </row>
    <row r="31821" spans="141:141">
      <c r="EK31821" s="598"/>
    </row>
    <row r="31822" spans="141:141">
      <c r="EK31822" s="598"/>
    </row>
    <row r="31823" spans="141:141">
      <c r="EK31823" s="598"/>
    </row>
    <row r="31824" spans="141:141">
      <c r="EK31824" s="598"/>
    </row>
    <row r="31825" spans="141:141">
      <c r="EK31825" s="598"/>
    </row>
    <row r="31826" spans="141:141">
      <c r="EK31826" s="598"/>
    </row>
    <row r="31827" spans="141:141">
      <c r="EK31827" s="598"/>
    </row>
    <row r="31828" spans="141:141">
      <c r="EK31828" s="598"/>
    </row>
    <row r="31829" spans="141:141">
      <c r="EK31829" s="598"/>
    </row>
    <row r="31830" spans="141:141">
      <c r="EK31830" s="598"/>
    </row>
    <row r="31831" spans="141:141">
      <c r="EK31831" s="598"/>
    </row>
    <row r="31832" spans="141:141">
      <c r="EK31832" s="598"/>
    </row>
    <row r="31833" spans="141:141">
      <c r="EK31833" s="598"/>
    </row>
    <row r="31834" spans="141:141">
      <c r="EK31834" s="598"/>
    </row>
    <row r="31835" spans="141:141">
      <c r="EK31835" s="598"/>
    </row>
    <row r="31836" spans="141:141">
      <c r="EK31836" s="598"/>
    </row>
    <row r="31837" spans="141:141">
      <c r="EK31837" s="598"/>
    </row>
    <row r="31838" spans="141:141">
      <c r="EK31838" s="598"/>
    </row>
    <row r="31839" spans="141:141">
      <c r="EK31839" s="598"/>
    </row>
    <row r="31840" spans="141:141">
      <c r="EK31840" s="598"/>
    </row>
    <row r="31841" spans="141:141">
      <c r="EK31841" s="598"/>
    </row>
    <row r="31842" spans="141:141">
      <c r="EK31842" s="598"/>
    </row>
    <row r="31843" spans="141:141">
      <c r="EK31843" s="598"/>
    </row>
    <row r="31844" spans="141:141">
      <c r="EK31844" s="598"/>
    </row>
    <row r="31845" spans="141:141">
      <c r="EK31845" s="598"/>
    </row>
    <row r="31846" spans="141:141">
      <c r="EK31846" s="598"/>
    </row>
    <row r="31847" spans="141:141">
      <c r="EK31847" s="598"/>
    </row>
    <row r="31848" spans="141:141">
      <c r="EK31848" s="598"/>
    </row>
    <row r="31849" spans="141:141">
      <c r="EK31849" s="598"/>
    </row>
    <row r="31850" spans="141:141">
      <c r="EK31850" s="598"/>
    </row>
    <row r="31851" spans="141:141">
      <c r="EK31851" s="598"/>
    </row>
    <row r="31852" spans="141:141">
      <c r="EK31852" s="598"/>
    </row>
    <row r="31853" spans="141:141">
      <c r="EK31853" s="598"/>
    </row>
    <row r="31854" spans="141:141">
      <c r="EK31854" s="598"/>
    </row>
    <row r="31855" spans="141:141">
      <c r="EK31855" s="598"/>
    </row>
    <row r="31856" spans="141:141">
      <c r="EK31856" s="598"/>
    </row>
    <row r="31857" spans="141:141">
      <c r="EK31857" s="598"/>
    </row>
    <row r="31858" spans="141:141">
      <c r="EK31858" s="598"/>
    </row>
    <row r="31859" spans="141:141">
      <c r="EK31859" s="598"/>
    </row>
    <row r="31860" spans="141:141">
      <c r="EK31860" s="598"/>
    </row>
    <row r="31861" spans="141:141">
      <c r="EK31861" s="598"/>
    </row>
    <row r="31862" spans="141:141">
      <c r="EK31862" s="598"/>
    </row>
    <row r="31863" spans="141:141">
      <c r="EK31863" s="598"/>
    </row>
    <row r="31864" spans="141:141">
      <c r="EK31864" s="598"/>
    </row>
    <row r="31865" spans="141:141">
      <c r="EK31865" s="598"/>
    </row>
    <row r="31866" spans="141:141">
      <c r="EK31866" s="598"/>
    </row>
    <row r="31867" spans="141:141">
      <c r="EK31867" s="598"/>
    </row>
    <row r="31868" spans="141:141">
      <c r="EK31868" s="598"/>
    </row>
    <row r="31869" spans="141:141">
      <c r="EK31869" s="598"/>
    </row>
    <row r="31870" spans="141:141">
      <c r="EK31870" s="598"/>
    </row>
    <row r="31871" spans="141:141">
      <c r="EK31871" s="598"/>
    </row>
    <row r="31872" spans="141:141">
      <c r="EK31872" s="598"/>
    </row>
    <row r="31873" spans="141:141">
      <c r="EK31873" s="598"/>
    </row>
    <row r="31874" spans="141:141">
      <c r="EK31874" s="598"/>
    </row>
    <row r="31875" spans="141:141">
      <c r="EK31875" s="598"/>
    </row>
    <row r="31876" spans="141:141">
      <c r="EK31876" s="598"/>
    </row>
    <row r="31877" spans="141:141">
      <c r="EK31877" s="598"/>
    </row>
    <row r="31878" spans="141:141">
      <c r="EK31878" s="598"/>
    </row>
    <row r="31879" spans="141:141">
      <c r="EK31879" s="598"/>
    </row>
    <row r="31880" spans="141:141">
      <c r="EK31880" s="598"/>
    </row>
    <row r="31881" spans="141:141">
      <c r="EK31881" s="598"/>
    </row>
    <row r="31882" spans="141:141">
      <c r="EK31882" s="598"/>
    </row>
    <row r="31883" spans="141:141">
      <c r="EK31883" s="598"/>
    </row>
    <row r="31884" spans="141:141">
      <c r="EK31884" s="598"/>
    </row>
    <row r="31885" spans="141:141">
      <c r="EK31885" s="598"/>
    </row>
    <row r="31886" spans="141:141">
      <c r="EK31886" s="598"/>
    </row>
    <row r="31887" spans="141:141">
      <c r="EK31887" s="598"/>
    </row>
    <row r="31888" spans="141:141">
      <c r="EK31888" s="598"/>
    </row>
    <row r="31889" spans="141:141">
      <c r="EK31889" s="598"/>
    </row>
    <row r="31890" spans="141:141">
      <c r="EK31890" s="598"/>
    </row>
    <row r="31891" spans="141:141">
      <c r="EK31891" s="598"/>
    </row>
    <row r="31892" spans="141:141">
      <c r="EK31892" s="598"/>
    </row>
    <row r="31893" spans="141:141">
      <c r="EK31893" s="598"/>
    </row>
    <row r="31894" spans="141:141">
      <c r="EK31894" s="598"/>
    </row>
    <row r="31895" spans="141:141">
      <c r="EK31895" s="598"/>
    </row>
    <row r="31896" spans="141:141">
      <c r="EK31896" s="598"/>
    </row>
    <row r="31897" spans="141:141">
      <c r="EK31897" s="598"/>
    </row>
    <row r="31898" spans="141:141">
      <c r="EK31898" s="598"/>
    </row>
    <row r="31899" spans="141:141">
      <c r="EK31899" s="598"/>
    </row>
    <row r="31900" spans="141:141">
      <c r="EK31900" s="598"/>
    </row>
    <row r="31901" spans="141:141">
      <c r="EK31901" s="598"/>
    </row>
    <row r="31902" spans="141:141">
      <c r="EK31902" s="598"/>
    </row>
    <row r="31903" spans="141:141">
      <c r="EK31903" s="598"/>
    </row>
    <row r="31904" spans="141:141">
      <c r="EK31904" s="598"/>
    </row>
    <row r="31905" spans="141:141">
      <c r="EK31905" s="598"/>
    </row>
    <row r="31906" spans="141:141">
      <c r="EK31906" s="598"/>
    </row>
    <row r="31907" spans="141:141">
      <c r="EK31907" s="598"/>
    </row>
    <row r="31908" spans="141:141">
      <c r="EK31908" s="598"/>
    </row>
    <row r="31909" spans="141:141">
      <c r="EK31909" s="598"/>
    </row>
    <row r="31910" spans="141:141">
      <c r="EK31910" s="598"/>
    </row>
    <row r="31911" spans="141:141">
      <c r="EK31911" s="598"/>
    </row>
    <row r="31912" spans="141:141">
      <c r="EK31912" s="598"/>
    </row>
    <row r="31913" spans="141:141">
      <c r="EK31913" s="598"/>
    </row>
    <row r="31914" spans="141:141">
      <c r="EK31914" s="598"/>
    </row>
    <row r="31915" spans="141:141">
      <c r="EK31915" s="598"/>
    </row>
    <row r="31916" spans="141:141">
      <c r="EK31916" s="598"/>
    </row>
    <row r="31917" spans="141:141">
      <c r="EK31917" s="598"/>
    </row>
    <row r="31918" spans="141:141">
      <c r="EK31918" s="598"/>
    </row>
    <row r="31919" spans="141:141">
      <c r="EK31919" s="598"/>
    </row>
    <row r="31920" spans="141:141">
      <c r="EK31920" s="598"/>
    </row>
    <row r="31921" spans="141:141">
      <c r="EK31921" s="598"/>
    </row>
    <row r="31922" spans="141:141">
      <c r="EK31922" s="598"/>
    </row>
    <row r="31923" spans="141:141">
      <c r="EK31923" s="598"/>
    </row>
    <row r="31924" spans="141:141">
      <c r="EK31924" s="598"/>
    </row>
    <row r="31925" spans="141:141">
      <c r="EK31925" s="598"/>
    </row>
    <row r="31926" spans="141:141">
      <c r="EK31926" s="598"/>
    </row>
    <row r="31927" spans="141:141">
      <c r="EK31927" s="598"/>
    </row>
    <row r="31928" spans="141:141">
      <c r="EK31928" s="598"/>
    </row>
    <row r="31929" spans="141:141">
      <c r="EK31929" s="598"/>
    </row>
    <row r="31930" spans="141:141">
      <c r="EK31930" s="598"/>
    </row>
    <row r="31931" spans="141:141">
      <c r="EK31931" s="598"/>
    </row>
    <row r="31932" spans="141:141">
      <c r="EK31932" s="598"/>
    </row>
    <row r="31933" spans="141:141">
      <c r="EK31933" s="598"/>
    </row>
    <row r="31934" spans="141:141">
      <c r="EK31934" s="598"/>
    </row>
    <row r="31935" spans="141:141">
      <c r="EK31935" s="598"/>
    </row>
    <row r="31936" spans="141:141">
      <c r="EK31936" s="598"/>
    </row>
    <row r="31937" spans="141:141">
      <c r="EK31937" s="598"/>
    </row>
    <row r="31938" spans="141:141">
      <c r="EK31938" s="598"/>
    </row>
    <row r="31939" spans="141:141">
      <c r="EK31939" s="598"/>
    </row>
    <row r="31940" spans="141:141">
      <c r="EK31940" s="598"/>
    </row>
    <row r="31941" spans="141:141">
      <c r="EK31941" s="598"/>
    </row>
    <row r="31942" spans="141:141">
      <c r="EK31942" s="598"/>
    </row>
    <row r="31943" spans="141:141">
      <c r="EK31943" s="598"/>
    </row>
    <row r="31944" spans="141:141">
      <c r="EK31944" s="598"/>
    </row>
    <row r="31945" spans="141:141">
      <c r="EK31945" s="598"/>
    </row>
    <row r="31946" spans="141:141">
      <c r="EK31946" s="598"/>
    </row>
    <row r="31947" spans="141:141">
      <c r="EK31947" s="598"/>
    </row>
    <row r="31948" spans="141:141">
      <c r="EK31948" s="598"/>
    </row>
    <row r="31949" spans="141:141">
      <c r="EK31949" s="598"/>
    </row>
    <row r="31950" spans="141:141">
      <c r="EK31950" s="598"/>
    </row>
    <row r="31951" spans="141:141">
      <c r="EK31951" s="598"/>
    </row>
    <row r="31952" spans="141:141">
      <c r="EK31952" s="598"/>
    </row>
    <row r="31953" spans="141:141">
      <c r="EK31953" s="598"/>
    </row>
    <row r="31954" spans="141:141">
      <c r="EK31954" s="598"/>
    </row>
    <row r="31955" spans="141:141">
      <c r="EK31955" s="598"/>
    </row>
    <row r="31956" spans="141:141">
      <c r="EK31956" s="598"/>
    </row>
    <row r="31957" spans="141:141">
      <c r="EK31957" s="598"/>
    </row>
    <row r="31958" spans="141:141">
      <c r="EK31958" s="598"/>
    </row>
    <row r="31959" spans="141:141">
      <c r="EK31959" s="598"/>
    </row>
    <row r="31960" spans="141:141">
      <c r="EK31960" s="598"/>
    </row>
    <row r="31961" spans="141:141">
      <c r="EK31961" s="598"/>
    </row>
    <row r="31962" spans="141:141">
      <c r="EK31962" s="598"/>
    </row>
    <row r="31963" spans="141:141">
      <c r="EK31963" s="598"/>
    </row>
    <row r="31964" spans="141:141">
      <c r="EK31964" s="598"/>
    </row>
    <row r="31965" spans="141:141">
      <c r="EK31965" s="598"/>
    </row>
    <row r="31966" spans="141:141">
      <c r="EK31966" s="598"/>
    </row>
    <row r="31967" spans="141:141">
      <c r="EK31967" s="598"/>
    </row>
    <row r="31968" spans="141:141">
      <c r="EK31968" s="598"/>
    </row>
    <row r="31969" spans="141:141">
      <c r="EK31969" s="598"/>
    </row>
    <row r="31970" spans="141:141">
      <c r="EK31970" s="598"/>
    </row>
    <row r="31971" spans="141:141">
      <c r="EK31971" s="598"/>
    </row>
    <row r="31972" spans="141:141">
      <c r="EK31972" s="598"/>
    </row>
    <row r="31973" spans="141:141">
      <c r="EK31973" s="598"/>
    </row>
    <row r="31974" spans="141:141">
      <c r="EK31974" s="598"/>
    </row>
    <row r="31975" spans="141:141">
      <c r="EK31975" s="598"/>
    </row>
    <row r="31976" spans="141:141">
      <c r="EK31976" s="598"/>
    </row>
    <row r="31977" spans="141:141">
      <c r="EK31977" s="598"/>
    </row>
    <row r="31978" spans="141:141">
      <c r="EK31978" s="598"/>
    </row>
    <row r="31979" spans="141:141">
      <c r="EK31979" s="598"/>
    </row>
    <row r="31980" spans="141:141">
      <c r="EK31980" s="598"/>
    </row>
    <row r="31981" spans="141:141">
      <c r="EK31981" s="598"/>
    </row>
    <row r="31982" spans="141:141">
      <c r="EK31982" s="598"/>
    </row>
    <row r="31983" spans="141:141">
      <c r="EK31983" s="598"/>
    </row>
    <row r="31984" spans="141:141">
      <c r="EK31984" s="598"/>
    </row>
    <row r="31985" spans="141:141">
      <c r="EK31985" s="598"/>
    </row>
    <row r="31986" spans="141:141">
      <c r="EK31986" s="598"/>
    </row>
    <row r="31987" spans="141:141">
      <c r="EK31987" s="598"/>
    </row>
    <row r="31988" spans="141:141">
      <c r="EK31988" s="598"/>
    </row>
    <row r="31989" spans="141:141">
      <c r="EK31989" s="598"/>
    </row>
    <row r="31990" spans="141:141">
      <c r="EK31990" s="598"/>
    </row>
    <row r="31991" spans="141:141">
      <c r="EK31991" s="598"/>
    </row>
    <row r="31992" spans="141:141">
      <c r="EK31992" s="598"/>
    </row>
    <row r="31993" spans="141:141">
      <c r="EK31993" s="598"/>
    </row>
    <row r="31994" spans="141:141">
      <c r="EK31994" s="598"/>
    </row>
    <row r="31995" spans="141:141">
      <c r="EK31995" s="598"/>
    </row>
    <row r="31996" spans="141:141">
      <c r="EK31996" s="598"/>
    </row>
    <row r="31997" spans="141:141">
      <c r="EK31997" s="598"/>
    </row>
    <row r="31998" spans="141:141">
      <c r="EK31998" s="598"/>
    </row>
    <row r="31999" spans="141:141">
      <c r="EK31999" s="598"/>
    </row>
    <row r="32000" spans="141:141">
      <c r="EK32000" s="598"/>
    </row>
    <row r="32001" spans="141:141">
      <c r="EK32001" s="598"/>
    </row>
    <row r="32002" spans="141:141">
      <c r="EK32002" s="598"/>
    </row>
    <row r="32003" spans="141:141">
      <c r="EK32003" s="598"/>
    </row>
    <row r="32004" spans="141:141">
      <c r="EK32004" s="598"/>
    </row>
    <row r="32005" spans="141:141">
      <c r="EK32005" s="598"/>
    </row>
    <row r="32006" spans="141:141">
      <c r="EK32006" s="598"/>
    </row>
    <row r="32007" spans="141:141">
      <c r="EK32007" s="598"/>
    </row>
    <row r="32008" spans="141:141">
      <c r="EK32008" s="598"/>
    </row>
    <row r="32009" spans="141:141">
      <c r="EK32009" s="598"/>
    </row>
    <row r="32010" spans="141:141">
      <c r="EK32010" s="598"/>
    </row>
    <row r="32011" spans="141:141">
      <c r="EK32011" s="598"/>
    </row>
    <row r="32012" spans="141:141">
      <c r="EK32012" s="598"/>
    </row>
    <row r="32013" spans="141:141">
      <c r="EK32013" s="598"/>
    </row>
    <row r="32014" spans="141:141">
      <c r="EK32014" s="598"/>
    </row>
    <row r="32015" spans="141:141">
      <c r="EK32015" s="598"/>
    </row>
    <row r="32016" spans="141:141">
      <c r="EK32016" s="598"/>
    </row>
    <row r="32017" spans="141:141">
      <c r="EK32017" s="598"/>
    </row>
    <row r="32018" spans="141:141">
      <c r="EK32018" s="598"/>
    </row>
    <row r="32019" spans="141:141">
      <c r="EK32019" s="598"/>
    </row>
    <row r="32020" spans="141:141">
      <c r="EK32020" s="598"/>
    </row>
    <row r="32021" spans="141:141">
      <c r="EK32021" s="598"/>
    </row>
    <row r="32022" spans="141:141">
      <c r="EK32022" s="598"/>
    </row>
    <row r="32023" spans="141:141">
      <c r="EK32023" s="598"/>
    </row>
    <row r="32024" spans="141:141">
      <c r="EK32024" s="598"/>
    </row>
    <row r="32025" spans="141:141">
      <c r="EK32025" s="598"/>
    </row>
    <row r="32026" spans="141:141">
      <c r="EK32026" s="598"/>
    </row>
    <row r="32027" spans="141:141">
      <c r="EK32027" s="598"/>
    </row>
    <row r="32028" spans="141:141">
      <c r="EK32028" s="598"/>
    </row>
    <row r="32029" spans="141:141">
      <c r="EK32029" s="598"/>
    </row>
    <row r="32030" spans="141:141">
      <c r="EK32030" s="598"/>
    </row>
    <row r="32031" spans="141:141">
      <c r="EK32031" s="598"/>
    </row>
    <row r="32032" spans="141:141">
      <c r="EK32032" s="598"/>
    </row>
    <row r="32033" spans="141:141">
      <c r="EK32033" s="598"/>
    </row>
    <row r="32034" spans="141:141">
      <c r="EK32034" s="598"/>
    </row>
    <row r="32035" spans="141:141">
      <c r="EK32035" s="598"/>
    </row>
    <row r="32036" spans="141:141">
      <c r="EK32036" s="598"/>
    </row>
    <row r="32037" spans="141:141">
      <c r="EK32037" s="598"/>
    </row>
    <row r="32038" spans="141:141">
      <c r="EK32038" s="598"/>
    </row>
    <row r="32039" spans="141:141">
      <c r="EK32039" s="598"/>
    </row>
    <row r="32040" spans="141:141">
      <c r="EK32040" s="598"/>
    </row>
    <row r="32041" spans="141:141">
      <c r="EK32041" s="598"/>
    </row>
    <row r="32042" spans="141:141">
      <c r="EK32042" s="598"/>
    </row>
    <row r="32043" spans="141:141">
      <c r="EK32043" s="598"/>
    </row>
    <row r="32044" spans="141:141">
      <c r="EK32044" s="598"/>
    </row>
    <row r="32045" spans="141:141">
      <c r="EK32045" s="598"/>
    </row>
    <row r="32046" spans="141:141">
      <c r="EK32046" s="598"/>
    </row>
    <row r="32047" spans="141:141">
      <c r="EK32047" s="598"/>
    </row>
    <row r="32048" spans="141:141">
      <c r="EK32048" s="598"/>
    </row>
    <row r="32049" spans="141:141">
      <c r="EK32049" s="598"/>
    </row>
    <row r="32050" spans="141:141">
      <c r="EK32050" s="598"/>
    </row>
    <row r="32051" spans="141:141">
      <c r="EK32051" s="598"/>
    </row>
    <row r="32052" spans="141:141">
      <c r="EK32052" s="598"/>
    </row>
    <row r="32053" spans="141:141">
      <c r="EK32053" s="598"/>
    </row>
    <row r="32054" spans="141:141">
      <c r="EK32054" s="598"/>
    </row>
    <row r="32055" spans="141:141">
      <c r="EK32055" s="598"/>
    </row>
    <row r="32056" spans="141:141">
      <c r="EK32056" s="598"/>
    </row>
    <row r="32057" spans="141:141">
      <c r="EK32057" s="598"/>
    </row>
    <row r="32058" spans="141:141">
      <c r="EK32058" s="598"/>
    </row>
    <row r="32059" spans="141:141">
      <c r="EK32059" s="598"/>
    </row>
    <row r="32060" spans="141:141">
      <c r="EK32060" s="598"/>
    </row>
    <row r="32061" spans="141:141">
      <c r="EK32061" s="598"/>
    </row>
    <row r="32062" spans="141:141">
      <c r="EK32062" s="598"/>
    </row>
    <row r="32063" spans="141:141">
      <c r="EK32063" s="598"/>
    </row>
    <row r="32064" spans="141:141">
      <c r="EK32064" s="598"/>
    </row>
    <row r="32065" spans="141:141">
      <c r="EK32065" s="598"/>
    </row>
    <row r="32066" spans="141:141">
      <c r="EK32066" s="598"/>
    </row>
    <row r="32067" spans="141:141">
      <c r="EK32067" s="598"/>
    </row>
    <row r="32068" spans="141:141">
      <c r="EK32068" s="598"/>
    </row>
    <row r="32069" spans="141:141">
      <c r="EK32069" s="598"/>
    </row>
    <row r="32070" spans="141:141">
      <c r="EK32070" s="598"/>
    </row>
    <row r="32071" spans="141:141">
      <c r="EK32071" s="598"/>
    </row>
    <row r="32072" spans="141:141">
      <c r="EK32072" s="598"/>
    </row>
    <row r="32073" spans="141:141">
      <c r="EK32073" s="598"/>
    </row>
    <row r="32074" spans="141:141">
      <c r="EK32074" s="598"/>
    </row>
    <row r="32075" spans="141:141">
      <c r="EK32075" s="598"/>
    </row>
    <row r="32076" spans="141:141">
      <c r="EK32076" s="598"/>
    </row>
    <row r="32077" spans="141:141">
      <c r="EK32077" s="598"/>
    </row>
    <row r="32078" spans="141:141">
      <c r="EK32078" s="598"/>
    </row>
    <row r="32079" spans="141:141">
      <c r="EK32079" s="598"/>
    </row>
    <row r="32080" spans="141:141">
      <c r="EK32080" s="598"/>
    </row>
    <row r="32081" spans="141:141">
      <c r="EK32081" s="598"/>
    </row>
    <row r="32082" spans="141:141">
      <c r="EK32082" s="598"/>
    </row>
    <row r="32083" spans="141:141">
      <c r="EK32083" s="598"/>
    </row>
    <row r="32084" spans="141:141">
      <c r="EK32084" s="598"/>
    </row>
    <row r="32085" spans="141:141">
      <c r="EK32085" s="598"/>
    </row>
    <row r="32086" spans="141:141">
      <c r="EK32086" s="598"/>
    </row>
    <row r="32087" spans="141:141">
      <c r="EK32087" s="598"/>
    </row>
    <row r="32088" spans="141:141">
      <c r="EK32088" s="598"/>
    </row>
    <row r="32089" spans="141:141">
      <c r="EK32089" s="598"/>
    </row>
    <row r="32090" spans="141:141">
      <c r="EK32090" s="598"/>
    </row>
    <row r="32091" spans="141:141">
      <c r="EK32091" s="598"/>
    </row>
    <row r="32092" spans="141:141">
      <c r="EK32092" s="598"/>
    </row>
    <row r="32093" spans="141:141">
      <c r="EK32093" s="598"/>
    </row>
    <row r="32094" spans="141:141">
      <c r="EK32094" s="598"/>
    </row>
    <row r="32095" spans="141:141">
      <c r="EK32095" s="598"/>
    </row>
    <row r="32096" spans="141:141">
      <c r="EK32096" s="598"/>
    </row>
    <row r="32097" spans="141:141">
      <c r="EK32097" s="598"/>
    </row>
    <row r="32098" spans="141:141">
      <c r="EK32098" s="598"/>
    </row>
    <row r="32099" spans="141:141">
      <c r="EK32099" s="598"/>
    </row>
    <row r="32100" spans="141:141">
      <c r="EK32100" s="598"/>
    </row>
    <row r="32101" spans="141:141">
      <c r="EK32101" s="598"/>
    </row>
    <row r="32102" spans="141:141">
      <c r="EK32102" s="598"/>
    </row>
    <row r="32103" spans="141:141">
      <c r="EK32103" s="598"/>
    </row>
    <row r="32104" spans="141:141">
      <c r="EK32104" s="598"/>
    </row>
    <row r="32105" spans="141:141">
      <c r="EK32105" s="598"/>
    </row>
    <row r="32106" spans="141:141">
      <c r="EK32106" s="598"/>
    </row>
    <row r="32107" spans="141:141">
      <c r="EK32107" s="598"/>
    </row>
    <row r="32108" spans="141:141">
      <c r="EK32108" s="598"/>
    </row>
    <row r="32109" spans="141:141">
      <c r="EK32109" s="598"/>
    </row>
    <row r="32110" spans="141:141">
      <c r="EK32110" s="598"/>
    </row>
    <row r="32111" spans="141:141">
      <c r="EK32111" s="598"/>
    </row>
    <row r="32112" spans="141:141">
      <c r="EK32112" s="598"/>
    </row>
    <row r="32113" spans="141:141">
      <c r="EK32113" s="598"/>
    </row>
    <row r="32114" spans="141:141">
      <c r="EK32114" s="598"/>
    </row>
    <row r="32115" spans="141:141">
      <c r="EK32115" s="598"/>
    </row>
    <row r="32116" spans="141:141">
      <c r="EK32116" s="598"/>
    </row>
    <row r="32117" spans="141:141">
      <c r="EK32117" s="598"/>
    </row>
    <row r="32118" spans="141:141">
      <c r="EK32118" s="598"/>
    </row>
    <row r="32119" spans="141:141">
      <c r="EK32119" s="598"/>
    </row>
    <row r="32120" spans="141:141">
      <c r="EK32120" s="598"/>
    </row>
    <row r="32121" spans="141:141">
      <c r="EK32121" s="598"/>
    </row>
    <row r="32122" spans="141:141">
      <c r="EK32122" s="598"/>
    </row>
    <row r="32123" spans="141:141">
      <c r="EK32123" s="598"/>
    </row>
    <row r="32124" spans="141:141">
      <c r="EK32124" s="598"/>
    </row>
    <row r="32125" spans="141:141">
      <c r="EK32125" s="598"/>
    </row>
    <row r="32126" spans="141:141">
      <c r="EK32126" s="598"/>
    </row>
    <row r="32127" spans="141:141">
      <c r="EK32127" s="598"/>
    </row>
    <row r="32128" spans="141:141">
      <c r="EK32128" s="598"/>
    </row>
    <row r="32129" spans="141:141">
      <c r="EK32129" s="598"/>
    </row>
    <row r="32130" spans="141:141">
      <c r="EK32130" s="598"/>
    </row>
    <row r="32131" spans="141:141">
      <c r="EK32131" s="598"/>
    </row>
    <row r="32132" spans="141:141">
      <c r="EK32132" s="598"/>
    </row>
    <row r="32133" spans="141:141">
      <c r="EK32133" s="598"/>
    </row>
    <row r="32134" spans="141:141">
      <c r="EK32134" s="598"/>
    </row>
    <row r="32135" spans="141:141">
      <c r="EK32135" s="598"/>
    </row>
    <row r="32136" spans="141:141">
      <c r="EK32136" s="598"/>
    </row>
    <row r="32137" spans="141:141">
      <c r="EK32137" s="598"/>
    </row>
    <row r="32138" spans="141:141">
      <c r="EK32138" s="598"/>
    </row>
    <row r="32139" spans="141:141">
      <c r="EK32139" s="598"/>
    </row>
    <row r="32140" spans="141:141">
      <c r="EK32140" s="598"/>
    </row>
    <row r="32141" spans="141:141">
      <c r="EK32141" s="598"/>
    </row>
    <row r="32142" spans="141:141">
      <c r="EK32142" s="598"/>
    </row>
    <row r="32143" spans="141:141">
      <c r="EK32143" s="598"/>
    </row>
    <row r="32144" spans="141:141">
      <c r="EK32144" s="598"/>
    </row>
    <row r="32145" spans="141:141">
      <c r="EK32145" s="598"/>
    </row>
    <row r="32146" spans="141:141">
      <c r="EK32146" s="598"/>
    </row>
    <row r="32147" spans="141:141">
      <c r="EK32147" s="598"/>
    </row>
    <row r="32148" spans="141:141">
      <c r="EK32148" s="598"/>
    </row>
    <row r="32149" spans="141:141">
      <c r="EK32149" s="598"/>
    </row>
    <row r="32150" spans="141:141">
      <c r="EK32150" s="598"/>
    </row>
    <row r="32151" spans="141:141">
      <c r="EK32151" s="598"/>
    </row>
    <row r="32152" spans="141:141">
      <c r="EK32152" s="598"/>
    </row>
    <row r="32153" spans="141:141">
      <c r="EK32153" s="598"/>
    </row>
    <row r="32154" spans="141:141">
      <c r="EK32154" s="598"/>
    </row>
    <row r="32155" spans="141:141">
      <c r="EK32155" s="598"/>
    </row>
    <row r="32156" spans="141:141">
      <c r="EK32156" s="598"/>
    </row>
    <row r="32157" spans="141:141">
      <c r="EK32157" s="598"/>
    </row>
    <row r="32158" spans="141:141">
      <c r="EK32158" s="598"/>
    </row>
    <row r="32159" spans="141:141">
      <c r="EK32159" s="598"/>
    </row>
    <row r="32160" spans="141:141">
      <c r="EK32160" s="598"/>
    </row>
    <row r="32161" spans="141:141">
      <c r="EK32161" s="598"/>
    </row>
    <row r="32162" spans="141:141">
      <c r="EK32162" s="598"/>
    </row>
    <row r="32163" spans="141:141">
      <c r="EK32163" s="598"/>
    </row>
    <row r="32164" spans="141:141">
      <c r="EK32164" s="598"/>
    </row>
    <row r="32165" spans="141:141">
      <c r="EK32165" s="598"/>
    </row>
    <row r="32166" spans="141:141">
      <c r="EK32166" s="598"/>
    </row>
    <row r="32167" spans="141:141">
      <c r="EK32167" s="598"/>
    </row>
    <row r="32168" spans="141:141">
      <c r="EK32168" s="598"/>
    </row>
    <row r="32169" spans="141:141">
      <c r="EK32169" s="598"/>
    </row>
    <row r="32170" spans="141:141">
      <c r="EK32170" s="598"/>
    </row>
    <row r="32171" spans="141:141">
      <c r="EK32171" s="598"/>
    </row>
    <row r="32172" spans="141:141">
      <c r="EK32172" s="598"/>
    </row>
    <row r="32173" spans="141:141">
      <c r="EK32173" s="598"/>
    </row>
    <row r="32174" spans="141:141">
      <c r="EK32174" s="598"/>
    </row>
    <row r="32175" spans="141:141">
      <c r="EK32175" s="598"/>
    </row>
    <row r="32176" spans="141:141">
      <c r="EK32176" s="598"/>
    </row>
    <row r="32177" spans="141:141">
      <c r="EK32177" s="598"/>
    </row>
    <row r="32178" spans="141:141">
      <c r="EK32178" s="598"/>
    </row>
    <row r="32179" spans="141:141">
      <c r="EK32179" s="598"/>
    </row>
    <row r="32180" spans="141:141">
      <c r="EK32180" s="598"/>
    </row>
    <row r="32181" spans="141:141">
      <c r="EK32181" s="598"/>
    </row>
    <row r="32182" spans="141:141">
      <c r="EK32182" s="598"/>
    </row>
    <row r="32183" spans="141:141">
      <c r="EK32183" s="598"/>
    </row>
    <row r="32184" spans="141:141">
      <c r="EK32184" s="598"/>
    </row>
    <row r="32185" spans="141:141">
      <c r="EK32185" s="598"/>
    </row>
    <row r="32186" spans="141:141">
      <c r="EK32186" s="598"/>
    </row>
    <row r="32187" spans="141:141">
      <c r="EK32187" s="598"/>
    </row>
    <row r="32188" spans="141:141">
      <c r="EK32188" s="598"/>
    </row>
    <row r="32189" spans="141:141">
      <c r="EK32189" s="598"/>
    </row>
    <row r="32190" spans="141:141">
      <c r="EK32190" s="598"/>
    </row>
    <row r="32191" spans="141:141">
      <c r="EK32191" s="598"/>
    </row>
    <row r="32192" spans="141:141">
      <c r="EK32192" s="598"/>
    </row>
    <row r="32193" spans="141:141">
      <c r="EK32193" s="598"/>
    </row>
    <row r="32194" spans="141:141">
      <c r="EK32194" s="598"/>
    </row>
    <row r="32195" spans="141:141">
      <c r="EK32195" s="598"/>
    </row>
    <row r="32196" spans="141:141">
      <c r="EK32196" s="598"/>
    </row>
    <row r="32197" spans="141:141">
      <c r="EK32197" s="598"/>
    </row>
    <row r="32198" spans="141:141">
      <c r="EK32198" s="598"/>
    </row>
    <row r="32199" spans="141:141">
      <c r="EK32199" s="598"/>
    </row>
    <row r="32200" spans="141:141">
      <c r="EK32200" s="598"/>
    </row>
    <row r="32201" spans="141:141">
      <c r="EK32201" s="598"/>
    </row>
    <row r="32202" spans="141:141">
      <c r="EK32202" s="598"/>
    </row>
    <row r="32203" spans="141:141">
      <c r="EK32203" s="598"/>
    </row>
    <row r="32204" spans="141:141">
      <c r="EK32204" s="598"/>
    </row>
    <row r="32205" spans="141:141">
      <c r="EK32205" s="598"/>
    </row>
    <row r="32206" spans="141:141">
      <c r="EK32206" s="598"/>
    </row>
    <row r="32207" spans="141:141">
      <c r="EK32207" s="598"/>
    </row>
    <row r="32208" spans="141:141">
      <c r="EK32208" s="598"/>
    </row>
    <row r="32209" spans="141:141">
      <c r="EK32209" s="598"/>
    </row>
    <row r="32210" spans="141:141">
      <c r="EK32210" s="598"/>
    </row>
    <row r="32211" spans="141:141">
      <c r="EK32211" s="598"/>
    </row>
    <row r="32212" spans="141:141">
      <c r="EK32212" s="598"/>
    </row>
    <row r="32213" spans="141:141">
      <c r="EK32213" s="598"/>
    </row>
    <row r="32214" spans="141:141">
      <c r="EK32214" s="598"/>
    </row>
    <row r="32215" spans="141:141">
      <c r="EK32215" s="598"/>
    </row>
    <row r="32216" spans="141:141">
      <c r="EK32216" s="598"/>
    </row>
    <row r="32217" spans="141:141">
      <c r="EK32217" s="598"/>
    </row>
    <row r="32218" spans="141:141">
      <c r="EK32218" s="598"/>
    </row>
    <row r="32219" spans="141:141">
      <c r="EK32219" s="598"/>
    </row>
    <row r="32220" spans="141:141">
      <c r="EK32220" s="598"/>
    </row>
    <row r="32221" spans="141:141">
      <c r="EK32221" s="598"/>
    </row>
    <row r="32222" spans="141:141">
      <c r="EK32222" s="598"/>
    </row>
    <row r="32223" spans="141:141">
      <c r="EK32223" s="598"/>
    </row>
    <row r="32224" spans="141:141">
      <c r="EK32224" s="598"/>
    </row>
    <row r="32225" spans="141:141">
      <c r="EK32225" s="598"/>
    </row>
    <row r="32226" spans="141:141">
      <c r="EK32226" s="598"/>
    </row>
    <row r="32227" spans="141:141">
      <c r="EK32227" s="598"/>
    </row>
    <row r="32228" spans="141:141">
      <c r="EK32228" s="598"/>
    </row>
    <row r="32229" spans="141:141">
      <c r="EK32229" s="598"/>
    </row>
    <row r="32230" spans="141:141">
      <c r="EK32230" s="598"/>
    </row>
    <row r="32231" spans="141:141">
      <c r="EK32231" s="598"/>
    </row>
    <row r="32232" spans="141:141">
      <c r="EK32232" s="598"/>
    </row>
    <row r="32233" spans="141:141">
      <c r="EK32233" s="598"/>
    </row>
    <row r="32234" spans="141:141">
      <c r="EK32234" s="598"/>
    </row>
    <row r="32235" spans="141:141">
      <c r="EK32235" s="598"/>
    </row>
    <row r="32236" spans="141:141">
      <c r="EK32236" s="598"/>
    </row>
    <row r="32237" spans="141:141">
      <c r="EK32237" s="598"/>
    </row>
    <row r="32238" spans="141:141">
      <c r="EK32238" s="598"/>
    </row>
    <row r="32239" spans="141:141">
      <c r="EK32239" s="598"/>
    </row>
    <row r="32240" spans="141:141">
      <c r="EK32240" s="598"/>
    </row>
    <row r="32241" spans="141:141">
      <c r="EK32241" s="598"/>
    </row>
    <row r="32242" spans="141:141">
      <c r="EK32242" s="598"/>
    </row>
    <row r="32243" spans="141:141">
      <c r="EK32243" s="598"/>
    </row>
    <row r="32244" spans="141:141">
      <c r="EK32244" s="598"/>
    </row>
    <row r="32245" spans="141:141">
      <c r="EK32245" s="598"/>
    </row>
    <row r="32246" spans="141:141">
      <c r="EK32246" s="598"/>
    </row>
    <row r="32247" spans="141:141">
      <c r="EK32247" s="598"/>
    </row>
    <row r="32248" spans="141:141">
      <c r="EK32248" s="598"/>
    </row>
    <row r="32249" spans="141:141">
      <c r="EK32249" s="598"/>
    </row>
    <row r="32250" spans="141:141">
      <c r="EK32250" s="598"/>
    </row>
    <row r="32251" spans="141:141">
      <c r="EK32251" s="598"/>
    </row>
    <row r="32252" spans="141:141">
      <c r="EK32252" s="598"/>
    </row>
    <row r="32253" spans="141:141">
      <c r="EK32253" s="598"/>
    </row>
    <row r="32254" spans="141:141">
      <c r="EK32254" s="598"/>
    </row>
    <row r="32255" spans="141:141">
      <c r="EK32255" s="598"/>
    </row>
    <row r="32256" spans="141:141">
      <c r="EK32256" s="598"/>
    </row>
    <row r="32257" spans="141:141">
      <c r="EK32257" s="598"/>
    </row>
    <row r="32258" spans="141:141">
      <c r="EK32258" s="598"/>
    </row>
    <row r="32259" spans="141:141">
      <c r="EK32259" s="598"/>
    </row>
    <row r="32260" spans="141:141">
      <c r="EK32260" s="598"/>
    </row>
    <row r="32261" spans="141:141">
      <c r="EK32261" s="598"/>
    </row>
    <row r="32262" spans="141:141">
      <c r="EK32262" s="598"/>
    </row>
    <row r="32263" spans="141:141">
      <c r="EK32263" s="598"/>
    </row>
    <row r="32264" spans="141:141">
      <c r="EK32264" s="598"/>
    </row>
    <row r="32265" spans="141:141">
      <c r="EK32265" s="598"/>
    </row>
    <row r="32266" spans="141:141">
      <c r="EK32266" s="598"/>
    </row>
    <row r="32267" spans="141:141">
      <c r="EK32267" s="598"/>
    </row>
    <row r="32268" spans="141:141">
      <c r="EK32268" s="598"/>
    </row>
    <row r="32269" spans="141:141">
      <c r="EK32269" s="598"/>
    </row>
    <row r="32270" spans="141:141">
      <c r="EK32270" s="598"/>
    </row>
    <row r="32271" spans="141:141">
      <c r="EK32271" s="598"/>
    </row>
    <row r="32272" spans="141:141">
      <c r="EK32272" s="598"/>
    </row>
    <row r="32273" spans="141:141">
      <c r="EK32273" s="598"/>
    </row>
    <row r="32274" spans="141:141">
      <c r="EK32274" s="598"/>
    </row>
    <row r="32275" spans="141:141">
      <c r="EK32275" s="598"/>
    </row>
    <row r="32276" spans="141:141">
      <c r="EK32276" s="598"/>
    </row>
    <row r="32277" spans="141:141">
      <c r="EK32277" s="598"/>
    </row>
    <row r="32278" spans="141:141">
      <c r="EK32278" s="598"/>
    </row>
    <row r="32279" spans="141:141">
      <c r="EK32279" s="598"/>
    </row>
    <row r="32280" spans="141:141">
      <c r="EK32280" s="598"/>
    </row>
    <row r="32281" spans="141:141">
      <c r="EK32281" s="598"/>
    </row>
    <row r="32282" spans="141:141">
      <c r="EK32282" s="598"/>
    </row>
    <row r="32283" spans="141:141">
      <c r="EK32283" s="598"/>
    </row>
    <row r="32284" spans="141:141">
      <c r="EK32284" s="598"/>
    </row>
    <row r="32285" spans="141:141">
      <c r="EK32285" s="598"/>
    </row>
    <row r="32286" spans="141:141">
      <c r="EK32286" s="598"/>
    </row>
    <row r="32287" spans="141:141">
      <c r="EK32287" s="598"/>
    </row>
    <row r="32288" spans="141:141">
      <c r="EK32288" s="598"/>
    </row>
    <row r="32289" spans="141:141">
      <c r="EK32289" s="598"/>
    </row>
    <row r="32290" spans="141:141">
      <c r="EK32290" s="598"/>
    </row>
    <row r="32291" spans="141:141">
      <c r="EK32291" s="598"/>
    </row>
    <row r="32292" spans="141:141">
      <c r="EK32292" s="598"/>
    </row>
    <row r="32293" spans="141:141">
      <c r="EK32293" s="598"/>
    </row>
    <row r="32294" spans="141:141">
      <c r="EK32294" s="598"/>
    </row>
    <row r="32295" spans="141:141">
      <c r="EK32295" s="598"/>
    </row>
    <row r="32296" spans="141:141">
      <c r="EK32296" s="598"/>
    </row>
    <row r="32297" spans="141:141">
      <c r="EK32297" s="598"/>
    </row>
    <row r="32298" spans="141:141">
      <c r="EK32298" s="598"/>
    </row>
    <row r="32299" spans="141:141">
      <c r="EK32299" s="598"/>
    </row>
    <row r="32300" spans="141:141">
      <c r="EK32300" s="598"/>
    </row>
    <row r="32301" spans="141:141">
      <c r="EK32301" s="598"/>
    </row>
    <row r="32302" spans="141:141">
      <c r="EK32302" s="598"/>
    </row>
    <row r="32303" spans="141:141">
      <c r="EK32303" s="598"/>
    </row>
    <row r="32304" spans="141:141">
      <c r="EK32304" s="598"/>
    </row>
    <row r="32305" spans="141:141">
      <c r="EK32305" s="598"/>
    </row>
    <row r="32306" spans="141:141">
      <c r="EK32306" s="598"/>
    </row>
    <row r="32307" spans="141:141">
      <c r="EK32307" s="598"/>
    </row>
    <row r="32308" spans="141:141">
      <c r="EK32308" s="598"/>
    </row>
    <row r="32309" spans="141:141">
      <c r="EK32309" s="598"/>
    </row>
    <row r="32310" spans="141:141">
      <c r="EK32310" s="598"/>
    </row>
    <row r="32311" spans="141:141">
      <c r="EK32311" s="598"/>
    </row>
    <row r="32312" spans="141:141">
      <c r="EK32312" s="598"/>
    </row>
    <row r="32313" spans="141:141">
      <c r="EK32313" s="598"/>
    </row>
    <row r="32314" spans="141:141">
      <c r="EK32314" s="598"/>
    </row>
    <row r="32315" spans="141:141">
      <c r="EK32315" s="598"/>
    </row>
    <row r="32316" spans="141:141">
      <c r="EK32316" s="598"/>
    </row>
    <row r="32317" spans="141:141">
      <c r="EK32317" s="598"/>
    </row>
    <row r="32318" spans="141:141">
      <c r="EK32318" s="598"/>
    </row>
    <row r="32319" spans="141:141">
      <c r="EK32319" s="598"/>
    </row>
    <row r="32320" spans="141:141">
      <c r="EK32320" s="598"/>
    </row>
    <row r="32321" spans="141:141">
      <c r="EK32321" s="598"/>
    </row>
    <row r="32322" spans="141:141">
      <c r="EK32322" s="598"/>
    </row>
    <row r="32323" spans="141:141">
      <c r="EK32323" s="598"/>
    </row>
    <row r="32324" spans="141:141">
      <c r="EK32324" s="598"/>
    </row>
    <row r="32325" spans="141:141">
      <c r="EK32325" s="598"/>
    </row>
    <row r="32326" spans="141:141">
      <c r="EK32326" s="598"/>
    </row>
    <row r="32327" spans="141:141">
      <c r="EK32327" s="598"/>
    </row>
    <row r="32328" spans="141:141">
      <c r="EK32328" s="598"/>
    </row>
    <row r="32329" spans="141:141">
      <c r="EK32329" s="598"/>
    </row>
    <row r="32330" spans="141:141">
      <c r="EK32330" s="598"/>
    </row>
    <row r="32331" spans="141:141">
      <c r="EK32331" s="598"/>
    </row>
    <row r="32332" spans="141:141">
      <c r="EK32332" s="598"/>
    </row>
    <row r="32333" spans="141:141">
      <c r="EK32333" s="598"/>
    </row>
    <row r="32334" spans="141:141">
      <c r="EK32334" s="598"/>
    </row>
    <row r="32335" spans="141:141">
      <c r="EK32335" s="598"/>
    </row>
    <row r="32336" spans="141:141">
      <c r="EK32336" s="598"/>
    </row>
    <row r="32337" spans="141:141">
      <c r="EK32337" s="598"/>
    </row>
    <row r="32338" spans="141:141">
      <c r="EK32338" s="598"/>
    </row>
    <row r="32339" spans="141:141">
      <c r="EK32339" s="598"/>
    </row>
    <row r="32340" spans="141:141">
      <c r="EK32340" s="598"/>
    </row>
    <row r="32341" spans="141:141">
      <c r="EK32341" s="598"/>
    </row>
    <row r="32342" spans="141:141">
      <c r="EK32342" s="598"/>
    </row>
    <row r="32343" spans="141:141">
      <c r="EK32343" s="598"/>
    </row>
    <row r="32344" spans="141:141">
      <c r="EK32344" s="598"/>
    </row>
    <row r="32345" spans="141:141">
      <c r="EK32345" s="598"/>
    </row>
    <row r="32346" spans="141:141">
      <c r="EK32346" s="598"/>
    </row>
    <row r="32347" spans="141:141">
      <c r="EK32347" s="598"/>
    </row>
    <row r="32348" spans="141:141">
      <c r="EK32348" s="598"/>
    </row>
    <row r="32349" spans="141:141">
      <c r="EK32349" s="598"/>
    </row>
    <row r="32350" spans="141:141">
      <c r="EK32350" s="598"/>
    </row>
    <row r="32351" spans="141:141">
      <c r="EK32351" s="598"/>
    </row>
    <row r="32352" spans="141:141">
      <c r="EK32352" s="598"/>
    </row>
    <row r="32353" spans="141:141">
      <c r="EK32353" s="598"/>
    </row>
    <row r="32354" spans="141:141">
      <c r="EK32354" s="598"/>
    </row>
    <row r="32355" spans="141:141">
      <c r="EK32355" s="598"/>
    </row>
    <row r="32356" spans="141:141">
      <c r="EK32356" s="598"/>
    </row>
    <row r="32357" spans="141:141">
      <c r="EK32357" s="598"/>
    </row>
    <row r="32358" spans="141:141">
      <c r="EK32358" s="598"/>
    </row>
    <row r="32359" spans="141:141">
      <c r="EK32359" s="598"/>
    </row>
    <row r="32360" spans="141:141">
      <c r="EK32360" s="598"/>
    </row>
    <row r="32361" spans="141:141">
      <c r="EK32361" s="598"/>
    </row>
    <row r="32362" spans="141:141">
      <c r="EK32362" s="598"/>
    </row>
    <row r="32363" spans="141:141">
      <c r="EK32363" s="598"/>
    </row>
    <row r="32364" spans="141:141">
      <c r="EK32364" s="598"/>
    </row>
    <row r="32365" spans="141:141">
      <c r="EK32365" s="598"/>
    </row>
    <row r="32366" spans="141:141">
      <c r="EK32366" s="598"/>
    </row>
    <row r="32367" spans="141:141">
      <c r="EK32367" s="598"/>
    </row>
    <row r="32368" spans="141:141">
      <c r="EK32368" s="598"/>
    </row>
    <row r="32369" spans="141:141">
      <c r="EK32369" s="598"/>
    </row>
    <row r="32370" spans="141:141">
      <c r="EK32370" s="598"/>
    </row>
    <row r="32371" spans="141:141">
      <c r="EK32371" s="598"/>
    </row>
    <row r="32372" spans="141:141">
      <c r="EK32372" s="598"/>
    </row>
    <row r="32373" spans="141:141">
      <c r="EK32373" s="598"/>
    </row>
    <row r="32374" spans="141:141">
      <c r="EK32374" s="598"/>
    </row>
    <row r="32375" spans="141:141">
      <c r="EK32375" s="598"/>
    </row>
    <row r="32376" spans="141:141">
      <c r="EK32376" s="598"/>
    </row>
    <row r="32377" spans="141:141">
      <c r="EK32377" s="598"/>
    </row>
    <row r="32378" spans="141:141">
      <c r="EK32378" s="598"/>
    </row>
    <row r="32379" spans="141:141">
      <c r="EK32379" s="598"/>
    </row>
    <row r="32380" spans="141:141">
      <c r="EK32380" s="598"/>
    </row>
    <row r="32381" spans="141:141">
      <c r="EK32381" s="598"/>
    </row>
    <row r="32382" spans="141:141">
      <c r="EK32382" s="598"/>
    </row>
    <row r="32383" spans="141:141">
      <c r="EK32383" s="598"/>
    </row>
    <row r="32384" spans="141:141">
      <c r="EK32384" s="598"/>
    </row>
    <row r="32385" spans="141:141">
      <c r="EK32385" s="598"/>
    </row>
    <row r="32386" spans="141:141">
      <c r="EK32386" s="598"/>
    </row>
    <row r="32387" spans="141:141">
      <c r="EK32387" s="598"/>
    </row>
    <row r="32388" spans="141:141">
      <c r="EK32388" s="598"/>
    </row>
    <row r="32389" spans="141:141">
      <c r="EK32389" s="598"/>
    </row>
    <row r="32390" spans="141:141">
      <c r="EK32390" s="598"/>
    </row>
    <row r="32391" spans="141:141">
      <c r="EK32391" s="598"/>
    </row>
    <row r="32392" spans="141:141">
      <c r="EK32392" s="598"/>
    </row>
    <row r="32393" spans="141:141">
      <c r="EK32393" s="598"/>
    </row>
    <row r="32394" spans="141:141">
      <c r="EK32394" s="598"/>
    </row>
    <row r="32395" spans="141:141">
      <c r="EK32395" s="598"/>
    </row>
    <row r="32396" spans="141:141">
      <c r="EK32396" s="598"/>
    </row>
    <row r="32397" spans="141:141">
      <c r="EK32397" s="598"/>
    </row>
    <row r="32398" spans="141:141">
      <c r="EK32398" s="598"/>
    </row>
    <row r="32399" spans="141:141">
      <c r="EK32399" s="598"/>
    </row>
    <row r="32400" spans="141:141">
      <c r="EK32400" s="598"/>
    </row>
    <row r="32401" spans="141:141">
      <c r="EK32401" s="598"/>
    </row>
    <row r="32402" spans="141:141">
      <c r="EK32402" s="598"/>
    </row>
    <row r="32403" spans="141:141">
      <c r="EK32403" s="598"/>
    </row>
    <row r="32404" spans="141:141">
      <c r="EK32404" s="598"/>
    </row>
    <row r="32405" spans="141:141">
      <c r="EK32405" s="598"/>
    </row>
    <row r="32406" spans="141:141">
      <c r="EK32406" s="598"/>
    </row>
    <row r="32407" spans="141:141">
      <c r="EK32407" s="598"/>
    </row>
    <row r="32408" spans="141:141">
      <c r="EK32408" s="598"/>
    </row>
    <row r="32409" spans="141:141">
      <c r="EK32409" s="598"/>
    </row>
    <row r="32410" spans="141:141">
      <c r="EK32410" s="598"/>
    </row>
    <row r="32411" spans="141:141">
      <c r="EK32411" s="598"/>
    </row>
    <row r="32412" spans="141:141">
      <c r="EK32412" s="598"/>
    </row>
    <row r="32413" spans="141:141">
      <c r="EK32413" s="598"/>
    </row>
    <row r="32414" spans="141:141">
      <c r="EK32414" s="598"/>
    </row>
    <row r="32415" spans="141:141">
      <c r="EK32415" s="598"/>
    </row>
    <row r="32416" spans="141:141">
      <c r="EK32416" s="598"/>
    </row>
    <row r="32417" spans="141:141">
      <c r="EK32417" s="598"/>
    </row>
    <row r="32418" spans="141:141">
      <c r="EK32418" s="598"/>
    </row>
    <row r="32419" spans="141:141">
      <c r="EK32419" s="598"/>
    </row>
    <row r="32420" spans="141:141">
      <c r="EK32420" s="598"/>
    </row>
    <row r="32421" spans="141:141">
      <c r="EK32421" s="598"/>
    </row>
    <row r="32422" spans="141:141">
      <c r="EK32422" s="598"/>
    </row>
    <row r="32423" spans="141:141">
      <c r="EK32423" s="598"/>
    </row>
    <row r="32424" spans="141:141">
      <c r="EK32424" s="598"/>
    </row>
    <row r="32425" spans="141:141">
      <c r="EK32425" s="598"/>
    </row>
    <row r="32426" spans="141:141">
      <c r="EK32426" s="598"/>
    </row>
    <row r="32427" spans="141:141">
      <c r="EK32427" s="598"/>
    </row>
    <row r="32428" spans="141:141">
      <c r="EK32428" s="598"/>
    </row>
    <row r="32429" spans="141:141">
      <c r="EK32429" s="598"/>
    </row>
    <row r="32430" spans="141:141">
      <c r="EK32430" s="598"/>
    </row>
    <row r="32431" spans="141:141">
      <c r="EK32431" s="598"/>
    </row>
    <row r="32432" spans="141:141">
      <c r="EK32432" s="598"/>
    </row>
    <row r="32433" spans="141:141">
      <c r="EK32433" s="598"/>
    </row>
    <row r="32434" spans="141:141">
      <c r="EK32434" s="598"/>
    </row>
    <row r="32435" spans="141:141">
      <c r="EK32435" s="598"/>
    </row>
    <row r="32436" spans="141:141">
      <c r="EK32436" s="598"/>
    </row>
    <row r="32437" spans="141:141">
      <c r="EK32437" s="598"/>
    </row>
    <row r="32438" spans="141:141">
      <c r="EK32438" s="598"/>
    </row>
    <row r="32439" spans="141:141">
      <c r="EK32439" s="598"/>
    </row>
    <row r="32440" spans="141:141">
      <c r="EK32440" s="598"/>
    </row>
    <row r="32441" spans="141:141">
      <c r="EK32441" s="598"/>
    </row>
    <row r="32442" spans="141:141">
      <c r="EK32442" s="598"/>
    </row>
    <row r="32443" spans="141:141">
      <c r="EK32443" s="598"/>
    </row>
    <row r="32444" spans="141:141">
      <c r="EK32444" s="598"/>
    </row>
    <row r="32445" spans="141:141">
      <c r="EK32445" s="598"/>
    </row>
    <row r="32446" spans="141:141">
      <c r="EK32446" s="598"/>
    </row>
    <row r="32447" spans="141:141">
      <c r="EK32447" s="598"/>
    </row>
    <row r="32448" spans="141:141">
      <c r="EK32448" s="598"/>
    </row>
    <row r="32449" spans="141:141">
      <c r="EK32449" s="598"/>
    </row>
    <row r="32450" spans="141:141">
      <c r="EK32450" s="598"/>
    </row>
    <row r="32451" spans="141:141">
      <c r="EK32451" s="598"/>
    </row>
    <row r="32452" spans="141:141">
      <c r="EK32452" s="598"/>
    </row>
    <row r="32453" spans="141:141">
      <c r="EK32453" s="598"/>
    </row>
    <row r="32454" spans="141:141">
      <c r="EK32454" s="598"/>
    </row>
    <row r="32455" spans="141:141">
      <c r="EK32455" s="598"/>
    </row>
    <row r="32456" spans="141:141">
      <c r="EK32456" s="598"/>
    </row>
    <row r="32457" spans="141:141">
      <c r="EK32457" s="598"/>
    </row>
    <row r="32458" spans="141:141">
      <c r="EK32458" s="598"/>
    </row>
    <row r="32459" spans="141:141">
      <c r="EK32459" s="598"/>
    </row>
    <row r="32460" spans="141:141">
      <c r="EK32460" s="598"/>
    </row>
    <row r="32461" spans="141:141">
      <c r="EK32461" s="598"/>
    </row>
    <row r="32462" spans="141:141">
      <c r="EK32462" s="598"/>
    </row>
    <row r="32463" spans="141:141">
      <c r="EK32463" s="598"/>
    </row>
    <row r="32464" spans="141:141">
      <c r="EK32464" s="598"/>
    </row>
    <row r="32465" spans="141:141">
      <c r="EK32465" s="598"/>
    </row>
    <row r="32466" spans="141:141">
      <c r="EK32466" s="598"/>
    </row>
    <row r="32467" spans="141:141">
      <c r="EK32467" s="598"/>
    </row>
    <row r="32468" spans="141:141">
      <c r="EK32468" s="598"/>
    </row>
    <row r="32469" spans="141:141">
      <c r="EK32469" s="598"/>
    </row>
    <row r="32470" spans="141:141">
      <c r="EK32470" s="598"/>
    </row>
    <row r="32471" spans="141:141">
      <c r="EK32471" s="598"/>
    </row>
    <row r="32472" spans="141:141">
      <c r="EK32472" s="598"/>
    </row>
    <row r="32473" spans="141:141">
      <c r="EK32473" s="598"/>
    </row>
    <row r="32474" spans="141:141">
      <c r="EK32474" s="598"/>
    </row>
    <row r="32475" spans="141:141">
      <c r="EK32475" s="598"/>
    </row>
    <row r="32476" spans="141:141">
      <c r="EK32476" s="598"/>
    </row>
    <row r="32477" spans="141:141">
      <c r="EK32477" s="598"/>
    </row>
    <row r="32478" spans="141:141">
      <c r="EK32478" s="598"/>
    </row>
    <row r="32479" spans="141:141">
      <c r="EK32479" s="598"/>
    </row>
    <row r="32480" spans="141:141">
      <c r="EK32480" s="598"/>
    </row>
    <row r="32481" spans="141:141">
      <c r="EK32481" s="598"/>
    </row>
    <row r="32482" spans="141:141">
      <c r="EK32482" s="598"/>
    </row>
    <row r="32483" spans="141:141">
      <c r="EK32483" s="598"/>
    </row>
    <row r="32484" spans="141:141">
      <c r="EK32484" s="598"/>
    </row>
    <row r="32485" spans="141:141">
      <c r="EK32485" s="598"/>
    </row>
    <row r="32486" spans="141:141">
      <c r="EK32486" s="598"/>
    </row>
    <row r="32487" spans="141:141">
      <c r="EK32487" s="598"/>
    </row>
    <row r="32488" spans="141:141">
      <c r="EK32488" s="598"/>
    </row>
    <row r="32489" spans="141:141">
      <c r="EK32489" s="598"/>
    </row>
    <row r="32490" spans="141:141">
      <c r="EK32490" s="598"/>
    </row>
    <row r="32491" spans="141:141">
      <c r="EK32491" s="598"/>
    </row>
    <row r="32492" spans="141:141">
      <c r="EK32492" s="598"/>
    </row>
    <row r="32493" spans="141:141">
      <c r="EK32493" s="598"/>
    </row>
    <row r="32494" spans="141:141">
      <c r="EK32494" s="598"/>
    </row>
    <row r="32495" spans="141:141">
      <c r="EK32495" s="598"/>
    </row>
    <row r="32496" spans="141:141">
      <c r="EK32496" s="598"/>
    </row>
    <row r="32497" spans="141:141">
      <c r="EK32497" s="598"/>
    </row>
    <row r="32498" spans="141:141">
      <c r="EK32498" s="598"/>
    </row>
    <row r="32499" spans="141:141">
      <c r="EK32499" s="598"/>
    </row>
    <row r="32500" spans="141:141">
      <c r="EK32500" s="598"/>
    </row>
    <row r="32501" spans="141:141">
      <c r="EK32501" s="598"/>
    </row>
    <row r="32502" spans="141:141">
      <c r="EK32502" s="598"/>
    </row>
    <row r="32503" spans="141:141">
      <c r="EK32503" s="598"/>
    </row>
    <row r="32504" spans="141:141">
      <c r="EK32504" s="598"/>
    </row>
    <row r="32505" spans="141:141">
      <c r="EK32505" s="598"/>
    </row>
    <row r="32506" spans="141:141">
      <c r="EK32506" s="598"/>
    </row>
    <row r="32507" spans="141:141">
      <c r="EK32507" s="598"/>
    </row>
    <row r="32508" spans="141:141">
      <c r="EK32508" s="598"/>
    </row>
    <row r="32509" spans="141:141">
      <c r="EK32509" s="598"/>
    </row>
    <row r="32510" spans="141:141">
      <c r="EK32510" s="598"/>
    </row>
    <row r="32511" spans="141:141">
      <c r="EK32511" s="598"/>
    </row>
    <row r="32512" spans="141:141">
      <c r="EK32512" s="598"/>
    </row>
    <row r="32513" spans="141:141">
      <c r="EK32513" s="598"/>
    </row>
    <row r="32514" spans="141:141">
      <c r="EK32514" s="598"/>
    </row>
    <row r="32515" spans="141:141">
      <c r="EK32515" s="598"/>
    </row>
    <row r="32516" spans="141:141">
      <c r="EK32516" s="598"/>
    </row>
    <row r="32517" spans="141:141">
      <c r="EK32517" s="598"/>
    </row>
    <row r="32518" spans="141:141">
      <c r="EK32518" s="598"/>
    </row>
    <row r="32519" spans="141:141">
      <c r="EK32519" s="598"/>
    </row>
    <row r="32520" spans="141:141">
      <c r="EK32520" s="598"/>
    </row>
    <row r="32521" spans="141:141">
      <c r="EK32521" s="598"/>
    </row>
    <row r="32522" spans="141:141">
      <c r="EK32522" s="598"/>
    </row>
    <row r="32523" spans="141:141">
      <c r="EK32523" s="598"/>
    </row>
    <row r="32524" spans="141:141">
      <c r="EK32524" s="598"/>
    </row>
    <row r="32525" spans="141:141">
      <c r="EK32525" s="598"/>
    </row>
    <row r="32526" spans="141:141">
      <c r="EK32526" s="598"/>
    </row>
    <row r="32527" spans="141:141">
      <c r="EK32527" s="598"/>
    </row>
    <row r="32528" spans="141:141">
      <c r="EK32528" s="598"/>
    </row>
    <row r="32529" spans="141:141">
      <c r="EK32529" s="598"/>
    </row>
    <row r="32530" spans="141:141">
      <c r="EK32530" s="598"/>
    </row>
    <row r="32531" spans="141:141">
      <c r="EK32531" s="598"/>
    </row>
    <row r="32532" spans="141:141">
      <c r="EK32532" s="598"/>
    </row>
    <row r="32533" spans="141:141">
      <c r="EK32533" s="598"/>
    </row>
    <row r="32534" spans="141:141">
      <c r="EK32534" s="598"/>
    </row>
    <row r="32535" spans="141:141">
      <c r="EK32535" s="598"/>
    </row>
    <row r="32536" spans="141:141">
      <c r="EK32536" s="598"/>
    </row>
    <row r="32537" spans="141:141">
      <c r="EK32537" s="598"/>
    </row>
    <row r="32538" spans="141:141">
      <c r="EK32538" s="598"/>
    </row>
    <row r="32539" spans="141:141">
      <c r="EK32539" s="598"/>
    </row>
    <row r="32540" spans="141:141">
      <c r="EK32540" s="598"/>
    </row>
    <row r="32541" spans="141:141">
      <c r="EK32541" s="598"/>
    </row>
    <row r="32542" spans="141:141">
      <c r="EK32542" s="598"/>
    </row>
    <row r="32543" spans="141:141">
      <c r="EK32543" s="598"/>
    </row>
    <row r="32544" spans="141:141">
      <c r="EK32544" s="598"/>
    </row>
    <row r="32545" spans="141:141">
      <c r="EK32545" s="598"/>
    </row>
    <row r="32546" spans="141:141">
      <c r="EK32546" s="598"/>
    </row>
    <row r="32547" spans="141:141">
      <c r="EK32547" s="598"/>
    </row>
    <row r="32548" spans="141:141">
      <c r="EK32548" s="598"/>
    </row>
    <row r="32549" spans="141:141">
      <c r="EK32549" s="598"/>
    </row>
    <row r="32550" spans="141:141">
      <c r="EK32550" s="598"/>
    </row>
    <row r="32551" spans="141:141">
      <c r="EK32551" s="598"/>
    </row>
    <row r="32552" spans="141:141">
      <c r="EK32552" s="598"/>
    </row>
    <row r="32553" spans="141:141">
      <c r="EK32553" s="598"/>
    </row>
    <row r="32554" spans="141:141">
      <c r="EK32554" s="598"/>
    </row>
    <row r="32555" spans="141:141">
      <c r="EK32555" s="598"/>
    </row>
    <row r="32556" spans="141:141">
      <c r="EK32556" s="598"/>
    </row>
    <row r="32557" spans="141:141">
      <c r="EK32557" s="598"/>
    </row>
    <row r="32558" spans="141:141">
      <c r="EK32558" s="598"/>
    </row>
    <row r="32559" spans="141:141">
      <c r="EK32559" s="598"/>
    </row>
    <row r="32560" spans="141:141">
      <c r="EK32560" s="598"/>
    </row>
    <row r="32561" spans="141:141">
      <c r="EK32561" s="598"/>
    </row>
    <row r="32562" spans="141:141">
      <c r="EK32562" s="598"/>
    </row>
    <row r="32563" spans="141:141">
      <c r="EK32563" s="598"/>
    </row>
    <row r="32564" spans="141:141">
      <c r="EK32564" s="598"/>
    </row>
    <row r="32565" spans="141:141">
      <c r="EK32565" s="598"/>
    </row>
    <row r="32566" spans="141:141">
      <c r="EK32566" s="598"/>
    </row>
    <row r="32567" spans="141:141">
      <c r="EK32567" s="598"/>
    </row>
    <row r="32568" spans="141:141">
      <c r="EK32568" s="598"/>
    </row>
    <row r="32569" spans="141:141">
      <c r="EK32569" s="598"/>
    </row>
    <row r="32570" spans="141:141">
      <c r="EK32570" s="598"/>
    </row>
    <row r="32571" spans="141:141">
      <c r="EK32571" s="598"/>
    </row>
    <row r="32572" spans="141:141">
      <c r="EK32572" s="598"/>
    </row>
    <row r="32573" spans="141:141">
      <c r="EK32573" s="598"/>
    </row>
    <row r="32574" spans="141:141">
      <c r="EK32574" s="598"/>
    </row>
    <row r="32575" spans="141:141">
      <c r="EK32575" s="598"/>
    </row>
    <row r="32576" spans="141:141">
      <c r="EK32576" s="598"/>
    </row>
    <row r="32577" spans="141:141">
      <c r="EK32577" s="598"/>
    </row>
    <row r="32578" spans="141:141">
      <c r="EK32578" s="598"/>
    </row>
    <row r="32579" spans="141:141">
      <c r="EK32579" s="598"/>
    </row>
    <row r="32580" spans="141:141">
      <c r="EK32580" s="598"/>
    </row>
    <row r="32581" spans="141:141">
      <c r="EK32581" s="598"/>
    </row>
    <row r="32582" spans="141:141">
      <c r="EK32582" s="598"/>
    </row>
    <row r="32583" spans="141:141">
      <c r="EK32583" s="598"/>
    </row>
    <row r="32584" spans="141:141">
      <c r="EK32584" s="598"/>
    </row>
    <row r="32585" spans="141:141">
      <c r="EK32585" s="598"/>
    </row>
    <row r="32586" spans="141:141">
      <c r="EK32586" s="598"/>
    </row>
    <row r="32587" spans="141:141">
      <c r="EK32587" s="598"/>
    </row>
    <row r="32588" spans="141:141">
      <c r="EK32588" s="598"/>
    </row>
    <row r="32589" spans="141:141">
      <c r="EK32589" s="598"/>
    </row>
    <row r="32590" spans="141:141">
      <c r="EK32590" s="598"/>
    </row>
    <row r="32591" spans="141:141">
      <c r="EK32591" s="598"/>
    </row>
    <row r="32592" spans="141:141">
      <c r="EK32592" s="598"/>
    </row>
    <row r="32593" spans="141:141">
      <c r="EK32593" s="598"/>
    </row>
    <row r="32594" spans="141:141">
      <c r="EK32594" s="598"/>
    </row>
    <row r="32595" spans="141:141">
      <c r="EK32595" s="598"/>
    </row>
    <row r="32596" spans="141:141">
      <c r="EK32596" s="598"/>
    </row>
    <row r="32597" spans="141:141">
      <c r="EK32597" s="598"/>
    </row>
    <row r="32598" spans="141:141">
      <c r="EK32598" s="598"/>
    </row>
    <row r="32599" spans="141:141">
      <c r="EK32599" s="598"/>
    </row>
    <row r="32600" spans="141:141">
      <c r="EK32600" s="598"/>
    </row>
    <row r="32601" spans="141:141">
      <c r="EK32601" s="598"/>
    </row>
    <row r="32602" spans="141:141">
      <c r="EK32602" s="598"/>
    </row>
    <row r="32603" spans="141:141">
      <c r="EK32603" s="598"/>
    </row>
    <row r="32604" spans="141:141">
      <c r="EK32604" s="598"/>
    </row>
    <row r="32605" spans="141:141">
      <c r="EK32605" s="598"/>
    </row>
    <row r="32606" spans="141:141">
      <c r="EK32606" s="598"/>
    </row>
    <row r="32607" spans="141:141">
      <c r="EK32607" s="598"/>
    </row>
    <row r="32608" spans="141:141">
      <c r="EK32608" s="598"/>
    </row>
    <row r="32609" spans="141:141">
      <c r="EK32609" s="598"/>
    </row>
    <row r="32610" spans="141:141">
      <c r="EK32610" s="598"/>
    </row>
    <row r="32611" spans="141:141">
      <c r="EK32611" s="598"/>
    </row>
    <row r="32612" spans="141:141">
      <c r="EK32612" s="598"/>
    </row>
    <row r="32613" spans="141:141">
      <c r="EK32613" s="598"/>
    </row>
    <row r="32614" spans="141:141">
      <c r="EK32614" s="598"/>
    </row>
    <row r="32615" spans="141:141">
      <c r="EK32615" s="598"/>
    </row>
    <row r="32616" spans="141:141">
      <c r="EK32616" s="598"/>
    </row>
    <row r="32617" spans="141:141">
      <c r="EK32617" s="598"/>
    </row>
    <row r="32618" spans="141:141">
      <c r="EK32618" s="598"/>
    </row>
    <row r="32619" spans="141:141">
      <c r="EK32619" s="598"/>
    </row>
    <row r="32620" spans="141:141">
      <c r="EK32620" s="598"/>
    </row>
    <row r="32621" spans="141:141">
      <c r="EK32621" s="598"/>
    </row>
    <row r="32622" spans="141:141">
      <c r="EK32622" s="598"/>
    </row>
    <row r="32623" spans="141:141">
      <c r="EK32623" s="598"/>
    </row>
    <row r="32624" spans="141:141">
      <c r="EK32624" s="598"/>
    </row>
    <row r="32625" spans="141:141">
      <c r="EK32625" s="598"/>
    </row>
    <row r="32626" spans="141:141">
      <c r="EK32626" s="598"/>
    </row>
    <row r="32627" spans="141:141">
      <c r="EK32627" s="598"/>
    </row>
    <row r="32628" spans="141:141">
      <c r="EK32628" s="598"/>
    </row>
    <row r="32629" spans="141:141">
      <c r="EK32629" s="598"/>
    </row>
    <row r="32630" spans="141:141">
      <c r="EK32630" s="598"/>
    </row>
    <row r="32631" spans="141:141">
      <c r="EK32631" s="598"/>
    </row>
    <row r="32632" spans="141:141">
      <c r="EK32632" s="598"/>
    </row>
    <row r="32633" spans="141:141">
      <c r="EK32633" s="598"/>
    </row>
    <row r="32634" spans="141:141">
      <c r="EK32634" s="598"/>
    </row>
    <row r="32635" spans="141:141">
      <c r="EK32635" s="598"/>
    </row>
    <row r="32636" spans="141:141">
      <c r="EK32636" s="598"/>
    </row>
    <row r="32637" spans="141:141">
      <c r="EK32637" s="598"/>
    </row>
    <row r="32638" spans="141:141">
      <c r="EK32638" s="598"/>
    </row>
    <row r="32639" spans="141:141">
      <c r="EK32639" s="598"/>
    </row>
    <row r="32640" spans="141:141">
      <c r="EK32640" s="598"/>
    </row>
    <row r="32641" spans="141:141">
      <c r="EK32641" s="598"/>
    </row>
    <row r="32642" spans="141:141">
      <c r="EK32642" s="598"/>
    </row>
    <row r="32643" spans="141:141">
      <c r="EK32643" s="598"/>
    </row>
    <row r="32644" spans="141:141">
      <c r="EK32644" s="598"/>
    </row>
    <row r="32645" spans="141:141">
      <c r="EK32645" s="598"/>
    </row>
    <row r="32646" spans="141:141">
      <c r="EK32646" s="598"/>
    </row>
    <row r="32647" spans="141:141">
      <c r="EK32647" s="598"/>
    </row>
    <row r="32648" spans="141:141">
      <c r="EK32648" s="598"/>
    </row>
    <row r="32649" spans="141:141">
      <c r="EK32649" s="598"/>
    </row>
    <row r="32650" spans="141:141">
      <c r="EK32650" s="598"/>
    </row>
    <row r="32651" spans="141:141">
      <c r="EK32651" s="598"/>
    </row>
    <row r="32652" spans="141:141">
      <c r="EK32652" s="598"/>
    </row>
    <row r="32653" spans="141:141">
      <c r="EK32653" s="598"/>
    </row>
    <row r="32654" spans="141:141">
      <c r="EK32654" s="598"/>
    </row>
    <row r="32655" spans="141:141">
      <c r="EK32655" s="598"/>
    </row>
    <row r="32656" spans="141:141">
      <c r="EK32656" s="598"/>
    </row>
    <row r="32657" spans="141:141">
      <c r="EK32657" s="598"/>
    </row>
    <row r="32658" spans="141:141">
      <c r="EK32658" s="598"/>
    </row>
    <row r="32659" spans="141:141">
      <c r="EK32659" s="598"/>
    </row>
    <row r="32660" spans="141:141">
      <c r="EK32660" s="598"/>
    </row>
    <row r="32661" spans="141:141">
      <c r="EK32661" s="598"/>
    </row>
    <row r="32662" spans="141:141">
      <c r="EK32662" s="598"/>
    </row>
    <row r="32663" spans="141:141">
      <c r="EK32663" s="598"/>
    </row>
    <row r="32664" spans="141:141">
      <c r="EK32664" s="598"/>
    </row>
    <row r="32665" spans="141:141">
      <c r="EK32665" s="598"/>
    </row>
    <row r="32666" spans="141:141">
      <c r="EK32666" s="598"/>
    </row>
    <row r="32667" spans="141:141">
      <c r="EK32667" s="598"/>
    </row>
    <row r="32668" spans="141:141">
      <c r="EK32668" s="598"/>
    </row>
    <row r="32669" spans="141:141">
      <c r="EK32669" s="598"/>
    </row>
    <row r="32670" spans="141:141">
      <c r="EK32670" s="598"/>
    </row>
    <row r="32671" spans="141:141">
      <c r="EK32671" s="598"/>
    </row>
    <row r="32672" spans="141:141">
      <c r="EK32672" s="598"/>
    </row>
    <row r="32673" spans="141:141">
      <c r="EK32673" s="598"/>
    </row>
    <row r="32674" spans="141:141">
      <c r="EK32674" s="598"/>
    </row>
    <row r="32675" spans="141:141">
      <c r="EK32675" s="598"/>
    </row>
    <row r="32676" spans="141:141">
      <c r="EK32676" s="598"/>
    </row>
    <row r="32677" spans="141:141">
      <c r="EK32677" s="598"/>
    </row>
    <row r="32678" spans="141:141">
      <c r="EK32678" s="598"/>
    </row>
    <row r="32679" spans="141:141">
      <c r="EK32679" s="598"/>
    </row>
    <row r="32680" spans="141:141">
      <c r="EK32680" s="598"/>
    </row>
    <row r="32681" spans="141:141">
      <c r="EK32681" s="598"/>
    </row>
    <row r="32682" spans="141:141">
      <c r="EK32682" s="598"/>
    </row>
    <row r="32683" spans="141:141">
      <c r="EK32683" s="598"/>
    </row>
    <row r="32684" spans="141:141">
      <c r="EK32684" s="598"/>
    </row>
    <row r="32685" spans="141:141">
      <c r="EK32685" s="598"/>
    </row>
    <row r="32686" spans="141:141">
      <c r="EK32686" s="598"/>
    </row>
    <row r="32687" spans="141:141">
      <c r="EK32687" s="598"/>
    </row>
    <row r="32688" spans="141:141">
      <c r="EK32688" s="598"/>
    </row>
    <row r="32689" spans="141:141">
      <c r="EK32689" s="598"/>
    </row>
    <row r="32690" spans="141:141">
      <c r="EK32690" s="598"/>
    </row>
    <row r="32691" spans="141:141">
      <c r="EK32691" s="598"/>
    </row>
    <row r="32692" spans="141:141">
      <c r="EK32692" s="598"/>
    </row>
    <row r="32693" spans="141:141">
      <c r="EK32693" s="598"/>
    </row>
    <row r="32694" spans="141:141">
      <c r="EK32694" s="598"/>
    </row>
    <row r="32695" spans="141:141">
      <c r="EK32695" s="598"/>
    </row>
    <row r="32696" spans="141:141">
      <c r="EK32696" s="598"/>
    </row>
    <row r="32697" spans="141:141">
      <c r="EK32697" s="598"/>
    </row>
    <row r="32698" spans="141:141">
      <c r="EK32698" s="598"/>
    </row>
    <row r="32699" spans="141:141">
      <c r="EK32699" s="598"/>
    </row>
    <row r="32700" spans="141:141">
      <c r="EK32700" s="598"/>
    </row>
    <row r="32701" spans="141:141">
      <c r="EK32701" s="598"/>
    </row>
    <row r="32702" spans="141:141">
      <c r="EK32702" s="598"/>
    </row>
    <row r="32703" spans="141:141">
      <c r="EK32703" s="598"/>
    </row>
    <row r="32704" spans="141:141">
      <c r="EK32704" s="598"/>
    </row>
    <row r="32705" spans="141:141">
      <c r="EK32705" s="598"/>
    </row>
    <row r="32706" spans="141:141">
      <c r="EK32706" s="598"/>
    </row>
    <row r="32707" spans="141:141">
      <c r="EK32707" s="598"/>
    </row>
    <row r="32708" spans="141:141">
      <c r="EK32708" s="598"/>
    </row>
    <row r="32709" spans="141:141">
      <c r="EK32709" s="598"/>
    </row>
    <row r="32710" spans="141:141">
      <c r="EK32710" s="598"/>
    </row>
    <row r="32711" spans="141:141">
      <c r="EK32711" s="598"/>
    </row>
    <row r="32712" spans="141:141">
      <c r="EK32712" s="598"/>
    </row>
    <row r="32713" spans="141:141">
      <c r="EK32713" s="598"/>
    </row>
    <row r="32714" spans="141:141">
      <c r="EK32714" s="598"/>
    </row>
    <row r="32715" spans="141:141">
      <c r="EK32715" s="598"/>
    </row>
    <row r="32716" spans="141:141">
      <c r="EK32716" s="598"/>
    </row>
    <row r="32717" spans="141:141">
      <c r="EK32717" s="598"/>
    </row>
    <row r="32718" spans="141:141">
      <c r="EK32718" s="598"/>
    </row>
    <row r="32719" spans="141:141">
      <c r="EK32719" s="598"/>
    </row>
    <row r="32720" spans="141:141">
      <c r="EK32720" s="598"/>
    </row>
    <row r="32721" spans="141:141">
      <c r="EK32721" s="598"/>
    </row>
    <row r="32722" spans="141:141">
      <c r="EK32722" s="598"/>
    </row>
    <row r="32723" spans="141:141">
      <c r="EK32723" s="598"/>
    </row>
    <row r="32724" spans="141:141">
      <c r="EK32724" s="598"/>
    </row>
    <row r="32725" spans="141:141">
      <c r="EK32725" s="598"/>
    </row>
    <row r="32726" spans="141:141">
      <c r="EK32726" s="598"/>
    </row>
    <row r="32727" spans="141:141">
      <c r="EK32727" s="598"/>
    </row>
    <row r="32728" spans="141:141">
      <c r="EK32728" s="598"/>
    </row>
    <row r="32729" spans="141:141">
      <c r="EK32729" s="598"/>
    </row>
    <row r="32730" spans="141:141">
      <c r="EK32730" s="598"/>
    </row>
    <row r="32731" spans="141:141">
      <c r="EK32731" s="598"/>
    </row>
    <row r="32732" spans="141:141">
      <c r="EK32732" s="598"/>
    </row>
    <row r="32733" spans="141:141">
      <c r="EK32733" s="598"/>
    </row>
    <row r="32734" spans="141:141">
      <c r="EK32734" s="598"/>
    </row>
    <row r="32735" spans="141:141">
      <c r="EK32735" s="598"/>
    </row>
    <row r="32736" spans="141:141">
      <c r="EK32736" s="598"/>
    </row>
    <row r="32737" spans="141:141">
      <c r="EK32737" s="598"/>
    </row>
    <row r="32738" spans="141:141">
      <c r="EK32738" s="598"/>
    </row>
    <row r="32739" spans="141:141">
      <c r="EK32739" s="598"/>
    </row>
    <row r="32740" spans="141:141">
      <c r="EK32740" s="598"/>
    </row>
    <row r="32741" spans="141:141">
      <c r="EK32741" s="598"/>
    </row>
    <row r="32742" spans="141:141">
      <c r="EK32742" s="598"/>
    </row>
    <row r="32743" spans="141:141">
      <c r="EK32743" s="598"/>
    </row>
    <row r="32744" spans="141:141">
      <c r="EK32744" s="598"/>
    </row>
    <row r="32745" spans="141:141">
      <c r="EK32745" s="598"/>
    </row>
    <row r="32746" spans="141:141">
      <c r="EK32746" s="598"/>
    </row>
    <row r="32747" spans="141:141">
      <c r="EK32747" s="598"/>
    </row>
    <row r="32748" spans="141:141">
      <c r="EK32748" s="598"/>
    </row>
    <row r="32749" spans="141:141">
      <c r="EK32749" s="598"/>
    </row>
    <row r="32750" spans="141:141">
      <c r="EK32750" s="598"/>
    </row>
    <row r="32751" spans="141:141">
      <c r="EK32751" s="598"/>
    </row>
    <row r="32752" spans="141:141">
      <c r="EK32752" s="598"/>
    </row>
    <row r="32753" spans="141:141">
      <c r="EK32753" s="598"/>
    </row>
    <row r="32754" spans="141:141">
      <c r="EK32754" s="598"/>
    </row>
    <row r="32755" spans="141:141">
      <c r="EK32755" s="598"/>
    </row>
    <row r="32756" spans="141:141">
      <c r="EK32756" s="598"/>
    </row>
    <row r="32757" spans="141:141">
      <c r="EK32757" s="598"/>
    </row>
    <row r="32758" spans="141:141">
      <c r="EK32758" s="598"/>
    </row>
    <row r="32759" spans="141:141">
      <c r="EK32759" s="598"/>
    </row>
    <row r="32760" spans="141:141">
      <c r="EK32760" s="598"/>
    </row>
    <row r="32761" spans="141:141">
      <c r="EK32761" s="598"/>
    </row>
    <row r="32762" spans="141:141">
      <c r="EK32762" s="598"/>
    </row>
    <row r="32763" spans="141:141">
      <c r="EK32763" s="598"/>
    </row>
    <row r="32764" spans="141:141">
      <c r="EK32764" s="598"/>
    </row>
    <row r="32765" spans="141:141">
      <c r="EK32765" s="598"/>
    </row>
    <row r="32766" spans="141:141">
      <c r="EK32766" s="598"/>
    </row>
    <row r="32767" spans="141:141">
      <c r="EK32767" s="598"/>
    </row>
    <row r="32768" spans="141:141">
      <c r="EK32768" s="598"/>
    </row>
    <row r="32769" spans="141:141">
      <c r="EK32769" s="598"/>
    </row>
    <row r="32770" spans="141:141">
      <c r="EK32770" s="598"/>
    </row>
    <row r="32771" spans="141:141">
      <c r="EK32771" s="598"/>
    </row>
    <row r="32772" spans="141:141">
      <c r="EK32772" s="598"/>
    </row>
    <row r="32773" spans="141:141">
      <c r="EK32773" s="598"/>
    </row>
    <row r="32774" spans="141:141">
      <c r="EK32774" s="598"/>
    </row>
    <row r="32775" spans="141:141">
      <c r="EK32775" s="598"/>
    </row>
    <row r="32776" spans="141:141">
      <c r="EK32776" s="598"/>
    </row>
    <row r="32777" spans="141:141">
      <c r="EK32777" s="598"/>
    </row>
    <row r="32778" spans="141:141">
      <c r="EK32778" s="598"/>
    </row>
    <row r="32779" spans="141:141">
      <c r="EK32779" s="598"/>
    </row>
    <row r="32780" spans="141:141">
      <c r="EK32780" s="598"/>
    </row>
    <row r="32781" spans="141:141">
      <c r="EK32781" s="598"/>
    </row>
    <row r="32782" spans="141:141">
      <c r="EK32782" s="598"/>
    </row>
    <row r="32783" spans="141:141">
      <c r="EK32783" s="598"/>
    </row>
    <row r="32784" spans="141:141">
      <c r="EK32784" s="598"/>
    </row>
    <row r="32785" spans="141:141">
      <c r="EK32785" s="598"/>
    </row>
    <row r="32786" spans="141:141">
      <c r="EK32786" s="598"/>
    </row>
    <row r="32787" spans="141:141">
      <c r="EK32787" s="598"/>
    </row>
    <row r="32788" spans="141:141">
      <c r="EK32788" s="598"/>
    </row>
    <row r="32789" spans="141:141">
      <c r="EK32789" s="598"/>
    </row>
    <row r="32790" spans="141:141">
      <c r="EK32790" s="598"/>
    </row>
    <row r="32791" spans="141:141">
      <c r="EK32791" s="598"/>
    </row>
    <row r="32792" spans="141:141">
      <c r="EK32792" s="598"/>
    </row>
    <row r="32793" spans="141:141">
      <c r="EK32793" s="598"/>
    </row>
    <row r="32794" spans="141:141">
      <c r="EK32794" s="598"/>
    </row>
    <row r="32795" spans="141:141">
      <c r="EK32795" s="598"/>
    </row>
    <row r="32796" spans="141:141">
      <c r="EK32796" s="598"/>
    </row>
    <row r="32797" spans="141:141">
      <c r="EK32797" s="598"/>
    </row>
    <row r="32798" spans="141:141">
      <c r="EK32798" s="598"/>
    </row>
    <row r="32799" spans="141:141">
      <c r="EK32799" s="598"/>
    </row>
    <row r="32800" spans="141:141">
      <c r="EK32800" s="598"/>
    </row>
    <row r="32801" spans="141:141">
      <c r="EK32801" s="598"/>
    </row>
    <row r="32802" spans="141:141">
      <c r="EK32802" s="598"/>
    </row>
    <row r="32803" spans="141:141">
      <c r="EK32803" s="598"/>
    </row>
    <row r="32804" spans="141:141">
      <c r="EK32804" s="598"/>
    </row>
    <row r="32805" spans="141:141">
      <c r="EK32805" s="598"/>
    </row>
    <row r="32806" spans="141:141">
      <c r="EK32806" s="598"/>
    </row>
    <row r="32807" spans="141:141">
      <c r="EK32807" s="598"/>
    </row>
    <row r="32808" spans="141:141">
      <c r="EK32808" s="598"/>
    </row>
    <row r="32809" spans="141:141">
      <c r="EK32809" s="598"/>
    </row>
    <row r="32810" spans="141:141">
      <c r="EK32810" s="598"/>
    </row>
    <row r="32811" spans="141:141">
      <c r="EK32811" s="598"/>
    </row>
    <row r="32812" spans="141:141">
      <c r="EK32812" s="598"/>
    </row>
    <row r="32813" spans="141:141">
      <c r="EK32813" s="598"/>
    </row>
    <row r="32814" spans="141:141">
      <c r="EK32814" s="598"/>
    </row>
    <row r="32815" spans="141:141">
      <c r="EK32815" s="598"/>
    </row>
    <row r="32816" spans="141:141">
      <c r="EK32816" s="598"/>
    </row>
    <row r="32817" spans="141:141">
      <c r="EK32817" s="598"/>
    </row>
    <row r="32818" spans="141:141">
      <c r="EK32818" s="598"/>
    </row>
    <row r="32819" spans="141:141">
      <c r="EK32819" s="598"/>
    </row>
    <row r="32820" spans="141:141">
      <c r="EK32820" s="598"/>
    </row>
    <row r="32821" spans="141:141">
      <c r="EK32821" s="598"/>
    </row>
    <row r="32822" spans="141:141">
      <c r="EK32822" s="598"/>
    </row>
    <row r="32823" spans="141:141">
      <c r="EK32823" s="598"/>
    </row>
    <row r="32824" spans="141:141">
      <c r="EK32824" s="598"/>
    </row>
    <row r="32825" spans="141:141">
      <c r="EK32825" s="598"/>
    </row>
    <row r="32826" spans="141:141">
      <c r="EK32826" s="598"/>
    </row>
    <row r="32827" spans="141:141">
      <c r="EK32827" s="598"/>
    </row>
    <row r="32828" spans="141:141">
      <c r="EK32828" s="598"/>
    </row>
    <row r="32829" spans="141:141">
      <c r="EK32829" s="598"/>
    </row>
    <row r="32830" spans="141:141">
      <c r="EK32830" s="598"/>
    </row>
    <row r="32831" spans="141:141">
      <c r="EK32831" s="598"/>
    </row>
    <row r="32832" spans="141:141">
      <c r="EK32832" s="598"/>
    </row>
    <row r="32833" spans="141:141">
      <c r="EK32833" s="598"/>
    </row>
    <row r="32834" spans="141:141">
      <c r="EK32834" s="598"/>
    </row>
    <row r="32835" spans="141:141">
      <c r="EK32835" s="598"/>
    </row>
    <row r="32836" spans="141:141">
      <c r="EK32836" s="598"/>
    </row>
    <row r="32837" spans="141:141">
      <c r="EK32837" s="598"/>
    </row>
    <row r="32838" spans="141:141">
      <c r="EK32838" s="598"/>
    </row>
    <row r="32839" spans="141:141">
      <c r="EK32839" s="598"/>
    </row>
    <row r="32840" spans="141:141">
      <c r="EK32840" s="598"/>
    </row>
    <row r="32841" spans="141:141">
      <c r="EK32841" s="598"/>
    </row>
    <row r="32842" spans="141:141">
      <c r="EK32842" s="598"/>
    </row>
    <row r="32843" spans="141:141">
      <c r="EK32843" s="598"/>
    </row>
    <row r="32844" spans="141:141">
      <c r="EK32844" s="598"/>
    </row>
    <row r="32845" spans="141:141">
      <c r="EK32845" s="598"/>
    </row>
    <row r="32846" spans="141:141">
      <c r="EK32846" s="598"/>
    </row>
    <row r="32847" spans="141:141">
      <c r="EK32847" s="598"/>
    </row>
    <row r="32848" spans="141:141">
      <c r="EK32848" s="598"/>
    </row>
    <row r="32849" spans="141:141">
      <c r="EK32849" s="598"/>
    </row>
    <row r="32850" spans="141:141">
      <c r="EK32850" s="598"/>
    </row>
    <row r="32851" spans="141:141">
      <c r="EK32851" s="598"/>
    </row>
    <row r="32852" spans="141:141">
      <c r="EK32852" s="598"/>
    </row>
    <row r="32853" spans="141:141">
      <c r="EK32853" s="598"/>
    </row>
    <row r="32854" spans="141:141">
      <c r="EK32854" s="598"/>
    </row>
    <row r="32855" spans="141:141">
      <c r="EK32855" s="598"/>
    </row>
    <row r="32856" spans="141:141">
      <c r="EK32856" s="598"/>
    </row>
    <row r="32857" spans="141:141">
      <c r="EK32857" s="598"/>
    </row>
    <row r="32858" spans="141:141">
      <c r="EK32858" s="598"/>
    </row>
    <row r="32859" spans="141:141">
      <c r="EK32859" s="598"/>
    </row>
    <row r="32860" spans="141:141">
      <c r="EK32860" s="598"/>
    </row>
    <row r="32861" spans="141:141">
      <c r="EK32861" s="598"/>
    </row>
    <row r="32862" spans="141:141">
      <c r="EK32862" s="598"/>
    </row>
    <row r="32863" spans="141:141">
      <c r="EK32863" s="598"/>
    </row>
    <row r="32864" spans="141:141">
      <c r="EK32864" s="598"/>
    </row>
    <row r="32865" spans="141:141">
      <c r="EK32865" s="598"/>
    </row>
    <row r="32866" spans="141:141">
      <c r="EK32866" s="598"/>
    </row>
    <row r="32867" spans="141:141">
      <c r="EK32867" s="598"/>
    </row>
    <row r="32868" spans="141:141">
      <c r="EK32868" s="598"/>
    </row>
    <row r="32869" spans="141:141">
      <c r="EK32869" s="598"/>
    </row>
    <row r="32870" spans="141:141">
      <c r="EK32870" s="598"/>
    </row>
    <row r="32871" spans="141:141">
      <c r="EK32871" s="598"/>
    </row>
    <row r="32872" spans="141:141">
      <c r="EK32872" s="598"/>
    </row>
    <row r="32873" spans="141:141">
      <c r="EK32873" s="598"/>
    </row>
    <row r="32874" spans="141:141">
      <c r="EK32874" s="598"/>
    </row>
    <row r="32875" spans="141:141">
      <c r="EK32875" s="598"/>
    </row>
    <row r="32876" spans="141:141">
      <c r="EK32876" s="598"/>
    </row>
    <row r="32877" spans="141:141">
      <c r="EK32877" s="598"/>
    </row>
    <row r="32878" spans="141:141">
      <c r="EK32878" s="598"/>
    </row>
    <row r="32879" spans="141:141">
      <c r="EK32879" s="598"/>
    </row>
    <row r="32880" spans="141:141">
      <c r="EK32880" s="598"/>
    </row>
    <row r="32881" spans="141:141">
      <c r="EK32881" s="598"/>
    </row>
    <row r="32882" spans="141:141">
      <c r="EK32882" s="598"/>
    </row>
    <row r="32883" spans="141:141">
      <c r="EK32883" s="598"/>
    </row>
    <row r="32884" spans="141:141">
      <c r="EK32884" s="598"/>
    </row>
    <row r="32885" spans="141:141">
      <c r="EK32885" s="598"/>
    </row>
    <row r="32886" spans="141:141">
      <c r="EK32886" s="598"/>
    </row>
    <row r="32887" spans="141:141">
      <c r="EK32887" s="598"/>
    </row>
    <row r="32888" spans="141:141">
      <c r="EK32888" s="598"/>
    </row>
    <row r="32889" spans="141:141">
      <c r="EK32889" s="598"/>
    </row>
    <row r="32890" spans="141:141">
      <c r="EK32890" s="598"/>
    </row>
    <row r="32891" spans="141:141">
      <c r="EK32891" s="598"/>
    </row>
    <row r="32892" spans="141:141">
      <c r="EK32892" s="598"/>
    </row>
    <row r="32893" spans="141:141">
      <c r="EK32893" s="598"/>
    </row>
    <row r="32894" spans="141:141">
      <c r="EK32894" s="598"/>
    </row>
    <row r="32895" spans="141:141">
      <c r="EK32895" s="598"/>
    </row>
    <row r="32896" spans="141:141">
      <c r="EK32896" s="598"/>
    </row>
    <row r="32897" spans="141:141">
      <c r="EK32897" s="598"/>
    </row>
    <row r="32898" spans="141:141">
      <c r="EK32898" s="598"/>
    </row>
    <row r="32899" spans="141:141">
      <c r="EK32899" s="598"/>
    </row>
    <row r="32900" spans="141:141">
      <c r="EK32900" s="598"/>
    </row>
    <row r="32901" spans="141:141">
      <c r="EK32901" s="598"/>
    </row>
    <row r="32902" spans="141:141">
      <c r="EK32902" s="598"/>
    </row>
    <row r="32903" spans="141:141">
      <c r="EK32903" s="598"/>
    </row>
    <row r="32904" spans="141:141">
      <c r="EK32904" s="598"/>
    </row>
    <row r="32905" spans="141:141">
      <c r="EK32905" s="598"/>
    </row>
    <row r="32906" spans="141:141">
      <c r="EK32906" s="598"/>
    </row>
    <row r="32907" spans="141:141">
      <c r="EK32907" s="598"/>
    </row>
    <row r="32908" spans="141:141">
      <c r="EK32908" s="598"/>
    </row>
    <row r="32909" spans="141:141">
      <c r="EK32909" s="598"/>
    </row>
    <row r="32910" spans="141:141">
      <c r="EK32910" s="598"/>
    </row>
    <row r="32911" spans="141:141">
      <c r="EK32911" s="598"/>
    </row>
    <row r="32912" spans="141:141">
      <c r="EK32912" s="598"/>
    </row>
    <row r="32913" spans="141:141">
      <c r="EK32913" s="598"/>
    </row>
    <row r="32914" spans="141:141">
      <c r="EK32914" s="598"/>
    </row>
    <row r="32915" spans="141:141">
      <c r="EK32915" s="598"/>
    </row>
    <row r="32916" spans="141:141">
      <c r="EK32916" s="598"/>
    </row>
    <row r="32917" spans="141:141">
      <c r="EK32917" s="598"/>
    </row>
    <row r="32918" spans="141:141">
      <c r="EK32918" s="598"/>
    </row>
    <row r="32919" spans="141:141">
      <c r="EK32919" s="598"/>
    </row>
    <row r="32920" spans="141:141">
      <c r="EK32920" s="598"/>
    </row>
    <row r="32921" spans="141:141">
      <c r="EK32921" s="598"/>
    </row>
    <row r="32922" spans="141:141">
      <c r="EK32922" s="598"/>
    </row>
    <row r="32923" spans="141:141">
      <c r="EK32923" s="598"/>
    </row>
    <row r="32924" spans="141:141">
      <c r="EK32924" s="598"/>
    </row>
    <row r="32925" spans="141:141">
      <c r="EK32925" s="598"/>
    </row>
    <row r="32926" spans="141:141">
      <c r="EK32926" s="598"/>
    </row>
    <row r="32927" spans="141:141">
      <c r="EK32927" s="598"/>
    </row>
    <row r="32928" spans="141:141">
      <c r="EK32928" s="598"/>
    </row>
    <row r="32929" spans="141:141">
      <c r="EK32929" s="598"/>
    </row>
    <row r="32930" spans="141:141">
      <c r="EK32930" s="598"/>
    </row>
    <row r="32931" spans="141:141">
      <c r="EK32931" s="598"/>
    </row>
    <row r="32932" spans="141:141">
      <c r="EK32932" s="598"/>
    </row>
    <row r="32933" spans="141:141">
      <c r="EK32933" s="598"/>
    </row>
    <row r="32934" spans="141:141">
      <c r="EK32934" s="598"/>
    </row>
    <row r="32935" spans="141:141">
      <c r="EK32935" s="598"/>
    </row>
    <row r="32936" spans="141:141">
      <c r="EK32936" s="598"/>
    </row>
    <row r="32937" spans="141:141">
      <c r="EK32937" s="598"/>
    </row>
    <row r="32938" spans="141:141">
      <c r="EK32938" s="598"/>
    </row>
    <row r="32939" spans="141:141">
      <c r="EK32939" s="598"/>
    </row>
    <row r="32940" spans="141:141">
      <c r="EK32940" s="598"/>
    </row>
    <row r="32941" spans="141:141">
      <c r="EK32941" s="598"/>
    </row>
    <row r="32942" spans="141:141">
      <c r="EK32942" s="598"/>
    </row>
    <row r="32943" spans="141:141">
      <c r="EK32943" s="598"/>
    </row>
    <row r="32944" spans="141:141">
      <c r="EK32944" s="598"/>
    </row>
    <row r="32945" spans="141:141">
      <c r="EK32945" s="598"/>
    </row>
    <row r="32946" spans="141:141">
      <c r="EK32946" s="598"/>
    </row>
    <row r="32947" spans="141:141">
      <c r="EK32947" s="598"/>
    </row>
    <row r="32948" spans="141:141">
      <c r="EK32948" s="598"/>
    </row>
    <row r="32949" spans="141:141">
      <c r="EK32949" s="598"/>
    </row>
    <row r="32950" spans="141:141">
      <c r="EK32950" s="598"/>
    </row>
    <row r="32951" spans="141:141">
      <c r="EK32951" s="598"/>
    </row>
    <row r="32952" spans="141:141">
      <c r="EK32952" s="598"/>
    </row>
    <row r="32953" spans="141:141">
      <c r="EK32953" s="598"/>
    </row>
    <row r="32954" spans="141:141">
      <c r="EK32954" s="598"/>
    </row>
    <row r="32955" spans="141:141">
      <c r="EK32955" s="598"/>
    </row>
    <row r="32956" spans="141:141">
      <c r="EK32956" s="598"/>
    </row>
    <row r="32957" spans="141:141">
      <c r="EK32957" s="598"/>
    </row>
    <row r="32958" spans="141:141">
      <c r="EK32958" s="598"/>
    </row>
    <row r="32959" spans="141:141">
      <c r="EK32959" s="598"/>
    </row>
    <row r="32960" spans="141:141">
      <c r="EK32960" s="598"/>
    </row>
    <row r="32961" spans="141:141">
      <c r="EK32961" s="598"/>
    </row>
    <row r="32962" spans="141:141">
      <c r="EK32962" s="598"/>
    </row>
    <row r="32963" spans="141:141">
      <c r="EK32963" s="598"/>
    </row>
    <row r="32964" spans="141:141">
      <c r="EK32964" s="598"/>
    </row>
    <row r="32965" spans="141:141">
      <c r="EK32965" s="598"/>
    </row>
    <row r="32966" spans="141:141">
      <c r="EK32966" s="598"/>
    </row>
    <row r="32967" spans="141:141">
      <c r="EK32967" s="598"/>
    </row>
    <row r="32968" spans="141:141">
      <c r="EK32968" s="598"/>
    </row>
    <row r="32969" spans="141:141">
      <c r="EK32969" s="598"/>
    </row>
    <row r="32970" spans="141:141">
      <c r="EK32970" s="598"/>
    </row>
    <row r="32971" spans="141:141">
      <c r="EK32971" s="598"/>
    </row>
    <row r="32972" spans="141:141">
      <c r="EK32972" s="598"/>
    </row>
    <row r="32973" spans="141:141">
      <c r="EK32973" s="598"/>
    </row>
    <row r="32974" spans="141:141">
      <c r="EK32974" s="598"/>
    </row>
    <row r="32975" spans="141:141">
      <c r="EK32975" s="598"/>
    </row>
    <row r="32976" spans="141:141">
      <c r="EK32976" s="598"/>
    </row>
    <row r="32977" spans="141:141">
      <c r="EK32977" s="598"/>
    </row>
    <row r="32978" spans="141:141">
      <c r="EK32978" s="598"/>
    </row>
    <row r="32979" spans="141:141">
      <c r="EK32979" s="598"/>
    </row>
    <row r="32980" spans="141:141">
      <c r="EK32980" s="598"/>
    </row>
    <row r="32981" spans="141:141">
      <c r="EK32981" s="598"/>
    </row>
    <row r="32982" spans="141:141">
      <c r="EK32982" s="598"/>
    </row>
    <row r="32983" spans="141:141">
      <c r="EK32983" s="598"/>
    </row>
    <row r="32984" spans="141:141">
      <c r="EK32984" s="598"/>
    </row>
    <row r="32985" spans="141:141">
      <c r="EK32985" s="598"/>
    </row>
    <row r="32986" spans="141:141">
      <c r="EK32986" s="598"/>
    </row>
    <row r="32987" spans="141:141">
      <c r="EK32987" s="598"/>
    </row>
    <row r="32988" spans="141:141">
      <c r="EK32988" s="598"/>
    </row>
    <row r="32989" spans="141:141">
      <c r="EK32989" s="598"/>
    </row>
    <row r="32990" spans="141:141">
      <c r="EK32990" s="598"/>
    </row>
    <row r="32991" spans="141:141">
      <c r="EK32991" s="598"/>
    </row>
    <row r="32992" spans="141:141">
      <c r="EK32992" s="598"/>
    </row>
    <row r="32993" spans="141:141">
      <c r="EK32993" s="598"/>
    </row>
    <row r="32994" spans="141:141">
      <c r="EK32994" s="598"/>
    </row>
    <row r="32995" spans="141:141">
      <c r="EK32995" s="598"/>
    </row>
    <row r="32996" spans="141:141">
      <c r="EK32996" s="598"/>
    </row>
    <row r="32997" spans="141:141">
      <c r="EK32997" s="598"/>
    </row>
    <row r="32998" spans="141:141">
      <c r="EK32998" s="598"/>
    </row>
    <row r="32999" spans="141:141">
      <c r="EK32999" s="598"/>
    </row>
    <row r="33000" spans="141:141">
      <c r="EK33000" s="598"/>
    </row>
    <row r="33001" spans="141:141">
      <c r="EK33001" s="598"/>
    </row>
    <row r="33002" spans="141:141">
      <c r="EK33002" s="598"/>
    </row>
    <row r="33003" spans="141:141">
      <c r="EK33003" s="598"/>
    </row>
    <row r="33004" spans="141:141">
      <c r="EK33004" s="598"/>
    </row>
    <row r="33005" spans="141:141">
      <c r="EK33005" s="598"/>
    </row>
    <row r="33006" spans="141:141">
      <c r="EK33006" s="598"/>
    </row>
    <row r="33007" spans="141:141">
      <c r="EK33007" s="598"/>
    </row>
    <row r="33008" spans="141:141">
      <c r="EK33008" s="598"/>
    </row>
    <row r="33009" spans="141:141">
      <c r="EK33009" s="598"/>
    </row>
    <row r="33010" spans="141:141">
      <c r="EK33010" s="598"/>
    </row>
    <row r="33011" spans="141:141">
      <c r="EK33011" s="598"/>
    </row>
    <row r="33012" spans="141:141">
      <c r="EK33012" s="598"/>
    </row>
    <row r="33013" spans="141:141">
      <c r="EK33013" s="598"/>
    </row>
    <row r="33014" spans="141:141">
      <c r="EK33014" s="598"/>
    </row>
    <row r="33015" spans="141:141">
      <c r="EK33015" s="598"/>
    </row>
    <row r="33016" spans="141:141">
      <c r="EK33016" s="598"/>
    </row>
    <row r="33017" spans="141:141">
      <c r="EK33017" s="598"/>
    </row>
    <row r="33018" spans="141:141">
      <c r="EK33018" s="598"/>
    </row>
    <row r="33019" spans="141:141">
      <c r="EK33019" s="598"/>
    </row>
    <row r="33020" spans="141:141">
      <c r="EK33020" s="598"/>
    </row>
    <row r="33021" spans="141:141">
      <c r="EK33021" s="598"/>
    </row>
    <row r="33022" spans="141:141">
      <c r="EK33022" s="598"/>
    </row>
    <row r="33023" spans="141:141">
      <c r="EK33023" s="598"/>
    </row>
    <row r="33024" spans="141:141">
      <c r="EK33024" s="598"/>
    </row>
    <row r="33025" spans="141:141">
      <c r="EK33025" s="598"/>
    </row>
    <row r="33026" spans="141:141">
      <c r="EK33026" s="598"/>
    </row>
    <row r="33027" spans="141:141">
      <c r="EK33027" s="598"/>
    </row>
    <row r="33028" spans="141:141">
      <c r="EK33028" s="598"/>
    </row>
    <row r="33029" spans="141:141">
      <c r="EK33029" s="598"/>
    </row>
    <row r="33030" spans="141:141">
      <c r="EK33030" s="598"/>
    </row>
    <row r="33031" spans="141:141">
      <c r="EK33031" s="598"/>
    </row>
    <row r="33032" spans="141:141">
      <c r="EK33032" s="598"/>
    </row>
    <row r="33033" spans="141:141">
      <c r="EK33033" s="598"/>
    </row>
    <row r="33034" spans="141:141">
      <c r="EK33034" s="598"/>
    </row>
    <row r="33035" spans="141:141">
      <c r="EK33035" s="598"/>
    </row>
    <row r="33036" spans="141:141">
      <c r="EK33036" s="598"/>
    </row>
    <row r="33037" spans="141:141">
      <c r="EK33037" s="598"/>
    </row>
    <row r="33038" spans="141:141">
      <c r="EK33038" s="598"/>
    </row>
    <row r="33039" spans="141:141">
      <c r="EK33039" s="598"/>
    </row>
    <row r="33040" spans="141:141">
      <c r="EK33040" s="598"/>
    </row>
    <row r="33041" spans="141:141">
      <c r="EK33041" s="598"/>
    </row>
    <row r="33042" spans="141:141">
      <c r="EK33042" s="598"/>
    </row>
    <row r="33043" spans="141:141">
      <c r="EK33043" s="598"/>
    </row>
    <row r="33044" spans="141:141">
      <c r="EK33044" s="598"/>
    </row>
    <row r="33045" spans="141:141">
      <c r="EK33045" s="598"/>
    </row>
    <row r="33046" spans="141:141">
      <c r="EK33046" s="598"/>
    </row>
    <row r="33047" spans="141:141">
      <c r="EK33047" s="598"/>
    </row>
    <row r="33048" spans="141:141">
      <c r="EK33048" s="598"/>
    </row>
    <row r="33049" spans="141:141">
      <c r="EK33049" s="598"/>
    </row>
    <row r="33050" spans="141:141">
      <c r="EK33050" s="598"/>
    </row>
    <row r="33051" spans="141:141">
      <c r="EK33051" s="598"/>
    </row>
    <row r="33052" spans="141:141">
      <c r="EK33052" s="598"/>
    </row>
    <row r="33053" spans="141:141">
      <c r="EK33053" s="598"/>
    </row>
    <row r="33054" spans="141:141">
      <c r="EK33054" s="598"/>
    </row>
    <row r="33055" spans="141:141">
      <c r="EK33055" s="598"/>
    </row>
    <row r="33056" spans="141:141">
      <c r="EK33056" s="598"/>
    </row>
    <row r="33057" spans="141:141">
      <c r="EK33057" s="598"/>
    </row>
    <row r="33058" spans="141:141">
      <c r="EK33058" s="598"/>
    </row>
    <row r="33059" spans="141:141">
      <c r="EK33059" s="598"/>
    </row>
    <row r="33060" spans="141:141">
      <c r="EK33060" s="598"/>
    </row>
    <row r="33061" spans="141:141">
      <c r="EK33061" s="598"/>
    </row>
    <row r="33062" spans="141:141">
      <c r="EK33062" s="598"/>
    </row>
    <row r="33063" spans="141:141">
      <c r="EK33063" s="598"/>
    </row>
    <row r="33064" spans="141:141">
      <c r="EK33064" s="598"/>
    </row>
    <row r="33065" spans="141:141">
      <c r="EK33065" s="598"/>
    </row>
    <row r="33066" spans="141:141">
      <c r="EK33066" s="598"/>
    </row>
    <row r="33067" spans="141:141">
      <c r="EK33067" s="598"/>
    </row>
    <row r="33068" spans="141:141">
      <c r="EK33068" s="598"/>
    </row>
    <row r="33069" spans="141:141">
      <c r="EK33069" s="598"/>
    </row>
    <row r="33070" spans="141:141">
      <c r="EK33070" s="598"/>
    </row>
    <row r="33071" spans="141:141">
      <c r="EK33071" s="598"/>
    </row>
    <row r="33072" spans="141:141">
      <c r="EK33072" s="598"/>
    </row>
    <row r="33073" spans="141:141">
      <c r="EK33073" s="598"/>
    </row>
    <row r="33074" spans="141:141">
      <c r="EK33074" s="598"/>
    </row>
    <row r="33075" spans="141:141">
      <c r="EK33075" s="598"/>
    </row>
    <row r="33076" spans="141:141">
      <c r="EK33076" s="598"/>
    </row>
    <row r="33077" spans="141:141">
      <c r="EK33077" s="598"/>
    </row>
    <row r="33078" spans="141:141">
      <c r="EK33078" s="598"/>
    </row>
    <row r="33079" spans="141:141">
      <c r="EK33079" s="598"/>
    </row>
    <row r="33080" spans="141:141">
      <c r="EK33080" s="598"/>
    </row>
    <row r="33081" spans="141:141">
      <c r="EK33081" s="598"/>
    </row>
    <row r="33082" spans="141:141">
      <c r="EK33082" s="598"/>
    </row>
    <row r="33083" spans="141:141">
      <c r="EK33083" s="598"/>
    </row>
    <row r="33084" spans="141:141">
      <c r="EK33084" s="598"/>
    </row>
    <row r="33085" spans="141:141">
      <c r="EK33085" s="598"/>
    </row>
    <row r="33086" spans="141:141">
      <c r="EK33086" s="598"/>
    </row>
    <row r="33087" spans="141:141">
      <c r="EK33087" s="598"/>
    </row>
    <row r="33088" spans="141:141">
      <c r="EK33088" s="598"/>
    </row>
    <row r="33089" spans="141:141">
      <c r="EK33089" s="598"/>
    </row>
    <row r="33090" spans="141:141">
      <c r="EK33090" s="598"/>
    </row>
    <row r="33091" spans="141:141">
      <c r="EK33091" s="598"/>
    </row>
    <row r="33092" spans="141:141">
      <c r="EK33092" s="598"/>
    </row>
    <row r="33093" spans="141:141">
      <c r="EK33093" s="598"/>
    </row>
    <row r="33094" spans="141:141">
      <c r="EK33094" s="598"/>
    </row>
    <row r="33095" spans="141:141">
      <c r="EK33095" s="598"/>
    </row>
    <row r="33096" spans="141:141">
      <c r="EK33096" s="598"/>
    </row>
    <row r="33097" spans="141:141">
      <c r="EK33097" s="598"/>
    </row>
    <row r="33098" spans="141:141">
      <c r="EK33098" s="598"/>
    </row>
    <row r="33099" spans="141:141">
      <c r="EK33099" s="598"/>
    </row>
    <row r="33100" spans="141:141">
      <c r="EK33100" s="598"/>
    </row>
    <row r="33101" spans="141:141">
      <c r="EK33101" s="598"/>
    </row>
    <row r="33102" spans="141:141">
      <c r="EK33102" s="598"/>
    </row>
    <row r="33103" spans="141:141">
      <c r="EK33103" s="598"/>
    </row>
    <row r="33104" spans="141:141">
      <c r="EK33104" s="598"/>
    </row>
    <row r="33105" spans="141:141">
      <c r="EK33105" s="598"/>
    </row>
    <row r="33106" spans="141:141">
      <c r="EK33106" s="598"/>
    </row>
    <row r="33107" spans="141:141">
      <c r="EK33107" s="598"/>
    </row>
    <row r="33108" spans="141:141">
      <c r="EK33108" s="598"/>
    </row>
    <row r="33109" spans="141:141">
      <c r="EK33109" s="598"/>
    </row>
    <row r="33110" spans="141:141">
      <c r="EK33110" s="598"/>
    </row>
    <row r="33111" spans="141:141">
      <c r="EK33111" s="598"/>
    </row>
    <row r="33112" spans="141:141">
      <c r="EK33112" s="598"/>
    </row>
    <row r="33113" spans="141:141">
      <c r="EK33113" s="598"/>
    </row>
    <row r="33114" spans="141:141">
      <c r="EK33114" s="598"/>
    </row>
    <row r="33115" spans="141:141">
      <c r="EK33115" s="598"/>
    </row>
    <row r="33116" spans="141:141">
      <c r="EK33116" s="598"/>
    </row>
    <row r="33117" spans="141:141">
      <c r="EK33117" s="598"/>
    </row>
    <row r="33118" spans="141:141">
      <c r="EK33118" s="598"/>
    </row>
    <row r="33119" spans="141:141">
      <c r="EK33119" s="598"/>
    </row>
    <row r="33120" spans="141:141">
      <c r="EK33120" s="598"/>
    </row>
    <row r="33121" spans="141:141">
      <c r="EK33121" s="598"/>
    </row>
    <row r="33122" spans="141:141">
      <c r="EK33122" s="598"/>
    </row>
    <row r="33123" spans="141:141">
      <c r="EK33123" s="598"/>
    </row>
    <row r="33124" spans="141:141">
      <c r="EK33124" s="598"/>
    </row>
    <row r="33125" spans="141:141">
      <c r="EK33125" s="598"/>
    </row>
    <row r="33126" spans="141:141">
      <c r="EK33126" s="598"/>
    </row>
    <row r="33127" spans="141:141">
      <c r="EK33127" s="598"/>
    </row>
    <row r="33128" spans="141:141">
      <c r="EK33128" s="598"/>
    </row>
    <row r="33129" spans="141:141">
      <c r="EK33129" s="598"/>
    </row>
    <row r="33130" spans="141:141">
      <c r="EK33130" s="598"/>
    </row>
    <row r="33131" spans="141:141">
      <c r="EK33131" s="598"/>
    </row>
    <row r="33132" spans="141:141">
      <c r="EK33132" s="598"/>
    </row>
    <row r="33133" spans="141:141">
      <c r="EK33133" s="598"/>
    </row>
    <row r="33134" spans="141:141">
      <c r="EK33134" s="598"/>
    </row>
    <row r="33135" spans="141:141">
      <c r="EK33135" s="598"/>
    </row>
    <row r="33136" spans="141:141">
      <c r="EK33136" s="598"/>
    </row>
    <row r="33137" spans="141:141">
      <c r="EK33137" s="598"/>
    </row>
    <row r="33138" spans="141:141">
      <c r="EK33138" s="598"/>
    </row>
    <row r="33139" spans="141:141">
      <c r="EK33139" s="598"/>
    </row>
    <row r="33140" spans="141:141">
      <c r="EK33140" s="598"/>
    </row>
    <row r="33141" spans="141:141">
      <c r="EK33141" s="598"/>
    </row>
    <row r="33142" spans="141:141">
      <c r="EK33142" s="598"/>
    </row>
    <row r="33143" spans="141:141">
      <c r="EK33143" s="598"/>
    </row>
    <row r="33144" spans="141:141">
      <c r="EK33144" s="598"/>
    </row>
    <row r="33145" spans="141:141">
      <c r="EK33145" s="598"/>
    </row>
    <row r="33146" spans="141:141">
      <c r="EK33146" s="598"/>
    </row>
    <row r="33147" spans="141:141">
      <c r="EK33147" s="598"/>
    </row>
    <row r="33148" spans="141:141">
      <c r="EK33148" s="598"/>
    </row>
    <row r="33149" spans="141:141">
      <c r="EK33149" s="598"/>
    </row>
    <row r="33150" spans="141:141">
      <c r="EK33150" s="598"/>
    </row>
    <row r="33151" spans="141:141">
      <c r="EK33151" s="598"/>
    </row>
    <row r="33152" spans="141:141">
      <c r="EK33152" s="598"/>
    </row>
    <row r="33153" spans="141:141">
      <c r="EK33153" s="598"/>
    </row>
    <row r="33154" spans="141:141">
      <c r="EK33154" s="598"/>
    </row>
    <row r="33155" spans="141:141">
      <c r="EK33155" s="598"/>
    </row>
    <row r="33156" spans="141:141">
      <c r="EK33156" s="598"/>
    </row>
    <row r="33157" spans="141:141">
      <c r="EK33157" s="598"/>
    </row>
    <row r="33158" spans="141:141">
      <c r="EK33158" s="598"/>
    </row>
    <row r="33159" spans="141:141">
      <c r="EK33159" s="598"/>
    </row>
    <row r="33160" spans="141:141">
      <c r="EK33160" s="598"/>
    </row>
    <row r="33161" spans="141:141">
      <c r="EK33161" s="598"/>
    </row>
    <row r="33162" spans="141:141">
      <c r="EK33162" s="598"/>
    </row>
    <row r="33163" spans="141:141">
      <c r="EK33163" s="598"/>
    </row>
    <row r="33164" spans="141:141">
      <c r="EK33164" s="598"/>
    </row>
    <row r="33165" spans="141:141">
      <c r="EK33165" s="598"/>
    </row>
    <row r="33166" spans="141:141">
      <c r="EK33166" s="598"/>
    </row>
    <row r="33167" spans="141:141">
      <c r="EK33167" s="598"/>
    </row>
    <row r="33168" spans="141:141">
      <c r="EK33168" s="598"/>
    </row>
    <row r="33169" spans="141:141">
      <c r="EK33169" s="598"/>
    </row>
    <row r="33170" spans="141:141">
      <c r="EK33170" s="598"/>
    </row>
    <row r="33171" spans="141:141">
      <c r="EK33171" s="598"/>
    </row>
    <row r="33172" spans="141:141">
      <c r="EK33172" s="598"/>
    </row>
    <row r="33173" spans="141:141">
      <c r="EK33173" s="598"/>
    </row>
    <row r="33174" spans="141:141">
      <c r="EK33174" s="598"/>
    </row>
    <row r="33175" spans="141:141">
      <c r="EK33175" s="598"/>
    </row>
    <row r="33176" spans="141:141">
      <c r="EK33176" s="598"/>
    </row>
    <row r="33177" spans="141:141">
      <c r="EK33177" s="598"/>
    </row>
    <row r="33178" spans="141:141">
      <c r="EK33178" s="598"/>
    </row>
    <row r="33179" spans="141:141">
      <c r="EK33179" s="598"/>
    </row>
    <row r="33180" spans="141:141">
      <c r="EK33180" s="598"/>
    </row>
    <row r="33181" spans="141:141">
      <c r="EK33181" s="598"/>
    </row>
    <row r="33182" spans="141:141">
      <c r="EK33182" s="598"/>
    </row>
    <row r="33183" spans="141:141">
      <c r="EK33183" s="598"/>
    </row>
    <row r="33184" spans="141:141">
      <c r="EK33184" s="598"/>
    </row>
    <row r="33185" spans="141:141">
      <c r="EK33185" s="598"/>
    </row>
    <row r="33186" spans="141:141">
      <c r="EK33186" s="598"/>
    </row>
    <row r="33187" spans="141:141">
      <c r="EK33187" s="598"/>
    </row>
    <row r="33188" spans="141:141">
      <c r="EK33188" s="598"/>
    </row>
    <row r="33189" spans="141:141">
      <c r="EK33189" s="598"/>
    </row>
    <row r="33190" spans="141:141">
      <c r="EK33190" s="598"/>
    </row>
    <row r="33191" spans="141:141">
      <c r="EK33191" s="598"/>
    </row>
    <row r="33192" spans="141:141">
      <c r="EK33192" s="598"/>
    </row>
    <row r="33193" spans="141:141">
      <c r="EK33193" s="598"/>
    </row>
    <row r="33194" spans="141:141">
      <c r="EK33194" s="598"/>
    </row>
    <row r="33195" spans="141:141">
      <c r="EK33195" s="598"/>
    </row>
    <row r="33196" spans="141:141">
      <c r="EK33196" s="598"/>
    </row>
    <row r="33197" spans="141:141">
      <c r="EK33197" s="598"/>
    </row>
    <row r="33198" spans="141:141">
      <c r="EK33198" s="598"/>
    </row>
    <row r="33199" spans="141:141">
      <c r="EK33199" s="598"/>
    </row>
    <row r="33200" spans="141:141">
      <c r="EK33200" s="598"/>
    </row>
    <row r="33201" spans="141:141">
      <c r="EK33201" s="598"/>
    </row>
    <row r="33202" spans="141:141">
      <c r="EK33202" s="598"/>
    </row>
    <row r="33203" spans="141:141">
      <c r="EK33203" s="598"/>
    </row>
    <row r="33204" spans="141:141">
      <c r="EK33204" s="598"/>
    </row>
    <row r="33205" spans="141:141">
      <c r="EK33205" s="598"/>
    </row>
    <row r="33206" spans="141:141">
      <c r="EK33206" s="598"/>
    </row>
    <row r="33207" spans="141:141">
      <c r="EK33207" s="598"/>
    </row>
    <row r="33208" spans="141:141">
      <c r="EK33208" s="598"/>
    </row>
    <row r="33209" spans="141:141">
      <c r="EK33209" s="598"/>
    </row>
    <row r="33210" spans="141:141">
      <c r="EK33210" s="598"/>
    </row>
    <row r="33211" spans="141:141">
      <c r="EK33211" s="598"/>
    </row>
    <row r="33212" spans="141:141">
      <c r="EK33212" s="598"/>
    </row>
    <row r="33213" spans="141:141">
      <c r="EK33213" s="598"/>
    </row>
    <row r="33214" spans="141:141">
      <c r="EK33214" s="598"/>
    </row>
    <row r="33215" spans="141:141">
      <c r="EK33215" s="598"/>
    </row>
    <row r="33216" spans="141:141">
      <c r="EK33216" s="598"/>
    </row>
    <row r="33217" spans="141:141">
      <c r="EK33217" s="598"/>
    </row>
    <row r="33218" spans="141:141">
      <c r="EK33218" s="598"/>
    </row>
    <row r="33219" spans="141:141">
      <c r="EK33219" s="598"/>
    </row>
    <row r="33220" spans="141:141">
      <c r="EK33220" s="598"/>
    </row>
    <row r="33221" spans="141:141">
      <c r="EK33221" s="598"/>
    </row>
    <row r="33222" spans="141:141">
      <c r="EK33222" s="598"/>
    </row>
    <row r="33223" spans="141:141">
      <c r="EK33223" s="598"/>
    </row>
    <row r="33224" spans="141:141">
      <c r="EK33224" s="598"/>
    </row>
    <row r="33225" spans="141:141">
      <c r="EK33225" s="598"/>
    </row>
    <row r="33226" spans="141:141">
      <c r="EK33226" s="598"/>
    </row>
    <row r="33227" spans="141:141">
      <c r="EK33227" s="598"/>
    </row>
    <row r="33228" spans="141:141">
      <c r="EK33228" s="598"/>
    </row>
    <row r="33229" spans="141:141">
      <c r="EK33229" s="598"/>
    </row>
    <row r="33230" spans="141:141">
      <c r="EK33230" s="598"/>
    </row>
    <row r="33231" spans="141:141">
      <c r="EK33231" s="598"/>
    </row>
    <row r="33232" spans="141:141">
      <c r="EK33232" s="598"/>
    </row>
    <row r="33233" spans="141:141">
      <c r="EK33233" s="598"/>
    </row>
    <row r="33234" spans="141:141">
      <c r="EK33234" s="598"/>
    </row>
    <row r="33235" spans="141:141">
      <c r="EK33235" s="598"/>
    </row>
    <row r="33236" spans="141:141">
      <c r="EK33236" s="598"/>
    </row>
    <row r="33237" spans="141:141">
      <c r="EK33237" s="598"/>
    </row>
    <row r="33238" spans="141:141">
      <c r="EK33238" s="598"/>
    </row>
    <row r="33239" spans="141:141">
      <c r="EK33239" s="598"/>
    </row>
    <row r="33240" spans="141:141">
      <c r="EK33240" s="598"/>
    </row>
    <row r="33241" spans="141:141">
      <c r="EK33241" s="598"/>
    </row>
    <row r="33242" spans="141:141">
      <c r="EK33242" s="598"/>
    </row>
    <row r="33243" spans="141:141">
      <c r="EK33243" s="598"/>
    </row>
    <row r="33244" spans="141:141">
      <c r="EK33244" s="598"/>
    </row>
    <row r="33245" spans="141:141">
      <c r="EK33245" s="598"/>
    </row>
    <row r="33246" spans="141:141">
      <c r="EK33246" s="598"/>
    </row>
    <row r="33247" spans="141:141">
      <c r="EK33247" s="598"/>
    </row>
    <row r="33248" spans="141:141">
      <c r="EK33248" s="598"/>
    </row>
    <row r="33249" spans="141:141">
      <c r="EK33249" s="598"/>
    </row>
    <row r="33250" spans="141:141">
      <c r="EK33250" s="598"/>
    </row>
    <row r="33251" spans="141:141">
      <c r="EK33251" s="598"/>
    </row>
    <row r="33252" spans="141:141">
      <c r="EK33252" s="598"/>
    </row>
    <row r="33253" spans="141:141">
      <c r="EK33253" s="598"/>
    </row>
    <row r="33254" spans="141:141">
      <c r="EK33254" s="598"/>
    </row>
    <row r="33255" spans="141:141">
      <c r="EK33255" s="598"/>
    </row>
    <row r="33256" spans="141:141">
      <c r="EK33256" s="598"/>
    </row>
    <row r="33257" spans="141:141">
      <c r="EK33257" s="598"/>
    </row>
    <row r="33258" spans="141:141">
      <c r="EK33258" s="598"/>
    </row>
    <row r="33259" spans="141:141">
      <c r="EK33259" s="598"/>
    </row>
    <row r="33260" spans="141:141">
      <c r="EK33260" s="598"/>
    </row>
    <row r="33261" spans="141:141">
      <c r="EK33261" s="598"/>
    </row>
    <row r="33262" spans="141:141">
      <c r="EK33262" s="598"/>
    </row>
    <row r="33263" spans="141:141">
      <c r="EK33263" s="598"/>
    </row>
    <row r="33264" spans="141:141">
      <c r="EK33264" s="598"/>
    </row>
    <row r="33265" spans="141:141">
      <c r="EK33265" s="598"/>
    </row>
    <row r="33266" spans="141:141">
      <c r="EK33266" s="598"/>
    </row>
    <row r="33267" spans="141:141">
      <c r="EK33267" s="598"/>
    </row>
    <row r="33268" spans="141:141">
      <c r="EK33268" s="598"/>
    </row>
    <row r="33269" spans="141:141">
      <c r="EK33269" s="598"/>
    </row>
    <row r="33270" spans="141:141">
      <c r="EK33270" s="598"/>
    </row>
    <row r="33271" spans="141:141">
      <c r="EK33271" s="598"/>
    </row>
    <row r="33272" spans="141:141">
      <c r="EK33272" s="598"/>
    </row>
    <row r="33273" spans="141:141">
      <c r="EK33273" s="598"/>
    </row>
    <row r="33274" spans="141:141">
      <c r="EK33274" s="598"/>
    </row>
    <row r="33275" spans="141:141">
      <c r="EK33275" s="598"/>
    </row>
    <row r="33276" spans="141:141">
      <c r="EK33276" s="598"/>
    </row>
    <row r="33277" spans="141:141">
      <c r="EK33277" s="598"/>
    </row>
    <row r="33278" spans="141:141">
      <c r="EK33278" s="598"/>
    </row>
    <row r="33279" spans="141:141">
      <c r="EK33279" s="598"/>
    </row>
    <row r="33280" spans="141:141">
      <c r="EK33280" s="598"/>
    </row>
    <row r="33281" spans="141:141">
      <c r="EK33281" s="598"/>
    </row>
    <row r="33282" spans="141:141">
      <c r="EK33282" s="598"/>
    </row>
    <row r="33283" spans="141:141">
      <c r="EK33283" s="598"/>
    </row>
    <row r="33284" spans="141:141">
      <c r="EK33284" s="598"/>
    </row>
    <row r="33285" spans="141:141">
      <c r="EK33285" s="598"/>
    </row>
    <row r="33286" spans="141:141">
      <c r="EK33286" s="598"/>
    </row>
    <row r="33287" spans="141:141">
      <c r="EK33287" s="598"/>
    </row>
    <row r="33288" spans="141:141">
      <c r="EK33288" s="598"/>
    </row>
    <row r="33289" spans="141:141">
      <c r="EK33289" s="598"/>
    </row>
    <row r="33290" spans="141:141">
      <c r="EK33290" s="598"/>
    </row>
    <row r="33291" spans="141:141">
      <c r="EK33291" s="598"/>
    </row>
    <row r="33292" spans="141:141">
      <c r="EK33292" s="598"/>
    </row>
    <row r="33293" spans="141:141">
      <c r="EK33293" s="598"/>
    </row>
    <row r="33294" spans="141:141">
      <c r="EK33294" s="598"/>
    </row>
    <row r="33295" spans="141:141">
      <c r="EK33295" s="598"/>
    </row>
    <row r="33296" spans="141:141">
      <c r="EK33296" s="598"/>
    </row>
    <row r="33297" spans="141:141">
      <c r="EK33297" s="598"/>
    </row>
    <row r="33298" spans="141:141">
      <c r="EK33298" s="598"/>
    </row>
    <row r="33299" spans="141:141">
      <c r="EK33299" s="598"/>
    </row>
    <row r="33300" spans="141:141">
      <c r="EK33300" s="598"/>
    </row>
    <row r="33301" spans="141:141">
      <c r="EK33301" s="598"/>
    </row>
    <row r="33302" spans="141:141">
      <c r="EK33302" s="598"/>
    </row>
    <row r="33303" spans="141:141">
      <c r="EK33303" s="598"/>
    </row>
    <row r="33304" spans="141:141">
      <c r="EK33304" s="598"/>
    </row>
    <row r="33305" spans="141:141">
      <c r="EK33305" s="598"/>
    </row>
    <row r="33306" spans="141:141">
      <c r="EK33306" s="598"/>
    </row>
    <row r="33307" spans="141:141">
      <c r="EK33307" s="598"/>
    </row>
    <row r="33308" spans="141:141">
      <c r="EK33308" s="598"/>
    </row>
    <row r="33309" spans="141:141">
      <c r="EK33309" s="598"/>
    </row>
    <row r="33310" spans="141:141">
      <c r="EK33310" s="598"/>
    </row>
    <row r="33311" spans="141:141">
      <c r="EK33311" s="598"/>
    </row>
    <row r="33312" spans="141:141">
      <c r="EK33312" s="598"/>
    </row>
    <row r="33313" spans="141:141">
      <c r="EK33313" s="598"/>
    </row>
    <row r="33314" spans="141:141">
      <c r="EK33314" s="598"/>
    </row>
    <row r="33315" spans="141:141">
      <c r="EK33315" s="598"/>
    </row>
    <row r="33316" spans="141:141">
      <c r="EK33316" s="598"/>
    </row>
    <row r="33317" spans="141:141">
      <c r="EK33317" s="598"/>
    </row>
    <row r="33318" spans="141:141">
      <c r="EK33318" s="598"/>
    </row>
    <row r="33319" spans="141:141">
      <c r="EK33319" s="598"/>
    </row>
    <row r="33320" spans="141:141">
      <c r="EK33320" s="598"/>
    </row>
    <row r="33321" spans="141:141">
      <c r="EK33321" s="598"/>
    </row>
    <row r="33322" spans="141:141">
      <c r="EK33322" s="598"/>
    </row>
    <row r="33323" spans="141:141">
      <c r="EK33323" s="598"/>
    </row>
    <row r="33324" spans="141:141">
      <c r="EK33324" s="598"/>
    </row>
    <row r="33325" spans="141:141">
      <c r="EK33325" s="598"/>
    </row>
    <row r="33326" spans="141:141">
      <c r="EK33326" s="598"/>
    </row>
    <row r="33327" spans="141:141">
      <c r="EK33327" s="598"/>
    </row>
    <row r="33328" spans="141:141">
      <c r="EK33328" s="598"/>
    </row>
    <row r="33329" spans="141:141">
      <c r="EK33329" s="598"/>
    </row>
    <row r="33330" spans="141:141">
      <c r="EK33330" s="598"/>
    </row>
    <row r="33331" spans="141:141">
      <c r="EK33331" s="598"/>
    </row>
    <row r="33332" spans="141:141">
      <c r="EK33332" s="598"/>
    </row>
    <row r="33333" spans="141:141">
      <c r="EK33333" s="598"/>
    </row>
    <row r="33334" spans="141:141">
      <c r="EK33334" s="598"/>
    </row>
    <row r="33335" spans="141:141">
      <c r="EK33335" s="598"/>
    </row>
    <row r="33336" spans="141:141">
      <c r="EK33336" s="598"/>
    </row>
    <row r="33337" spans="141:141">
      <c r="EK33337" s="598"/>
    </row>
    <row r="33338" spans="141:141">
      <c r="EK33338" s="598"/>
    </row>
    <row r="33339" spans="141:141">
      <c r="EK33339" s="598"/>
    </row>
    <row r="33340" spans="141:141">
      <c r="EK33340" s="598"/>
    </row>
    <row r="33341" spans="141:141">
      <c r="EK33341" s="598"/>
    </row>
    <row r="33342" spans="141:141">
      <c r="EK33342" s="598"/>
    </row>
    <row r="33343" spans="141:141">
      <c r="EK33343" s="598"/>
    </row>
    <row r="33344" spans="141:141">
      <c r="EK33344" s="598"/>
    </row>
    <row r="33345" spans="141:141">
      <c r="EK33345" s="598"/>
    </row>
    <row r="33346" spans="141:141">
      <c r="EK33346" s="598"/>
    </row>
    <row r="33347" spans="141:141">
      <c r="EK33347" s="598"/>
    </row>
    <row r="33348" spans="141:141">
      <c r="EK33348" s="598"/>
    </row>
    <row r="33349" spans="141:141">
      <c r="EK33349" s="598"/>
    </row>
    <row r="33350" spans="141:141">
      <c r="EK33350" s="598"/>
    </row>
    <row r="33351" spans="141:141">
      <c r="EK33351" s="598"/>
    </row>
    <row r="33352" spans="141:141">
      <c r="EK33352" s="598"/>
    </row>
    <row r="33353" spans="141:141">
      <c r="EK33353" s="598"/>
    </row>
    <row r="33354" spans="141:141">
      <c r="EK33354" s="598"/>
    </row>
    <row r="33355" spans="141:141">
      <c r="EK33355" s="598"/>
    </row>
    <row r="33356" spans="141:141">
      <c r="EK33356" s="598"/>
    </row>
    <row r="33357" spans="141:141">
      <c r="EK33357" s="598"/>
    </row>
    <row r="33358" spans="141:141">
      <c r="EK33358" s="598"/>
    </row>
    <row r="33359" spans="141:141">
      <c r="EK33359" s="598"/>
    </row>
    <row r="33360" spans="141:141">
      <c r="EK33360" s="598"/>
    </row>
    <row r="33361" spans="141:141">
      <c r="EK33361" s="598"/>
    </row>
    <row r="33362" spans="141:141">
      <c r="EK33362" s="598"/>
    </row>
    <row r="33363" spans="141:141">
      <c r="EK33363" s="598"/>
    </row>
    <row r="33364" spans="141:141">
      <c r="EK33364" s="598"/>
    </row>
    <row r="33365" spans="141:141">
      <c r="EK33365" s="598"/>
    </row>
    <row r="33366" spans="141:141">
      <c r="EK33366" s="598"/>
    </row>
    <row r="33367" spans="141:141">
      <c r="EK33367" s="598"/>
    </row>
    <row r="33368" spans="141:141">
      <c r="EK33368" s="598"/>
    </row>
    <row r="33369" spans="141:141">
      <c r="EK33369" s="598"/>
    </row>
    <row r="33370" spans="141:141">
      <c r="EK33370" s="598"/>
    </row>
    <row r="33371" spans="141:141">
      <c r="EK33371" s="598"/>
    </row>
    <row r="33372" spans="141:141">
      <c r="EK33372" s="598"/>
    </row>
    <row r="33373" spans="141:141">
      <c r="EK33373" s="598"/>
    </row>
    <row r="33374" spans="141:141">
      <c r="EK33374" s="598"/>
    </row>
    <row r="33375" spans="141:141">
      <c r="EK33375" s="598"/>
    </row>
    <row r="33376" spans="141:141">
      <c r="EK33376" s="598"/>
    </row>
    <row r="33377" spans="141:141">
      <c r="EK33377" s="598"/>
    </row>
    <row r="33378" spans="141:141">
      <c r="EK33378" s="598"/>
    </row>
    <row r="33379" spans="141:141">
      <c r="EK33379" s="598"/>
    </row>
    <row r="33380" spans="141:141">
      <c r="EK33380" s="598"/>
    </row>
    <row r="33381" spans="141:141">
      <c r="EK33381" s="598"/>
    </row>
    <row r="33382" spans="141:141">
      <c r="EK33382" s="598"/>
    </row>
    <row r="33383" spans="141:141">
      <c r="EK33383" s="598"/>
    </row>
    <row r="33384" spans="141:141">
      <c r="EK33384" s="598"/>
    </row>
    <row r="33385" spans="141:141">
      <c r="EK33385" s="598"/>
    </row>
    <row r="33386" spans="141:141">
      <c r="EK33386" s="598"/>
    </row>
    <row r="33387" spans="141:141">
      <c r="EK33387" s="598"/>
    </row>
    <row r="33388" spans="141:141">
      <c r="EK33388" s="598"/>
    </row>
    <row r="33389" spans="141:141">
      <c r="EK33389" s="598"/>
    </row>
    <row r="33390" spans="141:141">
      <c r="EK33390" s="598"/>
    </row>
    <row r="33391" spans="141:141">
      <c r="EK33391" s="598"/>
    </row>
    <row r="33392" spans="141:141">
      <c r="EK33392" s="598"/>
    </row>
    <row r="33393" spans="141:141">
      <c r="EK33393" s="598"/>
    </row>
    <row r="33394" spans="141:141">
      <c r="EK33394" s="598"/>
    </row>
    <row r="33395" spans="141:141">
      <c r="EK33395" s="598"/>
    </row>
    <row r="33396" spans="141:141">
      <c r="EK33396" s="598"/>
    </row>
    <row r="33397" spans="141:141">
      <c r="EK33397" s="598"/>
    </row>
    <row r="33398" spans="141:141">
      <c r="EK33398" s="598"/>
    </row>
    <row r="33399" spans="141:141">
      <c r="EK33399" s="598"/>
    </row>
    <row r="33400" spans="141:141">
      <c r="EK33400" s="598"/>
    </row>
    <row r="33401" spans="141:141">
      <c r="EK33401" s="598"/>
    </row>
    <row r="33402" spans="141:141">
      <c r="EK33402" s="598"/>
    </row>
    <row r="33403" spans="141:141">
      <c r="EK33403" s="598"/>
    </row>
    <row r="33404" spans="141:141">
      <c r="EK33404" s="598"/>
    </row>
    <row r="33405" spans="141:141">
      <c r="EK33405" s="598"/>
    </row>
    <row r="33406" spans="141:141">
      <c r="EK33406" s="598"/>
    </row>
    <row r="33407" spans="141:141">
      <c r="EK33407" s="598"/>
    </row>
    <row r="33408" spans="141:141">
      <c r="EK33408" s="598"/>
    </row>
    <row r="33409" spans="141:141">
      <c r="EK33409" s="598"/>
    </row>
    <row r="33410" spans="141:141">
      <c r="EK33410" s="598"/>
    </row>
    <row r="33411" spans="141:141">
      <c r="EK33411" s="598"/>
    </row>
    <row r="33412" spans="141:141">
      <c r="EK33412" s="598"/>
    </row>
    <row r="33413" spans="141:141">
      <c r="EK33413" s="598"/>
    </row>
    <row r="33414" spans="141:141">
      <c r="EK33414" s="598"/>
    </row>
    <row r="33415" spans="141:141">
      <c r="EK33415" s="598"/>
    </row>
    <row r="33416" spans="141:141">
      <c r="EK33416" s="598"/>
    </row>
    <row r="33417" spans="141:141">
      <c r="EK33417" s="598"/>
    </row>
    <row r="33418" spans="141:141">
      <c r="EK33418" s="598"/>
    </row>
    <row r="33419" spans="141:141">
      <c r="EK33419" s="598"/>
    </row>
    <row r="33420" spans="141:141">
      <c r="EK33420" s="598"/>
    </row>
    <row r="33421" spans="141:141">
      <c r="EK33421" s="598"/>
    </row>
    <row r="33422" spans="141:141">
      <c r="EK33422" s="598"/>
    </row>
    <row r="33423" spans="141:141">
      <c r="EK33423" s="598"/>
    </row>
    <row r="33424" spans="141:141">
      <c r="EK33424" s="598"/>
    </row>
    <row r="33425" spans="141:141">
      <c r="EK33425" s="598"/>
    </row>
    <row r="33426" spans="141:141">
      <c r="EK33426" s="598"/>
    </row>
    <row r="33427" spans="141:141">
      <c r="EK33427" s="598"/>
    </row>
    <row r="33428" spans="141:141">
      <c r="EK33428" s="598"/>
    </row>
    <row r="33429" spans="141:141">
      <c r="EK33429" s="598"/>
    </row>
    <row r="33430" spans="141:141">
      <c r="EK33430" s="598"/>
    </row>
    <row r="33431" spans="141:141">
      <c r="EK33431" s="598"/>
    </row>
    <row r="33432" spans="141:141">
      <c r="EK33432" s="598"/>
    </row>
    <row r="33433" spans="141:141">
      <c r="EK33433" s="598"/>
    </row>
    <row r="33434" spans="141:141">
      <c r="EK33434" s="598"/>
    </row>
    <row r="33435" spans="141:141">
      <c r="EK33435" s="598"/>
    </row>
    <row r="33436" spans="141:141">
      <c r="EK33436" s="598"/>
    </row>
    <row r="33437" spans="141:141">
      <c r="EK33437" s="598"/>
    </row>
    <row r="33438" spans="141:141">
      <c r="EK33438" s="598"/>
    </row>
    <row r="33439" spans="141:141">
      <c r="EK33439" s="598"/>
    </row>
    <row r="33440" spans="141:141">
      <c r="EK33440" s="598"/>
    </row>
    <row r="33441" spans="141:141">
      <c r="EK33441" s="598"/>
    </row>
    <row r="33442" spans="141:141">
      <c r="EK33442" s="598"/>
    </row>
    <row r="33443" spans="141:141">
      <c r="EK33443" s="598"/>
    </row>
    <row r="33444" spans="141:141">
      <c r="EK33444" s="598"/>
    </row>
    <row r="33445" spans="141:141">
      <c r="EK33445" s="598"/>
    </row>
    <row r="33446" spans="141:141">
      <c r="EK33446" s="598"/>
    </row>
    <row r="33447" spans="141:141">
      <c r="EK33447" s="598"/>
    </row>
    <row r="33448" spans="141:141">
      <c r="EK33448" s="598"/>
    </row>
    <row r="33449" spans="141:141">
      <c r="EK33449" s="598"/>
    </row>
    <row r="33450" spans="141:141">
      <c r="EK33450" s="598"/>
    </row>
    <row r="33451" spans="141:141">
      <c r="EK33451" s="598"/>
    </row>
    <row r="33452" spans="141:141">
      <c r="EK33452" s="598"/>
    </row>
    <row r="33453" spans="141:141">
      <c r="EK33453" s="598"/>
    </row>
    <row r="33454" spans="141:141">
      <c r="EK33454" s="598"/>
    </row>
    <row r="33455" spans="141:141">
      <c r="EK33455" s="598"/>
    </row>
    <row r="33456" spans="141:141">
      <c r="EK33456" s="598"/>
    </row>
    <row r="33457" spans="141:141">
      <c r="EK33457" s="598"/>
    </row>
    <row r="33458" spans="141:141">
      <c r="EK33458" s="598"/>
    </row>
    <row r="33459" spans="141:141">
      <c r="EK33459" s="598"/>
    </row>
    <row r="33460" spans="141:141">
      <c r="EK33460" s="598"/>
    </row>
    <row r="33461" spans="141:141">
      <c r="EK33461" s="598"/>
    </row>
    <row r="33462" spans="141:141">
      <c r="EK33462" s="598"/>
    </row>
    <row r="33463" spans="141:141">
      <c r="EK33463" s="598"/>
    </row>
    <row r="33464" spans="141:141">
      <c r="EK33464" s="598"/>
    </row>
    <row r="33465" spans="141:141">
      <c r="EK33465" s="598"/>
    </row>
    <row r="33466" spans="141:141">
      <c r="EK33466" s="598"/>
    </row>
    <row r="33467" spans="141:141">
      <c r="EK33467" s="598"/>
    </row>
    <row r="33468" spans="141:141">
      <c r="EK33468" s="598"/>
    </row>
    <row r="33469" spans="141:141">
      <c r="EK33469" s="598"/>
    </row>
    <row r="33470" spans="141:141">
      <c r="EK33470" s="598"/>
    </row>
    <row r="33471" spans="141:141">
      <c r="EK33471" s="598"/>
    </row>
    <row r="33472" spans="141:141">
      <c r="EK33472" s="598"/>
    </row>
    <row r="33473" spans="141:141">
      <c r="EK33473" s="598"/>
    </row>
    <row r="33474" spans="141:141">
      <c r="EK33474" s="598"/>
    </row>
    <row r="33475" spans="141:141">
      <c r="EK33475" s="598"/>
    </row>
    <row r="33476" spans="141:141">
      <c r="EK33476" s="598"/>
    </row>
    <row r="33477" spans="141:141">
      <c r="EK33477" s="598"/>
    </row>
    <row r="33478" spans="141:141">
      <c r="EK33478" s="598"/>
    </row>
    <row r="33479" spans="141:141">
      <c r="EK33479" s="598"/>
    </row>
    <row r="33480" spans="141:141">
      <c r="EK33480" s="598"/>
    </row>
    <row r="33481" spans="141:141">
      <c r="EK33481" s="598"/>
    </row>
    <row r="33482" spans="141:141">
      <c r="EK33482" s="598"/>
    </row>
    <row r="33483" spans="141:141">
      <c r="EK33483" s="598"/>
    </row>
    <row r="33484" spans="141:141">
      <c r="EK33484" s="598"/>
    </row>
    <row r="33485" spans="141:141">
      <c r="EK33485" s="598"/>
    </row>
    <row r="33486" spans="141:141">
      <c r="EK33486" s="598"/>
    </row>
    <row r="33487" spans="141:141">
      <c r="EK33487" s="598"/>
    </row>
    <row r="33488" spans="141:141">
      <c r="EK33488" s="598"/>
    </row>
    <row r="33489" spans="141:141">
      <c r="EK33489" s="598"/>
    </row>
    <row r="33490" spans="141:141">
      <c r="EK33490" s="598"/>
    </row>
    <row r="33491" spans="141:141">
      <c r="EK33491" s="598"/>
    </row>
    <row r="33492" spans="141:141">
      <c r="EK33492" s="598"/>
    </row>
    <row r="33493" spans="141:141">
      <c r="EK33493" s="598"/>
    </row>
    <row r="33494" spans="141:141">
      <c r="EK33494" s="598"/>
    </row>
    <row r="33495" spans="141:141">
      <c r="EK33495" s="598"/>
    </row>
    <row r="33496" spans="141:141">
      <c r="EK33496" s="598"/>
    </row>
    <row r="33497" spans="141:141">
      <c r="EK33497" s="598"/>
    </row>
    <row r="33498" spans="141:141">
      <c r="EK33498" s="598"/>
    </row>
    <row r="33499" spans="141:141">
      <c r="EK33499" s="598"/>
    </row>
    <row r="33500" spans="141:141">
      <c r="EK33500" s="598"/>
    </row>
    <row r="33501" spans="141:141">
      <c r="EK33501" s="598"/>
    </row>
    <row r="33502" spans="141:141">
      <c r="EK33502" s="598"/>
    </row>
    <row r="33503" spans="141:141">
      <c r="EK33503" s="598"/>
    </row>
    <row r="33504" spans="141:141">
      <c r="EK33504" s="598"/>
    </row>
    <row r="33505" spans="141:141">
      <c r="EK33505" s="598"/>
    </row>
    <row r="33506" spans="141:141">
      <c r="EK33506" s="598"/>
    </row>
    <row r="33507" spans="141:141">
      <c r="EK33507" s="598"/>
    </row>
    <row r="33508" spans="141:141">
      <c r="EK33508" s="598"/>
    </row>
    <row r="33509" spans="141:141">
      <c r="EK33509" s="598"/>
    </row>
    <row r="33510" spans="141:141">
      <c r="EK33510" s="598"/>
    </row>
    <row r="33511" spans="141:141">
      <c r="EK33511" s="598"/>
    </row>
    <row r="33512" spans="141:141">
      <c r="EK33512" s="598"/>
    </row>
    <row r="33513" spans="141:141">
      <c r="EK33513" s="598"/>
    </row>
    <row r="33514" spans="141:141">
      <c r="EK33514" s="598"/>
    </row>
    <row r="33515" spans="141:141">
      <c r="EK33515" s="598"/>
    </row>
    <row r="33516" spans="141:141">
      <c r="EK33516" s="598"/>
    </row>
    <row r="33517" spans="141:141">
      <c r="EK33517" s="598"/>
    </row>
    <row r="33518" spans="141:141">
      <c r="EK33518" s="598"/>
    </row>
    <row r="33519" spans="141:141">
      <c r="EK33519" s="598"/>
    </row>
    <row r="33520" spans="141:141">
      <c r="EK33520" s="598"/>
    </row>
    <row r="33521" spans="141:141">
      <c r="EK33521" s="598"/>
    </row>
    <row r="33522" spans="141:141">
      <c r="EK33522" s="598"/>
    </row>
    <row r="33523" spans="141:141">
      <c r="EK33523" s="598"/>
    </row>
    <row r="33524" spans="141:141">
      <c r="EK33524" s="598"/>
    </row>
    <row r="33525" spans="141:141">
      <c r="EK33525" s="598"/>
    </row>
    <row r="33526" spans="141:141">
      <c r="EK33526" s="598"/>
    </row>
    <row r="33527" spans="141:141">
      <c r="EK33527" s="598"/>
    </row>
    <row r="33528" spans="141:141">
      <c r="EK33528" s="598"/>
    </row>
    <row r="33529" spans="141:141">
      <c r="EK33529" s="598"/>
    </row>
    <row r="33530" spans="141:141">
      <c r="EK33530" s="598"/>
    </row>
    <row r="33531" spans="141:141">
      <c r="EK33531" s="598"/>
    </row>
    <row r="33532" spans="141:141">
      <c r="EK33532" s="598"/>
    </row>
    <row r="33533" spans="141:141">
      <c r="EK33533" s="598"/>
    </row>
    <row r="33534" spans="141:141">
      <c r="EK33534" s="598"/>
    </row>
    <row r="33535" spans="141:141">
      <c r="EK33535" s="598"/>
    </row>
    <row r="33536" spans="141:141">
      <c r="EK33536" s="598"/>
    </row>
    <row r="33537" spans="141:141">
      <c r="EK33537" s="598"/>
    </row>
    <row r="33538" spans="141:141">
      <c r="EK33538" s="598"/>
    </row>
    <row r="33539" spans="141:141">
      <c r="EK33539" s="598"/>
    </row>
    <row r="33540" spans="141:141">
      <c r="EK33540" s="598"/>
    </row>
    <row r="33541" spans="141:141">
      <c r="EK33541" s="598"/>
    </row>
    <row r="33542" spans="141:141">
      <c r="EK33542" s="598"/>
    </row>
    <row r="33543" spans="141:141">
      <c r="EK33543" s="598"/>
    </row>
    <row r="33544" spans="141:141">
      <c r="EK33544" s="598"/>
    </row>
    <row r="33545" spans="141:141">
      <c r="EK33545" s="598"/>
    </row>
    <row r="33546" spans="141:141">
      <c r="EK33546" s="598"/>
    </row>
    <row r="33547" spans="141:141">
      <c r="EK33547" s="598"/>
    </row>
    <row r="33548" spans="141:141">
      <c r="EK33548" s="598"/>
    </row>
    <row r="33549" spans="141:141">
      <c r="EK33549" s="598"/>
    </row>
    <row r="33550" spans="141:141">
      <c r="EK33550" s="598"/>
    </row>
    <row r="33551" spans="141:141">
      <c r="EK33551" s="598"/>
    </row>
    <row r="33552" spans="141:141">
      <c r="EK33552" s="598"/>
    </row>
    <row r="33553" spans="141:141">
      <c r="EK33553" s="598"/>
    </row>
    <row r="33554" spans="141:141">
      <c r="EK33554" s="598"/>
    </row>
    <row r="33555" spans="141:141">
      <c r="EK33555" s="598"/>
    </row>
    <row r="33556" spans="141:141">
      <c r="EK33556" s="598"/>
    </row>
    <row r="33557" spans="141:141">
      <c r="EK33557" s="598"/>
    </row>
    <row r="33558" spans="141:141">
      <c r="EK33558" s="598"/>
    </row>
    <row r="33559" spans="141:141">
      <c r="EK33559" s="598"/>
    </row>
    <row r="33560" spans="141:141">
      <c r="EK33560" s="598"/>
    </row>
    <row r="33561" spans="141:141">
      <c r="EK33561" s="598"/>
    </row>
    <row r="33562" spans="141:141">
      <c r="EK33562" s="598"/>
    </row>
    <row r="33563" spans="141:141">
      <c r="EK33563" s="598"/>
    </row>
    <row r="33564" spans="141:141">
      <c r="EK33564" s="598"/>
    </row>
    <row r="33565" spans="141:141">
      <c r="EK33565" s="598"/>
    </row>
    <row r="33566" spans="141:141">
      <c r="EK33566" s="598"/>
    </row>
    <row r="33567" spans="141:141">
      <c r="EK33567" s="598"/>
    </row>
    <row r="33568" spans="141:141">
      <c r="EK33568" s="598"/>
    </row>
    <row r="33569" spans="141:141">
      <c r="EK33569" s="598"/>
    </row>
    <row r="33570" spans="141:141">
      <c r="EK33570" s="598"/>
    </row>
    <row r="33571" spans="141:141">
      <c r="EK33571" s="598"/>
    </row>
    <row r="33572" spans="141:141">
      <c r="EK33572" s="598"/>
    </row>
    <row r="33573" spans="141:141">
      <c r="EK33573" s="598"/>
    </row>
    <row r="33574" spans="141:141">
      <c r="EK33574" s="598"/>
    </row>
    <row r="33575" spans="141:141">
      <c r="EK33575" s="598"/>
    </row>
    <row r="33576" spans="141:141">
      <c r="EK33576" s="598"/>
    </row>
    <row r="33577" spans="141:141">
      <c r="EK33577" s="598"/>
    </row>
    <row r="33578" spans="141:141">
      <c r="EK33578" s="598"/>
    </row>
    <row r="33579" spans="141:141">
      <c r="EK33579" s="598"/>
    </row>
    <row r="33580" spans="141:141">
      <c r="EK33580" s="598"/>
    </row>
    <row r="33581" spans="141:141">
      <c r="EK33581" s="598"/>
    </row>
    <row r="33582" spans="141:141">
      <c r="EK33582" s="598"/>
    </row>
    <row r="33583" spans="141:141">
      <c r="EK33583" s="598"/>
    </row>
    <row r="33584" spans="141:141">
      <c r="EK33584" s="598"/>
    </row>
    <row r="33585" spans="141:141">
      <c r="EK33585" s="598"/>
    </row>
    <row r="33586" spans="141:141">
      <c r="EK33586" s="598"/>
    </row>
    <row r="33587" spans="141:141">
      <c r="EK33587" s="598"/>
    </row>
    <row r="33588" spans="141:141">
      <c r="EK33588" s="598"/>
    </row>
    <row r="33589" spans="141:141">
      <c r="EK33589" s="598"/>
    </row>
    <row r="33590" spans="141:141">
      <c r="EK33590" s="598"/>
    </row>
    <row r="33591" spans="141:141">
      <c r="EK33591" s="598"/>
    </row>
    <row r="33592" spans="141:141">
      <c r="EK33592" s="598"/>
    </row>
    <row r="33593" spans="141:141">
      <c r="EK33593" s="598"/>
    </row>
    <row r="33594" spans="141:141">
      <c r="EK33594" s="598"/>
    </row>
    <row r="33595" spans="141:141">
      <c r="EK33595" s="598"/>
    </row>
    <row r="33596" spans="141:141">
      <c r="EK33596" s="598"/>
    </row>
    <row r="33597" spans="141:141">
      <c r="EK33597" s="598"/>
    </row>
    <row r="33598" spans="141:141">
      <c r="EK33598" s="598"/>
    </row>
    <row r="33599" spans="141:141">
      <c r="EK33599" s="598"/>
    </row>
    <row r="33600" spans="141:141">
      <c r="EK33600" s="598"/>
    </row>
    <row r="33601" spans="141:141">
      <c r="EK33601" s="598"/>
    </row>
    <row r="33602" spans="141:141">
      <c r="EK33602" s="598"/>
    </row>
    <row r="33603" spans="141:141">
      <c r="EK33603" s="598"/>
    </row>
    <row r="33604" spans="141:141">
      <c r="EK33604" s="598"/>
    </row>
    <row r="33605" spans="141:141">
      <c r="EK33605" s="598"/>
    </row>
    <row r="33606" spans="141:141">
      <c r="EK33606" s="598"/>
    </row>
    <row r="33607" spans="141:141">
      <c r="EK33607" s="598"/>
    </row>
    <row r="33608" spans="141:141">
      <c r="EK33608" s="598"/>
    </row>
    <row r="33609" spans="141:141">
      <c r="EK33609" s="598"/>
    </row>
    <row r="33610" spans="141:141">
      <c r="EK33610" s="598"/>
    </row>
    <row r="33611" spans="141:141">
      <c r="EK33611" s="598"/>
    </row>
    <row r="33612" spans="141:141">
      <c r="EK33612" s="598"/>
    </row>
    <row r="33613" spans="141:141">
      <c r="EK33613" s="598"/>
    </row>
    <row r="33614" spans="141:141">
      <c r="EK33614" s="598"/>
    </row>
    <row r="33615" spans="141:141">
      <c r="EK33615" s="598"/>
    </row>
    <row r="33616" spans="141:141">
      <c r="EK33616" s="598"/>
    </row>
    <row r="33617" spans="141:141">
      <c r="EK33617" s="598"/>
    </row>
    <row r="33618" spans="141:141">
      <c r="EK33618" s="598"/>
    </row>
    <row r="33619" spans="141:141">
      <c r="EK33619" s="598"/>
    </row>
    <row r="33620" spans="141:141">
      <c r="EK33620" s="598"/>
    </row>
    <row r="33621" spans="141:141">
      <c r="EK33621" s="598"/>
    </row>
    <row r="33622" spans="141:141">
      <c r="EK33622" s="598"/>
    </row>
    <row r="33623" spans="141:141">
      <c r="EK33623" s="598"/>
    </row>
    <row r="33624" spans="141:141">
      <c r="EK33624" s="598"/>
    </row>
    <row r="33625" spans="141:141">
      <c r="EK33625" s="598"/>
    </row>
    <row r="33626" spans="141:141">
      <c r="EK33626" s="598"/>
    </row>
    <row r="33627" spans="141:141">
      <c r="EK33627" s="598"/>
    </row>
    <row r="33628" spans="141:141">
      <c r="EK33628" s="598"/>
    </row>
    <row r="33629" spans="141:141">
      <c r="EK33629" s="598"/>
    </row>
    <row r="33630" spans="141:141">
      <c r="EK33630" s="598"/>
    </row>
    <row r="33631" spans="141:141">
      <c r="EK33631" s="598"/>
    </row>
    <row r="33632" spans="141:141">
      <c r="EK33632" s="598"/>
    </row>
    <row r="33633" spans="141:141">
      <c r="EK33633" s="598"/>
    </row>
    <row r="33634" spans="141:141">
      <c r="EK33634" s="598"/>
    </row>
    <row r="33635" spans="141:141">
      <c r="EK33635" s="598"/>
    </row>
    <row r="33636" spans="141:141">
      <c r="EK33636" s="598"/>
    </row>
    <row r="33637" spans="141:141">
      <c r="EK33637" s="598"/>
    </row>
    <row r="33638" spans="141:141">
      <c r="EK33638" s="598"/>
    </row>
    <row r="33639" spans="141:141">
      <c r="EK33639" s="598"/>
    </row>
    <row r="33640" spans="141:141">
      <c r="EK33640" s="598"/>
    </row>
    <row r="33641" spans="141:141">
      <c r="EK33641" s="598"/>
    </row>
    <row r="33642" spans="141:141">
      <c r="EK33642" s="598"/>
    </row>
    <row r="33643" spans="141:141">
      <c r="EK33643" s="598"/>
    </row>
    <row r="33644" spans="141:141">
      <c r="EK33644" s="598"/>
    </row>
    <row r="33645" spans="141:141">
      <c r="EK33645" s="598"/>
    </row>
    <row r="33646" spans="141:141">
      <c r="EK33646" s="598"/>
    </row>
    <row r="33647" spans="141:141">
      <c r="EK33647" s="598"/>
    </row>
    <row r="33648" spans="141:141">
      <c r="EK33648" s="598"/>
    </row>
    <row r="33649" spans="141:141">
      <c r="EK33649" s="598"/>
    </row>
    <row r="33650" spans="141:141">
      <c r="EK33650" s="598"/>
    </row>
    <row r="33651" spans="141:141">
      <c r="EK33651" s="598"/>
    </row>
    <row r="33652" spans="141:141">
      <c r="EK33652" s="598"/>
    </row>
    <row r="33653" spans="141:141">
      <c r="EK33653" s="598"/>
    </row>
    <row r="33654" spans="141:141">
      <c r="EK33654" s="598"/>
    </row>
    <row r="33655" spans="141:141">
      <c r="EK33655" s="598"/>
    </row>
    <row r="33656" spans="141:141">
      <c r="EK33656" s="598"/>
    </row>
    <row r="33657" spans="141:141">
      <c r="EK33657" s="598"/>
    </row>
    <row r="33658" spans="141:141">
      <c r="EK33658" s="598"/>
    </row>
    <row r="33659" spans="141:141">
      <c r="EK33659" s="598"/>
    </row>
    <row r="33660" spans="141:141">
      <c r="EK33660" s="598"/>
    </row>
    <row r="33661" spans="141:141">
      <c r="EK33661" s="598"/>
    </row>
    <row r="33662" spans="141:141">
      <c r="EK33662" s="598"/>
    </row>
    <row r="33663" spans="141:141">
      <c r="EK33663" s="598"/>
    </row>
    <row r="33664" spans="141:141">
      <c r="EK33664" s="598"/>
    </row>
    <row r="33665" spans="141:141">
      <c r="EK33665" s="598"/>
    </row>
    <row r="33666" spans="141:141">
      <c r="EK33666" s="598"/>
    </row>
    <row r="33667" spans="141:141">
      <c r="EK33667" s="598"/>
    </row>
    <row r="33668" spans="141:141">
      <c r="EK33668" s="598"/>
    </row>
    <row r="33669" spans="141:141">
      <c r="EK33669" s="598"/>
    </row>
    <row r="33670" spans="141:141">
      <c r="EK33670" s="598"/>
    </row>
    <row r="33671" spans="141:141">
      <c r="EK33671" s="598"/>
    </row>
    <row r="33672" spans="141:141">
      <c r="EK33672" s="598"/>
    </row>
    <row r="33673" spans="141:141">
      <c r="EK33673" s="598"/>
    </row>
    <row r="33674" spans="141:141">
      <c r="EK33674" s="598"/>
    </row>
    <row r="33675" spans="141:141">
      <c r="EK33675" s="598"/>
    </row>
    <row r="33676" spans="141:141">
      <c r="EK33676" s="598"/>
    </row>
    <row r="33677" spans="141:141">
      <c r="EK33677" s="598"/>
    </row>
    <row r="33678" spans="141:141">
      <c r="EK33678" s="598"/>
    </row>
    <row r="33679" spans="141:141">
      <c r="EK33679" s="598"/>
    </row>
    <row r="33680" spans="141:141">
      <c r="EK33680" s="598"/>
    </row>
    <row r="33681" spans="141:141">
      <c r="EK33681" s="598"/>
    </row>
    <row r="33682" spans="141:141">
      <c r="EK33682" s="598"/>
    </row>
    <row r="33683" spans="141:141">
      <c r="EK33683" s="598"/>
    </row>
    <row r="33684" spans="141:141">
      <c r="EK33684" s="598"/>
    </row>
    <row r="33685" spans="141:141">
      <c r="EK33685" s="598"/>
    </row>
    <row r="33686" spans="141:141">
      <c r="EK33686" s="598"/>
    </row>
    <row r="33687" spans="141:141">
      <c r="EK33687" s="598"/>
    </row>
    <row r="33688" spans="141:141">
      <c r="EK33688" s="598"/>
    </row>
    <row r="33689" spans="141:141">
      <c r="EK33689" s="598"/>
    </row>
    <row r="33690" spans="141:141">
      <c r="EK33690" s="598"/>
    </row>
    <row r="33691" spans="141:141">
      <c r="EK33691" s="598"/>
    </row>
    <row r="33692" spans="141:141">
      <c r="EK33692" s="598"/>
    </row>
    <row r="33693" spans="141:141">
      <c r="EK33693" s="598"/>
    </row>
    <row r="33694" spans="141:141">
      <c r="EK33694" s="598"/>
    </row>
    <row r="33695" spans="141:141">
      <c r="EK33695" s="598"/>
    </row>
    <row r="33696" spans="141:141">
      <c r="EK33696" s="598"/>
    </row>
    <row r="33697" spans="141:141">
      <c r="EK33697" s="598"/>
    </row>
    <row r="33698" spans="141:141">
      <c r="EK33698" s="598"/>
    </row>
    <row r="33699" spans="141:141">
      <c r="EK33699" s="598"/>
    </row>
    <row r="33700" spans="141:141">
      <c r="EK33700" s="598"/>
    </row>
    <row r="33701" spans="141:141">
      <c r="EK33701" s="598"/>
    </row>
    <row r="33702" spans="141:141">
      <c r="EK33702" s="598"/>
    </row>
    <row r="33703" spans="141:141">
      <c r="EK33703" s="598"/>
    </row>
    <row r="33704" spans="141:141">
      <c r="EK33704" s="598"/>
    </row>
    <row r="33705" spans="141:141">
      <c r="EK33705" s="598"/>
    </row>
    <row r="33706" spans="141:141">
      <c r="EK33706" s="598"/>
    </row>
    <row r="33707" spans="141:141">
      <c r="EK33707" s="598"/>
    </row>
    <row r="33708" spans="141:141">
      <c r="EK33708" s="598"/>
    </row>
    <row r="33709" spans="141:141">
      <c r="EK33709" s="598"/>
    </row>
    <row r="33710" spans="141:141">
      <c r="EK33710" s="598"/>
    </row>
    <row r="33711" spans="141:141">
      <c r="EK33711" s="598"/>
    </row>
    <row r="33712" spans="141:141">
      <c r="EK33712" s="598"/>
    </row>
    <row r="33713" spans="141:141">
      <c r="EK33713" s="598"/>
    </row>
    <row r="33714" spans="141:141">
      <c r="EK33714" s="598"/>
    </row>
    <row r="33715" spans="141:141">
      <c r="EK33715" s="598"/>
    </row>
    <row r="33716" spans="141:141">
      <c r="EK33716" s="598"/>
    </row>
    <row r="33717" spans="141:141">
      <c r="EK33717" s="598"/>
    </row>
    <row r="33718" spans="141:141">
      <c r="EK33718" s="598"/>
    </row>
    <row r="33719" spans="141:141">
      <c r="EK33719" s="598"/>
    </row>
    <row r="33720" spans="141:141">
      <c r="EK33720" s="598"/>
    </row>
    <row r="33721" spans="141:141">
      <c r="EK33721" s="598"/>
    </row>
    <row r="33722" spans="141:141">
      <c r="EK33722" s="598"/>
    </row>
    <row r="33723" spans="141:141">
      <c r="EK33723" s="598"/>
    </row>
    <row r="33724" spans="141:141">
      <c r="EK33724" s="598"/>
    </row>
    <row r="33725" spans="141:141">
      <c r="EK33725" s="598"/>
    </row>
    <row r="33726" spans="141:141">
      <c r="EK33726" s="598"/>
    </row>
    <row r="33727" spans="141:141">
      <c r="EK33727" s="598"/>
    </row>
    <row r="33728" spans="141:141">
      <c r="EK33728" s="598"/>
    </row>
    <row r="33729" spans="141:141">
      <c r="EK33729" s="598"/>
    </row>
    <row r="33730" spans="141:141">
      <c r="EK33730" s="598"/>
    </row>
    <row r="33731" spans="141:141">
      <c r="EK33731" s="598"/>
    </row>
    <row r="33732" spans="141:141">
      <c r="EK33732" s="598"/>
    </row>
    <row r="33733" spans="141:141">
      <c r="EK33733" s="598"/>
    </row>
    <row r="33734" spans="141:141">
      <c r="EK33734" s="598"/>
    </row>
    <row r="33735" spans="141:141">
      <c r="EK33735" s="598"/>
    </row>
    <row r="33736" spans="141:141">
      <c r="EK33736" s="598"/>
    </row>
    <row r="33737" spans="141:141">
      <c r="EK33737" s="598"/>
    </row>
    <row r="33738" spans="141:141">
      <c r="EK33738" s="598"/>
    </row>
    <row r="33739" spans="141:141">
      <c r="EK33739" s="598"/>
    </row>
    <row r="33740" spans="141:141">
      <c r="EK33740" s="598"/>
    </row>
    <row r="33741" spans="141:141">
      <c r="EK33741" s="598"/>
    </row>
    <row r="33742" spans="141:141">
      <c r="EK33742" s="598"/>
    </row>
    <row r="33743" spans="141:141">
      <c r="EK33743" s="598"/>
    </row>
    <row r="33744" spans="141:141">
      <c r="EK33744" s="598"/>
    </row>
    <row r="33745" spans="141:141">
      <c r="EK33745" s="598"/>
    </row>
    <row r="33746" spans="141:141">
      <c r="EK33746" s="598"/>
    </row>
    <row r="33747" spans="141:141">
      <c r="EK33747" s="598"/>
    </row>
    <row r="33748" spans="141:141">
      <c r="EK33748" s="598"/>
    </row>
    <row r="33749" spans="141:141">
      <c r="EK33749" s="598"/>
    </row>
    <row r="33750" spans="141:141">
      <c r="EK33750" s="598"/>
    </row>
    <row r="33751" spans="141:141">
      <c r="EK33751" s="598"/>
    </row>
    <row r="33752" spans="141:141">
      <c r="EK33752" s="598"/>
    </row>
    <row r="33753" spans="141:141">
      <c r="EK33753" s="598"/>
    </row>
    <row r="33754" spans="141:141">
      <c r="EK33754" s="598"/>
    </row>
    <row r="33755" spans="141:141">
      <c r="EK33755" s="598"/>
    </row>
    <row r="33756" spans="141:141">
      <c r="EK33756" s="598"/>
    </row>
    <row r="33757" spans="141:141">
      <c r="EK33757" s="598"/>
    </row>
    <row r="33758" spans="141:141">
      <c r="EK33758" s="598"/>
    </row>
    <row r="33759" spans="141:141">
      <c r="EK33759" s="598"/>
    </row>
    <row r="33760" spans="141:141">
      <c r="EK33760" s="598"/>
    </row>
    <row r="33761" spans="141:141">
      <c r="EK33761" s="598"/>
    </row>
    <row r="33762" spans="141:141">
      <c r="EK33762" s="598"/>
    </row>
    <row r="33763" spans="141:141">
      <c r="EK33763" s="598"/>
    </row>
    <row r="33764" spans="141:141">
      <c r="EK33764" s="598"/>
    </row>
    <row r="33765" spans="141:141">
      <c r="EK33765" s="598"/>
    </row>
    <row r="33766" spans="141:141">
      <c r="EK33766" s="598"/>
    </row>
    <row r="33767" spans="141:141">
      <c r="EK33767" s="598"/>
    </row>
    <row r="33768" spans="141:141">
      <c r="EK33768" s="598"/>
    </row>
    <row r="33769" spans="141:141">
      <c r="EK33769" s="598"/>
    </row>
    <row r="33770" spans="141:141">
      <c r="EK33770" s="598"/>
    </row>
    <row r="33771" spans="141:141">
      <c r="EK33771" s="598"/>
    </row>
    <row r="33772" spans="141:141">
      <c r="EK33772" s="598"/>
    </row>
    <row r="33773" spans="141:141">
      <c r="EK33773" s="598"/>
    </row>
    <row r="33774" spans="141:141">
      <c r="EK33774" s="598"/>
    </row>
    <row r="33775" spans="141:141">
      <c r="EK33775" s="598"/>
    </row>
    <row r="33776" spans="141:141">
      <c r="EK33776" s="598"/>
    </row>
    <row r="33777" spans="141:141">
      <c r="EK33777" s="598"/>
    </row>
    <row r="33778" spans="141:141">
      <c r="EK33778" s="598"/>
    </row>
    <row r="33779" spans="141:141">
      <c r="EK33779" s="598"/>
    </row>
    <row r="33780" spans="141:141">
      <c r="EK33780" s="598"/>
    </row>
    <row r="33781" spans="141:141">
      <c r="EK33781" s="598"/>
    </row>
    <row r="33782" spans="141:141">
      <c r="EK33782" s="598"/>
    </row>
    <row r="33783" spans="141:141">
      <c r="EK33783" s="598"/>
    </row>
    <row r="33784" spans="141:141">
      <c r="EK33784" s="598"/>
    </row>
    <row r="33785" spans="141:141">
      <c r="EK33785" s="598"/>
    </row>
    <row r="33786" spans="141:141">
      <c r="EK33786" s="598"/>
    </row>
    <row r="33787" spans="141:141">
      <c r="EK33787" s="598"/>
    </row>
    <row r="33788" spans="141:141">
      <c r="EK33788" s="598"/>
    </row>
    <row r="33789" spans="141:141">
      <c r="EK33789" s="598"/>
    </row>
    <row r="33790" spans="141:141">
      <c r="EK33790" s="598"/>
    </row>
    <row r="33791" spans="141:141">
      <c r="EK33791" s="598"/>
    </row>
    <row r="33792" spans="141:141">
      <c r="EK33792" s="598"/>
    </row>
    <row r="33793" spans="141:141">
      <c r="EK33793" s="598"/>
    </row>
    <row r="33794" spans="141:141">
      <c r="EK33794" s="598"/>
    </row>
    <row r="33795" spans="141:141">
      <c r="EK33795" s="598"/>
    </row>
    <row r="33796" spans="141:141">
      <c r="EK33796" s="598"/>
    </row>
    <row r="33797" spans="141:141">
      <c r="EK33797" s="598"/>
    </row>
    <row r="33798" spans="141:141">
      <c r="EK33798" s="598"/>
    </row>
    <row r="33799" spans="141:141">
      <c r="EK33799" s="598"/>
    </row>
    <row r="33800" spans="141:141">
      <c r="EK33800" s="598"/>
    </row>
    <row r="33801" spans="141:141">
      <c r="EK33801" s="598"/>
    </row>
    <row r="33802" spans="141:141">
      <c r="EK33802" s="598"/>
    </row>
    <row r="33803" spans="141:141">
      <c r="EK33803" s="598"/>
    </row>
    <row r="33804" spans="141:141">
      <c r="EK33804" s="598"/>
    </row>
    <row r="33805" spans="141:141">
      <c r="EK33805" s="598"/>
    </row>
    <row r="33806" spans="141:141">
      <c r="EK33806" s="598"/>
    </row>
    <row r="33807" spans="141:141">
      <c r="EK33807" s="598"/>
    </row>
    <row r="33808" spans="141:141">
      <c r="EK33808" s="598"/>
    </row>
    <row r="33809" spans="141:141">
      <c r="EK33809" s="598"/>
    </row>
    <row r="33810" spans="141:141">
      <c r="EK33810" s="598"/>
    </row>
    <row r="33811" spans="141:141">
      <c r="EK33811" s="598"/>
    </row>
    <row r="33812" spans="141:141">
      <c r="EK33812" s="598"/>
    </row>
    <row r="33813" spans="141:141">
      <c r="EK33813" s="598"/>
    </row>
    <row r="33814" spans="141:141">
      <c r="EK33814" s="598"/>
    </row>
    <row r="33815" spans="141:141">
      <c r="EK33815" s="598"/>
    </row>
    <row r="33816" spans="141:141">
      <c r="EK33816" s="598"/>
    </row>
    <row r="33817" spans="141:141">
      <c r="EK33817" s="598"/>
    </row>
    <row r="33818" spans="141:141">
      <c r="EK33818" s="598"/>
    </row>
    <row r="33819" spans="141:141">
      <c r="EK33819" s="598"/>
    </row>
    <row r="33820" spans="141:141">
      <c r="EK33820" s="598"/>
    </row>
    <row r="33821" spans="141:141">
      <c r="EK33821" s="598"/>
    </row>
    <row r="33822" spans="141:141">
      <c r="EK33822" s="598"/>
    </row>
    <row r="33823" spans="141:141">
      <c r="EK33823" s="598"/>
    </row>
    <row r="33824" spans="141:141">
      <c r="EK33824" s="598"/>
    </row>
    <row r="33825" spans="141:141">
      <c r="EK33825" s="598"/>
    </row>
    <row r="33826" spans="141:141">
      <c r="EK33826" s="598"/>
    </row>
    <row r="33827" spans="141:141">
      <c r="EK33827" s="598"/>
    </row>
    <row r="33828" spans="141:141">
      <c r="EK33828" s="598"/>
    </row>
    <row r="33829" spans="141:141">
      <c r="EK33829" s="598"/>
    </row>
    <row r="33830" spans="141:141">
      <c r="EK33830" s="598"/>
    </row>
    <row r="33831" spans="141:141">
      <c r="EK33831" s="598"/>
    </row>
    <row r="33832" spans="141:141">
      <c r="EK33832" s="598"/>
    </row>
    <row r="33833" spans="141:141">
      <c r="EK33833" s="598"/>
    </row>
    <row r="33834" spans="141:141">
      <c r="EK33834" s="598"/>
    </row>
    <row r="33835" spans="141:141">
      <c r="EK33835" s="598"/>
    </row>
    <row r="33836" spans="141:141">
      <c r="EK33836" s="598"/>
    </row>
    <row r="33837" spans="141:141">
      <c r="EK33837" s="598"/>
    </row>
    <row r="33838" spans="141:141">
      <c r="EK33838" s="598"/>
    </row>
    <row r="33839" spans="141:141">
      <c r="EK33839" s="598"/>
    </row>
    <row r="33840" spans="141:141">
      <c r="EK33840" s="598"/>
    </row>
    <row r="33841" spans="141:141">
      <c r="EK33841" s="598"/>
    </row>
    <row r="33842" spans="141:141">
      <c r="EK33842" s="598"/>
    </row>
    <row r="33843" spans="141:141">
      <c r="EK33843" s="598"/>
    </row>
    <row r="33844" spans="141:141">
      <c r="EK33844" s="598"/>
    </row>
    <row r="33845" spans="141:141">
      <c r="EK33845" s="598"/>
    </row>
    <row r="33846" spans="141:141">
      <c r="EK33846" s="598"/>
    </row>
    <row r="33847" spans="141:141">
      <c r="EK33847" s="598"/>
    </row>
    <row r="33848" spans="141:141">
      <c r="EK33848" s="598"/>
    </row>
    <row r="33849" spans="141:141">
      <c r="EK33849" s="598"/>
    </row>
    <row r="33850" spans="141:141">
      <c r="EK33850" s="598"/>
    </row>
    <row r="33851" spans="141:141">
      <c r="EK33851" s="598"/>
    </row>
    <row r="33852" spans="141:141">
      <c r="EK33852" s="598"/>
    </row>
    <row r="33853" spans="141:141">
      <c r="EK33853" s="598"/>
    </row>
    <row r="33854" spans="141:141">
      <c r="EK33854" s="598"/>
    </row>
    <row r="33855" spans="141:141">
      <c r="EK33855" s="598"/>
    </row>
    <row r="33856" spans="141:141">
      <c r="EK33856" s="598"/>
    </row>
    <row r="33857" spans="141:141">
      <c r="EK33857" s="598"/>
    </row>
    <row r="33858" spans="141:141">
      <c r="EK33858" s="598"/>
    </row>
    <row r="33859" spans="141:141">
      <c r="EK33859" s="598"/>
    </row>
    <row r="33860" spans="141:141">
      <c r="EK33860" s="598"/>
    </row>
    <row r="33861" spans="141:141">
      <c r="EK33861" s="598"/>
    </row>
    <row r="33862" spans="141:141">
      <c r="EK33862" s="598"/>
    </row>
    <row r="33863" spans="141:141">
      <c r="EK33863" s="598"/>
    </row>
    <row r="33864" spans="141:141">
      <c r="EK33864" s="598"/>
    </row>
    <row r="33865" spans="141:141">
      <c r="EK33865" s="598"/>
    </row>
    <row r="33866" spans="141:141">
      <c r="EK33866" s="598"/>
    </row>
    <row r="33867" spans="141:141">
      <c r="EK33867" s="598"/>
    </row>
    <row r="33868" spans="141:141">
      <c r="EK33868" s="598"/>
    </row>
    <row r="33869" spans="141:141">
      <c r="EK33869" s="598"/>
    </row>
    <row r="33870" spans="141:141">
      <c r="EK33870" s="598"/>
    </row>
    <row r="33871" spans="141:141">
      <c r="EK33871" s="598"/>
    </row>
    <row r="33872" spans="141:141">
      <c r="EK33872" s="598"/>
    </row>
    <row r="33873" spans="141:141">
      <c r="EK33873" s="598"/>
    </row>
    <row r="33874" spans="141:141">
      <c r="EK33874" s="598"/>
    </row>
    <row r="33875" spans="141:141">
      <c r="EK33875" s="598"/>
    </row>
    <row r="33876" spans="141:141">
      <c r="EK33876" s="598"/>
    </row>
    <row r="33877" spans="141:141">
      <c r="EK33877" s="598"/>
    </row>
    <row r="33878" spans="141:141">
      <c r="EK33878" s="598"/>
    </row>
    <row r="33879" spans="141:141">
      <c r="EK33879" s="598"/>
    </row>
    <row r="33880" spans="141:141">
      <c r="EK33880" s="598"/>
    </row>
    <row r="33881" spans="141:141">
      <c r="EK33881" s="598"/>
    </row>
    <row r="33882" spans="141:141">
      <c r="EK33882" s="598"/>
    </row>
    <row r="33883" spans="141:141">
      <c r="EK33883" s="598"/>
    </row>
    <row r="33884" spans="141:141">
      <c r="EK33884" s="598"/>
    </row>
    <row r="33885" spans="141:141">
      <c r="EK33885" s="598"/>
    </row>
    <row r="33886" spans="141:141">
      <c r="EK33886" s="598"/>
    </row>
    <row r="33887" spans="141:141">
      <c r="EK33887" s="598"/>
    </row>
    <row r="33888" spans="141:141">
      <c r="EK33888" s="598"/>
    </row>
    <row r="33889" spans="141:141">
      <c r="EK33889" s="598"/>
    </row>
    <row r="33890" spans="141:141">
      <c r="EK33890" s="598"/>
    </row>
    <row r="33891" spans="141:141">
      <c r="EK33891" s="598"/>
    </row>
    <row r="33892" spans="141:141">
      <c r="EK33892" s="598"/>
    </row>
    <row r="33893" spans="141:141">
      <c r="EK33893" s="598"/>
    </row>
    <row r="33894" spans="141:141">
      <c r="EK33894" s="598"/>
    </row>
    <row r="33895" spans="141:141">
      <c r="EK33895" s="598"/>
    </row>
    <row r="33896" spans="141:141">
      <c r="EK33896" s="598"/>
    </row>
    <row r="33897" spans="141:141">
      <c r="EK33897" s="598"/>
    </row>
    <row r="33898" spans="141:141">
      <c r="EK33898" s="598"/>
    </row>
    <row r="33899" spans="141:141">
      <c r="EK33899" s="598"/>
    </row>
    <row r="33900" spans="141:141">
      <c r="EK33900" s="598"/>
    </row>
    <row r="33901" spans="141:141">
      <c r="EK33901" s="598"/>
    </row>
    <row r="33902" spans="141:141">
      <c r="EK33902" s="598"/>
    </row>
    <row r="33903" spans="141:141">
      <c r="EK33903" s="598"/>
    </row>
    <row r="33904" spans="141:141">
      <c r="EK33904" s="598"/>
    </row>
    <row r="33905" spans="141:141">
      <c r="EK33905" s="598"/>
    </row>
    <row r="33906" spans="141:141">
      <c r="EK33906" s="598"/>
    </row>
    <row r="33907" spans="141:141">
      <c r="EK33907" s="598"/>
    </row>
    <row r="33908" spans="141:141">
      <c r="EK33908" s="598"/>
    </row>
    <row r="33909" spans="141:141">
      <c r="EK33909" s="598"/>
    </row>
    <row r="33910" spans="141:141">
      <c r="EK33910" s="598"/>
    </row>
    <row r="33911" spans="141:141">
      <c r="EK33911" s="598"/>
    </row>
    <row r="33912" spans="141:141">
      <c r="EK33912" s="598"/>
    </row>
    <row r="33913" spans="141:141">
      <c r="EK33913" s="598"/>
    </row>
    <row r="33914" spans="141:141">
      <c r="EK33914" s="598"/>
    </row>
    <row r="33915" spans="141:141">
      <c r="EK33915" s="598"/>
    </row>
    <row r="33916" spans="141:141">
      <c r="EK33916" s="598"/>
    </row>
    <row r="33917" spans="141:141">
      <c r="EK33917" s="598"/>
    </row>
    <row r="33918" spans="141:141">
      <c r="EK33918" s="598"/>
    </row>
    <row r="33919" spans="141:141">
      <c r="EK33919" s="598"/>
    </row>
    <row r="33920" spans="141:141">
      <c r="EK33920" s="598"/>
    </row>
    <row r="33921" spans="141:141">
      <c r="EK33921" s="598"/>
    </row>
    <row r="33922" spans="141:141">
      <c r="EK33922" s="598"/>
    </row>
    <row r="33923" spans="141:141">
      <c r="EK33923" s="598"/>
    </row>
    <row r="33924" spans="141:141">
      <c r="EK33924" s="598"/>
    </row>
    <row r="33925" spans="141:141">
      <c r="EK33925" s="598"/>
    </row>
    <row r="33926" spans="141:141">
      <c r="EK33926" s="598"/>
    </row>
    <row r="33927" spans="141:141">
      <c r="EK33927" s="598"/>
    </row>
    <row r="33928" spans="141:141">
      <c r="EK33928" s="598"/>
    </row>
    <row r="33929" spans="141:141">
      <c r="EK33929" s="598"/>
    </row>
    <row r="33930" spans="141:141">
      <c r="EK33930" s="598"/>
    </row>
    <row r="33931" spans="141:141">
      <c r="EK33931" s="598"/>
    </row>
    <row r="33932" spans="141:141">
      <c r="EK33932" s="598"/>
    </row>
    <row r="33933" spans="141:141">
      <c r="EK33933" s="598"/>
    </row>
    <row r="33934" spans="141:141">
      <c r="EK33934" s="598"/>
    </row>
    <row r="33935" spans="141:141">
      <c r="EK33935" s="598"/>
    </row>
    <row r="33936" spans="141:141">
      <c r="EK33936" s="598"/>
    </row>
    <row r="33937" spans="141:141">
      <c r="EK33937" s="598"/>
    </row>
    <row r="33938" spans="141:141">
      <c r="EK33938" s="598"/>
    </row>
    <row r="33939" spans="141:141">
      <c r="EK33939" s="598"/>
    </row>
    <row r="33940" spans="141:141">
      <c r="EK33940" s="598"/>
    </row>
    <row r="33941" spans="141:141">
      <c r="EK33941" s="598"/>
    </row>
    <row r="33942" spans="141:141">
      <c r="EK33942" s="598"/>
    </row>
    <row r="33943" spans="141:141">
      <c r="EK33943" s="598"/>
    </row>
    <row r="33944" spans="141:141">
      <c r="EK33944" s="598"/>
    </row>
    <row r="33945" spans="141:141">
      <c r="EK33945" s="598"/>
    </row>
    <row r="33946" spans="141:141">
      <c r="EK33946" s="598"/>
    </row>
    <row r="33947" spans="141:141">
      <c r="EK33947" s="598"/>
    </row>
    <row r="33948" spans="141:141">
      <c r="EK33948" s="598"/>
    </row>
    <row r="33949" spans="141:141">
      <c r="EK33949" s="598"/>
    </row>
    <row r="33950" spans="141:141">
      <c r="EK33950" s="598"/>
    </row>
    <row r="33951" spans="141:141">
      <c r="EK33951" s="598"/>
    </row>
    <row r="33952" spans="141:141">
      <c r="EK33952" s="598"/>
    </row>
    <row r="33953" spans="141:141">
      <c r="EK33953" s="598"/>
    </row>
    <row r="33954" spans="141:141">
      <c r="EK33954" s="598"/>
    </row>
    <row r="33955" spans="141:141">
      <c r="EK33955" s="598"/>
    </row>
    <row r="33956" spans="141:141">
      <c r="EK33956" s="598"/>
    </row>
    <row r="33957" spans="141:141">
      <c r="EK33957" s="598"/>
    </row>
    <row r="33958" spans="141:141">
      <c r="EK33958" s="598"/>
    </row>
    <row r="33959" spans="141:141">
      <c r="EK33959" s="598"/>
    </row>
    <row r="33960" spans="141:141">
      <c r="EK33960" s="598"/>
    </row>
    <row r="33961" spans="141:141">
      <c r="EK33961" s="598"/>
    </row>
    <row r="33962" spans="141:141">
      <c r="EK33962" s="598"/>
    </row>
    <row r="33963" spans="141:141">
      <c r="EK33963" s="598"/>
    </row>
    <row r="33964" spans="141:141">
      <c r="EK33964" s="598"/>
    </row>
    <row r="33965" spans="141:141">
      <c r="EK33965" s="598"/>
    </row>
    <row r="33966" spans="141:141">
      <c r="EK33966" s="598"/>
    </row>
    <row r="33967" spans="141:141">
      <c r="EK33967" s="598"/>
    </row>
    <row r="33968" spans="141:141">
      <c r="EK33968" s="598"/>
    </row>
    <row r="33969" spans="141:141">
      <c r="EK33969" s="598"/>
    </row>
    <row r="33970" spans="141:141">
      <c r="EK33970" s="598"/>
    </row>
    <row r="33971" spans="141:141">
      <c r="EK33971" s="598"/>
    </row>
    <row r="33972" spans="141:141">
      <c r="EK33972" s="598"/>
    </row>
    <row r="33973" spans="141:141">
      <c r="EK33973" s="598"/>
    </row>
    <row r="33974" spans="141:141">
      <c r="EK33974" s="598"/>
    </row>
    <row r="33975" spans="141:141">
      <c r="EK33975" s="598"/>
    </row>
    <row r="33976" spans="141:141">
      <c r="EK33976" s="598"/>
    </row>
    <row r="33977" spans="141:141">
      <c r="EK33977" s="598"/>
    </row>
    <row r="33978" spans="141:141">
      <c r="EK33978" s="598"/>
    </row>
    <row r="33979" spans="141:141">
      <c r="EK33979" s="598"/>
    </row>
    <row r="33980" spans="141:141">
      <c r="EK33980" s="598"/>
    </row>
    <row r="33981" spans="141:141">
      <c r="EK33981" s="598"/>
    </row>
    <row r="33982" spans="141:141">
      <c r="EK33982" s="598"/>
    </row>
    <row r="33983" spans="141:141">
      <c r="EK33983" s="598"/>
    </row>
    <row r="33984" spans="141:141">
      <c r="EK33984" s="598"/>
    </row>
    <row r="33985" spans="141:141">
      <c r="EK33985" s="598"/>
    </row>
    <row r="33986" spans="141:141">
      <c r="EK33986" s="598"/>
    </row>
    <row r="33987" spans="141:141">
      <c r="EK33987" s="598"/>
    </row>
    <row r="33988" spans="141:141">
      <c r="EK33988" s="598"/>
    </row>
    <row r="33989" spans="141:141">
      <c r="EK33989" s="598"/>
    </row>
    <row r="33990" spans="141:141">
      <c r="EK33990" s="598"/>
    </row>
    <row r="33991" spans="141:141">
      <c r="EK33991" s="598"/>
    </row>
    <row r="33992" spans="141:141">
      <c r="EK33992" s="598"/>
    </row>
    <row r="33993" spans="141:141">
      <c r="EK33993" s="598"/>
    </row>
    <row r="33994" spans="141:141">
      <c r="EK33994" s="598"/>
    </row>
    <row r="33995" spans="141:141">
      <c r="EK33995" s="598"/>
    </row>
    <row r="33996" spans="141:141">
      <c r="EK33996" s="598"/>
    </row>
    <row r="33997" spans="141:141">
      <c r="EK33997" s="598"/>
    </row>
    <row r="33998" spans="141:141">
      <c r="EK33998" s="598"/>
    </row>
    <row r="33999" spans="141:141">
      <c r="EK33999" s="598"/>
    </row>
    <row r="34000" spans="141:141">
      <c r="EK34000" s="598"/>
    </row>
    <row r="34001" spans="141:141">
      <c r="EK34001" s="598"/>
    </row>
    <row r="34002" spans="141:141">
      <c r="EK34002" s="598"/>
    </row>
    <row r="34003" spans="141:141">
      <c r="EK34003" s="598"/>
    </row>
    <row r="34004" spans="141:141">
      <c r="EK34004" s="598"/>
    </row>
    <row r="34005" spans="141:141">
      <c r="EK34005" s="598"/>
    </row>
    <row r="34006" spans="141:141">
      <c r="EK34006" s="598"/>
    </row>
    <row r="34007" spans="141:141">
      <c r="EK34007" s="598"/>
    </row>
    <row r="34008" spans="141:141">
      <c r="EK34008" s="598"/>
    </row>
    <row r="34009" spans="141:141">
      <c r="EK34009" s="598"/>
    </row>
    <row r="34010" spans="141:141">
      <c r="EK34010" s="598"/>
    </row>
    <row r="34011" spans="141:141">
      <c r="EK34011" s="598"/>
    </row>
    <row r="34012" spans="141:141">
      <c r="EK34012" s="598"/>
    </row>
    <row r="34013" spans="141:141">
      <c r="EK34013" s="598"/>
    </row>
    <row r="34014" spans="141:141">
      <c r="EK34014" s="598"/>
    </row>
    <row r="34015" spans="141:141">
      <c r="EK34015" s="598"/>
    </row>
    <row r="34016" spans="141:141">
      <c r="EK34016" s="598"/>
    </row>
    <row r="34017" spans="141:141">
      <c r="EK34017" s="598"/>
    </row>
    <row r="34018" spans="141:141">
      <c r="EK34018" s="598"/>
    </row>
    <row r="34019" spans="141:141">
      <c r="EK34019" s="598"/>
    </row>
    <row r="34020" spans="141:141">
      <c r="EK34020" s="598"/>
    </row>
    <row r="34021" spans="141:141">
      <c r="EK34021" s="598"/>
    </row>
    <row r="34022" spans="141:141">
      <c r="EK34022" s="598"/>
    </row>
    <row r="34023" spans="141:141">
      <c r="EK34023" s="598"/>
    </row>
    <row r="34024" spans="141:141">
      <c r="EK34024" s="598"/>
    </row>
    <row r="34025" spans="141:141">
      <c r="EK34025" s="598"/>
    </row>
    <row r="34026" spans="141:141">
      <c r="EK34026" s="598"/>
    </row>
    <row r="34027" spans="141:141">
      <c r="EK34027" s="598"/>
    </row>
    <row r="34028" spans="141:141">
      <c r="EK34028" s="598"/>
    </row>
    <row r="34029" spans="141:141">
      <c r="EK34029" s="598"/>
    </row>
    <row r="34030" spans="141:141">
      <c r="EK34030" s="598"/>
    </row>
    <row r="34031" spans="141:141">
      <c r="EK34031" s="598"/>
    </row>
    <row r="34032" spans="141:141">
      <c r="EK34032" s="598"/>
    </row>
    <row r="34033" spans="141:141">
      <c r="EK34033" s="598"/>
    </row>
    <row r="34034" spans="141:141">
      <c r="EK34034" s="598"/>
    </row>
    <row r="34035" spans="141:141">
      <c r="EK34035" s="598"/>
    </row>
    <row r="34036" spans="141:141">
      <c r="EK34036" s="598"/>
    </row>
    <row r="34037" spans="141:141">
      <c r="EK34037" s="598"/>
    </row>
    <row r="34038" spans="141:141">
      <c r="EK34038" s="598"/>
    </row>
    <row r="34039" spans="141:141">
      <c r="EK34039" s="598"/>
    </row>
    <row r="34040" spans="141:141">
      <c r="EK34040" s="598"/>
    </row>
    <row r="34041" spans="141:141">
      <c r="EK34041" s="598"/>
    </row>
    <row r="34042" spans="141:141">
      <c r="EK34042" s="598"/>
    </row>
    <row r="34043" spans="141:141">
      <c r="EK34043" s="598"/>
    </row>
    <row r="34044" spans="141:141">
      <c r="EK34044" s="598"/>
    </row>
    <row r="34045" spans="141:141">
      <c r="EK34045" s="598"/>
    </row>
    <row r="34046" spans="141:141">
      <c r="EK34046" s="598"/>
    </row>
    <row r="34047" spans="141:141">
      <c r="EK34047" s="598"/>
    </row>
    <row r="34048" spans="141:141">
      <c r="EK34048" s="598"/>
    </row>
    <row r="34049" spans="141:141">
      <c r="EK34049" s="598"/>
    </row>
    <row r="34050" spans="141:141">
      <c r="EK34050" s="598"/>
    </row>
    <row r="34051" spans="141:141">
      <c r="EK34051" s="598"/>
    </row>
    <row r="34052" spans="141:141">
      <c r="EK34052" s="598"/>
    </row>
    <row r="34053" spans="141:141">
      <c r="EK34053" s="598"/>
    </row>
    <row r="34054" spans="141:141">
      <c r="EK34054" s="598"/>
    </row>
    <row r="34055" spans="141:141">
      <c r="EK34055" s="598"/>
    </row>
    <row r="34056" spans="141:141">
      <c r="EK34056" s="598"/>
    </row>
    <row r="34057" spans="141:141">
      <c r="EK34057" s="598"/>
    </row>
    <row r="34058" spans="141:141">
      <c r="EK34058" s="598"/>
    </row>
    <row r="34059" spans="141:141">
      <c r="EK34059" s="598"/>
    </row>
    <row r="34060" spans="141:141">
      <c r="EK34060" s="598"/>
    </row>
    <row r="34061" spans="141:141">
      <c r="EK34061" s="598"/>
    </row>
    <row r="34062" spans="141:141">
      <c r="EK34062" s="598"/>
    </row>
    <row r="34063" spans="141:141">
      <c r="EK34063" s="598"/>
    </row>
    <row r="34064" spans="141:141">
      <c r="EK34064" s="598"/>
    </row>
    <row r="34065" spans="141:141">
      <c r="EK34065" s="598"/>
    </row>
    <row r="34066" spans="141:141">
      <c r="EK34066" s="598"/>
    </row>
    <row r="34067" spans="141:141">
      <c r="EK34067" s="598"/>
    </row>
    <row r="34068" spans="141:141">
      <c r="EK34068" s="598"/>
    </row>
    <row r="34069" spans="141:141">
      <c r="EK34069" s="598"/>
    </row>
    <row r="34070" spans="141:141">
      <c r="EK34070" s="598"/>
    </row>
    <row r="34071" spans="141:141">
      <c r="EK34071" s="598"/>
    </row>
    <row r="34072" spans="141:141">
      <c r="EK34072" s="598"/>
    </row>
    <row r="34073" spans="141:141">
      <c r="EK34073" s="598"/>
    </row>
    <row r="34074" spans="141:141">
      <c r="EK34074" s="598"/>
    </row>
    <row r="34075" spans="141:141">
      <c r="EK34075" s="598"/>
    </row>
    <row r="34076" spans="141:141">
      <c r="EK34076" s="598"/>
    </row>
    <row r="34077" spans="141:141">
      <c r="EK34077" s="598"/>
    </row>
    <row r="34078" spans="141:141">
      <c r="EK34078" s="598"/>
    </row>
    <row r="34079" spans="141:141">
      <c r="EK34079" s="598"/>
    </row>
    <row r="34080" spans="141:141">
      <c r="EK34080" s="598"/>
    </row>
    <row r="34081" spans="141:141">
      <c r="EK34081" s="598"/>
    </row>
    <row r="34082" spans="141:141">
      <c r="EK34082" s="598"/>
    </row>
    <row r="34083" spans="141:141">
      <c r="EK34083" s="598"/>
    </row>
    <row r="34084" spans="141:141">
      <c r="EK34084" s="598"/>
    </row>
    <row r="34085" spans="141:141">
      <c r="EK34085" s="598"/>
    </row>
    <row r="34086" spans="141:141">
      <c r="EK34086" s="598"/>
    </row>
    <row r="34087" spans="141:141">
      <c r="EK34087" s="598"/>
    </row>
    <row r="34088" spans="141:141">
      <c r="EK34088" s="598"/>
    </row>
    <row r="34089" spans="141:141">
      <c r="EK34089" s="598"/>
    </row>
    <row r="34090" spans="141:141">
      <c r="EK34090" s="598"/>
    </row>
    <row r="34091" spans="141:141">
      <c r="EK34091" s="598"/>
    </row>
    <row r="34092" spans="141:141">
      <c r="EK34092" s="598"/>
    </row>
    <row r="34093" spans="141:141">
      <c r="EK34093" s="598"/>
    </row>
    <row r="34094" spans="141:141">
      <c r="EK34094" s="598"/>
    </row>
    <row r="34095" spans="141:141">
      <c r="EK34095" s="598"/>
    </row>
    <row r="34096" spans="141:141">
      <c r="EK34096" s="598"/>
    </row>
    <row r="34097" spans="141:141">
      <c r="EK34097" s="598"/>
    </row>
    <row r="34098" spans="141:141">
      <c r="EK34098" s="598"/>
    </row>
    <row r="34099" spans="141:141">
      <c r="EK34099" s="598"/>
    </row>
    <row r="34100" spans="141:141">
      <c r="EK34100" s="598"/>
    </row>
    <row r="34101" spans="141:141">
      <c r="EK34101" s="598"/>
    </row>
    <row r="34102" spans="141:141">
      <c r="EK34102" s="598"/>
    </row>
    <row r="34103" spans="141:141">
      <c r="EK34103" s="598"/>
    </row>
    <row r="34104" spans="141:141">
      <c r="EK34104" s="598"/>
    </row>
    <row r="34105" spans="141:141">
      <c r="EK34105" s="598"/>
    </row>
    <row r="34106" spans="141:141">
      <c r="EK34106" s="598"/>
    </row>
    <row r="34107" spans="141:141">
      <c r="EK34107" s="598"/>
    </row>
    <row r="34108" spans="141:141">
      <c r="EK34108" s="598"/>
    </row>
    <row r="34109" spans="141:141">
      <c r="EK34109" s="598"/>
    </row>
    <row r="34110" spans="141:141">
      <c r="EK34110" s="598"/>
    </row>
    <row r="34111" spans="141:141">
      <c r="EK34111" s="598"/>
    </row>
    <row r="34112" spans="141:141">
      <c r="EK34112" s="598"/>
    </row>
    <row r="34113" spans="141:141">
      <c r="EK34113" s="598"/>
    </row>
    <row r="34114" spans="141:141">
      <c r="EK34114" s="598"/>
    </row>
    <row r="34115" spans="141:141">
      <c r="EK34115" s="598"/>
    </row>
    <row r="34116" spans="141:141">
      <c r="EK34116" s="598"/>
    </row>
    <row r="34117" spans="141:141">
      <c r="EK34117" s="598"/>
    </row>
    <row r="34118" spans="141:141">
      <c r="EK34118" s="598"/>
    </row>
    <row r="34119" spans="141:141">
      <c r="EK34119" s="598"/>
    </row>
    <row r="34120" spans="141:141">
      <c r="EK34120" s="598"/>
    </row>
    <row r="34121" spans="141:141">
      <c r="EK34121" s="598"/>
    </row>
    <row r="34122" spans="141:141">
      <c r="EK34122" s="598"/>
    </row>
    <row r="34123" spans="141:141">
      <c r="EK34123" s="598"/>
    </row>
    <row r="34124" spans="141:141">
      <c r="EK34124" s="598"/>
    </row>
    <row r="34125" spans="141:141">
      <c r="EK34125" s="598"/>
    </row>
    <row r="34126" spans="141:141">
      <c r="EK34126" s="598"/>
    </row>
    <row r="34127" spans="141:141">
      <c r="EK34127" s="598"/>
    </row>
    <row r="34128" spans="141:141">
      <c r="EK34128" s="598"/>
    </row>
    <row r="34129" spans="141:141">
      <c r="EK34129" s="598"/>
    </row>
    <row r="34130" spans="141:141">
      <c r="EK34130" s="598"/>
    </row>
    <row r="34131" spans="141:141">
      <c r="EK34131" s="598"/>
    </row>
    <row r="34132" spans="141:141">
      <c r="EK34132" s="598"/>
    </row>
    <row r="34133" spans="141:141">
      <c r="EK34133" s="598"/>
    </row>
    <row r="34134" spans="141:141">
      <c r="EK34134" s="598"/>
    </row>
    <row r="34135" spans="141:141">
      <c r="EK34135" s="598"/>
    </row>
    <row r="34136" spans="141:141">
      <c r="EK34136" s="598"/>
    </row>
    <row r="34137" spans="141:141">
      <c r="EK34137" s="598"/>
    </row>
    <row r="34138" spans="141:141">
      <c r="EK34138" s="598"/>
    </row>
    <row r="34139" spans="141:141">
      <c r="EK34139" s="598"/>
    </row>
    <row r="34140" spans="141:141">
      <c r="EK34140" s="598"/>
    </row>
    <row r="34141" spans="141:141">
      <c r="EK34141" s="598"/>
    </row>
    <row r="34142" spans="141:141">
      <c r="EK34142" s="598"/>
    </row>
    <row r="34143" spans="141:141">
      <c r="EK34143" s="598"/>
    </row>
    <row r="34144" spans="141:141">
      <c r="EK34144" s="598"/>
    </row>
    <row r="34145" spans="141:141">
      <c r="EK34145" s="598"/>
    </row>
    <row r="34146" spans="141:141">
      <c r="EK34146" s="598"/>
    </row>
    <row r="34147" spans="141:141">
      <c r="EK34147" s="598"/>
    </row>
    <row r="34148" spans="141:141">
      <c r="EK34148" s="598"/>
    </row>
    <row r="34149" spans="141:141">
      <c r="EK34149" s="598"/>
    </row>
    <row r="34150" spans="141:141">
      <c r="EK34150" s="598"/>
    </row>
    <row r="34151" spans="141:141">
      <c r="EK34151" s="598"/>
    </row>
    <row r="34152" spans="141:141">
      <c r="EK34152" s="598"/>
    </row>
    <row r="34153" spans="141:141">
      <c r="EK34153" s="598"/>
    </row>
    <row r="34154" spans="141:141">
      <c r="EK34154" s="598"/>
    </row>
    <row r="34155" spans="141:141">
      <c r="EK34155" s="598"/>
    </row>
    <row r="34156" spans="141:141">
      <c r="EK34156" s="598"/>
    </row>
    <row r="34157" spans="141:141">
      <c r="EK34157" s="598"/>
    </row>
    <row r="34158" spans="141:141">
      <c r="EK34158" s="598"/>
    </row>
    <row r="34159" spans="141:141">
      <c r="EK34159" s="598"/>
    </row>
    <row r="34160" spans="141:141">
      <c r="EK34160" s="598"/>
    </row>
    <row r="34161" spans="141:141">
      <c r="EK34161" s="598"/>
    </row>
    <row r="34162" spans="141:141">
      <c r="EK34162" s="598"/>
    </row>
    <row r="34163" spans="141:141">
      <c r="EK34163" s="598"/>
    </row>
    <row r="34164" spans="141:141">
      <c r="EK34164" s="598"/>
    </row>
    <row r="34165" spans="141:141">
      <c r="EK34165" s="598"/>
    </row>
    <row r="34166" spans="141:141">
      <c r="EK34166" s="598"/>
    </row>
    <row r="34167" spans="141:141">
      <c r="EK34167" s="598"/>
    </row>
    <row r="34168" spans="141:141">
      <c r="EK34168" s="598"/>
    </row>
    <row r="34169" spans="141:141">
      <c r="EK34169" s="598"/>
    </row>
    <row r="34170" spans="141:141">
      <c r="EK34170" s="598"/>
    </row>
    <row r="34171" spans="141:141">
      <c r="EK34171" s="598"/>
    </row>
    <row r="34172" spans="141:141">
      <c r="EK34172" s="598"/>
    </row>
    <row r="34173" spans="141:141">
      <c r="EK34173" s="598"/>
    </row>
    <row r="34174" spans="141:141">
      <c r="EK34174" s="598"/>
    </row>
    <row r="34175" spans="141:141">
      <c r="EK34175" s="598"/>
    </row>
    <row r="34176" spans="141:141">
      <c r="EK34176" s="598"/>
    </row>
    <row r="34177" spans="141:141">
      <c r="EK34177" s="598"/>
    </row>
    <row r="34178" spans="141:141">
      <c r="EK34178" s="598"/>
    </row>
    <row r="34179" spans="141:141">
      <c r="EK34179" s="598"/>
    </row>
    <row r="34180" spans="141:141">
      <c r="EK34180" s="598"/>
    </row>
    <row r="34181" spans="141:141">
      <c r="EK34181" s="598"/>
    </row>
    <row r="34182" spans="141:141">
      <c r="EK34182" s="598"/>
    </row>
    <row r="34183" spans="141:141">
      <c r="EK34183" s="598"/>
    </row>
    <row r="34184" spans="141:141">
      <c r="EK34184" s="598"/>
    </row>
    <row r="34185" spans="141:141">
      <c r="EK34185" s="598"/>
    </row>
    <row r="34186" spans="141:141">
      <c r="EK34186" s="598"/>
    </row>
    <row r="34187" spans="141:141">
      <c r="EK34187" s="598"/>
    </row>
    <row r="34188" spans="141:141">
      <c r="EK34188" s="598"/>
    </row>
    <row r="34189" spans="141:141">
      <c r="EK34189" s="598"/>
    </row>
    <row r="34190" spans="141:141">
      <c r="EK34190" s="598"/>
    </row>
    <row r="34191" spans="141:141">
      <c r="EK34191" s="598"/>
    </row>
    <row r="34192" spans="141:141">
      <c r="EK34192" s="598"/>
    </row>
    <row r="34193" spans="141:141">
      <c r="EK34193" s="598"/>
    </row>
    <row r="34194" spans="141:141">
      <c r="EK34194" s="598"/>
    </row>
    <row r="34195" spans="141:141">
      <c r="EK34195" s="598"/>
    </row>
    <row r="34196" spans="141:141">
      <c r="EK34196" s="598"/>
    </row>
    <row r="34197" spans="141:141">
      <c r="EK34197" s="598"/>
    </row>
    <row r="34198" spans="141:141">
      <c r="EK34198" s="598"/>
    </row>
    <row r="34199" spans="141:141">
      <c r="EK34199" s="598"/>
    </row>
    <row r="34200" spans="141:141">
      <c r="EK34200" s="598"/>
    </row>
    <row r="34201" spans="141:141">
      <c r="EK34201" s="598"/>
    </row>
    <row r="34202" spans="141:141">
      <c r="EK34202" s="598"/>
    </row>
    <row r="34203" spans="141:141">
      <c r="EK34203" s="598"/>
    </row>
    <row r="34204" spans="141:141">
      <c r="EK34204" s="598"/>
    </row>
    <row r="34205" spans="141:141">
      <c r="EK34205" s="598"/>
    </row>
    <row r="34206" spans="141:141">
      <c r="EK34206" s="598"/>
    </row>
    <row r="34207" spans="141:141">
      <c r="EK34207" s="598"/>
    </row>
    <row r="34208" spans="141:141">
      <c r="EK34208" s="598"/>
    </row>
    <row r="34209" spans="141:141">
      <c r="EK34209" s="598"/>
    </row>
    <row r="34210" spans="141:141">
      <c r="EK34210" s="598"/>
    </row>
    <row r="34211" spans="141:141">
      <c r="EK34211" s="598"/>
    </row>
    <row r="34212" spans="141:141">
      <c r="EK34212" s="598"/>
    </row>
    <row r="34213" spans="141:141">
      <c r="EK34213" s="598"/>
    </row>
    <row r="34214" spans="141:141">
      <c r="EK34214" s="598"/>
    </row>
    <row r="34215" spans="141:141">
      <c r="EK34215" s="598"/>
    </row>
    <row r="34216" spans="141:141">
      <c r="EK34216" s="598"/>
    </row>
    <row r="34217" spans="141:141">
      <c r="EK34217" s="598"/>
    </row>
    <row r="34218" spans="141:141">
      <c r="EK34218" s="598"/>
    </row>
    <row r="34219" spans="141:141">
      <c r="EK34219" s="598"/>
    </row>
    <row r="34220" spans="141:141">
      <c r="EK34220" s="598"/>
    </row>
    <row r="34221" spans="141:141">
      <c r="EK34221" s="598"/>
    </row>
    <row r="34222" spans="141:141">
      <c r="EK34222" s="598"/>
    </row>
    <row r="34223" spans="141:141">
      <c r="EK34223" s="598"/>
    </row>
    <row r="34224" spans="141:141">
      <c r="EK34224" s="598"/>
    </row>
    <row r="34225" spans="141:141">
      <c r="EK34225" s="598"/>
    </row>
    <row r="34226" spans="141:141">
      <c r="EK34226" s="598"/>
    </row>
    <row r="34227" spans="141:141">
      <c r="EK34227" s="598"/>
    </row>
    <row r="34228" spans="141:141">
      <c r="EK34228" s="598"/>
    </row>
    <row r="34229" spans="141:141">
      <c r="EK34229" s="598"/>
    </row>
    <row r="34230" spans="141:141">
      <c r="EK34230" s="598"/>
    </row>
    <row r="34231" spans="141:141">
      <c r="EK34231" s="598"/>
    </row>
    <row r="34232" spans="141:141">
      <c r="EK34232" s="598"/>
    </row>
    <row r="34233" spans="141:141">
      <c r="EK34233" s="598"/>
    </row>
    <row r="34234" spans="141:141">
      <c r="EK34234" s="598"/>
    </row>
    <row r="34235" spans="141:141">
      <c r="EK34235" s="598"/>
    </row>
    <row r="34236" spans="141:141">
      <c r="EK34236" s="598"/>
    </row>
    <row r="34237" spans="141:141">
      <c r="EK34237" s="598"/>
    </row>
    <row r="34238" spans="141:141">
      <c r="EK34238" s="598"/>
    </row>
    <row r="34239" spans="141:141">
      <c r="EK34239" s="598"/>
    </row>
    <row r="34240" spans="141:141">
      <c r="EK34240" s="598"/>
    </row>
    <row r="34241" spans="141:141">
      <c r="EK34241" s="598"/>
    </row>
    <row r="34242" spans="141:141">
      <c r="EK34242" s="598"/>
    </row>
    <row r="34243" spans="141:141">
      <c r="EK34243" s="598"/>
    </row>
    <row r="34244" spans="141:141">
      <c r="EK34244" s="598"/>
    </row>
    <row r="34245" spans="141:141">
      <c r="EK34245" s="598"/>
    </row>
    <row r="34246" spans="141:141">
      <c r="EK34246" s="598"/>
    </row>
    <row r="34247" spans="141:141">
      <c r="EK34247" s="598"/>
    </row>
    <row r="34248" spans="141:141">
      <c r="EK34248" s="598"/>
    </row>
    <row r="34249" spans="141:141">
      <c r="EK34249" s="598"/>
    </row>
    <row r="34250" spans="141:141">
      <c r="EK34250" s="598"/>
    </row>
    <row r="34251" spans="141:141">
      <c r="EK34251" s="598"/>
    </row>
    <row r="34252" spans="141:141">
      <c r="EK34252" s="598"/>
    </row>
    <row r="34253" spans="141:141">
      <c r="EK34253" s="598"/>
    </row>
    <row r="34254" spans="141:141">
      <c r="EK34254" s="598"/>
    </row>
    <row r="34255" spans="141:141">
      <c r="EK34255" s="598"/>
    </row>
    <row r="34256" spans="141:141">
      <c r="EK34256" s="598"/>
    </row>
    <row r="34257" spans="141:141">
      <c r="EK34257" s="598"/>
    </row>
    <row r="34258" spans="141:141">
      <c r="EK34258" s="598"/>
    </row>
    <row r="34259" spans="141:141">
      <c r="EK34259" s="598"/>
    </row>
    <row r="34260" spans="141:141">
      <c r="EK34260" s="598"/>
    </row>
    <row r="34261" spans="141:141">
      <c r="EK34261" s="598"/>
    </row>
    <row r="34262" spans="141:141">
      <c r="EK34262" s="598"/>
    </row>
    <row r="34263" spans="141:141">
      <c r="EK34263" s="598"/>
    </row>
    <row r="34264" spans="141:141">
      <c r="EK34264" s="598"/>
    </row>
    <row r="34265" spans="141:141">
      <c r="EK34265" s="598"/>
    </row>
    <row r="34266" spans="141:141">
      <c r="EK34266" s="598"/>
    </row>
    <row r="34267" spans="141:141">
      <c r="EK34267" s="598"/>
    </row>
    <row r="34268" spans="141:141">
      <c r="EK34268" s="598"/>
    </row>
    <row r="34269" spans="141:141">
      <c r="EK34269" s="598"/>
    </row>
    <row r="34270" spans="141:141">
      <c r="EK34270" s="598"/>
    </row>
    <row r="34271" spans="141:141">
      <c r="EK34271" s="598"/>
    </row>
    <row r="34272" spans="141:141">
      <c r="EK34272" s="598"/>
    </row>
    <row r="34273" spans="141:141">
      <c r="EK34273" s="598"/>
    </row>
    <row r="34274" spans="141:141">
      <c r="EK34274" s="598"/>
    </row>
    <row r="34275" spans="141:141">
      <c r="EK34275" s="598"/>
    </row>
    <row r="34276" spans="141:141">
      <c r="EK34276" s="598"/>
    </row>
    <row r="34277" spans="141:141">
      <c r="EK34277" s="598"/>
    </row>
    <row r="34278" spans="141:141">
      <c r="EK34278" s="598"/>
    </row>
    <row r="34279" spans="141:141">
      <c r="EK34279" s="598"/>
    </row>
    <row r="34280" spans="141:141">
      <c r="EK34280" s="598"/>
    </row>
    <row r="34281" spans="141:141">
      <c r="EK34281" s="598"/>
    </row>
    <row r="34282" spans="141:141">
      <c r="EK34282" s="598"/>
    </row>
    <row r="34283" spans="141:141">
      <c r="EK34283" s="598"/>
    </row>
    <row r="34284" spans="141:141">
      <c r="EK34284" s="598"/>
    </row>
    <row r="34285" spans="141:141">
      <c r="EK34285" s="598"/>
    </row>
    <row r="34286" spans="141:141">
      <c r="EK34286" s="598"/>
    </row>
    <row r="34287" spans="141:141">
      <c r="EK34287" s="598"/>
    </row>
    <row r="34288" spans="141:141">
      <c r="EK34288" s="598"/>
    </row>
    <row r="34289" spans="141:141">
      <c r="EK34289" s="598"/>
    </row>
    <row r="34290" spans="141:141">
      <c r="EK34290" s="598"/>
    </row>
    <row r="34291" spans="141:141">
      <c r="EK34291" s="598"/>
    </row>
    <row r="34292" spans="141:141">
      <c r="EK34292" s="598"/>
    </row>
    <row r="34293" spans="141:141">
      <c r="EK34293" s="598"/>
    </row>
    <row r="34294" spans="141:141">
      <c r="EK34294" s="598"/>
    </row>
    <row r="34295" spans="141:141">
      <c r="EK34295" s="598"/>
    </row>
    <row r="34296" spans="141:141">
      <c r="EK34296" s="598"/>
    </row>
    <row r="34297" spans="141:141">
      <c r="EK34297" s="598"/>
    </row>
    <row r="34298" spans="141:141">
      <c r="EK34298" s="598"/>
    </row>
    <row r="34299" spans="141:141">
      <c r="EK34299" s="598"/>
    </row>
    <row r="34300" spans="141:141">
      <c r="EK34300" s="598"/>
    </row>
    <row r="34301" spans="141:141">
      <c r="EK34301" s="598"/>
    </row>
    <row r="34302" spans="141:141">
      <c r="EK34302" s="598"/>
    </row>
    <row r="34303" spans="141:141">
      <c r="EK34303" s="598"/>
    </row>
    <row r="34304" spans="141:141">
      <c r="EK34304" s="598"/>
    </row>
    <row r="34305" spans="141:141">
      <c r="EK34305" s="598"/>
    </row>
    <row r="34306" spans="141:141">
      <c r="EK34306" s="598"/>
    </row>
    <row r="34307" spans="141:141">
      <c r="EK34307" s="598"/>
    </row>
    <row r="34308" spans="141:141">
      <c r="EK34308" s="598"/>
    </row>
    <row r="34309" spans="141:141">
      <c r="EK34309" s="598"/>
    </row>
    <row r="34310" spans="141:141">
      <c r="EK34310" s="598"/>
    </row>
    <row r="34311" spans="141:141">
      <c r="EK34311" s="598"/>
    </row>
    <row r="34312" spans="141:141">
      <c r="EK34312" s="598"/>
    </row>
    <row r="34313" spans="141:141">
      <c r="EK34313" s="598"/>
    </row>
    <row r="34314" spans="141:141">
      <c r="EK34314" s="598"/>
    </row>
    <row r="34315" spans="141:141">
      <c r="EK34315" s="598"/>
    </row>
    <row r="34316" spans="141:141">
      <c r="EK34316" s="598"/>
    </row>
    <row r="34317" spans="141:141">
      <c r="EK34317" s="598"/>
    </row>
    <row r="34318" spans="141:141">
      <c r="EK34318" s="598"/>
    </row>
    <row r="34319" spans="141:141">
      <c r="EK34319" s="598"/>
    </row>
    <row r="34320" spans="141:141">
      <c r="EK34320" s="598"/>
    </row>
    <row r="34321" spans="141:141">
      <c r="EK34321" s="598"/>
    </row>
    <row r="34322" spans="141:141">
      <c r="EK34322" s="598"/>
    </row>
    <row r="34323" spans="141:141">
      <c r="EK34323" s="598"/>
    </row>
    <row r="34324" spans="141:141">
      <c r="EK34324" s="598"/>
    </row>
    <row r="34325" spans="141:141">
      <c r="EK34325" s="598"/>
    </row>
    <row r="34326" spans="141:141">
      <c r="EK34326" s="598"/>
    </row>
    <row r="34327" spans="141:141">
      <c r="EK34327" s="598"/>
    </row>
    <row r="34328" spans="141:141">
      <c r="EK34328" s="598"/>
    </row>
    <row r="34329" spans="141:141">
      <c r="EK34329" s="598"/>
    </row>
    <row r="34330" spans="141:141">
      <c r="EK34330" s="598"/>
    </row>
    <row r="34331" spans="141:141">
      <c r="EK34331" s="598"/>
    </row>
    <row r="34332" spans="141:141">
      <c r="EK34332" s="598"/>
    </row>
    <row r="34333" spans="141:141">
      <c r="EK34333" s="598"/>
    </row>
    <row r="34334" spans="141:141">
      <c r="EK34334" s="598"/>
    </row>
    <row r="34335" spans="141:141">
      <c r="EK34335" s="598"/>
    </row>
    <row r="34336" spans="141:141">
      <c r="EK34336" s="598"/>
    </row>
    <row r="34337" spans="141:141">
      <c r="EK34337" s="598"/>
    </row>
    <row r="34338" spans="141:141">
      <c r="EK34338" s="598"/>
    </row>
    <row r="34339" spans="141:141">
      <c r="EK34339" s="598"/>
    </row>
    <row r="34340" spans="141:141">
      <c r="EK34340" s="598"/>
    </row>
    <row r="34341" spans="141:141">
      <c r="EK34341" s="598"/>
    </row>
    <row r="34342" spans="141:141">
      <c r="EK34342" s="598"/>
    </row>
    <row r="34343" spans="141:141">
      <c r="EK34343" s="598"/>
    </row>
    <row r="34344" spans="141:141">
      <c r="EK34344" s="598"/>
    </row>
    <row r="34345" spans="141:141">
      <c r="EK34345" s="598"/>
    </row>
    <row r="34346" spans="141:141">
      <c r="EK34346" s="598"/>
    </row>
    <row r="34347" spans="141:141">
      <c r="EK34347" s="598"/>
    </row>
    <row r="34348" spans="141:141">
      <c r="EK34348" s="598"/>
    </row>
    <row r="34349" spans="141:141">
      <c r="EK34349" s="598"/>
    </row>
    <row r="34350" spans="141:141">
      <c r="EK34350" s="598"/>
    </row>
    <row r="34351" spans="141:141">
      <c r="EK34351" s="598"/>
    </row>
    <row r="34352" spans="141:141">
      <c r="EK34352" s="598"/>
    </row>
    <row r="34353" spans="141:141">
      <c r="EK34353" s="598"/>
    </row>
    <row r="34354" spans="141:141">
      <c r="EK34354" s="598"/>
    </row>
    <row r="34355" spans="141:141">
      <c r="EK34355" s="598"/>
    </row>
    <row r="34356" spans="141:141">
      <c r="EK34356" s="598"/>
    </row>
    <row r="34357" spans="141:141">
      <c r="EK34357" s="598"/>
    </row>
    <row r="34358" spans="141:141">
      <c r="EK34358" s="598"/>
    </row>
    <row r="34359" spans="141:141">
      <c r="EK34359" s="598"/>
    </row>
    <row r="34360" spans="141:141">
      <c r="EK34360" s="598"/>
    </row>
    <row r="34361" spans="141:141">
      <c r="EK34361" s="598"/>
    </row>
    <row r="34362" spans="141:141">
      <c r="EK34362" s="598"/>
    </row>
    <row r="34363" spans="141:141">
      <c r="EK34363" s="598"/>
    </row>
    <row r="34364" spans="141:141">
      <c r="EK34364" s="598"/>
    </row>
    <row r="34365" spans="141:141">
      <c r="EK34365" s="598"/>
    </row>
    <row r="34366" spans="141:141">
      <c r="EK34366" s="598"/>
    </row>
    <row r="34367" spans="141:141">
      <c r="EK34367" s="598"/>
    </row>
    <row r="34368" spans="141:141">
      <c r="EK34368" s="598"/>
    </row>
    <row r="34369" spans="141:141">
      <c r="EK34369" s="598"/>
    </row>
    <row r="34370" spans="141:141">
      <c r="EK34370" s="598"/>
    </row>
    <row r="34371" spans="141:141">
      <c r="EK34371" s="598"/>
    </row>
    <row r="34372" spans="141:141">
      <c r="EK34372" s="598"/>
    </row>
    <row r="34373" spans="141:141">
      <c r="EK34373" s="598"/>
    </row>
    <row r="34374" spans="141:141">
      <c r="EK34374" s="598"/>
    </row>
    <row r="34375" spans="141:141">
      <c r="EK34375" s="598"/>
    </row>
    <row r="34376" spans="141:141">
      <c r="EK34376" s="598"/>
    </row>
    <row r="34377" spans="141:141">
      <c r="EK34377" s="598"/>
    </row>
    <row r="34378" spans="141:141">
      <c r="EK34378" s="598"/>
    </row>
    <row r="34379" spans="141:141">
      <c r="EK34379" s="598"/>
    </row>
    <row r="34380" spans="141:141">
      <c r="EK34380" s="598"/>
    </row>
    <row r="34381" spans="141:141">
      <c r="EK34381" s="598"/>
    </row>
    <row r="34382" spans="141:141">
      <c r="EK34382" s="598"/>
    </row>
    <row r="34383" spans="141:141">
      <c r="EK34383" s="598"/>
    </row>
    <row r="34384" spans="141:141">
      <c r="EK34384" s="598"/>
    </row>
    <row r="34385" spans="141:141">
      <c r="EK34385" s="598"/>
    </row>
    <row r="34386" spans="141:141">
      <c r="EK34386" s="598"/>
    </row>
    <row r="34387" spans="141:141">
      <c r="EK34387" s="598"/>
    </row>
    <row r="34388" spans="141:141">
      <c r="EK34388" s="598"/>
    </row>
    <row r="34389" spans="141:141">
      <c r="EK34389" s="598"/>
    </row>
    <row r="34390" spans="141:141">
      <c r="EK34390" s="598"/>
    </row>
    <row r="34391" spans="141:141">
      <c r="EK34391" s="598"/>
    </row>
    <row r="34392" spans="141:141">
      <c r="EK34392" s="598"/>
    </row>
    <row r="34393" spans="141:141">
      <c r="EK34393" s="598"/>
    </row>
    <row r="34394" spans="141:141">
      <c r="EK34394" s="598"/>
    </row>
    <row r="34395" spans="141:141">
      <c r="EK34395" s="598"/>
    </row>
    <row r="34396" spans="141:141">
      <c r="EK34396" s="598"/>
    </row>
    <row r="34397" spans="141:141">
      <c r="EK34397" s="598"/>
    </row>
    <row r="34398" spans="141:141">
      <c r="EK34398" s="598"/>
    </row>
    <row r="34399" spans="141:141">
      <c r="EK34399" s="598"/>
    </row>
    <row r="34400" spans="141:141">
      <c r="EK34400" s="598"/>
    </row>
    <row r="34401" spans="141:141">
      <c r="EK34401" s="598"/>
    </row>
    <row r="34402" spans="141:141">
      <c r="EK34402" s="598"/>
    </row>
    <row r="34403" spans="141:141">
      <c r="EK34403" s="598"/>
    </row>
    <row r="34404" spans="141:141">
      <c r="EK34404" s="598"/>
    </row>
    <row r="34405" spans="141:141">
      <c r="EK34405" s="598"/>
    </row>
    <row r="34406" spans="141:141">
      <c r="EK34406" s="598"/>
    </row>
    <row r="34407" spans="141:141">
      <c r="EK34407" s="598"/>
    </row>
    <row r="34408" spans="141:141">
      <c r="EK34408" s="598"/>
    </row>
    <row r="34409" spans="141:141">
      <c r="EK34409" s="598"/>
    </row>
    <row r="34410" spans="141:141">
      <c r="EK34410" s="598"/>
    </row>
    <row r="34411" spans="141:141">
      <c r="EK34411" s="598"/>
    </row>
    <row r="34412" spans="141:141">
      <c r="EK34412" s="598"/>
    </row>
    <row r="34413" spans="141:141">
      <c r="EK34413" s="598"/>
    </row>
    <row r="34414" spans="141:141">
      <c r="EK34414" s="598"/>
    </row>
    <row r="34415" spans="141:141">
      <c r="EK34415" s="598"/>
    </row>
    <row r="34416" spans="141:141">
      <c r="EK34416" s="598"/>
    </row>
    <row r="34417" spans="141:141">
      <c r="EK34417" s="598"/>
    </row>
    <row r="34418" spans="141:141">
      <c r="EK34418" s="598"/>
    </row>
    <row r="34419" spans="141:141">
      <c r="EK34419" s="598"/>
    </row>
    <row r="34420" spans="141:141">
      <c r="EK34420" s="598"/>
    </row>
    <row r="34421" spans="141:141">
      <c r="EK34421" s="598"/>
    </row>
    <row r="34422" spans="141:141">
      <c r="EK34422" s="598"/>
    </row>
    <row r="34423" spans="141:141">
      <c r="EK34423" s="598"/>
    </row>
    <row r="34424" spans="141:141">
      <c r="EK34424" s="598"/>
    </row>
    <row r="34425" spans="141:141">
      <c r="EK34425" s="598"/>
    </row>
    <row r="34426" spans="141:141">
      <c r="EK34426" s="598"/>
    </row>
    <row r="34427" spans="141:141">
      <c r="EK34427" s="598"/>
    </row>
    <row r="34428" spans="141:141">
      <c r="EK34428" s="598"/>
    </row>
    <row r="34429" spans="141:141">
      <c r="EK34429" s="598"/>
    </row>
    <row r="34430" spans="141:141">
      <c r="EK34430" s="598"/>
    </row>
    <row r="34431" spans="141:141">
      <c r="EK34431" s="598"/>
    </row>
    <row r="34432" spans="141:141">
      <c r="EK34432" s="598"/>
    </row>
    <row r="34433" spans="141:141">
      <c r="EK34433" s="598"/>
    </row>
    <row r="34434" spans="141:141">
      <c r="EK34434" s="598"/>
    </row>
    <row r="34435" spans="141:141">
      <c r="EK34435" s="598"/>
    </row>
    <row r="34436" spans="141:141">
      <c r="EK34436" s="598"/>
    </row>
    <row r="34437" spans="141:141">
      <c r="EK34437" s="598"/>
    </row>
    <row r="34438" spans="141:141">
      <c r="EK34438" s="598"/>
    </row>
    <row r="34439" spans="141:141">
      <c r="EK34439" s="598"/>
    </row>
    <row r="34440" spans="141:141">
      <c r="EK34440" s="598"/>
    </row>
    <row r="34441" spans="141:141">
      <c r="EK34441" s="598"/>
    </row>
    <row r="34442" spans="141:141">
      <c r="EK34442" s="598"/>
    </row>
    <row r="34443" spans="141:141">
      <c r="EK34443" s="598"/>
    </row>
    <row r="34444" spans="141:141">
      <c r="EK34444" s="598"/>
    </row>
    <row r="34445" spans="141:141">
      <c r="EK34445" s="598"/>
    </row>
    <row r="34446" spans="141:141">
      <c r="EK34446" s="598"/>
    </row>
    <row r="34447" spans="141:141">
      <c r="EK34447" s="598"/>
    </row>
    <row r="34448" spans="141:141">
      <c r="EK34448" s="598"/>
    </row>
    <row r="34449" spans="141:141">
      <c r="EK34449" s="598"/>
    </row>
    <row r="34450" spans="141:141">
      <c r="EK34450" s="598"/>
    </row>
    <row r="34451" spans="141:141">
      <c r="EK34451" s="598"/>
    </row>
    <row r="34452" spans="141:141">
      <c r="EK34452" s="598"/>
    </row>
    <row r="34453" spans="141:141">
      <c r="EK34453" s="598"/>
    </row>
    <row r="34454" spans="141:141">
      <c r="EK34454" s="598"/>
    </row>
    <row r="34455" spans="141:141">
      <c r="EK34455" s="598"/>
    </row>
    <row r="34456" spans="141:141">
      <c r="EK34456" s="598"/>
    </row>
    <row r="34457" spans="141:141">
      <c r="EK34457" s="598"/>
    </row>
    <row r="34458" spans="141:141">
      <c r="EK34458" s="598"/>
    </row>
    <row r="34459" spans="141:141">
      <c r="EK34459" s="598"/>
    </row>
    <row r="34460" spans="141:141">
      <c r="EK34460" s="598"/>
    </row>
    <row r="34461" spans="141:141">
      <c r="EK34461" s="598"/>
    </row>
    <row r="34462" spans="141:141">
      <c r="EK34462" s="598"/>
    </row>
    <row r="34463" spans="141:141">
      <c r="EK34463" s="598"/>
    </row>
    <row r="34464" spans="141:141">
      <c r="EK34464" s="598"/>
    </row>
    <row r="34465" spans="141:141">
      <c r="EK34465" s="598"/>
    </row>
    <row r="34466" spans="141:141">
      <c r="EK34466" s="598"/>
    </row>
    <row r="34467" spans="141:141">
      <c r="EK34467" s="598"/>
    </row>
    <row r="34468" spans="141:141">
      <c r="EK34468" s="598"/>
    </row>
    <row r="34469" spans="141:141">
      <c r="EK34469" s="598"/>
    </row>
    <row r="34470" spans="141:141">
      <c r="EK34470" s="598"/>
    </row>
    <row r="34471" spans="141:141">
      <c r="EK34471" s="598"/>
    </row>
    <row r="34472" spans="141:141">
      <c r="EK34472" s="598"/>
    </row>
    <row r="34473" spans="141:141">
      <c r="EK34473" s="598"/>
    </row>
    <row r="34474" spans="141:141">
      <c r="EK34474" s="598"/>
    </row>
    <row r="34475" spans="141:141">
      <c r="EK34475" s="598"/>
    </row>
    <row r="34476" spans="141:141">
      <c r="EK34476" s="598"/>
    </row>
    <row r="34477" spans="141:141">
      <c r="EK34477" s="598"/>
    </row>
    <row r="34478" spans="141:141">
      <c r="EK34478" s="598"/>
    </row>
    <row r="34479" spans="141:141">
      <c r="EK34479" s="598"/>
    </row>
    <row r="34480" spans="141:141">
      <c r="EK34480" s="598"/>
    </row>
    <row r="34481" spans="141:141">
      <c r="EK34481" s="598"/>
    </row>
    <row r="34482" spans="141:141">
      <c r="EK34482" s="598"/>
    </row>
    <row r="34483" spans="141:141">
      <c r="EK34483" s="598"/>
    </row>
    <row r="34484" spans="141:141">
      <c r="EK34484" s="598"/>
    </row>
    <row r="34485" spans="141:141">
      <c r="EK34485" s="598"/>
    </row>
    <row r="34486" spans="141:141">
      <c r="EK34486" s="598"/>
    </row>
    <row r="34487" spans="141:141">
      <c r="EK34487" s="598"/>
    </row>
    <row r="34488" spans="141:141">
      <c r="EK34488" s="598"/>
    </row>
    <row r="34489" spans="141:141">
      <c r="EK34489" s="598"/>
    </row>
    <row r="34490" spans="141:141">
      <c r="EK34490" s="598"/>
    </row>
    <row r="34491" spans="141:141">
      <c r="EK34491" s="598"/>
    </row>
    <row r="34492" spans="141:141">
      <c r="EK34492" s="598"/>
    </row>
    <row r="34493" spans="141:141">
      <c r="EK34493" s="598"/>
    </row>
    <row r="34494" spans="141:141">
      <c r="EK34494" s="598"/>
    </row>
    <row r="34495" spans="141:141">
      <c r="EK34495" s="598"/>
    </row>
    <row r="34496" spans="141:141">
      <c r="EK34496" s="598"/>
    </row>
    <row r="34497" spans="141:141">
      <c r="EK34497" s="598"/>
    </row>
    <row r="34498" spans="141:141">
      <c r="EK34498" s="598"/>
    </row>
    <row r="34499" spans="141:141">
      <c r="EK34499" s="598"/>
    </row>
    <row r="34500" spans="141:141">
      <c r="EK34500" s="598"/>
    </row>
    <row r="34501" spans="141:141">
      <c r="EK34501" s="598"/>
    </row>
    <row r="34502" spans="141:141">
      <c r="EK34502" s="598"/>
    </row>
    <row r="34503" spans="141:141">
      <c r="EK34503" s="598"/>
    </row>
    <row r="34504" spans="141:141">
      <c r="EK34504" s="598"/>
    </row>
    <row r="34505" spans="141:141">
      <c r="EK34505" s="598"/>
    </row>
    <row r="34506" spans="141:141">
      <c r="EK34506" s="598"/>
    </row>
    <row r="34507" spans="141:141">
      <c r="EK34507" s="598"/>
    </row>
    <row r="34508" spans="141:141">
      <c r="EK34508" s="598"/>
    </row>
    <row r="34509" spans="141:141">
      <c r="EK34509" s="598"/>
    </row>
    <row r="34510" spans="141:141">
      <c r="EK34510" s="598"/>
    </row>
    <row r="34511" spans="141:141">
      <c r="EK34511" s="598"/>
    </row>
    <row r="34512" spans="141:141">
      <c r="EK34512" s="598"/>
    </row>
    <row r="34513" spans="141:141">
      <c r="EK34513" s="598"/>
    </row>
    <row r="34514" spans="141:141">
      <c r="EK34514" s="598"/>
    </row>
    <row r="34515" spans="141:141">
      <c r="EK34515" s="598"/>
    </row>
    <row r="34516" spans="141:141">
      <c r="EK34516" s="598"/>
    </row>
    <row r="34517" spans="141:141">
      <c r="EK34517" s="598"/>
    </row>
    <row r="34518" spans="141:141">
      <c r="EK34518" s="598"/>
    </row>
    <row r="34519" spans="141:141">
      <c r="EK34519" s="598"/>
    </row>
    <row r="34520" spans="141:141">
      <c r="EK34520" s="598"/>
    </row>
    <row r="34521" spans="141:141">
      <c r="EK34521" s="598"/>
    </row>
    <row r="34522" spans="141:141">
      <c r="EK34522" s="598"/>
    </row>
    <row r="34523" spans="141:141">
      <c r="EK34523" s="598"/>
    </row>
    <row r="34524" spans="141:141">
      <c r="EK34524" s="598"/>
    </row>
    <row r="34525" spans="141:141">
      <c r="EK34525" s="598"/>
    </row>
    <row r="34526" spans="141:141">
      <c r="EK34526" s="598"/>
    </row>
    <row r="34527" spans="141:141">
      <c r="EK34527" s="598"/>
    </row>
    <row r="34528" spans="141:141">
      <c r="EK34528" s="598"/>
    </row>
    <row r="34529" spans="141:141">
      <c r="EK34529" s="598"/>
    </row>
    <row r="34530" spans="141:141">
      <c r="EK34530" s="598"/>
    </row>
    <row r="34531" spans="141:141">
      <c r="EK34531" s="598"/>
    </row>
    <row r="34532" spans="141:141">
      <c r="EK34532" s="598"/>
    </row>
    <row r="34533" spans="141:141">
      <c r="EK34533" s="598"/>
    </row>
    <row r="34534" spans="141:141">
      <c r="EK34534" s="598"/>
    </row>
    <row r="34535" spans="141:141">
      <c r="EK34535" s="598"/>
    </row>
    <row r="34536" spans="141:141">
      <c r="EK34536" s="598"/>
    </row>
    <row r="34537" spans="141:141">
      <c r="EK34537" s="598"/>
    </row>
    <row r="34538" spans="141:141">
      <c r="EK34538" s="598"/>
    </row>
    <row r="34539" spans="141:141">
      <c r="EK34539" s="598"/>
    </row>
    <row r="34540" spans="141:141">
      <c r="EK34540" s="598"/>
    </row>
    <row r="34541" spans="141:141">
      <c r="EK34541" s="598"/>
    </row>
    <row r="34542" spans="141:141">
      <c r="EK34542" s="598"/>
    </row>
    <row r="34543" spans="141:141">
      <c r="EK34543" s="598"/>
    </row>
    <row r="34544" spans="141:141">
      <c r="EK34544" s="598"/>
    </row>
    <row r="34545" spans="141:141">
      <c r="EK34545" s="598"/>
    </row>
    <row r="34546" spans="141:141">
      <c r="EK34546" s="598"/>
    </row>
    <row r="34547" spans="141:141">
      <c r="EK34547" s="598"/>
    </row>
    <row r="34548" spans="141:141">
      <c r="EK34548" s="598"/>
    </row>
    <row r="34549" spans="141:141">
      <c r="EK34549" s="598"/>
    </row>
    <row r="34550" spans="141:141">
      <c r="EK34550" s="598"/>
    </row>
    <row r="34551" spans="141:141">
      <c r="EK34551" s="598"/>
    </row>
    <row r="34552" spans="141:141">
      <c r="EK34552" s="598"/>
    </row>
    <row r="34553" spans="141:141">
      <c r="EK34553" s="598"/>
    </row>
    <row r="34554" spans="141:141">
      <c r="EK34554" s="598"/>
    </row>
    <row r="34555" spans="141:141">
      <c r="EK34555" s="598"/>
    </row>
    <row r="34556" spans="141:141">
      <c r="EK34556" s="598"/>
    </row>
    <row r="34557" spans="141:141">
      <c r="EK34557" s="598"/>
    </row>
    <row r="34558" spans="141:141">
      <c r="EK34558" s="598"/>
    </row>
    <row r="34559" spans="141:141">
      <c r="EK34559" s="598"/>
    </row>
    <row r="34560" spans="141:141">
      <c r="EK34560" s="598"/>
    </row>
    <row r="34561" spans="141:141">
      <c r="EK34561" s="598"/>
    </row>
    <row r="34562" spans="141:141">
      <c r="EK34562" s="598"/>
    </row>
    <row r="34563" spans="141:141">
      <c r="EK34563" s="598"/>
    </row>
    <row r="34564" spans="141:141">
      <c r="EK34564" s="598"/>
    </row>
    <row r="34565" spans="141:141">
      <c r="EK34565" s="598"/>
    </row>
    <row r="34566" spans="141:141">
      <c r="EK34566" s="598"/>
    </row>
    <row r="34567" spans="141:141">
      <c r="EK34567" s="598"/>
    </row>
    <row r="34568" spans="141:141">
      <c r="EK34568" s="598"/>
    </row>
    <row r="34569" spans="141:141">
      <c r="EK34569" s="598"/>
    </row>
    <row r="34570" spans="141:141">
      <c r="EK34570" s="598"/>
    </row>
    <row r="34571" spans="141:141">
      <c r="EK34571" s="598"/>
    </row>
    <row r="34572" spans="141:141">
      <c r="EK34572" s="598"/>
    </row>
    <row r="34573" spans="141:141">
      <c r="EK34573" s="598"/>
    </row>
    <row r="34574" spans="141:141">
      <c r="EK34574" s="598"/>
    </row>
    <row r="34575" spans="141:141">
      <c r="EK34575" s="598"/>
    </row>
    <row r="34576" spans="141:141">
      <c r="EK34576" s="598"/>
    </row>
    <row r="34577" spans="141:141">
      <c r="EK34577" s="598"/>
    </row>
    <row r="34578" spans="141:141">
      <c r="EK34578" s="598"/>
    </row>
    <row r="34579" spans="141:141">
      <c r="EK34579" s="598"/>
    </row>
    <row r="34580" spans="141:141">
      <c r="EK34580" s="598"/>
    </row>
    <row r="34581" spans="141:141">
      <c r="EK34581" s="598"/>
    </row>
    <row r="34582" spans="141:141">
      <c r="EK34582" s="598"/>
    </row>
    <row r="34583" spans="141:141">
      <c r="EK34583" s="598"/>
    </row>
    <row r="34584" spans="141:141">
      <c r="EK34584" s="598"/>
    </row>
    <row r="34585" spans="141:141">
      <c r="EK34585" s="598"/>
    </row>
    <row r="34586" spans="141:141">
      <c r="EK34586" s="598"/>
    </row>
    <row r="34587" spans="141:141">
      <c r="EK34587" s="598"/>
    </row>
    <row r="34588" spans="141:141">
      <c r="EK34588" s="598"/>
    </row>
    <row r="34589" spans="141:141">
      <c r="EK34589" s="598"/>
    </row>
    <row r="34590" spans="141:141">
      <c r="EK34590" s="598"/>
    </row>
    <row r="34591" spans="141:141">
      <c r="EK34591" s="598"/>
    </row>
    <row r="34592" spans="141:141">
      <c r="EK34592" s="598"/>
    </row>
    <row r="34593" spans="141:141">
      <c r="EK34593" s="598"/>
    </row>
    <row r="34594" spans="141:141">
      <c r="EK34594" s="598"/>
    </row>
    <row r="34595" spans="141:141">
      <c r="EK34595" s="598"/>
    </row>
    <row r="34596" spans="141:141">
      <c r="EK34596" s="598"/>
    </row>
    <row r="34597" spans="141:141">
      <c r="EK34597" s="598"/>
    </row>
    <row r="34598" spans="141:141">
      <c r="EK34598" s="598"/>
    </row>
    <row r="34599" spans="141:141">
      <c r="EK34599" s="598"/>
    </row>
    <row r="34600" spans="141:141">
      <c r="EK34600" s="598"/>
    </row>
    <row r="34601" spans="141:141">
      <c r="EK34601" s="598"/>
    </row>
    <row r="34602" spans="141:141">
      <c r="EK34602" s="598"/>
    </row>
    <row r="34603" spans="141:141">
      <c r="EK34603" s="598"/>
    </row>
    <row r="34604" spans="141:141">
      <c r="EK34604" s="598"/>
    </row>
    <row r="34605" spans="141:141">
      <c r="EK34605" s="598"/>
    </row>
    <row r="34606" spans="141:141">
      <c r="EK34606" s="598"/>
    </row>
    <row r="34607" spans="141:141">
      <c r="EK34607" s="598"/>
    </row>
    <row r="34608" spans="141:141">
      <c r="EK34608" s="598"/>
    </row>
    <row r="34609" spans="141:141">
      <c r="EK34609" s="598"/>
    </row>
    <row r="34610" spans="141:141">
      <c r="EK34610" s="598"/>
    </row>
    <row r="34611" spans="141:141">
      <c r="EK34611" s="598"/>
    </row>
    <row r="34612" spans="141:141">
      <c r="EK34612" s="598"/>
    </row>
    <row r="34613" spans="141:141">
      <c r="EK34613" s="598"/>
    </row>
    <row r="34614" spans="141:141">
      <c r="EK34614" s="598"/>
    </row>
    <row r="34615" spans="141:141">
      <c r="EK34615" s="598"/>
    </row>
    <row r="34616" spans="141:141">
      <c r="EK34616" s="598"/>
    </row>
    <row r="34617" spans="141:141">
      <c r="EK34617" s="598"/>
    </row>
    <row r="34618" spans="141:141">
      <c r="EK34618" s="598"/>
    </row>
    <row r="34619" spans="141:141">
      <c r="EK34619" s="598"/>
    </row>
    <row r="34620" spans="141:141">
      <c r="EK34620" s="598"/>
    </row>
    <row r="34621" spans="141:141">
      <c r="EK34621" s="598"/>
    </row>
    <row r="34622" spans="141:141">
      <c r="EK34622" s="598"/>
    </row>
    <row r="34623" spans="141:141">
      <c r="EK34623" s="598"/>
    </row>
    <row r="34624" spans="141:141">
      <c r="EK34624" s="598"/>
    </row>
    <row r="34625" spans="141:141">
      <c r="EK34625" s="598"/>
    </row>
    <row r="34626" spans="141:141">
      <c r="EK34626" s="598"/>
    </row>
    <row r="34627" spans="141:141">
      <c r="EK34627" s="598"/>
    </row>
    <row r="34628" spans="141:141">
      <c r="EK34628" s="598"/>
    </row>
    <row r="34629" spans="141:141">
      <c r="EK34629" s="598"/>
    </row>
    <row r="34630" spans="141:141">
      <c r="EK34630" s="598"/>
    </row>
    <row r="34631" spans="141:141">
      <c r="EK34631" s="598"/>
    </row>
    <row r="34632" spans="141:141">
      <c r="EK34632" s="598"/>
    </row>
    <row r="34633" spans="141:141">
      <c r="EK34633" s="598"/>
    </row>
    <row r="34634" spans="141:141">
      <c r="EK34634" s="598"/>
    </row>
    <row r="34635" spans="141:141">
      <c r="EK34635" s="598"/>
    </row>
    <row r="34636" spans="141:141">
      <c r="EK34636" s="598"/>
    </row>
    <row r="34637" spans="141:141">
      <c r="EK34637" s="598"/>
    </row>
    <row r="34638" spans="141:141">
      <c r="EK34638" s="598"/>
    </row>
    <row r="34639" spans="141:141">
      <c r="EK34639" s="598"/>
    </row>
    <row r="34640" spans="141:141">
      <c r="EK34640" s="598"/>
    </row>
    <row r="34641" spans="141:141">
      <c r="EK34641" s="598"/>
    </row>
    <row r="34642" spans="141:141">
      <c r="EK34642" s="598"/>
    </row>
    <row r="34643" spans="141:141">
      <c r="EK34643" s="598"/>
    </row>
    <row r="34644" spans="141:141">
      <c r="EK34644" s="598"/>
    </row>
    <row r="34645" spans="141:141">
      <c r="EK34645" s="598"/>
    </row>
    <row r="34646" spans="141:141">
      <c r="EK34646" s="598"/>
    </row>
    <row r="34647" spans="141:141">
      <c r="EK34647" s="598"/>
    </row>
    <row r="34648" spans="141:141">
      <c r="EK34648" s="598"/>
    </row>
    <row r="34649" spans="141:141">
      <c r="EK34649" s="598"/>
    </row>
    <row r="34650" spans="141:141">
      <c r="EK34650" s="598"/>
    </row>
    <row r="34651" spans="141:141">
      <c r="EK34651" s="598"/>
    </row>
    <row r="34652" spans="141:141">
      <c r="EK34652" s="598"/>
    </row>
    <row r="34653" spans="141:141">
      <c r="EK34653" s="598"/>
    </row>
    <row r="34654" spans="141:141">
      <c r="EK34654" s="598"/>
    </row>
    <row r="34655" spans="141:141">
      <c r="EK34655" s="598"/>
    </row>
    <row r="34656" spans="141:141">
      <c r="EK34656" s="598"/>
    </row>
    <row r="34657" spans="141:141">
      <c r="EK34657" s="598"/>
    </row>
    <row r="34658" spans="141:141">
      <c r="EK34658" s="598"/>
    </row>
    <row r="34659" spans="141:141">
      <c r="EK34659" s="598"/>
    </row>
    <row r="34660" spans="141:141">
      <c r="EK34660" s="598"/>
    </row>
    <row r="34661" spans="141:141">
      <c r="EK34661" s="598"/>
    </row>
    <row r="34662" spans="141:141">
      <c r="EK34662" s="598"/>
    </row>
    <row r="34663" spans="141:141">
      <c r="EK34663" s="598"/>
    </row>
    <row r="34664" spans="141:141">
      <c r="EK34664" s="598"/>
    </row>
    <row r="34665" spans="141:141">
      <c r="EK34665" s="598"/>
    </row>
    <row r="34666" spans="141:141">
      <c r="EK34666" s="598"/>
    </row>
    <row r="34667" spans="141:141">
      <c r="EK34667" s="598"/>
    </row>
    <row r="34668" spans="141:141">
      <c r="EK34668" s="598"/>
    </row>
    <row r="34669" spans="141:141">
      <c r="EK34669" s="598"/>
    </row>
    <row r="34670" spans="141:141">
      <c r="EK34670" s="598"/>
    </row>
    <row r="34671" spans="141:141">
      <c r="EK34671" s="598"/>
    </row>
    <row r="34672" spans="141:141">
      <c r="EK34672" s="598"/>
    </row>
    <row r="34673" spans="141:141">
      <c r="EK34673" s="598"/>
    </row>
    <row r="34674" spans="141:141">
      <c r="EK34674" s="598"/>
    </row>
    <row r="34675" spans="141:141">
      <c r="EK34675" s="598"/>
    </row>
    <row r="34676" spans="141:141">
      <c r="EK34676" s="598"/>
    </row>
    <row r="34677" spans="141:141">
      <c r="EK34677" s="598"/>
    </row>
    <row r="34678" spans="141:141">
      <c r="EK34678" s="598"/>
    </row>
    <row r="34679" spans="141:141">
      <c r="EK34679" s="598"/>
    </row>
    <row r="34680" spans="141:141">
      <c r="EK34680" s="598"/>
    </row>
    <row r="34681" spans="141:141">
      <c r="EK34681" s="598"/>
    </row>
    <row r="34682" spans="141:141">
      <c r="EK34682" s="598"/>
    </row>
    <row r="34683" spans="141:141">
      <c r="EK34683" s="598"/>
    </row>
    <row r="34684" spans="141:141">
      <c r="EK34684" s="598"/>
    </row>
    <row r="34685" spans="141:141">
      <c r="EK34685" s="598"/>
    </row>
    <row r="34686" spans="141:141">
      <c r="EK34686" s="598"/>
    </row>
    <row r="34687" spans="141:141">
      <c r="EK34687" s="598"/>
    </row>
    <row r="34688" spans="141:141">
      <c r="EK34688" s="598"/>
    </row>
    <row r="34689" spans="141:141">
      <c r="EK34689" s="598"/>
    </row>
    <row r="34690" spans="141:141">
      <c r="EK34690" s="598"/>
    </row>
    <row r="34691" spans="141:141">
      <c r="EK34691" s="598"/>
    </row>
    <row r="34692" spans="141:141">
      <c r="EK34692" s="598"/>
    </row>
    <row r="34693" spans="141:141">
      <c r="EK34693" s="598"/>
    </row>
    <row r="34694" spans="141:141">
      <c r="EK34694" s="598"/>
    </row>
    <row r="34695" spans="141:141">
      <c r="EK34695" s="598"/>
    </row>
    <row r="34696" spans="141:141">
      <c r="EK34696" s="598"/>
    </row>
    <row r="34697" spans="141:141">
      <c r="EK34697" s="598"/>
    </row>
    <row r="34698" spans="141:141">
      <c r="EK34698" s="598"/>
    </row>
    <row r="34699" spans="141:141">
      <c r="EK34699" s="598"/>
    </row>
    <row r="34700" spans="141:141">
      <c r="EK34700" s="598"/>
    </row>
    <row r="34701" spans="141:141">
      <c r="EK34701" s="598"/>
    </row>
    <row r="34702" spans="141:141">
      <c r="EK34702" s="598"/>
    </row>
    <row r="34703" spans="141:141">
      <c r="EK34703" s="598"/>
    </row>
    <row r="34704" spans="141:141">
      <c r="EK34704" s="598"/>
    </row>
    <row r="34705" spans="141:141">
      <c r="EK34705" s="598"/>
    </row>
    <row r="34706" spans="141:141">
      <c r="EK34706" s="598"/>
    </row>
    <row r="34707" spans="141:141">
      <c r="EK34707" s="598"/>
    </row>
    <row r="34708" spans="141:141">
      <c r="EK34708" s="598"/>
    </row>
    <row r="34709" spans="141:141">
      <c r="EK34709" s="598"/>
    </row>
    <row r="34710" spans="141:141">
      <c r="EK34710" s="598"/>
    </row>
    <row r="34711" spans="141:141">
      <c r="EK34711" s="598"/>
    </row>
    <row r="34712" spans="141:141">
      <c r="EK34712" s="598"/>
    </row>
    <row r="34713" spans="141:141">
      <c r="EK34713" s="598"/>
    </row>
    <row r="34714" spans="141:141">
      <c r="EK34714" s="598"/>
    </row>
    <row r="34715" spans="141:141">
      <c r="EK34715" s="598"/>
    </row>
    <row r="34716" spans="141:141">
      <c r="EK34716" s="598"/>
    </row>
    <row r="34717" spans="141:141">
      <c r="EK34717" s="598"/>
    </row>
    <row r="34718" spans="141:141">
      <c r="EK34718" s="598"/>
    </row>
    <row r="34719" spans="141:141">
      <c r="EK34719" s="598"/>
    </row>
    <row r="34720" spans="141:141">
      <c r="EK34720" s="598"/>
    </row>
    <row r="34721" spans="141:141">
      <c r="EK34721" s="598"/>
    </row>
    <row r="34722" spans="141:141">
      <c r="EK34722" s="598"/>
    </row>
    <row r="34723" spans="141:141">
      <c r="EK34723" s="598"/>
    </row>
    <row r="34724" spans="141:141">
      <c r="EK34724" s="598"/>
    </row>
    <row r="34725" spans="141:141">
      <c r="EK34725" s="598"/>
    </row>
    <row r="34726" spans="141:141">
      <c r="EK34726" s="598"/>
    </row>
    <row r="34727" spans="141:141">
      <c r="EK34727" s="598"/>
    </row>
    <row r="34728" spans="141:141">
      <c r="EK34728" s="598"/>
    </row>
    <row r="34729" spans="141:141">
      <c r="EK34729" s="598"/>
    </row>
    <row r="34730" spans="141:141">
      <c r="EK34730" s="598"/>
    </row>
    <row r="34731" spans="141:141">
      <c r="EK34731" s="598"/>
    </row>
    <row r="34732" spans="141:141">
      <c r="EK34732" s="598"/>
    </row>
    <row r="34733" spans="141:141">
      <c r="EK34733" s="598"/>
    </row>
    <row r="34734" spans="141:141">
      <c r="EK34734" s="598"/>
    </row>
    <row r="34735" spans="141:141">
      <c r="EK34735" s="598"/>
    </row>
    <row r="34736" spans="141:141">
      <c r="EK34736" s="598"/>
    </row>
    <row r="34737" spans="141:141">
      <c r="EK34737" s="598"/>
    </row>
    <row r="34738" spans="141:141">
      <c r="EK34738" s="598"/>
    </row>
    <row r="34739" spans="141:141">
      <c r="EK34739" s="598"/>
    </row>
    <row r="34740" spans="141:141">
      <c r="EK34740" s="598"/>
    </row>
    <row r="34741" spans="141:141">
      <c r="EK34741" s="598"/>
    </row>
    <row r="34742" spans="141:141">
      <c r="EK34742" s="598"/>
    </row>
    <row r="34743" spans="141:141">
      <c r="EK34743" s="598"/>
    </row>
    <row r="34744" spans="141:141">
      <c r="EK34744" s="598"/>
    </row>
    <row r="34745" spans="141:141">
      <c r="EK34745" s="598"/>
    </row>
    <row r="34746" spans="141:141">
      <c r="EK34746" s="598"/>
    </row>
    <row r="34747" spans="141:141">
      <c r="EK34747" s="598"/>
    </row>
    <row r="34748" spans="141:141">
      <c r="EK34748" s="598"/>
    </row>
    <row r="34749" spans="141:141">
      <c r="EK34749" s="598"/>
    </row>
    <row r="34750" spans="141:141">
      <c r="EK34750" s="598"/>
    </row>
    <row r="34751" spans="141:141">
      <c r="EK34751" s="598"/>
    </row>
    <row r="34752" spans="141:141">
      <c r="EK34752" s="598"/>
    </row>
    <row r="34753" spans="141:141">
      <c r="EK34753" s="598"/>
    </row>
    <row r="34754" spans="141:141">
      <c r="EK34754" s="598"/>
    </row>
    <row r="34755" spans="141:141">
      <c r="EK34755" s="598"/>
    </row>
    <row r="34756" spans="141:141">
      <c r="EK34756" s="598"/>
    </row>
    <row r="34757" spans="141:141">
      <c r="EK34757" s="598"/>
    </row>
    <row r="34758" spans="141:141">
      <c r="EK34758" s="598"/>
    </row>
    <row r="34759" spans="141:141">
      <c r="EK34759" s="598"/>
    </row>
    <row r="34760" spans="141:141">
      <c r="EK34760" s="598"/>
    </row>
    <row r="34761" spans="141:141">
      <c r="EK34761" s="598"/>
    </row>
    <row r="34762" spans="141:141">
      <c r="EK34762" s="598"/>
    </row>
    <row r="34763" spans="141:141">
      <c r="EK34763" s="598"/>
    </row>
    <row r="34764" spans="141:141">
      <c r="EK34764" s="598"/>
    </row>
    <row r="34765" spans="141:141">
      <c r="EK34765" s="598"/>
    </row>
    <row r="34766" spans="141:141">
      <c r="EK34766" s="598"/>
    </row>
    <row r="34767" spans="141:141">
      <c r="EK34767" s="598"/>
    </row>
    <row r="34768" spans="141:141">
      <c r="EK34768" s="598"/>
    </row>
    <row r="34769" spans="141:141">
      <c r="EK34769" s="598"/>
    </row>
    <row r="34770" spans="141:141">
      <c r="EK34770" s="598"/>
    </row>
    <row r="34771" spans="141:141">
      <c r="EK34771" s="598"/>
    </row>
    <row r="34772" spans="141:141">
      <c r="EK34772" s="598"/>
    </row>
    <row r="34773" spans="141:141">
      <c r="EK34773" s="598"/>
    </row>
    <row r="34774" spans="141:141">
      <c r="EK34774" s="598"/>
    </row>
    <row r="34775" spans="141:141">
      <c r="EK34775" s="598"/>
    </row>
    <row r="34776" spans="141:141">
      <c r="EK34776" s="598"/>
    </row>
    <row r="34777" spans="141:141">
      <c r="EK34777" s="598"/>
    </row>
    <row r="34778" spans="141:141">
      <c r="EK34778" s="598"/>
    </row>
    <row r="34779" spans="141:141">
      <c r="EK34779" s="598"/>
    </row>
    <row r="34780" spans="141:141">
      <c r="EK34780" s="598"/>
    </row>
    <row r="34781" spans="141:141">
      <c r="EK34781" s="598"/>
    </row>
    <row r="34782" spans="141:141">
      <c r="EK34782" s="598"/>
    </row>
    <row r="34783" spans="141:141">
      <c r="EK34783" s="598"/>
    </row>
    <row r="34784" spans="141:141">
      <c r="EK34784" s="598"/>
    </row>
    <row r="34785" spans="141:141">
      <c r="EK34785" s="598"/>
    </row>
    <row r="34786" spans="141:141">
      <c r="EK34786" s="598"/>
    </row>
    <row r="34787" spans="141:141">
      <c r="EK34787" s="598"/>
    </row>
    <row r="34788" spans="141:141">
      <c r="EK34788" s="598"/>
    </row>
    <row r="34789" spans="141:141">
      <c r="EK34789" s="598"/>
    </row>
    <row r="34790" spans="141:141">
      <c r="EK34790" s="598"/>
    </row>
    <row r="34791" spans="141:141">
      <c r="EK34791" s="598"/>
    </row>
    <row r="34792" spans="141:141">
      <c r="EK34792" s="598"/>
    </row>
    <row r="34793" spans="141:141">
      <c r="EK34793" s="598"/>
    </row>
    <row r="34794" spans="141:141">
      <c r="EK34794" s="598"/>
    </row>
    <row r="34795" spans="141:141">
      <c r="EK34795" s="598"/>
    </row>
    <row r="34796" spans="141:141">
      <c r="EK34796" s="598"/>
    </row>
    <row r="34797" spans="141:141">
      <c r="EK34797" s="598"/>
    </row>
    <row r="34798" spans="141:141">
      <c r="EK34798" s="598"/>
    </row>
    <row r="34799" spans="141:141">
      <c r="EK34799" s="598"/>
    </row>
    <row r="34800" spans="141:141">
      <c r="EK34800" s="598"/>
    </row>
    <row r="34801" spans="141:141">
      <c r="EK34801" s="598"/>
    </row>
    <row r="34802" spans="141:141">
      <c r="EK34802" s="598"/>
    </row>
    <row r="34803" spans="141:141">
      <c r="EK34803" s="598"/>
    </row>
    <row r="34804" spans="141:141">
      <c r="EK34804" s="598"/>
    </row>
    <row r="34805" spans="141:141">
      <c r="EK34805" s="598"/>
    </row>
    <row r="34806" spans="141:141">
      <c r="EK34806" s="598"/>
    </row>
    <row r="34807" spans="141:141">
      <c r="EK34807" s="598"/>
    </row>
    <row r="34808" spans="141:141">
      <c r="EK34808" s="598"/>
    </row>
    <row r="34809" spans="141:141">
      <c r="EK34809" s="598"/>
    </row>
    <row r="34810" spans="141:141">
      <c r="EK34810" s="598"/>
    </row>
    <row r="34811" spans="141:141">
      <c r="EK34811" s="598"/>
    </row>
    <row r="34812" spans="141:141">
      <c r="EK34812" s="598"/>
    </row>
    <row r="34813" spans="141:141">
      <c r="EK34813" s="598"/>
    </row>
    <row r="34814" spans="141:141">
      <c r="EK34814" s="598"/>
    </row>
    <row r="34815" spans="141:141">
      <c r="EK34815" s="598"/>
    </row>
    <row r="34816" spans="141:141">
      <c r="EK34816" s="598"/>
    </row>
    <row r="34817" spans="141:141">
      <c r="EK34817" s="598"/>
    </row>
    <row r="34818" spans="141:141">
      <c r="EK34818" s="598"/>
    </row>
    <row r="34819" spans="141:141">
      <c r="EK34819" s="598"/>
    </row>
    <row r="34820" spans="141:141">
      <c r="EK34820" s="598"/>
    </row>
    <row r="34821" spans="141:141">
      <c r="EK34821" s="598"/>
    </row>
    <row r="34822" spans="141:141">
      <c r="EK34822" s="598"/>
    </row>
    <row r="34823" spans="141:141">
      <c r="EK34823" s="598"/>
    </row>
    <row r="34824" spans="141:141">
      <c r="EK34824" s="598"/>
    </row>
    <row r="34825" spans="141:141">
      <c r="EK34825" s="598"/>
    </row>
    <row r="34826" spans="141:141">
      <c r="EK34826" s="598"/>
    </row>
    <row r="34827" spans="141:141">
      <c r="EK34827" s="598"/>
    </row>
    <row r="34828" spans="141:141">
      <c r="EK34828" s="598"/>
    </row>
    <row r="34829" spans="141:141">
      <c r="EK34829" s="598"/>
    </row>
    <row r="34830" spans="141:141">
      <c r="EK34830" s="598"/>
    </row>
    <row r="34831" spans="141:141">
      <c r="EK34831" s="598"/>
    </row>
    <row r="34832" spans="141:141">
      <c r="EK34832" s="598"/>
    </row>
    <row r="34833" spans="141:141">
      <c r="EK34833" s="598"/>
    </row>
    <row r="34834" spans="141:141">
      <c r="EK34834" s="598"/>
    </row>
    <row r="34835" spans="141:141">
      <c r="EK34835" s="598"/>
    </row>
    <row r="34836" spans="141:141">
      <c r="EK34836" s="598"/>
    </row>
    <row r="34837" spans="141:141">
      <c r="EK34837" s="598"/>
    </row>
    <row r="34838" spans="141:141">
      <c r="EK34838" s="598"/>
    </row>
    <row r="34839" spans="141:141">
      <c r="EK34839" s="598"/>
    </row>
    <row r="34840" spans="141:141">
      <c r="EK34840" s="598"/>
    </row>
    <row r="34841" spans="141:141">
      <c r="EK34841" s="598"/>
    </row>
    <row r="34842" spans="141:141">
      <c r="EK34842" s="598"/>
    </row>
    <row r="34843" spans="141:141">
      <c r="EK34843" s="598"/>
    </row>
    <row r="34844" spans="141:141">
      <c r="EK34844" s="598"/>
    </row>
    <row r="34845" spans="141:141">
      <c r="EK34845" s="598"/>
    </row>
    <row r="34846" spans="141:141">
      <c r="EK34846" s="598"/>
    </row>
    <row r="34847" spans="141:141">
      <c r="EK34847" s="598"/>
    </row>
    <row r="34848" spans="141:141">
      <c r="EK34848" s="598"/>
    </row>
    <row r="34849" spans="141:141">
      <c r="EK34849" s="598"/>
    </row>
    <row r="34850" spans="141:141">
      <c r="EK34850" s="598"/>
    </row>
    <row r="34851" spans="141:141">
      <c r="EK34851" s="598"/>
    </row>
    <row r="34852" spans="141:141">
      <c r="EK34852" s="598"/>
    </row>
    <row r="34853" spans="141:141">
      <c r="EK34853" s="598"/>
    </row>
    <row r="34854" spans="141:141">
      <c r="EK34854" s="598"/>
    </row>
    <row r="34855" spans="141:141">
      <c r="EK34855" s="598"/>
    </row>
    <row r="34856" spans="141:141">
      <c r="EK34856" s="598"/>
    </row>
    <row r="34857" spans="141:141">
      <c r="EK34857" s="598"/>
    </row>
    <row r="34858" spans="141:141">
      <c r="EK34858" s="598"/>
    </row>
    <row r="34859" spans="141:141">
      <c r="EK34859" s="598"/>
    </row>
    <row r="34860" spans="141:141">
      <c r="EK34860" s="598"/>
    </row>
    <row r="34861" spans="141:141">
      <c r="EK34861" s="598"/>
    </row>
    <row r="34862" spans="141:141">
      <c r="EK34862" s="598"/>
    </row>
    <row r="34863" spans="141:141">
      <c r="EK34863" s="598"/>
    </row>
    <row r="34864" spans="141:141">
      <c r="EK34864" s="598"/>
    </row>
    <row r="34865" spans="141:141">
      <c r="EK34865" s="598"/>
    </row>
    <row r="34866" spans="141:141">
      <c r="EK34866" s="598"/>
    </row>
    <row r="34867" spans="141:141">
      <c r="EK34867" s="598"/>
    </row>
    <row r="34868" spans="141:141">
      <c r="EK34868" s="598"/>
    </row>
    <row r="34869" spans="141:141">
      <c r="EK34869" s="598"/>
    </row>
    <row r="34870" spans="141:141">
      <c r="EK34870" s="598"/>
    </row>
    <row r="34871" spans="141:141">
      <c r="EK34871" s="598"/>
    </row>
    <row r="34872" spans="141:141">
      <c r="EK34872" s="598"/>
    </row>
    <row r="34873" spans="141:141">
      <c r="EK34873" s="598"/>
    </row>
    <row r="34874" spans="141:141">
      <c r="EK34874" s="598"/>
    </row>
    <row r="34875" spans="141:141">
      <c r="EK34875" s="598"/>
    </row>
    <row r="34876" spans="141:141">
      <c r="EK34876" s="598"/>
    </row>
    <row r="34877" spans="141:141">
      <c r="EK34877" s="598"/>
    </row>
    <row r="34878" spans="141:141">
      <c r="EK34878" s="598"/>
    </row>
    <row r="34879" spans="141:141">
      <c r="EK34879" s="598"/>
    </row>
    <row r="34880" spans="141:141">
      <c r="EK34880" s="598"/>
    </row>
    <row r="34881" spans="141:141">
      <c r="EK34881" s="598"/>
    </row>
    <row r="34882" spans="141:141">
      <c r="EK34882" s="598"/>
    </row>
    <row r="34883" spans="141:141">
      <c r="EK34883" s="598"/>
    </row>
    <row r="34884" spans="141:141">
      <c r="EK34884" s="598"/>
    </row>
    <row r="34885" spans="141:141">
      <c r="EK34885" s="598"/>
    </row>
    <row r="34886" spans="141:141">
      <c r="EK34886" s="598"/>
    </row>
    <row r="34887" spans="141:141">
      <c r="EK34887" s="598"/>
    </row>
    <row r="34888" spans="141:141">
      <c r="EK34888" s="598"/>
    </row>
    <row r="34889" spans="141:141">
      <c r="EK34889" s="598"/>
    </row>
    <row r="34890" spans="141:141">
      <c r="EK34890" s="598"/>
    </row>
    <row r="34891" spans="141:141">
      <c r="EK34891" s="598"/>
    </row>
    <row r="34892" spans="141:141">
      <c r="EK34892" s="598"/>
    </row>
    <row r="34893" spans="141:141">
      <c r="EK34893" s="598"/>
    </row>
    <row r="34894" spans="141:141">
      <c r="EK34894" s="598"/>
    </row>
    <row r="34895" spans="141:141">
      <c r="EK34895" s="598"/>
    </row>
    <row r="34896" spans="141:141">
      <c r="EK34896" s="598"/>
    </row>
    <row r="34897" spans="141:141">
      <c r="EK34897" s="598"/>
    </row>
    <row r="34898" spans="141:141">
      <c r="EK34898" s="598"/>
    </row>
    <row r="34899" spans="141:141">
      <c r="EK34899" s="598"/>
    </row>
    <row r="34900" spans="141:141">
      <c r="EK34900" s="598"/>
    </row>
    <row r="34901" spans="141:141">
      <c r="EK34901" s="598"/>
    </row>
    <row r="34902" spans="141:141">
      <c r="EK34902" s="598"/>
    </row>
    <row r="34903" spans="141:141">
      <c r="EK34903" s="598"/>
    </row>
    <row r="34904" spans="141:141">
      <c r="EK34904" s="598"/>
    </row>
    <row r="34905" spans="141:141">
      <c r="EK34905" s="598"/>
    </row>
    <row r="34906" spans="141:141">
      <c r="EK34906" s="598"/>
    </row>
    <row r="34907" spans="141:141">
      <c r="EK34907" s="598"/>
    </row>
    <row r="34908" spans="141:141">
      <c r="EK34908" s="598"/>
    </row>
    <row r="34909" spans="141:141">
      <c r="EK34909" s="598"/>
    </row>
    <row r="34910" spans="141:141">
      <c r="EK34910" s="598"/>
    </row>
    <row r="34911" spans="141:141">
      <c r="EK34911" s="598"/>
    </row>
    <row r="34912" spans="141:141">
      <c r="EK34912" s="598"/>
    </row>
    <row r="34913" spans="141:141">
      <c r="EK34913" s="598"/>
    </row>
    <row r="34914" spans="141:141">
      <c r="EK34914" s="598"/>
    </row>
    <row r="34915" spans="141:141">
      <c r="EK34915" s="598"/>
    </row>
    <row r="34916" spans="141:141">
      <c r="EK34916" s="598"/>
    </row>
    <row r="34917" spans="141:141">
      <c r="EK34917" s="598"/>
    </row>
    <row r="34918" spans="141:141">
      <c r="EK34918" s="598"/>
    </row>
    <row r="34919" spans="141:141">
      <c r="EK34919" s="598"/>
    </row>
    <row r="34920" spans="141:141">
      <c r="EK34920" s="598"/>
    </row>
    <row r="34921" spans="141:141">
      <c r="EK34921" s="598"/>
    </row>
    <row r="34922" spans="141:141">
      <c r="EK34922" s="598"/>
    </row>
    <row r="34923" spans="141:141">
      <c r="EK34923" s="598"/>
    </row>
    <row r="34924" spans="141:141">
      <c r="EK34924" s="598"/>
    </row>
    <row r="34925" spans="141:141">
      <c r="EK34925" s="598"/>
    </row>
    <row r="34926" spans="141:141">
      <c r="EK34926" s="598"/>
    </row>
    <row r="34927" spans="141:141">
      <c r="EK34927" s="598"/>
    </row>
    <row r="34928" spans="141:141">
      <c r="EK34928" s="598"/>
    </row>
    <row r="34929" spans="141:141">
      <c r="EK34929" s="598"/>
    </row>
    <row r="34930" spans="141:141">
      <c r="EK34930" s="598"/>
    </row>
    <row r="34931" spans="141:141">
      <c r="EK34931" s="598"/>
    </row>
    <row r="34932" spans="141:141">
      <c r="EK34932" s="598"/>
    </row>
    <row r="34933" spans="141:141">
      <c r="EK34933" s="598"/>
    </row>
    <row r="34934" spans="141:141">
      <c r="EK34934" s="598"/>
    </row>
    <row r="34935" spans="141:141">
      <c r="EK34935" s="598"/>
    </row>
    <row r="34936" spans="141:141">
      <c r="EK34936" s="598"/>
    </row>
    <row r="34937" spans="141:141">
      <c r="EK34937" s="598"/>
    </row>
    <row r="34938" spans="141:141">
      <c r="EK34938" s="598"/>
    </row>
    <row r="34939" spans="141:141">
      <c r="EK34939" s="598"/>
    </row>
    <row r="34940" spans="141:141">
      <c r="EK34940" s="598"/>
    </row>
    <row r="34941" spans="141:141">
      <c r="EK34941" s="598"/>
    </row>
    <row r="34942" spans="141:141">
      <c r="EK34942" s="598"/>
    </row>
    <row r="34943" spans="141:141">
      <c r="EK34943" s="598"/>
    </row>
    <row r="34944" spans="141:141">
      <c r="EK34944" s="598"/>
    </row>
    <row r="34945" spans="141:141">
      <c r="EK34945" s="598"/>
    </row>
    <row r="34946" spans="141:141">
      <c r="EK34946" s="598"/>
    </row>
    <row r="34947" spans="141:141">
      <c r="EK34947" s="598"/>
    </row>
    <row r="34948" spans="141:141">
      <c r="EK34948" s="598"/>
    </row>
    <row r="34949" spans="141:141">
      <c r="EK34949" s="598"/>
    </row>
    <row r="34950" spans="141:141">
      <c r="EK34950" s="598"/>
    </row>
    <row r="34951" spans="141:141">
      <c r="EK34951" s="598"/>
    </row>
    <row r="34952" spans="141:141">
      <c r="EK34952" s="598"/>
    </row>
    <row r="34953" spans="141:141">
      <c r="EK34953" s="598"/>
    </row>
    <row r="34954" spans="141:141">
      <c r="EK34954" s="598"/>
    </row>
    <row r="34955" spans="141:141">
      <c r="EK34955" s="598"/>
    </row>
    <row r="34956" spans="141:141">
      <c r="EK34956" s="598"/>
    </row>
    <row r="34957" spans="141:141">
      <c r="EK34957" s="598"/>
    </row>
    <row r="34958" spans="141:141">
      <c r="EK34958" s="598"/>
    </row>
    <row r="34959" spans="141:141">
      <c r="EK34959" s="598"/>
    </row>
    <row r="34960" spans="141:141">
      <c r="EK34960" s="598"/>
    </row>
    <row r="34961" spans="141:141">
      <c r="EK34961" s="598"/>
    </row>
    <row r="34962" spans="141:141">
      <c r="EK34962" s="598"/>
    </row>
    <row r="34963" spans="141:141">
      <c r="EK34963" s="598"/>
    </row>
    <row r="34964" spans="141:141">
      <c r="EK34964" s="598"/>
    </row>
    <row r="34965" spans="141:141">
      <c r="EK34965" s="598"/>
    </row>
    <row r="34966" spans="141:141">
      <c r="EK34966" s="598"/>
    </row>
    <row r="34967" spans="141:141">
      <c r="EK34967" s="598"/>
    </row>
    <row r="34968" spans="141:141">
      <c r="EK34968" s="598"/>
    </row>
    <row r="34969" spans="141:141">
      <c r="EK34969" s="598"/>
    </row>
    <row r="34970" spans="141:141">
      <c r="EK34970" s="598"/>
    </row>
    <row r="34971" spans="141:141">
      <c r="EK34971" s="598"/>
    </row>
    <row r="34972" spans="141:141">
      <c r="EK34972" s="598"/>
    </row>
    <row r="34973" spans="141:141">
      <c r="EK34973" s="598"/>
    </row>
    <row r="34974" spans="141:141">
      <c r="EK34974" s="598"/>
    </row>
    <row r="34975" spans="141:141">
      <c r="EK34975" s="598"/>
    </row>
    <row r="34976" spans="141:141">
      <c r="EK34976" s="598"/>
    </row>
    <row r="34977" spans="141:141">
      <c r="EK34977" s="598"/>
    </row>
    <row r="34978" spans="141:141">
      <c r="EK34978" s="598"/>
    </row>
    <row r="34979" spans="141:141">
      <c r="EK34979" s="598"/>
    </row>
    <row r="34980" spans="141:141">
      <c r="EK34980" s="598"/>
    </row>
    <row r="34981" spans="141:141">
      <c r="EK34981" s="598"/>
    </row>
    <row r="34982" spans="141:141">
      <c r="EK34982" s="598"/>
    </row>
    <row r="34983" spans="141:141">
      <c r="EK34983" s="598"/>
    </row>
    <row r="34984" spans="141:141">
      <c r="EK34984" s="598"/>
    </row>
    <row r="34985" spans="141:141">
      <c r="EK34985" s="598"/>
    </row>
    <row r="34986" spans="141:141">
      <c r="EK34986" s="598"/>
    </row>
    <row r="34987" spans="141:141">
      <c r="EK34987" s="598"/>
    </row>
    <row r="34988" spans="141:141">
      <c r="EK34988" s="598"/>
    </row>
    <row r="34989" spans="141:141">
      <c r="EK34989" s="598"/>
    </row>
    <row r="34990" spans="141:141">
      <c r="EK34990" s="598"/>
    </row>
    <row r="34991" spans="141:141">
      <c r="EK34991" s="598"/>
    </row>
    <row r="34992" spans="141:141">
      <c r="EK34992" s="598"/>
    </row>
    <row r="34993" spans="141:141">
      <c r="EK34993" s="598"/>
    </row>
    <row r="34994" spans="141:141">
      <c r="EK34994" s="598"/>
    </row>
    <row r="34995" spans="141:141">
      <c r="EK34995" s="598"/>
    </row>
    <row r="34996" spans="141:141">
      <c r="EK34996" s="598"/>
    </row>
    <row r="34997" spans="141:141">
      <c r="EK34997" s="598"/>
    </row>
    <row r="34998" spans="141:141">
      <c r="EK34998" s="598"/>
    </row>
    <row r="34999" spans="141:141">
      <c r="EK34999" s="598"/>
    </row>
    <row r="35000" spans="141:141">
      <c r="EK35000" s="598"/>
    </row>
    <row r="35001" spans="141:141">
      <c r="EK35001" s="598"/>
    </row>
    <row r="35002" spans="141:141">
      <c r="EK35002" s="598"/>
    </row>
    <row r="35003" spans="141:141">
      <c r="EK35003" s="598"/>
    </row>
    <row r="35004" spans="141:141">
      <c r="EK35004" s="598"/>
    </row>
    <row r="35005" spans="141:141">
      <c r="EK35005" s="598"/>
    </row>
    <row r="35006" spans="141:141">
      <c r="EK35006" s="598"/>
    </row>
    <row r="35007" spans="141:141">
      <c r="EK35007" s="598"/>
    </row>
    <row r="35008" spans="141:141">
      <c r="EK35008" s="598"/>
    </row>
    <row r="35009" spans="141:141">
      <c r="EK35009" s="598"/>
    </row>
    <row r="35010" spans="141:141">
      <c r="EK35010" s="598"/>
    </row>
    <row r="35011" spans="141:141">
      <c r="EK35011" s="598"/>
    </row>
    <row r="35012" spans="141:141">
      <c r="EK35012" s="598"/>
    </row>
    <row r="35013" spans="141:141">
      <c r="EK35013" s="598"/>
    </row>
    <row r="35014" spans="141:141">
      <c r="EK35014" s="598"/>
    </row>
    <row r="35015" spans="141:141">
      <c r="EK35015" s="598"/>
    </row>
    <row r="35016" spans="141:141">
      <c r="EK35016" s="598"/>
    </row>
    <row r="35017" spans="141:141">
      <c r="EK35017" s="598"/>
    </row>
    <row r="35018" spans="141:141">
      <c r="EK35018" s="598"/>
    </row>
    <row r="35019" spans="141:141">
      <c r="EK35019" s="598"/>
    </row>
    <row r="35020" spans="141:141">
      <c r="EK35020" s="598"/>
    </row>
    <row r="35021" spans="141:141">
      <c r="EK35021" s="598"/>
    </row>
    <row r="35022" spans="141:141">
      <c r="EK35022" s="598"/>
    </row>
    <row r="35023" spans="141:141">
      <c r="EK35023" s="598"/>
    </row>
    <row r="35024" spans="141:141">
      <c r="EK35024" s="598"/>
    </row>
    <row r="35025" spans="141:141">
      <c r="EK35025" s="598"/>
    </row>
    <row r="35026" spans="141:141">
      <c r="EK35026" s="598"/>
    </row>
    <row r="35027" spans="141:141">
      <c r="EK35027" s="598"/>
    </row>
    <row r="35028" spans="141:141">
      <c r="EK35028" s="598"/>
    </row>
    <row r="35029" spans="141:141">
      <c r="EK35029" s="598"/>
    </row>
    <row r="35030" spans="141:141">
      <c r="EK35030" s="598"/>
    </row>
    <row r="35031" spans="141:141">
      <c r="EK35031" s="598"/>
    </row>
    <row r="35032" spans="141:141">
      <c r="EK35032" s="598"/>
    </row>
    <row r="35033" spans="141:141">
      <c r="EK35033" s="598"/>
    </row>
    <row r="35034" spans="141:141">
      <c r="EK35034" s="598"/>
    </row>
    <row r="35035" spans="141:141">
      <c r="EK35035" s="598"/>
    </row>
    <row r="35036" spans="141:141">
      <c r="EK35036" s="598"/>
    </row>
    <row r="35037" spans="141:141">
      <c r="EK35037" s="598"/>
    </row>
    <row r="35038" spans="141:141">
      <c r="EK35038" s="598"/>
    </row>
    <row r="35039" spans="141:141">
      <c r="EK35039" s="598"/>
    </row>
    <row r="35040" spans="141:141">
      <c r="EK35040" s="598"/>
    </row>
    <row r="35041" spans="141:141">
      <c r="EK35041" s="598"/>
    </row>
    <row r="35042" spans="141:141">
      <c r="EK35042" s="598"/>
    </row>
    <row r="35043" spans="141:141">
      <c r="EK35043" s="598"/>
    </row>
    <row r="35044" spans="141:141">
      <c r="EK35044" s="598"/>
    </row>
    <row r="35045" spans="141:141">
      <c r="EK35045" s="598"/>
    </row>
    <row r="35046" spans="141:141">
      <c r="EK35046" s="598"/>
    </row>
    <row r="35047" spans="141:141">
      <c r="EK35047" s="598"/>
    </row>
    <row r="35048" spans="141:141">
      <c r="EK35048" s="598"/>
    </row>
    <row r="35049" spans="141:141">
      <c r="EK35049" s="598"/>
    </row>
    <row r="35050" spans="141:141">
      <c r="EK35050" s="598"/>
    </row>
    <row r="35051" spans="141:141">
      <c r="EK35051" s="598"/>
    </row>
    <row r="35052" spans="141:141">
      <c r="EK35052" s="598"/>
    </row>
    <row r="35053" spans="141:141">
      <c r="EK35053" s="598"/>
    </row>
    <row r="35054" spans="141:141">
      <c r="EK35054" s="598"/>
    </row>
    <row r="35055" spans="141:141">
      <c r="EK35055" s="598"/>
    </row>
    <row r="35056" spans="141:141">
      <c r="EK35056" s="598"/>
    </row>
    <row r="35057" spans="141:141">
      <c r="EK35057" s="598"/>
    </row>
    <row r="35058" spans="141:141">
      <c r="EK35058" s="598"/>
    </row>
    <row r="35059" spans="141:141">
      <c r="EK35059" s="598"/>
    </row>
    <row r="35060" spans="141:141">
      <c r="EK35060" s="598"/>
    </row>
    <row r="35061" spans="141:141">
      <c r="EK35061" s="598"/>
    </row>
    <row r="35062" spans="141:141">
      <c r="EK35062" s="598"/>
    </row>
    <row r="35063" spans="141:141">
      <c r="EK35063" s="598"/>
    </row>
    <row r="35064" spans="141:141">
      <c r="EK35064" s="598"/>
    </row>
    <row r="35065" spans="141:141">
      <c r="EK35065" s="598"/>
    </row>
    <row r="35066" spans="141:141">
      <c r="EK35066" s="598"/>
    </row>
    <row r="35067" spans="141:141">
      <c r="EK35067" s="598"/>
    </row>
    <row r="35068" spans="141:141">
      <c r="EK35068" s="598"/>
    </row>
    <row r="35069" spans="141:141">
      <c r="EK35069" s="598"/>
    </row>
    <row r="35070" spans="141:141">
      <c r="EK35070" s="598"/>
    </row>
    <row r="35071" spans="141:141">
      <c r="EK35071" s="598"/>
    </row>
    <row r="35072" spans="141:141">
      <c r="EK35072" s="598"/>
    </row>
    <row r="35073" spans="141:141">
      <c r="EK35073" s="598"/>
    </row>
    <row r="35074" spans="141:141">
      <c r="EK35074" s="598"/>
    </row>
    <row r="35075" spans="141:141">
      <c r="EK35075" s="598"/>
    </row>
    <row r="35076" spans="141:141">
      <c r="EK35076" s="598"/>
    </row>
    <row r="35077" spans="141:141">
      <c r="EK35077" s="598"/>
    </row>
    <row r="35078" spans="141:141">
      <c r="EK35078" s="598"/>
    </row>
    <row r="35079" spans="141:141">
      <c r="EK35079" s="598"/>
    </row>
    <row r="35080" spans="141:141">
      <c r="EK35080" s="598"/>
    </row>
    <row r="35081" spans="141:141">
      <c r="EK35081" s="598"/>
    </row>
    <row r="35082" spans="141:141">
      <c r="EK35082" s="598"/>
    </row>
    <row r="35083" spans="141:141">
      <c r="EK35083" s="598"/>
    </row>
    <row r="35084" spans="141:141">
      <c r="EK35084" s="598"/>
    </row>
    <row r="35085" spans="141:141">
      <c r="EK35085" s="598"/>
    </row>
    <row r="35086" spans="141:141">
      <c r="EK35086" s="598"/>
    </row>
    <row r="35087" spans="141:141">
      <c r="EK35087" s="598"/>
    </row>
    <row r="35088" spans="141:141">
      <c r="EK35088" s="598"/>
    </row>
    <row r="35089" spans="141:141">
      <c r="EK35089" s="598"/>
    </row>
    <row r="35090" spans="141:141">
      <c r="EK35090" s="598"/>
    </row>
    <row r="35091" spans="141:141">
      <c r="EK35091" s="598"/>
    </row>
    <row r="35092" spans="141:141">
      <c r="EK35092" s="598"/>
    </row>
    <row r="35093" spans="141:141">
      <c r="EK35093" s="598"/>
    </row>
    <row r="35094" spans="141:141">
      <c r="EK35094" s="598"/>
    </row>
    <row r="35095" spans="141:141">
      <c r="EK35095" s="598"/>
    </row>
    <row r="35096" spans="141:141">
      <c r="EK35096" s="598"/>
    </row>
    <row r="35097" spans="141:141">
      <c r="EK35097" s="598"/>
    </row>
    <row r="35098" spans="141:141">
      <c r="EK35098" s="598"/>
    </row>
    <row r="35099" spans="141:141">
      <c r="EK35099" s="598"/>
    </row>
    <row r="35100" spans="141:141">
      <c r="EK35100" s="598"/>
    </row>
    <row r="35101" spans="141:141">
      <c r="EK35101" s="598"/>
    </row>
    <row r="35102" spans="141:141">
      <c r="EK35102" s="598"/>
    </row>
    <row r="35103" spans="141:141">
      <c r="EK35103" s="598"/>
    </row>
    <row r="35104" spans="141:141">
      <c r="EK35104" s="598"/>
    </row>
    <row r="35105" spans="141:141">
      <c r="EK35105" s="598"/>
    </row>
    <row r="35106" spans="141:141">
      <c r="EK35106" s="598"/>
    </row>
    <row r="35107" spans="141:141">
      <c r="EK35107" s="598"/>
    </row>
    <row r="35108" spans="141:141">
      <c r="EK35108" s="598"/>
    </row>
    <row r="35109" spans="141:141">
      <c r="EK35109" s="598"/>
    </row>
    <row r="35110" spans="141:141">
      <c r="EK35110" s="598"/>
    </row>
    <row r="35111" spans="141:141">
      <c r="EK35111" s="598"/>
    </row>
    <row r="35112" spans="141:141">
      <c r="EK35112" s="598"/>
    </row>
    <row r="35113" spans="141:141">
      <c r="EK35113" s="598"/>
    </row>
    <row r="35114" spans="141:141">
      <c r="EK35114" s="598"/>
    </row>
    <row r="35115" spans="141:141">
      <c r="EK35115" s="598"/>
    </row>
    <row r="35116" spans="141:141">
      <c r="EK35116" s="598"/>
    </row>
    <row r="35117" spans="141:141">
      <c r="EK35117" s="598"/>
    </row>
    <row r="35118" spans="141:141">
      <c r="EK35118" s="598"/>
    </row>
    <row r="35119" spans="141:141">
      <c r="EK35119" s="598"/>
    </row>
    <row r="35120" spans="141:141">
      <c r="EK35120" s="598"/>
    </row>
    <row r="35121" spans="141:141">
      <c r="EK35121" s="598"/>
    </row>
    <row r="35122" spans="141:141">
      <c r="EK35122" s="598"/>
    </row>
    <row r="35123" spans="141:141">
      <c r="EK35123" s="598"/>
    </row>
    <row r="35124" spans="141:141">
      <c r="EK35124" s="598"/>
    </row>
    <row r="35125" spans="141:141">
      <c r="EK35125" s="598"/>
    </row>
    <row r="35126" spans="141:141">
      <c r="EK35126" s="598"/>
    </row>
    <row r="35127" spans="141:141">
      <c r="EK35127" s="598"/>
    </row>
    <row r="35128" spans="141:141">
      <c r="EK35128" s="598"/>
    </row>
    <row r="35129" spans="141:141">
      <c r="EK35129" s="598"/>
    </row>
    <row r="35130" spans="141:141">
      <c r="EK35130" s="598"/>
    </row>
    <row r="35131" spans="141:141">
      <c r="EK35131" s="598"/>
    </row>
    <row r="35132" spans="141:141">
      <c r="EK35132" s="598"/>
    </row>
    <row r="35133" spans="141:141">
      <c r="EK35133" s="598"/>
    </row>
    <row r="35134" spans="141:141">
      <c r="EK35134" s="598"/>
    </row>
    <row r="35135" spans="141:141">
      <c r="EK35135" s="598"/>
    </row>
    <row r="35136" spans="141:141">
      <c r="EK35136" s="598"/>
    </row>
    <row r="35137" spans="141:141">
      <c r="EK35137" s="598"/>
    </row>
    <row r="35138" spans="141:141">
      <c r="EK35138" s="598"/>
    </row>
    <row r="35139" spans="141:141">
      <c r="EK35139" s="598"/>
    </row>
    <row r="35140" spans="141:141">
      <c r="EK35140" s="598"/>
    </row>
    <row r="35141" spans="141:141">
      <c r="EK35141" s="598"/>
    </row>
    <row r="35142" spans="141:141">
      <c r="EK35142" s="598"/>
    </row>
    <row r="35143" spans="141:141">
      <c r="EK35143" s="598"/>
    </row>
    <row r="35144" spans="141:141">
      <c r="EK35144" s="598"/>
    </row>
    <row r="35145" spans="141:141">
      <c r="EK35145" s="598"/>
    </row>
    <row r="35146" spans="141:141">
      <c r="EK35146" s="598"/>
    </row>
    <row r="35147" spans="141:141">
      <c r="EK35147" s="598"/>
    </row>
    <row r="35148" spans="141:141">
      <c r="EK35148" s="598"/>
    </row>
    <row r="35149" spans="141:141">
      <c r="EK35149" s="598"/>
    </row>
    <row r="35150" spans="141:141">
      <c r="EK35150" s="598"/>
    </row>
    <row r="35151" spans="141:141">
      <c r="EK35151" s="598"/>
    </row>
    <row r="35152" spans="141:141">
      <c r="EK35152" s="598"/>
    </row>
    <row r="35153" spans="141:141">
      <c r="EK35153" s="598"/>
    </row>
    <row r="35154" spans="141:141">
      <c r="EK35154" s="598"/>
    </row>
    <row r="35155" spans="141:141">
      <c r="EK35155" s="598"/>
    </row>
    <row r="35156" spans="141:141">
      <c r="EK35156" s="598"/>
    </row>
    <row r="35157" spans="141:141">
      <c r="EK35157" s="598"/>
    </row>
    <row r="35158" spans="141:141">
      <c r="EK35158" s="598"/>
    </row>
    <row r="35159" spans="141:141">
      <c r="EK35159" s="598"/>
    </row>
    <row r="35160" spans="141:141">
      <c r="EK35160" s="598"/>
    </row>
    <row r="35161" spans="141:141">
      <c r="EK35161" s="598"/>
    </row>
    <row r="35162" spans="141:141">
      <c r="EK35162" s="598"/>
    </row>
    <row r="35163" spans="141:141">
      <c r="EK35163" s="598"/>
    </row>
    <row r="35164" spans="141:141">
      <c r="EK35164" s="598"/>
    </row>
    <row r="35165" spans="141:141">
      <c r="EK35165" s="598"/>
    </row>
    <row r="35166" spans="141:141">
      <c r="EK35166" s="598"/>
    </row>
    <row r="35167" spans="141:141">
      <c r="EK35167" s="598"/>
    </row>
    <row r="35168" spans="141:141">
      <c r="EK35168" s="598"/>
    </row>
    <row r="35169" spans="141:141">
      <c r="EK35169" s="598"/>
    </row>
    <row r="35170" spans="141:141">
      <c r="EK35170" s="598"/>
    </row>
    <row r="35171" spans="141:141">
      <c r="EK35171" s="598"/>
    </row>
    <row r="35172" spans="141:141">
      <c r="EK35172" s="598"/>
    </row>
    <row r="35173" spans="141:141">
      <c r="EK35173" s="598"/>
    </row>
    <row r="35174" spans="141:141">
      <c r="EK35174" s="598"/>
    </row>
    <row r="35175" spans="141:141">
      <c r="EK35175" s="598"/>
    </row>
    <row r="35176" spans="141:141">
      <c r="EK35176" s="598"/>
    </row>
    <row r="35177" spans="141:141">
      <c r="EK35177" s="598"/>
    </row>
    <row r="35178" spans="141:141">
      <c r="EK35178" s="598"/>
    </row>
    <row r="35179" spans="141:141">
      <c r="EK35179" s="598"/>
    </row>
    <row r="35180" spans="141:141">
      <c r="EK35180" s="598"/>
    </row>
    <row r="35181" spans="141:141">
      <c r="EK35181" s="598"/>
    </row>
    <row r="35182" spans="141:141">
      <c r="EK35182" s="598"/>
    </row>
    <row r="35183" spans="141:141">
      <c r="EK35183" s="598"/>
    </row>
    <row r="35184" spans="141:141">
      <c r="EK35184" s="598"/>
    </row>
    <row r="35185" spans="141:141">
      <c r="EK35185" s="598"/>
    </row>
    <row r="35186" spans="141:141">
      <c r="EK35186" s="598"/>
    </row>
    <row r="35187" spans="141:141">
      <c r="EK35187" s="598"/>
    </row>
    <row r="35188" spans="141:141">
      <c r="EK35188" s="598"/>
    </row>
    <row r="35189" spans="141:141">
      <c r="EK35189" s="598"/>
    </row>
    <row r="35190" spans="141:141">
      <c r="EK35190" s="598"/>
    </row>
    <row r="35191" spans="141:141">
      <c r="EK35191" s="598"/>
    </row>
    <row r="35192" spans="141:141">
      <c r="EK35192" s="598"/>
    </row>
    <row r="35193" spans="141:141">
      <c r="EK35193" s="598"/>
    </row>
    <row r="35194" spans="141:141">
      <c r="EK35194" s="598"/>
    </row>
    <row r="35195" spans="141:141">
      <c r="EK35195" s="598"/>
    </row>
    <row r="35196" spans="141:141">
      <c r="EK35196" s="598"/>
    </row>
    <row r="35197" spans="141:141">
      <c r="EK35197" s="598"/>
    </row>
    <row r="35198" spans="141:141">
      <c r="EK35198" s="598"/>
    </row>
    <row r="35199" spans="141:141">
      <c r="EK35199" s="598"/>
    </row>
    <row r="35200" spans="141:141">
      <c r="EK35200" s="598"/>
    </row>
    <row r="35201" spans="141:141">
      <c r="EK35201" s="598"/>
    </row>
    <row r="35202" spans="141:141">
      <c r="EK35202" s="598"/>
    </row>
    <row r="35203" spans="141:141">
      <c r="EK35203" s="598"/>
    </row>
    <row r="35204" spans="141:141">
      <c r="EK35204" s="598"/>
    </row>
    <row r="35205" spans="141:141">
      <c r="EK35205" s="598"/>
    </row>
    <row r="35206" spans="141:141">
      <c r="EK35206" s="598"/>
    </row>
    <row r="35207" spans="141:141">
      <c r="EK35207" s="598"/>
    </row>
    <row r="35208" spans="141:141">
      <c r="EK35208" s="598"/>
    </row>
    <row r="35209" spans="141:141">
      <c r="EK35209" s="598"/>
    </row>
    <row r="35210" spans="141:141">
      <c r="EK35210" s="598"/>
    </row>
    <row r="35211" spans="141:141">
      <c r="EK35211" s="598"/>
    </row>
    <row r="35212" spans="141:141">
      <c r="EK35212" s="598"/>
    </row>
    <row r="35213" spans="141:141">
      <c r="EK35213" s="598"/>
    </row>
    <row r="35214" spans="141:141">
      <c r="EK35214" s="598"/>
    </row>
    <row r="35215" spans="141:141">
      <c r="EK35215" s="598"/>
    </row>
    <row r="35216" spans="141:141">
      <c r="EK35216" s="598"/>
    </row>
    <row r="35217" spans="141:141">
      <c r="EK35217" s="598"/>
    </row>
    <row r="35218" spans="141:141">
      <c r="EK35218" s="598"/>
    </row>
    <row r="35219" spans="141:141">
      <c r="EK35219" s="598"/>
    </row>
    <row r="35220" spans="141:141">
      <c r="EK35220" s="598"/>
    </row>
    <row r="35221" spans="141:141">
      <c r="EK35221" s="598"/>
    </row>
    <row r="35222" spans="141:141">
      <c r="EK35222" s="598"/>
    </row>
    <row r="35223" spans="141:141">
      <c r="EK35223" s="598"/>
    </row>
    <row r="35224" spans="141:141">
      <c r="EK35224" s="598"/>
    </row>
    <row r="35225" spans="141:141">
      <c r="EK35225" s="598"/>
    </row>
    <row r="35226" spans="141:141">
      <c r="EK35226" s="598"/>
    </row>
    <row r="35227" spans="141:141">
      <c r="EK35227" s="598"/>
    </row>
    <row r="35228" spans="141:141">
      <c r="EK35228" s="598"/>
    </row>
    <row r="35229" spans="141:141">
      <c r="EK35229" s="598"/>
    </row>
    <row r="35230" spans="141:141">
      <c r="EK35230" s="598"/>
    </row>
    <row r="35231" spans="141:141">
      <c r="EK35231" s="598"/>
    </row>
    <row r="35232" spans="141:141">
      <c r="EK35232" s="598"/>
    </row>
    <row r="35233" spans="141:141">
      <c r="EK35233" s="598"/>
    </row>
    <row r="35234" spans="141:141">
      <c r="EK35234" s="598"/>
    </row>
    <row r="35235" spans="141:141">
      <c r="EK35235" s="598"/>
    </row>
    <row r="35236" spans="141:141">
      <c r="EK35236" s="598"/>
    </row>
    <row r="35237" spans="141:141">
      <c r="EK35237" s="598"/>
    </row>
    <row r="35238" spans="141:141">
      <c r="EK35238" s="598"/>
    </row>
    <row r="35239" spans="141:141">
      <c r="EK35239" s="598"/>
    </row>
    <row r="35240" spans="141:141">
      <c r="EK35240" s="598"/>
    </row>
    <row r="35241" spans="141:141">
      <c r="EK35241" s="598"/>
    </row>
    <row r="35242" spans="141:141">
      <c r="EK35242" s="598"/>
    </row>
    <row r="35243" spans="141:141">
      <c r="EK35243" s="598"/>
    </row>
    <row r="35244" spans="141:141">
      <c r="EK35244" s="598"/>
    </row>
    <row r="35245" spans="141:141">
      <c r="EK35245" s="598"/>
    </row>
    <row r="35246" spans="141:141">
      <c r="EK35246" s="598"/>
    </row>
    <row r="35247" spans="141:141">
      <c r="EK35247" s="598"/>
    </row>
    <row r="35248" spans="141:141">
      <c r="EK35248" s="598"/>
    </row>
    <row r="35249" spans="141:141">
      <c r="EK35249" s="598"/>
    </row>
    <row r="35250" spans="141:141">
      <c r="EK35250" s="598"/>
    </row>
    <row r="35251" spans="141:141">
      <c r="EK35251" s="598"/>
    </row>
    <row r="35252" spans="141:141">
      <c r="EK35252" s="598"/>
    </row>
    <row r="35253" spans="141:141">
      <c r="EK35253" s="598"/>
    </row>
    <row r="35254" spans="141:141">
      <c r="EK35254" s="598"/>
    </row>
    <row r="35255" spans="141:141">
      <c r="EK35255" s="598"/>
    </row>
    <row r="35256" spans="141:141">
      <c r="EK35256" s="598"/>
    </row>
    <row r="35257" spans="141:141">
      <c r="EK35257" s="598"/>
    </row>
    <row r="35258" spans="141:141">
      <c r="EK35258" s="598"/>
    </row>
    <row r="35259" spans="141:141">
      <c r="EK35259" s="598"/>
    </row>
    <row r="35260" spans="141:141">
      <c r="EK35260" s="598"/>
    </row>
    <row r="35261" spans="141:141">
      <c r="EK35261" s="598"/>
    </row>
    <row r="35262" spans="141:141">
      <c r="EK35262" s="598"/>
    </row>
    <row r="35263" spans="141:141">
      <c r="EK35263" s="598"/>
    </row>
    <row r="35264" spans="141:141">
      <c r="EK35264" s="598"/>
    </row>
    <row r="35265" spans="141:141">
      <c r="EK35265" s="598"/>
    </row>
    <row r="35266" spans="141:141">
      <c r="EK35266" s="598"/>
    </row>
    <row r="35267" spans="141:141">
      <c r="EK35267" s="598"/>
    </row>
    <row r="35268" spans="141:141">
      <c r="EK35268" s="598"/>
    </row>
    <row r="35269" spans="141:141">
      <c r="EK35269" s="598"/>
    </row>
    <row r="35270" spans="141:141">
      <c r="EK35270" s="598"/>
    </row>
    <row r="35271" spans="141:141">
      <c r="EK35271" s="598"/>
    </row>
    <row r="35272" spans="141:141">
      <c r="EK35272" s="598"/>
    </row>
    <row r="35273" spans="141:141">
      <c r="EK35273" s="598"/>
    </row>
    <row r="35274" spans="141:141">
      <c r="EK35274" s="598"/>
    </row>
    <row r="35275" spans="141:141">
      <c r="EK35275" s="598"/>
    </row>
    <row r="35276" spans="141:141">
      <c r="EK35276" s="598"/>
    </row>
    <row r="35277" spans="141:141">
      <c r="EK35277" s="598"/>
    </row>
    <row r="35278" spans="141:141">
      <c r="EK35278" s="598"/>
    </row>
    <row r="35279" spans="141:141">
      <c r="EK35279" s="598"/>
    </row>
    <row r="35280" spans="141:141">
      <c r="EK35280" s="598"/>
    </row>
    <row r="35281" spans="141:141">
      <c r="EK35281" s="598"/>
    </row>
    <row r="35282" spans="141:141">
      <c r="EK35282" s="598"/>
    </row>
    <row r="35283" spans="141:141">
      <c r="EK35283" s="598"/>
    </row>
    <row r="35284" spans="141:141">
      <c r="EK35284" s="598"/>
    </row>
    <row r="35285" spans="141:141">
      <c r="EK35285" s="598"/>
    </row>
    <row r="35286" spans="141:141">
      <c r="EK35286" s="598"/>
    </row>
    <row r="35287" spans="141:141">
      <c r="EK35287" s="598"/>
    </row>
    <row r="35288" spans="141:141">
      <c r="EK35288" s="598"/>
    </row>
    <row r="35289" spans="141:141">
      <c r="EK35289" s="598"/>
    </row>
    <row r="35290" spans="141:141">
      <c r="EK35290" s="598"/>
    </row>
    <row r="35291" spans="141:141">
      <c r="EK35291" s="598"/>
    </row>
    <row r="35292" spans="141:141">
      <c r="EK35292" s="598"/>
    </row>
    <row r="35293" spans="141:141">
      <c r="EK35293" s="598"/>
    </row>
    <row r="35294" spans="141:141">
      <c r="EK35294" s="598"/>
    </row>
    <row r="35295" spans="141:141">
      <c r="EK35295" s="598"/>
    </row>
    <row r="35296" spans="141:141">
      <c r="EK35296" s="598"/>
    </row>
    <row r="35297" spans="141:141">
      <c r="EK35297" s="598"/>
    </row>
    <row r="35298" spans="141:141">
      <c r="EK35298" s="598"/>
    </row>
    <row r="35299" spans="141:141">
      <c r="EK35299" s="598"/>
    </row>
    <row r="35300" spans="141:141">
      <c r="EK35300" s="598"/>
    </row>
    <row r="35301" spans="141:141">
      <c r="EK35301" s="598"/>
    </row>
    <row r="35302" spans="141:141">
      <c r="EK35302" s="598"/>
    </row>
    <row r="35303" spans="141:141">
      <c r="EK35303" s="598"/>
    </row>
    <row r="35304" spans="141:141">
      <c r="EK35304" s="598"/>
    </row>
    <row r="35305" spans="141:141">
      <c r="EK35305" s="598"/>
    </row>
    <row r="35306" spans="141:141">
      <c r="EK35306" s="598"/>
    </row>
    <row r="35307" spans="141:141">
      <c r="EK35307" s="598"/>
    </row>
    <row r="35308" spans="141:141">
      <c r="EK35308" s="598"/>
    </row>
    <row r="35309" spans="141:141">
      <c r="EK35309" s="598"/>
    </row>
    <row r="35310" spans="141:141">
      <c r="EK35310" s="598"/>
    </row>
    <row r="35311" spans="141:141">
      <c r="EK35311" s="598"/>
    </row>
    <row r="35312" spans="141:141">
      <c r="EK35312" s="598"/>
    </row>
    <row r="35313" spans="141:141">
      <c r="EK35313" s="598"/>
    </row>
    <row r="35314" spans="141:141">
      <c r="EK35314" s="598"/>
    </row>
    <row r="35315" spans="141:141">
      <c r="EK35315" s="598"/>
    </row>
    <row r="35316" spans="141:141">
      <c r="EK35316" s="598"/>
    </row>
    <row r="35317" spans="141:141">
      <c r="EK35317" s="598"/>
    </row>
    <row r="35318" spans="141:141">
      <c r="EK35318" s="598"/>
    </row>
    <row r="35319" spans="141:141">
      <c r="EK35319" s="598"/>
    </row>
    <row r="35320" spans="141:141">
      <c r="EK35320" s="598"/>
    </row>
    <row r="35321" spans="141:141">
      <c r="EK35321" s="598"/>
    </row>
    <row r="35322" spans="141:141">
      <c r="EK35322" s="598"/>
    </row>
    <row r="35323" spans="141:141">
      <c r="EK35323" s="598"/>
    </row>
    <row r="35324" spans="141:141">
      <c r="EK35324" s="598"/>
    </row>
    <row r="35325" spans="141:141">
      <c r="EK35325" s="598"/>
    </row>
    <row r="35326" spans="141:141">
      <c r="EK35326" s="598"/>
    </row>
    <row r="35327" spans="141:141">
      <c r="EK35327" s="598"/>
    </row>
    <row r="35328" spans="141:141">
      <c r="EK35328" s="598"/>
    </row>
    <row r="35329" spans="141:141">
      <c r="EK35329" s="598"/>
    </row>
    <row r="35330" spans="141:141">
      <c r="EK35330" s="598"/>
    </row>
    <row r="35331" spans="141:141">
      <c r="EK35331" s="598"/>
    </row>
    <row r="35332" spans="141:141">
      <c r="EK35332" s="598"/>
    </row>
    <row r="35333" spans="141:141">
      <c r="EK35333" s="598"/>
    </row>
    <row r="35334" spans="141:141">
      <c r="EK35334" s="598"/>
    </row>
    <row r="35335" spans="141:141">
      <c r="EK35335" s="598"/>
    </row>
    <row r="35336" spans="141:141">
      <c r="EK35336" s="598"/>
    </row>
    <row r="35337" spans="141:141">
      <c r="EK35337" s="598"/>
    </row>
    <row r="35338" spans="141:141">
      <c r="EK35338" s="598"/>
    </row>
    <row r="35339" spans="141:141">
      <c r="EK35339" s="598"/>
    </row>
    <row r="35340" spans="141:141">
      <c r="EK35340" s="598"/>
    </row>
    <row r="35341" spans="141:141">
      <c r="EK35341" s="598"/>
    </row>
    <row r="35342" spans="141:141">
      <c r="EK35342" s="598"/>
    </row>
    <row r="35343" spans="141:141">
      <c r="EK35343" s="598"/>
    </row>
    <row r="35344" spans="141:141">
      <c r="EK35344" s="598"/>
    </row>
    <row r="35345" spans="141:141">
      <c r="EK35345" s="598"/>
    </row>
    <row r="35346" spans="141:141">
      <c r="EK35346" s="598"/>
    </row>
    <row r="35347" spans="141:141">
      <c r="EK35347" s="598"/>
    </row>
    <row r="35348" spans="141:141">
      <c r="EK35348" s="598"/>
    </row>
    <row r="35349" spans="141:141">
      <c r="EK35349" s="598"/>
    </row>
    <row r="35350" spans="141:141">
      <c r="EK35350" s="598"/>
    </row>
    <row r="35351" spans="141:141">
      <c r="EK35351" s="598"/>
    </row>
    <row r="35352" spans="141:141">
      <c r="EK35352" s="598"/>
    </row>
    <row r="35353" spans="141:141">
      <c r="EK35353" s="598"/>
    </row>
    <row r="35354" spans="141:141">
      <c r="EK35354" s="598"/>
    </row>
    <row r="35355" spans="141:141">
      <c r="EK35355" s="598"/>
    </row>
    <row r="35356" spans="141:141">
      <c r="EK35356" s="598"/>
    </row>
    <row r="35357" spans="141:141">
      <c r="EK35357" s="598"/>
    </row>
    <row r="35358" spans="141:141">
      <c r="EK35358" s="598"/>
    </row>
    <row r="35359" spans="141:141">
      <c r="EK35359" s="598"/>
    </row>
    <row r="35360" spans="141:141">
      <c r="EK35360" s="598"/>
    </row>
    <row r="35361" spans="141:141">
      <c r="EK35361" s="598"/>
    </row>
    <row r="35362" spans="141:141">
      <c r="EK35362" s="598"/>
    </row>
    <row r="35363" spans="141:141">
      <c r="EK35363" s="598"/>
    </row>
    <row r="35364" spans="141:141">
      <c r="EK35364" s="598"/>
    </row>
    <row r="35365" spans="141:141">
      <c r="EK35365" s="598"/>
    </row>
    <row r="35366" spans="141:141">
      <c r="EK35366" s="598"/>
    </row>
    <row r="35367" spans="141:141">
      <c r="EK35367" s="598"/>
    </row>
    <row r="35368" spans="141:141">
      <c r="EK35368" s="598"/>
    </row>
    <row r="35369" spans="141:141">
      <c r="EK35369" s="598"/>
    </row>
    <row r="35370" spans="141:141">
      <c r="EK35370" s="598"/>
    </row>
    <row r="35371" spans="141:141">
      <c r="EK35371" s="598"/>
    </row>
    <row r="35372" spans="141:141">
      <c r="EK35372" s="598"/>
    </row>
    <row r="35373" spans="141:141">
      <c r="EK35373" s="598"/>
    </row>
    <row r="35374" spans="141:141">
      <c r="EK35374" s="598"/>
    </row>
    <row r="35375" spans="141:141">
      <c r="EK35375" s="598"/>
    </row>
    <row r="35376" spans="141:141">
      <c r="EK35376" s="598"/>
    </row>
    <row r="35377" spans="141:141">
      <c r="EK35377" s="598"/>
    </row>
    <row r="35378" spans="141:141">
      <c r="EK35378" s="598"/>
    </row>
    <row r="35379" spans="141:141">
      <c r="EK35379" s="598"/>
    </row>
    <row r="35380" spans="141:141">
      <c r="EK35380" s="598"/>
    </row>
    <row r="35381" spans="141:141">
      <c r="EK35381" s="598"/>
    </row>
    <row r="35382" spans="141:141">
      <c r="EK35382" s="598"/>
    </row>
    <row r="35383" spans="141:141">
      <c r="EK35383" s="598"/>
    </row>
    <row r="35384" spans="141:141">
      <c r="EK35384" s="598"/>
    </row>
    <row r="35385" spans="141:141">
      <c r="EK35385" s="598"/>
    </row>
    <row r="35386" spans="141:141">
      <c r="EK35386" s="598"/>
    </row>
    <row r="35387" spans="141:141">
      <c r="EK35387" s="598"/>
    </row>
    <row r="35388" spans="141:141">
      <c r="EK35388" s="598"/>
    </row>
    <row r="35389" spans="141:141">
      <c r="EK35389" s="598"/>
    </row>
    <row r="35390" spans="141:141">
      <c r="EK35390" s="598"/>
    </row>
    <row r="35391" spans="141:141">
      <c r="EK35391" s="598"/>
    </row>
    <row r="35392" spans="141:141">
      <c r="EK35392" s="598"/>
    </row>
    <row r="35393" spans="141:141">
      <c r="EK35393" s="598"/>
    </row>
    <row r="35394" spans="141:141">
      <c r="EK35394" s="598"/>
    </row>
    <row r="35395" spans="141:141">
      <c r="EK35395" s="598"/>
    </row>
    <row r="35396" spans="141:141">
      <c r="EK35396" s="598"/>
    </row>
    <row r="35397" spans="141:141">
      <c r="EK35397" s="598"/>
    </row>
    <row r="35398" spans="141:141">
      <c r="EK35398" s="598"/>
    </row>
    <row r="35399" spans="141:141">
      <c r="EK35399" s="598"/>
    </row>
    <row r="35400" spans="141:141">
      <c r="EK35400" s="598"/>
    </row>
    <row r="35401" spans="141:141">
      <c r="EK35401" s="598"/>
    </row>
    <row r="35402" spans="141:141">
      <c r="EK35402" s="598"/>
    </row>
    <row r="35403" spans="141:141">
      <c r="EK35403" s="598"/>
    </row>
    <row r="35404" spans="141:141">
      <c r="EK35404" s="598"/>
    </row>
    <row r="35405" spans="141:141">
      <c r="EK35405" s="598"/>
    </row>
    <row r="35406" spans="141:141">
      <c r="EK35406" s="598"/>
    </row>
    <row r="35407" spans="141:141">
      <c r="EK35407" s="598"/>
    </row>
    <row r="35408" spans="141:141">
      <c r="EK35408" s="598"/>
    </row>
    <row r="35409" spans="141:141">
      <c r="EK35409" s="598"/>
    </row>
    <row r="35410" spans="141:141">
      <c r="EK35410" s="598"/>
    </row>
    <row r="35411" spans="141:141">
      <c r="EK35411" s="598"/>
    </row>
    <row r="35412" spans="141:141">
      <c r="EK35412" s="598"/>
    </row>
    <row r="35413" spans="141:141">
      <c r="EK35413" s="598"/>
    </row>
    <row r="35414" spans="141:141">
      <c r="EK35414" s="598"/>
    </row>
    <row r="35415" spans="141:141">
      <c r="EK35415" s="598"/>
    </row>
    <row r="35416" spans="141:141">
      <c r="EK35416" s="598"/>
    </row>
    <row r="35417" spans="141:141">
      <c r="EK35417" s="598"/>
    </row>
    <row r="35418" spans="141:141">
      <c r="EK35418" s="598"/>
    </row>
    <row r="35419" spans="141:141">
      <c r="EK35419" s="598"/>
    </row>
    <row r="35420" spans="141:141">
      <c r="EK35420" s="598"/>
    </row>
    <row r="35421" spans="141:141">
      <c r="EK35421" s="598"/>
    </row>
    <row r="35422" spans="141:141">
      <c r="EK35422" s="598"/>
    </row>
    <row r="35423" spans="141:141">
      <c r="EK35423" s="598"/>
    </row>
    <row r="35424" spans="141:141">
      <c r="EK35424" s="598"/>
    </row>
    <row r="35425" spans="141:141">
      <c r="EK35425" s="598"/>
    </row>
    <row r="35426" spans="141:141">
      <c r="EK35426" s="598"/>
    </row>
    <row r="35427" spans="141:141">
      <c r="EK35427" s="598"/>
    </row>
    <row r="35428" spans="141:141">
      <c r="EK35428" s="598"/>
    </row>
    <row r="35429" spans="141:141">
      <c r="EK35429" s="598"/>
    </row>
    <row r="35430" spans="141:141">
      <c r="EK35430" s="598"/>
    </row>
    <row r="35431" spans="141:141">
      <c r="EK35431" s="598"/>
    </row>
    <row r="35432" spans="141:141">
      <c r="EK35432" s="598"/>
    </row>
    <row r="35433" spans="141:141">
      <c r="EK35433" s="598"/>
    </row>
    <row r="35434" spans="141:141">
      <c r="EK35434" s="598"/>
    </row>
    <row r="35435" spans="141:141">
      <c r="EK35435" s="598"/>
    </row>
    <row r="35436" spans="141:141">
      <c r="EK35436" s="598"/>
    </row>
    <row r="35437" spans="141:141">
      <c r="EK35437" s="598"/>
    </row>
    <row r="35438" spans="141:141">
      <c r="EK35438" s="598"/>
    </row>
    <row r="35439" spans="141:141">
      <c r="EK35439" s="598"/>
    </row>
    <row r="35440" spans="141:141">
      <c r="EK35440" s="598"/>
    </row>
    <row r="35441" spans="141:141">
      <c r="EK35441" s="598"/>
    </row>
    <row r="35442" spans="141:141">
      <c r="EK35442" s="598"/>
    </row>
    <row r="35443" spans="141:141">
      <c r="EK35443" s="598"/>
    </row>
    <row r="35444" spans="141:141">
      <c r="EK35444" s="598"/>
    </row>
    <row r="35445" spans="141:141">
      <c r="EK35445" s="598"/>
    </row>
    <row r="35446" spans="141:141">
      <c r="EK35446" s="598"/>
    </row>
    <row r="35447" spans="141:141">
      <c r="EK35447" s="598"/>
    </row>
    <row r="35448" spans="141:141">
      <c r="EK35448" s="598"/>
    </row>
    <row r="35449" spans="141:141">
      <c r="EK35449" s="598"/>
    </row>
    <row r="35450" spans="141:141">
      <c r="EK35450" s="598"/>
    </row>
    <row r="35451" spans="141:141">
      <c r="EK35451" s="598"/>
    </row>
    <row r="35452" spans="141:141">
      <c r="EK35452" s="598"/>
    </row>
    <row r="35453" spans="141:141">
      <c r="EK35453" s="598"/>
    </row>
    <row r="35454" spans="141:141">
      <c r="EK35454" s="598"/>
    </row>
    <row r="35455" spans="141:141">
      <c r="EK35455" s="598"/>
    </row>
    <row r="35456" spans="141:141">
      <c r="EK35456" s="598"/>
    </row>
    <row r="35457" spans="141:141">
      <c r="EK35457" s="598"/>
    </row>
    <row r="35458" spans="141:141">
      <c r="EK35458" s="598"/>
    </row>
    <row r="35459" spans="141:141">
      <c r="EK35459" s="598"/>
    </row>
    <row r="35460" spans="141:141">
      <c r="EK35460" s="598"/>
    </row>
    <row r="35461" spans="141:141">
      <c r="EK35461" s="598"/>
    </row>
    <row r="35462" spans="141:141">
      <c r="EK35462" s="598"/>
    </row>
    <row r="35463" spans="141:141">
      <c r="EK35463" s="598"/>
    </row>
    <row r="35464" spans="141:141">
      <c r="EK35464" s="598"/>
    </row>
    <row r="35465" spans="141:141">
      <c r="EK35465" s="598"/>
    </row>
    <row r="35466" spans="141:141">
      <c r="EK35466" s="598"/>
    </row>
    <row r="35467" spans="141:141">
      <c r="EK35467" s="598"/>
    </row>
    <row r="35468" spans="141:141">
      <c r="EK35468" s="598"/>
    </row>
    <row r="35469" spans="141:141">
      <c r="EK35469" s="598"/>
    </row>
    <row r="35470" spans="141:141">
      <c r="EK35470" s="598"/>
    </row>
    <row r="35471" spans="141:141">
      <c r="EK35471" s="598"/>
    </row>
    <row r="35472" spans="141:141">
      <c r="EK35472" s="598"/>
    </row>
    <row r="35473" spans="141:141">
      <c r="EK35473" s="598"/>
    </row>
    <row r="35474" spans="141:141">
      <c r="EK35474" s="598"/>
    </row>
    <row r="35475" spans="141:141">
      <c r="EK35475" s="598"/>
    </row>
    <row r="35476" spans="141:141">
      <c r="EK35476" s="598"/>
    </row>
    <row r="35477" spans="141:141">
      <c r="EK35477" s="598"/>
    </row>
    <row r="35478" spans="141:141">
      <c r="EK35478" s="598"/>
    </row>
    <row r="35479" spans="141:141">
      <c r="EK35479" s="598"/>
    </row>
    <row r="35480" spans="141:141">
      <c r="EK35480" s="598"/>
    </row>
    <row r="35481" spans="141:141">
      <c r="EK35481" s="598"/>
    </row>
    <row r="35482" spans="141:141">
      <c r="EK35482" s="598"/>
    </row>
    <row r="35483" spans="141:141">
      <c r="EK35483" s="598"/>
    </row>
    <row r="35484" spans="141:141">
      <c r="EK35484" s="598"/>
    </row>
    <row r="35485" spans="141:141">
      <c r="EK35485" s="598"/>
    </row>
    <row r="35486" spans="141:141">
      <c r="EK35486" s="598"/>
    </row>
    <row r="35487" spans="141:141">
      <c r="EK35487" s="598"/>
    </row>
    <row r="35488" spans="141:141">
      <c r="EK35488" s="598"/>
    </row>
    <row r="35489" spans="141:141">
      <c r="EK35489" s="598"/>
    </row>
    <row r="35490" spans="141:141">
      <c r="EK35490" s="598"/>
    </row>
    <row r="35491" spans="141:141">
      <c r="EK35491" s="598"/>
    </row>
    <row r="35492" spans="141:141">
      <c r="EK35492" s="598"/>
    </row>
    <row r="35493" spans="141:141">
      <c r="EK35493" s="598"/>
    </row>
    <row r="35494" spans="141:141">
      <c r="EK35494" s="598"/>
    </row>
    <row r="35495" spans="141:141">
      <c r="EK35495" s="598"/>
    </row>
    <row r="35496" spans="141:141">
      <c r="EK35496" s="598"/>
    </row>
    <row r="35497" spans="141:141">
      <c r="EK35497" s="598"/>
    </row>
    <row r="35498" spans="141:141">
      <c r="EK35498" s="598"/>
    </row>
    <row r="35499" spans="141:141">
      <c r="EK35499" s="598"/>
    </row>
    <row r="35500" spans="141:141">
      <c r="EK35500" s="598"/>
    </row>
    <row r="35501" spans="141:141">
      <c r="EK35501" s="598"/>
    </row>
    <row r="35502" spans="141:141">
      <c r="EK35502" s="598"/>
    </row>
    <row r="35503" spans="141:141">
      <c r="EK35503" s="598"/>
    </row>
    <row r="35504" spans="141:141">
      <c r="EK35504" s="598"/>
    </row>
    <row r="35505" spans="141:141">
      <c r="EK35505" s="598"/>
    </row>
    <row r="35506" spans="141:141">
      <c r="EK35506" s="598"/>
    </row>
    <row r="35507" spans="141:141">
      <c r="EK35507" s="598"/>
    </row>
    <row r="35508" spans="141:141">
      <c r="EK35508" s="598"/>
    </row>
    <row r="35509" spans="141:141">
      <c r="EK35509" s="598"/>
    </row>
    <row r="35510" spans="141:141">
      <c r="EK35510" s="598"/>
    </row>
    <row r="35511" spans="141:141">
      <c r="EK35511" s="598"/>
    </row>
    <row r="35512" spans="141:141">
      <c r="EK35512" s="598"/>
    </row>
    <row r="35513" spans="141:141">
      <c r="EK35513" s="598"/>
    </row>
    <row r="35514" spans="141:141">
      <c r="EK35514" s="598"/>
    </row>
    <row r="35515" spans="141:141">
      <c r="EK35515" s="598"/>
    </row>
    <row r="35516" spans="141:141">
      <c r="EK35516" s="598"/>
    </row>
    <row r="35517" spans="141:141">
      <c r="EK35517" s="598"/>
    </row>
    <row r="35518" spans="141:141">
      <c r="EK35518" s="598"/>
    </row>
    <row r="35519" spans="141:141">
      <c r="EK35519" s="598"/>
    </row>
    <row r="35520" spans="141:141">
      <c r="EK35520" s="598"/>
    </row>
    <row r="35521" spans="141:141">
      <c r="EK35521" s="598"/>
    </row>
    <row r="35522" spans="141:141">
      <c r="EK35522" s="598"/>
    </row>
    <row r="35523" spans="141:141">
      <c r="EK35523" s="598"/>
    </row>
    <row r="35524" spans="141:141">
      <c r="EK35524" s="598"/>
    </row>
    <row r="35525" spans="141:141">
      <c r="EK35525" s="598"/>
    </row>
    <row r="35526" spans="141:141">
      <c r="EK35526" s="598"/>
    </row>
    <row r="35527" spans="141:141">
      <c r="EK35527" s="598"/>
    </row>
    <row r="35528" spans="141:141">
      <c r="EK35528" s="598"/>
    </row>
    <row r="35529" spans="141:141">
      <c r="EK35529" s="598"/>
    </row>
    <row r="35530" spans="141:141">
      <c r="EK35530" s="598"/>
    </row>
    <row r="35531" spans="141:141">
      <c r="EK35531" s="598"/>
    </row>
    <row r="35532" spans="141:141">
      <c r="EK35532" s="598"/>
    </row>
    <row r="35533" spans="141:141">
      <c r="EK35533" s="598"/>
    </row>
    <row r="35534" spans="141:141">
      <c r="EK35534" s="598"/>
    </row>
    <row r="35535" spans="141:141">
      <c r="EK35535" s="598"/>
    </row>
    <row r="35536" spans="141:141">
      <c r="EK35536" s="598"/>
    </row>
    <row r="35537" spans="141:141">
      <c r="EK35537" s="598"/>
    </row>
    <row r="35538" spans="141:141">
      <c r="EK35538" s="598"/>
    </row>
    <row r="35539" spans="141:141">
      <c r="EK35539" s="598"/>
    </row>
    <row r="35540" spans="141:141">
      <c r="EK35540" s="598"/>
    </row>
    <row r="35541" spans="141:141">
      <c r="EK35541" s="598"/>
    </row>
    <row r="35542" spans="141:141">
      <c r="EK35542" s="598"/>
    </row>
    <row r="35543" spans="141:141">
      <c r="EK35543" s="598"/>
    </row>
    <row r="35544" spans="141:141">
      <c r="EK35544" s="598"/>
    </row>
    <row r="35545" spans="141:141">
      <c r="EK35545" s="598"/>
    </row>
    <row r="35546" spans="141:141">
      <c r="EK35546" s="598"/>
    </row>
    <row r="35547" spans="141:141">
      <c r="EK35547" s="598"/>
    </row>
    <row r="35548" spans="141:141">
      <c r="EK35548" s="598"/>
    </row>
    <row r="35549" spans="141:141">
      <c r="EK35549" s="598"/>
    </row>
    <row r="35550" spans="141:141">
      <c r="EK35550" s="598"/>
    </row>
    <row r="35551" spans="141:141">
      <c r="EK35551" s="598"/>
    </row>
    <row r="35552" spans="141:141">
      <c r="EK35552" s="598"/>
    </row>
    <row r="35553" spans="141:141">
      <c r="EK35553" s="598"/>
    </row>
    <row r="35554" spans="141:141">
      <c r="EK35554" s="598"/>
    </row>
    <row r="35555" spans="141:141">
      <c r="EK35555" s="598"/>
    </row>
    <row r="35556" spans="141:141">
      <c r="EK35556" s="598"/>
    </row>
    <row r="35557" spans="141:141">
      <c r="EK35557" s="598"/>
    </row>
    <row r="35558" spans="141:141">
      <c r="EK35558" s="598"/>
    </row>
    <row r="35559" spans="141:141">
      <c r="EK35559" s="598"/>
    </row>
    <row r="35560" spans="141:141">
      <c r="EK35560" s="598"/>
    </row>
    <row r="35561" spans="141:141">
      <c r="EK35561" s="598"/>
    </row>
    <row r="35562" spans="141:141">
      <c r="EK35562" s="598"/>
    </row>
    <row r="35563" spans="141:141">
      <c r="EK35563" s="598"/>
    </row>
    <row r="35564" spans="141:141">
      <c r="EK35564" s="598"/>
    </row>
    <row r="35565" spans="141:141">
      <c r="EK35565" s="598"/>
    </row>
    <row r="35566" spans="141:141">
      <c r="EK35566" s="598"/>
    </row>
    <row r="35567" spans="141:141">
      <c r="EK35567" s="598"/>
    </row>
    <row r="35568" spans="141:141">
      <c r="EK35568" s="598"/>
    </row>
    <row r="35569" spans="141:141">
      <c r="EK35569" s="598"/>
    </row>
    <row r="35570" spans="141:141">
      <c r="EK35570" s="598"/>
    </row>
    <row r="35571" spans="141:141">
      <c r="EK35571" s="598"/>
    </row>
    <row r="35572" spans="141:141">
      <c r="EK35572" s="598"/>
    </row>
    <row r="35573" spans="141:141">
      <c r="EK35573" s="598"/>
    </row>
    <row r="35574" spans="141:141">
      <c r="EK35574" s="598"/>
    </row>
    <row r="35575" spans="141:141">
      <c r="EK35575" s="598"/>
    </row>
    <row r="35576" spans="141:141">
      <c r="EK35576" s="598"/>
    </row>
    <row r="35577" spans="141:141">
      <c r="EK35577" s="598"/>
    </row>
    <row r="35578" spans="141:141">
      <c r="EK35578" s="598"/>
    </row>
    <row r="35579" spans="141:141">
      <c r="EK35579" s="598"/>
    </row>
    <row r="35580" spans="141:141">
      <c r="EK35580" s="598"/>
    </row>
    <row r="35581" spans="141:141">
      <c r="EK35581" s="598"/>
    </row>
    <row r="35582" spans="141:141">
      <c r="EK35582" s="598"/>
    </row>
    <row r="35583" spans="141:141">
      <c r="EK35583" s="598"/>
    </row>
    <row r="35584" spans="141:141">
      <c r="EK35584" s="598"/>
    </row>
    <row r="35585" spans="141:141">
      <c r="EK35585" s="598"/>
    </row>
    <row r="35586" spans="141:141">
      <c r="EK35586" s="598"/>
    </row>
    <row r="35587" spans="141:141">
      <c r="EK35587" s="598"/>
    </row>
    <row r="35588" spans="141:141">
      <c r="EK35588" s="598"/>
    </row>
    <row r="35589" spans="141:141">
      <c r="EK35589" s="598"/>
    </row>
    <row r="35590" spans="141:141">
      <c r="EK35590" s="598"/>
    </row>
    <row r="35591" spans="141:141">
      <c r="EK35591" s="598"/>
    </row>
    <row r="35592" spans="141:141">
      <c r="EK35592" s="598"/>
    </row>
    <row r="35593" spans="141:141">
      <c r="EK35593" s="598"/>
    </row>
    <row r="35594" spans="141:141">
      <c r="EK35594" s="598"/>
    </row>
    <row r="35595" spans="141:141">
      <c r="EK35595" s="598"/>
    </row>
    <row r="35596" spans="141:141">
      <c r="EK35596" s="598"/>
    </row>
    <row r="35597" spans="141:141">
      <c r="EK35597" s="598"/>
    </row>
    <row r="35598" spans="141:141">
      <c r="EK35598" s="598"/>
    </row>
    <row r="35599" spans="141:141">
      <c r="EK35599" s="598"/>
    </row>
    <row r="35600" spans="141:141">
      <c r="EK35600" s="598"/>
    </row>
    <row r="35601" spans="141:141">
      <c r="EK35601" s="598"/>
    </row>
    <row r="35602" spans="141:141">
      <c r="EK35602" s="598"/>
    </row>
    <row r="35603" spans="141:141">
      <c r="EK35603" s="598"/>
    </row>
    <row r="35604" spans="141:141">
      <c r="EK35604" s="598"/>
    </row>
    <row r="35605" spans="141:141">
      <c r="EK35605" s="598"/>
    </row>
    <row r="35606" spans="141:141">
      <c r="EK35606" s="598"/>
    </row>
    <row r="35607" spans="141:141">
      <c r="EK35607" s="598"/>
    </row>
    <row r="35608" spans="141:141">
      <c r="EK35608" s="598"/>
    </row>
    <row r="35609" spans="141:141">
      <c r="EK35609" s="598"/>
    </row>
    <row r="35610" spans="141:141">
      <c r="EK35610" s="598"/>
    </row>
    <row r="35611" spans="141:141">
      <c r="EK35611" s="598"/>
    </row>
    <row r="35612" spans="141:141">
      <c r="EK35612" s="598"/>
    </row>
    <row r="35613" spans="141:141">
      <c r="EK35613" s="598"/>
    </row>
    <row r="35614" spans="141:141">
      <c r="EK35614" s="598"/>
    </row>
    <row r="35615" spans="141:141">
      <c r="EK35615" s="598"/>
    </row>
    <row r="35616" spans="141:141">
      <c r="EK35616" s="598"/>
    </row>
    <row r="35617" spans="141:141">
      <c r="EK35617" s="598"/>
    </row>
    <row r="35618" spans="141:141">
      <c r="EK35618" s="598"/>
    </row>
    <row r="35619" spans="141:141">
      <c r="EK35619" s="598"/>
    </row>
    <row r="35620" spans="141:141">
      <c r="EK35620" s="598"/>
    </row>
    <row r="35621" spans="141:141">
      <c r="EK35621" s="598"/>
    </row>
    <row r="35622" spans="141:141">
      <c r="EK35622" s="598"/>
    </row>
    <row r="35623" spans="141:141">
      <c r="EK35623" s="598"/>
    </row>
    <row r="35624" spans="141:141">
      <c r="EK35624" s="598"/>
    </row>
    <row r="35625" spans="141:141">
      <c r="EK35625" s="598"/>
    </row>
    <row r="35626" spans="141:141">
      <c r="EK35626" s="598"/>
    </row>
    <row r="35627" spans="141:141">
      <c r="EK35627" s="598"/>
    </row>
    <row r="35628" spans="141:141">
      <c r="EK35628" s="598"/>
    </row>
    <row r="35629" spans="141:141">
      <c r="EK35629" s="598"/>
    </row>
    <row r="35630" spans="141:141">
      <c r="EK35630" s="598"/>
    </row>
    <row r="35631" spans="141:141">
      <c r="EK35631" s="598"/>
    </row>
    <row r="35632" spans="141:141">
      <c r="EK35632" s="598"/>
    </row>
    <row r="35633" spans="141:141">
      <c r="EK35633" s="598"/>
    </row>
    <row r="35634" spans="141:141">
      <c r="EK35634" s="598"/>
    </row>
    <row r="35635" spans="141:141">
      <c r="EK35635" s="598"/>
    </row>
    <row r="35636" spans="141:141">
      <c r="EK35636" s="598"/>
    </row>
    <row r="35637" spans="141:141">
      <c r="EK35637" s="598"/>
    </row>
    <row r="35638" spans="141:141">
      <c r="EK35638" s="598"/>
    </row>
    <row r="35639" spans="141:141">
      <c r="EK35639" s="598"/>
    </row>
    <row r="35640" spans="141:141">
      <c r="EK35640" s="598"/>
    </row>
    <row r="35641" spans="141:141">
      <c r="EK35641" s="598"/>
    </row>
    <row r="35642" spans="141:141">
      <c r="EK35642" s="598"/>
    </row>
    <row r="35643" spans="141:141">
      <c r="EK35643" s="598"/>
    </row>
    <row r="35644" spans="141:141">
      <c r="EK35644" s="598"/>
    </row>
    <row r="35645" spans="141:141">
      <c r="EK35645" s="598"/>
    </row>
    <row r="35646" spans="141:141">
      <c r="EK35646" s="598"/>
    </row>
    <row r="35647" spans="141:141">
      <c r="EK35647" s="598"/>
    </row>
    <row r="35648" spans="141:141">
      <c r="EK35648" s="598"/>
    </row>
    <row r="35649" spans="141:141">
      <c r="EK35649" s="598"/>
    </row>
    <row r="35650" spans="141:141">
      <c r="EK35650" s="598"/>
    </row>
    <row r="35651" spans="141:141">
      <c r="EK35651" s="598"/>
    </row>
    <row r="35652" spans="141:141">
      <c r="EK35652" s="598"/>
    </row>
    <row r="35653" spans="141:141">
      <c r="EK35653" s="598"/>
    </row>
    <row r="35654" spans="141:141">
      <c r="EK35654" s="598"/>
    </row>
    <row r="35655" spans="141:141">
      <c r="EK35655" s="598"/>
    </row>
    <row r="35656" spans="141:141">
      <c r="EK35656" s="598"/>
    </row>
    <row r="35657" spans="141:141">
      <c r="EK35657" s="598"/>
    </row>
    <row r="35658" spans="141:141">
      <c r="EK35658" s="598"/>
    </row>
    <row r="35659" spans="141:141">
      <c r="EK35659" s="598"/>
    </row>
    <row r="35660" spans="141:141">
      <c r="EK35660" s="598"/>
    </row>
    <row r="35661" spans="141:141">
      <c r="EK35661" s="598"/>
    </row>
    <row r="35662" spans="141:141">
      <c r="EK35662" s="598"/>
    </row>
    <row r="35663" spans="141:141">
      <c r="EK35663" s="598"/>
    </row>
    <row r="35664" spans="141:141">
      <c r="EK35664" s="598"/>
    </row>
    <row r="35665" spans="141:141">
      <c r="EK35665" s="598"/>
    </row>
    <row r="35666" spans="141:141">
      <c r="EK35666" s="598"/>
    </row>
    <row r="35667" spans="141:141">
      <c r="EK35667" s="598"/>
    </row>
    <row r="35668" spans="141:141">
      <c r="EK35668" s="598"/>
    </row>
    <row r="35669" spans="141:141">
      <c r="EK35669" s="598"/>
    </row>
    <row r="35670" spans="141:141">
      <c r="EK35670" s="598"/>
    </row>
    <row r="35671" spans="141:141">
      <c r="EK35671" s="598"/>
    </row>
    <row r="35672" spans="141:141">
      <c r="EK35672" s="598"/>
    </row>
    <row r="35673" spans="141:141">
      <c r="EK35673" s="598"/>
    </row>
    <row r="35674" spans="141:141">
      <c r="EK35674" s="598"/>
    </row>
    <row r="35675" spans="141:141">
      <c r="EK35675" s="598"/>
    </row>
    <row r="35676" spans="141:141">
      <c r="EK35676" s="598"/>
    </row>
    <row r="35677" spans="141:141">
      <c r="EK35677" s="598"/>
    </row>
    <row r="35678" spans="141:141">
      <c r="EK35678" s="598"/>
    </row>
    <row r="35679" spans="141:141">
      <c r="EK35679" s="598"/>
    </row>
    <row r="35680" spans="141:141">
      <c r="EK35680" s="598"/>
    </row>
    <row r="35681" spans="141:141">
      <c r="EK35681" s="598"/>
    </row>
    <row r="35682" spans="141:141">
      <c r="EK35682" s="598"/>
    </row>
    <row r="35683" spans="141:141">
      <c r="EK35683" s="598"/>
    </row>
    <row r="35684" spans="141:141">
      <c r="EK35684" s="598"/>
    </row>
    <row r="35685" spans="141:141">
      <c r="EK35685" s="598"/>
    </row>
    <row r="35686" spans="141:141">
      <c r="EK35686" s="598"/>
    </row>
    <row r="35687" spans="141:141">
      <c r="EK35687" s="598"/>
    </row>
    <row r="35688" spans="141:141">
      <c r="EK35688" s="598"/>
    </row>
    <row r="35689" spans="141:141">
      <c r="EK35689" s="598"/>
    </row>
    <row r="35690" spans="141:141">
      <c r="EK35690" s="598"/>
    </row>
    <row r="35691" spans="141:141">
      <c r="EK35691" s="598"/>
    </row>
    <row r="35692" spans="141:141">
      <c r="EK35692" s="598"/>
    </row>
    <row r="35693" spans="141:141">
      <c r="EK35693" s="598"/>
    </row>
    <row r="35694" spans="141:141">
      <c r="EK35694" s="598"/>
    </row>
    <row r="35695" spans="141:141">
      <c r="EK35695" s="598"/>
    </row>
    <row r="35696" spans="141:141">
      <c r="EK35696" s="598"/>
    </row>
    <row r="35697" spans="141:141">
      <c r="EK35697" s="598"/>
    </row>
    <row r="35698" spans="141:141">
      <c r="EK35698" s="598"/>
    </row>
    <row r="35699" spans="141:141">
      <c r="EK35699" s="598"/>
    </row>
    <row r="35700" spans="141:141">
      <c r="EK35700" s="598"/>
    </row>
    <row r="35701" spans="141:141">
      <c r="EK35701" s="598"/>
    </row>
    <row r="35702" spans="141:141">
      <c r="EK35702" s="598"/>
    </row>
    <row r="35703" spans="141:141">
      <c r="EK35703" s="598"/>
    </row>
    <row r="35704" spans="141:141">
      <c r="EK35704" s="598"/>
    </row>
    <row r="35705" spans="141:141">
      <c r="EK35705" s="598"/>
    </row>
    <row r="35706" spans="141:141">
      <c r="EK35706" s="598"/>
    </row>
    <row r="35707" spans="141:141">
      <c r="EK35707" s="598"/>
    </row>
    <row r="35708" spans="141:141">
      <c r="EK35708" s="598"/>
    </row>
    <row r="35709" spans="141:141">
      <c r="EK35709" s="598"/>
    </row>
    <row r="35710" spans="141:141">
      <c r="EK35710" s="598"/>
    </row>
    <row r="35711" spans="141:141">
      <c r="EK35711" s="598"/>
    </row>
    <row r="35712" spans="141:141">
      <c r="EK35712" s="598"/>
    </row>
    <row r="35713" spans="141:141">
      <c r="EK35713" s="598"/>
    </row>
    <row r="35714" spans="141:141">
      <c r="EK35714" s="598"/>
    </row>
    <row r="35715" spans="141:141">
      <c r="EK35715" s="598"/>
    </row>
    <row r="35716" spans="141:141">
      <c r="EK35716" s="598"/>
    </row>
    <row r="35717" spans="141:141">
      <c r="EK35717" s="598"/>
    </row>
    <row r="35718" spans="141:141">
      <c r="EK35718" s="598"/>
    </row>
    <row r="35719" spans="141:141">
      <c r="EK35719" s="598"/>
    </row>
    <row r="35720" spans="141:141">
      <c r="EK35720" s="598"/>
    </row>
    <row r="35721" spans="141:141">
      <c r="EK35721" s="598"/>
    </row>
    <row r="35722" spans="141:141">
      <c r="EK35722" s="598"/>
    </row>
    <row r="35723" spans="141:141">
      <c r="EK35723" s="598"/>
    </row>
    <row r="35724" spans="141:141">
      <c r="EK35724" s="598"/>
    </row>
    <row r="35725" spans="141:141">
      <c r="EK35725" s="598"/>
    </row>
    <row r="35726" spans="141:141">
      <c r="EK35726" s="598"/>
    </row>
    <row r="35727" spans="141:141">
      <c r="EK35727" s="598"/>
    </row>
    <row r="35728" spans="141:141">
      <c r="EK35728" s="598"/>
    </row>
    <row r="35729" spans="141:141">
      <c r="EK35729" s="598"/>
    </row>
    <row r="35730" spans="141:141">
      <c r="EK35730" s="598"/>
    </row>
    <row r="35731" spans="141:141">
      <c r="EK35731" s="598"/>
    </row>
    <row r="35732" spans="141:141">
      <c r="EK35732" s="598"/>
    </row>
    <row r="35733" spans="141:141">
      <c r="EK35733" s="598"/>
    </row>
    <row r="35734" spans="141:141">
      <c r="EK35734" s="598"/>
    </row>
    <row r="35735" spans="141:141">
      <c r="EK35735" s="598"/>
    </row>
    <row r="35736" spans="141:141">
      <c r="EK35736" s="598"/>
    </row>
    <row r="35737" spans="141:141">
      <c r="EK35737" s="598"/>
    </row>
    <row r="35738" spans="141:141">
      <c r="EK35738" s="598"/>
    </row>
    <row r="35739" spans="141:141">
      <c r="EK35739" s="598"/>
    </row>
    <row r="35740" spans="141:141">
      <c r="EK35740" s="598"/>
    </row>
    <row r="35741" spans="141:141">
      <c r="EK35741" s="598"/>
    </row>
    <row r="35742" spans="141:141">
      <c r="EK35742" s="598"/>
    </row>
    <row r="35743" spans="141:141">
      <c r="EK35743" s="598"/>
    </row>
    <row r="35744" spans="141:141">
      <c r="EK35744" s="598"/>
    </row>
    <row r="35745" spans="141:141">
      <c r="EK35745" s="598"/>
    </row>
    <row r="35746" spans="141:141">
      <c r="EK35746" s="598"/>
    </row>
    <row r="35747" spans="141:141">
      <c r="EK35747" s="598"/>
    </row>
    <row r="35748" spans="141:141">
      <c r="EK35748" s="598"/>
    </row>
    <row r="35749" spans="141:141">
      <c r="EK35749" s="598"/>
    </row>
    <row r="35750" spans="141:141">
      <c r="EK35750" s="598"/>
    </row>
    <row r="35751" spans="141:141">
      <c r="EK35751" s="598"/>
    </row>
    <row r="35752" spans="141:141">
      <c r="EK35752" s="598"/>
    </row>
    <row r="35753" spans="141:141">
      <c r="EK35753" s="598"/>
    </row>
    <row r="35754" spans="141:141">
      <c r="EK35754" s="598"/>
    </row>
    <row r="35755" spans="141:141">
      <c r="EK35755" s="598"/>
    </row>
    <row r="35756" spans="141:141">
      <c r="EK35756" s="598"/>
    </row>
    <row r="35757" spans="141:141">
      <c r="EK35757" s="598"/>
    </row>
    <row r="35758" spans="141:141">
      <c r="EK35758" s="598"/>
    </row>
    <row r="35759" spans="141:141">
      <c r="EK35759" s="598"/>
    </row>
    <row r="35760" spans="141:141">
      <c r="EK35760" s="598"/>
    </row>
    <row r="35761" spans="141:141">
      <c r="EK35761" s="598"/>
    </row>
    <row r="35762" spans="141:141">
      <c r="EK35762" s="598"/>
    </row>
    <row r="35763" spans="141:141">
      <c r="EK35763" s="598"/>
    </row>
    <row r="35764" spans="141:141">
      <c r="EK35764" s="598"/>
    </row>
    <row r="35765" spans="141:141">
      <c r="EK35765" s="598"/>
    </row>
    <row r="35766" spans="141:141">
      <c r="EK35766" s="598"/>
    </row>
    <row r="35767" spans="141:141">
      <c r="EK35767" s="598"/>
    </row>
    <row r="35768" spans="141:141">
      <c r="EK35768" s="598"/>
    </row>
    <row r="35769" spans="141:141">
      <c r="EK35769" s="598"/>
    </row>
    <row r="35770" spans="141:141">
      <c r="EK35770" s="598"/>
    </row>
    <row r="35771" spans="141:141">
      <c r="EK35771" s="598"/>
    </row>
    <row r="35772" spans="141:141">
      <c r="EK35772" s="598"/>
    </row>
    <row r="35773" spans="141:141">
      <c r="EK35773" s="598"/>
    </row>
    <row r="35774" spans="141:141">
      <c r="EK35774" s="598"/>
    </row>
    <row r="35775" spans="141:141">
      <c r="EK35775" s="598"/>
    </row>
    <row r="35776" spans="141:141">
      <c r="EK35776" s="598"/>
    </row>
    <row r="35777" spans="141:141">
      <c r="EK35777" s="598"/>
    </row>
    <row r="35778" spans="141:141">
      <c r="EK35778" s="598"/>
    </row>
    <row r="35779" spans="141:141">
      <c r="EK35779" s="598"/>
    </row>
    <row r="35780" spans="141:141">
      <c r="EK35780" s="598"/>
    </row>
    <row r="35781" spans="141:141">
      <c r="EK35781" s="598"/>
    </row>
    <row r="35782" spans="141:141">
      <c r="EK35782" s="598"/>
    </row>
    <row r="35783" spans="141:141">
      <c r="EK35783" s="598"/>
    </row>
    <row r="35784" spans="141:141">
      <c r="EK35784" s="598"/>
    </row>
    <row r="35785" spans="141:141">
      <c r="EK35785" s="598"/>
    </row>
    <row r="35786" spans="141:141">
      <c r="EK35786" s="598"/>
    </row>
    <row r="35787" spans="141:141">
      <c r="EK35787" s="598"/>
    </row>
    <row r="35788" spans="141:141">
      <c r="EK35788" s="598"/>
    </row>
    <row r="35789" spans="141:141">
      <c r="EK35789" s="598"/>
    </row>
    <row r="35790" spans="141:141">
      <c r="EK35790" s="598"/>
    </row>
    <row r="35791" spans="141:141">
      <c r="EK35791" s="598"/>
    </row>
    <row r="35792" spans="141:141">
      <c r="EK35792" s="598"/>
    </row>
    <row r="35793" spans="141:141">
      <c r="EK35793" s="598"/>
    </row>
    <row r="35794" spans="141:141">
      <c r="EK35794" s="598"/>
    </row>
    <row r="35795" spans="141:141">
      <c r="EK35795" s="598"/>
    </row>
    <row r="35796" spans="141:141">
      <c r="EK35796" s="598"/>
    </row>
    <row r="35797" spans="141:141">
      <c r="EK35797" s="598"/>
    </row>
    <row r="35798" spans="141:141">
      <c r="EK35798" s="598"/>
    </row>
    <row r="35799" spans="141:141">
      <c r="EK35799" s="598"/>
    </row>
    <row r="35800" spans="141:141">
      <c r="EK35800" s="598"/>
    </row>
    <row r="35801" spans="141:141">
      <c r="EK35801" s="598"/>
    </row>
    <row r="35802" spans="141:141">
      <c r="EK35802" s="598"/>
    </row>
    <row r="35803" spans="141:141">
      <c r="EK35803" s="598"/>
    </row>
    <row r="35804" spans="141:141">
      <c r="EK35804" s="598"/>
    </row>
    <row r="35805" spans="141:141">
      <c r="EK35805" s="598"/>
    </row>
    <row r="35806" spans="141:141">
      <c r="EK35806" s="598"/>
    </row>
    <row r="35807" spans="141:141">
      <c r="EK35807" s="598"/>
    </row>
    <row r="35808" spans="141:141">
      <c r="EK35808" s="598"/>
    </row>
    <row r="35809" spans="141:141">
      <c r="EK35809" s="598"/>
    </row>
    <row r="35810" spans="141:141">
      <c r="EK35810" s="598"/>
    </row>
    <row r="35811" spans="141:141">
      <c r="EK35811" s="598"/>
    </row>
    <row r="35812" spans="141:141">
      <c r="EK35812" s="598"/>
    </row>
    <row r="35813" spans="141:141">
      <c r="EK35813" s="598"/>
    </row>
    <row r="35814" spans="141:141">
      <c r="EK35814" s="598"/>
    </row>
    <row r="35815" spans="141:141">
      <c r="EK35815" s="598"/>
    </row>
    <row r="35816" spans="141:141">
      <c r="EK35816" s="598"/>
    </row>
    <row r="35817" spans="141:141">
      <c r="EK35817" s="598"/>
    </row>
    <row r="35818" spans="141:141">
      <c r="EK35818" s="598"/>
    </row>
    <row r="35819" spans="141:141">
      <c r="EK35819" s="598"/>
    </row>
    <row r="35820" spans="141:141">
      <c r="EK35820" s="598"/>
    </row>
    <row r="35821" spans="141:141">
      <c r="EK35821" s="598"/>
    </row>
    <row r="35822" spans="141:141">
      <c r="EK35822" s="598"/>
    </row>
    <row r="35823" spans="141:141">
      <c r="EK35823" s="598"/>
    </row>
    <row r="35824" spans="141:141">
      <c r="EK35824" s="598"/>
    </row>
    <row r="35825" spans="141:141">
      <c r="EK35825" s="598"/>
    </row>
    <row r="35826" spans="141:141">
      <c r="EK35826" s="598"/>
    </row>
    <row r="35827" spans="141:141">
      <c r="EK35827" s="598"/>
    </row>
    <row r="35828" spans="141:141">
      <c r="EK35828" s="598"/>
    </row>
    <row r="35829" spans="141:141">
      <c r="EK35829" s="598"/>
    </row>
    <row r="35830" spans="141:141">
      <c r="EK35830" s="598"/>
    </row>
    <row r="35831" spans="141:141">
      <c r="EK35831" s="598"/>
    </row>
    <row r="35832" spans="141:141">
      <c r="EK35832" s="598"/>
    </row>
    <row r="35833" spans="141:141">
      <c r="EK35833" s="598"/>
    </row>
    <row r="35834" spans="141:141">
      <c r="EK35834" s="598"/>
    </row>
    <row r="35835" spans="141:141">
      <c r="EK35835" s="598"/>
    </row>
    <row r="35836" spans="141:141">
      <c r="EK35836" s="598"/>
    </row>
    <row r="35837" spans="141:141">
      <c r="EK35837" s="598"/>
    </row>
    <row r="35838" spans="141:141">
      <c r="EK35838" s="598"/>
    </row>
    <row r="35839" spans="141:141">
      <c r="EK35839" s="598"/>
    </row>
    <row r="35840" spans="141:141">
      <c r="EK35840" s="598"/>
    </row>
    <row r="35841" spans="141:141">
      <c r="EK35841" s="598"/>
    </row>
    <row r="35842" spans="141:141">
      <c r="EK35842" s="598"/>
    </row>
    <row r="35843" spans="141:141">
      <c r="EK35843" s="598"/>
    </row>
    <row r="35844" spans="141:141">
      <c r="EK35844" s="598"/>
    </row>
    <row r="35845" spans="141:141">
      <c r="EK35845" s="598"/>
    </row>
    <row r="35846" spans="141:141">
      <c r="EK35846" s="598"/>
    </row>
    <row r="35847" spans="141:141">
      <c r="EK35847" s="598"/>
    </row>
    <row r="35848" spans="141:141">
      <c r="EK35848" s="598"/>
    </row>
    <row r="35849" spans="141:141">
      <c r="EK35849" s="598"/>
    </row>
    <row r="35850" spans="141:141">
      <c r="EK35850" s="598"/>
    </row>
    <row r="35851" spans="141:141">
      <c r="EK35851" s="598"/>
    </row>
    <row r="35852" spans="141:141">
      <c r="EK35852" s="598"/>
    </row>
    <row r="35853" spans="141:141">
      <c r="EK35853" s="598"/>
    </row>
    <row r="35854" spans="141:141">
      <c r="EK35854" s="598"/>
    </row>
    <row r="35855" spans="141:141">
      <c r="EK35855" s="598"/>
    </row>
    <row r="35856" spans="141:141">
      <c r="EK35856" s="598"/>
    </row>
    <row r="35857" spans="141:141">
      <c r="EK35857" s="598"/>
    </row>
    <row r="35858" spans="141:141">
      <c r="EK35858" s="598"/>
    </row>
    <row r="35859" spans="141:141">
      <c r="EK35859" s="598"/>
    </row>
    <row r="35860" spans="141:141">
      <c r="EK35860" s="598"/>
    </row>
    <row r="35861" spans="141:141">
      <c r="EK35861" s="598"/>
    </row>
    <row r="35862" spans="141:141">
      <c r="EK35862" s="598"/>
    </row>
    <row r="35863" spans="141:141">
      <c r="EK35863" s="598"/>
    </row>
    <row r="35864" spans="141:141">
      <c r="EK35864" s="598"/>
    </row>
    <row r="35865" spans="141:141">
      <c r="EK35865" s="598"/>
    </row>
    <row r="35866" spans="141:141">
      <c r="EK35866" s="598"/>
    </row>
    <row r="35867" spans="141:141">
      <c r="EK35867" s="598"/>
    </row>
    <row r="35868" spans="141:141">
      <c r="EK35868" s="598"/>
    </row>
    <row r="35869" spans="141:141">
      <c r="EK35869" s="598"/>
    </row>
    <row r="35870" spans="141:141">
      <c r="EK35870" s="598"/>
    </row>
    <row r="35871" spans="141:141">
      <c r="EK35871" s="598"/>
    </row>
    <row r="35872" spans="141:141">
      <c r="EK35872" s="598"/>
    </row>
    <row r="35873" spans="141:141">
      <c r="EK35873" s="598"/>
    </row>
    <row r="35874" spans="141:141">
      <c r="EK35874" s="598"/>
    </row>
    <row r="35875" spans="141:141">
      <c r="EK35875" s="598"/>
    </row>
    <row r="35876" spans="141:141">
      <c r="EK35876" s="598"/>
    </row>
    <row r="35877" spans="141:141">
      <c r="EK35877" s="598"/>
    </row>
    <row r="35878" spans="141:141">
      <c r="EK35878" s="598"/>
    </row>
    <row r="35879" spans="141:141">
      <c r="EK35879" s="598"/>
    </row>
    <row r="35880" spans="141:141">
      <c r="EK35880" s="598"/>
    </row>
    <row r="35881" spans="141:141">
      <c r="EK35881" s="598"/>
    </row>
    <row r="35882" spans="141:141">
      <c r="EK35882" s="598"/>
    </row>
    <row r="35883" spans="141:141">
      <c r="EK35883" s="598"/>
    </row>
    <row r="35884" spans="141:141">
      <c r="EK35884" s="598"/>
    </row>
    <row r="35885" spans="141:141">
      <c r="EK35885" s="598"/>
    </row>
    <row r="35886" spans="141:141">
      <c r="EK35886" s="598"/>
    </row>
    <row r="35887" spans="141:141">
      <c r="EK35887" s="598"/>
    </row>
    <row r="35888" spans="141:141">
      <c r="EK35888" s="598"/>
    </row>
    <row r="35889" spans="141:141">
      <c r="EK35889" s="598"/>
    </row>
    <row r="35890" spans="141:141">
      <c r="EK35890" s="598"/>
    </row>
    <row r="35891" spans="141:141">
      <c r="EK35891" s="598"/>
    </row>
    <row r="35892" spans="141:141">
      <c r="EK35892" s="598"/>
    </row>
    <row r="35893" spans="141:141">
      <c r="EK35893" s="598"/>
    </row>
    <row r="35894" spans="141:141">
      <c r="EK35894" s="598"/>
    </row>
    <row r="35895" spans="141:141">
      <c r="EK35895" s="598"/>
    </row>
    <row r="35896" spans="141:141">
      <c r="EK35896" s="598"/>
    </row>
    <row r="35897" spans="141:141">
      <c r="EK35897" s="598"/>
    </row>
    <row r="35898" spans="141:141">
      <c r="EK35898" s="598"/>
    </row>
    <row r="35899" spans="141:141">
      <c r="EK35899" s="598"/>
    </row>
    <row r="35900" spans="141:141">
      <c r="EK35900" s="598"/>
    </row>
    <row r="35901" spans="141:141">
      <c r="EK35901" s="598"/>
    </row>
    <row r="35902" spans="141:141">
      <c r="EK35902" s="598"/>
    </row>
    <row r="35903" spans="141:141">
      <c r="EK35903" s="598"/>
    </row>
    <row r="35904" spans="141:141">
      <c r="EK35904" s="598"/>
    </row>
    <row r="35905" spans="141:141">
      <c r="EK35905" s="598"/>
    </row>
    <row r="35906" spans="141:141">
      <c r="EK35906" s="598"/>
    </row>
    <row r="35907" spans="141:141">
      <c r="EK35907" s="598"/>
    </row>
    <row r="35908" spans="141:141">
      <c r="EK35908" s="598"/>
    </row>
    <row r="35909" spans="141:141">
      <c r="EK35909" s="598"/>
    </row>
    <row r="35910" spans="141:141">
      <c r="EK35910" s="598"/>
    </row>
    <row r="35911" spans="141:141">
      <c r="EK35911" s="598"/>
    </row>
    <row r="35912" spans="141:141">
      <c r="EK35912" s="598"/>
    </row>
    <row r="35913" spans="141:141">
      <c r="EK35913" s="598"/>
    </row>
    <row r="35914" spans="141:141">
      <c r="EK35914" s="598"/>
    </row>
    <row r="35915" spans="141:141">
      <c r="EK35915" s="598"/>
    </row>
    <row r="35916" spans="141:141">
      <c r="EK35916" s="598"/>
    </row>
    <row r="35917" spans="141:141">
      <c r="EK35917" s="598"/>
    </row>
    <row r="35918" spans="141:141">
      <c r="EK35918" s="598"/>
    </row>
    <row r="35919" spans="141:141">
      <c r="EK35919" s="598"/>
    </row>
    <row r="35920" spans="141:141">
      <c r="EK35920" s="598"/>
    </row>
    <row r="35921" spans="141:141">
      <c r="EK35921" s="598"/>
    </row>
    <row r="35922" spans="141:141">
      <c r="EK35922" s="598"/>
    </row>
    <row r="35923" spans="141:141">
      <c r="EK35923" s="598"/>
    </row>
    <row r="35924" spans="141:141">
      <c r="EK35924" s="598"/>
    </row>
    <row r="35925" spans="141:141">
      <c r="EK35925" s="598"/>
    </row>
    <row r="35926" spans="141:141">
      <c r="EK35926" s="598"/>
    </row>
    <row r="35927" spans="141:141">
      <c r="EK35927" s="598"/>
    </row>
    <row r="35928" spans="141:141">
      <c r="EK35928" s="598"/>
    </row>
    <row r="35929" spans="141:141">
      <c r="EK35929" s="598"/>
    </row>
    <row r="35930" spans="141:141">
      <c r="EK35930" s="598"/>
    </row>
    <row r="35931" spans="141:141">
      <c r="EK35931" s="598"/>
    </row>
    <row r="35932" spans="141:141">
      <c r="EK35932" s="598"/>
    </row>
    <row r="35933" spans="141:141">
      <c r="EK35933" s="598"/>
    </row>
    <row r="35934" spans="141:141">
      <c r="EK35934" s="598"/>
    </row>
    <row r="35935" spans="141:141">
      <c r="EK35935" s="598"/>
    </row>
    <row r="35936" spans="141:141">
      <c r="EK35936" s="598"/>
    </row>
    <row r="35937" spans="141:141">
      <c r="EK35937" s="598"/>
    </row>
    <row r="35938" spans="141:141">
      <c r="EK35938" s="598"/>
    </row>
    <row r="35939" spans="141:141">
      <c r="EK35939" s="598"/>
    </row>
    <row r="35940" spans="141:141">
      <c r="EK35940" s="598"/>
    </row>
    <row r="35941" spans="141:141">
      <c r="EK35941" s="598"/>
    </row>
    <row r="35942" spans="141:141">
      <c r="EK35942" s="598"/>
    </row>
    <row r="35943" spans="141:141">
      <c r="EK35943" s="598"/>
    </row>
    <row r="35944" spans="141:141">
      <c r="EK35944" s="598"/>
    </row>
    <row r="35945" spans="141:141">
      <c r="EK35945" s="598"/>
    </row>
    <row r="35946" spans="141:141">
      <c r="EK35946" s="598"/>
    </row>
    <row r="35947" spans="141:141">
      <c r="EK35947" s="598"/>
    </row>
    <row r="35948" spans="141:141">
      <c r="EK35948" s="598"/>
    </row>
    <row r="35949" spans="141:141">
      <c r="EK35949" s="598"/>
    </row>
    <row r="35950" spans="141:141">
      <c r="EK35950" s="598"/>
    </row>
    <row r="35951" spans="141:141">
      <c r="EK35951" s="598"/>
    </row>
    <row r="35952" spans="141:141">
      <c r="EK35952" s="598"/>
    </row>
    <row r="35953" spans="141:141">
      <c r="EK35953" s="598"/>
    </row>
    <row r="35954" spans="141:141">
      <c r="EK35954" s="598"/>
    </row>
    <row r="35955" spans="141:141">
      <c r="EK35955" s="598"/>
    </row>
    <row r="35956" spans="141:141">
      <c r="EK35956" s="598"/>
    </row>
    <row r="35957" spans="141:141">
      <c r="EK35957" s="598"/>
    </row>
    <row r="35958" spans="141:141">
      <c r="EK35958" s="598"/>
    </row>
    <row r="35959" spans="141:141">
      <c r="EK35959" s="598"/>
    </row>
    <row r="35960" spans="141:141">
      <c r="EK35960" s="598"/>
    </row>
    <row r="35961" spans="141:141">
      <c r="EK35961" s="598"/>
    </row>
    <row r="35962" spans="141:141">
      <c r="EK35962" s="598"/>
    </row>
    <row r="35963" spans="141:141">
      <c r="EK35963" s="598"/>
    </row>
    <row r="35964" spans="141:141">
      <c r="EK35964" s="598"/>
    </row>
    <row r="35965" spans="141:141">
      <c r="EK35965" s="598"/>
    </row>
    <row r="35966" spans="141:141">
      <c r="EK35966" s="598"/>
    </row>
    <row r="35967" spans="141:141">
      <c r="EK35967" s="598"/>
    </row>
    <row r="35968" spans="141:141">
      <c r="EK35968" s="598"/>
    </row>
    <row r="35969" spans="141:141">
      <c r="EK35969" s="598"/>
    </row>
    <row r="35970" spans="141:141">
      <c r="EK35970" s="598"/>
    </row>
    <row r="35971" spans="141:141">
      <c r="EK35971" s="598"/>
    </row>
    <row r="35972" spans="141:141">
      <c r="EK35972" s="598"/>
    </row>
    <row r="35973" spans="141:141">
      <c r="EK35973" s="598"/>
    </row>
    <row r="35974" spans="141:141">
      <c r="EK35974" s="598"/>
    </row>
    <row r="35975" spans="141:141">
      <c r="EK35975" s="598"/>
    </row>
    <row r="35976" spans="141:141">
      <c r="EK35976" s="598"/>
    </row>
    <row r="35977" spans="141:141">
      <c r="EK35977" s="598"/>
    </row>
    <row r="35978" spans="141:141">
      <c r="EK35978" s="598"/>
    </row>
    <row r="35979" spans="141:141">
      <c r="EK35979" s="598"/>
    </row>
    <row r="35980" spans="141:141">
      <c r="EK35980" s="598"/>
    </row>
    <row r="35981" spans="141:141">
      <c r="EK35981" s="598"/>
    </row>
    <row r="35982" spans="141:141">
      <c r="EK35982" s="598"/>
    </row>
    <row r="35983" spans="141:141">
      <c r="EK35983" s="598"/>
    </row>
    <row r="35984" spans="141:141">
      <c r="EK35984" s="598"/>
    </row>
    <row r="35985" spans="141:141">
      <c r="EK35985" s="598"/>
    </row>
    <row r="35986" spans="141:141">
      <c r="EK35986" s="598"/>
    </row>
    <row r="35987" spans="141:141">
      <c r="EK35987" s="598"/>
    </row>
    <row r="35988" spans="141:141">
      <c r="EK35988" s="598"/>
    </row>
    <row r="35989" spans="141:141">
      <c r="EK35989" s="598"/>
    </row>
    <row r="35990" spans="141:141">
      <c r="EK35990" s="598"/>
    </row>
    <row r="35991" spans="141:141">
      <c r="EK35991" s="598"/>
    </row>
    <row r="35992" spans="141:141">
      <c r="EK35992" s="598"/>
    </row>
    <row r="35993" spans="141:141">
      <c r="EK35993" s="598"/>
    </row>
    <row r="35994" spans="141:141">
      <c r="EK35994" s="598"/>
    </row>
    <row r="35995" spans="141:141">
      <c r="EK35995" s="598"/>
    </row>
    <row r="35996" spans="141:141">
      <c r="EK35996" s="598"/>
    </row>
    <row r="35997" spans="141:141">
      <c r="EK35997" s="598"/>
    </row>
    <row r="35998" spans="141:141">
      <c r="EK35998" s="598"/>
    </row>
    <row r="35999" spans="141:141">
      <c r="EK35999" s="598"/>
    </row>
    <row r="36000" spans="141:141">
      <c r="EK36000" s="598"/>
    </row>
    <row r="36001" spans="141:141">
      <c r="EK36001" s="598"/>
    </row>
    <row r="36002" spans="141:141">
      <c r="EK36002" s="598"/>
    </row>
    <row r="36003" spans="141:141">
      <c r="EK36003" s="598"/>
    </row>
    <row r="36004" spans="141:141">
      <c r="EK36004" s="598"/>
    </row>
    <row r="36005" spans="141:141">
      <c r="EK36005" s="598"/>
    </row>
    <row r="36006" spans="141:141">
      <c r="EK36006" s="598"/>
    </row>
    <row r="36007" spans="141:141">
      <c r="EK36007" s="598"/>
    </row>
    <row r="36008" spans="141:141">
      <c r="EK36008" s="598"/>
    </row>
    <row r="36009" spans="141:141">
      <c r="EK36009" s="598"/>
    </row>
    <row r="36010" spans="141:141">
      <c r="EK36010" s="598"/>
    </row>
    <row r="36011" spans="141:141">
      <c r="EK36011" s="598"/>
    </row>
    <row r="36012" spans="141:141">
      <c r="EK36012" s="598"/>
    </row>
    <row r="36013" spans="141:141">
      <c r="EK36013" s="598"/>
    </row>
    <row r="36014" spans="141:141">
      <c r="EK36014" s="598"/>
    </row>
    <row r="36015" spans="141:141">
      <c r="EK36015" s="598"/>
    </row>
    <row r="36016" spans="141:141">
      <c r="EK36016" s="598"/>
    </row>
    <row r="36017" spans="141:141">
      <c r="EK36017" s="598"/>
    </row>
    <row r="36018" spans="141:141">
      <c r="EK36018" s="598"/>
    </row>
    <row r="36019" spans="141:141">
      <c r="EK36019" s="598"/>
    </row>
    <row r="36020" spans="141:141">
      <c r="EK36020" s="598"/>
    </row>
    <row r="36021" spans="141:141">
      <c r="EK36021" s="598"/>
    </row>
    <row r="36022" spans="141:141">
      <c r="EK36022" s="598"/>
    </row>
    <row r="36023" spans="141:141">
      <c r="EK36023" s="598"/>
    </row>
    <row r="36024" spans="141:141">
      <c r="EK36024" s="598"/>
    </row>
    <row r="36025" spans="141:141">
      <c r="EK36025" s="598"/>
    </row>
    <row r="36026" spans="141:141">
      <c r="EK36026" s="598"/>
    </row>
    <row r="36027" spans="141:141">
      <c r="EK36027" s="598"/>
    </row>
    <row r="36028" spans="141:141">
      <c r="EK36028" s="598"/>
    </row>
    <row r="36029" spans="141:141">
      <c r="EK36029" s="598"/>
    </row>
    <row r="36030" spans="141:141">
      <c r="EK36030" s="598"/>
    </row>
    <row r="36031" spans="141:141">
      <c r="EK36031" s="598"/>
    </row>
    <row r="36032" spans="141:141">
      <c r="EK36032" s="598"/>
    </row>
    <row r="36033" spans="141:141">
      <c r="EK36033" s="598"/>
    </row>
    <row r="36034" spans="141:141">
      <c r="EK36034" s="598"/>
    </row>
    <row r="36035" spans="141:141">
      <c r="EK36035" s="598"/>
    </row>
    <row r="36036" spans="141:141">
      <c r="EK36036" s="598"/>
    </row>
    <row r="36037" spans="141:141">
      <c r="EK36037" s="598"/>
    </row>
    <row r="36038" spans="141:141">
      <c r="EK36038" s="598"/>
    </row>
    <row r="36039" spans="141:141">
      <c r="EK36039" s="598"/>
    </row>
    <row r="36040" spans="141:141">
      <c r="EK36040" s="598"/>
    </row>
    <row r="36041" spans="141:141">
      <c r="EK36041" s="598"/>
    </row>
    <row r="36042" spans="141:141">
      <c r="EK36042" s="598"/>
    </row>
    <row r="36043" spans="141:141">
      <c r="EK36043" s="598"/>
    </row>
    <row r="36044" spans="141:141">
      <c r="EK36044" s="598"/>
    </row>
    <row r="36045" spans="141:141">
      <c r="EK36045" s="598"/>
    </row>
    <row r="36046" spans="141:141">
      <c r="EK36046" s="598"/>
    </row>
    <row r="36047" spans="141:141">
      <c r="EK36047" s="598"/>
    </row>
    <row r="36048" spans="141:141">
      <c r="EK36048" s="598"/>
    </row>
    <row r="36049" spans="141:141">
      <c r="EK36049" s="598"/>
    </row>
    <row r="36050" spans="141:141">
      <c r="EK36050" s="598"/>
    </row>
    <row r="36051" spans="141:141">
      <c r="EK36051" s="598"/>
    </row>
    <row r="36052" spans="141:141">
      <c r="EK36052" s="598"/>
    </row>
    <row r="36053" spans="141:141">
      <c r="EK36053" s="598"/>
    </row>
    <row r="36054" spans="141:141">
      <c r="EK36054" s="598"/>
    </row>
    <row r="36055" spans="141:141">
      <c r="EK36055" s="598"/>
    </row>
    <row r="36056" spans="141:141">
      <c r="EK36056" s="598"/>
    </row>
    <row r="36057" spans="141:141">
      <c r="EK36057" s="598"/>
    </row>
    <row r="36058" spans="141:141">
      <c r="EK36058" s="598"/>
    </row>
    <row r="36059" spans="141:141">
      <c r="EK36059" s="598"/>
    </row>
    <row r="36060" spans="141:141">
      <c r="EK36060" s="598"/>
    </row>
    <row r="36061" spans="141:141">
      <c r="EK36061" s="598"/>
    </row>
    <row r="36062" spans="141:141">
      <c r="EK36062" s="598"/>
    </row>
    <row r="36063" spans="141:141">
      <c r="EK36063" s="598"/>
    </row>
    <row r="36064" spans="141:141">
      <c r="EK36064" s="598"/>
    </row>
    <row r="36065" spans="141:141">
      <c r="EK36065" s="598"/>
    </row>
    <row r="36066" spans="141:141">
      <c r="EK36066" s="598"/>
    </row>
    <row r="36067" spans="141:141">
      <c r="EK36067" s="598"/>
    </row>
    <row r="36068" spans="141:141">
      <c r="EK36068" s="598"/>
    </row>
    <row r="36069" spans="141:141">
      <c r="EK36069" s="598"/>
    </row>
    <row r="36070" spans="141:141">
      <c r="EK36070" s="598"/>
    </row>
    <row r="36071" spans="141:141">
      <c r="EK36071" s="598"/>
    </row>
    <row r="36072" spans="141:141">
      <c r="EK36072" s="598"/>
    </row>
    <row r="36073" spans="141:141">
      <c r="EK36073" s="598"/>
    </row>
    <row r="36074" spans="141:141">
      <c r="EK36074" s="598"/>
    </row>
    <row r="36075" spans="141:141">
      <c r="EK36075" s="598"/>
    </row>
    <row r="36076" spans="141:141">
      <c r="EK36076" s="598"/>
    </row>
    <row r="36077" spans="141:141">
      <c r="EK36077" s="598"/>
    </row>
    <row r="36078" spans="141:141">
      <c r="EK36078" s="598"/>
    </row>
    <row r="36079" spans="141:141">
      <c r="EK36079" s="598"/>
    </row>
    <row r="36080" spans="141:141">
      <c r="EK36080" s="598"/>
    </row>
    <row r="36081" spans="141:141">
      <c r="EK36081" s="598"/>
    </row>
    <row r="36082" spans="141:141">
      <c r="EK36082" s="598"/>
    </row>
    <row r="36083" spans="141:141">
      <c r="EK36083" s="598"/>
    </row>
    <row r="36084" spans="141:141">
      <c r="EK36084" s="598"/>
    </row>
    <row r="36085" spans="141:141">
      <c r="EK36085" s="598"/>
    </row>
    <row r="36086" spans="141:141">
      <c r="EK36086" s="598"/>
    </row>
    <row r="36087" spans="141:141">
      <c r="EK36087" s="598"/>
    </row>
    <row r="36088" spans="141:141">
      <c r="EK36088" s="598"/>
    </row>
    <row r="36089" spans="141:141">
      <c r="EK36089" s="598"/>
    </row>
    <row r="36090" spans="141:141">
      <c r="EK36090" s="598"/>
    </row>
    <row r="36091" spans="141:141">
      <c r="EK36091" s="598"/>
    </row>
    <row r="36092" spans="141:141">
      <c r="EK36092" s="598"/>
    </row>
    <row r="36093" spans="141:141">
      <c r="EK36093" s="598"/>
    </row>
    <row r="36094" spans="141:141">
      <c r="EK36094" s="598"/>
    </row>
    <row r="36095" spans="141:141">
      <c r="EK36095" s="598"/>
    </row>
    <row r="36096" spans="141:141">
      <c r="EK36096" s="598"/>
    </row>
    <row r="36097" spans="141:141">
      <c r="EK36097" s="598"/>
    </row>
    <row r="36098" spans="141:141">
      <c r="EK36098" s="598"/>
    </row>
    <row r="36099" spans="141:141">
      <c r="EK36099" s="598"/>
    </row>
    <row r="36100" spans="141:141">
      <c r="EK36100" s="598"/>
    </row>
    <row r="36101" spans="141:141">
      <c r="EK36101" s="598"/>
    </row>
    <row r="36102" spans="141:141">
      <c r="EK36102" s="598"/>
    </row>
    <row r="36103" spans="141:141">
      <c r="EK36103" s="598"/>
    </row>
    <row r="36104" spans="141:141">
      <c r="EK36104" s="598"/>
    </row>
    <row r="36105" spans="141:141">
      <c r="EK36105" s="598"/>
    </row>
    <row r="36106" spans="141:141">
      <c r="EK36106" s="598"/>
    </row>
    <row r="36107" spans="141:141">
      <c r="EK36107" s="598"/>
    </row>
    <row r="36108" spans="141:141">
      <c r="EK36108" s="598"/>
    </row>
    <row r="36109" spans="141:141">
      <c r="EK36109" s="598"/>
    </row>
    <row r="36110" spans="141:141">
      <c r="EK36110" s="598"/>
    </row>
    <row r="36111" spans="141:141">
      <c r="EK36111" s="598"/>
    </row>
    <row r="36112" spans="141:141">
      <c r="EK36112" s="598"/>
    </row>
    <row r="36113" spans="141:141">
      <c r="EK36113" s="598"/>
    </row>
    <row r="36114" spans="141:141">
      <c r="EK36114" s="598"/>
    </row>
    <row r="36115" spans="141:141">
      <c r="EK36115" s="598"/>
    </row>
    <row r="36116" spans="141:141">
      <c r="EK36116" s="598"/>
    </row>
    <row r="36117" spans="141:141">
      <c r="EK36117" s="598"/>
    </row>
    <row r="36118" spans="141:141">
      <c r="EK36118" s="598"/>
    </row>
    <row r="36119" spans="141:141">
      <c r="EK36119" s="598"/>
    </row>
    <row r="36120" spans="141:141">
      <c r="EK36120" s="598"/>
    </row>
    <row r="36121" spans="141:141">
      <c r="EK36121" s="598"/>
    </row>
    <row r="36122" spans="141:141">
      <c r="EK36122" s="598"/>
    </row>
    <row r="36123" spans="141:141">
      <c r="EK36123" s="598"/>
    </row>
    <row r="36124" spans="141:141">
      <c r="EK36124" s="598"/>
    </row>
    <row r="36125" spans="141:141">
      <c r="EK36125" s="598"/>
    </row>
    <row r="36126" spans="141:141">
      <c r="EK36126" s="598"/>
    </row>
    <row r="36127" spans="141:141">
      <c r="EK36127" s="598"/>
    </row>
    <row r="36128" spans="141:141">
      <c r="EK36128" s="598"/>
    </row>
    <row r="36129" spans="141:141">
      <c r="EK36129" s="598"/>
    </row>
    <row r="36130" spans="141:141">
      <c r="EK36130" s="598"/>
    </row>
    <row r="36131" spans="141:141">
      <c r="EK36131" s="598"/>
    </row>
    <row r="36132" spans="141:141">
      <c r="EK36132" s="598"/>
    </row>
    <row r="36133" spans="141:141">
      <c r="EK36133" s="598"/>
    </row>
    <row r="36134" spans="141:141">
      <c r="EK36134" s="598"/>
    </row>
    <row r="36135" spans="141:141">
      <c r="EK36135" s="598"/>
    </row>
    <row r="36136" spans="141:141">
      <c r="EK36136" s="598"/>
    </row>
    <row r="36137" spans="141:141">
      <c r="EK36137" s="598"/>
    </row>
    <row r="36138" spans="141:141">
      <c r="EK36138" s="598"/>
    </row>
    <row r="36139" spans="141:141">
      <c r="EK36139" s="598"/>
    </row>
    <row r="36140" spans="141:141">
      <c r="EK36140" s="598"/>
    </row>
    <row r="36141" spans="141:141">
      <c r="EK36141" s="598"/>
    </row>
    <row r="36142" spans="141:141">
      <c r="EK36142" s="598"/>
    </row>
    <row r="36143" spans="141:141">
      <c r="EK36143" s="598"/>
    </row>
    <row r="36144" spans="141:141">
      <c r="EK36144" s="598"/>
    </row>
    <row r="36145" spans="141:141">
      <c r="EK36145" s="598"/>
    </row>
    <row r="36146" spans="141:141">
      <c r="EK36146" s="598"/>
    </row>
    <row r="36147" spans="141:141">
      <c r="EK36147" s="598"/>
    </row>
    <row r="36148" spans="141:141">
      <c r="EK36148" s="598"/>
    </row>
    <row r="36149" spans="141:141">
      <c r="EK36149" s="598"/>
    </row>
    <row r="36150" spans="141:141">
      <c r="EK36150" s="598"/>
    </row>
    <row r="36151" spans="141:141">
      <c r="EK36151" s="598"/>
    </row>
    <row r="36152" spans="141:141">
      <c r="EK36152" s="598"/>
    </row>
    <row r="36153" spans="141:141">
      <c r="EK36153" s="598"/>
    </row>
    <row r="36154" spans="141:141">
      <c r="EK36154" s="598"/>
    </row>
    <row r="36155" spans="141:141">
      <c r="EK36155" s="598"/>
    </row>
    <row r="36156" spans="141:141">
      <c r="EK36156" s="598"/>
    </row>
    <row r="36157" spans="141:141">
      <c r="EK36157" s="598"/>
    </row>
    <row r="36158" spans="141:141">
      <c r="EK36158" s="598"/>
    </row>
    <row r="36159" spans="141:141">
      <c r="EK36159" s="598"/>
    </row>
    <row r="36160" spans="141:141">
      <c r="EK36160" s="598"/>
    </row>
    <row r="36161" spans="141:141">
      <c r="EK36161" s="598"/>
    </row>
    <row r="36162" spans="141:141">
      <c r="EK36162" s="598"/>
    </row>
    <row r="36163" spans="141:141">
      <c r="EK36163" s="598"/>
    </row>
    <row r="36164" spans="141:141">
      <c r="EK36164" s="598"/>
    </row>
    <row r="36165" spans="141:141">
      <c r="EK36165" s="598"/>
    </row>
    <row r="36166" spans="141:141">
      <c r="EK36166" s="598"/>
    </row>
    <row r="36167" spans="141:141">
      <c r="EK36167" s="598"/>
    </row>
    <row r="36168" spans="141:141">
      <c r="EK36168" s="598"/>
    </row>
    <row r="36169" spans="141:141">
      <c r="EK36169" s="598"/>
    </row>
    <row r="36170" spans="141:141">
      <c r="EK36170" s="598"/>
    </row>
    <row r="36171" spans="141:141">
      <c r="EK36171" s="598"/>
    </row>
    <row r="36172" spans="141:141">
      <c r="EK36172" s="598"/>
    </row>
    <row r="36173" spans="141:141">
      <c r="EK36173" s="598"/>
    </row>
    <row r="36174" spans="141:141">
      <c r="EK36174" s="598"/>
    </row>
    <row r="36175" spans="141:141">
      <c r="EK36175" s="598"/>
    </row>
    <row r="36176" spans="141:141">
      <c r="EK36176" s="598"/>
    </row>
    <row r="36177" spans="141:141">
      <c r="EK36177" s="598"/>
    </row>
    <row r="36178" spans="141:141">
      <c r="EK36178" s="598"/>
    </row>
    <row r="36179" spans="141:141">
      <c r="EK36179" s="598"/>
    </row>
    <row r="36180" spans="141:141">
      <c r="EK36180" s="598"/>
    </row>
    <row r="36181" spans="141:141">
      <c r="EK36181" s="598"/>
    </row>
    <row r="36182" spans="141:141">
      <c r="EK36182" s="598"/>
    </row>
    <row r="36183" spans="141:141">
      <c r="EK36183" s="598"/>
    </row>
    <row r="36184" spans="141:141">
      <c r="EK36184" s="598"/>
    </row>
    <row r="36185" spans="141:141">
      <c r="EK36185" s="598"/>
    </row>
    <row r="36186" spans="141:141">
      <c r="EK36186" s="598"/>
    </row>
    <row r="36187" spans="141:141">
      <c r="EK36187" s="598"/>
    </row>
    <row r="36188" spans="141:141">
      <c r="EK36188" s="598"/>
    </row>
    <row r="36189" spans="141:141">
      <c r="EK36189" s="598"/>
    </row>
    <row r="36190" spans="141:141">
      <c r="EK36190" s="598"/>
    </row>
    <row r="36191" spans="141:141">
      <c r="EK36191" s="598"/>
    </row>
    <row r="36192" spans="141:141">
      <c r="EK36192" s="598"/>
    </row>
    <row r="36193" spans="141:141">
      <c r="EK36193" s="598"/>
    </row>
    <row r="36194" spans="141:141">
      <c r="EK36194" s="598"/>
    </row>
    <row r="36195" spans="141:141">
      <c r="EK36195" s="598"/>
    </row>
    <row r="36196" spans="141:141">
      <c r="EK36196" s="598"/>
    </row>
    <row r="36197" spans="141:141">
      <c r="EK36197" s="598"/>
    </row>
    <row r="36198" spans="141:141">
      <c r="EK36198" s="598"/>
    </row>
    <row r="36199" spans="141:141">
      <c r="EK36199" s="598"/>
    </row>
    <row r="36200" spans="141:141">
      <c r="EK36200" s="598"/>
    </row>
    <row r="36201" spans="141:141">
      <c r="EK36201" s="598"/>
    </row>
    <row r="36202" spans="141:141">
      <c r="EK36202" s="598"/>
    </row>
    <row r="36203" spans="141:141">
      <c r="EK36203" s="598"/>
    </row>
    <row r="36204" spans="141:141">
      <c r="EK36204" s="598"/>
    </row>
    <row r="36205" spans="141:141">
      <c r="EK36205" s="598"/>
    </row>
    <row r="36206" spans="141:141">
      <c r="EK36206" s="598"/>
    </row>
    <row r="36207" spans="141:141">
      <c r="EK36207" s="598"/>
    </row>
    <row r="36208" spans="141:141">
      <c r="EK36208" s="598"/>
    </row>
    <row r="36209" spans="141:141">
      <c r="EK36209" s="598"/>
    </row>
    <row r="36210" spans="141:141">
      <c r="EK36210" s="598"/>
    </row>
    <row r="36211" spans="141:141">
      <c r="EK36211" s="598"/>
    </row>
    <row r="36212" spans="141:141">
      <c r="EK36212" s="598"/>
    </row>
    <row r="36213" spans="141:141">
      <c r="EK36213" s="598"/>
    </row>
    <row r="36214" spans="141:141">
      <c r="EK36214" s="598"/>
    </row>
    <row r="36215" spans="141:141">
      <c r="EK36215" s="598"/>
    </row>
    <row r="36216" spans="141:141">
      <c r="EK36216" s="598"/>
    </row>
    <row r="36217" spans="141:141">
      <c r="EK36217" s="598"/>
    </row>
    <row r="36218" spans="141:141">
      <c r="EK36218" s="598"/>
    </row>
    <row r="36219" spans="141:141">
      <c r="EK36219" s="598"/>
    </row>
    <row r="36220" spans="141:141">
      <c r="EK36220" s="598"/>
    </row>
    <row r="36221" spans="141:141">
      <c r="EK36221" s="598"/>
    </row>
    <row r="36222" spans="141:141">
      <c r="EK36222" s="598"/>
    </row>
    <row r="36223" spans="141:141">
      <c r="EK36223" s="598"/>
    </row>
    <row r="36224" spans="141:141">
      <c r="EK36224" s="598"/>
    </row>
    <row r="36225" spans="141:141">
      <c r="EK36225" s="598"/>
    </row>
    <row r="36226" spans="141:141">
      <c r="EK36226" s="598"/>
    </row>
    <row r="36227" spans="141:141">
      <c r="EK36227" s="598"/>
    </row>
    <row r="36228" spans="141:141">
      <c r="EK36228" s="598"/>
    </row>
    <row r="36229" spans="141:141">
      <c r="EK36229" s="598"/>
    </row>
    <row r="36230" spans="141:141">
      <c r="EK36230" s="598"/>
    </row>
    <row r="36231" spans="141:141">
      <c r="EK36231" s="598"/>
    </row>
    <row r="36232" spans="141:141">
      <c r="EK36232" s="598"/>
    </row>
    <row r="36233" spans="141:141">
      <c r="EK36233" s="598"/>
    </row>
    <row r="36234" spans="141:141">
      <c r="EK36234" s="598"/>
    </row>
    <row r="36235" spans="141:141">
      <c r="EK36235" s="598"/>
    </row>
    <row r="36236" spans="141:141">
      <c r="EK36236" s="598"/>
    </row>
    <row r="36237" spans="141:141">
      <c r="EK36237" s="598"/>
    </row>
    <row r="36238" spans="141:141">
      <c r="EK36238" s="598"/>
    </row>
    <row r="36239" spans="141:141">
      <c r="EK36239" s="598"/>
    </row>
    <row r="36240" spans="141:141">
      <c r="EK36240" s="598"/>
    </row>
    <row r="36241" spans="141:141">
      <c r="EK36241" s="598"/>
    </row>
    <row r="36242" spans="141:141">
      <c r="EK36242" s="598"/>
    </row>
    <row r="36243" spans="141:141">
      <c r="EK36243" s="598"/>
    </row>
    <row r="36244" spans="141:141">
      <c r="EK36244" s="598"/>
    </row>
    <row r="36245" spans="141:141">
      <c r="EK36245" s="598"/>
    </row>
    <row r="36246" spans="141:141">
      <c r="EK36246" s="598"/>
    </row>
    <row r="36247" spans="141:141">
      <c r="EK36247" s="598"/>
    </row>
    <row r="36248" spans="141:141">
      <c r="EK36248" s="598"/>
    </row>
    <row r="36249" spans="141:141">
      <c r="EK36249" s="598"/>
    </row>
    <row r="36250" spans="141:141">
      <c r="EK36250" s="598"/>
    </row>
    <row r="36251" spans="141:141">
      <c r="EK36251" s="598"/>
    </row>
    <row r="36252" spans="141:141">
      <c r="EK36252" s="598"/>
    </row>
    <row r="36253" spans="141:141">
      <c r="EK36253" s="598"/>
    </row>
    <row r="36254" spans="141:141">
      <c r="EK36254" s="598"/>
    </row>
    <row r="36255" spans="141:141">
      <c r="EK36255" s="598"/>
    </row>
    <row r="36256" spans="141:141">
      <c r="EK36256" s="598"/>
    </row>
    <row r="36257" spans="141:141">
      <c r="EK36257" s="598"/>
    </row>
    <row r="36258" spans="141:141">
      <c r="EK36258" s="598"/>
    </row>
    <row r="36259" spans="141:141">
      <c r="EK36259" s="598"/>
    </row>
    <row r="36260" spans="141:141">
      <c r="EK36260" s="598"/>
    </row>
    <row r="36261" spans="141:141">
      <c r="EK36261" s="598"/>
    </row>
    <row r="36262" spans="141:141">
      <c r="EK36262" s="598"/>
    </row>
    <row r="36263" spans="141:141">
      <c r="EK36263" s="598"/>
    </row>
    <row r="36264" spans="141:141">
      <c r="EK36264" s="598"/>
    </row>
    <row r="36265" spans="141:141">
      <c r="EK36265" s="598"/>
    </row>
    <row r="36266" spans="141:141">
      <c r="EK36266" s="598"/>
    </row>
    <row r="36267" spans="141:141">
      <c r="EK36267" s="598"/>
    </row>
    <row r="36268" spans="141:141">
      <c r="EK36268" s="598"/>
    </row>
    <row r="36269" spans="141:141">
      <c r="EK36269" s="598"/>
    </row>
    <row r="36270" spans="141:141">
      <c r="EK36270" s="598"/>
    </row>
    <row r="36271" spans="141:141">
      <c r="EK36271" s="598"/>
    </row>
    <row r="36272" spans="141:141">
      <c r="EK36272" s="598"/>
    </row>
    <row r="36273" spans="141:141">
      <c r="EK36273" s="598"/>
    </row>
    <row r="36274" spans="141:141">
      <c r="EK36274" s="598"/>
    </row>
    <row r="36275" spans="141:141">
      <c r="EK36275" s="598"/>
    </row>
    <row r="36276" spans="141:141">
      <c r="EK36276" s="598"/>
    </row>
    <row r="36277" spans="141:141">
      <c r="EK36277" s="598"/>
    </row>
    <row r="36278" spans="141:141">
      <c r="EK36278" s="598"/>
    </row>
    <row r="36279" spans="141:141">
      <c r="EK36279" s="598"/>
    </row>
    <row r="36280" spans="141:141">
      <c r="EK36280" s="598"/>
    </row>
    <row r="36281" spans="141:141">
      <c r="EK36281" s="598"/>
    </row>
    <row r="36282" spans="141:141">
      <c r="EK36282" s="598"/>
    </row>
    <row r="36283" spans="141:141">
      <c r="EK36283" s="598"/>
    </row>
    <row r="36284" spans="141:141">
      <c r="EK36284" s="598"/>
    </row>
    <row r="36285" spans="141:141">
      <c r="EK36285" s="598"/>
    </row>
    <row r="36286" spans="141:141">
      <c r="EK36286" s="598"/>
    </row>
    <row r="36287" spans="141:141">
      <c r="EK36287" s="598"/>
    </row>
    <row r="36288" spans="141:141">
      <c r="EK36288" s="598"/>
    </row>
    <row r="36289" spans="141:141">
      <c r="EK36289" s="598"/>
    </row>
    <row r="36290" spans="141:141">
      <c r="EK36290" s="598"/>
    </row>
    <row r="36291" spans="141:141">
      <c r="EK36291" s="598"/>
    </row>
    <row r="36292" spans="141:141">
      <c r="EK36292" s="598"/>
    </row>
    <row r="36293" spans="141:141">
      <c r="EK36293" s="598"/>
    </row>
    <row r="36294" spans="141:141">
      <c r="EK36294" s="598"/>
    </row>
    <row r="36295" spans="141:141">
      <c r="EK36295" s="598"/>
    </row>
    <row r="36296" spans="141:141">
      <c r="EK36296" s="598"/>
    </row>
    <row r="36297" spans="141:141">
      <c r="EK36297" s="598"/>
    </row>
    <row r="36298" spans="141:141">
      <c r="EK36298" s="598"/>
    </row>
    <row r="36299" spans="141:141">
      <c r="EK36299" s="598"/>
    </row>
    <row r="36300" spans="141:141">
      <c r="EK36300" s="598"/>
    </row>
    <row r="36301" spans="141:141">
      <c r="EK36301" s="598"/>
    </row>
    <row r="36302" spans="141:141">
      <c r="EK36302" s="598"/>
    </row>
    <row r="36303" spans="141:141">
      <c r="EK36303" s="598"/>
    </row>
    <row r="36304" spans="141:141">
      <c r="EK36304" s="598"/>
    </row>
    <row r="36305" spans="141:141">
      <c r="EK36305" s="598"/>
    </row>
    <row r="36306" spans="141:141">
      <c r="EK36306" s="598"/>
    </row>
    <row r="36307" spans="141:141">
      <c r="EK36307" s="598"/>
    </row>
    <row r="36308" spans="141:141">
      <c r="EK36308" s="598"/>
    </row>
    <row r="36309" spans="141:141">
      <c r="EK36309" s="598"/>
    </row>
    <row r="36310" spans="141:141">
      <c r="EK36310" s="598"/>
    </row>
    <row r="36311" spans="141:141">
      <c r="EK36311" s="598"/>
    </row>
    <row r="36312" spans="141:141">
      <c r="EK36312" s="598"/>
    </row>
    <row r="36313" spans="141:141">
      <c r="EK36313" s="598"/>
    </row>
    <row r="36314" spans="141:141">
      <c r="EK36314" s="598"/>
    </row>
    <row r="36315" spans="141:141">
      <c r="EK36315" s="598"/>
    </row>
    <row r="36316" spans="141:141">
      <c r="EK36316" s="598"/>
    </row>
    <row r="36317" spans="141:141">
      <c r="EK36317" s="598"/>
    </row>
    <row r="36318" spans="141:141">
      <c r="EK36318" s="598"/>
    </row>
    <row r="36319" spans="141:141">
      <c r="EK36319" s="598"/>
    </row>
    <row r="36320" spans="141:141">
      <c r="EK36320" s="598"/>
    </row>
    <row r="36321" spans="141:141">
      <c r="EK36321" s="598"/>
    </row>
    <row r="36322" spans="141:141">
      <c r="EK36322" s="598"/>
    </row>
    <row r="36323" spans="141:141">
      <c r="EK36323" s="598"/>
    </row>
    <row r="36324" spans="141:141">
      <c r="EK36324" s="598"/>
    </row>
    <row r="36325" spans="141:141">
      <c r="EK36325" s="598"/>
    </row>
    <row r="36326" spans="141:141">
      <c r="EK36326" s="598"/>
    </row>
    <row r="36327" spans="141:141">
      <c r="EK36327" s="598"/>
    </row>
    <row r="36328" spans="141:141">
      <c r="EK36328" s="598"/>
    </row>
    <row r="36329" spans="141:141">
      <c r="EK36329" s="598"/>
    </row>
    <row r="36330" spans="141:141">
      <c r="EK36330" s="598"/>
    </row>
    <row r="36331" spans="141:141">
      <c r="EK36331" s="598"/>
    </row>
    <row r="36332" spans="141:141">
      <c r="EK36332" s="598"/>
    </row>
    <row r="36333" spans="141:141">
      <c r="EK36333" s="598"/>
    </row>
    <row r="36334" spans="141:141">
      <c r="EK36334" s="598"/>
    </row>
    <row r="36335" spans="141:141">
      <c r="EK36335" s="598"/>
    </row>
    <row r="36336" spans="141:141">
      <c r="EK36336" s="598"/>
    </row>
    <row r="36337" spans="141:141">
      <c r="EK36337" s="598"/>
    </row>
    <row r="36338" spans="141:141">
      <c r="EK36338" s="598"/>
    </row>
    <row r="36339" spans="141:141">
      <c r="EK36339" s="598"/>
    </row>
    <row r="36340" spans="141:141">
      <c r="EK36340" s="598"/>
    </row>
    <row r="36341" spans="141:141">
      <c r="EK36341" s="598"/>
    </row>
    <row r="36342" spans="141:141">
      <c r="EK36342" s="598"/>
    </row>
    <row r="36343" spans="141:141">
      <c r="EK36343" s="598"/>
    </row>
    <row r="36344" spans="141:141">
      <c r="EK36344" s="598"/>
    </row>
    <row r="36345" spans="141:141">
      <c r="EK36345" s="598"/>
    </row>
    <row r="36346" spans="141:141">
      <c r="EK36346" s="598"/>
    </row>
    <row r="36347" spans="141:141">
      <c r="EK36347" s="598"/>
    </row>
    <row r="36348" spans="141:141">
      <c r="EK36348" s="598"/>
    </row>
    <row r="36349" spans="141:141">
      <c r="EK36349" s="598"/>
    </row>
    <row r="36350" spans="141:141">
      <c r="EK36350" s="598"/>
    </row>
    <row r="36351" spans="141:141">
      <c r="EK36351" s="598"/>
    </row>
    <row r="36352" spans="141:141">
      <c r="EK36352" s="598"/>
    </row>
    <row r="36353" spans="141:141">
      <c r="EK36353" s="598"/>
    </row>
    <row r="36354" spans="141:141">
      <c r="EK36354" s="598"/>
    </row>
    <row r="36355" spans="141:141">
      <c r="EK36355" s="598"/>
    </row>
    <row r="36356" spans="141:141">
      <c r="EK36356" s="598"/>
    </row>
    <row r="36357" spans="141:141">
      <c r="EK36357" s="598"/>
    </row>
    <row r="36358" spans="141:141">
      <c r="EK36358" s="598"/>
    </row>
    <row r="36359" spans="141:141">
      <c r="EK36359" s="598"/>
    </row>
    <row r="36360" spans="141:141">
      <c r="EK36360" s="598"/>
    </row>
    <row r="36361" spans="141:141">
      <c r="EK36361" s="598"/>
    </row>
    <row r="36362" spans="141:141">
      <c r="EK36362" s="598"/>
    </row>
    <row r="36363" spans="141:141">
      <c r="EK36363" s="598"/>
    </row>
    <row r="36364" spans="141:141">
      <c r="EK36364" s="598"/>
    </row>
    <row r="36365" spans="141:141">
      <c r="EK36365" s="598"/>
    </row>
    <row r="36366" spans="141:141">
      <c r="EK36366" s="598"/>
    </row>
    <row r="36367" spans="141:141">
      <c r="EK36367" s="598"/>
    </row>
    <row r="36368" spans="141:141">
      <c r="EK36368" s="598"/>
    </row>
    <row r="36369" spans="141:141">
      <c r="EK36369" s="598"/>
    </row>
    <row r="36370" spans="141:141">
      <c r="EK36370" s="598"/>
    </row>
    <row r="36371" spans="141:141">
      <c r="EK36371" s="598"/>
    </row>
    <row r="36372" spans="141:141">
      <c r="EK36372" s="598"/>
    </row>
    <row r="36373" spans="141:141">
      <c r="EK36373" s="598"/>
    </row>
    <row r="36374" spans="141:141">
      <c r="EK36374" s="598"/>
    </row>
    <row r="36375" spans="141:141">
      <c r="EK36375" s="598"/>
    </row>
    <row r="36376" spans="141:141">
      <c r="EK36376" s="598"/>
    </row>
    <row r="36377" spans="141:141">
      <c r="EK36377" s="598"/>
    </row>
    <row r="36378" spans="141:141">
      <c r="EK36378" s="598"/>
    </row>
    <row r="36379" spans="141:141">
      <c r="EK36379" s="598"/>
    </row>
    <row r="36380" spans="141:141">
      <c r="EK36380" s="598"/>
    </row>
    <row r="36381" spans="141:141">
      <c r="EK36381" s="598"/>
    </row>
    <row r="36382" spans="141:141">
      <c r="EK36382" s="598"/>
    </row>
    <row r="36383" spans="141:141">
      <c r="EK36383" s="598"/>
    </row>
    <row r="36384" spans="141:141">
      <c r="EK36384" s="598"/>
    </row>
    <row r="36385" spans="141:141">
      <c r="EK36385" s="598"/>
    </row>
    <row r="36386" spans="141:141">
      <c r="EK36386" s="598"/>
    </row>
    <row r="36387" spans="141:141">
      <c r="EK36387" s="598"/>
    </row>
    <row r="36388" spans="141:141">
      <c r="EK36388" s="598"/>
    </row>
    <row r="36389" spans="141:141">
      <c r="EK36389" s="598"/>
    </row>
    <row r="36390" spans="141:141">
      <c r="EK36390" s="598"/>
    </row>
    <row r="36391" spans="141:141">
      <c r="EK36391" s="598"/>
    </row>
    <row r="36392" spans="141:141">
      <c r="EK36392" s="598"/>
    </row>
    <row r="36393" spans="141:141">
      <c r="EK36393" s="598"/>
    </row>
    <row r="36394" spans="141:141">
      <c r="EK36394" s="598"/>
    </row>
    <row r="36395" spans="141:141">
      <c r="EK36395" s="598"/>
    </row>
    <row r="36396" spans="141:141">
      <c r="EK36396" s="598"/>
    </row>
    <row r="36397" spans="141:141">
      <c r="EK36397" s="598"/>
    </row>
    <row r="36398" spans="141:141">
      <c r="EK36398" s="598"/>
    </row>
    <row r="36399" spans="141:141">
      <c r="EK36399" s="598"/>
    </row>
    <row r="36400" spans="141:141">
      <c r="EK36400" s="598"/>
    </row>
    <row r="36401" spans="141:141">
      <c r="EK36401" s="598"/>
    </row>
    <row r="36402" spans="141:141">
      <c r="EK36402" s="598"/>
    </row>
    <row r="36403" spans="141:141">
      <c r="EK36403" s="598"/>
    </row>
    <row r="36404" spans="141:141">
      <c r="EK36404" s="598"/>
    </row>
    <row r="36405" spans="141:141">
      <c r="EK36405" s="598"/>
    </row>
    <row r="36406" spans="141:141">
      <c r="EK36406" s="598"/>
    </row>
    <row r="36407" spans="141:141">
      <c r="EK36407" s="598"/>
    </row>
    <row r="36408" spans="141:141">
      <c r="EK36408" s="598"/>
    </row>
    <row r="36409" spans="141:141">
      <c r="EK36409" s="598"/>
    </row>
    <row r="36410" spans="141:141">
      <c r="EK36410" s="598"/>
    </row>
    <row r="36411" spans="141:141">
      <c r="EK36411" s="598"/>
    </row>
    <row r="36412" spans="141:141">
      <c r="EK36412" s="598"/>
    </row>
    <row r="36413" spans="141:141">
      <c r="EK36413" s="598"/>
    </row>
    <row r="36414" spans="141:141">
      <c r="EK36414" s="598"/>
    </row>
    <row r="36415" spans="141:141">
      <c r="EK36415" s="598"/>
    </row>
    <row r="36416" spans="141:141">
      <c r="EK36416" s="598"/>
    </row>
    <row r="36417" spans="141:141">
      <c r="EK36417" s="598"/>
    </row>
    <row r="36418" spans="141:141">
      <c r="EK36418" s="598"/>
    </row>
    <row r="36419" spans="141:141">
      <c r="EK36419" s="598"/>
    </row>
    <row r="36420" spans="141:141">
      <c r="EK36420" s="598"/>
    </row>
    <row r="36421" spans="141:141">
      <c r="EK36421" s="598"/>
    </row>
    <row r="36422" spans="141:141">
      <c r="EK36422" s="598"/>
    </row>
    <row r="36423" spans="141:141">
      <c r="EK36423" s="598"/>
    </row>
    <row r="36424" spans="141:141">
      <c r="EK36424" s="598"/>
    </row>
    <row r="36425" spans="141:141">
      <c r="EK36425" s="598"/>
    </row>
    <row r="36426" spans="141:141">
      <c r="EK36426" s="598"/>
    </row>
    <row r="36427" spans="141:141">
      <c r="EK36427" s="598"/>
    </row>
    <row r="36428" spans="141:141">
      <c r="EK36428" s="598"/>
    </row>
    <row r="36429" spans="141:141">
      <c r="EK36429" s="598"/>
    </row>
    <row r="36430" spans="141:141">
      <c r="EK36430" s="598"/>
    </row>
    <row r="36431" spans="141:141">
      <c r="EK36431" s="598"/>
    </row>
    <row r="36432" spans="141:141">
      <c r="EK36432" s="598"/>
    </row>
    <row r="36433" spans="141:141">
      <c r="EK36433" s="598"/>
    </row>
    <row r="36434" spans="141:141">
      <c r="EK36434" s="598"/>
    </row>
    <row r="36435" spans="141:141">
      <c r="EK36435" s="598"/>
    </row>
    <row r="36436" spans="141:141">
      <c r="EK36436" s="598"/>
    </row>
    <row r="36437" spans="141:141">
      <c r="EK36437" s="598"/>
    </row>
    <row r="36438" spans="141:141">
      <c r="EK36438" s="598"/>
    </row>
    <row r="36439" spans="141:141">
      <c r="EK36439" s="598"/>
    </row>
    <row r="36440" spans="141:141">
      <c r="EK36440" s="598"/>
    </row>
    <row r="36441" spans="141:141">
      <c r="EK36441" s="598"/>
    </row>
    <row r="36442" spans="141:141">
      <c r="EK36442" s="598"/>
    </row>
    <row r="36443" spans="141:141">
      <c r="EK36443" s="598"/>
    </row>
    <row r="36444" spans="141:141">
      <c r="EK36444" s="598"/>
    </row>
    <row r="36445" spans="141:141">
      <c r="EK36445" s="598"/>
    </row>
    <row r="36446" spans="141:141">
      <c r="EK36446" s="598"/>
    </row>
    <row r="36447" spans="141:141">
      <c r="EK36447" s="598"/>
    </row>
    <row r="36448" spans="141:141">
      <c r="EK36448" s="598"/>
    </row>
    <row r="36449" spans="141:141">
      <c r="EK36449" s="598"/>
    </row>
    <row r="36450" spans="141:141">
      <c r="EK36450" s="598"/>
    </row>
    <row r="36451" spans="141:141">
      <c r="EK36451" s="598"/>
    </row>
    <row r="36452" spans="141:141">
      <c r="EK36452" s="598"/>
    </row>
    <row r="36453" spans="141:141">
      <c r="EK36453" s="598"/>
    </row>
    <row r="36454" spans="141:141">
      <c r="EK36454" s="598"/>
    </row>
    <row r="36455" spans="141:141">
      <c r="EK36455" s="598"/>
    </row>
    <row r="36456" spans="141:141">
      <c r="EK36456" s="598"/>
    </row>
    <row r="36457" spans="141:141">
      <c r="EK36457" s="598"/>
    </row>
    <row r="36458" spans="141:141">
      <c r="EK36458" s="598"/>
    </row>
    <row r="36459" spans="141:141">
      <c r="EK36459" s="598"/>
    </row>
    <row r="36460" spans="141:141">
      <c r="EK36460" s="598"/>
    </row>
    <row r="36461" spans="141:141">
      <c r="EK36461" s="598"/>
    </row>
    <row r="36462" spans="141:141">
      <c r="EK36462" s="598"/>
    </row>
    <row r="36463" spans="141:141">
      <c r="EK36463" s="598"/>
    </row>
    <row r="36464" spans="141:141">
      <c r="EK36464" s="598"/>
    </row>
    <row r="36465" spans="141:141">
      <c r="EK36465" s="598"/>
    </row>
    <row r="36466" spans="141:141">
      <c r="EK36466" s="598"/>
    </row>
    <row r="36467" spans="141:141">
      <c r="EK36467" s="598"/>
    </row>
    <row r="36468" spans="141:141">
      <c r="EK36468" s="598"/>
    </row>
    <row r="36469" spans="141:141">
      <c r="EK36469" s="598"/>
    </row>
    <row r="36470" spans="141:141">
      <c r="EK36470" s="598"/>
    </row>
    <row r="36471" spans="141:141">
      <c r="EK36471" s="598"/>
    </row>
    <row r="36472" spans="141:141">
      <c r="EK36472" s="598"/>
    </row>
    <row r="36473" spans="141:141">
      <c r="EK36473" s="598"/>
    </row>
    <row r="36474" spans="141:141">
      <c r="EK36474" s="598"/>
    </row>
    <row r="36475" spans="141:141">
      <c r="EK36475" s="598"/>
    </row>
    <row r="36476" spans="141:141">
      <c r="EK36476" s="598"/>
    </row>
    <row r="36477" spans="141:141">
      <c r="EK36477" s="598"/>
    </row>
    <row r="36478" spans="141:141">
      <c r="EK36478" s="598"/>
    </row>
    <row r="36479" spans="141:141">
      <c r="EK36479" s="598"/>
    </row>
    <row r="36480" spans="141:141">
      <c r="EK36480" s="598"/>
    </row>
    <row r="36481" spans="141:141">
      <c r="EK36481" s="598"/>
    </row>
    <row r="36482" spans="141:141">
      <c r="EK36482" s="598"/>
    </row>
    <row r="36483" spans="141:141">
      <c r="EK36483" s="598"/>
    </row>
    <row r="36484" spans="141:141">
      <c r="EK36484" s="598"/>
    </row>
    <row r="36485" spans="141:141">
      <c r="EK36485" s="598"/>
    </row>
    <row r="36486" spans="141:141">
      <c r="EK36486" s="598"/>
    </row>
    <row r="36487" spans="141:141">
      <c r="EK36487" s="598"/>
    </row>
    <row r="36488" spans="141:141">
      <c r="EK36488" s="598"/>
    </row>
    <row r="36489" spans="141:141">
      <c r="EK36489" s="598"/>
    </row>
    <row r="36490" spans="141:141">
      <c r="EK36490" s="598"/>
    </row>
    <row r="36491" spans="141:141">
      <c r="EK36491" s="598"/>
    </row>
    <row r="36492" spans="141:141">
      <c r="EK36492" s="598"/>
    </row>
    <row r="36493" spans="141:141">
      <c r="EK36493" s="598"/>
    </row>
    <row r="36494" spans="141:141">
      <c r="EK36494" s="598"/>
    </row>
    <row r="36495" spans="141:141">
      <c r="EK36495" s="598"/>
    </row>
    <row r="36496" spans="141:141">
      <c r="EK36496" s="598"/>
    </row>
    <row r="36497" spans="141:141">
      <c r="EK36497" s="598"/>
    </row>
    <row r="36498" spans="141:141">
      <c r="EK36498" s="598"/>
    </row>
    <row r="36499" spans="141:141">
      <c r="EK36499" s="598"/>
    </row>
    <row r="36500" spans="141:141">
      <c r="EK36500" s="598"/>
    </row>
    <row r="36501" spans="141:141">
      <c r="EK36501" s="598"/>
    </row>
    <row r="36502" spans="141:141">
      <c r="EK36502" s="598"/>
    </row>
    <row r="36503" spans="141:141">
      <c r="EK36503" s="598"/>
    </row>
    <row r="36504" spans="141:141">
      <c r="EK36504" s="598"/>
    </row>
    <row r="36505" spans="141:141">
      <c r="EK36505" s="598"/>
    </row>
    <row r="36506" spans="141:141">
      <c r="EK36506" s="598"/>
    </row>
    <row r="36507" spans="141:141">
      <c r="EK36507" s="598"/>
    </row>
    <row r="36508" spans="141:141">
      <c r="EK36508" s="598"/>
    </row>
    <row r="36509" spans="141:141">
      <c r="EK36509" s="598"/>
    </row>
    <row r="36510" spans="141:141">
      <c r="EK36510" s="598"/>
    </row>
    <row r="36511" spans="141:141">
      <c r="EK36511" s="598"/>
    </row>
    <row r="36512" spans="141:141">
      <c r="EK36512" s="598"/>
    </row>
    <row r="36513" spans="141:141">
      <c r="EK36513" s="598"/>
    </row>
    <row r="36514" spans="141:141">
      <c r="EK36514" s="598"/>
    </row>
    <row r="36515" spans="141:141">
      <c r="EK36515" s="598"/>
    </row>
    <row r="36516" spans="141:141">
      <c r="EK36516" s="598"/>
    </row>
    <row r="36517" spans="141:141">
      <c r="EK36517" s="598"/>
    </row>
    <row r="36518" spans="141:141">
      <c r="EK36518" s="598"/>
    </row>
    <row r="36519" spans="141:141">
      <c r="EK36519" s="598"/>
    </row>
    <row r="36520" spans="141:141">
      <c r="EK36520" s="598"/>
    </row>
    <row r="36521" spans="141:141">
      <c r="EK36521" s="598"/>
    </row>
    <row r="36522" spans="141:141">
      <c r="EK36522" s="598"/>
    </row>
    <row r="36523" spans="141:141">
      <c r="EK36523" s="598"/>
    </row>
    <row r="36524" spans="141:141">
      <c r="EK36524" s="598"/>
    </row>
    <row r="36525" spans="141:141">
      <c r="EK36525" s="598"/>
    </row>
    <row r="36526" spans="141:141">
      <c r="EK36526" s="598"/>
    </row>
    <row r="36527" spans="141:141">
      <c r="EK36527" s="598"/>
    </row>
    <row r="36528" spans="141:141">
      <c r="EK36528" s="598"/>
    </row>
    <row r="36529" spans="141:141">
      <c r="EK36529" s="598"/>
    </row>
    <row r="36530" spans="141:141">
      <c r="EK36530" s="598"/>
    </row>
    <row r="36531" spans="141:141">
      <c r="EK36531" s="598"/>
    </row>
    <row r="36532" spans="141:141">
      <c r="EK36532" s="598"/>
    </row>
    <row r="36533" spans="141:141">
      <c r="EK36533" s="598"/>
    </row>
    <row r="36534" spans="141:141">
      <c r="EK36534" s="598"/>
    </row>
    <row r="36535" spans="141:141">
      <c r="EK36535" s="598"/>
    </row>
    <row r="36536" spans="141:141">
      <c r="EK36536" s="598"/>
    </row>
    <row r="36537" spans="141:141">
      <c r="EK36537" s="598"/>
    </row>
    <row r="36538" spans="141:141">
      <c r="EK36538" s="598"/>
    </row>
    <row r="36539" spans="141:141">
      <c r="EK36539" s="598"/>
    </row>
    <row r="36540" spans="141:141">
      <c r="EK36540" s="598"/>
    </row>
    <row r="36541" spans="141:141">
      <c r="EK36541" s="598"/>
    </row>
    <row r="36542" spans="141:141">
      <c r="EK36542" s="598"/>
    </row>
    <row r="36543" spans="141:141">
      <c r="EK36543" s="598"/>
    </row>
    <row r="36544" spans="141:141">
      <c r="EK36544" s="598"/>
    </row>
    <row r="36545" spans="141:141">
      <c r="EK36545" s="598"/>
    </row>
    <row r="36546" spans="141:141">
      <c r="EK36546" s="598"/>
    </row>
    <row r="36547" spans="141:141">
      <c r="EK36547" s="598"/>
    </row>
    <row r="36548" spans="141:141">
      <c r="EK36548" s="598"/>
    </row>
    <row r="36549" spans="141:141">
      <c r="EK36549" s="598"/>
    </row>
    <row r="36550" spans="141:141">
      <c r="EK36550" s="598"/>
    </row>
    <row r="36551" spans="141:141">
      <c r="EK36551" s="598"/>
    </row>
    <row r="36552" spans="141:141">
      <c r="EK36552" s="598"/>
    </row>
    <row r="36553" spans="141:141">
      <c r="EK36553" s="598"/>
    </row>
    <row r="36554" spans="141:141">
      <c r="EK36554" s="598"/>
    </row>
    <row r="36555" spans="141:141">
      <c r="EK36555" s="598"/>
    </row>
    <row r="36556" spans="141:141">
      <c r="EK36556" s="598"/>
    </row>
    <row r="36557" spans="141:141">
      <c r="EK36557" s="598"/>
    </row>
    <row r="36558" spans="141:141">
      <c r="EK36558" s="598"/>
    </row>
    <row r="36559" spans="141:141">
      <c r="EK36559" s="598"/>
    </row>
    <row r="36560" spans="141:141">
      <c r="EK36560" s="598"/>
    </row>
    <row r="36561" spans="141:141">
      <c r="EK36561" s="598"/>
    </row>
    <row r="36562" spans="141:141">
      <c r="EK36562" s="598"/>
    </row>
    <row r="36563" spans="141:141">
      <c r="EK36563" s="598"/>
    </row>
    <row r="36564" spans="141:141">
      <c r="EK36564" s="598"/>
    </row>
    <row r="36565" spans="141:141">
      <c r="EK36565" s="598"/>
    </row>
    <row r="36566" spans="141:141">
      <c r="EK36566" s="598"/>
    </row>
    <row r="36567" spans="141:141">
      <c r="EK36567" s="598"/>
    </row>
    <row r="36568" spans="141:141">
      <c r="EK36568" s="598"/>
    </row>
    <row r="36569" spans="141:141">
      <c r="EK36569" s="598"/>
    </row>
    <row r="36570" spans="141:141">
      <c r="EK36570" s="598"/>
    </row>
    <row r="36571" spans="141:141">
      <c r="EK36571" s="598"/>
    </row>
    <row r="36572" spans="141:141">
      <c r="EK36572" s="598"/>
    </row>
    <row r="36573" spans="141:141">
      <c r="EK36573" s="598"/>
    </row>
    <row r="36574" spans="141:141">
      <c r="EK36574" s="598"/>
    </row>
    <row r="36575" spans="141:141">
      <c r="EK36575" s="598"/>
    </row>
    <row r="36576" spans="141:141">
      <c r="EK36576" s="598"/>
    </row>
    <row r="36577" spans="141:141">
      <c r="EK36577" s="598"/>
    </row>
    <row r="36578" spans="141:141">
      <c r="EK36578" s="598"/>
    </row>
    <row r="36579" spans="141:141">
      <c r="EK36579" s="598"/>
    </row>
    <row r="36580" spans="141:141">
      <c r="EK36580" s="598"/>
    </row>
    <row r="36581" spans="141:141">
      <c r="EK36581" s="598"/>
    </row>
    <row r="36582" spans="141:141">
      <c r="EK36582" s="598"/>
    </row>
    <row r="36583" spans="141:141">
      <c r="EK36583" s="598"/>
    </row>
    <row r="36584" spans="141:141">
      <c r="EK36584" s="598"/>
    </row>
    <row r="36585" spans="141:141">
      <c r="EK36585" s="598"/>
    </row>
    <row r="36586" spans="141:141">
      <c r="EK36586" s="598"/>
    </row>
    <row r="36587" spans="141:141">
      <c r="EK36587" s="598"/>
    </row>
    <row r="36588" spans="141:141">
      <c r="EK36588" s="598"/>
    </row>
    <row r="36589" spans="141:141">
      <c r="EK36589" s="598"/>
    </row>
    <row r="36590" spans="141:141">
      <c r="EK36590" s="598"/>
    </row>
    <row r="36591" spans="141:141">
      <c r="EK36591" s="598"/>
    </row>
    <row r="36592" spans="141:141">
      <c r="EK36592" s="598"/>
    </row>
    <row r="36593" spans="141:141">
      <c r="EK36593" s="598"/>
    </row>
    <row r="36594" spans="141:141">
      <c r="EK36594" s="598"/>
    </row>
    <row r="36595" spans="141:141">
      <c r="EK36595" s="598"/>
    </row>
    <row r="36596" spans="141:141">
      <c r="EK36596" s="598"/>
    </row>
    <row r="36597" spans="141:141">
      <c r="EK36597" s="598"/>
    </row>
    <row r="36598" spans="141:141">
      <c r="EK36598" s="598"/>
    </row>
    <row r="36599" spans="141:141">
      <c r="EK36599" s="598"/>
    </row>
    <row r="36600" spans="141:141">
      <c r="EK36600" s="598"/>
    </row>
    <row r="36601" spans="141:141">
      <c r="EK36601" s="598"/>
    </row>
    <row r="36602" spans="141:141">
      <c r="EK36602" s="598"/>
    </row>
    <row r="36603" spans="141:141">
      <c r="EK36603" s="598"/>
    </row>
    <row r="36604" spans="141:141">
      <c r="EK36604" s="598"/>
    </row>
    <row r="36605" spans="141:141">
      <c r="EK36605" s="598"/>
    </row>
    <row r="36606" spans="141:141">
      <c r="EK36606" s="598"/>
    </row>
    <row r="36607" spans="141:141">
      <c r="EK36607" s="598"/>
    </row>
    <row r="36608" spans="141:141">
      <c r="EK36608" s="598"/>
    </row>
    <row r="36609" spans="141:141">
      <c r="EK36609" s="598"/>
    </row>
    <row r="36610" spans="141:141">
      <c r="EK36610" s="598"/>
    </row>
    <row r="36611" spans="141:141">
      <c r="EK36611" s="598"/>
    </row>
    <row r="36612" spans="141:141">
      <c r="EK36612" s="598"/>
    </row>
    <row r="36613" spans="141:141">
      <c r="EK36613" s="598"/>
    </row>
    <row r="36614" spans="141:141">
      <c r="EK36614" s="598"/>
    </row>
    <row r="36615" spans="141:141">
      <c r="EK36615" s="598"/>
    </row>
    <row r="36616" spans="141:141">
      <c r="EK36616" s="598"/>
    </row>
    <row r="36617" spans="141:141">
      <c r="EK36617" s="598"/>
    </row>
    <row r="36618" spans="141:141">
      <c r="EK36618" s="598"/>
    </row>
    <row r="36619" spans="141:141">
      <c r="EK36619" s="598"/>
    </row>
    <row r="36620" spans="141:141">
      <c r="EK36620" s="598"/>
    </row>
    <row r="36621" spans="141:141">
      <c r="EK36621" s="598"/>
    </row>
    <row r="36622" spans="141:141">
      <c r="EK36622" s="598"/>
    </row>
    <row r="36623" spans="141:141">
      <c r="EK36623" s="598"/>
    </row>
    <row r="36624" spans="141:141">
      <c r="EK36624" s="598"/>
    </row>
    <row r="36625" spans="141:141">
      <c r="EK36625" s="598"/>
    </row>
    <row r="36626" spans="141:141">
      <c r="EK36626" s="598"/>
    </row>
    <row r="36627" spans="141:141">
      <c r="EK36627" s="598"/>
    </row>
    <row r="36628" spans="141:141">
      <c r="EK36628" s="598"/>
    </row>
    <row r="36629" spans="141:141">
      <c r="EK36629" s="598"/>
    </row>
    <row r="36630" spans="141:141">
      <c r="EK36630" s="598"/>
    </row>
    <row r="36631" spans="141:141">
      <c r="EK36631" s="598"/>
    </row>
    <row r="36632" spans="141:141">
      <c r="EK36632" s="598"/>
    </row>
    <row r="36633" spans="141:141">
      <c r="EK36633" s="598"/>
    </row>
    <row r="36634" spans="141:141">
      <c r="EK36634" s="598"/>
    </row>
    <row r="36635" spans="141:141">
      <c r="EK36635" s="598"/>
    </row>
    <row r="36636" spans="141:141">
      <c r="EK36636" s="598"/>
    </row>
    <row r="36637" spans="141:141">
      <c r="EK36637" s="598"/>
    </row>
    <row r="36638" spans="141:141">
      <c r="EK36638" s="598"/>
    </row>
    <row r="36639" spans="141:141">
      <c r="EK36639" s="598"/>
    </row>
    <row r="36640" spans="141:141">
      <c r="EK36640" s="598"/>
    </row>
    <row r="36641" spans="141:141">
      <c r="EK36641" s="598"/>
    </row>
    <row r="36642" spans="141:141">
      <c r="EK36642" s="598"/>
    </row>
    <row r="36643" spans="141:141">
      <c r="EK36643" s="598"/>
    </row>
    <row r="36644" spans="141:141">
      <c r="EK36644" s="598"/>
    </row>
    <row r="36645" spans="141:141">
      <c r="EK36645" s="598"/>
    </row>
    <row r="36646" spans="141:141">
      <c r="EK36646" s="598"/>
    </row>
    <row r="36647" spans="141:141">
      <c r="EK36647" s="598"/>
    </row>
    <row r="36648" spans="141:141">
      <c r="EK36648" s="598"/>
    </row>
    <row r="36649" spans="141:141">
      <c r="EK36649" s="598"/>
    </row>
    <row r="36650" spans="141:141">
      <c r="EK36650" s="598"/>
    </row>
    <row r="36651" spans="141:141">
      <c r="EK36651" s="598"/>
    </row>
    <row r="36652" spans="141:141">
      <c r="EK36652" s="598"/>
    </row>
    <row r="36653" spans="141:141">
      <c r="EK36653" s="598"/>
    </row>
    <row r="36654" spans="141:141">
      <c r="EK36654" s="598"/>
    </row>
    <row r="36655" spans="141:141">
      <c r="EK36655" s="598"/>
    </row>
    <row r="36656" spans="141:141">
      <c r="EK36656" s="598"/>
    </row>
    <row r="36657" spans="141:141">
      <c r="EK36657" s="598"/>
    </row>
    <row r="36658" spans="141:141">
      <c r="EK36658" s="598"/>
    </row>
    <row r="36659" spans="141:141">
      <c r="EK36659" s="598"/>
    </row>
    <row r="36660" spans="141:141">
      <c r="EK36660" s="598"/>
    </row>
    <row r="36661" spans="141:141">
      <c r="EK36661" s="598"/>
    </row>
    <row r="36662" spans="141:141">
      <c r="EK36662" s="598"/>
    </row>
    <row r="36663" spans="141:141">
      <c r="EK36663" s="598"/>
    </row>
    <row r="36664" spans="141:141">
      <c r="EK36664" s="598"/>
    </row>
    <row r="36665" spans="141:141">
      <c r="EK36665" s="598"/>
    </row>
    <row r="36666" spans="141:141">
      <c r="EK36666" s="598"/>
    </row>
    <row r="36667" spans="141:141">
      <c r="EK36667" s="598"/>
    </row>
    <row r="36668" spans="141:141">
      <c r="EK36668" s="598"/>
    </row>
    <row r="36669" spans="141:141">
      <c r="EK36669" s="598"/>
    </row>
    <row r="36670" spans="141:141">
      <c r="EK36670" s="598"/>
    </row>
    <row r="36671" spans="141:141">
      <c r="EK36671" s="598"/>
    </row>
    <row r="36672" spans="141:141">
      <c r="EK36672" s="598"/>
    </row>
    <row r="36673" spans="141:141">
      <c r="EK36673" s="598"/>
    </row>
    <row r="36674" spans="141:141">
      <c r="EK36674" s="598"/>
    </row>
    <row r="36675" spans="141:141">
      <c r="EK36675" s="598"/>
    </row>
    <row r="36676" spans="141:141">
      <c r="EK36676" s="598"/>
    </row>
    <row r="36677" spans="141:141">
      <c r="EK36677" s="598"/>
    </row>
    <row r="36678" spans="141:141">
      <c r="EK36678" s="598"/>
    </row>
    <row r="36679" spans="141:141">
      <c r="EK36679" s="598"/>
    </row>
    <row r="36680" spans="141:141">
      <c r="EK36680" s="598"/>
    </row>
    <row r="36681" spans="141:141">
      <c r="EK36681" s="598"/>
    </row>
    <row r="36682" spans="141:141">
      <c r="EK36682" s="598"/>
    </row>
    <row r="36683" spans="141:141">
      <c r="EK36683" s="598"/>
    </row>
    <row r="36684" spans="141:141">
      <c r="EK36684" s="598"/>
    </row>
    <row r="36685" spans="141:141">
      <c r="EK36685" s="598"/>
    </row>
    <row r="36686" spans="141:141">
      <c r="EK36686" s="598"/>
    </row>
    <row r="36687" spans="141:141">
      <c r="EK36687" s="598"/>
    </row>
    <row r="36688" spans="141:141">
      <c r="EK36688" s="598"/>
    </row>
    <row r="36689" spans="141:141">
      <c r="EK36689" s="598"/>
    </row>
    <row r="36690" spans="141:141">
      <c r="EK36690" s="598"/>
    </row>
    <row r="36691" spans="141:141">
      <c r="EK36691" s="598"/>
    </row>
    <row r="36692" spans="141:141">
      <c r="EK36692" s="598"/>
    </row>
    <row r="36693" spans="141:141">
      <c r="EK36693" s="598"/>
    </row>
    <row r="36694" spans="141:141">
      <c r="EK36694" s="598"/>
    </row>
    <row r="36695" spans="141:141">
      <c r="EK36695" s="598"/>
    </row>
    <row r="36696" spans="141:141">
      <c r="EK36696" s="598"/>
    </row>
    <row r="36697" spans="141:141">
      <c r="EK36697" s="598"/>
    </row>
    <row r="36698" spans="141:141">
      <c r="EK36698" s="598"/>
    </row>
    <row r="36699" spans="141:141">
      <c r="EK36699" s="598"/>
    </row>
    <row r="36700" spans="141:141">
      <c r="EK36700" s="598"/>
    </row>
    <row r="36701" spans="141:141">
      <c r="EK36701" s="598"/>
    </row>
    <row r="36702" spans="141:141">
      <c r="EK36702" s="598"/>
    </row>
    <row r="36703" spans="141:141">
      <c r="EK36703" s="598"/>
    </row>
    <row r="36704" spans="141:141">
      <c r="EK36704" s="598"/>
    </row>
    <row r="36705" spans="141:141">
      <c r="EK36705" s="598"/>
    </row>
    <row r="36706" spans="141:141">
      <c r="EK36706" s="598"/>
    </row>
    <row r="36707" spans="141:141">
      <c r="EK36707" s="598"/>
    </row>
    <row r="36708" spans="141:141">
      <c r="EK36708" s="598"/>
    </row>
    <row r="36709" spans="141:141">
      <c r="EK36709" s="598"/>
    </row>
    <row r="36710" spans="141:141">
      <c r="EK36710" s="598"/>
    </row>
    <row r="36711" spans="141:141">
      <c r="EK36711" s="598"/>
    </row>
    <row r="36712" spans="141:141">
      <c r="EK36712" s="598"/>
    </row>
    <row r="36713" spans="141:141">
      <c r="EK36713" s="598"/>
    </row>
    <row r="36714" spans="141:141">
      <c r="EK36714" s="598"/>
    </row>
    <row r="36715" spans="141:141">
      <c r="EK36715" s="598"/>
    </row>
    <row r="36716" spans="141:141">
      <c r="EK36716" s="598"/>
    </row>
    <row r="36717" spans="141:141">
      <c r="EK36717" s="598"/>
    </row>
    <row r="36718" spans="141:141">
      <c r="EK36718" s="598"/>
    </row>
    <row r="36719" spans="141:141">
      <c r="EK36719" s="598"/>
    </row>
    <row r="36720" spans="141:141">
      <c r="EK36720" s="598"/>
    </row>
    <row r="36721" spans="141:141">
      <c r="EK36721" s="598"/>
    </row>
    <row r="36722" spans="141:141">
      <c r="EK36722" s="598"/>
    </row>
    <row r="36723" spans="141:141">
      <c r="EK36723" s="598"/>
    </row>
    <row r="36724" spans="141:141">
      <c r="EK36724" s="598"/>
    </row>
    <row r="36725" spans="141:141">
      <c r="EK36725" s="598"/>
    </row>
    <row r="36726" spans="141:141">
      <c r="EK36726" s="598"/>
    </row>
    <row r="36727" spans="141:141">
      <c r="EK36727" s="598"/>
    </row>
    <row r="36728" spans="141:141">
      <c r="EK36728" s="598"/>
    </row>
    <row r="36729" spans="141:141">
      <c r="EK36729" s="598"/>
    </row>
    <row r="36730" spans="141:141">
      <c r="EK36730" s="598"/>
    </row>
    <row r="36731" spans="141:141">
      <c r="EK36731" s="598"/>
    </row>
    <row r="36732" spans="141:141">
      <c r="EK36732" s="598"/>
    </row>
    <row r="36733" spans="141:141">
      <c r="EK36733" s="598"/>
    </row>
    <row r="36734" spans="141:141">
      <c r="EK36734" s="598"/>
    </row>
    <row r="36735" spans="141:141">
      <c r="EK36735" s="598"/>
    </row>
    <row r="36736" spans="141:141">
      <c r="EK36736" s="598"/>
    </row>
    <row r="36737" spans="141:141">
      <c r="EK36737" s="598"/>
    </row>
    <row r="36738" spans="141:141">
      <c r="EK36738" s="598"/>
    </row>
    <row r="36739" spans="141:141">
      <c r="EK36739" s="598"/>
    </row>
    <row r="36740" spans="141:141">
      <c r="EK36740" s="598"/>
    </row>
    <row r="36741" spans="141:141">
      <c r="EK36741" s="598"/>
    </row>
    <row r="36742" spans="141:141">
      <c r="EK36742" s="598"/>
    </row>
    <row r="36743" spans="141:141">
      <c r="EK36743" s="598"/>
    </row>
    <row r="36744" spans="141:141">
      <c r="EK36744" s="598"/>
    </row>
    <row r="36745" spans="141:141">
      <c r="EK36745" s="598"/>
    </row>
    <row r="36746" spans="141:141">
      <c r="EK36746" s="598"/>
    </row>
    <row r="36747" spans="141:141">
      <c r="EK36747" s="598"/>
    </row>
    <row r="36748" spans="141:141">
      <c r="EK36748" s="598"/>
    </row>
    <row r="36749" spans="141:141">
      <c r="EK36749" s="598"/>
    </row>
    <row r="36750" spans="141:141">
      <c r="EK36750" s="598"/>
    </row>
    <row r="36751" spans="141:141">
      <c r="EK36751" s="598"/>
    </row>
    <row r="36752" spans="141:141">
      <c r="EK36752" s="598"/>
    </row>
    <row r="36753" spans="141:141">
      <c r="EK36753" s="598"/>
    </row>
    <row r="36754" spans="141:141">
      <c r="EK36754" s="598"/>
    </row>
    <row r="36755" spans="141:141">
      <c r="EK36755" s="598"/>
    </row>
    <row r="36756" spans="141:141">
      <c r="EK36756" s="598"/>
    </row>
    <row r="36757" spans="141:141">
      <c r="EK36757" s="598"/>
    </row>
    <row r="36758" spans="141:141">
      <c r="EK36758" s="598"/>
    </row>
    <row r="36759" spans="141:141">
      <c r="EK36759" s="598"/>
    </row>
    <row r="36760" spans="141:141">
      <c r="EK36760" s="598"/>
    </row>
    <row r="36761" spans="141:141">
      <c r="EK36761" s="598"/>
    </row>
    <row r="36762" spans="141:141">
      <c r="EK36762" s="598"/>
    </row>
    <row r="36763" spans="141:141">
      <c r="EK36763" s="598"/>
    </row>
    <row r="36764" spans="141:141">
      <c r="EK36764" s="598"/>
    </row>
    <row r="36765" spans="141:141">
      <c r="EK36765" s="598"/>
    </row>
    <row r="36766" spans="141:141">
      <c r="EK36766" s="598"/>
    </row>
    <row r="36767" spans="141:141">
      <c r="EK36767" s="598"/>
    </row>
    <row r="36768" spans="141:141">
      <c r="EK36768" s="598"/>
    </row>
    <row r="36769" spans="141:141">
      <c r="EK36769" s="598"/>
    </row>
    <row r="36770" spans="141:141">
      <c r="EK36770" s="598"/>
    </row>
    <row r="36771" spans="141:141">
      <c r="EK36771" s="598"/>
    </row>
    <row r="36772" spans="141:141">
      <c r="EK36772" s="598"/>
    </row>
    <row r="36773" spans="141:141">
      <c r="EK36773" s="598"/>
    </row>
    <row r="36774" spans="141:141">
      <c r="EK36774" s="598"/>
    </row>
    <row r="36775" spans="141:141">
      <c r="EK36775" s="598"/>
    </row>
    <row r="36776" spans="141:141">
      <c r="EK36776" s="598"/>
    </row>
    <row r="36777" spans="141:141">
      <c r="EK36777" s="598"/>
    </row>
    <row r="36778" spans="141:141">
      <c r="EK36778" s="598"/>
    </row>
    <row r="36779" spans="141:141">
      <c r="EK36779" s="598"/>
    </row>
    <row r="36780" spans="141:141">
      <c r="EK36780" s="598"/>
    </row>
    <row r="36781" spans="141:141">
      <c r="EK36781" s="598"/>
    </row>
    <row r="36782" spans="141:141">
      <c r="EK36782" s="598"/>
    </row>
    <row r="36783" spans="141:141">
      <c r="EK36783" s="598"/>
    </row>
    <row r="36784" spans="141:141">
      <c r="EK36784" s="598"/>
    </row>
    <row r="36785" spans="141:141">
      <c r="EK36785" s="598"/>
    </row>
    <row r="36786" spans="141:141">
      <c r="EK36786" s="598"/>
    </row>
    <row r="36787" spans="141:141">
      <c r="EK36787" s="598"/>
    </row>
    <row r="36788" spans="141:141">
      <c r="EK36788" s="598"/>
    </row>
    <row r="36789" spans="141:141">
      <c r="EK36789" s="598"/>
    </row>
    <row r="36790" spans="141:141">
      <c r="EK36790" s="598"/>
    </row>
    <row r="36791" spans="141:141">
      <c r="EK36791" s="598"/>
    </row>
    <row r="36792" spans="141:141">
      <c r="EK36792" s="598"/>
    </row>
    <row r="36793" spans="141:141">
      <c r="EK36793" s="598"/>
    </row>
    <row r="36794" spans="141:141">
      <c r="EK36794" s="598"/>
    </row>
    <row r="36795" spans="141:141">
      <c r="EK36795" s="598"/>
    </row>
    <row r="36796" spans="141:141">
      <c r="EK36796" s="598"/>
    </row>
    <row r="36797" spans="141:141">
      <c r="EK36797" s="598"/>
    </row>
    <row r="36798" spans="141:141">
      <c r="EK36798" s="598"/>
    </row>
    <row r="36799" spans="141:141">
      <c r="EK36799" s="598"/>
    </row>
    <row r="36800" spans="141:141">
      <c r="EK36800" s="598"/>
    </row>
    <row r="36801" spans="141:141">
      <c r="EK36801" s="598"/>
    </row>
    <row r="36802" spans="141:141">
      <c r="EK36802" s="598"/>
    </row>
    <row r="36803" spans="141:141">
      <c r="EK36803" s="598"/>
    </row>
    <row r="36804" spans="141:141">
      <c r="EK36804" s="598"/>
    </row>
    <row r="36805" spans="141:141">
      <c r="EK36805" s="598"/>
    </row>
    <row r="36806" spans="141:141">
      <c r="EK36806" s="598"/>
    </row>
    <row r="36807" spans="141:141">
      <c r="EK36807" s="598"/>
    </row>
    <row r="36808" spans="141:141">
      <c r="EK36808" s="598"/>
    </row>
    <row r="36809" spans="141:141">
      <c r="EK36809" s="598"/>
    </row>
    <row r="36810" spans="141:141">
      <c r="EK36810" s="598"/>
    </row>
    <row r="36811" spans="141:141">
      <c r="EK36811" s="598"/>
    </row>
    <row r="36812" spans="141:141">
      <c r="EK36812" s="598"/>
    </row>
    <row r="36813" spans="141:141">
      <c r="EK36813" s="598"/>
    </row>
    <row r="36814" spans="141:141">
      <c r="EK36814" s="598"/>
    </row>
    <row r="36815" spans="141:141">
      <c r="EK36815" s="598"/>
    </row>
    <row r="36816" spans="141:141">
      <c r="EK36816" s="598"/>
    </row>
    <row r="36817" spans="141:141">
      <c r="EK36817" s="598"/>
    </row>
    <row r="36818" spans="141:141">
      <c r="EK36818" s="598"/>
    </row>
    <row r="36819" spans="141:141">
      <c r="EK36819" s="598"/>
    </row>
    <row r="36820" spans="141:141">
      <c r="EK36820" s="598"/>
    </row>
    <row r="36821" spans="141:141">
      <c r="EK36821" s="598"/>
    </row>
    <row r="36822" spans="141:141">
      <c r="EK36822" s="598"/>
    </row>
    <row r="36823" spans="141:141">
      <c r="EK36823" s="598"/>
    </row>
    <row r="36824" spans="141:141">
      <c r="EK36824" s="598"/>
    </row>
    <row r="36825" spans="141:141">
      <c r="EK36825" s="598"/>
    </row>
    <row r="36826" spans="141:141">
      <c r="EK36826" s="598"/>
    </row>
    <row r="36827" spans="141:141">
      <c r="EK36827" s="598"/>
    </row>
    <row r="36828" spans="141:141">
      <c r="EK36828" s="598"/>
    </row>
    <row r="36829" spans="141:141">
      <c r="EK36829" s="598"/>
    </row>
    <row r="36830" spans="141:141">
      <c r="EK36830" s="598"/>
    </row>
    <row r="36831" spans="141:141">
      <c r="EK36831" s="598"/>
    </row>
    <row r="36832" spans="141:141">
      <c r="EK36832" s="598"/>
    </row>
    <row r="36833" spans="141:141">
      <c r="EK36833" s="598"/>
    </row>
    <row r="36834" spans="141:141">
      <c r="EK36834" s="598"/>
    </row>
    <row r="36835" spans="141:141">
      <c r="EK36835" s="598"/>
    </row>
    <row r="36836" spans="141:141">
      <c r="EK36836" s="598"/>
    </row>
    <row r="36837" spans="141:141">
      <c r="EK36837" s="598"/>
    </row>
    <row r="36838" spans="141:141">
      <c r="EK36838" s="598"/>
    </row>
    <row r="36839" spans="141:141">
      <c r="EK36839" s="598"/>
    </row>
    <row r="36840" spans="141:141">
      <c r="EK36840" s="598"/>
    </row>
    <row r="36841" spans="141:141">
      <c r="EK36841" s="598"/>
    </row>
    <row r="36842" spans="141:141">
      <c r="EK36842" s="598"/>
    </row>
    <row r="36843" spans="141:141">
      <c r="EK36843" s="598"/>
    </row>
    <row r="36844" spans="141:141">
      <c r="EK36844" s="598"/>
    </row>
    <row r="36845" spans="141:141">
      <c r="EK36845" s="598"/>
    </row>
    <row r="36846" spans="141:141">
      <c r="EK36846" s="598"/>
    </row>
    <row r="36847" spans="141:141">
      <c r="EK36847" s="598"/>
    </row>
    <row r="36848" spans="141:141">
      <c r="EK36848" s="598"/>
    </row>
    <row r="36849" spans="141:141">
      <c r="EK36849" s="598"/>
    </row>
    <row r="36850" spans="141:141">
      <c r="EK36850" s="598"/>
    </row>
    <row r="36851" spans="141:141">
      <c r="EK36851" s="598"/>
    </row>
    <row r="36852" spans="141:141">
      <c r="EK36852" s="598"/>
    </row>
    <row r="36853" spans="141:141">
      <c r="EK36853" s="598"/>
    </row>
    <row r="36854" spans="141:141">
      <c r="EK36854" s="598"/>
    </row>
    <row r="36855" spans="141:141">
      <c r="EK36855" s="598"/>
    </row>
    <row r="36856" spans="141:141">
      <c r="EK36856" s="598"/>
    </row>
    <row r="36857" spans="141:141">
      <c r="EK36857" s="598"/>
    </row>
    <row r="36858" spans="141:141">
      <c r="EK36858" s="598"/>
    </row>
    <row r="36859" spans="141:141">
      <c r="EK36859" s="598"/>
    </row>
    <row r="36860" spans="141:141">
      <c r="EK36860" s="598"/>
    </row>
    <row r="36861" spans="141:141">
      <c r="EK36861" s="598"/>
    </row>
    <row r="36862" spans="141:141">
      <c r="EK36862" s="598"/>
    </row>
    <row r="36863" spans="141:141">
      <c r="EK36863" s="598"/>
    </row>
    <row r="36864" spans="141:141">
      <c r="EK36864" s="598"/>
    </row>
    <row r="36865" spans="141:141">
      <c r="EK36865" s="598"/>
    </row>
    <row r="36866" spans="141:141">
      <c r="EK36866" s="598"/>
    </row>
    <row r="36867" spans="141:141">
      <c r="EK36867" s="598"/>
    </row>
    <row r="36868" spans="141:141">
      <c r="EK36868" s="598"/>
    </row>
    <row r="36869" spans="141:141">
      <c r="EK36869" s="598"/>
    </row>
    <row r="36870" spans="141:141">
      <c r="EK36870" s="598"/>
    </row>
    <row r="36871" spans="141:141">
      <c r="EK36871" s="598"/>
    </row>
    <row r="36872" spans="141:141">
      <c r="EK36872" s="598"/>
    </row>
    <row r="36873" spans="141:141">
      <c r="EK36873" s="598"/>
    </row>
    <row r="36874" spans="141:141">
      <c r="EK36874" s="598"/>
    </row>
    <row r="36875" spans="141:141">
      <c r="EK36875" s="598"/>
    </row>
    <row r="36876" spans="141:141">
      <c r="EK36876" s="598"/>
    </row>
    <row r="36877" spans="141:141">
      <c r="EK36877" s="598"/>
    </row>
    <row r="36878" spans="141:141">
      <c r="EK36878" s="598"/>
    </row>
    <row r="36879" spans="141:141">
      <c r="EK36879" s="598"/>
    </row>
    <row r="36880" spans="141:141">
      <c r="EK36880" s="598"/>
    </row>
    <row r="36881" spans="141:141">
      <c r="EK36881" s="598"/>
    </row>
    <row r="36882" spans="141:141">
      <c r="EK36882" s="598"/>
    </row>
    <row r="36883" spans="141:141">
      <c r="EK36883" s="598"/>
    </row>
    <row r="36884" spans="141:141">
      <c r="EK36884" s="598"/>
    </row>
    <row r="36885" spans="141:141">
      <c r="EK36885" s="598"/>
    </row>
    <row r="36886" spans="141:141">
      <c r="EK36886" s="598"/>
    </row>
    <row r="36887" spans="141:141">
      <c r="EK36887" s="598"/>
    </row>
    <row r="36888" spans="141:141">
      <c r="EK36888" s="598"/>
    </row>
    <row r="36889" spans="141:141">
      <c r="EK36889" s="598"/>
    </row>
    <row r="36890" spans="141:141">
      <c r="EK36890" s="598"/>
    </row>
    <row r="36891" spans="141:141">
      <c r="EK36891" s="598"/>
    </row>
    <row r="36892" spans="141:141">
      <c r="EK36892" s="598"/>
    </row>
    <row r="36893" spans="141:141">
      <c r="EK36893" s="598"/>
    </row>
    <row r="36894" spans="141:141">
      <c r="EK36894" s="598"/>
    </row>
    <row r="36895" spans="141:141">
      <c r="EK36895" s="598"/>
    </row>
    <row r="36896" spans="141:141">
      <c r="EK36896" s="598"/>
    </row>
    <row r="36897" spans="141:141">
      <c r="EK36897" s="598"/>
    </row>
    <row r="36898" spans="141:141">
      <c r="EK36898" s="598"/>
    </row>
    <row r="36899" spans="141:141">
      <c r="EK36899" s="598"/>
    </row>
    <row r="36900" spans="141:141">
      <c r="EK36900" s="598"/>
    </row>
    <row r="36901" spans="141:141">
      <c r="EK36901" s="598"/>
    </row>
    <row r="36902" spans="141:141">
      <c r="EK36902" s="598"/>
    </row>
    <row r="36903" spans="141:141">
      <c r="EK36903" s="598"/>
    </row>
    <row r="36904" spans="141:141">
      <c r="EK36904" s="598"/>
    </row>
    <row r="36905" spans="141:141">
      <c r="EK36905" s="598"/>
    </row>
    <row r="36906" spans="141:141">
      <c r="EK36906" s="598"/>
    </row>
    <row r="36907" spans="141:141">
      <c r="EK36907" s="598"/>
    </row>
    <row r="36908" spans="141:141">
      <c r="EK36908" s="598"/>
    </row>
    <row r="36909" spans="141:141">
      <c r="EK36909" s="598"/>
    </row>
    <row r="36910" spans="141:141">
      <c r="EK36910" s="598"/>
    </row>
    <row r="36911" spans="141:141">
      <c r="EK36911" s="598"/>
    </row>
    <row r="36912" spans="141:141">
      <c r="EK36912" s="598"/>
    </row>
    <row r="36913" spans="141:141">
      <c r="EK36913" s="598"/>
    </row>
    <row r="36914" spans="141:141">
      <c r="EK36914" s="598"/>
    </row>
    <row r="36915" spans="141:141">
      <c r="EK36915" s="598"/>
    </row>
    <row r="36916" spans="141:141">
      <c r="EK36916" s="598"/>
    </row>
    <row r="36917" spans="141:141">
      <c r="EK36917" s="598"/>
    </row>
    <row r="36918" spans="141:141">
      <c r="EK36918" s="598"/>
    </row>
    <row r="36919" spans="141:141">
      <c r="EK36919" s="598"/>
    </row>
    <row r="36920" spans="141:141">
      <c r="EK36920" s="598"/>
    </row>
    <row r="36921" spans="141:141">
      <c r="EK36921" s="598"/>
    </row>
    <row r="36922" spans="141:141">
      <c r="EK36922" s="598"/>
    </row>
    <row r="36923" spans="141:141">
      <c r="EK36923" s="598"/>
    </row>
    <row r="36924" spans="141:141">
      <c r="EK36924" s="598"/>
    </row>
    <row r="36925" spans="141:141">
      <c r="EK36925" s="598"/>
    </row>
    <row r="36926" spans="141:141">
      <c r="EK36926" s="598"/>
    </row>
    <row r="36927" spans="141:141">
      <c r="EK36927" s="598"/>
    </row>
    <row r="36928" spans="141:141">
      <c r="EK36928" s="598"/>
    </row>
    <row r="36929" spans="141:141">
      <c r="EK36929" s="598"/>
    </row>
    <row r="36930" spans="141:141">
      <c r="EK36930" s="598"/>
    </row>
    <row r="36931" spans="141:141">
      <c r="EK36931" s="598"/>
    </row>
    <row r="36932" spans="141:141">
      <c r="EK36932" s="598"/>
    </row>
    <row r="36933" spans="141:141">
      <c r="EK36933" s="598"/>
    </row>
    <row r="36934" spans="141:141">
      <c r="EK36934" s="598"/>
    </row>
    <row r="36935" spans="141:141">
      <c r="EK36935" s="598"/>
    </row>
    <row r="36936" spans="141:141">
      <c r="EK36936" s="598"/>
    </row>
    <row r="36937" spans="141:141">
      <c r="EK36937" s="598"/>
    </row>
    <row r="36938" spans="141:141">
      <c r="EK36938" s="598"/>
    </row>
    <row r="36939" spans="141:141">
      <c r="EK36939" s="598"/>
    </row>
    <row r="36940" spans="141:141">
      <c r="EK36940" s="598"/>
    </row>
    <row r="36941" spans="141:141">
      <c r="EK36941" s="598"/>
    </row>
    <row r="36942" spans="141:141">
      <c r="EK36942" s="598"/>
    </row>
    <row r="36943" spans="141:141">
      <c r="EK36943" s="598"/>
    </row>
    <row r="36944" spans="141:141">
      <c r="EK36944" s="598"/>
    </row>
    <row r="36945" spans="141:141">
      <c r="EK36945" s="598"/>
    </row>
    <row r="36946" spans="141:141">
      <c r="EK36946" s="598"/>
    </row>
    <row r="36947" spans="141:141">
      <c r="EK36947" s="598"/>
    </row>
    <row r="36948" spans="141:141">
      <c r="EK36948" s="598"/>
    </row>
    <row r="36949" spans="141:141">
      <c r="EK36949" s="598"/>
    </row>
    <row r="36950" spans="141:141">
      <c r="EK36950" s="598"/>
    </row>
    <row r="36951" spans="141:141">
      <c r="EK36951" s="598"/>
    </row>
    <row r="36952" spans="141:141">
      <c r="EK36952" s="598"/>
    </row>
    <row r="36953" spans="141:141">
      <c r="EK36953" s="598"/>
    </row>
    <row r="36954" spans="141:141">
      <c r="EK36954" s="598"/>
    </row>
    <row r="36955" spans="141:141">
      <c r="EK36955" s="598"/>
    </row>
    <row r="36956" spans="141:141">
      <c r="EK36956" s="598"/>
    </row>
    <row r="36957" spans="141:141">
      <c r="EK36957" s="598"/>
    </row>
    <row r="36958" spans="141:141">
      <c r="EK36958" s="598"/>
    </row>
    <row r="36959" spans="141:141">
      <c r="EK36959" s="598"/>
    </row>
    <row r="36960" spans="141:141">
      <c r="EK36960" s="598"/>
    </row>
    <row r="36961" spans="141:141">
      <c r="EK36961" s="598"/>
    </row>
    <row r="36962" spans="141:141">
      <c r="EK36962" s="598"/>
    </row>
    <row r="36963" spans="141:141">
      <c r="EK36963" s="598"/>
    </row>
    <row r="36964" spans="141:141">
      <c r="EK36964" s="598"/>
    </row>
    <row r="36965" spans="141:141">
      <c r="EK36965" s="598"/>
    </row>
    <row r="36966" spans="141:141">
      <c r="EK36966" s="598"/>
    </row>
    <row r="36967" spans="141:141">
      <c r="EK36967" s="598"/>
    </row>
    <row r="36968" spans="141:141">
      <c r="EK36968" s="598"/>
    </row>
    <row r="36969" spans="141:141">
      <c r="EK36969" s="598"/>
    </row>
    <row r="36970" spans="141:141">
      <c r="EK36970" s="598"/>
    </row>
    <row r="36971" spans="141:141">
      <c r="EK36971" s="598"/>
    </row>
    <row r="36972" spans="141:141">
      <c r="EK36972" s="598"/>
    </row>
    <row r="36973" spans="141:141">
      <c r="EK36973" s="598"/>
    </row>
    <row r="36974" spans="141:141">
      <c r="EK36974" s="598"/>
    </row>
    <row r="36975" spans="141:141">
      <c r="EK36975" s="598"/>
    </row>
    <row r="36976" spans="141:141">
      <c r="EK36976" s="598"/>
    </row>
    <row r="36977" spans="141:141">
      <c r="EK36977" s="598"/>
    </row>
    <row r="36978" spans="141:141">
      <c r="EK36978" s="598"/>
    </row>
    <row r="36979" spans="141:141">
      <c r="EK36979" s="598"/>
    </row>
    <row r="36980" spans="141:141">
      <c r="EK36980" s="598"/>
    </row>
    <row r="36981" spans="141:141">
      <c r="EK36981" s="598"/>
    </row>
    <row r="36982" spans="141:141">
      <c r="EK36982" s="598"/>
    </row>
    <row r="36983" spans="141:141">
      <c r="EK36983" s="598"/>
    </row>
    <row r="36984" spans="141:141">
      <c r="EK36984" s="598"/>
    </row>
    <row r="36985" spans="141:141">
      <c r="EK36985" s="598"/>
    </row>
    <row r="36986" spans="141:141">
      <c r="EK36986" s="598"/>
    </row>
    <row r="36987" spans="141:141">
      <c r="EK36987" s="598"/>
    </row>
    <row r="36988" spans="141:141">
      <c r="EK36988" s="598"/>
    </row>
    <row r="36989" spans="141:141">
      <c r="EK36989" s="598"/>
    </row>
    <row r="36990" spans="141:141">
      <c r="EK36990" s="598"/>
    </row>
    <row r="36991" spans="141:141">
      <c r="EK36991" s="598"/>
    </row>
    <row r="36992" spans="141:141">
      <c r="EK36992" s="598"/>
    </row>
    <row r="36993" spans="141:141">
      <c r="EK36993" s="598"/>
    </row>
    <row r="36994" spans="141:141">
      <c r="EK36994" s="598"/>
    </row>
    <row r="36995" spans="141:141">
      <c r="EK36995" s="598"/>
    </row>
    <row r="36996" spans="141:141">
      <c r="EK36996" s="598"/>
    </row>
    <row r="36997" spans="141:141">
      <c r="EK36997" s="598"/>
    </row>
    <row r="36998" spans="141:141">
      <c r="EK36998" s="598"/>
    </row>
    <row r="36999" spans="141:141">
      <c r="EK36999" s="598"/>
    </row>
    <row r="37000" spans="141:141">
      <c r="EK37000" s="598"/>
    </row>
    <row r="37001" spans="141:141">
      <c r="EK37001" s="598"/>
    </row>
    <row r="37002" spans="141:141">
      <c r="EK37002" s="598"/>
    </row>
    <row r="37003" spans="141:141">
      <c r="EK37003" s="598"/>
    </row>
    <row r="37004" spans="141:141">
      <c r="EK37004" s="598"/>
    </row>
    <row r="37005" spans="141:141">
      <c r="EK37005" s="598"/>
    </row>
    <row r="37006" spans="141:141">
      <c r="EK37006" s="598"/>
    </row>
    <row r="37007" spans="141:141">
      <c r="EK37007" s="598"/>
    </row>
    <row r="37008" spans="141:141">
      <c r="EK37008" s="598"/>
    </row>
    <row r="37009" spans="141:141">
      <c r="EK37009" s="598"/>
    </row>
    <row r="37010" spans="141:141">
      <c r="EK37010" s="598"/>
    </row>
    <row r="37011" spans="141:141">
      <c r="EK37011" s="598"/>
    </row>
    <row r="37012" spans="141:141">
      <c r="EK37012" s="598"/>
    </row>
    <row r="37013" spans="141:141">
      <c r="EK37013" s="598"/>
    </row>
    <row r="37014" spans="141:141">
      <c r="EK37014" s="598"/>
    </row>
    <row r="37015" spans="141:141">
      <c r="EK37015" s="598"/>
    </row>
    <row r="37016" spans="141:141">
      <c r="EK37016" s="598"/>
    </row>
    <row r="37017" spans="141:141">
      <c r="EK37017" s="598"/>
    </row>
    <row r="37018" spans="141:141">
      <c r="EK37018" s="598"/>
    </row>
    <row r="37019" spans="141:141">
      <c r="EK37019" s="598"/>
    </row>
    <row r="37020" spans="141:141">
      <c r="EK37020" s="598"/>
    </row>
    <row r="37021" spans="141:141">
      <c r="EK37021" s="598"/>
    </row>
    <row r="37022" spans="141:141">
      <c r="EK37022" s="598"/>
    </row>
    <row r="37023" spans="141:141">
      <c r="EK37023" s="598"/>
    </row>
    <row r="37024" spans="141:141">
      <c r="EK37024" s="598"/>
    </row>
    <row r="37025" spans="141:141">
      <c r="EK37025" s="598"/>
    </row>
    <row r="37026" spans="141:141">
      <c r="EK37026" s="598"/>
    </row>
    <row r="37027" spans="141:141">
      <c r="EK37027" s="598"/>
    </row>
    <row r="37028" spans="141:141">
      <c r="EK37028" s="598"/>
    </row>
    <row r="37029" spans="141:141">
      <c r="EK37029" s="598"/>
    </row>
    <row r="37030" spans="141:141">
      <c r="EK37030" s="598"/>
    </row>
    <row r="37031" spans="141:141">
      <c r="EK37031" s="598"/>
    </row>
    <row r="37032" spans="141:141">
      <c r="EK37032" s="598"/>
    </row>
    <row r="37033" spans="141:141">
      <c r="EK37033" s="598"/>
    </row>
    <row r="37034" spans="141:141">
      <c r="EK37034" s="598"/>
    </row>
    <row r="37035" spans="141:141">
      <c r="EK37035" s="598"/>
    </row>
    <row r="37036" spans="141:141">
      <c r="EK37036" s="598"/>
    </row>
    <row r="37037" spans="141:141">
      <c r="EK37037" s="598"/>
    </row>
    <row r="37038" spans="141:141">
      <c r="EK37038" s="598"/>
    </row>
    <row r="37039" spans="141:141">
      <c r="EK37039" s="598"/>
    </row>
    <row r="37040" spans="141:141">
      <c r="EK37040" s="598"/>
    </row>
    <row r="37041" spans="141:141">
      <c r="EK37041" s="598"/>
    </row>
    <row r="37042" spans="141:141">
      <c r="EK37042" s="598"/>
    </row>
    <row r="37043" spans="141:141">
      <c r="EK37043" s="598"/>
    </row>
    <row r="37044" spans="141:141">
      <c r="EK37044" s="598"/>
    </row>
    <row r="37045" spans="141:141">
      <c r="EK37045" s="598"/>
    </row>
    <row r="37046" spans="141:141">
      <c r="EK37046" s="598"/>
    </row>
    <row r="37047" spans="141:141">
      <c r="EK37047" s="598"/>
    </row>
    <row r="37048" spans="141:141">
      <c r="EK37048" s="598"/>
    </row>
    <row r="37049" spans="141:141">
      <c r="EK37049" s="598"/>
    </row>
    <row r="37050" spans="141:141">
      <c r="EK37050" s="598"/>
    </row>
    <row r="37051" spans="141:141">
      <c r="EK37051" s="598"/>
    </row>
    <row r="37052" spans="141:141">
      <c r="EK37052" s="598"/>
    </row>
    <row r="37053" spans="141:141">
      <c r="EK37053" s="598"/>
    </row>
    <row r="37054" spans="141:141">
      <c r="EK37054" s="598"/>
    </row>
    <row r="37055" spans="141:141">
      <c r="EK37055" s="598"/>
    </row>
    <row r="37056" spans="141:141">
      <c r="EK37056" s="598"/>
    </row>
    <row r="37057" spans="141:141">
      <c r="EK37057" s="598"/>
    </row>
    <row r="37058" spans="141:141">
      <c r="EK37058" s="598"/>
    </row>
    <row r="37059" spans="141:141">
      <c r="EK37059" s="598"/>
    </row>
    <row r="37060" spans="141:141">
      <c r="EK37060" s="598"/>
    </row>
    <row r="37061" spans="141:141">
      <c r="EK37061" s="598"/>
    </row>
    <row r="37062" spans="141:141">
      <c r="EK37062" s="598"/>
    </row>
    <row r="37063" spans="141:141">
      <c r="EK37063" s="598"/>
    </row>
    <row r="37064" spans="141:141">
      <c r="EK37064" s="598"/>
    </row>
    <row r="37065" spans="141:141">
      <c r="EK37065" s="598"/>
    </row>
    <row r="37066" spans="141:141">
      <c r="EK37066" s="598"/>
    </row>
    <row r="37067" spans="141:141">
      <c r="EK37067" s="598"/>
    </row>
    <row r="37068" spans="141:141">
      <c r="EK37068" s="598"/>
    </row>
    <row r="37069" spans="141:141">
      <c r="EK37069" s="598"/>
    </row>
    <row r="37070" spans="141:141">
      <c r="EK37070" s="598"/>
    </row>
    <row r="37071" spans="141:141">
      <c r="EK37071" s="598"/>
    </row>
    <row r="37072" spans="141:141">
      <c r="EK37072" s="598"/>
    </row>
    <row r="37073" spans="141:141">
      <c r="EK37073" s="598"/>
    </row>
    <row r="37074" spans="141:141">
      <c r="EK37074" s="598"/>
    </row>
    <row r="37075" spans="141:141">
      <c r="EK37075" s="598"/>
    </row>
    <row r="37076" spans="141:141">
      <c r="EK37076" s="598"/>
    </row>
    <row r="37077" spans="141:141">
      <c r="EK37077" s="598"/>
    </row>
    <row r="37078" spans="141:141">
      <c r="EK37078" s="598"/>
    </row>
    <row r="37079" spans="141:141">
      <c r="EK37079" s="598"/>
    </row>
    <row r="37080" spans="141:141">
      <c r="EK37080" s="598"/>
    </row>
    <row r="37081" spans="141:141">
      <c r="EK37081" s="598"/>
    </row>
    <row r="37082" spans="141:141">
      <c r="EK37082" s="598"/>
    </row>
    <row r="37083" spans="141:141">
      <c r="EK37083" s="598"/>
    </row>
    <row r="37084" spans="141:141">
      <c r="EK37084" s="598"/>
    </row>
    <row r="37085" spans="141:141">
      <c r="EK37085" s="598"/>
    </row>
    <row r="37086" spans="141:141">
      <c r="EK37086" s="598"/>
    </row>
    <row r="37087" spans="141:141">
      <c r="EK37087" s="598"/>
    </row>
    <row r="37088" spans="141:141">
      <c r="EK37088" s="598"/>
    </row>
    <row r="37089" spans="141:141">
      <c r="EK37089" s="598"/>
    </row>
    <row r="37090" spans="141:141">
      <c r="EK37090" s="598"/>
    </row>
    <row r="37091" spans="141:141">
      <c r="EK37091" s="598"/>
    </row>
    <row r="37092" spans="141:141">
      <c r="EK37092" s="598"/>
    </row>
    <row r="37093" spans="141:141">
      <c r="EK37093" s="598"/>
    </row>
    <row r="37094" spans="141:141">
      <c r="EK37094" s="598"/>
    </row>
    <row r="37095" spans="141:141">
      <c r="EK37095" s="598"/>
    </row>
    <row r="37096" spans="141:141">
      <c r="EK37096" s="598"/>
    </row>
    <row r="37097" spans="141:141">
      <c r="EK37097" s="598"/>
    </row>
    <row r="37098" spans="141:141">
      <c r="EK37098" s="598"/>
    </row>
    <row r="37099" spans="141:141">
      <c r="EK37099" s="598"/>
    </row>
    <row r="37100" spans="141:141">
      <c r="EK37100" s="598"/>
    </row>
    <row r="37101" spans="141:141">
      <c r="EK37101" s="598"/>
    </row>
    <row r="37102" spans="141:141">
      <c r="EK37102" s="598"/>
    </row>
    <row r="37103" spans="141:141">
      <c r="EK37103" s="598"/>
    </row>
    <row r="37104" spans="141:141">
      <c r="EK37104" s="598"/>
    </row>
    <row r="37105" spans="141:141">
      <c r="EK37105" s="598"/>
    </row>
    <row r="37106" spans="141:141">
      <c r="EK37106" s="598"/>
    </row>
    <row r="37107" spans="141:141">
      <c r="EK37107" s="598"/>
    </row>
    <row r="37108" spans="141:141">
      <c r="EK37108" s="598"/>
    </row>
    <row r="37109" spans="141:141">
      <c r="EK37109" s="598"/>
    </row>
    <row r="37110" spans="141:141">
      <c r="EK37110" s="598"/>
    </row>
    <row r="37111" spans="141:141">
      <c r="EK37111" s="598"/>
    </row>
    <row r="37112" spans="141:141">
      <c r="EK37112" s="598"/>
    </row>
    <row r="37113" spans="141:141">
      <c r="EK37113" s="598"/>
    </row>
    <row r="37114" spans="141:141">
      <c r="EK37114" s="598"/>
    </row>
    <row r="37115" spans="141:141">
      <c r="EK37115" s="598"/>
    </row>
    <row r="37116" spans="141:141">
      <c r="EK37116" s="598"/>
    </row>
    <row r="37117" spans="141:141">
      <c r="EK37117" s="598"/>
    </row>
    <row r="37118" spans="141:141">
      <c r="EK37118" s="598"/>
    </row>
    <row r="37119" spans="141:141">
      <c r="EK37119" s="598"/>
    </row>
    <row r="37120" spans="141:141">
      <c r="EK37120" s="598"/>
    </row>
    <row r="37121" spans="141:141">
      <c r="EK37121" s="598"/>
    </row>
    <row r="37122" spans="141:141">
      <c r="EK37122" s="598"/>
    </row>
    <row r="37123" spans="141:141">
      <c r="EK37123" s="598"/>
    </row>
    <row r="37124" spans="141:141">
      <c r="EK37124" s="598"/>
    </row>
    <row r="37125" spans="141:141">
      <c r="EK37125" s="598"/>
    </row>
    <row r="37126" spans="141:141">
      <c r="EK37126" s="598"/>
    </row>
    <row r="37127" spans="141:141">
      <c r="EK37127" s="598"/>
    </row>
    <row r="37128" spans="141:141">
      <c r="EK37128" s="598"/>
    </row>
    <row r="37129" spans="141:141">
      <c r="EK37129" s="598"/>
    </row>
    <row r="37130" spans="141:141">
      <c r="EK37130" s="598"/>
    </row>
    <row r="37131" spans="141:141">
      <c r="EK37131" s="598"/>
    </row>
    <row r="37132" spans="141:141">
      <c r="EK37132" s="598"/>
    </row>
    <row r="37133" spans="141:141">
      <c r="EK37133" s="598"/>
    </row>
    <row r="37134" spans="141:141">
      <c r="EK37134" s="598"/>
    </row>
    <row r="37135" spans="141:141">
      <c r="EK37135" s="598"/>
    </row>
    <row r="37136" spans="141:141">
      <c r="EK37136" s="598"/>
    </row>
    <row r="37137" spans="141:141">
      <c r="EK37137" s="598"/>
    </row>
    <row r="37138" spans="141:141">
      <c r="EK37138" s="598"/>
    </row>
    <row r="37139" spans="141:141">
      <c r="EK37139" s="598"/>
    </row>
    <row r="37140" spans="141:141">
      <c r="EK37140" s="598"/>
    </row>
    <row r="37141" spans="141:141">
      <c r="EK37141" s="598"/>
    </row>
    <row r="37142" spans="141:141">
      <c r="EK37142" s="598"/>
    </row>
    <row r="37143" spans="141:141">
      <c r="EK37143" s="598"/>
    </row>
    <row r="37144" spans="141:141">
      <c r="EK37144" s="598"/>
    </row>
    <row r="37145" spans="141:141">
      <c r="EK37145" s="598"/>
    </row>
    <row r="37146" spans="141:141">
      <c r="EK37146" s="598"/>
    </row>
    <row r="37147" spans="141:141">
      <c r="EK37147" s="598"/>
    </row>
    <row r="37148" spans="141:141">
      <c r="EK37148" s="598"/>
    </row>
    <row r="37149" spans="141:141">
      <c r="EK37149" s="598"/>
    </row>
    <row r="37150" spans="141:141">
      <c r="EK37150" s="598"/>
    </row>
    <row r="37151" spans="141:141">
      <c r="EK37151" s="598"/>
    </row>
    <row r="37152" spans="141:141">
      <c r="EK37152" s="598"/>
    </row>
    <row r="37153" spans="141:141">
      <c r="EK37153" s="598"/>
    </row>
    <row r="37154" spans="141:141">
      <c r="EK37154" s="598"/>
    </row>
    <row r="37155" spans="141:141">
      <c r="EK37155" s="598"/>
    </row>
    <row r="37156" spans="141:141">
      <c r="EK37156" s="598"/>
    </row>
    <row r="37157" spans="141:141">
      <c r="EK37157" s="598"/>
    </row>
    <row r="37158" spans="141:141">
      <c r="EK37158" s="598"/>
    </row>
    <row r="37159" spans="141:141">
      <c r="EK37159" s="598"/>
    </row>
    <row r="37160" spans="141:141">
      <c r="EK37160" s="598"/>
    </row>
    <row r="37161" spans="141:141">
      <c r="EK37161" s="598"/>
    </row>
    <row r="37162" spans="141:141">
      <c r="EK37162" s="598"/>
    </row>
    <row r="37163" spans="141:141">
      <c r="EK37163" s="598"/>
    </row>
    <row r="37164" spans="141:141">
      <c r="EK37164" s="598"/>
    </row>
    <row r="37165" spans="141:141">
      <c r="EK37165" s="598"/>
    </row>
    <row r="37166" spans="141:141">
      <c r="EK37166" s="598"/>
    </row>
    <row r="37167" spans="141:141">
      <c r="EK37167" s="598"/>
    </row>
    <row r="37168" spans="141:141">
      <c r="EK37168" s="598"/>
    </row>
    <row r="37169" spans="141:141">
      <c r="EK37169" s="598"/>
    </row>
    <row r="37170" spans="141:141">
      <c r="EK37170" s="598"/>
    </row>
    <row r="37171" spans="141:141">
      <c r="EK37171" s="598"/>
    </row>
    <row r="37172" spans="141:141">
      <c r="EK37172" s="598"/>
    </row>
    <row r="37173" spans="141:141">
      <c r="EK37173" s="598"/>
    </row>
    <row r="37174" spans="141:141">
      <c r="EK37174" s="598"/>
    </row>
    <row r="37175" spans="141:141">
      <c r="EK37175" s="598"/>
    </row>
    <row r="37176" spans="141:141">
      <c r="EK37176" s="598"/>
    </row>
    <row r="37177" spans="141:141">
      <c r="EK37177" s="598"/>
    </row>
    <row r="37178" spans="141:141">
      <c r="EK37178" s="598"/>
    </row>
    <row r="37179" spans="141:141">
      <c r="EK37179" s="598"/>
    </row>
    <row r="37180" spans="141:141">
      <c r="EK37180" s="598"/>
    </row>
    <row r="37181" spans="141:141">
      <c r="EK37181" s="598"/>
    </row>
    <row r="37182" spans="141:141">
      <c r="EK37182" s="598"/>
    </row>
    <row r="37183" spans="141:141">
      <c r="EK37183" s="598"/>
    </row>
    <row r="37184" spans="141:141">
      <c r="EK37184" s="598"/>
    </row>
    <row r="37185" spans="141:141">
      <c r="EK37185" s="598"/>
    </row>
    <row r="37186" spans="141:141">
      <c r="EK37186" s="598"/>
    </row>
    <row r="37187" spans="141:141">
      <c r="EK37187" s="598"/>
    </row>
    <row r="37188" spans="141:141">
      <c r="EK37188" s="598"/>
    </row>
    <row r="37189" spans="141:141">
      <c r="EK37189" s="598"/>
    </row>
    <row r="37190" spans="141:141">
      <c r="EK37190" s="598"/>
    </row>
    <row r="37191" spans="141:141">
      <c r="EK37191" s="598"/>
    </row>
    <row r="37192" spans="141:141">
      <c r="EK37192" s="598"/>
    </row>
    <row r="37193" spans="141:141">
      <c r="EK37193" s="598"/>
    </row>
    <row r="37194" spans="141:141">
      <c r="EK37194" s="598"/>
    </row>
    <row r="37195" spans="141:141">
      <c r="EK37195" s="598"/>
    </row>
    <row r="37196" spans="141:141">
      <c r="EK37196" s="598"/>
    </row>
    <row r="37197" spans="141:141">
      <c r="EK37197" s="598"/>
    </row>
    <row r="37198" spans="141:141">
      <c r="EK37198" s="598"/>
    </row>
    <row r="37199" spans="141:141">
      <c r="EK37199" s="598"/>
    </row>
    <row r="37200" spans="141:141">
      <c r="EK37200" s="598"/>
    </row>
    <row r="37201" spans="141:141">
      <c r="EK37201" s="598"/>
    </row>
    <row r="37202" spans="141:141">
      <c r="EK37202" s="598"/>
    </row>
    <row r="37203" spans="141:141">
      <c r="EK37203" s="598"/>
    </row>
    <row r="37204" spans="141:141">
      <c r="EK37204" s="598"/>
    </row>
    <row r="37205" spans="141:141">
      <c r="EK37205" s="598"/>
    </row>
    <row r="37206" spans="141:141">
      <c r="EK37206" s="598"/>
    </row>
    <row r="37207" spans="141:141">
      <c r="EK37207" s="598"/>
    </row>
    <row r="37208" spans="141:141">
      <c r="EK37208" s="598"/>
    </row>
    <row r="37209" spans="141:141">
      <c r="EK37209" s="598"/>
    </row>
    <row r="37210" spans="141:141">
      <c r="EK37210" s="598"/>
    </row>
    <row r="37211" spans="141:141">
      <c r="EK37211" s="598"/>
    </row>
    <row r="37212" spans="141:141">
      <c r="EK37212" s="598"/>
    </row>
    <row r="37213" spans="141:141">
      <c r="EK37213" s="598"/>
    </row>
    <row r="37214" spans="141:141">
      <c r="EK37214" s="598"/>
    </row>
    <row r="37215" spans="141:141">
      <c r="EK37215" s="598"/>
    </row>
    <row r="37216" spans="141:141">
      <c r="EK37216" s="598"/>
    </row>
    <row r="37217" spans="141:141">
      <c r="EK37217" s="598"/>
    </row>
    <row r="37218" spans="141:141">
      <c r="EK37218" s="598"/>
    </row>
    <row r="37219" spans="141:141">
      <c r="EK37219" s="598"/>
    </row>
    <row r="37220" spans="141:141">
      <c r="EK37220" s="598"/>
    </row>
    <row r="37221" spans="141:141">
      <c r="EK37221" s="598"/>
    </row>
    <row r="37222" spans="141:141">
      <c r="EK37222" s="598"/>
    </row>
    <row r="37223" spans="141:141">
      <c r="EK37223" s="598"/>
    </row>
    <row r="37224" spans="141:141">
      <c r="EK37224" s="598"/>
    </row>
    <row r="37225" spans="141:141">
      <c r="EK37225" s="598"/>
    </row>
    <row r="37226" spans="141:141">
      <c r="EK37226" s="598"/>
    </row>
    <row r="37227" spans="141:141">
      <c r="EK37227" s="598"/>
    </row>
    <row r="37228" spans="141:141">
      <c r="EK37228" s="598"/>
    </row>
    <row r="37229" spans="141:141">
      <c r="EK37229" s="598"/>
    </row>
    <row r="37230" spans="141:141">
      <c r="EK37230" s="598"/>
    </row>
    <row r="37231" spans="141:141">
      <c r="EK37231" s="598"/>
    </row>
    <row r="37232" spans="141:141">
      <c r="EK37232" s="598"/>
    </row>
    <row r="37233" spans="141:141">
      <c r="EK37233" s="598"/>
    </row>
    <row r="37234" spans="141:141">
      <c r="EK37234" s="598"/>
    </row>
    <row r="37235" spans="141:141">
      <c r="EK37235" s="598"/>
    </row>
    <row r="37236" spans="141:141">
      <c r="EK37236" s="598"/>
    </row>
    <row r="37237" spans="141:141">
      <c r="EK37237" s="598"/>
    </row>
    <row r="37238" spans="141:141">
      <c r="EK37238" s="598"/>
    </row>
    <row r="37239" spans="141:141">
      <c r="EK37239" s="598"/>
    </row>
    <row r="37240" spans="141:141">
      <c r="EK37240" s="598"/>
    </row>
    <row r="37241" spans="141:141">
      <c r="EK37241" s="598"/>
    </row>
    <row r="37242" spans="141:141">
      <c r="EK37242" s="598"/>
    </row>
    <row r="37243" spans="141:141">
      <c r="EK37243" s="598"/>
    </row>
    <row r="37244" spans="141:141">
      <c r="EK37244" s="598"/>
    </row>
    <row r="37245" spans="141:141">
      <c r="EK37245" s="598"/>
    </row>
    <row r="37246" spans="141:141">
      <c r="EK37246" s="598"/>
    </row>
    <row r="37247" spans="141:141">
      <c r="EK37247" s="598"/>
    </row>
    <row r="37248" spans="141:141">
      <c r="EK37248" s="598"/>
    </row>
    <row r="37249" spans="141:141">
      <c r="EK37249" s="598"/>
    </row>
    <row r="37250" spans="141:141">
      <c r="EK37250" s="598"/>
    </row>
    <row r="37251" spans="141:141">
      <c r="EK37251" s="598"/>
    </row>
    <row r="37252" spans="141:141">
      <c r="EK37252" s="598"/>
    </row>
    <row r="37253" spans="141:141">
      <c r="EK37253" s="598"/>
    </row>
    <row r="37254" spans="141:141">
      <c r="EK37254" s="598"/>
    </row>
    <row r="37255" spans="141:141">
      <c r="EK37255" s="598"/>
    </row>
    <row r="37256" spans="141:141">
      <c r="EK37256" s="598"/>
    </row>
    <row r="37257" spans="141:141">
      <c r="EK37257" s="598"/>
    </row>
    <row r="37258" spans="141:141">
      <c r="EK37258" s="598"/>
    </row>
    <row r="37259" spans="141:141">
      <c r="EK37259" s="598"/>
    </row>
    <row r="37260" spans="141:141">
      <c r="EK37260" s="598"/>
    </row>
    <row r="37261" spans="141:141">
      <c r="EK37261" s="598"/>
    </row>
    <row r="37262" spans="141:141">
      <c r="EK37262" s="598"/>
    </row>
    <row r="37263" spans="141:141">
      <c r="EK37263" s="598"/>
    </row>
    <row r="37264" spans="141:141">
      <c r="EK37264" s="598"/>
    </row>
    <row r="37265" spans="141:141">
      <c r="EK37265" s="598"/>
    </row>
    <row r="37266" spans="141:141">
      <c r="EK37266" s="598"/>
    </row>
    <row r="37267" spans="141:141">
      <c r="EK37267" s="598"/>
    </row>
    <row r="37268" spans="141:141">
      <c r="EK37268" s="598"/>
    </row>
    <row r="37269" spans="141:141">
      <c r="EK37269" s="598"/>
    </row>
    <row r="37270" spans="141:141">
      <c r="EK37270" s="598"/>
    </row>
    <row r="37271" spans="141:141">
      <c r="EK37271" s="598"/>
    </row>
    <row r="37272" spans="141:141">
      <c r="EK37272" s="598"/>
    </row>
    <row r="37273" spans="141:141">
      <c r="EK37273" s="598"/>
    </row>
    <row r="37274" spans="141:141">
      <c r="EK37274" s="598"/>
    </row>
    <row r="37275" spans="141:141">
      <c r="EK37275" s="598"/>
    </row>
    <row r="37276" spans="141:141">
      <c r="EK37276" s="598"/>
    </row>
    <row r="37277" spans="141:141">
      <c r="EK37277" s="598"/>
    </row>
    <row r="37278" spans="141:141">
      <c r="EK37278" s="598"/>
    </row>
    <row r="37279" spans="141:141">
      <c r="EK37279" s="598"/>
    </row>
    <row r="37280" spans="141:141">
      <c r="EK37280" s="598"/>
    </row>
    <row r="37281" spans="141:141">
      <c r="EK37281" s="598"/>
    </row>
    <row r="37282" spans="141:141">
      <c r="EK37282" s="598"/>
    </row>
    <row r="37283" spans="141:141">
      <c r="EK37283" s="598"/>
    </row>
    <row r="37284" spans="141:141">
      <c r="EK37284" s="598"/>
    </row>
    <row r="37285" spans="141:141">
      <c r="EK37285" s="598"/>
    </row>
    <row r="37286" spans="141:141">
      <c r="EK37286" s="598"/>
    </row>
    <row r="37287" spans="141:141">
      <c r="EK37287" s="598"/>
    </row>
    <row r="37288" spans="141:141">
      <c r="EK37288" s="598"/>
    </row>
    <row r="37289" spans="141:141">
      <c r="EK37289" s="598"/>
    </row>
    <row r="37290" spans="141:141">
      <c r="EK37290" s="598"/>
    </row>
    <row r="37291" spans="141:141">
      <c r="EK37291" s="598"/>
    </row>
    <row r="37292" spans="141:141">
      <c r="EK37292" s="598"/>
    </row>
    <row r="37293" spans="141:141">
      <c r="EK37293" s="598"/>
    </row>
    <row r="37294" spans="141:141">
      <c r="EK37294" s="598"/>
    </row>
    <row r="37295" spans="141:141">
      <c r="EK37295" s="598"/>
    </row>
    <row r="37296" spans="141:141">
      <c r="EK37296" s="598"/>
    </row>
    <row r="37297" spans="141:141">
      <c r="EK37297" s="598"/>
    </row>
    <row r="37298" spans="141:141">
      <c r="EK37298" s="598"/>
    </row>
    <row r="37299" spans="141:141">
      <c r="EK37299" s="598"/>
    </row>
    <row r="37300" spans="141:141">
      <c r="EK37300" s="598"/>
    </row>
    <row r="37301" spans="141:141">
      <c r="EK37301" s="598"/>
    </row>
    <row r="37302" spans="141:141">
      <c r="EK37302" s="598"/>
    </row>
    <row r="37303" spans="141:141">
      <c r="EK37303" s="598"/>
    </row>
    <row r="37304" spans="141:141">
      <c r="EK37304" s="598"/>
    </row>
    <row r="37305" spans="141:141">
      <c r="EK37305" s="598"/>
    </row>
    <row r="37306" spans="141:141">
      <c r="EK37306" s="598"/>
    </row>
    <row r="37307" spans="141:141">
      <c r="EK37307" s="598"/>
    </row>
    <row r="37308" spans="141:141">
      <c r="EK37308" s="598"/>
    </row>
    <row r="37309" spans="141:141">
      <c r="EK37309" s="598"/>
    </row>
    <row r="37310" spans="141:141">
      <c r="EK37310" s="598"/>
    </row>
    <row r="37311" spans="141:141">
      <c r="EK37311" s="598"/>
    </row>
    <row r="37312" spans="141:141">
      <c r="EK37312" s="598"/>
    </row>
    <row r="37313" spans="141:141">
      <c r="EK37313" s="598"/>
    </row>
    <row r="37314" spans="141:141">
      <c r="EK37314" s="598"/>
    </row>
    <row r="37315" spans="141:141">
      <c r="EK37315" s="598"/>
    </row>
    <row r="37316" spans="141:141">
      <c r="EK37316" s="598"/>
    </row>
    <row r="37317" spans="141:141">
      <c r="EK37317" s="598"/>
    </row>
    <row r="37318" spans="141:141">
      <c r="EK37318" s="598"/>
    </row>
    <row r="37319" spans="141:141">
      <c r="EK37319" s="598"/>
    </row>
    <row r="37320" spans="141:141">
      <c r="EK37320" s="598"/>
    </row>
    <row r="37321" spans="141:141">
      <c r="EK37321" s="598"/>
    </row>
    <row r="37322" spans="141:141">
      <c r="EK37322" s="598"/>
    </row>
    <row r="37323" spans="141:141">
      <c r="EK37323" s="598"/>
    </row>
    <row r="37324" spans="141:141">
      <c r="EK37324" s="598"/>
    </row>
    <row r="37325" spans="141:141">
      <c r="EK37325" s="598"/>
    </row>
    <row r="37326" spans="141:141">
      <c r="EK37326" s="598"/>
    </row>
    <row r="37327" spans="141:141">
      <c r="EK37327" s="598"/>
    </row>
    <row r="37328" spans="141:141">
      <c r="EK37328" s="598"/>
    </row>
    <row r="37329" spans="141:141">
      <c r="EK37329" s="598"/>
    </row>
    <row r="37330" spans="141:141">
      <c r="EK37330" s="598"/>
    </row>
    <row r="37331" spans="141:141">
      <c r="EK37331" s="598"/>
    </row>
    <row r="37332" spans="141:141">
      <c r="EK37332" s="598"/>
    </row>
    <row r="37333" spans="141:141">
      <c r="EK37333" s="598"/>
    </row>
    <row r="37334" spans="141:141">
      <c r="EK37334" s="598"/>
    </row>
    <row r="37335" spans="141:141">
      <c r="EK37335" s="598"/>
    </row>
    <row r="37336" spans="141:141">
      <c r="EK37336" s="598"/>
    </row>
    <row r="37337" spans="141:141">
      <c r="EK37337" s="598"/>
    </row>
    <row r="37338" spans="141:141">
      <c r="EK37338" s="598"/>
    </row>
    <row r="37339" spans="141:141">
      <c r="EK37339" s="598"/>
    </row>
    <row r="37340" spans="141:141">
      <c r="EK37340" s="598"/>
    </row>
    <row r="37341" spans="141:141">
      <c r="EK37341" s="598"/>
    </row>
    <row r="37342" spans="141:141">
      <c r="EK37342" s="598"/>
    </row>
    <row r="37343" spans="141:141">
      <c r="EK37343" s="598"/>
    </row>
    <row r="37344" spans="141:141">
      <c r="EK37344" s="598"/>
    </row>
    <row r="37345" spans="141:141">
      <c r="EK37345" s="598"/>
    </row>
    <row r="37346" spans="141:141">
      <c r="EK37346" s="598"/>
    </row>
    <row r="37347" spans="141:141">
      <c r="EK37347" s="598"/>
    </row>
    <row r="37348" spans="141:141">
      <c r="EK37348" s="598"/>
    </row>
    <row r="37349" spans="141:141">
      <c r="EK37349" s="598"/>
    </row>
    <row r="37350" spans="141:141">
      <c r="EK37350" s="598"/>
    </row>
    <row r="37351" spans="141:141">
      <c r="EK37351" s="598"/>
    </row>
    <row r="37352" spans="141:141">
      <c r="EK37352" s="598"/>
    </row>
    <row r="37353" spans="141:141">
      <c r="EK37353" s="598"/>
    </row>
    <row r="37354" spans="141:141">
      <c r="EK37354" s="598"/>
    </row>
    <row r="37355" spans="141:141">
      <c r="EK37355" s="598"/>
    </row>
    <row r="37356" spans="141:141">
      <c r="EK37356" s="598"/>
    </row>
    <row r="37357" spans="141:141">
      <c r="EK37357" s="598"/>
    </row>
    <row r="37358" spans="141:141">
      <c r="EK37358" s="598"/>
    </row>
    <row r="37359" spans="141:141">
      <c r="EK37359" s="598"/>
    </row>
    <row r="37360" spans="141:141">
      <c r="EK37360" s="598"/>
    </row>
    <row r="37361" spans="141:141">
      <c r="EK37361" s="598"/>
    </row>
    <row r="37362" spans="141:141">
      <c r="EK37362" s="598"/>
    </row>
    <row r="37363" spans="141:141">
      <c r="EK37363" s="598"/>
    </row>
    <row r="37364" spans="141:141">
      <c r="EK37364" s="598"/>
    </row>
    <row r="37365" spans="141:141">
      <c r="EK37365" s="598"/>
    </row>
    <row r="37366" spans="141:141">
      <c r="EK37366" s="598"/>
    </row>
    <row r="37367" spans="141:141">
      <c r="EK37367" s="598"/>
    </row>
    <row r="37368" spans="141:141">
      <c r="EK37368" s="598"/>
    </row>
    <row r="37369" spans="141:141">
      <c r="EK37369" s="598"/>
    </row>
    <row r="37370" spans="141:141">
      <c r="EK37370" s="598"/>
    </row>
    <row r="37371" spans="141:141">
      <c r="EK37371" s="598"/>
    </row>
    <row r="37372" spans="141:141">
      <c r="EK37372" s="598"/>
    </row>
    <row r="37373" spans="141:141">
      <c r="EK37373" s="598"/>
    </row>
    <row r="37374" spans="141:141">
      <c r="EK37374" s="598"/>
    </row>
    <row r="37375" spans="141:141">
      <c r="EK37375" s="598"/>
    </row>
    <row r="37376" spans="141:141">
      <c r="EK37376" s="598"/>
    </row>
    <row r="37377" spans="141:141">
      <c r="EK37377" s="598"/>
    </row>
    <row r="37378" spans="141:141">
      <c r="EK37378" s="598"/>
    </row>
    <row r="37379" spans="141:141">
      <c r="EK37379" s="598"/>
    </row>
    <row r="37380" spans="141:141">
      <c r="EK37380" s="598"/>
    </row>
    <row r="37381" spans="141:141">
      <c r="EK37381" s="598"/>
    </row>
    <row r="37382" spans="141:141">
      <c r="EK37382" s="598"/>
    </row>
    <row r="37383" spans="141:141">
      <c r="EK37383" s="598"/>
    </row>
    <row r="37384" spans="141:141">
      <c r="EK37384" s="598"/>
    </row>
    <row r="37385" spans="141:141">
      <c r="EK37385" s="598"/>
    </row>
    <row r="37386" spans="141:141">
      <c r="EK37386" s="598"/>
    </row>
    <row r="37387" spans="141:141">
      <c r="EK37387" s="598"/>
    </row>
    <row r="37388" spans="141:141">
      <c r="EK37388" s="598"/>
    </row>
    <row r="37389" spans="141:141">
      <c r="EK37389" s="598"/>
    </row>
    <row r="37390" spans="141:141">
      <c r="EK37390" s="598"/>
    </row>
    <row r="37391" spans="141:141">
      <c r="EK37391" s="598"/>
    </row>
    <row r="37392" spans="141:141">
      <c r="EK37392" s="598"/>
    </row>
    <row r="37393" spans="141:141">
      <c r="EK37393" s="598"/>
    </row>
    <row r="37394" spans="141:141">
      <c r="EK37394" s="598"/>
    </row>
    <row r="37395" spans="141:141">
      <c r="EK37395" s="598"/>
    </row>
    <row r="37396" spans="141:141">
      <c r="EK37396" s="598"/>
    </row>
    <row r="37397" spans="141:141">
      <c r="EK37397" s="598"/>
    </row>
    <row r="37398" spans="141:141">
      <c r="EK37398" s="598"/>
    </row>
    <row r="37399" spans="141:141">
      <c r="EK37399" s="598"/>
    </row>
    <row r="37400" spans="141:141">
      <c r="EK37400" s="598"/>
    </row>
    <row r="37401" spans="141:141">
      <c r="EK37401" s="598"/>
    </row>
    <row r="37402" spans="141:141">
      <c r="EK37402" s="598"/>
    </row>
    <row r="37403" spans="141:141">
      <c r="EK37403" s="598"/>
    </row>
    <row r="37404" spans="141:141">
      <c r="EK37404" s="598"/>
    </row>
    <row r="37405" spans="141:141">
      <c r="EK37405" s="598"/>
    </row>
    <row r="37406" spans="141:141">
      <c r="EK37406" s="598"/>
    </row>
    <row r="37407" spans="141:141">
      <c r="EK37407" s="598"/>
    </row>
    <row r="37408" spans="141:141">
      <c r="EK37408" s="598"/>
    </row>
    <row r="37409" spans="141:141">
      <c r="EK37409" s="598"/>
    </row>
    <row r="37410" spans="141:141">
      <c r="EK37410" s="598"/>
    </row>
    <row r="37411" spans="141:141">
      <c r="EK37411" s="598"/>
    </row>
    <row r="37412" spans="141:141">
      <c r="EK37412" s="598"/>
    </row>
    <row r="37413" spans="141:141">
      <c r="EK37413" s="598"/>
    </row>
    <row r="37414" spans="141:141">
      <c r="EK37414" s="598"/>
    </row>
    <row r="37415" spans="141:141">
      <c r="EK37415" s="598"/>
    </row>
    <row r="37416" spans="141:141">
      <c r="EK37416" s="598"/>
    </row>
    <row r="37417" spans="141:141">
      <c r="EK37417" s="598"/>
    </row>
    <row r="37418" spans="141:141">
      <c r="EK37418" s="598"/>
    </row>
    <row r="37419" spans="141:141">
      <c r="EK37419" s="598"/>
    </row>
    <row r="37420" spans="141:141">
      <c r="EK37420" s="598"/>
    </row>
    <row r="37421" spans="141:141">
      <c r="EK37421" s="598"/>
    </row>
    <row r="37422" spans="141:141">
      <c r="EK37422" s="598"/>
    </row>
    <row r="37423" spans="141:141">
      <c r="EK37423" s="598"/>
    </row>
    <row r="37424" spans="141:141">
      <c r="EK37424" s="598"/>
    </row>
    <row r="37425" spans="141:141">
      <c r="EK37425" s="598"/>
    </row>
    <row r="37426" spans="141:141">
      <c r="EK37426" s="598"/>
    </row>
    <row r="37427" spans="141:141">
      <c r="EK37427" s="598"/>
    </row>
    <row r="37428" spans="141:141">
      <c r="EK37428" s="598"/>
    </row>
    <row r="37429" spans="141:141">
      <c r="EK37429" s="598"/>
    </row>
    <row r="37430" spans="141:141">
      <c r="EK37430" s="598"/>
    </row>
    <row r="37431" spans="141:141">
      <c r="EK37431" s="598"/>
    </row>
    <row r="37432" spans="141:141">
      <c r="EK37432" s="598"/>
    </row>
    <row r="37433" spans="141:141">
      <c r="EK37433" s="598"/>
    </row>
    <row r="37434" spans="141:141">
      <c r="EK37434" s="598"/>
    </row>
    <row r="37435" spans="141:141">
      <c r="EK37435" s="598"/>
    </row>
    <row r="37436" spans="141:141">
      <c r="EK37436" s="598"/>
    </row>
    <row r="37437" spans="141:141">
      <c r="EK37437" s="598"/>
    </row>
    <row r="37438" spans="141:141">
      <c r="EK37438" s="598"/>
    </row>
    <row r="37439" spans="141:141">
      <c r="EK37439" s="598"/>
    </row>
    <row r="37440" spans="141:141">
      <c r="EK37440" s="598"/>
    </row>
    <row r="37441" spans="141:141">
      <c r="EK37441" s="598"/>
    </row>
    <row r="37442" spans="141:141">
      <c r="EK37442" s="598"/>
    </row>
    <row r="37443" spans="141:141">
      <c r="EK37443" s="598"/>
    </row>
    <row r="37444" spans="141:141">
      <c r="EK37444" s="598"/>
    </row>
    <row r="37445" spans="141:141">
      <c r="EK37445" s="598"/>
    </row>
    <row r="37446" spans="141:141">
      <c r="EK37446" s="598"/>
    </row>
    <row r="37447" spans="141:141">
      <c r="EK37447" s="598"/>
    </row>
    <row r="37448" spans="141:141">
      <c r="EK37448" s="598"/>
    </row>
    <row r="37449" spans="141:141">
      <c r="EK37449" s="598"/>
    </row>
    <row r="37450" spans="141:141">
      <c r="EK37450" s="598"/>
    </row>
    <row r="37451" spans="141:141">
      <c r="EK37451" s="598"/>
    </row>
    <row r="37452" spans="141:141">
      <c r="EK37452" s="598"/>
    </row>
    <row r="37453" spans="141:141">
      <c r="EK37453" s="598"/>
    </row>
    <row r="37454" spans="141:141">
      <c r="EK37454" s="598"/>
    </row>
    <row r="37455" spans="141:141">
      <c r="EK37455" s="598"/>
    </row>
    <row r="37456" spans="141:141">
      <c r="EK37456" s="598"/>
    </row>
    <row r="37457" spans="141:141">
      <c r="EK37457" s="598"/>
    </row>
    <row r="37458" spans="141:141">
      <c r="EK37458" s="598"/>
    </row>
    <row r="37459" spans="141:141">
      <c r="EK37459" s="598"/>
    </row>
    <row r="37460" spans="141:141">
      <c r="EK37460" s="598"/>
    </row>
    <row r="37461" spans="141:141">
      <c r="EK37461" s="598"/>
    </row>
    <row r="37462" spans="141:141">
      <c r="EK37462" s="598"/>
    </row>
    <row r="37463" spans="141:141">
      <c r="EK37463" s="598"/>
    </row>
    <row r="37464" spans="141:141">
      <c r="EK37464" s="598"/>
    </row>
    <row r="37465" spans="141:141">
      <c r="EK37465" s="598"/>
    </row>
    <row r="37466" spans="141:141">
      <c r="EK37466" s="598"/>
    </row>
    <row r="37467" spans="141:141">
      <c r="EK37467" s="598"/>
    </row>
    <row r="37468" spans="141:141">
      <c r="EK37468" s="598"/>
    </row>
    <row r="37469" spans="141:141">
      <c r="EK37469" s="598"/>
    </row>
    <row r="37470" spans="141:141">
      <c r="EK37470" s="598"/>
    </row>
    <row r="37471" spans="141:141">
      <c r="EK37471" s="598"/>
    </row>
    <row r="37472" spans="141:141">
      <c r="EK37472" s="598"/>
    </row>
    <row r="37473" spans="141:141">
      <c r="EK37473" s="598"/>
    </row>
    <row r="37474" spans="141:141">
      <c r="EK37474" s="598"/>
    </row>
    <row r="37475" spans="141:141">
      <c r="EK37475" s="598"/>
    </row>
    <row r="37476" spans="141:141">
      <c r="EK37476" s="598"/>
    </row>
    <row r="37477" spans="141:141">
      <c r="EK37477" s="598"/>
    </row>
    <row r="37478" spans="141:141">
      <c r="EK37478" s="598"/>
    </row>
    <row r="37479" spans="141:141">
      <c r="EK37479" s="598"/>
    </row>
    <row r="37480" spans="141:141">
      <c r="EK37480" s="598"/>
    </row>
    <row r="37481" spans="141:141">
      <c r="EK37481" s="598"/>
    </row>
    <row r="37482" spans="141:141">
      <c r="EK37482" s="598"/>
    </row>
    <row r="37483" spans="141:141">
      <c r="EK37483" s="598"/>
    </row>
    <row r="37484" spans="141:141">
      <c r="EK37484" s="598"/>
    </row>
    <row r="37485" spans="141:141">
      <c r="EK37485" s="598"/>
    </row>
    <row r="37486" spans="141:141">
      <c r="EK37486" s="598"/>
    </row>
    <row r="37487" spans="141:141">
      <c r="EK37487" s="598"/>
    </row>
    <row r="37488" spans="141:141">
      <c r="EK37488" s="598"/>
    </row>
    <row r="37489" spans="141:141">
      <c r="EK37489" s="598"/>
    </row>
    <row r="37490" spans="141:141">
      <c r="EK37490" s="598"/>
    </row>
    <row r="37491" spans="141:141">
      <c r="EK37491" s="598"/>
    </row>
    <row r="37492" spans="141:141">
      <c r="EK37492" s="598"/>
    </row>
    <row r="37493" spans="141:141">
      <c r="EK37493" s="598"/>
    </row>
    <row r="37494" spans="141:141">
      <c r="EK37494" s="598"/>
    </row>
    <row r="37495" spans="141:141">
      <c r="EK37495" s="598"/>
    </row>
    <row r="37496" spans="141:141">
      <c r="EK37496" s="598"/>
    </row>
    <row r="37497" spans="141:141">
      <c r="EK37497" s="598"/>
    </row>
    <row r="37498" spans="141:141">
      <c r="EK37498" s="598"/>
    </row>
    <row r="37499" spans="141:141">
      <c r="EK37499" s="598"/>
    </row>
    <row r="37500" spans="141:141">
      <c r="EK37500" s="598"/>
    </row>
    <row r="37501" spans="141:141">
      <c r="EK37501" s="598"/>
    </row>
    <row r="37502" spans="141:141">
      <c r="EK37502" s="598"/>
    </row>
    <row r="37503" spans="141:141">
      <c r="EK37503" s="598"/>
    </row>
    <row r="37504" spans="141:141">
      <c r="EK37504" s="598"/>
    </row>
    <row r="37505" spans="141:141">
      <c r="EK37505" s="598"/>
    </row>
    <row r="37506" spans="141:141">
      <c r="EK37506" s="598"/>
    </row>
    <row r="37507" spans="141:141">
      <c r="EK37507" s="598"/>
    </row>
    <row r="37508" spans="141:141">
      <c r="EK37508" s="598"/>
    </row>
    <row r="37509" spans="141:141">
      <c r="EK37509" s="598"/>
    </row>
    <row r="37510" spans="141:141">
      <c r="EK37510" s="598"/>
    </row>
    <row r="37511" spans="141:141">
      <c r="EK37511" s="598"/>
    </row>
    <row r="37512" spans="141:141">
      <c r="EK37512" s="598"/>
    </row>
    <row r="37513" spans="141:141">
      <c r="EK37513" s="598"/>
    </row>
    <row r="37514" spans="141:141">
      <c r="EK37514" s="598"/>
    </row>
    <row r="37515" spans="141:141">
      <c r="EK37515" s="598"/>
    </row>
    <row r="37516" spans="141:141">
      <c r="EK37516" s="598"/>
    </row>
    <row r="37517" spans="141:141">
      <c r="EK37517" s="598"/>
    </row>
    <row r="37518" spans="141:141">
      <c r="EK37518" s="598"/>
    </row>
    <row r="37519" spans="141:141">
      <c r="EK37519" s="598"/>
    </row>
    <row r="37520" spans="141:141">
      <c r="EK37520" s="598"/>
    </row>
    <row r="37521" spans="141:141">
      <c r="EK37521" s="598"/>
    </row>
    <row r="37522" spans="141:141">
      <c r="EK37522" s="598"/>
    </row>
    <row r="37523" spans="141:141">
      <c r="EK37523" s="598"/>
    </row>
    <row r="37524" spans="141:141">
      <c r="EK37524" s="598"/>
    </row>
    <row r="37525" spans="141:141">
      <c r="EK37525" s="598"/>
    </row>
    <row r="37526" spans="141:141">
      <c r="EK37526" s="598"/>
    </row>
    <row r="37527" spans="141:141">
      <c r="EK37527" s="598"/>
    </row>
    <row r="37528" spans="141:141">
      <c r="EK37528" s="598"/>
    </row>
    <row r="37529" spans="141:141">
      <c r="EK37529" s="598"/>
    </row>
    <row r="37530" spans="141:141">
      <c r="EK37530" s="598"/>
    </row>
    <row r="37531" spans="141:141">
      <c r="EK37531" s="598"/>
    </row>
    <row r="37532" spans="141:141">
      <c r="EK37532" s="598"/>
    </row>
    <row r="37533" spans="141:141">
      <c r="EK37533" s="598"/>
    </row>
    <row r="37534" spans="141:141">
      <c r="EK37534" s="598"/>
    </row>
    <row r="37535" spans="141:141">
      <c r="EK37535" s="598"/>
    </row>
    <row r="37536" spans="141:141">
      <c r="EK37536" s="598"/>
    </row>
    <row r="37537" spans="141:141">
      <c r="EK37537" s="598"/>
    </row>
    <row r="37538" spans="141:141">
      <c r="EK37538" s="598"/>
    </row>
    <row r="37539" spans="141:141">
      <c r="EK37539" s="598"/>
    </row>
    <row r="37540" spans="141:141">
      <c r="EK37540" s="598"/>
    </row>
    <row r="37541" spans="141:141">
      <c r="EK37541" s="598"/>
    </row>
    <row r="37542" spans="141:141">
      <c r="EK37542" s="598"/>
    </row>
    <row r="37543" spans="141:141">
      <c r="EK37543" s="598"/>
    </row>
    <row r="37544" spans="141:141">
      <c r="EK37544" s="598"/>
    </row>
    <row r="37545" spans="141:141">
      <c r="EK37545" s="598"/>
    </row>
    <row r="37546" spans="141:141">
      <c r="EK37546" s="598"/>
    </row>
    <row r="37547" spans="141:141">
      <c r="EK37547" s="598"/>
    </row>
    <row r="37548" spans="141:141">
      <c r="EK37548" s="598"/>
    </row>
    <row r="37549" spans="141:141">
      <c r="EK37549" s="598"/>
    </row>
    <row r="37550" spans="141:141">
      <c r="EK37550" s="598"/>
    </row>
    <row r="37551" spans="141:141">
      <c r="EK37551" s="598"/>
    </row>
    <row r="37552" spans="141:141">
      <c r="EK37552" s="598"/>
    </row>
    <row r="37553" spans="141:141">
      <c r="EK37553" s="598"/>
    </row>
    <row r="37554" spans="141:141">
      <c r="EK37554" s="598"/>
    </row>
    <row r="37555" spans="141:141">
      <c r="EK37555" s="598"/>
    </row>
    <row r="37556" spans="141:141">
      <c r="EK37556" s="598"/>
    </row>
    <row r="37557" spans="141:141">
      <c r="EK37557" s="598"/>
    </row>
    <row r="37558" spans="141:141">
      <c r="EK37558" s="598"/>
    </row>
    <row r="37559" spans="141:141">
      <c r="EK37559" s="598"/>
    </row>
    <row r="37560" spans="141:141">
      <c r="EK37560" s="598"/>
    </row>
    <row r="37561" spans="141:141">
      <c r="EK37561" s="598"/>
    </row>
    <row r="37562" spans="141:141">
      <c r="EK37562" s="598"/>
    </row>
    <row r="37563" spans="141:141">
      <c r="EK37563" s="598"/>
    </row>
    <row r="37564" spans="141:141">
      <c r="EK37564" s="598"/>
    </row>
    <row r="37565" spans="141:141">
      <c r="EK37565" s="598"/>
    </row>
    <row r="37566" spans="141:141">
      <c r="EK37566" s="598"/>
    </row>
    <row r="37567" spans="141:141">
      <c r="EK37567" s="598"/>
    </row>
    <row r="37568" spans="141:141">
      <c r="EK37568" s="598"/>
    </row>
    <row r="37569" spans="141:141">
      <c r="EK37569" s="598"/>
    </row>
    <row r="37570" spans="141:141">
      <c r="EK37570" s="598"/>
    </row>
    <row r="37571" spans="141:141">
      <c r="EK37571" s="598"/>
    </row>
    <row r="37572" spans="141:141">
      <c r="EK37572" s="598"/>
    </row>
    <row r="37573" spans="141:141">
      <c r="EK37573" s="598"/>
    </row>
    <row r="37574" spans="141:141">
      <c r="EK37574" s="598"/>
    </row>
    <row r="37575" spans="141:141">
      <c r="EK37575" s="598"/>
    </row>
    <row r="37576" spans="141:141">
      <c r="EK37576" s="598"/>
    </row>
    <row r="37577" spans="141:141">
      <c r="EK37577" s="598"/>
    </row>
    <row r="37578" spans="141:141">
      <c r="EK37578" s="598"/>
    </row>
    <row r="37579" spans="141:141">
      <c r="EK37579" s="598"/>
    </row>
    <row r="37580" spans="141:141">
      <c r="EK37580" s="598"/>
    </row>
    <row r="37581" spans="141:141">
      <c r="EK37581" s="598"/>
    </row>
    <row r="37582" spans="141:141">
      <c r="EK37582" s="598"/>
    </row>
    <row r="37583" spans="141:141">
      <c r="EK37583" s="598"/>
    </row>
    <row r="37584" spans="141:141">
      <c r="EK37584" s="598"/>
    </row>
    <row r="37585" spans="141:141">
      <c r="EK37585" s="598"/>
    </row>
    <row r="37586" spans="141:141">
      <c r="EK37586" s="598"/>
    </row>
    <row r="37587" spans="141:141">
      <c r="EK37587" s="598"/>
    </row>
    <row r="37588" spans="141:141">
      <c r="EK37588" s="598"/>
    </row>
    <row r="37589" spans="141:141">
      <c r="EK37589" s="598"/>
    </row>
    <row r="37590" spans="141:141">
      <c r="EK37590" s="598"/>
    </row>
    <row r="37591" spans="141:141">
      <c r="EK37591" s="598"/>
    </row>
    <row r="37592" spans="141:141">
      <c r="EK37592" s="598"/>
    </row>
    <row r="37593" spans="141:141">
      <c r="EK37593" s="598"/>
    </row>
    <row r="37594" spans="141:141">
      <c r="EK37594" s="598"/>
    </row>
    <row r="37595" spans="141:141">
      <c r="EK37595" s="598"/>
    </row>
    <row r="37596" spans="141:141">
      <c r="EK37596" s="598"/>
    </row>
    <row r="37597" spans="141:141">
      <c r="EK37597" s="598"/>
    </row>
    <row r="37598" spans="141:141">
      <c r="EK37598" s="598"/>
    </row>
    <row r="37599" spans="141:141">
      <c r="EK37599" s="598"/>
    </row>
    <row r="37600" spans="141:141">
      <c r="EK37600" s="598"/>
    </row>
    <row r="37601" spans="141:141">
      <c r="EK37601" s="598"/>
    </row>
    <row r="37602" spans="141:141">
      <c r="EK37602" s="598"/>
    </row>
    <row r="37603" spans="141:141">
      <c r="EK37603" s="598"/>
    </row>
    <row r="37604" spans="141:141">
      <c r="EK37604" s="598"/>
    </row>
    <row r="37605" spans="141:141">
      <c r="EK37605" s="598"/>
    </row>
    <row r="37606" spans="141:141">
      <c r="EK37606" s="598"/>
    </row>
    <row r="37607" spans="141:141">
      <c r="EK37607" s="598"/>
    </row>
    <row r="37608" spans="141:141">
      <c r="EK37608" s="598"/>
    </row>
    <row r="37609" spans="141:141">
      <c r="EK37609" s="598"/>
    </row>
    <row r="37610" spans="141:141">
      <c r="EK37610" s="598"/>
    </row>
    <row r="37611" spans="141:141">
      <c r="EK37611" s="598"/>
    </row>
    <row r="37612" spans="141:141">
      <c r="EK37612" s="598"/>
    </row>
    <row r="37613" spans="141:141">
      <c r="EK37613" s="598"/>
    </row>
    <row r="37614" spans="141:141">
      <c r="EK37614" s="598"/>
    </row>
    <row r="37615" spans="141:141">
      <c r="EK37615" s="598"/>
    </row>
    <row r="37616" spans="141:141">
      <c r="EK37616" s="598"/>
    </row>
    <row r="37617" spans="141:141">
      <c r="EK37617" s="598"/>
    </row>
    <row r="37618" spans="141:141">
      <c r="EK37618" s="598"/>
    </row>
    <row r="37619" spans="141:141">
      <c r="EK37619" s="598"/>
    </row>
    <row r="37620" spans="141:141">
      <c r="EK37620" s="598"/>
    </row>
    <row r="37621" spans="141:141">
      <c r="EK37621" s="598"/>
    </row>
    <row r="37622" spans="141:141">
      <c r="EK37622" s="598"/>
    </row>
    <row r="37623" spans="141:141">
      <c r="EK37623" s="598"/>
    </row>
    <row r="37624" spans="141:141">
      <c r="EK37624" s="598"/>
    </row>
    <row r="37625" spans="141:141">
      <c r="EK37625" s="598"/>
    </row>
    <row r="37626" spans="141:141">
      <c r="EK37626" s="598"/>
    </row>
    <row r="37627" spans="141:141">
      <c r="EK37627" s="598"/>
    </row>
    <row r="37628" spans="141:141">
      <c r="EK37628" s="598"/>
    </row>
    <row r="37629" spans="141:141">
      <c r="EK37629" s="598"/>
    </row>
    <row r="37630" spans="141:141">
      <c r="EK37630" s="598"/>
    </row>
    <row r="37631" spans="141:141">
      <c r="EK37631" s="598"/>
    </row>
    <row r="37632" spans="141:141">
      <c r="EK37632" s="598"/>
    </row>
    <row r="37633" spans="141:141">
      <c r="EK37633" s="598"/>
    </row>
    <row r="37634" spans="141:141">
      <c r="EK37634" s="598"/>
    </row>
    <row r="37635" spans="141:141">
      <c r="EK37635" s="598"/>
    </row>
    <row r="37636" spans="141:141">
      <c r="EK37636" s="598"/>
    </row>
    <row r="37637" spans="141:141">
      <c r="EK37637" s="598"/>
    </row>
    <row r="37638" spans="141:141">
      <c r="EK37638" s="598"/>
    </row>
    <row r="37639" spans="141:141">
      <c r="EK37639" s="598"/>
    </row>
    <row r="37640" spans="141:141">
      <c r="EK37640" s="598"/>
    </row>
    <row r="37641" spans="141:141">
      <c r="EK37641" s="598"/>
    </row>
    <row r="37642" spans="141:141">
      <c r="EK37642" s="598"/>
    </row>
    <row r="37643" spans="141:141">
      <c r="EK37643" s="598"/>
    </row>
    <row r="37644" spans="141:141">
      <c r="EK37644" s="598"/>
    </row>
    <row r="37645" spans="141:141">
      <c r="EK37645" s="598"/>
    </row>
    <row r="37646" spans="141:141">
      <c r="EK37646" s="598"/>
    </row>
    <row r="37647" spans="141:141">
      <c r="EK37647" s="598"/>
    </row>
    <row r="37648" spans="141:141">
      <c r="EK37648" s="598"/>
    </row>
    <row r="37649" spans="141:141">
      <c r="EK37649" s="598"/>
    </row>
    <row r="37650" spans="141:141">
      <c r="EK37650" s="598"/>
    </row>
    <row r="37651" spans="141:141">
      <c r="EK37651" s="598"/>
    </row>
    <row r="37652" spans="141:141">
      <c r="EK37652" s="598"/>
    </row>
    <row r="37653" spans="141:141">
      <c r="EK37653" s="598"/>
    </row>
    <row r="37654" spans="141:141">
      <c r="EK37654" s="598"/>
    </row>
    <row r="37655" spans="141:141">
      <c r="EK37655" s="598"/>
    </row>
    <row r="37656" spans="141:141">
      <c r="EK37656" s="598"/>
    </row>
    <row r="37657" spans="141:141">
      <c r="EK37657" s="598"/>
    </row>
    <row r="37658" spans="141:141">
      <c r="EK37658" s="598"/>
    </row>
    <row r="37659" spans="141:141">
      <c r="EK37659" s="598"/>
    </row>
    <row r="37660" spans="141:141">
      <c r="EK37660" s="598"/>
    </row>
    <row r="37661" spans="141:141">
      <c r="EK37661" s="598"/>
    </row>
    <row r="37662" spans="141:141">
      <c r="EK37662" s="598"/>
    </row>
    <row r="37663" spans="141:141">
      <c r="EK37663" s="598"/>
    </row>
    <row r="37664" spans="141:141">
      <c r="EK37664" s="598"/>
    </row>
    <row r="37665" spans="141:141">
      <c r="EK37665" s="598"/>
    </row>
    <row r="37666" spans="141:141">
      <c r="EK37666" s="598"/>
    </row>
    <row r="37667" spans="141:141">
      <c r="EK37667" s="598"/>
    </row>
    <row r="37668" spans="141:141">
      <c r="EK37668" s="598"/>
    </row>
    <row r="37669" spans="141:141">
      <c r="EK37669" s="598"/>
    </row>
    <row r="37670" spans="141:141">
      <c r="EK37670" s="598"/>
    </row>
    <row r="37671" spans="141:141">
      <c r="EK37671" s="598"/>
    </row>
    <row r="37672" spans="141:141">
      <c r="EK37672" s="598"/>
    </row>
    <row r="37673" spans="141:141">
      <c r="EK37673" s="598"/>
    </row>
    <row r="37674" spans="141:141">
      <c r="EK37674" s="598"/>
    </row>
    <row r="37675" spans="141:141">
      <c r="EK37675" s="598"/>
    </row>
    <row r="37676" spans="141:141">
      <c r="EK37676" s="598"/>
    </row>
    <row r="37677" spans="141:141">
      <c r="EK37677" s="598"/>
    </row>
    <row r="37678" spans="141:141">
      <c r="EK37678" s="598"/>
    </row>
    <row r="37679" spans="141:141">
      <c r="EK37679" s="598"/>
    </row>
    <row r="37680" spans="141:141">
      <c r="EK37680" s="598"/>
    </row>
    <row r="37681" spans="141:141">
      <c r="EK37681" s="598"/>
    </row>
    <row r="37682" spans="141:141">
      <c r="EK37682" s="598"/>
    </row>
    <row r="37683" spans="141:141">
      <c r="EK37683" s="598"/>
    </row>
    <row r="37684" spans="141:141">
      <c r="EK37684" s="598"/>
    </row>
    <row r="37685" spans="141:141">
      <c r="EK37685" s="598"/>
    </row>
    <row r="37686" spans="141:141">
      <c r="EK37686" s="598"/>
    </row>
    <row r="37687" spans="141:141">
      <c r="EK37687" s="598"/>
    </row>
    <row r="37688" spans="141:141">
      <c r="EK37688" s="598"/>
    </row>
    <row r="37689" spans="141:141">
      <c r="EK37689" s="598"/>
    </row>
    <row r="37690" spans="141:141">
      <c r="EK37690" s="598"/>
    </row>
    <row r="37691" spans="141:141">
      <c r="EK37691" s="598"/>
    </row>
    <row r="37692" spans="141:141">
      <c r="EK37692" s="598"/>
    </row>
    <row r="37693" spans="141:141">
      <c r="EK37693" s="598"/>
    </row>
    <row r="37694" spans="141:141">
      <c r="EK37694" s="598"/>
    </row>
    <row r="37695" spans="141:141">
      <c r="EK37695" s="598"/>
    </row>
    <row r="37696" spans="141:141">
      <c r="EK37696" s="598"/>
    </row>
    <row r="37697" spans="141:141">
      <c r="EK37697" s="598"/>
    </row>
    <row r="37698" spans="141:141">
      <c r="EK37698" s="598"/>
    </row>
    <row r="37699" spans="141:141">
      <c r="EK37699" s="598"/>
    </row>
    <row r="37700" spans="141:141">
      <c r="EK37700" s="598"/>
    </row>
    <row r="37701" spans="141:141">
      <c r="EK37701" s="598"/>
    </row>
    <row r="37702" spans="141:141">
      <c r="EK37702" s="598"/>
    </row>
    <row r="37703" spans="141:141">
      <c r="EK37703" s="598"/>
    </row>
    <row r="37704" spans="141:141">
      <c r="EK37704" s="598"/>
    </row>
    <row r="37705" spans="141:141">
      <c r="EK37705" s="598"/>
    </row>
    <row r="37706" spans="141:141">
      <c r="EK37706" s="598"/>
    </row>
    <row r="37707" spans="141:141">
      <c r="EK37707" s="598"/>
    </row>
    <row r="37708" spans="141:141">
      <c r="EK37708" s="598"/>
    </row>
    <row r="37709" spans="141:141">
      <c r="EK37709" s="598"/>
    </row>
    <row r="37710" spans="141:141">
      <c r="EK37710" s="598"/>
    </row>
    <row r="37711" spans="141:141">
      <c r="EK37711" s="598"/>
    </row>
    <row r="37712" spans="141:141">
      <c r="EK37712" s="598"/>
    </row>
    <row r="37713" spans="141:141">
      <c r="EK37713" s="598"/>
    </row>
    <row r="37714" spans="141:141">
      <c r="EK37714" s="598"/>
    </row>
    <row r="37715" spans="141:141">
      <c r="EK37715" s="598"/>
    </row>
    <row r="37716" spans="141:141">
      <c r="EK37716" s="598"/>
    </row>
    <row r="37717" spans="141:141">
      <c r="EK37717" s="598"/>
    </row>
    <row r="37718" spans="141:141">
      <c r="EK37718" s="598"/>
    </row>
    <row r="37719" spans="141:141">
      <c r="EK37719" s="598"/>
    </row>
    <row r="37720" spans="141:141">
      <c r="EK37720" s="598"/>
    </row>
    <row r="37721" spans="141:141">
      <c r="EK37721" s="598"/>
    </row>
    <row r="37722" spans="141:141">
      <c r="EK37722" s="598"/>
    </row>
    <row r="37723" spans="141:141">
      <c r="EK37723" s="598"/>
    </row>
    <row r="37724" spans="141:141">
      <c r="EK37724" s="598"/>
    </row>
    <row r="37725" spans="141:141">
      <c r="EK37725" s="598"/>
    </row>
    <row r="37726" spans="141:141">
      <c r="EK37726" s="598"/>
    </row>
    <row r="37727" spans="141:141">
      <c r="EK37727" s="598"/>
    </row>
    <row r="37728" spans="141:141">
      <c r="EK37728" s="598"/>
    </row>
    <row r="37729" spans="141:141">
      <c r="EK37729" s="598"/>
    </row>
    <row r="37730" spans="141:141">
      <c r="EK37730" s="598"/>
    </row>
    <row r="37731" spans="141:141">
      <c r="EK37731" s="598"/>
    </row>
    <row r="37732" spans="141:141">
      <c r="EK37732" s="598"/>
    </row>
    <row r="37733" spans="141:141">
      <c r="EK37733" s="598"/>
    </row>
    <row r="37734" spans="141:141">
      <c r="EK37734" s="598"/>
    </row>
    <row r="37735" spans="141:141">
      <c r="EK37735" s="598"/>
    </row>
    <row r="37736" spans="141:141">
      <c r="EK37736" s="598"/>
    </row>
    <row r="37737" spans="141:141">
      <c r="EK37737" s="598"/>
    </row>
    <row r="37738" spans="141:141">
      <c r="EK37738" s="598"/>
    </row>
    <row r="37739" spans="141:141">
      <c r="EK37739" s="598"/>
    </row>
    <row r="37740" spans="141:141">
      <c r="EK37740" s="598"/>
    </row>
    <row r="37741" spans="141:141">
      <c r="EK37741" s="598"/>
    </row>
    <row r="37742" spans="141:141">
      <c r="EK37742" s="598"/>
    </row>
    <row r="37743" spans="141:141">
      <c r="EK37743" s="598"/>
    </row>
    <row r="37744" spans="141:141">
      <c r="EK37744" s="598"/>
    </row>
    <row r="37745" spans="141:141">
      <c r="EK37745" s="598"/>
    </row>
    <row r="37746" spans="141:141">
      <c r="EK37746" s="598"/>
    </row>
    <row r="37747" spans="141:141">
      <c r="EK37747" s="598"/>
    </row>
    <row r="37748" spans="141:141">
      <c r="EK37748" s="598"/>
    </row>
    <row r="37749" spans="141:141">
      <c r="EK37749" s="598"/>
    </row>
    <row r="37750" spans="141:141">
      <c r="EK37750" s="598"/>
    </row>
    <row r="37751" spans="141:141">
      <c r="EK37751" s="598"/>
    </row>
    <row r="37752" spans="141:141">
      <c r="EK37752" s="598"/>
    </row>
    <row r="37753" spans="141:141">
      <c r="EK37753" s="598"/>
    </row>
    <row r="37754" spans="141:141">
      <c r="EK37754" s="598"/>
    </row>
    <row r="37755" spans="141:141">
      <c r="EK37755" s="598"/>
    </row>
    <row r="37756" spans="141:141">
      <c r="EK37756" s="598"/>
    </row>
    <row r="37757" spans="141:141">
      <c r="EK37757" s="598"/>
    </row>
    <row r="37758" spans="141:141">
      <c r="EK37758" s="598"/>
    </row>
    <row r="37759" spans="141:141">
      <c r="EK37759" s="598"/>
    </row>
    <row r="37760" spans="141:141">
      <c r="EK37760" s="598"/>
    </row>
    <row r="37761" spans="141:141">
      <c r="EK37761" s="598"/>
    </row>
    <row r="37762" spans="141:141">
      <c r="EK37762" s="598"/>
    </row>
    <row r="37763" spans="141:141">
      <c r="EK37763" s="598"/>
    </row>
    <row r="37764" spans="141:141">
      <c r="EK37764" s="598"/>
    </row>
    <row r="37765" spans="141:141">
      <c r="EK37765" s="598"/>
    </row>
    <row r="37766" spans="141:141">
      <c r="EK37766" s="598"/>
    </row>
    <row r="37767" spans="141:141">
      <c r="EK37767" s="598"/>
    </row>
    <row r="37768" spans="141:141">
      <c r="EK37768" s="598"/>
    </row>
    <row r="37769" spans="141:141">
      <c r="EK37769" s="598"/>
    </row>
    <row r="37770" spans="141:141">
      <c r="EK37770" s="598"/>
    </row>
    <row r="37771" spans="141:141">
      <c r="EK37771" s="598"/>
    </row>
    <row r="37772" spans="141:141">
      <c r="EK37772" s="598"/>
    </row>
    <row r="37773" spans="141:141">
      <c r="EK37773" s="598"/>
    </row>
    <row r="37774" spans="141:141">
      <c r="EK37774" s="598"/>
    </row>
    <row r="37775" spans="141:141">
      <c r="EK37775" s="598"/>
    </row>
    <row r="37776" spans="141:141">
      <c r="EK37776" s="598"/>
    </row>
    <row r="37777" spans="141:141">
      <c r="EK37777" s="598"/>
    </row>
    <row r="37778" spans="141:141">
      <c r="EK37778" s="598"/>
    </row>
    <row r="37779" spans="141:141">
      <c r="EK37779" s="598"/>
    </row>
    <row r="37780" spans="141:141">
      <c r="EK37780" s="598"/>
    </row>
    <row r="37781" spans="141:141">
      <c r="EK37781" s="598"/>
    </row>
    <row r="37782" spans="141:141">
      <c r="EK37782" s="598"/>
    </row>
    <row r="37783" spans="141:141">
      <c r="EK37783" s="598"/>
    </row>
    <row r="37784" spans="141:141">
      <c r="EK37784" s="598"/>
    </row>
    <row r="37785" spans="141:141">
      <c r="EK37785" s="598"/>
    </row>
    <row r="37786" spans="141:141">
      <c r="EK37786" s="598"/>
    </row>
    <row r="37787" spans="141:141">
      <c r="EK37787" s="598"/>
    </row>
    <row r="37788" spans="141:141">
      <c r="EK37788" s="598"/>
    </row>
    <row r="37789" spans="141:141">
      <c r="EK37789" s="598"/>
    </row>
    <row r="37790" spans="141:141">
      <c r="EK37790" s="598"/>
    </row>
    <row r="37791" spans="141:141">
      <c r="EK37791" s="598"/>
    </row>
    <row r="37792" spans="141:141">
      <c r="EK37792" s="598"/>
    </row>
    <row r="37793" spans="141:141">
      <c r="EK37793" s="598"/>
    </row>
    <row r="37794" spans="141:141">
      <c r="EK37794" s="598"/>
    </row>
    <row r="37795" spans="141:141">
      <c r="EK37795" s="598"/>
    </row>
    <row r="37796" spans="141:141">
      <c r="EK37796" s="598"/>
    </row>
    <row r="37797" spans="141:141">
      <c r="EK37797" s="598"/>
    </row>
    <row r="37798" spans="141:141">
      <c r="EK37798" s="598"/>
    </row>
    <row r="37799" spans="141:141">
      <c r="EK37799" s="598"/>
    </row>
    <row r="37800" spans="141:141">
      <c r="EK37800" s="598"/>
    </row>
    <row r="37801" spans="141:141">
      <c r="EK37801" s="598"/>
    </row>
    <row r="37802" spans="141:141">
      <c r="EK37802" s="598"/>
    </row>
    <row r="37803" spans="141:141">
      <c r="EK37803" s="598"/>
    </row>
    <row r="37804" spans="141:141">
      <c r="EK37804" s="598"/>
    </row>
    <row r="37805" spans="141:141">
      <c r="EK37805" s="598"/>
    </row>
    <row r="37806" spans="141:141">
      <c r="EK37806" s="598"/>
    </row>
    <row r="37807" spans="141:141">
      <c r="EK37807" s="598"/>
    </row>
    <row r="37808" spans="141:141">
      <c r="EK37808" s="598"/>
    </row>
    <row r="37809" spans="141:141">
      <c r="EK37809" s="598"/>
    </row>
    <row r="37810" spans="141:141">
      <c r="EK37810" s="598"/>
    </row>
    <row r="37811" spans="141:141">
      <c r="EK37811" s="598"/>
    </row>
    <row r="37812" spans="141:141">
      <c r="EK37812" s="598"/>
    </row>
    <row r="37813" spans="141:141">
      <c r="EK37813" s="598"/>
    </row>
    <row r="37814" spans="141:141">
      <c r="EK37814" s="598"/>
    </row>
    <row r="37815" spans="141:141">
      <c r="EK37815" s="598"/>
    </row>
    <row r="37816" spans="141:141">
      <c r="EK37816" s="598"/>
    </row>
    <row r="37817" spans="141:141">
      <c r="EK37817" s="598"/>
    </row>
    <row r="37818" spans="141:141">
      <c r="EK37818" s="598"/>
    </row>
    <row r="37819" spans="141:141">
      <c r="EK37819" s="598"/>
    </row>
    <row r="37820" spans="141:141">
      <c r="EK37820" s="598"/>
    </row>
    <row r="37821" spans="141:141">
      <c r="EK37821" s="598"/>
    </row>
    <row r="37822" spans="141:141">
      <c r="EK37822" s="598"/>
    </row>
    <row r="37823" spans="141:141">
      <c r="EK37823" s="598"/>
    </row>
    <row r="37824" spans="141:141">
      <c r="EK37824" s="598"/>
    </row>
    <row r="37825" spans="141:141">
      <c r="EK37825" s="598"/>
    </row>
    <row r="37826" spans="141:141">
      <c r="EK37826" s="598"/>
    </row>
    <row r="37827" spans="141:141">
      <c r="EK37827" s="598"/>
    </row>
    <row r="37828" spans="141:141">
      <c r="EK37828" s="598"/>
    </row>
    <row r="37829" spans="141:141">
      <c r="EK37829" s="598"/>
    </row>
    <row r="37830" spans="141:141">
      <c r="EK37830" s="598"/>
    </row>
    <row r="37831" spans="141:141">
      <c r="EK37831" s="598"/>
    </row>
    <row r="37832" spans="141:141">
      <c r="EK37832" s="598"/>
    </row>
    <row r="37833" spans="141:141">
      <c r="EK37833" s="598"/>
    </row>
    <row r="37834" spans="141:141">
      <c r="EK37834" s="598"/>
    </row>
    <row r="37835" spans="141:141">
      <c r="EK37835" s="598"/>
    </row>
    <row r="37836" spans="141:141">
      <c r="EK37836" s="598"/>
    </row>
    <row r="37837" spans="141:141">
      <c r="EK37837" s="598"/>
    </row>
    <row r="37838" spans="141:141">
      <c r="EK37838" s="598"/>
    </row>
    <row r="37839" spans="141:141">
      <c r="EK37839" s="598"/>
    </row>
    <row r="37840" spans="141:141">
      <c r="EK37840" s="598"/>
    </row>
    <row r="37841" spans="141:141">
      <c r="EK37841" s="598"/>
    </row>
    <row r="37842" spans="141:141">
      <c r="EK37842" s="598"/>
    </row>
    <row r="37843" spans="141:141">
      <c r="EK37843" s="598"/>
    </row>
    <row r="37844" spans="141:141">
      <c r="EK37844" s="598"/>
    </row>
    <row r="37845" spans="141:141">
      <c r="EK37845" s="598"/>
    </row>
    <row r="37846" spans="141:141">
      <c r="EK37846" s="598"/>
    </row>
    <row r="37847" spans="141:141">
      <c r="EK37847" s="598"/>
    </row>
    <row r="37848" spans="141:141">
      <c r="EK37848" s="598"/>
    </row>
    <row r="37849" spans="141:141">
      <c r="EK37849" s="598"/>
    </row>
    <row r="37850" spans="141:141">
      <c r="EK37850" s="598"/>
    </row>
    <row r="37851" spans="141:141">
      <c r="EK37851" s="598"/>
    </row>
    <row r="37852" spans="141:141">
      <c r="EK37852" s="598"/>
    </row>
    <row r="37853" spans="141:141">
      <c r="EK37853" s="598"/>
    </row>
    <row r="37854" spans="141:141">
      <c r="EK37854" s="598"/>
    </row>
    <row r="37855" spans="141:141">
      <c r="EK37855" s="598"/>
    </row>
    <row r="37856" spans="141:141">
      <c r="EK37856" s="598"/>
    </row>
    <row r="37857" spans="141:141">
      <c r="EK37857" s="598"/>
    </row>
    <row r="37858" spans="141:141">
      <c r="EK37858" s="598"/>
    </row>
    <row r="37859" spans="141:141">
      <c r="EK37859" s="598"/>
    </row>
    <row r="37860" spans="141:141">
      <c r="EK37860" s="598"/>
    </row>
    <row r="37861" spans="141:141">
      <c r="EK37861" s="598"/>
    </row>
    <row r="37862" spans="141:141">
      <c r="EK37862" s="598"/>
    </row>
    <row r="37863" spans="141:141">
      <c r="EK37863" s="598"/>
    </row>
    <row r="37864" spans="141:141">
      <c r="EK37864" s="598"/>
    </row>
    <row r="37865" spans="141:141">
      <c r="EK37865" s="598"/>
    </row>
    <row r="37866" spans="141:141">
      <c r="EK37866" s="598"/>
    </row>
    <row r="37867" spans="141:141">
      <c r="EK37867" s="598"/>
    </row>
    <row r="37868" spans="141:141">
      <c r="EK37868" s="598"/>
    </row>
    <row r="37869" spans="141:141">
      <c r="EK37869" s="598"/>
    </row>
    <row r="37870" spans="141:141">
      <c r="EK37870" s="598"/>
    </row>
    <row r="37871" spans="141:141">
      <c r="EK37871" s="598"/>
    </row>
    <row r="37872" spans="141:141">
      <c r="EK37872" s="598"/>
    </row>
    <row r="37873" spans="141:141">
      <c r="EK37873" s="598"/>
    </row>
    <row r="37874" spans="141:141">
      <c r="EK37874" s="598"/>
    </row>
    <row r="37875" spans="141:141">
      <c r="EK37875" s="598"/>
    </row>
    <row r="37876" spans="141:141">
      <c r="EK37876" s="598"/>
    </row>
    <row r="37877" spans="141:141">
      <c r="EK37877" s="598"/>
    </row>
    <row r="37878" spans="141:141">
      <c r="EK37878" s="598"/>
    </row>
    <row r="37879" spans="141:141">
      <c r="EK37879" s="598"/>
    </row>
    <row r="37880" spans="141:141">
      <c r="EK37880" s="598"/>
    </row>
    <row r="37881" spans="141:141">
      <c r="EK37881" s="598"/>
    </row>
    <row r="37882" spans="141:141">
      <c r="EK37882" s="598"/>
    </row>
    <row r="37883" spans="141:141">
      <c r="EK37883" s="598"/>
    </row>
    <row r="37884" spans="141:141">
      <c r="EK37884" s="598"/>
    </row>
    <row r="37885" spans="141:141">
      <c r="EK37885" s="598"/>
    </row>
    <row r="37886" spans="141:141">
      <c r="EK37886" s="598"/>
    </row>
    <row r="37887" spans="141:141">
      <c r="EK37887" s="598"/>
    </row>
    <row r="37888" spans="141:141">
      <c r="EK37888" s="598"/>
    </row>
    <row r="37889" spans="141:141">
      <c r="EK37889" s="598"/>
    </row>
    <row r="37890" spans="141:141">
      <c r="EK37890" s="598"/>
    </row>
    <row r="37891" spans="141:141">
      <c r="EK37891" s="598"/>
    </row>
    <row r="37892" spans="141:141">
      <c r="EK37892" s="598"/>
    </row>
    <row r="37893" spans="141:141">
      <c r="EK37893" s="598"/>
    </row>
    <row r="37894" spans="141:141">
      <c r="EK37894" s="598"/>
    </row>
    <row r="37895" spans="141:141">
      <c r="EK37895" s="598"/>
    </row>
    <row r="37896" spans="141:141">
      <c r="EK37896" s="598"/>
    </row>
    <row r="37897" spans="141:141">
      <c r="EK37897" s="598"/>
    </row>
    <row r="37898" spans="141:141">
      <c r="EK37898" s="598"/>
    </row>
    <row r="37899" spans="141:141">
      <c r="EK37899" s="598"/>
    </row>
    <row r="37900" spans="141:141">
      <c r="EK37900" s="598"/>
    </row>
    <row r="37901" spans="141:141">
      <c r="EK37901" s="598"/>
    </row>
    <row r="37902" spans="141:141">
      <c r="EK37902" s="598"/>
    </row>
    <row r="37903" spans="141:141">
      <c r="EK37903" s="598"/>
    </row>
    <row r="37904" spans="141:141">
      <c r="EK37904" s="598"/>
    </row>
    <row r="37905" spans="141:141">
      <c r="EK37905" s="598"/>
    </row>
    <row r="37906" spans="141:141">
      <c r="EK37906" s="598"/>
    </row>
    <row r="37907" spans="141:141">
      <c r="EK37907" s="598"/>
    </row>
    <row r="37908" spans="141:141">
      <c r="EK37908" s="598"/>
    </row>
    <row r="37909" spans="141:141">
      <c r="EK37909" s="598"/>
    </row>
    <row r="37910" spans="141:141">
      <c r="EK37910" s="598"/>
    </row>
    <row r="37911" spans="141:141">
      <c r="EK37911" s="598"/>
    </row>
    <row r="37912" spans="141:141">
      <c r="EK37912" s="598"/>
    </row>
    <row r="37913" spans="141:141">
      <c r="EK37913" s="598"/>
    </row>
    <row r="37914" spans="141:141">
      <c r="EK37914" s="598"/>
    </row>
    <row r="37915" spans="141:141">
      <c r="EK37915" s="598"/>
    </row>
    <row r="37916" spans="141:141">
      <c r="EK37916" s="598"/>
    </row>
    <row r="37917" spans="141:141">
      <c r="EK37917" s="598"/>
    </row>
    <row r="37918" spans="141:141">
      <c r="EK37918" s="598"/>
    </row>
    <row r="37919" spans="141:141">
      <c r="EK37919" s="598"/>
    </row>
    <row r="37920" spans="141:141">
      <c r="EK37920" s="598"/>
    </row>
    <row r="37921" spans="141:141">
      <c r="EK37921" s="598"/>
    </row>
    <row r="37922" spans="141:141">
      <c r="EK37922" s="598"/>
    </row>
    <row r="37923" spans="141:141">
      <c r="EK37923" s="598"/>
    </row>
    <row r="37924" spans="141:141">
      <c r="EK37924" s="598"/>
    </row>
    <row r="37925" spans="141:141">
      <c r="EK37925" s="598"/>
    </row>
    <row r="37926" spans="141:141">
      <c r="EK37926" s="598"/>
    </row>
    <row r="37927" spans="141:141">
      <c r="EK37927" s="598"/>
    </row>
    <row r="37928" spans="141:141">
      <c r="EK37928" s="598"/>
    </row>
    <row r="37929" spans="141:141">
      <c r="EK37929" s="598"/>
    </row>
    <row r="37930" spans="141:141">
      <c r="EK37930" s="598"/>
    </row>
    <row r="37931" spans="141:141">
      <c r="EK37931" s="598"/>
    </row>
    <row r="37932" spans="141:141">
      <c r="EK37932" s="598"/>
    </row>
    <row r="37933" spans="141:141">
      <c r="EK37933" s="598"/>
    </row>
    <row r="37934" spans="141:141">
      <c r="EK37934" s="598"/>
    </row>
    <row r="37935" spans="141:141">
      <c r="EK37935" s="598"/>
    </row>
    <row r="37936" spans="141:141">
      <c r="EK37936" s="598"/>
    </row>
    <row r="37937" spans="141:141">
      <c r="EK37937" s="598"/>
    </row>
    <row r="37938" spans="141:141">
      <c r="EK37938" s="598"/>
    </row>
    <row r="37939" spans="141:141">
      <c r="EK37939" s="598"/>
    </row>
    <row r="37940" spans="141:141">
      <c r="EK37940" s="598"/>
    </row>
    <row r="37941" spans="141:141">
      <c r="EK37941" s="598"/>
    </row>
    <row r="37942" spans="141:141">
      <c r="EK37942" s="598"/>
    </row>
    <row r="37943" spans="141:141">
      <c r="EK37943" s="598"/>
    </row>
    <row r="37944" spans="141:141">
      <c r="EK37944" s="598"/>
    </row>
    <row r="37945" spans="141:141">
      <c r="EK37945" s="598"/>
    </row>
    <row r="37946" spans="141:141">
      <c r="EK37946" s="598"/>
    </row>
    <row r="37947" spans="141:141">
      <c r="EK37947" s="598"/>
    </row>
    <row r="37948" spans="141:141">
      <c r="EK37948" s="598"/>
    </row>
    <row r="37949" spans="141:141">
      <c r="EK37949" s="598"/>
    </row>
    <row r="37950" spans="141:141">
      <c r="EK37950" s="598"/>
    </row>
    <row r="37951" spans="141:141">
      <c r="EK37951" s="598"/>
    </row>
    <row r="37952" spans="141:141">
      <c r="EK37952" s="598"/>
    </row>
    <row r="37953" spans="141:141">
      <c r="EK37953" s="598"/>
    </row>
    <row r="37954" spans="141:141">
      <c r="EK37954" s="598"/>
    </row>
    <row r="37955" spans="141:141">
      <c r="EK37955" s="598"/>
    </row>
    <row r="37956" spans="141:141">
      <c r="EK37956" s="598"/>
    </row>
    <row r="37957" spans="141:141">
      <c r="EK37957" s="598"/>
    </row>
    <row r="37958" spans="141:141">
      <c r="EK37958" s="598"/>
    </row>
    <row r="37959" spans="141:141">
      <c r="EK37959" s="598"/>
    </row>
    <row r="37960" spans="141:141">
      <c r="EK37960" s="598"/>
    </row>
    <row r="37961" spans="141:141">
      <c r="EK37961" s="598"/>
    </row>
    <row r="37962" spans="141:141">
      <c r="EK37962" s="598"/>
    </row>
    <row r="37963" spans="141:141">
      <c r="EK37963" s="598"/>
    </row>
    <row r="37964" spans="141:141">
      <c r="EK37964" s="598"/>
    </row>
    <row r="37965" spans="141:141">
      <c r="EK37965" s="598"/>
    </row>
    <row r="37966" spans="141:141">
      <c r="EK37966" s="598"/>
    </row>
    <row r="37967" spans="141:141">
      <c r="EK37967" s="598"/>
    </row>
    <row r="37968" spans="141:141">
      <c r="EK37968" s="598"/>
    </row>
    <row r="37969" spans="141:141">
      <c r="EK37969" s="598"/>
    </row>
    <row r="37970" spans="141:141">
      <c r="EK37970" s="598"/>
    </row>
    <row r="37971" spans="141:141">
      <c r="EK37971" s="598"/>
    </row>
    <row r="37972" spans="141:141">
      <c r="EK37972" s="598"/>
    </row>
    <row r="37973" spans="141:141">
      <c r="EK37973" s="598"/>
    </row>
    <row r="37974" spans="141:141">
      <c r="EK37974" s="598"/>
    </row>
    <row r="37975" spans="141:141">
      <c r="EK37975" s="598"/>
    </row>
    <row r="37976" spans="141:141">
      <c r="EK37976" s="598"/>
    </row>
    <row r="37977" spans="141:141">
      <c r="EK37977" s="598"/>
    </row>
    <row r="37978" spans="141:141">
      <c r="EK37978" s="598"/>
    </row>
    <row r="37979" spans="141:141">
      <c r="EK37979" s="598"/>
    </row>
    <row r="37980" spans="141:141">
      <c r="EK37980" s="598"/>
    </row>
    <row r="37981" spans="141:141">
      <c r="EK37981" s="598"/>
    </row>
    <row r="37982" spans="141:141">
      <c r="EK37982" s="598"/>
    </row>
    <row r="37983" spans="141:141">
      <c r="EK37983" s="598"/>
    </row>
    <row r="37984" spans="141:141">
      <c r="EK37984" s="598"/>
    </row>
    <row r="37985" spans="141:141">
      <c r="EK37985" s="598"/>
    </row>
    <row r="37986" spans="141:141">
      <c r="EK37986" s="598"/>
    </row>
    <row r="37987" spans="141:141">
      <c r="EK37987" s="598"/>
    </row>
    <row r="37988" spans="141:141">
      <c r="EK37988" s="598"/>
    </row>
    <row r="37989" spans="141:141">
      <c r="EK37989" s="598"/>
    </row>
    <row r="37990" spans="141:141">
      <c r="EK37990" s="598"/>
    </row>
    <row r="37991" spans="141:141">
      <c r="EK37991" s="598"/>
    </row>
    <row r="37992" spans="141:141">
      <c r="EK37992" s="598"/>
    </row>
    <row r="37993" spans="141:141">
      <c r="EK37993" s="598"/>
    </row>
    <row r="37994" spans="141:141">
      <c r="EK37994" s="598"/>
    </row>
    <row r="37995" spans="141:141">
      <c r="EK37995" s="598"/>
    </row>
    <row r="37996" spans="141:141">
      <c r="EK37996" s="598"/>
    </row>
    <row r="37997" spans="141:141">
      <c r="EK37997" s="598"/>
    </row>
    <row r="37998" spans="141:141">
      <c r="EK37998" s="598"/>
    </row>
    <row r="37999" spans="141:141">
      <c r="EK37999" s="598"/>
    </row>
    <row r="38000" spans="141:141">
      <c r="EK38000" s="598"/>
    </row>
    <row r="38001" spans="141:141">
      <c r="EK38001" s="598"/>
    </row>
    <row r="38002" spans="141:141">
      <c r="EK38002" s="598"/>
    </row>
    <row r="38003" spans="141:141">
      <c r="EK38003" s="598"/>
    </row>
    <row r="38004" spans="141:141">
      <c r="EK38004" s="598"/>
    </row>
    <row r="38005" spans="141:141">
      <c r="EK38005" s="598"/>
    </row>
    <row r="38006" spans="141:141">
      <c r="EK38006" s="598"/>
    </row>
    <row r="38007" spans="141:141">
      <c r="EK38007" s="598"/>
    </row>
    <row r="38008" spans="141:141">
      <c r="EK38008" s="598"/>
    </row>
    <row r="38009" spans="141:141">
      <c r="EK38009" s="598"/>
    </row>
    <row r="38010" spans="141:141">
      <c r="EK38010" s="598"/>
    </row>
    <row r="38011" spans="141:141">
      <c r="EK38011" s="598"/>
    </row>
    <row r="38012" spans="141:141">
      <c r="EK38012" s="598"/>
    </row>
    <row r="38013" spans="141:141">
      <c r="EK38013" s="598"/>
    </row>
    <row r="38014" spans="141:141">
      <c r="EK38014" s="598"/>
    </row>
    <row r="38015" spans="141:141">
      <c r="EK38015" s="598"/>
    </row>
    <row r="38016" spans="141:141">
      <c r="EK38016" s="598"/>
    </row>
    <row r="38017" spans="141:141">
      <c r="EK38017" s="598"/>
    </row>
    <row r="38018" spans="141:141">
      <c r="EK38018" s="598"/>
    </row>
    <row r="38019" spans="141:141">
      <c r="EK38019" s="598"/>
    </row>
    <row r="38020" spans="141:141">
      <c r="EK38020" s="598"/>
    </row>
    <row r="38021" spans="141:141">
      <c r="EK38021" s="598"/>
    </row>
    <row r="38022" spans="141:141">
      <c r="EK38022" s="598"/>
    </row>
    <row r="38023" spans="141:141">
      <c r="EK38023" s="598"/>
    </row>
    <row r="38024" spans="141:141">
      <c r="EK38024" s="598"/>
    </row>
    <row r="38025" spans="141:141">
      <c r="EK38025" s="598"/>
    </row>
    <row r="38026" spans="141:141">
      <c r="EK38026" s="598"/>
    </row>
    <row r="38027" spans="141:141">
      <c r="EK38027" s="598"/>
    </row>
    <row r="38028" spans="141:141">
      <c r="EK38028" s="598"/>
    </row>
    <row r="38029" spans="141:141">
      <c r="EK38029" s="598"/>
    </row>
    <row r="38030" spans="141:141">
      <c r="EK38030" s="598"/>
    </row>
    <row r="38031" spans="141:141">
      <c r="EK38031" s="598"/>
    </row>
    <row r="38032" spans="141:141">
      <c r="EK38032" s="598"/>
    </row>
    <row r="38033" spans="141:141">
      <c r="EK38033" s="598"/>
    </row>
    <row r="38034" spans="141:141">
      <c r="EK38034" s="598"/>
    </row>
    <row r="38035" spans="141:141">
      <c r="EK38035" s="598"/>
    </row>
    <row r="38036" spans="141:141">
      <c r="EK38036" s="598"/>
    </row>
    <row r="38037" spans="141:141">
      <c r="EK38037" s="598"/>
    </row>
    <row r="38038" spans="141:141">
      <c r="EK38038" s="598"/>
    </row>
    <row r="38039" spans="141:141">
      <c r="EK38039" s="598"/>
    </row>
    <row r="38040" spans="141:141">
      <c r="EK38040" s="598"/>
    </row>
    <row r="38041" spans="141:141">
      <c r="EK38041" s="598"/>
    </row>
    <row r="38042" spans="141:141">
      <c r="EK38042" s="598"/>
    </row>
    <row r="38043" spans="141:141">
      <c r="EK38043" s="598"/>
    </row>
    <row r="38044" spans="141:141">
      <c r="EK38044" s="598"/>
    </row>
    <row r="38045" spans="141:141">
      <c r="EK38045" s="598"/>
    </row>
    <row r="38046" spans="141:141">
      <c r="EK38046" s="598"/>
    </row>
    <row r="38047" spans="141:141">
      <c r="EK38047" s="598"/>
    </row>
    <row r="38048" spans="141:141">
      <c r="EK38048" s="598"/>
    </row>
    <row r="38049" spans="141:141">
      <c r="EK38049" s="598"/>
    </row>
    <row r="38050" spans="141:141">
      <c r="EK38050" s="598"/>
    </row>
    <row r="38051" spans="141:141">
      <c r="EK38051" s="598"/>
    </row>
    <row r="38052" spans="141:141">
      <c r="EK38052" s="598"/>
    </row>
    <row r="38053" spans="141:141">
      <c r="EK38053" s="598"/>
    </row>
    <row r="38054" spans="141:141">
      <c r="EK38054" s="598"/>
    </row>
    <row r="38055" spans="141:141">
      <c r="EK38055" s="598"/>
    </row>
    <row r="38056" spans="141:141">
      <c r="EK38056" s="598"/>
    </row>
    <row r="38057" spans="141:141">
      <c r="EK38057" s="598"/>
    </row>
    <row r="38058" spans="141:141">
      <c r="EK38058" s="598"/>
    </row>
    <row r="38059" spans="141:141">
      <c r="EK38059" s="598"/>
    </row>
    <row r="38060" spans="141:141">
      <c r="EK38060" s="598"/>
    </row>
    <row r="38061" spans="141:141">
      <c r="EK38061" s="598"/>
    </row>
    <row r="38062" spans="141:141">
      <c r="EK38062" s="598"/>
    </row>
    <row r="38063" spans="141:141">
      <c r="EK38063" s="598"/>
    </row>
    <row r="38064" spans="141:141">
      <c r="EK38064" s="598"/>
    </row>
    <row r="38065" spans="141:141">
      <c r="EK38065" s="598"/>
    </row>
    <row r="38066" spans="141:141">
      <c r="EK38066" s="598"/>
    </row>
    <row r="38067" spans="141:141">
      <c r="EK38067" s="598"/>
    </row>
    <row r="38068" spans="141:141">
      <c r="EK38068" s="598"/>
    </row>
    <row r="38069" spans="141:141">
      <c r="EK38069" s="598"/>
    </row>
    <row r="38070" spans="141:141">
      <c r="EK38070" s="598"/>
    </row>
    <row r="38071" spans="141:141">
      <c r="EK38071" s="598"/>
    </row>
    <row r="38072" spans="141:141">
      <c r="EK38072" s="598"/>
    </row>
    <row r="38073" spans="141:141">
      <c r="EK38073" s="598"/>
    </row>
    <row r="38074" spans="141:141">
      <c r="EK38074" s="598"/>
    </row>
    <row r="38075" spans="141:141">
      <c r="EK38075" s="598"/>
    </row>
    <row r="38076" spans="141:141">
      <c r="EK38076" s="598"/>
    </row>
    <row r="38077" spans="141:141">
      <c r="EK38077" s="598"/>
    </row>
    <row r="38078" spans="141:141">
      <c r="EK38078" s="598"/>
    </row>
    <row r="38079" spans="141:141">
      <c r="EK38079" s="598"/>
    </row>
    <row r="38080" spans="141:141">
      <c r="EK38080" s="598"/>
    </row>
    <row r="38081" spans="141:141">
      <c r="EK38081" s="598"/>
    </row>
    <row r="38082" spans="141:141">
      <c r="EK38082" s="598"/>
    </row>
    <row r="38083" spans="141:141">
      <c r="EK38083" s="598"/>
    </row>
    <row r="38084" spans="141:141">
      <c r="EK38084" s="598"/>
    </row>
    <row r="38085" spans="141:141">
      <c r="EK38085" s="598"/>
    </row>
    <row r="38086" spans="141:141">
      <c r="EK38086" s="598"/>
    </row>
    <row r="38087" spans="141:141">
      <c r="EK38087" s="598"/>
    </row>
    <row r="38088" spans="141:141">
      <c r="EK38088" s="598"/>
    </row>
    <row r="38089" spans="141:141">
      <c r="EK38089" s="598"/>
    </row>
    <row r="38090" spans="141:141">
      <c r="EK38090" s="598"/>
    </row>
    <row r="38091" spans="141:141">
      <c r="EK38091" s="598"/>
    </row>
    <row r="38092" spans="141:141">
      <c r="EK38092" s="598"/>
    </row>
    <row r="38093" spans="141:141">
      <c r="EK38093" s="598"/>
    </row>
    <row r="38094" spans="141:141">
      <c r="EK38094" s="598"/>
    </row>
    <row r="38095" spans="141:141">
      <c r="EK38095" s="598"/>
    </row>
    <row r="38096" spans="141:141">
      <c r="EK38096" s="598"/>
    </row>
    <row r="38097" spans="141:141">
      <c r="EK38097" s="598"/>
    </row>
    <row r="38098" spans="141:141">
      <c r="EK38098" s="598"/>
    </row>
    <row r="38099" spans="141:141">
      <c r="EK38099" s="598"/>
    </row>
    <row r="38100" spans="141:141">
      <c r="EK38100" s="598"/>
    </row>
    <row r="38101" spans="141:141">
      <c r="EK38101" s="598"/>
    </row>
    <row r="38102" spans="141:141">
      <c r="EK38102" s="598"/>
    </row>
    <row r="38103" spans="141:141">
      <c r="EK38103" s="598"/>
    </row>
    <row r="38104" spans="141:141">
      <c r="EK38104" s="598"/>
    </row>
    <row r="38105" spans="141:141">
      <c r="EK38105" s="598"/>
    </row>
    <row r="38106" spans="141:141">
      <c r="EK38106" s="598"/>
    </row>
    <row r="38107" spans="141:141">
      <c r="EK38107" s="598"/>
    </row>
    <row r="38108" spans="141:141">
      <c r="EK38108" s="598"/>
    </row>
    <row r="38109" spans="141:141">
      <c r="EK38109" s="598"/>
    </row>
    <row r="38110" spans="141:141">
      <c r="EK38110" s="598"/>
    </row>
    <row r="38111" spans="141:141">
      <c r="EK38111" s="598"/>
    </row>
    <row r="38112" spans="141:141">
      <c r="EK38112" s="598"/>
    </row>
    <row r="38113" spans="141:141">
      <c r="EK38113" s="598"/>
    </row>
    <row r="38114" spans="141:141">
      <c r="EK38114" s="598"/>
    </row>
    <row r="38115" spans="141:141">
      <c r="EK38115" s="598"/>
    </row>
    <row r="38116" spans="141:141">
      <c r="EK38116" s="598"/>
    </row>
    <row r="38117" spans="141:141">
      <c r="EK38117" s="598"/>
    </row>
    <row r="38118" spans="141:141">
      <c r="EK38118" s="598"/>
    </row>
    <row r="38119" spans="141:141">
      <c r="EK38119" s="598"/>
    </row>
    <row r="38120" spans="141:141">
      <c r="EK38120" s="598"/>
    </row>
    <row r="38121" spans="141:141">
      <c r="EK38121" s="598"/>
    </row>
    <row r="38122" spans="141:141">
      <c r="EK38122" s="598"/>
    </row>
    <row r="38123" spans="141:141">
      <c r="EK38123" s="598"/>
    </row>
    <row r="38124" spans="141:141">
      <c r="EK38124" s="598"/>
    </row>
    <row r="38125" spans="141:141">
      <c r="EK38125" s="598"/>
    </row>
    <row r="38126" spans="141:141">
      <c r="EK38126" s="598"/>
    </row>
    <row r="38127" spans="141:141">
      <c r="EK38127" s="598"/>
    </row>
    <row r="38128" spans="141:141">
      <c r="EK38128" s="598"/>
    </row>
    <row r="38129" spans="141:141">
      <c r="EK38129" s="598"/>
    </row>
    <row r="38130" spans="141:141">
      <c r="EK38130" s="598"/>
    </row>
    <row r="38131" spans="141:141">
      <c r="EK38131" s="598"/>
    </row>
    <row r="38132" spans="141:141">
      <c r="EK38132" s="598"/>
    </row>
    <row r="38133" spans="141:141">
      <c r="EK38133" s="598"/>
    </row>
    <row r="38134" spans="141:141">
      <c r="EK38134" s="598"/>
    </row>
    <row r="38135" spans="141:141">
      <c r="EK38135" s="598"/>
    </row>
    <row r="38136" spans="141:141">
      <c r="EK38136" s="598"/>
    </row>
    <row r="38137" spans="141:141">
      <c r="EK38137" s="598"/>
    </row>
    <row r="38138" spans="141:141">
      <c r="EK38138" s="598"/>
    </row>
    <row r="38139" spans="141:141">
      <c r="EK38139" s="598"/>
    </row>
    <row r="38140" spans="141:141">
      <c r="EK38140" s="598"/>
    </row>
    <row r="38141" spans="141:141">
      <c r="EK38141" s="598"/>
    </row>
    <row r="38142" spans="141:141">
      <c r="EK38142" s="598"/>
    </row>
    <row r="38143" spans="141:141">
      <c r="EK38143" s="598"/>
    </row>
    <row r="38144" spans="141:141">
      <c r="EK38144" s="598"/>
    </row>
    <row r="38145" spans="141:141">
      <c r="EK38145" s="598"/>
    </row>
    <row r="38146" spans="141:141">
      <c r="EK38146" s="598"/>
    </row>
    <row r="38147" spans="141:141">
      <c r="EK38147" s="598"/>
    </row>
    <row r="38148" spans="141:141">
      <c r="EK38148" s="598"/>
    </row>
    <row r="38149" spans="141:141">
      <c r="EK38149" s="598"/>
    </row>
    <row r="38150" spans="141:141">
      <c r="EK38150" s="598"/>
    </row>
    <row r="38151" spans="141:141">
      <c r="EK38151" s="598"/>
    </row>
    <row r="38152" spans="141:141">
      <c r="EK38152" s="598"/>
    </row>
    <row r="38153" spans="141:141">
      <c r="EK38153" s="598"/>
    </row>
    <row r="38154" spans="141:141">
      <c r="EK38154" s="598"/>
    </row>
    <row r="38155" spans="141:141">
      <c r="EK38155" s="598"/>
    </row>
    <row r="38156" spans="141:141">
      <c r="EK38156" s="598"/>
    </row>
    <row r="38157" spans="141:141">
      <c r="EK38157" s="598"/>
    </row>
    <row r="38158" spans="141:141">
      <c r="EK38158" s="598"/>
    </row>
    <row r="38159" spans="141:141">
      <c r="EK38159" s="598"/>
    </row>
    <row r="38160" spans="141:141">
      <c r="EK38160" s="598"/>
    </row>
    <row r="38161" spans="141:141">
      <c r="EK38161" s="598"/>
    </row>
    <row r="38162" spans="141:141">
      <c r="EK38162" s="598"/>
    </row>
    <row r="38163" spans="141:141">
      <c r="EK38163" s="598"/>
    </row>
    <row r="38164" spans="141:141">
      <c r="EK38164" s="598"/>
    </row>
    <row r="38165" spans="141:141">
      <c r="EK38165" s="598"/>
    </row>
    <row r="38166" spans="141:141">
      <c r="EK38166" s="598"/>
    </row>
    <row r="38167" spans="141:141">
      <c r="EK38167" s="598"/>
    </row>
    <row r="38168" spans="141:141">
      <c r="EK38168" s="598"/>
    </row>
    <row r="38169" spans="141:141">
      <c r="EK38169" s="598"/>
    </row>
    <row r="38170" spans="141:141">
      <c r="EK38170" s="598"/>
    </row>
    <row r="38171" spans="141:141">
      <c r="EK38171" s="598"/>
    </row>
    <row r="38172" spans="141:141">
      <c r="EK38172" s="598"/>
    </row>
    <row r="38173" spans="141:141">
      <c r="EK38173" s="598"/>
    </row>
    <row r="38174" spans="141:141">
      <c r="EK38174" s="598"/>
    </row>
    <row r="38175" spans="141:141">
      <c r="EK38175" s="598"/>
    </row>
    <row r="38176" spans="141:141">
      <c r="EK38176" s="598"/>
    </row>
    <row r="38177" spans="141:141">
      <c r="EK38177" s="598"/>
    </row>
    <row r="38178" spans="141:141">
      <c r="EK38178" s="598"/>
    </row>
    <row r="38179" spans="141:141">
      <c r="EK38179" s="598"/>
    </row>
    <row r="38180" spans="141:141">
      <c r="EK38180" s="598"/>
    </row>
    <row r="38181" spans="141:141">
      <c r="EK38181" s="598"/>
    </row>
    <row r="38182" spans="141:141">
      <c r="EK38182" s="598"/>
    </row>
    <row r="38183" spans="141:141">
      <c r="EK38183" s="598"/>
    </row>
    <row r="38184" spans="141:141">
      <c r="EK38184" s="598"/>
    </row>
    <row r="38185" spans="141:141">
      <c r="EK38185" s="598"/>
    </row>
    <row r="38186" spans="141:141">
      <c r="EK38186" s="598"/>
    </row>
    <row r="38187" spans="141:141">
      <c r="EK38187" s="598"/>
    </row>
    <row r="38188" spans="141:141">
      <c r="EK38188" s="598"/>
    </row>
    <row r="38189" spans="141:141">
      <c r="EK38189" s="598"/>
    </row>
    <row r="38190" spans="141:141">
      <c r="EK38190" s="598"/>
    </row>
    <row r="38191" spans="141:141">
      <c r="EK38191" s="598"/>
    </row>
    <row r="38192" spans="141:141">
      <c r="EK38192" s="598"/>
    </row>
    <row r="38193" spans="141:141">
      <c r="EK38193" s="598"/>
    </row>
    <row r="38194" spans="141:141">
      <c r="EK38194" s="598"/>
    </row>
    <row r="38195" spans="141:141">
      <c r="EK38195" s="598"/>
    </row>
    <row r="38196" spans="141:141">
      <c r="EK38196" s="598"/>
    </row>
    <row r="38197" spans="141:141">
      <c r="EK38197" s="598"/>
    </row>
    <row r="38198" spans="141:141">
      <c r="EK38198" s="598"/>
    </row>
    <row r="38199" spans="141:141">
      <c r="EK38199" s="598"/>
    </row>
    <row r="38200" spans="141:141">
      <c r="EK38200" s="598"/>
    </row>
    <row r="38201" spans="141:141">
      <c r="EK38201" s="598"/>
    </row>
    <row r="38202" spans="141:141">
      <c r="EK38202" s="598"/>
    </row>
    <row r="38203" spans="141:141">
      <c r="EK38203" s="598"/>
    </row>
    <row r="38204" spans="141:141">
      <c r="EK38204" s="598"/>
    </row>
    <row r="38205" spans="141:141">
      <c r="EK38205" s="598"/>
    </row>
    <row r="38206" spans="141:141">
      <c r="EK38206" s="598"/>
    </row>
    <row r="38207" spans="141:141">
      <c r="EK38207" s="598"/>
    </row>
    <row r="38208" spans="141:141">
      <c r="EK38208" s="598"/>
    </row>
    <row r="38209" spans="141:141">
      <c r="EK38209" s="598"/>
    </row>
    <row r="38210" spans="141:141">
      <c r="EK38210" s="598"/>
    </row>
    <row r="38211" spans="141:141">
      <c r="EK38211" s="598"/>
    </row>
    <row r="38212" spans="141:141">
      <c r="EK38212" s="598"/>
    </row>
    <row r="38213" spans="141:141">
      <c r="EK38213" s="598"/>
    </row>
    <row r="38214" spans="141:141">
      <c r="EK38214" s="598"/>
    </row>
    <row r="38215" spans="141:141">
      <c r="EK38215" s="598"/>
    </row>
    <row r="38216" spans="141:141">
      <c r="EK38216" s="598"/>
    </row>
    <row r="38217" spans="141:141">
      <c r="EK38217" s="598"/>
    </row>
    <row r="38218" spans="141:141">
      <c r="EK38218" s="598"/>
    </row>
    <row r="38219" spans="141:141">
      <c r="EK38219" s="598"/>
    </row>
    <row r="38220" spans="141:141">
      <c r="EK38220" s="598"/>
    </row>
    <row r="38221" spans="141:141">
      <c r="EK38221" s="598"/>
    </row>
    <row r="38222" spans="141:141">
      <c r="EK38222" s="598"/>
    </row>
    <row r="38223" spans="141:141">
      <c r="EK38223" s="598"/>
    </row>
    <row r="38224" spans="141:141">
      <c r="EK38224" s="598"/>
    </row>
    <row r="38225" spans="141:141">
      <c r="EK38225" s="598"/>
    </row>
    <row r="38226" spans="141:141">
      <c r="EK38226" s="598"/>
    </row>
    <row r="38227" spans="141:141">
      <c r="EK38227" s="598"/>
    </row>
    <row r="38228" spans="141:141">
      <c r="EK38228" s="598"/>
    </row>
    <row r="38229" spans="141:141">
      <c r="EK38229" s="598"/>
    </row>
    <row r="38230" spans="141:141">
      <c r="EK38230" s="598"/>
    </row>
    <row r="38231" spans="141:141">
      <c r="EK38231" s="598"/>
    </row>
    <row r="38232" spans="141:141">
      <c r="EK38232" s="598"/>
    </row>
    <row r="38233" spans="141:141">
      <c r="EK38233" s="598"/>
    </row>
    <row r="38234" spans="141:141">
      <c r="EK38234" s="598"/>
    </row>
    <row r="38235" spans="141:141">
      <c r="EK38235" s="598"/>
    </row>
    <row r="38236" spans="141:141">
      <c r="EK38236" s="598"/>
    </row>
    <row r="38237" spans="141:141">
      <c r="EK38237" s="598"/>
    </row>
    <row r="38238" spans="141:141">
      <c r="EK38238" s="598"/>
    </row>
    <row r="38239" spans="141:141">
      <c r="EK38239" s="598"/>
    </row>
    <row r="38240" spans="141:141">
      <c r="EK38240" s="598"/>
    </row>
    <row r="38241" spans="141:141">
      <c r="EK38241" s="598"/>
    </row>
    <row r="38242" spans="141:141">
      <c r="EK38242" s="598"/>
    </row>
    <row r="38243" spans="141:141">
      <c r="EK38243" s="598"/>
    </row>
    <row r="38244" spans="141:141">
      <c r="EK38244" s="598"/>
    </row>
    <row r="38245" spans="141:141">
      <c r="EK38245" s="598"/>
    </row>
    <row r="38246" spans="141:141">
      <c r="EK38246" s="598"/>
    </row>
    <row r="38247" spans="141:141">
      <c r="EK38247" s="598"/>
    </row>
    <row r="38248" spans="141:141">
      <c r="EK38248" s="598"/>
    </row>
    <row r="38249" spans="141:141">
      <c r="EK38249" s="598"/>
    </row>
    <row r="38250" spans="141:141">
      <c r="EK38250" s="598"/>
    </row>
    <row r="38251" spans="141:141">
      <c r="EK38251" s="598"/>
    </row>
    <row r="38252" spans="141:141">
      <c r="EK38252" s="598"/>
    </row>
    <row r="38253" spans="141:141">
      <c r="EK38253" s="598"/>
    </row>
    <row r="38254" spans="141:141">
      <c r="EK38254" s="598"/>
    </row>
    <row r="38255" spans="141:141">
      <c r="EK38255" s="598"/>
    </row>
    <row r="38256" spans="141:141">
      <c r="EK38256" s="598"/>
    </row>
    <row r="38257" spans="141:141">
      <c r="EK38257" s="598"/>
    </row>
    <row r="38258" spans="141:141">
      <c r="EK38258" s="598"/>
    </row>
    <row r="38259" spans="141:141">
      <c r="EK38259" s="598"/>
    </row>
    <row r="38260" spans="141:141">
      <c r="EK38260" s="598"/>
    </row>
    <row r="38261" spans="141:141">
      <c r="EK38261" s="598"/>
    </row>
    <row r="38262" spans="141:141">
      <c r="EK38262" s="598"/>
    </row>
    <row r="38263" spans="141:141">
      <c r="EK38263" s="598"/>
    </row>
    <row r="38264" spans="141:141">
      <c r="EK38264" s="598"/>
    </row>
    <row r="38265" spans="141:141">
      <c r="EK38265" s="598"/>
    </row>
    <row r="38266" spans="141:141">
      <c r="EK38266" s="598"/>
    </row>
    <row r="38267" spans="141:141">
      <c r="EK38267" s="598"/>
    </row>
    <row r="38268" spans="141:141">
      <c r="EK38268" s="598"/>
    </row>
    <row r="38269" spans="141:141">
      <c r="EK38269" s="598"/>
    </row>
    <row r="38270" spans="141:141">
      <c r="EK38270" s="598"/>
    </row>
    <row r="38271" spans="141:141">
      <c r="EK38271" s="598"/>
    </row>
    <row r="38272" spans="141:141">
      <c r="EK38272" s="598"/>
    </row>
    <row r="38273" spans="141:141">
      <c r="EK38273" s="598"/>
    </row>
    <row r="38274" spans="141:141">
      <c r="EK38274" s="598"/>
    </row>
    <row r="38275" spans="141:141">
      <c r="EK38275" s="598"/>
    </row>
    <row r="38276" spans="141:141">
      <c r="EK38276" s="598"/>
    </row>
    <row r="38277" spans="141:141">
      <c r="EK38277" s="598"/>
    </row>
    <row r="38278" spans="141:141">
      <c r="EK38278" s="598"/>
    </row>
    <row r="38279" spans="141:141">
      <c r="EK38279" s="598"/>
    </row>
    <row r="38280" spans="141:141">
      <c r="EK38280" s="598"/>
    </row>
    <row r="38281" spans="141:141">
      <c r="EK38281" s="598"/>
    </row>
    <row r="38282" spans="141:141">
      <c r="EK38282" s="598"/>
    </row>
    <row r="38283" spans="141:141">
      <c r="EK38283" s="598"/>
    </row>
    <row r="38284" spans="141:141">
      <c r="EK38284" s="598"/>
    </row>
    <row r="38285" spans="141:141">
      <c r="EK38285" s="598"/>
    </row>
    <row r="38286" spans="141:141">
      <c r="EK38286" s="598"/>
    </row>
    <row r="38287" spans="141:141">
      <c r="EK38287" s="598"/>
    </row>
    <row r="38288" spans="141:141">
      <c r="EK38288" s="598"/>
    </row>
    <row r="38289" spans="141:141">
      <c r="EK38289" s="598"/>
    </row>
    <row r="38290" spans="141:141">
      <c r="EK38290" s="598"/>
    </row>
    <row r="38291" spans="141:141">
      <c r="EK38291" s="598"/>
    </row>
    <row r="38292" spans="141:141">
      <c r="EK38292" s="598"/>
    </row>
    <row r="38293" spans="141:141">
      <c r="EK38293" s="598"/>
    </row>
    <row r="38294" spans="141:141">
      <c r="EK38294" s="598"/>
    </row>
    <row r="38295" spans="141:141">
      <c r="EK38295" s="598"/>
    </row>
    <row r="38296" spans="141:141">
      <c r="EK38296" s="598"/>
    </row>
    <row r="38297" spans="141:141">
      <c r="EK38297" s="598"/>
    </row>
    <row r="38298" spans="141:141">
      <c r="EK38298" s="598"/>
    </row>
    <row r="38299" spans="141:141">
      <c r="EK38299" s="598"/>
    </row>
    <row r="38300" spans="141:141">
      <c r="EK38300" s="598"/>
    </row>
    <row r="38301" spans="141:141">
      <c r="EK38301" s="598"/>
    </row>
    <row r="38302" spans="141:141">
      <c r="EK38302" s="598"/>
    </row>
    <row r="38303" spans="141:141">
      <c r="EK38303" s="598"/>
    </row>
    <row r="38304" spans="141:141">
      <c r="EK38304" s="598"/>
    </row>
    <row r="38305" spans="141:141">
      <c r="EK38305" s="598"/>
    </row>
    <row r="38306" spans="141:141">
      <c r="EK38306" s="598"/>
    </row>
    <row r="38307" spans="141:141">
      <c r="EK38307" s="598"/>
    </row>
    <row r="38308" spans="141:141">
      <c r="EK38308" s="598"/>
    </row>
    <row r="38309" spans="141:141">
      <c r="EK38309" s="598"/>
    </row>
    <row r="38310" spans="141:141">
      <c r="EK38310" s="598"/>
    </row>
    <row r="38311" spans="141:141">
      <c r="EK38311" s="598"/>
    </row>
    <row r="38312" spans="141:141">
      <c r="EK38312" s="598"/>
    </row>
    <row r="38313" spans="141:141">
      <c r="EK38313" s="598"/>
    </row>
    <row r="38314" spans="141:141">
      <c r="EK38314" s="598"/>
    </row>
    <row r="38315" spans="141:141">
      <c r="EK38315" s="598"/>
    </row>
    <row r="38316" spans="141:141">
      <c r="EK38316" s="598"/>
    </row>
    <row r="38317" spans="141:141">
      <c r="EK38317" s="598"/>
    </row>
    <row r="38318" spans="141:141">
      <c r="EK38318" s="598"/>
    </row>
    <row r="38319" spans="141:141">
      <c r="EK38319" s="598"/>
    </row>
    <row r="38320" spans="141:141">
      <c r="EK38320" s="598"/>
    </row>
    <row r="38321" spans="141:141">
      <c r="EK38321" s="598"/>
    </row>
    <row r="38322" spans="141:141">
      <c r="EK38322" s="598"/>
    </row>
    <row r="38323" spans="141:141">
      <c r="EK38323" s="598"/>
    </row>
    <row r="38324" spans="141:141">
      <c r="EK38324" s="598"/>
    </row>
    <row r="38325" spans="141:141">
      <c r="EK38325" s="598"/>
    </row>
    <row r="38326" spans="141:141">
      <c r="EK38326" s="598"/>
    </row>
    <row r="38327" spans="141:141">
      <c r="EK38327" s="598"/>
    </row>
    <row r="38328" spans="141:141">
      <c r="EK38328" s="598"/>
    </row>
    <row r="38329" spans="141:141">
      <c r="EK38329" s="598"/>
    </row>
    <row r="38330" spans="141:141">
      <c r="EK38330" s="598"/>
    </row>
    <row r="38331" spans="141:141">
      <c r="EK38331" s="598"/>
    </row>
    <row r="38332" spans="141:141">
      <c r="EK38332" s="598"/>
    </row>
    <row r="38333" spans="141:141">
      <c r="EK38333" s="598"/>
    </row>
    <row r="38334" spans="141:141">
      <c r="EK38334" s="598"/>
    </row>
    <row r="38335" spans="141:141">
      <c r="EK38335" s="598"/>
    </row>
    <row r="38336" spans="141:141">
      <c r="EK38336" s="598"/>
    </row>
    <row r="38337" spans="141:141">
      <c r="EK38337" s="598"/>
    </row>
    <row r="38338" spans="141:141">
      <c r="EK38338" s="598"/>
    </row>
    <row r="38339" spans="141:141">
      <c r="EK38339" s="598"/>
    </row>
    <row r="38340" spans="141:141">
      <c r="EK38340" s="598"/>
    </row>
    <row r="38341" spans="141:141">
      <c r="EK38341" s="598"/>
    </row>
    <row r="38342" spans="141:141">
      <c r="EK38342" s="598"/>
    </row>
    <row r="38343" spans="141:141">
      <c r="EK38343" s="598"/>
    </row>
    <row r="38344" spans="141:141">
      <c r="EK38344" s="598"/>
    </row>
    <row r="38345" spans="141:141">
      <c r="EK38345" s="598"/>
    </row>
    <row r="38346" spans="141:141">
      <c r="EK38346" s="598"/>
    </row>
    <row r="38347" spans="141:141">
      <c r="EK38347" s="598"/>
    </row>
    <row r="38348" spans="141:141">
      <c r="EK38348" s="598"/>
    </row>
    <row r="38349" spans="141:141">
      <c r="EK38349" s="598"/>
    </row>
    <row r="38350" spans="141:141">
      <c r="EK38350" s="598"/>
    </row>
    <row r="38351" spans="141:141">
      <c r="EK38351" s="598"/>
    </row>
    <row r="38352" spans="141:141">
      <c r="EK38352" s="598"/>
    </row>
    <row r="38353" spans="141:141">
      <c r="EK38353" s="598"/>
    </row>
    <row r="38354" spans="141:141">
      <c r="EK38354" s="598"/>
    </row>
    <row r="38355" spans="141:141">
      <c r="EK38355" s="598"/>
    </row>
    <row r="38356" spans="141:141">
      <c r="EK38356" s="598"/>
    </row>
    <row r="38357" spans="141:141">
      <c r="EK38357" s="598"/>
    </row>
    <row r="38358" spans="141:141">
      <c r="EK38358" s="598"/>
    </row>
    <row r="38359" spans="141:141">
      <c r="EK38359" s="598"/>
    </row>
    <row r="38360" spans="141:141">
      <c r="EK38360" s="598"/>
    </row>
    <row r="38361" spans="141:141">
      <c r="EK38361" s="598"/>
    </row>
    <row r="38362" spans="141:141">
      <c r="EK38362" s="598"/>
    </row>
    <row r="38363" spans="141:141">
      <c r="EK38363" s="598"/>
    </row>
    <row r="38364" spans="141:141">
      <c r="EK38364" s="598"/>
    </row>
    <row r="38365" spans="141:141">
      <c r="EK38365" s="598"/>
    </row>
    <row r="38366" spans="141:141">
      <c r="EK38366" s="598"/>
    </row>
    <row r="38367" spans="141:141">
      <c r="EK38367" s="598"/>
    </row>
    <row r="38368" spans="141:141">
      <c r="EK38368" s="598"/>
    </row>
    <row r="38369" spans="141:141">
      <c r="EK38369" s="598"/>
    </row>
    <row r="38370" spans="141:141">
      <c r="EK38370" s="598"/>
    </row>
    <row r="38371" spans="141:141">
      <c r="EK38371" s="598"/>
    </row>
    <row r="38372" spans="141:141">
      <c r="EK38372" s="598"/>
    </row>
    <row r="38373" spans="141:141">
      <c r="EK38373" s="598"/>
    </row>
    <row r="38374" spans="141:141">
      <c r="EK38374" s="598"/>
    </row>
    <row r="38375" spans="141:141">
      <c r="EK38375" s="598"/>
    </row>
    <row r="38376" spans="141:141">
      <c r="EK38376" s="598"/>
    </row>
    <row r="38377" spans="141:141">
      <c r="EK38377" s="598"/>
    </row>
    <row r="38378" spans="141:141">
      <c r="EK38378" s="598"/>
    </row>
    <row r="38379" spans="141:141">
      <c r="EK38379" s="598"/>
    </row>
    <row r="38380" spans="141:141">
      <c r="EK38380" s="598"/>
    </row>
    <row r="38381" spans="141:141">
      <c r="EK38381" s="598"/>
    </row>
    <row r="38382" spans="141:141">
      <c r="EK38382" s="598"/>
    </row>
    <row r="38383" spans="141:141">
      <c r="EK38383" s="598"/>
    </row>
    <row r="38384" spans="141:141">
      <c r="EK38384" s="598"/>
    </row>
    <row r="38385" spans="141:141">
      <c r="EK38385" s="598"/>
    </row>
    <row r="38386" spans="141:141">
      <c r="EK38386" s="598"/>
    </row>
    <row r="38387" spans="141:141">
      <c r="EK38387" s="598"/>
    </row>
    <row r="38388" spans="141:141">
      <c r="EK38388" s="598"/>
    </row>
    <row r="38389" spans="141:141">
      <c r="EK38389" s="598"/>
    </row>
    <row r="38390" spans="141:141">
      <c r="EK38390" s="598"/>
    </row>
    <row r="38391" spans="141:141">
      <c r="EK38391" s="598"/>
    </row>
    <row r="38392" spans="141:141">
      <c r="EK38392" s="598"/>
    </row>
    <row r="38393" spans="141:141">
      <c r="EK38393" s="598"/>
    </row>
    <row r="38394" spans="141:141">
      <c r="EK38394" s="598"/>
    </row>
    <row r="38395" spans="141:141">
      <c r="EK38395" s="598"/>
    </row>
    <row r="38396" spans="141:141">
      <c r="EK38396" s="598"/>
    </row>
    <row r="38397" spans="141:141">
      <c r="EK38397" s="598"/>
    </row>
    <row r="38398" spans="141:141">
      <c r="EK38398" s="598"/>
    </row>
    <row r="38399" spans="141:141">
      <c r="EK38399" s="598"/>
    </row>
    <row r="38400" spans="141:141">
      <c r="EK38400" s="598"/>
    </row>
    <row r="38401" spans="141:141">
      <c r="EK38401" s="598"/>
    </row>
    <row r="38402" spans="141:141">
      <c r="EK38402" s="598"/>
    </row>
    <row r="38403" spans="141:141">
      <c r="EK38403" s="598"/>
    </row>
    <row r="38404" spans="141:141">
      <c r="EK38404" s="598"/>
    </row>
    <row r="38405" spans="141:141">
      <c r="EK38405" s="598"/>
    </row>
    <row r="38406" spans="141:141">
      <c r="EK38406" s="598"/>
    </row>
    <row r="38407" spans="141:141">
      <c r="EK38407" s="598"/>
    </row>
    <row r="38408" spans="141:141">
      <c r="EK38408" s="598"/>
    </row>
    <row r="38409" spans="141:141">
      <c r="EK38409" s="598"/>
    </row>
    <row r="38410" spans="141:141">
      <c r="EK38410" s="598"/>
    </row>
    <row r="38411" spans="141:141">
      <c r="EK38411" s="598"/>
    </row>
    <row r="38412" spans="141:141">
      <c r="EK38412" s="598"/>
    </row>
    <row r="38413" spans="141:141">
      <c r="EK38413" s="598"/>
    </row>
    <row r="38414" spans="141:141">
      <c r="EK38414" s="598"/>
    </row>
    <row r="38415" spans="141:141">
      <c r="EK38415" s="598"/>
    </row>
    <row r="38416" spans="141:141">
      <c r="EK38416" s="598"/>
    </row>
    <row r="38417" spans="141:141">
      <c r="EK38417" s="598"/>
    </row>
    <row r="38418" spans="141:141">
      <c r="EK38418" s="598"/>
    </row>
    <row r="38419" spans="141:141">
      <c r="EK38419" s="598"/>
    </row>
    <row r="38420" spans="141:141">
      <c r="EK38420" s="598"/>
    </row>
    <row r="38421" spans="141:141">
      <c r="EK38421" s="598"/>
    </row>
    <row r="38422" spans="141:141">
      <c r="EK38422" s="598"/>
    </row>
    <row r="38423" spans="141:141">
      <c r="EK38423" s="598"/>
    </row>
    <row r="38424" spans="141:141">
      <c r="EK38424" s="598"/>
    </row>
    <row r="38425" spans="141:141">
      <c r="EK38425" s="598"/>
    </row>
    <row r="38426" spans="141:141">
      <c r="EK38426" s="598"/>
    </row>
    <row r="38427" spans="141:141">
      <c r="EK38427" s="598"/>
    </row>
    <row r="38428" spans="141:141">
      <c r="EK38428" s="598"/>
    </row>
    <row r="38429" spans="141:141">
      <c r="EK38429" s="598"/>
    </row>
    <row r="38430" spans="141:141">
      <c r="EK38430" s="598"/>
    </row>
    <row r="38431" spans="141:141">
      <c r="EK38431" s="598"/>
    </row>
    <row r="38432" spans="141:141">
      <c r="EK38432" s="598"/>
    </row>
    <row r="38433" spans="141:141">
      <c r="EK38433" s="598"/>
    </row>
    <row r="38434" spans="141:141">
      <c r="EK38434" s="598"/>
    </row>
    <row r="38435" spans="141:141">
      <c r="EK38435" s="598"/>
    </row>
    <row r="38436" spans="141:141">
      <c r="EK38436" s="598"/>
    </row>
    <row r="38437" spans="141:141">
      <c r="EK38437" s="598"/>
    </row>
    <row r="38438" spans="141:141">
      <c r="EK38438" s="598"/>
    </row>
    <row r="38439" spans="141:141">
      <c r="EK38439" s="598"/>
    </row>
    <row r="38440" spans="141:141">
      <c r="EK38440" s="598"/>
    </row>
    <row r="38441" spans="141:141">
      <c r="EK38441" s="598"/>
    </row>
    <row r="38442" spans="141:141">
      <c r="EK38442" s="598"/>
    </row>
    <row r="38443" spans="141:141">
      <c r="EK38443" s="598"/>
    </row>
    <row r="38444" spans="141:141">
      <c r="EK38444" s="598"/>
    </row>
    <row r="38445" spans="141:141">
      <c r="EK38445" s="598"/>
    </row>
    <row r="38446" spans="141:141">
      <c r="EK38446" s="598"/>
    </row>
    <row r="38447" spans="141:141">
      <c r="EK38447" s="598"/>
    </row>
    <row r="38448" spans="141:141">
      <c r="EK38448" s="598"/>
    </row>
    <row r="38449" spans="141:141">
      <c r="EK38449" s="598"/>
    </row>
    <row r="38450" spans="141:141">
      <c r="EK38450" s="598"/>
    </row>
    <row r="38451" spans="141:141">
      <c r="EK38451" s="598"/>
    </row>
    <row r="38452" spans="141:141">
      <c r="EK38452" s="598"/>
    </row>
    <row r="38453" spans="141:141">
      <c r="EK38453" s="598"/>
    </row>
    <row r="38454" spans="141:141">
      <c r="EK38454" s="598"/>
    </row>
    <row r="38455" spans="141:141">
      <c r="EK38455" s="598"/>
    </row>
    <row r="38456" spans="141:141">
      <c r="EK38456" s="598"/>
    </row>
    <row r="38457" spans="141:141">
      <c r="EK38457" s="598"/>
    </row>
    <row r="38458" spans="141:141">
      <c r="EK38458" s="598"/>
    </row>
    <row r="38459" spans="141:141">
      <c r="EK38459" s="598"/>
    </row>
    <row r="38460" spans="141:141">
      <c r="EK38460" s="598"/>
    </row>
    <row r="38461" spans="141:141">
      <c r="EK38461" s="598"/>
    </row>
    <row r="38462" spans="141:141">
      <c r="EK38462" s="598"/>
    </row>
    <row r="38463" spans="141:141">
      <c r="EK38463" s="598"/>
    </row>
    <row r="38464" spans="141:141">
      <c r="EK38464" s="598"/>
    </row>
    <row r="38465" spans="141:141">
      <c r="EK38465" s="598"/>
    </row>
    <row r="38466" spans="141:141">
      <c r="EK38466" s="598"/>
    </row>
    <row r="38467" spans="141:141">
      <c r="EK38467" s="598"/>
    </row>
    <row r="38468" spans="141:141">
      <c r="EK38468" s="598"/>
    </row>
    <row r="38469" spans="141:141">
      <c r="EK38469" s="598"/>
    </row>
    <row r="38470" spans="141:141">
      <c r="EK38470" s="598"/>
    </row>
    <row r="38471" spans="141:141">
      <c r="EK38471" s="598"/>
    </row>
    <row r="38472" spans="141:141">
      <c r="EK38472" s="598"/>
    </row>
    <row r="38473" spans="141:141">
      <c r="EK38473" s="598"/>
    </row>
    <row r="38474" spans="141:141">
      <c r="EK38474" s="598"/>
    </row>
    <row r="38475" spans="141:141">
      <c r="EK38475" s="598"/>
    </row>
    <row r="38476" spans="141:141">
      <c r="EK38476" s="598"/>
    </row>
    <row r="38477" spans="141:141">
      <c r="EK38477" s="598"/>
    </row>
    <row r="38478" spans="141:141">
      <c r="EK38478" s="598"/>
    </row>
    <row r="38479" spans="141:141">
      <c r="EK38479" s="598"/>
    </row>
    <row r="38480" spans="141:141">
      <c r="EK38480" s="598"/>
    </row>
    <row r="38481" spans="141:141">
      <c r="EK38481" s="598"/>
    </row>
    <row r="38482" spans="141:141">
      <c r="EK38482" s="598"/>
    </row>
    <row r="38483" spans="141:141">
      <c r="EK38483" s="598"/>
    </row>
    <row r="38484" spans="141:141">
      <c r="EK38484" s="598"/>
    </row>
    <row r="38485" spans="141:141">
      <c r="EK38485" s="598"/>
    </row>
    <row r="38486" spans="141:141">
      <c r="EK38486" s="598"/>
    </row>
    <row r="38487" spans="141:141">
      <c r="EK38487" s="598"/>
    </row>
    <row r="38488" spans="141:141">
      <c r="EK38488" s="598"/>
    </row>
    <row r="38489" spans="141:141">
      <c r="EK38489" s="598"/>
    </row>
    <row r="38490" spans="141:141">
      <c r="EK38490" s="598"/>
    </row>
    <row r="38491" spans="141:141">
      <c r="EK38491" s="598"/>
    </row>
    <row r="38492" spans="141:141">
      <c r="EK38492" s="598"/>
    </row>
    <row r="38493" spans="141:141">
      <c r="EK38493" s="598"/>
    </row>
    <row r="38494" spans="141:141">
      <c r="EK38494" s="598"/>
    </row>
    <row r="38495" spans="141:141">
      <c r="EK38495" s="598"/>
    </row>
    <row r="38496" spans="141:141">
      <c r="EK38496" s="598"/>
    </row>
    <row r="38497" spans="141:141">
      <c r="EK38497" s="598"/>
    </row>
    <row r="38498" spans="141:141">
      <c r="EK38498" s="598"/>
    </row>
    <row r="38499" spans="141:141">
      <c r="EK38499" s="598"/>
    </row>
    <row r="38500" spans="141:141">
      <c r="EK38500" s="598"/>
    </row>
    <row r="38501" spans="141:141">
      <c r="EK38501" s="598"/>
    </row>
    <row r="38502" spans="141:141">
      <c r="EK38502" s="598"/>
    </row>
    <row r="38503" spans="141:141">
      <c r="EK38503" s="598"/>
    </row>
    <row r="38504" spans="141:141">
      <c r="EK38504" s="598"/>
    </row>
    <row r="38505" spans="141:141">
      <c r="EK38505" s="598"/>
    </row>
    <row r="38506" spans="141:141">
      <c r="EK38506" s="598"/>
    </row>
    <row r="38507" spans="141:141">
      <c r="EK38507" s="598"/>
    </row>
    <row r="38508" spans="141:141">
      <c r="EK38508" s="598"/>
    </row>
    <row r="38509" spans="141:141">
      <c r="EK38509" s="598"/>
    </row>
    <row r="38510" spans="141:141">
      <c r="EK38510" s="598"/>
    </row>
    <row r="38511" spans="141:141">
      <c r="EK38511" s="598"/>
    </row>
    <row r="38512" spans="141:141">
      <c r="EK38512" s="598"/>
    </row>
    <row r="38513" spans="141:141">
      <c r="EK38513" s="598"/>
    </row>
    <row r="38514" spans="141:141">
      <c r="EK38514" s="598"/>
    </row>
    <row r="38515" spans="141:141">
      <c r="EK38515" s="598"/>
    </row>
    <row r="38516" spans="141:141">
      <c r="EK38516" s="598"/>
    </row>
    <row r="38517" spans="141:141">
      <c r="EK38517" s="598"/>
    </row>
    <row r="38518" spans="141:141">
      <c r="EK38518" s="598"/>
    </row>
    <row r="38519" spans="141:141">
      <c r="EK38519" s="598"/>
    </row>
    <row r="38520" spans="141:141">
      <c r="EK38520" s="598"/>
    </row>
    <row r="38521" spans="141:141">
      <c r="EK38521" s="598"/>
    </row>
    <row r="38522" spans="141:141">
      <c r="EK38522" s="598"/>
    </row>
    <row r="38523" spans="141:141">
      <c r="EK38523" s="598"/>
    </row>
    <row r="38524" spans="141:141">
      <c r="EK38524" s="598"/>
    </row>
    <row r="38525" spans="141:141">
      <c r="EK38525" s="598"/>
    </row>
    <row r="38526" spans="141:141">
      <c r="EK38526" s="598"/>
    </row>
    <row r="38527" spans="141:141">
      <c r="EK38527" s="598"/>
    </row>
    <row r="38528" spans="141:141">
      <c r="EK38528" s="598"/>
    </row>
    <row r="38529" spans="141:141">
      <c r="EK38529" s="598"/>
    </row>
    <row r="38530" spans="141:141">
      <c r="EK38530" s="598"/>
    </row>
    <row r="38531" spans="141:141">
      <c r="EK38531" s="598"/>
    </row>
    <row r="38532" spans="141:141">
      <c r="EK38532" s="598"/>
    </row>
    <row r="38533" spans="141:141">
      <c r="EK38533" s="598"/>
    </row>
    <row r="38534" spans="141:141">
      <c r="EK38534" s="598"/>
    </row>
    <row r="38535" spans="141:141">
      <c r="EK38535" s="598"/>
    </row>
    <row r="38536" spans="141:141">
      <c r="EK38536" s="598"/>
    </row>
    <row r="38537" spans="141:141">
      <c r="EK38537" s="598"/>
    </row>
    <row r="38538" spans="141:141">
      <c r="EK38538" s="598"/>
    </row>
    <row r="38539" spans="141:141">
      <c r="EK38539" s="598"/>
    </row>
    <row r="38540" spans="141:141">
      <c r="EK38540" s="598"/>
    </row>
    <row r="38541" spans="141:141">
      <c r="EK38541" s="598"/>
    </row>
    <row r="38542" spans="141:141">
      <c r="EK38542" s="598"/>
    </row>
    <row r="38543" spans="141:141">
      <c r="EK38543" s="598"/>
    </row>
    <row r="38544" spans="141:141">
      <c r="EK38544" s="598"/>
    </row>
    <row r="38545" spans="141:141">
      <c r="EK38545" s="598"/>
    </row>
    <row r="38546" spans="141:141">
      <c r="EK38546" s="598"/>
    </row>
    <row r="38547" spans="141:141">
      <c r="EK38547" s="598"/>
    </row>
    <row r="38548" spans="141:141">
      <c r="EK38548" s="598"/>
    </row>
    <row r="38549" spans="141:141">
      <c r="EK38549" s="598"/>
    </row>
    <row r="38550" spans="141:141">
      <c r="EK38550" s="598"/>
    </row>
    <row r="38551" spans="141:141">
      <c r="EK38551" s="598"/>
    </row>
    <row r="38552" spans="141:141">
      <c r="EK38552" s="598"/>
    </row>
    <row r="38553" spans="141:141">
      <c r="EK38553" s="598"/>
    </row>
    <row r="38554" spans="141:141">
      <c r="EK38554" s="598"/>
    </row>
    <row r="38555" spans="141:141">
      <c r="EK38555" s="598"/>
    </row>
    <row r="38556" spans="141:141">
      <c r="EK38556" s="598"/>
    </row>
    <row r="38557" spans="141:141">
      <c r="EK38557" s="598"/>
    </row>
    <row r="38558" spans="141:141">
      <c r="EK38558" s="598"/>
    </row>
    <row r="38559" spans="141:141">
      <c r="EK38559" s="598"/>
    </row>
    <row r="38560" spans="141:141">
      <c r="EK38560" s="598"/>
    </row>
    <row r="38561" spans="141:141">
      <c r="EK38561" s="598"/>
    </row>
    <row r="38562" spans="141:141">
      <c r="EK38562" s="598"/>
    </row>
    <row r="38563" spans="141:141">
      <c r="EK38563" s="598"/>
    </row>
    <row r="38564" spans="141:141">
      <c r="EK38564" s="598"/>
    </row>
    <row r="38565" spans="141:141">
      <c r="EK38565" s="598"/>
    </row>
    <row r="38566" spans="141:141">
      <c r="EK38566" s="598"/>
    </row>
    <row r="38567" spans="141:141">
      <c r="EK38567" s="598"/>
    </row>
    <row r="38568" spans="141:141">
      <c r="EK38568" s="598"/>
    </row>
    <row r="38569" spans="141:141">
      <c r="EK38569" s="598"/>
    </row>
    <row r="38570" spans="141:141">
      <c r="EK38570" s="598"/>
    </row>
    <row r="38571" spans="141:141">
      <c r="EK38571" s="598"/>
    </row>
    <row r="38572" spans="141:141">
      <c r="EK38572" s="598"/>
    </row>
    <row r="38573" spans="141:141">
      <c r="EK38573" s="598"/>
    </row>
    <row r="38574" spans="141:141">
      <c r="EK38574" s="598"/>
    </row>
    <row r="38575" spans="141:141">
      <c r="EK38575" s="598"/>
    </row>
    <row r="38576" spans="141:141">
      <c r="EK38576" s="598"/>
    </row>
    <row r="38577" spans="141:141">
      <c r="EK38577" s="598"/>
    </row>
    <row r="38578" spans="141:141">
      <c r="EK38578" s="598"/>
    </row>
    <row r="38579" spans="141:141">
      <c r="EK38579" s="598"/>
    </row>
    <row r="38580" spans="141:141">
      <c r="EK38580" s="598"/>
    </row>
    <row r="38581" spans="141:141">
      <c r="EK38581" s="598"/>
    </row>
    <row r="38582" spans="141:141">
      <c r="EK38582" s="598"/>
    </row>
    <row r="38583" spans="141:141">
      <c r="EK38583" s="598"/>
    </row>
    <row r="38584" spans="141:141">
      <c r="EK38584" s="598"/>
    </row>
    <row r="38585" spans="141:141">
      <c r="EK38585" s="598"/>
    </row>
    <row r="38586" spans="141:141">
      <c r="EK38586" s="598"/>
    </row>
    <row r="38587" spans="141:141">
      <c r="EK38587" s="598"/>
    </row>
    <row r="38588" spans="141:141">
      <c r="EK38588" s="598"/>
    </row>
    <row r="38589" spans="141:141">
      <c r="EK38589" s="598"/>
    </row>
    <row r="38590" spans="141:141">
      <c r="EK38590" s="598"/>
    </row>
    <row r="38591" spans="141:141">
      <c r="EK38591" s="598"/>
    </row>
    <row r="38592" spans="141:141">
      <c r="EK38592" s="598"/>
    </row>
    <row r="38593" spans="141:141">
      <c r="EK38593" s="598"/>
    </row>
    <row r="38594" spans="141:141">
      <c r="EK38594" s="598"/>
    </row>
    <row r="38595" spans="141:141">
      <c r="EK38595" s="598"/>
    </row>
    <row r="38596" spans="141:141">
      <c r="EK38596" s="598"/>
    </row>
    <row r="38597" spans="141:141">
      <c r="EK38597" s="598"/>
    </row>
    <row r="38598" spans="141:141">
      <c r="EK38598" s="598"/>
    </row>
    <row r="38599" spans="141:141">
      <c r="EK38599" s="598"/>
    </row>
    <row r="38600" spans="141:141">
      <c r="EK38600" s="598"/>
    </row>
    <row r="38601" spans="141:141">
      <c r="EK38601" s="598"/>
    </row>
    <row r="38602" spans="141:141">
      <c r="EK38602" s="598"/>
    </row>
    <row r="38603" spans="141:141">
      <c r="EK38603" s="598"/>
    </row>
    <row r="38604" spans="141:141">
      <c r="EK38604" s="598"/>
    </row>
    <row r="38605" spans="141:141">
      <c r="EK38605" s="598"/>
    </row>
    <row r="38606" spans="141:141">
      <c r="EK38606" s="598"/>
    </row>
    <row r="38607" spans="141:141">
      <c r="EK38607" s="598"/>
    </row>
    <row r="38608" spans="141:141">
      <c r="EK38608" s="598"/>
    </row>
    <row r="38609" spans="141:141">
      <c r="EK38609" s="598"/>
    </row>
    <row r="38610" spans="141:141">
      <c r="EK38610" s="598"/>
    </row>
    <row r="38611" spans="141:141">
      <c r="EK38611" s="598"/>
    </row>
    <row r="38612" spans="141:141">
      <c r="EK38612" s="598"/>
    </row>
    <row r="38613" spans="141:141">
      <c r="EK38613" s="598"/>
    </row>
    <row r="38614" spans="141:141">
      <c r="EK38614" s="598"/>
    </row>
    <row r="38615" spans="141:141">
      <c r="EK38615" s="598"/>
    </row>
    <row r="38616" spans="141:141">
      <c r="EK38616" s="598"/>
    </row>
    <row r="38617" spans="141:141">
      <c r="EK38617" s="598"/>
    </row>
    <row r="38618" spans="141:141">
      <c r="EK38618" s="598"/>
    </row>
    <row r="38619" spans="141:141">
      <c r="EK38619" s="598"/>
    </row>
    <row r="38620" spans="141:141">
      <c r="EK38620" s="598"/>
    </row>
    <row r="38621" spans="141:141">
      <c r="EK38621" s="598"/>
    </row>
    <row r="38622" spans="141:141">
      <c r="EK38622" s="598"/>
    </row>
    <row r="38623" spans="141:141">
      <c r="EK38623" s="598"/>
    </row>
    <row r="38624" spans="141:141">
      <c r="EK38624" s="598"/>
    </row>
    <row r="38625" spans="141:141">
      <c r="EK38625" s="598"/>
    </row>
    <row r="38626" spans="141:141">
      <c r="EK38626" s="598"/>
    </row>
    <row r="38627" spans="141:141">
      <c r="EK38627" s="598"/>
    </row>
    <row r="38628" spans="141:141">
      <c r="EK38628" s="598"/>
    </row>
    <row r="38629" spans="141:141">
      <c r="EK38629" s="598"/>
    </row>
    <row r="38630" spans="141:141">
      <c r="EK38630" s="598"/>
    </row>
    <row r="38631" spans="141:141">
      <c r="EK38631" s="598"/>
    </row>
    <row r="38632" spans="141:141">
      <c r="EK38632" s="598"/>
    </row>
    <row r="38633" spans="141:141">
      <c r="EK38633" s="598"/>
    </row>
    <row r="38634" spans="141:141">
      <c r="EK38634" s="598"/>
    </row>
    <row r="38635" spans="141:141">
      <c r="EK38635" s="598"/>
    </row>
    <row r="38636" spans="141:141">
      <c r="EK38636" s="598"/>
    </row>
    <row r="38637" spans="141:141">
      <c r="EK38637" s="598"/>
    </row>
    <row r="38638" spans="141:141">
      <c r="EK38638" s="598"/>
    </row>
    <row r="38639" spans="141:141">
      <c r="EK38639" s="598"/>
    </row>
    <row r="38640" spans="141:141">
      <c r="EK38640" s="598"/>
    </row>
    <row r="38641" spans="141:141">
      <c r="EK38641" s="598"/>
    </row>
    <row r="38642" spans="141:141">
      <c r="EK38642" s="598"/>
    </row>
    <row r="38643" spans="141:141">
      <c r="EK38643" s="598"/>
    </row>
    <row r="38644" spans="141:141">
      <c r="EK38644" s="598"/>
    </row>
    <row r="38645" spans="141:141">
      <c r="EK38645" s="598"/>
    </row>
    <row r="38646" spans="141:141">
      <c r="EK38646" s="598"/>
    </row>
    <row r="38647" spans="141:141">
      <c r="EK38647" s="598"/>
    </row>
    <row r="38648" spans="141:141">
      <c r="EK38648" s="598"/>
    </row>
    <row r="38649" spans="141:141">
      <c r="EK38649" s="598"/>
    </row>
    <row r="38650" spans="141:141">
      <c r="EK38650" s="598"/>
    </row>
    <row r="38651" spans="141:141">
      <c r="EK38651" s="598"/>
    </row>
    <row r="38652" spans="141:141">
      <c r="EK38652" s="598"/>
    </row>
    <row r="38653" spans="141:141">
      <c r="EK38653" s="598"/>
    </row>
    <row r="38654" spans="141:141">
      <c r="EK38654" s="598"/>
    </row>
    <row r="38655" spans="141:141">
      <c r="EK38655" s="598"/>
    </row>
    <row r="38656" spans="141:141">
      <c r="EK38656" s="598"/>
    </row>
    <row r="38657" spans="141:141">
      <c r="EK38657" s="598"/>
    </row>
    <row r="38658" spans="141:141">
      <c r="EK38658" s="598"/>
    </row>
    <row r="38659" spans="141:141">
      <c r="EK38659" s="598"/>
    </row>
    <row r="38660" spans="141:141">
      <c r="EK38660" s="598"/>
    </row>
    <row r="38661" spans="141:141">
      <c r="EK38661" s="598"/>
    </row>
    <row r="38662" spans="141:141">
      <c r="EK38662" s="598"/>
    </row>
    <row r="38663" spans="141:141">
      <c r="EK38663" s="598"/>
    </row>
    <row r="38664" spans="141:141">
      <c r="EK38664" s="598"/>
    </row>
    <row r="38665" spans="141:141">
      <c r="EK38665" s="598"/>
    </row>
    <row r="38666" spans="141:141">
      <c r="EK38666" s="598"/>
    </row>
    <row r="38667" spans="141:141">
      <c r="EK38667" s="598"/>
    </row>
    <row r="38668" spans="141:141">
      <c r="EK38668" s="598"/>
    </row>
    <row r="38669" spans="141:141">
      <c r="EK38669" s="598"/>
    </row>
    <row r="38670" spans="141:141">
      <c r="EK38670" s="598"/>
    </row>
    <row r="38671" spans="141:141">
      <c r="EK38671" s="598"/>
    </row>
    <row r="38672" spans="141:141">
      <c r="EK38672" s="598"/>
    </row>
    <row r="38673" spans="141:141">
      <c r="EK38673" s="598"/>
    </row>
    <row r="38674" spans="141:141">
      <c r="EK38674" s="598"/>
    </row>
    <row r="38675" spans="141:141">
      <c r="EK38675" s="598"/>
    </row>
    <row r="38676" spans="141:141">
      <c r="EK38676" s="598"/>
    </row>
    <row r="38677" spans="141:141">
      <c r="EK38677" s="598"/>
    </row>
    <row r="38678" spans="141:141">
      <c r="EK38678" s="598"/>
    </row>
    <row r="38679" spans="141:141">
      <c r="EK38679" s="598"/>
    </row>
    <row r="38680" spans="141:141">
      <c r="EK38680" s="598"/>
    </row>
    <row r="38681" spans="141:141">
      <c r="EK38681" s="598"/>
    </row>
    <row r="38682" spans="141:141">
      <c r="EK38682" s="598"/>
    </row>
    <row r="38683" spans="141:141">
      <c r="EK38683" s="598"/>
    </row>
    <row r="38684" spans="141:141">
      <c r="EK38684" s="598"/>
    </row>
    <row r="38685" spans="141:141">
      <c r="EK38685" s="598"/>
    </row>
    <row r="38686" spans="141:141">
      <c r="EK38686" s="598"/>
    </row>
    <row r="38687" spans="141:141">
      <c r="EK38687" s="598"/>
    </row>
    <row r="38688" spans="141:141">
      <c r="EK38688" s="598"/>
    </row>
    <row r="38689" spans="141:141">
      <c r="EK38689" s="598"/>
    </row>
    <row r="38690" spans="141:141">
      <c r="EK38690" s="598"/>
    </row>
    <row r="38691" spans="141:141">
      <c r="EK38691" s="598"/>
    </row>
    <row r="38692" spans="141:141">
      <c r="EK38692" s="598"/>
    </row>
    <row r="38693" spans="141:141">
      <c r="EK38693" s="598"/>
    </row>
    <row r="38694" spans="141:141">
      <c r="EK38694" s="598"/>
    </row>
    <row r="38695" spans="141:141">
      <c r="EK38695" s="598"/>
    </row>
    <row r="38696" spans="141:141">
      <c r="EK38696" s="598"/>
    </row>
    <row r="38697" spans="141:141">
      <c r="EK38697" s="598"/>
    </row>
    <row r="38698" spans="141:141">
      <c r="EK38698" s="598"/>
    </row>
    <row r="38699" spans="141:141">
      <c r="EK38699" s="598"/>
    </row>
    <row r="38700" spans="141:141">
      <c r="EK38700" s="598"/>
    </row>
    <row r="38701" spans="141:141">
      <c r="EK38701" s="598"/>
    </row>
    <row r="38702" spans="141:141">
      <c r="EK38702" s="598"/>
    </row>
    <row r="38703" spans="141:141">
      <c r="EK38703" s="598"/>
    </row>
    <row r="38704" spans="141:141">
      <c r="EK38704" s="598"/>
    </row>
    <row r="38705" spans="141:141">
      <c r="EK38705" s="598"/>
    </row>
    <row r="38706" spans="141:141">
      <c r="EK38706" s="598"/>
    </row>
    <row r="38707" spans="141:141">
      <c r="EK38707" s="598"/>
    </row>
    <row r="38708" spans="141:141">
      <c r="EK38708" s="598"/>
    </row>
    <row r="38709" spans="141:141">
      <c r="EK38709" s="598"/>
    </row>
    <row r="38710" spans="141:141">
      <c r="EK38710" s="598"/>
    </row>
    <row r="38711" spans="141:141">
      <c r="EK38711" s="598"/>
    </row>
    <row r="38712" spans="141:141">
      <c r="EK38712" s="598"/>
    </row>
    <row r="38713" spans="141:141">
      <c r="EK38713" s="598"/>
    </row>
    <row r="38714" spans="141:141">
      <c r="EK38714" s="598"/>
    </row>
    <row r="38715" spans="141:141">
      <c r="EK38715" s="598"/>
    </row>
    <row r="38716" spans="141:141">
      <c r="EK38716" s="598"/>
    </row>
    <row r="38717" spans="141:141">
      <c r="EK38717" s="598"/>
    </row>
    <row r="38718" spans="141:141">
      <c r="EK38718" s="598"/>
    </row>
    <row r="38719" spans="141:141">
      <c r="EK38719" s="598"/>
    </row>
    <row r="38720" spans="141:141">
      <c r="EK38720" s="598"/>
    </row>
    <row r="38721" spans="141:141">
      <c r="EK38721" s="598"/>
    </row>
    <row r="38722" spans="141:141">
      <c r="EK38722" s="598"/>
    </row>
    <row r="38723" spans="141:141">
      <c r="EK38723" s="598"/>
    </row>
    <row r="38724" spans="141:141">
      <c r="EK38724" s="598"/>
    </row>
    <row r="38725" spans="141:141">
      <c r="EK38725" s="598"/>
    </row>
    <row r="38726" spans="141:141">
      <c r="EK38726" s="598"/>
    </row>
    <row r="38727" spans="141:141">
      <c r="EK38727" s="598"/>
    </row>
    <row r="38728" spans="141:141">
      <c r="EK38728" s="598"/>
    </row>
    <row r="38729" spans="141:141">
      <c r="EK38729" s="598"/>
    </row>
    <row r="38730" spans="141:141">
      <c r="EK38730" s="598"/>
    </row>
    <row r="38731" spans="141:141">
      <c r="EK38731" s="598"/>
    </row>
    <row r="38732" spans="141:141">
      <c r="EK38732" s="598"/>
    </row>
    <row r="38733" spans="141:141">
      <c r="EK38733" s="598"/>
    </row>
    <row r="38734" spans="141:141">
      <c r="EK38734" s="598"/>
    </row>
    <row r="38735" spans="141:141">
      <c r="EK38735" s="598"/>
    </row>
    <row r="38736" spans="141:141">
      <c r="EK38736" s="598"/>
    </row>
    <row r="38737" spans="141:141">
      <c r="EK38737" s="598"/>
    </row>
    <row r="38738" spans="141:141">
      <c r="EK38738" s="598"/>
    </row>
    <row r="38739" spans="141:141">
      <c r="EK38739" s="598"/>
    </row>
    <row r="38740" spans="141:141">
      <c r="EK38740" s="598"/>
    </row>
    <row r="38741" spans="141:141">
      <c r="EK38741" s="598"/>
    </row>
    <row r="38742" spans="141:141">
      <c r="EK38742" s="598"/>
    </row>
    <row r="38743" spans="141:141">
      <c r="EK38743" s="598"/>
    </row>
    <row r="38744" spans="141:141">
      <c r="EK38744" s="598"/>
    </row>
    <row r="38745" spans="141:141">
      <c r="EK38745" s="598"/>
    </row>
    <row r="38746" spans="141:141">
      <c r="EK38746" s="598"/>
    </row>
    <row r="38747" spans="141:141">
      <c r="EK38747" s="598"/>
    </row>
    <row r="38748" spans="141:141">
      <c r="EK38748" s="598"/>
    </row>
    <row r="38749" spans="141:141">
      <c r="EK38749" s="598"/>
    </row>
    <row r="38750" spans="141:141">
      <c r="EK38750" s="598"/>
    </row>
    <row r="38751" spans="141:141">
      <c r="EK38751" s="598"/>
    </row>
    <row r="38752" spans="141:141">
      <c r="EK38752" s="598"/>
    </row>
    <row r="38753" spans="141:141">
      <c r="EK38753" s="598"/>
    </row>
    <row r="38754" spans="141:141">
      <c r="EK38754" s="598"/>
    </row>
    <row r="38755" spans="141:141">
      <c r="EK38755" s="598"/>
    </row>
    <row r="38756" spans="141:141">
      <c r="EK38756" s="598"/>
    </row>
    <row r="38757" spans="141:141">
      <c r="EK38757" s="598"/>
    </row>
    <row r="38758" spans="141:141">
      <c r="EK38758" s="598"/>
    </row>
    <row r="38759" spans="141:141">
      <c r="EK38759" s="598"/>
    </row>
    <row r="38760" spans="141:141">
      <c r="EK38760" s="598"/>
    </row>
    <row r="38761" spans="141:141">
      <c r="EK38761" s="598"/>
    </row>
    <row r="38762" spans="141:141">
      <c r="EK38762" s="598"/>
    </row>
    <row r="38763" spans="141:141">
      <c r="EK38763" s="598"/>
    </row>
    <row r="38764" spans="141:141">
      <c r="EK38764" s="598"/>
    </row>
    <row r="38765" spans="141:141">
      <c r="EK38765" s="598"/>
    </row>
    <row r="38766" spans="141:141">
      <c r="EK38766" s="598"/>
    </row>
    <row r="38767" spans="141:141">
      <c r="EK38767" s="598"/>
    </row>
    <row r="38768" spans="141:141">
      <c r="EK38768" s="598"/>
    </row>
    <row r="38769" spans="141:141">
      <c r="EK38769" s="598"/>
    </row>
    <row r="38770" spans="141:141">
      <c r="EK38770" s="598"/>
    </row>
    <row r="38771" spans="141:141">
      <c r="EK38771" s="598"/>
    </row>
    <row r="38772" spans="141:141">
      <c r="EK38772" s="598"/>
    </row>
    <row r="38773" spans="141:141">
      <c r="EK38773" s="598"/>
    </row>
    <row r="38774" spans="141:141">
      <c r="EK38774" s="598"/>
    </row>
    <row r="38775" spans="141:141">
      <c r="EK38775" s="598"/>
    </row>
    <row r="38776" spans="141:141">
      <c r="EK38776" s="598"/>
    </row>
    <row r="38777" spans="141:141">
      <c r="EK38777" s="598"/>
    </row>
    <row r="38778" spans="141:141">
      <c r="EK38778" s="598"/>
    </row>
    <row r="38779" spans="141:141">
      <c r="EK38779" s="598"/>
    </row>
    <row r="38780" spans="141:141">
      <c r="EK38780" s="598"/>
    </row>
    <row r="38781" spans="141:141">
      <c r="EK38781" s="598"/>
    </row>
    <row r="38782" spans="141:141">
      <c r="EK38782" s="598"/>
    </row>
    <row r="38783" spans="141:141">
      <c r="EK38783" s="598"/>
    </row>
    <row r="38784" spans="141:141">
      <c r="EK38784" s="598"/>
    </row>
    <row r="38785" spans="141:141">
      <c r="EK38785" s="598"/>
    </row>
    <row r="38786" spans="141:141">
      <c r="EK38786" s="598"/>
    </row>
    <row r="38787" spans="141:141">
      <c r="EK38787" s="598"/>
    </row>
    <row r="38788" spans="141:141">
      <c r="EK38788" s="598"/>
    </row>
    <row r="38789" spans="141:141">
      <c r="EK38789" s="598"/>
    </row>
    <row r="38790" spans="141:141">
      <c r="EK38790" s="598"/>
    </row>
    <row r="38791" spans="141:141">
      <c r="EK38791" s="598"/>
    </row>
    <row r="38792" spans="141:141">
      <c r="EK38792" s="598"/>
    </row>
    <row r="38793" spans="141:141">
      <c r="EK38793" s="598"/>
    </row>
    <row r="38794" spans="141:141">
      <c r="EK38794" s="598"/>
    </row>
    <row r="38795" spans="141:141">
      <c r="EK38795" s="598"/>
    </row>
    <row r="38796" spans="141:141">
      <c r="EK38796" s="598"/>
    </row>
    <row r="38797" spans="141:141">
      <c r="EK38797" s="598"/>
    </row>
    <row r="38798" spans="141:141">
      <c r="EK38798" s="598"/>
    </row>
    <row r="38799" spans="141:141">
      <c r="EK38799" s="598"/>
    </row>
    <row r="38800" spans="141:141">
      <c r="EK38800" s="598"/>
    </row>
    <row r="38801" spans="141:141">
      <c r="EK38801" s="598"/>
    </row>
    <row r="38802" spans="141:141">
      <c r="EK38802" s="598"/>
    </row>
    <row r="38803" spans="141:141">
      <c r="EK38803" s="598"/>
    </row>
    <row r="38804" spans="141:141">
      <c r="EK38804" s="598"/>
    </row>
    <row r="38805" spans="141:141">
      <c r="EK38805" s="598"/>
    </row>
    <row r="38806" spans="141:141">
      <c r="EK38806" s="598"/>
    </row>
    <row r="38807" spans="141:141">
      <c r="EK38807" s="598"/>
    </row>
    <row r="38808" spans="141:141">
      <c r="EK38808" s="598"/>
    </row>
    <row r="38809" spans="141:141">
      <c r="EK38809" s="598"/>
    </row>
    <row r="38810" spans="141:141">
      <c r="EK38810" s="598"/>
    </row>
    <row r="38811" spans="141:141">
      <c r="EK38811" s="598"/>
    </row>
    <row r="38812" spans="141:141">
      <c r="EK38812" s="598"/>
    </row>
    <row r="38813" spans="141:141">
      <c r="EK38813" s="598"/>
    </row>
    <row r="38814" spans="141:141">
      <c r="EK38814" s="598"/>
    </row>
    <row r="38815" spans="141:141">
      <c r="EK38815" s="598"/>
    </row>
    <row r="38816" spans="141:141">
      <c r="EK38816" s="598"/>
    </row>
    <row r="38817" spans="141:141">
      <c r="EK38817" s="598"/>
    </row>
    <row r="38818" spans="141:141">
      <c r="EK38818" s="598"/>
    </row>
    <row r="38819" spans="141:141">
      <c r="EK38819" s="598"/>
    </row>
    <row r="38820" spans="141:141">
      <c r="EK38820" s="598"/>
    </row>
    <row r="38821" spans="141:141">
      <c r="EK38821" s="598"/>
    </row>
    <row r="38822" spans="141:141">
      <c r="EK38822" s="598"/>
    </row>
    <row r="38823" spans="141:141">
      <c r="EK38823" s="598"/>
    </row>
    <row r="38824" spans="141:141">
      <c r="EK38824" s="598"/>
    </row>
    <row r="38825" spans="141:141">
      <c r="EK38825" s="598"/>
    </row>
    <row r="38826" spans="141:141">
      <c r="EK38826" s="598"/>
    </row>
    <row r="38827" spans="141:141">
      <c r="EK38827" s="598"/>
    </row>
    <row r="38828" spans="141:141">
      <c r="EK38828" s="598"/>
    </row>
    <row r="38829" spans="141:141">
      <c r="EK38829" s="598"/>
    </row>
    <row r="38830" spans="141:141">
      <c r="EK38830" s="598"/>
    </row>
    <row r="38831" spans="141:141">
      <c r="EK38831" s="598"/>
    </row>
    <row r="38832" spans="141:141">
      <c r="EK38832" s="598"/>
    </row>
    <row r="38833" spans="141:141">
      <c r="EK38833" s="598"/>
    </row>
    <row r="38834" spans="141:141">
      <c r="EK38834" s="598"/>
    </row>
    <row r="38835" spans="141:141">
      <c r="EK38835" s="598"/>
    </row>
    <row r="38836" spans="141:141">
      <c r="EK38836" s="598"/>
    </row>
    <row r="38837" spans="141:141">
      <c r="EK38837" s="598"/>
    </row>
    <row r="38838" spans="141:141">
      <c r="EK38838" s="598"/>
    </row>
    <row r="38839" spans="141:141">
      <c r="EK38839" s="598"/>
    </row>
    <row r="38840" spans="141:141">
      <c r="EK38840" s="598"/>
    </row>
    <row r="38841" spans="141:141">
      <c r="EK38841" s="598"/>
    </row>
    <row r="38842" spans="141:141">
      <c r="EK38842" s="598"/>
    </row>
    <row r="38843" spans="141:141">
      <c r="EK38843" s="598"/>
    </row>
    <row r="38844" spans="141:141">
      <c r="EK38844" s="598"/>
    </row>
    <row r="38845" spans="141:141">
      <c r="EK38845" s="598"/>
    </row>
    <row r="38846" spans="141:141">
      <c r="EK38846" s="598"/>
    </row>
    <row r="38847" spans="141:141">
      <c r="EK38847" s="598"/>
    </row>
    <row r="38848" spans="141:141">
      <c r="EK38848" s="598"/>
    </row>
    <row r="38849" spans="141:141">
      <c r="EK38849" s="598"/>
    </row>
    <row r="38850" spans="141:141">
      <c r="EK38850" s="598"/>
    </row>
    <row r="38851" spans="141:141">
      <c r="EK38851" s="598"/>
    </row>
    <row r="38852" spans="141:141">
      <c r="EK38852" s="598"/>
    </row>
    <row r="38853" spans="141:141">
      <c r="EK38853" s="598"/>
    </row>
    <row r="38854" spans="141:141">
      <c r="EK38854" s="598"/>
    </row>
    <row r="38855" spans="141:141">
      <c r="EK38855" s="598"/>
    </row>
    <row r="38856" spans="141:141">
      <c r="EK38856" s="598"/>
    </row>
    <row r="38857" spans="141:141">
      <c r="EK38857" s="598"/>
    </row>
    <row r="38858" spans="141:141">
      <c r="EK38858" s="598"/>
    </row>
    <row r="38859" spans="141:141">
      <c r="EK38859" s="598"/>
    </row>
    <row r="38860" spans="141:141">
      <c r="EK38860" s="598"/>
    </row>
    <row r="38861" spans="141:141">
      <c r="EK38861" s="598"/>
    </row>
    <row r="38862" spans="141:141">
      <c r="EK38862" s="598"/>
    </row>
    <row r="38863" spans="141:141">
      <c r="EK38863" s="598"/>
    </row>
    <row r="38864" spans="141:141">
      <c r="EK38864" s="598"/>
    </row>
    <row r="38865" spans="141:141">
      <c r="EK38865" s="598"/>
    </row>
    <row r="38866" spans="141:141">
      <c r="EK38866" s="598"/>
    </row>
    <row r="38867" spans="141:141">
      <c r="EK38867" s="598"/>
    </row>
    <row r="38868" spans="141:141">
      <c r="EK38868" s="598"/>
    </row>
    <row r="38869" spans="141:141">
      <c r="EK38869" s="598"/>
    </row>
    <row r="38870" spans="141:141">
      <c r="EK38870" s="598"/>
    </row>
    <row r="38871" spans="141:141">
      <c r="EK38871" s="598"/>
    </row>
    <row r="38872" spans="141:141">
      <c r="EK38872" s="598"/>
    </row>
    <row r="38873" spans="141:141">
      <c r="EK38873" s="598"/>
    </row>
    <row r="38874" spans="141:141">
      <c r="EK38874" s="598"/>
    </row>
    <row r="38875" spans="141:141">
      <c r="EK38875" s="598"/>
    </row>
    <row r="38876" spans="141:141">
      <c r="EK38876" s="598"/>
    </row>
    <row r="38877" spans="141:141">
      <c r="EK38877" s="598"/>
    </row>
    <row r="38878" spans="141:141">
      <c r="EK38878" s="598"/>
    </row>
    <row r="38879" spans="141:141">
      <c r="EK38879" s="598"/>
    </row>
    <row r="38880" spans="141:141">
      <c r="EK38880" s="598"/>
    </row>
    <row r="38881" spans="141:141">
      <c r="EK38881" s="598"/>
    </row>
    <row r="38882" spans="141:141">
      <c r="EK38882" s="598"/>
    </row>
    <row r="38883" spans="141:141">
      <c r="EK38883" s="598"/>
    </row>
    <row r="38884" spans="141:141">
      <c r="EK38884" s="598"/>
    </row>
    <row r="38885" spans="141:141">
      <c r="EK38885" s="598"/>
    </row>
    <row r="38886" spans="141:141">
      <c r="EK38886" s="598"/>
    </row>
    <row r="38887" spans="141:141">
      <c r="EK38887" s="598"/>
    </row>
    <row r="38888" spans="141:141">
      <c r="EK38888" s="598"/>
    </row>
    <row r="38889" spans="141:141">
      <c r="EK38889" s="598"/>
    </row>
    <row r="38890" spans="141:141">
      <c r="EK38890" s="598"/>
    </row>
    <row r="38891" spans="141:141">
      <c r="EK38891" s="598"/>
    </row>
    <row r="38892" spans="141:141">
      <c r="EK38892" s="598"/>
    </row>
    <row r="38893" spans="141:141">
      <c r="EK38893" s="598"/>
    </row>
    <row r="38894" spans="141:141">
      <c r="EK38894" s="598"/>
    </row>
    <row r="38895" spans="141:141">
      <c r="EK38895" s="598"/>
    </row>
    <row r="38896" spans="141:141">
      <c r="EK38896" s="598"/>
    </row>
    <row r="38897" spans="141:141">
      <c r="EK38897" s="598"/>
    </row>
    <row r="38898" spans="141:141">
      <c r="EK38898" s="598"/>
    </row>
    <row r="38899" spans="141:141">
      <c r="EK38899" s="598"/>
    </row>
    <row r="38900" spans="141:141">
      <c r="EK38900" s="598"/>
    </row>
    <row r="38901" spans="141:141">
      <c r="EK38901" s="598"/>
    </row>
    <row r="38902" spans="141:141">
      <c r="EK38902" s="598"/>
    </row>
    <row r="38903" spans="141:141">
      <c r="EK38903" s="598"/>
    </row>
    <row r="38904" spans="141:141">
      <c r="EK38904" s="598"/>
    </row>
    <row r="38905" spans="141:141">
      <c r="EK38905" s="598"/>
    </row>
    <row r="38906" spans="141:141">
      <c r="EK38906" s="598"/>
    </row>
    <row r="38907" spans="141:141">
      <c r="EK38907" s="598"/>
    </row>
    <row r="38908" spans="141:141">
      <c r="EK38908" s="598"/>
    </row>
    <row r="38909" spans="141:141">
      <c r="EK38909" s="598"/>
    </row>
    <row r="38910" spans="141:141">
      <c r="EK38910" s="598"/>
    </row>
    <row r="38911" spans="141:141">
      <c r="EK38911" s="598"/>
    </row>
    <row r="38912" spans="141:141">
      <c r="EK38912" s="598"/>
    </row>
    <row r="38913" spans="141:141">
      <c r="EK38913" s="598"/>
    </row>
    <row r="38914" spans="141:141">
      <c r="EK38914" s="598"/>
    </row>
    <row r="38915" spans="141:141">
      <c r="EK38915" s="598"/>
    </row>
    <row r="38916" spans="141:141">
      <c r="EK38916" s="598"/>
    </row>
    <row r="38917" spans="141:141">
      <c r="EK38917" s="598"/>
    </row>
    <row r="38918" spans="141:141">
      <c r="EK38918" s="598"/>
    </row>
    <row r="38919" spans="141:141">
      <c r="EK38919" s="598"/>
    </row>
    <row r="38920" spans="141:141">
      <c r="EK38920" s="598"/>
    </row>
    <row r="38921" spans="141:141">
      <c r="EK38921" s="598"/>
    </row>
    <row r="38922" spans="141:141">
      <c r="EK38922" s="598"/>
    </row>
    <row r="38923" spans="141:141">
      <c r="EK38923" s="598"/>
    </row>
    <row r="38924" spans="141:141">
      <c r="EK38924" s="598"/>
    </row>
    <row r="38925" spans="141:141">
      <c r="EK38925" s="598"/>
    </row>
    <row r="38926" spans="141:141">
      <c r="EK38926" s="598"/>
    </row>
    <row r="38927" spans="141:141">
      <c r="EK38927" s="598"/>
    </row>
    <row r="38928" spans="141:141">
      <c r="EK38928" s="598"/>
    </row>
    <row r="38929" spans="141:141">
      <c r="EK38929" s="598"/>
    </row>
    <row r="38930" spans="141:141">
      <c r="EK38930" s="598"/>
    </row>
    <row r="38931" spans="141:141">
      <c r="EK38931" s="598"/>
    </row>
    <row r="38932" spans="141:141">
      <c r="EK38932" s="598"/>
    </row>
    <row r="38933" spans="141:141">
      <c r="EK38933" s="598"/>
    </row>
    <row r="38934" spans="141:141">
      <c r="EK38934" s="598"/>
    </row>
    <row r="38935" spans="141:141">
      <c r="EK38935" s="598"/>
    </row>
    <row r="38936" spans="141:141">
      <c r="EK38936" s="598"/>
    </row>
    <row r="38937" spans="141:141">
      <c r="EK38937" s="598"/>
    </row>
    <row r="38938" spans="141:141">
      <c r="EK38938" s="598"/>
    </row>
    <row r="38939" spans="141:141">
      <c r="EK38939" s="598"/>
    </row>
    <row r="38940" spans="141:141">
      <c r="EK38940" s="598"/>
    </row>
    <row r="38941" spans="141:141">
      <c r="EK38941" s="598"/>
    </row>
    <row r="38942" spans="141:141">
      <c r="EK38942" s="598"/>
    </row>
    <row r="38943" spans="141:141">
      <c r="EK38943" s="598"/>
    </row>
    <row r="38944" spans="141:141">
      <c r="EK38944" s="598"/>
    </row>
    <row r="38945" spans="141:141">
      <c r="EK38945" s="598"/>
    </row>
    <row r="38946" spans="141:141">
      <c r="EK38946" s="598"/>
    </row>
    <row r="38947" spans="141:141">
      <c r="EK38947" s="598"/>
    </row>
    <row r="38948" spans="141:141">
      <c r="EK38948" s="598"/>
    </row>
    <row r="38949" spans="141:141">
      <c r="EK38949" s="598"/>
    </row>
    <row r="38950" spans="141:141">
      <c r="EK38950" s="598"/>
    </row>
    <row r="38951" spans="141:141">
      <c r="EK38951" s="598"/>
    </row>
    <row r="38952" spans="141:141">
      <c r="EK38952" s="598"/>
    </row>
    <row r="38953" spans="141:141">
      <c r="EK38953" s="598"/>
    </row>
    <row r="38954" spans="141:141">
      <c r="EK38954" s="598"/>
    </row>
    <row r="38955" spans="141:141">
      <c r="EK38955" s="598"/>
    </row>
    <row r="38956" spans="141:141">
      <c r="EK38956" s="598"/>
    </row>
    <row r="38957" spans="141:141">
      <c r="EK38957" s="598"/>
    </row>
    <row r="38958" spans="141:141">
      <c r="EK38958" s="598"/>
    </row>
    <row r="38959" spans="141:141">
      <c r="EK38959" s="598"/>
    </row>
    <row r="38960" spans="141:141">
      <c r="EK38960" s="598"/>
    </row>
    <row r="38961" spans="141:141">
      <c r="EK38961" s="598"/>
    </row>
    <row r="38962" spans="141:141">
      <c r="EK38962" s="598"/>
    </row>
    <row r="38963" spans="141:141">
      <c r="EK38963" s="598"/>
    </row>
    <row r="38964" spans="141:141">
      <c r="EK38964" s="598"/>
    </row>
    <row r="38965" spans="141:141">
      <c r="EK38965" s="598"/>
    </row>
    <row r="38966" spans="141:141">
      <c r="EK38966" s="598"/>
    </row>
    <row r="38967" spans="141:141">
      <c r="EK38967" s="598"/>
    </row>
    <row r="38968" spans="141:141">
      <c r="EK38968" s="598"/>
    </row>
    <row r="38969" spans="141:141">
      <c r="EK38969" s="598"/>
    </row>
    <row r="38970" spans="141:141">
      <c r="EK38970" s="598"/>
    </row>
    <row r="38971" spans="141:141">
      <c r="EK38971" s="598"/>
    </row>
    <row r="38972" spans="141:141">
      <c r="EK38972" s="598"/>
    </row>
    <row r="38973" spans="141:141">
      <c r="EK38973" s="598"/>
    </row>
    <row r="38974" spans="141:141">
      <c r="EK38974" s="598"/>
    </row>
    <row r="38975" spans="141:141">
      <c r="EK38975" s="598"/>
    </row>
    <row r="38976" spans="141:141">
      <c r="EK38976" s="598"/>
    </row>
    <row r="38977" spans="141:141">
      <c r="EK38977" s="598"/>
    </row>
    <row r="38978" spans="141:141">
      <c r="EK38978" s="598"/>
    </row>
    <row r="38979" spans="141:141">
      <c r="EK38979" s="598"/>
    </row>
    <row r="38980" spans="141:141">
      <c r="EK38980" s="598"/>
    </row>
    <row r="38981" spans="141:141">
      <c r="EK38981" s="598"/>
    </row>
    <row r="38982" spans="141:141">
      <c r="EK38982" s="598"/>
    </row>
    <row r="38983" spans="141:141">
      <c r="EK38983" s="598"/>
    </row>
    <row r="38984" spans="141:141">
      <c r="EK38984" s="598"/>
    </row>
    <row r="38985" spans="141:141">
      <c r="EK38985" s="598"/>
    </row>
    <row r="38986" spans="141:141">
      <c r="EK38986" s="598"/>
    </row>
    <row r="38987" spans="141:141">
      <c r="EK38987" s="598"/>
    </row>
    <row r="38988" spans="141:141">
      <c r="EK38988" s="598"/>
    </row>
    <row r="38989" spans="141:141">
      <c r="EK38989" s="598"/>
    </row>
    <row r="38990" spans="141:141">
      <c r="EK38990" s="598"/>
    </row>
    <row r="38991" spans="141:141">
      <c r="EK38991" s="598"/>
    </row>
    <row r="38992" spans="141:141">
      <c r="EK38992" s="598"/>
    </row>
    <row r="38993" spans="141:141">
      <c r="EK38993" s="598"/>
    </row>
    <row r="38994" spans="141:141">
      <c r="EK38994" s="598"/>
    </row>
    <row r="38995" spans="141:141">
      <c r="EK38995" s="598"/>
    </row>
    <row r="38996" spans="141:141">
      <c r="EK38996" s="598"/>
    </row>
    <row r="38997" spans="141:141">
      <c r="EK38997" s="598"/>
    </row>
    <row r="38998" spans="141:141">
      <c r="EK38998" s="598"/>
    </row>
    <row r="38999" spans="141:141">
      <c r="EK38999" s="598"/>
    </row>
    <row r="39000" spans="141:141">
      <c r="EK39000" s="598"/>
    </row>
    <row r="39001" spans="141:141">
      <c r="EK39001" s="598"/>
    </row>
    <row r="39002" spans="141:141">
      <c r="EK39002" s="598"/>
    </row>
    <row r="39003" spans="141:141">
      <c r="EK39003" s="598"/>
    </row>
    <row r="39004" spans="141:141">
      <c r="EK39004" s="598"/>
    </row>
    <row r="39005" spans="141:141">
      <c r="EK39005" s="598"/>
    </row>
    <row r="39006" spans="141:141">
      <c r="EK39006" s="598"/>
    </row>
    <row r="39007" spans="141:141">
      <c r="EK39007" s="598"/>
    </row>
    <row r="39008" spans="141:141">
      <c r="EK39008" s="598"/>
    </row>
    <row r="39009" spans="141:141">
      <c r="EK39009" s="598"/>
    </row>
    <row r="39010" spans="141:141">
      <c r="EK39010" s="598"/>
    </row>
    <row r="39011" spans="141:141">
      <c r="EK39011" s="598"/>
    </row>
    <row r="39012" spans="141:141">
      <c r="EK39012" s="598"/>
    </row>
    <row r="39013" spans="141:141">
      <c r="EK39013" s="598"/>
    </row>
    <row r="39014" spans="141:141">
      <c r="EK39014" s="598"/>
    </row>
    <row r="39015" spans="141:141">
      <c r="EK39015" s="598"/>
    </row>
    <row r="39016" spans="141:141">
      <c r="EK39016" s="598"/>
    </row>
    <row r="39017" spans="141:141">
      <c r="EK39017" s="598"/>
    </row>
    <row r="39018" spans="141:141">
      <c r="EK39018" s="598"/>
    </row>
    <row r="39019" spans="141:141">
      <c r="EK39019" s="598"/>
    </row>
    <row r="39020" spans="141:141">
      <c r="EK39020" s="598"/>
    </row>
    <row r="39021" spans="141:141">
      <c r="EK39021" s="598"/>
    </row>
    <row r="39022" spans="141:141">
      <c r="EK39022" s="598"/>
    </row>
    <row r="39023" spans="141:141">
      <c r="EK39023" s="598"/>
    </row>
    <row r="39024" spans="141:141">
      <c r="EK39024" s="598"/>
    </row>
    <row r="39025" spans="141:141">
      <c r="EK39025" s="598"/>
    </row>
    <row r="39026" spans="141:141">
      <c r="EK39026" s="598"/>
    </row>
    <row r="39027" spans="141:141">
      <c r="EK39027" s="598"/>
    </row>
    <row r="39028" spans="141:141">
      <c r="EK39028" s="598"/>
    </row>
    <row r="39029" spans="141:141">
      <c r="EK39029" s="598"/>
    </row>
    <row r="39030" spans="141:141">
      <c r="EK39030" s="598"/>
    </row>
    <row r="39031" spans="141:141">
      <c r="EK39031" s="598"/>
    </row>
    <row r="39032" spans="141:141">
      <c r="EK39032" s="598"/>
    </row>
    <row r="39033" spans="141:141">
      <c r="EK39033" s="598"/>
    </row>
    <row r="39034" spans="141:141">
      <c r="EK39034" s="598"/>
    </row>
    <row r="39035" spans="141:141">
      <c r="EK39035" s="598"/>
    </row>
    <row r="39036" spans="141:141">
      <c r="EK39036" s="598"/>
    </row>
    <row r="39037" spans="141:141">
      <c r="EK39037" s="598"/>
    </row>
    <row r="39038" spans="141:141">
      <c r="EK39038" s="598"/>
    </row>
    <row r="39039" spans="141:141">
      <c r="EK39039" s="598"/>
    </row>
    <row r="39040" spans="141:141">
      <c r="EK39040" s="598"/>
    </row>
    <row r="39041" spans="141:141">
      <c r="EK39041" s="598"/>
    </row>
    <row r="39042" spans="141:141">
      <c r="EK39042" s="598"/>
    </row>
    <row r="39043" spans="141:141">
      <c r="EK39043" s="598"/>
    </row>
    <row r="39044" spans="141:141">
      <c r="EK39044" s="598"/>
    </row>
    <row r="39045" spans="141:141">
      <c r="EK39045" s="598"/>
    </row>
    <row r="39046" spans="141:141">
      <c r="EK39046" s="598"/>
    </row>
    <row r="39047" spans="141:141">
      <c r="EK39047" s="598"/>
    </row>
    <row r="39048" spans="141:141">
      <c r="EK39048" s="598"/>
    </row>
    <row r="39049" spans="141:141">
      <c r="EK39049" s="598"/>
    </row>
    <row r="39050" spans="141:141">
      <c r="EK39050" s="598"/>
    </row>
    <row r="39051" spans="141:141">
      <c r="EK39051" s="598"/>
    </row>
    <row r="39052" spans="141:141">
      <c r="EK39052" s="598"/>
    </row>
    <row r="39053" spans="141:141">
      <c r="EK39053" s="598"/>
    </row>
    <row r="39054" spans="141:141">
      <c r="EK39054" s="598"/>
    </row>
    <row r="39055" spans="141:141">
      <c r="EK39055" s="598"/>
    </row>
    <row r="39056" spans="141:141">
      <c r="EK39056" s="598"/>
    </row>
    <row r="39057" spans="141:141">
      <c r="EK39057" s="598"/>
    </row>
    <row r="39058" spans="141:141">
      <c r="EK39058" s="598"/>
    </row>
    <row r="39059" spans="141:141">
      <c r="EK39059" s="598"/>
    </row>
    <row r="39060" spans="141:141">
      <c r="EK39060" s="598"/>
    </row>
    <row r="39061" spans="141:141">
      <c r="EK39061" s="598"/>
    </row>
    <row r="39062" spans="141:141">
      <c r="EK39062" s="598"/>
    </row>
    <row r="39063" spans="141:141">
      <c r="EK39063" s="598"/>
    </row>
    <row r="39064" spans="141:141">
      <c r="EK39064" s="598"/>
    </row>
    <row r="39065" spans="141:141">
      <c r="EK39065" s="598"/>
    </row>
    <row r="39066" spans="141:141">
      <c r="EK39066" s="598"/>
    </row>
    <row r="39067" spans="141:141">
      <c r="EK39067" s="598"/>
    </row>
    <row r="39068" spans="141:141">
      <c r="EK39068" s="598"/>
    </row>
    <row r="39069" spans="141:141">
      <c r="EK39069" s="598"/>
    </row>
    <row r="39070" spans="141:141">
      <c r="EK39070" s="598"/>
    </row>
    <row r="39071" spans="141:141">
      <c r="EK39071" s="598"/>
    </row>
    <row r="39072" spans="141:141">
      <c r="EK39072" s="598"/>
    </row>
    <row r="39073" spans="141:141">
      <c r="EK39073" s="598"/>
    </row>
    <row r="39074" spans="141:141">
      <c r="EK39074" s="598"/>
    </row>
    <row r="39075" spans="141:141">
      <c r="EK39075" s="598"/>
    </row>
    <row r="39076" spans="141:141">
      <c r="EK39076" s="598"/>
    </row>
    <row r="39077" spans="141:141">
      <c r="EK39077" s="598"/>
    </row>
    <row r="39078" spans="141:141">
      <c r="EK39078" s="598"/>
    </row>
    <row r="39079" spans="141:141">
      <c r="EK39079" s="598"/>
    </row>
    <row r="39080" spans="141:141">
      <c r="EK39080" s="598"/>
    </row>
    <row r="39081" spans="141:141">
      <c r="EK39081" s="598"/>
    </row>
    <row r="39082" spans="141:141">
      <c r="EK39082" s="598"/>
    </row>
    <row r="39083" spans="141:141">
      <c r="EK39083" s="598"/>
    </row>
    <row r="39084" spans="141:141">
      <c r="EK39084" s="598"/>
    </row>
    <row r="39085" spans="141:141">
      <c r="EK39085" s="598"/>
    </row>
    <row r="39086" spans="141:141">
      <c r="EK39086" s="598"/>
    </row>
    <row r="39087" spans="141:141">
      <c r="EK39087" s="598"/>
    </row>
    <row r="39088" spans="141:141">
      <c r="EK39088" s="598"/>
    </row>
    <row r="39089" spans="141:141">
      <c r="EK39089" s="598"/>
    </row>
    <row r="39090" spans="141:141">
      <c r="EK39090" s="598"/>
    </row>
    <row r="39091" spans="141:141">
      <c r="EK39091" s="598"/>
    </row>
    <row r="39092" spans="141:141">
      <c r="EK39092" s="598"/>
    </row>
    <row r="39093" spans="141:141">
      <c r="EK39093" s="598"/>
    </row>
    <row r="39094" spans="141:141">
      <c r="EK39094" s="598"/>
    </row>
    <row r="39095" spans="141:141">
      <c r="EK39095" s="598"/>
    </row>
    <row r="39096" spans="141:141">
      <c r="EK39096" s="598"/>
    </row>
    <row r="39097" spans="141:141">
      <c r="EK39097" s="598"/>
    </row>
    <row r="39098" spans="141:141">
      <c r="EK39098" s="598"/>
    </row>
    <row r="39099" spans="141:141">
      <c r="EK39099" s="598"/>
    </row>
    <row r="39100" spans="141:141">
      <c r="EK39100" s="598"/>
    </row>
    <row r="39101" spans="141:141">
      <c r="EK39101" s="598"/>
    </row>
    <row r="39102" spans="141:141">
      <c r="EK39102" s="598"/>
    </row>
    <row r="39103" spans="141:141">
      <c r="EK39103" s="598"/>
    </row>
    <row r="39104" spans="141:141">
      <c r="EK39104" s="598"/>
    </row>
    <row r="39105" spans="141:141">
      <c r="EK39105" s="598"/>
    </row>
    <row r="39106" spans="141:141">
      <c r="EK39106" s="598"/>
    </row>
    <row r="39107" spans="141:141">
      <c r="EK39107" s="598"/>
    </row>
    <row r="39108" spans="141:141">
      <c r="EK39108" s="598"/>
    </row>
    <row r="39109" spans="141:141">
      <c r="EK39109" s="598"/>
    </row>
    <row r="39110" spans="141:141">
      <c r="EK39110" s="598"/>
    </row>
    <row r="39111" spans="141:141">
      <c r="EK39111" s="598"/>
    </row>
    <row r="39112" spans="141:141">
      <c r="EK39112" s="598"/>
    </row>
    <row r="39113" spans="141:141">
      <c r="EK39113" s="598"/>
    </row>
    <row r="39114" spans="141:141">
      <c r="EK39114" s="598"/>
    </row>
    <row r="39115" spans="141:141">
      <c r="EK39115" s="598"/>
    </row>
    <row r="39116" spans="141:141">
      <c r="EK39116" s="598"/>
    </row>
    <row r="39117" spans="141:141">
      <c r="EK39117" s="598"/>
    </row>
    <row r="39118" spans="141:141">
      <c r="EK39118" s="598"/>
    </row>
    <row r="39119" spans="141:141">
      <c r="EK39119" s="598"/>
    </row>
    <row r="39120" spans="141:141">
      <c r="EK39120" s="598"/>
    </row>
    <row r="39121" spans="141:141">
      <c r="EK39121" s="598"/>
    </row>
    <row r="39122" spans="141:141">
      <c r="EK39122" s="598"/>
    </row>
    <row r="39123" spans="141:141">
      <c r="EK39123" s="598"/>
    </row>
    <row r="39124" spans="141:141">
      <c r="EK39124" s="598"/>
    </row>
    <row r="39125" spans="141:141">
      <c r="EK39125" s="598"/>
    </row>
    <row r="39126" spans="141:141">
      <c r="EK39126" s="598"/>
    </row>
    <row r="39127" spans="141:141">
      <c r="EK39127" s="598"/>
    </row>
    <row r="39128" spans="141:141">
      <c r="EK39128" s="598"/>
    </row>
    <row r="39129" spans="141:141">
      <c r="EK39129" s="598"/>
    </row>
    <row r="39130" spans="141:141">
      <c r="EK39130" s="598"/>
    </row>
    <row r="39131" spans="141:141">
      <c r="EK39131" s="598"/>
    </row>
    <row r="39132" spans="141:141">
      <c r="EK39132" s="598"/>
    </row>
    <row r="39133" spans="141:141">
      <c r="EK39133" s="598"/>
    </row>
    <row r="39134" spans="141:141">
      <c r="EK39134" s="598"/>
    </row>
    <row r="39135" spans="141:141">
      <c r="EK39135" s="598"/>
    </row>
    <row r="39136" spans="141:141">
      <c r="EK39136" s="598"/>
    </row>
    <row r="39137" spans="141:141">
      <c r="EK39137" s="598"/>
    </row>
    <row r="39138" spans="141:141">
      <c r="EK39138" s="598"/>
    </row>
    <row r="39139" spans="141:141">
      <c r="EK39139" s="598"/>
    </row>
    <row r="39140" spans="141:141">
      <c r="EK39140" s="598"/>
    </row>
    <row r="39141" spans="141:141">
      <c r="EK39141" s="598"/>
    </row>
    <row r="39142" spans="141:141">
      <c r="EK39142" s="598"/>
    </row>
    <row r="39143" spans="141:141">
      <c r="EK39143" s="598"/>
    </row>
    <row r="39144" spans="141:141">
      <c r="EK39144" s="598"/>
    </row>
    <row r="39145" spans="141:141">
      <c r="EK39145" s="598"/>
    </row>
    <row r="39146" spans="141:141">
      <c r="EK39146" s="598"/>
    </row>
    <row r="39147" spans="141:141">
      <c r="EK39147" s="598"/>
    </row>
    <row r="39148" spans="141:141">
      <c r="EK39148" s="598"/>
    </row>
    <row r="39149" spans="141:141">
      <c r="EK39149" s="598"/>
    </row>
    <row r="39150" spans="141:141">
      <c r="EK39150" s="598"/>
    </row>
    <row r="39151" spans="141:141">
      <c r="EK39151" s="598"/>
    </row>
    <row r="39152" spans="141:141">
      <c r="EK39152" s="598"/>
    </row>
    <row r="39153" spans="141:141">
      <c r="EK39153" s="598"/>
    </row>
    <row r="39154" spans="141:141">
      <c r="EK39154" s="598"/>
    </row>
    <row r="39155" spans="141:141">
      <c r="EK39155" s="598"/>
    </row>
    <row r="39156" spans="141:141">
      <c r="EK39156" s="598"/>
    </row>
    <row r="39157" spans="141:141">
      <c r="EK39157" s="598"/>
    </row>
    <row r="39158" spans="141:141">
      <c r="EK39158" s="598"/>
    </row>
    <row r="39159" spans="141:141">
      <c r="EK39159" s="598"/>
    </row>
    <row r="39160" spans="141:141">
      <c r="EK39160" s="598"/>
    </row>
    <row r="39161" spans="141:141">
      <c r="EK39161" s="598"/>
    </row>
    <row r="39162" spans="141:141">
      <c r="EK39162" s="598"/>
    </row>
    <row r="39163" spans="141:141">
      <c r="EK39163" s="598"/>
    </row>
    <row r="39164" spans="141:141">
      <c r="EK39164" s="598"/>
    </row>
    <row r="39165" spans="141:141">
      <c r="EK39165" s="598"/>
    </row>
    <row r="39166" spans="141:141">
      <c r="EK39166" s="598"/>
    </row>
    <row r="39167" spans="141:141">
      <c r="EK39167" s="598"/>
    </row>
    <row r="39168" spans="141:141">
      <c r="EK39168" s="598"/>
    </row>
    <row r="39169" spans="141:141">
      <c r="EK39169" s="598"/>
    </row>
    <row r="39170" spans="141:141">
      <c r="EK39170" s="598"/>
    </row>
    <row r="39171" spans="141:141">
      <c r="EK39171" s="598"/>
    </row>
    <row r="39172" spans="141:141">
      <c r="EK39172" s="598"/>
    </row>
    <row r="39173" spans="141:141">
      <c r="EK39173" s="598"/>
    </row>
    <row r="39174" spans="141:141">
      <c r="EK39174" s="598"/>
    </row>
    <row r="39175" spans="141:141">
      <c r="EK39175" s="598"/>
    </row>
    <row r="39176" spans="141:141">
      <c r="EK39176" s="598"/>
    </row>
    <row r="39177" spans="141:141">
      <c r="EK39177" s="598"/>
    </row>
    <row r="39178" spans="141:141">
      <c r="EK39178" s="598"/>
    </row>
    <row r="39179" spans="141:141">
      <c r="EK39179" s="598"/>
    </row>
    <row r="39180" spans="141:141">
      <c r="EK39180" s="598"/>
    </row>
    <row r="39181" spans="141:141">
      <c r="EK39181" s="598"/>
    </row>
    <row r="39182" spans="141:141">
      <c r="EK39182" s="598"/>
    </row>
    <row r="39183" spans="141:141">
      <c r="EK39183" s="598"/>
    </row>
    <row r="39184" spans="141:141">
      <c r="EK39184" s="598"/>
    </row>
    <row r="39185" spans="141:141">
      <c r="EK39185" s="598"/>
    </row>
    <row r="39186" spans="141:141">
      <c r="EK39186" s="598"/>
    </row>
    <row r="39187" spans="141:141">
      <c r="EK39187" s="598"/>
    </row>
    <row r="39188" spans="141:141">
      <c r="EK39188" s="598"/>
    </row>
    <row r="39189" spans="141:141">
      <c r="EK39189" s="598"/>
    </row>
    <row r="39190" spans="141:141">
      <c r="EK39190" s="598"/>
    </row>
    <row r="39191" spans="141:141">
      <c r="EK39191" s="598"/>
    </row>
    <row r="39192" spans="141:141">
      <c r="EK39192" s="598"/>
    </row>
    <row r="39193" spans="141:141">
      <c r="EK39193" s="598"/>
    </row>
    <row r="39194" spans="141:141">
      <c r="EK39194" s="598"/>
    </row>
    <row r="39195" spans="141:141">
      <c r="EK39195" s="598"/>
    </row>
    <row r="39196" spans="141:141">
      <c r="EK39196" s="598"/>
    </row>
    <row r="39197" spans="141:141">
      <c r="EK39197" s="598"/>
    </row>
    <row r="39198" spans="141:141">
      <c r="EK39198" s="598"/>
    </row>
    <row r="39199" spans="141:141">
      <c r="EK39199" s="598"/>
    </row>
    <row r="39200" spans="141:141">
      <c r="EK39200" s="598"/>
    </row>
    <row r="39201" spans="141:141">
      <c r="EK39201" s="598"/>
    </row>
    <row r="39202" spans="141:141">
      <c r="EK39202" s="598"/>
    </row>
    <row r="39203" spans="141:141">
      <c r="EK39203" s="598"/>
    </row>
    <row r="39204" spans="141:141">
      <c r="EK39204" s="598"/>
    </row>
    <row r="39205" spans="141:141">
      <c r="EK39205" s="598"/>
    </row>
    <row r="39206" spans="141:141">
      <c r="EK39206" s="598"/>
    </row>
    <row r="39207" spans="141:141">
      <c r="EK39207" s="598"/>
    </row>
    <row r="39208" spans="141:141">
      <c r="EK39208" s="598"/>
    </row>
    <row r="39209" spans="141:141">
      <c r="EK39209" s="598"/>
    </row>
    <row r="39210" spans="141:141">
      <c r="EK39210" s="598"/>
    </row>
    <row r="39211" spans="141:141">
      <c r="EK39211" s="598"/>
    </row>
    <row r="39212" spans="141:141">
      <c r="EK39212" s="598"/>
    </row>
    <row r="39213" spans="141:141">
      <c r="EK39213" s="598"/>
    </row>
    <row r="39214" spans="141:141">
      <c r="EK39214" s="598"/>
    </row>
    <row r="39215" spans="141:141">
      <c r="EK39215" s="598"/>
    </row>
    <row r="39216" spans="141:141">
      <c r="EK39216" s="598"/>
    </row>
    <row r="39217" spans="141:141">
      <c r="EK39217" s="598"/>
    </row>
    <row r="39218" spans="141:141">
      <c r="EK39218" s="598"/>
    </row>
    <row r="39219" spans="141:141">
      <c r="EK39219" s="598"/>
    </row>
    <row r="39220" spans="141:141">
      <c r="EK39220" s="598"/>
    </row>
    <row r="39221" spans="141:141">
      <c r="EK39221" s="598"/>
    </row>
    <row r="39222" spans="141:141">
      <c r="EK39222" s="598"/>
    </row>
    <row r="39223" spans="141:141">
      <c r="EK39223" s="598"/>
    </row>
    <row r="39224" spans="141:141">
      <c r="EK39224" s="598"/>
    </row>
    <row r="39225" spans="141:141">
      <c r="EK39225" s="598"/>
    </row>
    <row r="39226" spans="141:141">
      <c r="EK39226" s="598"/>
    </row>
    <row r="39227" spans="141:141">
      <c r="EK39227" s="598"/>
    </row>
    <row r="39228" spans="141:141">
      <c r="EK39228" s="598"/>
    </row>
    <row r="39229" spans="141:141">
      <c r="EK39229" s="598"/>
    </row>
    <row r="39230" spans="141:141">
      <c r="EK39230" s="598"/>
    </row>
    <row r="39231" spans="141:141">
      <c r="EK39231" s="598"/>
    </row>
    <row r="39232" spans="141:141">
      <c r="EK39232" s="598"/>
    </row>
    <row r="39233" spans="141:141">
      <c r="EK39233" s="598"/>
    </row>
    <row r="39234" spans="141:141">
      <c r="EK39234" s="598"/>
    </row>
    <row r="39235" spans="141:141">
      <c r="EK39235" s="598"/>
    </row>
    <row r="39236" spans="141:141">
      <c r="EK39236" s="598"/>
    </row>
    <row r="39237" spans="141:141">
      <c r="EK39237" s="598"/>
    </row>
    <row r="39238" spans="141:141">
      <c r="EK39238" s="598"/>
    </row>
    <row r="39239" spans="141:141">
      <c r="EK39239" s="598"/>
    </row>
    <row r="39240" spans="141:141">
      <c r="EK39240" s="598"/>
    </row>
    <row r="39241" spans="141:141">
      <c r="EK39241" s="598"/>
    </row>
    <row r="39242" spans="141:141">
      <c r="EK39242" s="598"/>
    </row>
    <row r="39243" spans="141:141">
      <c r="EK39243" s="598"/>
    </row>
    <row r="39244" spans="141:141">
      <c r="EK39244" s="598"/>
    </row>
    <row r="39245" spans="141:141">
      <c r="EK39245" s="598"/>
    </row>
    <row r="39246" spans="141:141">
      <c r="EK39246" s="598"/>
    </row>
    <row r="39247" spans="141:141">
      <c r="EK39247" s="598"/>
    </row>
    <row r="39248" spans="141:141">
      <c r="EK39248" s="598"/>
    </row>
    <row r="39249" spans="141:141">
      <c r="EK39249" s="598"/>
    </row>
    <row r="39250" spans="141:141">
      <c r="EK39250" s="598"/>
    </row>
    <row r="39251" spans="141:141">
      <c r="EK39251" s="598"/>
    </row>
    <row r="39252" spans="141:141">
      <c r="EK39252" s="598"/>
    </row>
    <row r="39253" spans="141:141">
      <c r="EK39253" s="598"/>
    </row>
    <row r="39254" spans="141:141">
      <c r="EK39254" s="598"/>
    </row>
    <row r="39255" spans="141:141">
      <c r="EK39255" s="598"/>
    </row>
    <row r="39256" spans="141:141">
      <c r="EK39256" s="598"/>
    </row>
    <row r="39257" spans="141:141">
      <c r="EK39257" s="598"/>
    </row>
    <row r="39258" spans="141:141">
      <c r="EK39258" s="598"/>
    </row>
    <row r="39259" spans="141:141">
      <c r="EK39259" s="598"/>
    </row>
    <row r="39260" spans="141:141">
      <c r="EK39260" s="598"/>
    </row>
    <row r="39261" spans="141:141">
      <c r="EK39261" s="598"/>
    </row>
    <row r="39262" spans="141:141">
      <c r="EK39262" s="598"/>
    </row>
    <row r="39263" spans="141:141">
      <c r="EK39263" s="598"/>
    </row>
    <row r="39264" spans="141:141">
      <c r="EK39264" s="598"/>
    </row>
    <row r="39265" spans="141:141">
      <c r="EK39265" s="598"/>
    </row>
    <row r="39266" spans="141:141">
      <c r="EK39266" s="598"/>
    </row>
    <row r="39267" spans="141:141">
      <c r="EK39267" s="598"/>
    </row>
    <row r="39268" spans="141:141">
      <c r="EK39268" s="598"/>
    </row>
    <row r="39269" spans="141:141">
      <c r="EK39269" s="598"/>
    </row>
    <row r="39270" spans="141:141">
      <c r="EK39270" s="598"/>
    </row>
    <row r="39271" spans="141:141">
      <c r="EK39271" s="598"/>
    </row>
    <row r="39272" spans="141:141">
      <c r="EK39272" s="598"/>
    </row>
    <row r="39273" spans="141:141">
      <c r="EK39273" s="598"/>
    </row>
    <row r="39274" spans="141:141">
      <c r="EK39274" s="598"/>
    </row>
    <row r="39275" spans="141:141">
      <c r="EK39275" s="598"/>
    </row>
    <row r="39276" spans="141:141">
      <c r="EK39276" s="598"/>
    </row>
    <row r="39277" spans="141:141">
      <c r="EK39277" s="598"/>
    </row>
    <row r="39278" spans="141:141">
      <c r="EK39278" s="598"/>
    </row>
    <row r="39279" spans="141:141">
      <c r="EK39279" s="598"/>
    </row>
    <row r="39280" spans="141:141">
      <c r="EK39280" s="598"/>
    </row>
    <row r="39281" spans="141:141">
      <c r="EK39281" s="598"/>
    </row>
    <row r="39282" spans="141:141">
      <c r="EK39282" s="598"/>
    </row>
    <row r="39283" spans="141:141">
      <c r="EK39283" s="598"/>
    </row>
    <row r="39284" spans="141:141">
      <c r="EK39284" s="598"/>
    </row>
    <row r="39285" spans="141:141">
      <c r="EK39285" s="598"/>
    </row>
    <row r="39286" spans="141:141">
      <c r="EK39286" s="598"/>
    </row>
    <row r="39287" spans="141:141">
      <c r="EK39287" s="598"/>
    </row>
    <row r="39288" spans="141:141">
      <c r="EK39288" s="598"/>
    </row>
    <row r="39289" spans="141:141">
      <c r="EK39289" s="598"/>
    </row>
    <row r="39290" spans="141:141">
      <c r="EK39290" s="598"/>
    </row>
    <row r="39291" spans="141:141">
      <c r="EK39291" s="598"/>
    </row>
    <row r="39292" spans="141:141">
      <c r="EK39292" s="598"/>
    </row>
    <row r="39293" spans="141:141">
      <c r="EK39293" s="598"/>
    </row>
    <row r="39294" spans="141:141">
      <c r="EK39294" s="598"/>
    </row>
    <row r="39295" spans="141:141">
      <c r="EK39295" s="598"/>
    </row>
    <row r="39296" spans="141:141">
      <c r="EK39296" s="598"/>
    </row>
    <row r="39297" spans="141:141">
      <c r="EK39297" s="598"/>
    </row>
    <row r="39298" spans="141:141">
      <c r="EK39298" s="598"/>
    </row>
    <row r="39299" spans="141:141">
      <c r="EK39299" s="598"/>
    </row>
    <row r="39300" spans="141:141">
      <c r="EK39300" s="598"/>
    </row>
    <row r="39301" spans="141:141">
      <c r="EK39301" s="598"/>
    </row>
    <row r="39302" spans="141:141">
      <c r="EK39302" s="598"/>
    </row>
    <row r="39303" spans="141:141">
      <c r="EK39303" s="598"/>
    </row>
    <row r="39304" spans="141:141">
      <c r="EK39304" s="598"/>
    </row>
    <row r="39305" spans="141:141">
      <c r="EK39305" s="598"/>
    </row>
    <row r="39306" spans="141:141">
      <c r="EK39306" s="598"/>
    </row>
    <row r="39307" spans="141:141">
      <c r="EK39307" s="598"/>
    </row>
    <row r="39308" spans="141:141">
      <c r="EK39308" s="598"/>
    </row>
    <row r="39309" spans="141:141">
      <c r="EK39309" s="598"/>
    </row>
    <row r="39310" spans="141:141">
      <c r="EK39310" s="598"/>
    </row>
    <row r="39311" spans="141:141">
      <c r="EK39311" s="598"/>
    </row>
    <row r="39312" spans="141:141">
      <c r="EK39312" s="598"/>
    </row>
    <row r="39313" spans="141:141">
      <c r="EK39313" s="598"/>
    </row>
    <row r="39314" spans="141:141">
      <c r="EK39314" s="598"/>
    </row>
    <row r="39315" spans="141:141">
      <c r="EK39315" s="598"/>
    </row>
    <row r="39316" spans="141:141">
      <c r="EK39316" s="598"/>
    </row>
    <row r="39317" spans="141:141">
      <c r="EK39317" s="598"/>
    </row>
    <row r="39318" spans="141:141">
      <c r="EK39318" s="598"/>
    </row>
    <row r="39319" spans="141:141">
      <c r="EK39319" s="598"/>
    </row>
    <row r="39320" spans="141:141">
      <c r="EK39320" s="598"/>
    </row>
    <row r="39321" spans="141:141">
      <c r="EK39321" s="598"/>
    </row>
    <row r="39322" spans="141:141">
      <c r="EK39322" s="598"/>
    </row>
    <row r="39323" spans="141:141">
      <c r="EK39323" s="598"/>
    </row>
    <row r="39324" spans="141:141">
      <c r="EK39324" s="598"/>
    </row>
    <row r="39325" spans="141:141">
      <c r="EK39325" s="598"/>
    </row>
    <row r="39326" spans="141:141">
      <c r="EK39326" s="598"/>
    </row>
    <row r="39327" spans="141:141">
      <c r="EK39327" s="598"/>
    </row>
    <row r="39328" spans="141:141">
      <c r="EK39328" s="598"/>
    </row>
    <row r="39329" spans="141:141">
      <c r="EK39329" s="598"/>
    </row>
    <row r="39330" spans="141:141">
      <c r="EK39330" s="598"/>
    </row>
    <row r="39331" spans="141:141">
      <c r="EK39331" s="598"/>
    </row>
    <row r="39332" spans="141:141">
      <c r="EK39332" s="598"/>
    </row>
    <row r="39333" spans="141:141">
      <c r="EK39333" s="598"/>
    </row>
    <row r="39334" spans="141:141">
      <c r="EK39334" s="598"/>
    </row>
    <row r="39335" spans="141:141">
      <c r="EK39335" s="598"/>
    </row>
    <row r="39336" spans="141:141">
      <c r="EK39336" s="598"/>
    </row>
    <row r="39337" spans="141:141">
      <c r="EK39337" s="598"/>
    </row>
    <row r="39338" spans="141:141">
      <c r="EK39338" s="598"/>
    </row>
    <row r="39339" spans="141:141">
      <c r="EK39339" s="598"/>
    </row>
    <row r="39340" spans="141:141">
      <c r="EK39340" s="598"/>
    </row>
    <row r="39341" spans="141:141">
      <c r="EK39341" s="598"/>
    </row>
    <row r="39342" spans="141:141">
      <c r="EK39342" s="598"/>
    </row>
    <row r="39343" spans="141:141">
      <c r="EK39343" s="598"/>
    </row>
    <row r="39344" spans="141:141">
      <c r="EK39344" s="598"/>
    </row>
    <row r="39345" spans="141:141">
      <c r="EK39345" s="598"/>
    </row>
    <row r="39346" spans="141:141">
      <c r="EK39346" s="598"/>
    </row>
    <row r="39347" spans="141:141">
      <c r="EK39347" s="598"/>
    </row>
    <row r="39348" spans="141:141">
      <c r="EK39348" s="598"/>
    </row>
    <row r="39349" spans="141:141">
      <c r="EK39349" s="598"/>
    </row>
    <row r="39350" spans="141:141">
      <c r="EK39350" s="598"/>
    </row>
    <row r="39351" spans="141:141">
      <c r="EK39351" s="598"/>
    </row>
    <row r="39352" spans="141:141">
      <c r="EK39352" s="598"/>
    </row>
    <row r="39353" spans="141:141">
      <c r="EK39353" s="598"/>
    </row>
    <row r="39354" spans="141:141">
      <c r="EK39354" s="598"/>
    </row>
    <row r="39355" spans="141:141">
      <c r="EK39355" s="598"/>
    </row>
    <row r="39356" spans="141:141">
      <c r="EK39356" s="598"/>
    </row>
    <row r="39357" spans="141:141">
      <c r="EK39357" s="598"/>
    </row>
    <row r="39358" spans="141:141">
      <c r="EK39358" s="598"/>
    </row>
    <row r="39359" spans="141:141">
      <c r="EK39359" s="598"/>
    </row>
    <row r="39360" spans="141:141">
      <c r="EK39360" s="598"/>
    </row>
    <row r="39361" spans="141:141">
      <c r="EK39361" s="598"/>
    </row>
    <row r="39362" spans="141:141">
      <c r="EK39362" s="598"/>
    </row>
    <row r="39363" spans="141:141">
      <c r="EK39363" s="598"/>
    </row>
    <row r="39364" spans="141:141">
      <c r="EK39364" s="598"/>
    </row>
    <row r="39365" spans="141:141">
      <c r="EK39365" s="598"/>
    </row>
    <row r="39366" spans="141:141">
      <c r="EK39366" s="598"/>
    </row>
    <row r="39367" spans="141:141">
      <c r="EK39367" s="598"/>
    </row>
    <row r="39368" spans="141:141">
      <c r="EK39368" s="598"/>
    </row>
    <row r="39369" spans="141:141">
      <c r="EK39369" s="598"/>
    </row>
    <row r="39370" spans="141:141">
      <c r="EK39370" s="598"/>
    </row>
    <row r="39371" spans="141:141">
      <c r="EK39371" s="598"/>
    </row>
    <row r="39372" spans="141:141">
      <c r="EK39372" s="598"/>
    </row>
    <row r="39373" spans="141:141">
      <c r="EK39373" s="598"/>
    </row>
    <row r="39374" spans="141:141">
      <c r="EK39374" s="598"/>
    </row>
    <row r="39375" spans="141:141">
      <c r="EK39375" s="598"/>
    </row>
    <row r="39376" spans="141:141">
      <c r="EK39376" s="598"/>
    </row>
    <row r="39377" spans="141:141">
      <c r="EK39377" s="598"/>
    </row>
    <row r="39378" spans="141:141">
      <c r="EK39378" s="598"/>
    </row>
    <row r="39379" spans="141:141">
      <c r="EK39379" s="598"/>
    </row>
    <row r="39380" spans="141:141">
      <c r="EK39380" s="598"/>
    </row>
    <row r="39381" spans="141:141">
      <c r="EK39381" s="598"/>
    </row>
    <row r="39382" spans="141:141">
      <c r="EK39382" s="598"/>
    </row>
    <row r="39383" spans="141:141">
      <c r="EK39383" s="598"/>
    </row>
    <row r="39384" spans="141:141">
      <c r="EK39384" s="598"/>
    </row>
    <row r="39385" spans="141:141">
      <c r="EK39385" s="598"/>
    </row>
    <row r="39386" spans="141:141">
      <c r="EK39386" s="598"/>
    </row>
    <row r="39387" spans="141:141">
      <c r="EK39387" s="598"/>
    </row>
    <row r="39388" spans="141:141">
      <c r="EK39388" s="598"/>
    </row>
    <row r="39389" spans="141:141">
      <c r="EK39389" s="598"/>
    </row>
    <row r="39390" spans="141:141">
      <c r="EK39390" s="598"/>
    </row>
    <row r="39391" spans="141:141">
      <c r="EK39391" s="598"/>
    </row>
    <row r="39392" spans="141:141">
      <c r="EK39392" s="598"/>
    </row>
    <row r="39393" spans="141:141">
      <c r="EK39393" s="598"/>
    </row>
    <row r="39394" spans="141:141">
      <c r="EK39394" s="598"/>
    </row>
    <row r="39395" spans="141:141">
      <c r="EK39395" s="598"/>
    </row>
    <row r="39396" spans="141:141">
      <c r="EK39396" s="598"/>
    </row>
    <row r="39397" spans="141:141">
      <c r="EK39397" s="598"/>
    </row>
    <row r="39398" spans="141:141">
      <c r="EK39398" s="598"/>
    </row>
    <row r="39399" spans="141:141">
      <c r="EK39399" s="598"/>
    </row>
    <row r="39400" spans="141:141">
      <c r="EK39400" s="598"/>
    </row>
    <row r="39401" spans="141:141">
      <c r="EK39401" s="598"/>
    </row>
    <row r="39402" spans="141:141">
      <c r="EK39402" s="598"/>
    </row>
    <row r="39403" spans="141:141">
      <c r="EK39403" s="598"/>
    </row>
    <row r="39404" spans="141:141">
      <c r="EK39404" s="598"/>
    </row>
    <row r="39405" spans="141:141">
      <c r="EK39405" s="598"/>
    </row>
    <row r="39406" spans="141:141">
      <c r="EK39406" s="598"/>
    </row>
    <row r="39407" spans="141:141">
      <c r="EK39407" s="598"/>
    </row>
    <row r="39408" spans="141:141">
      <c r="EK39408" s="598"/>
    </row>
    <row r="39409" spans="141:141">
      <c r="EK39409" s="598"/>
    </row>
    <row r="39410" spans="141:141">
      <c r="EK39410" s="598"/>
    </row>
    <row r="39411" spans="141:141">
      <c r="EK39411" s="598"/>
    </row>
    <row r="39412" spans="141:141">
      <c r="EK39412" s="598"/>
    </row>
    <row r="39413" spans="141:141">
      <c r="EK39413" s="598"/>
    </row>
    <row r="39414" spans="141:141">
      <c r="EK39414" s="598"/>
    </row>
    <row r="39415" spans="141:141">
      <c r="EK39415" s="598"/>
    </row>
    <row r="39416" spans="141:141">
      <c r="EK39416" s="598"/>
    </row>
    <row r="39417" spans="141:141">
      <c r="EK39417" s="598"/>
    </row>
    <row r="39418" spans="141:141">
      <c r="EK39418" s="598"/>
    </row>
    <row r="39419" spans="141:141">
      <c r="EK39419" s="598"/>
    </row>
    <row r="39420" spans="141:141">
      <c r="EK39420" s="598"/>
    </row>
    <row r="39421" spans="141:141">
      <c r="EK39421" s="598"/>
    </row>
    <row r="39422" spans="141:141">
      <c r="EK39422" s="598"/>
    </row>
    <row r="39423" spans="141:141">
      <c r="EK39423" s="598"/>
    </row>
    <row r="39424" spans="141:141">
      <c r="EK39424" s="598"/>
    </row>
    <row r="39425" spans="141:141">
      <c r="EK39425" s="598"/>
    </row>
    <row r="39426" spans="141:141">
      <c r="EK39426" s="598"/>
    </row>
    <row r="39427" spans="141:141">
      <c r="EK39427" s="598"/>
    </row>
    <row r="39428" spans="141:141">
      <c r="EK39428" s="598"/>
    </row>
    <row r="39429" spans="141:141">
      <c r="EK39429" s="598"/>
    </row>
    <row r="39430" spans="141:141">
      <c r="EK39430" s="598"/>
    </row>
    <row r="39431" spans="141:141">
      <c r="EK39431" s="598"/>
    </row>
    <row r="39432" spans="141:141">
      <c r="EK39432" s="598"/>
    </row>
    <row r="39433" spans="141:141">
      <c r="EK39433" s="598"/>
    </row>
    <row r="39434" spans="141:141">
      <c r="EK39434" s="598"/>
    </row>
    <row r="39435" spans="141:141">
      <c r="EK39435" s="598"/>
    </row>
    <row r="39436" spans="141:141">
      <c r="EK39436" s="598"/>
    </row>
    <row r="39437" spans="141:141">
      <c r="EK39437" s="598"/>
    </row>
    <row r="39438" spans="141:141">
      <c r="EK39438" s="598"/>
    </row>
    <row r="39439" spans="141:141">
      <c r="EK39439" s="598"/>
    </row>
    <row r="39440" spans="141:141">
      <c r="EK39440" s="598"/>
    </row>
    <row r="39441" spans="141:141">
      <c r="EK39441" s="598"/>
    </row>
    <row r="39442" spans="141:141">
      <c r="EK39442" s="598"/>
    </row>
    <row r="39443" spans="141:141">
      <c r="EK39443" s="598"/>
    </row>
    <row r="39444" spans="141:141">
      <c r="EK39444" s="598"/>
    </row>
    <row r="39445" spans="141:141">
      <c r="EK39445" s="598"/>
    </row>
    <row r="39446" spans="141:141">
      <c r="EK39446" s="598"/>
    </row>
    <row r="39447" spans="141:141">
      <c r="EK39447" s="598"/>
    </row>
    <row r="39448" spans="141:141">
      <c r="EK39448" s="598"/>
    </row>
    <row r="39449" spans="141:141">
      <c r="EK39449" s="598"/>
    </row>
    <row r="39450" spans="141:141">
      <c r="EK39450" s="598"/>
    </row>
    <row r="39451" spans="141:141">
      <c r="EK39451" s="598"/>
    </row>
    <row r="39452" spans="141:141">
      <c r="EK39452" s="598"/>
    </row>
    <row r="39453" spans="141:141">
      <c r="EK39453" s="598"/>
    </row>
    <row r="39454" spans="141:141">
      <c r="EK39454" s="598"/>
    </row>
    <row r="39455" spans="141:141">
      <c r="EK39455" s="598"/>
    </row>
    <row r="39456" spans="141:141">
      <c r="EK39456" s="598"/>
    </row>
    <row r="39457" spans="141:141">
      <c r="EK39457" s="598"/>
    </row>
    <row r="39458" spans="141:141">
      <c r="EK39458" s="598"/>
    </row>
    <row r="39459" spans="141:141">
      <c r="EK39459" s="598"/>
    </row>
    <row r="39460" spans="141:141">
      <c r="EK39460" s="598"/>
    </row>
    <row r="39461" spans="141:141">
      <c r="EK39461" s="598"/>
    </row>
    <row r="39462" spans="141:141">
      <c r="EK39462" s="598"/>
    </row>
    <row r="39463" spans="141:141">
      <c r="EK39463" s="598"/>
    </row>
    <row r="39464" spans="141:141">
      <c r="EK39464" s="598"/>
    </row>
    <row r="39465" spans="141:141">
      <c r="EK39465" s="598"/>
    </row>
    <row r="39466" spans="141:141">
      <c r="EK39466" s="598"/>
    </row>
    <row r="39467" spans="141:141">
      <c r="EK39467" s="598"/>
    </row>
    <row r="39468" spans="141:141">
      <c r="EK39468" s="598"/>
    </row>
    <row r="39469" spans="141:141">
      <c r="EK39469" s="598"/>
    </row>
    <row r="39470" spans="141:141">
      <c r="EK39470" s="598"/>
    </row>
    <row r="39471" spans="141:141">
      <c r="EK39471" s="598"/>
    </row>
    <row r="39472" spans="141:141">
      <c r="EK39472" s="598"/>
    </row>
    <row r="39473" spans="141:141">
      <c r="EK39473" s="598"/>
    </row>
    <row r="39474" spans="141:141">
      <c r="EK39474" s="598"/>
    </row>
    <row r="39475" spans="141:141">
      <c r="EK39475" s="598"/>
    </row>
    <row r="39476" spans="141:141">
      <c r="EK39476" s="598"/>
    </row>
    <row r="39477" spans="141:141">
      <c r="EK39477" s="598"/>
    </row>
    <row r="39478" spans="141:141">
      <c r="EK39478" s="598"/>
    </row>
    <row r="39479" spans="141:141">
      <c r="EK39479" s="598"/>
    </row>
    <row r="39480" spans="141:141">
      <c r="EK39480" s="598"/>
    </row>
    <row r="39481" spans="141:141">
      <c r="EK39481" s="598"/>
    </row>
    <row r="39482" spans="141:141">
      <c r="EK39482" s="598"/>
    </row>
    <row r="39483" spans="141:141">
      <c r="EK39483" s="598"/>
    </row>
    <row r="39484" spans="141:141">
      <c r="EK39484" s="598"/>
    </row>
    <row r="39485" spans="141:141">
      <c r="EK39485" s="598"/>
    </row>
    <row r="39486" spans="141:141">
      <c r="EK39486" s="598"/>
    </row>
    <row r="39487" spans="141:141">
      <c r="EK39487" s="598"/>
    </row>
    <row r="39488" spans="141:141">
      <c r="EK39488" s="598"/>
    </row>
    <row r="39489" spans="141:141">
      <c r="EK39489" s="598"/>
    </row>
    <row r="39490" spans="141:141">
      <c r="EK39490" s="598"/>
    </row>
    <row r="39491" spans="141:141">
      <c r="EK39491" s="598"/>
    </row>
    <row r="39492" spans="141:141">
      <c r="EK39492" s="598"/>
    </row>
    <row r="39493" spans="141:141">
      <c r="EK39493" s="598"/>
    </row>
    <row r="39494" spans="141:141">
      <c r="EK39494" s="598"/>
    </row>
    <row r="39495" spans="141:141">
      <c r="EK39495" s="598"/>
    </row>
    <row r="39496" spans="141:141">
      <c r="EK39496" s="598"/>
    </row>
    <row r="39497" spans="141:141">
      <c r="EK39497" s="598"/>
    </row>
    <row r="39498" spans="141:141">
      <c r="EK39498" s="598"/>
    </row>
    <row r="39499" spans="141:141">
      <c r="EK39499" s="598"/>
    </row>
    <row r="39500" spans="141:141">
      <c r="EK39500" s="598"/>
    </row>
    <row r="39501" spans="141:141">
      <c r="EK39501" s="598"/>
    </row>
    <row r="39502" spans="141:141">
      <c r="EK39502" s="598"/>
    </row>
    <row r="39503" spans="141:141">
      <c r="EK39503" s="598"/>
    </row>
    <row r="39504" spans="141:141">
      <c r="EK39504" s="598"/>
    </row>
    <row r="39505" spans="141:141">
      <c r="EK39505" s="598"/>
    </row>
    <row r="39506" spans="141:141">
      <c r="EK39506" s="598"/>
    </row>
    <row r="39507" spans="141:141">
      <c r="EK39507" s="598"/>
    </row>
    <row r="39508" spans="141:141">
      <c r="EK39508" s="598"/>
    </row>
    <row r="39509" spans="141:141">
      <c r="EK39509" s="598"/>
    </row>
    <row r="39510" spans="141:141">
      <c r="EK39510" s="598"/>
    </row>
    <row r="39511" spans="141:141">
      <c r="EK39511" s="598"/>
    </row>
    <row r="39512" spans="141:141">
      <c r="EK39512" s="598"/>
    </row>
    <row r="39513" spans="141:141">
      <c r="EK39513" s="598"/>
    </row>
    <row r="39514" spans="141:141">
      <c r="EK39514" s="598"/>
    </row>
    <row r="39515" spans="141:141">
      <c r="EK39515" s="598"/>
    </row>
    <row r="39516" spans="141:141">
      <c r="EK39516" s="598"/>
    </row>
    <row r="39517" spans="141:141">
      <c r="EK39517" s="598"/>
    </row>
    <row r="39518" spans="141:141">
      <c r="EK39518" s="598"/>
    </row>
    <row r="39519" spans="141:141">
      <c r="EK39519" s="598"/>
    </row>
    <row r="39520" spans="141:141">
      <c r="EK39520" s="598"/>
    </row>
    <row r="39521" spans="141:141">
      <c r="EK39521" s="598"/>
    </row>
    <row r="39522" spans="141:141">
      <c r="EK39522" s="598"/>
    </row>
    <row r="39523" spans="141:141">
      <c r="EK39523" s="598"/>
    </row>
    <row r="39524" spans="141:141">
      <c r="EK39524" s="598"/>
    </row>
    <row r="39525" spans="141:141">
      <c r="EK39525" s="598"/>
    </row>
    <row r="39526" spans="141:141">
      <c r="EK39526" s="598"/>
    </row>
    <row r="39527" spans="141:141">
      <c r="EK39527" s="598"/>
    </row>
    <row r="39528" spans="141:141">
      <c r="EK39528" s="598"/>
    </row>
    <row r="39529" spans="141:141">
      <c r="EK39529" s="598"/>
    </row>
    <row r="39530" spans="141:141">
      <c r="EK39530" s="598"/>
    </row>
    <row r="39531" spans="141:141">
      <c r="EK39531" s="598"/>
    </row>
    <row r="39532" spans="141:141">
      <c r="EK39532" s="598"/>
    </row>
    <row r="39533" spans="141:141">
      <c r="EK39533" s="598"/>
    </row>
    <row r="39534" spans="141:141">
      <c r="EK39534" s="598"/>
    </row>
    <row r="39535" spans="141:141">
      <c r="EK39535" s="598"/>
    </row>
    <row r="39536" spans="141:141">
      <c r="EK39536" s="598"/>
    </row>
    <row r="39537" spans="141:141">
      <c r="EK39537" s="598"/>
    </row>
    <row r="39538" spans="141:141">
      <c r="EK39538" s="598"/>
    </row>
    <row r="39539" spans="141:141">
      <c r="EK39539" s="598"/>
    </row>
    <row r="39540" spans="141:141">
      <c r="EK39540" s="598"/>
    </row>
    <row r="39541" spans="141:141">
      <c r="EK39541" s="598"/>
    </row>
    <row r="39542" spans="141:141">
      <c r="EK39542" s="598"/>
    </row>
    <row r="39543" spans="141:141">
      <c r="EK39543" s="598"/>
    </row>
    <row r="39544" spans="141:141">
      <c r="EK39544" s="598"/>
    </row>
    <row r="39545" spans="141:141">
      <c r="EK39545" s="598"/>
    </row>
    <row r="39546" spans="141:141">
      <c r="EK39546" s="598"/>
    </row>
    <row r="39547" spans="141:141">
      <c r="EK39547" s="598"/>
    </row>
    <row r="39548" spans="141:141">
      <c r="EK39548" s="598"/>
    </row>
    <row r="39549" spans="141:141">
      <c r="EK39549" s="598"/>
    </row>
    <row r="39550" spans="141:141">
      <c r="EK39550" s="598"/>
    </row>
    <row r="39551" spans="141:141">
      <c r="EK39551" s="598"/>
    </row>
    <row r="39552" spans="141:141">
      <c r="EK39552" s="598"/>
    </row>
    <row r="39553" spans="141:141">
      <c r="EK39553" s="598"/>
    </row>
    <row r="39554" spans="141:141">
      <c r="EK39554" s="598"/>
    </row>
    <row r="39555" spans="141:141">
      <c r="EK39555" s="598"/>
    </row>
    <row r="39556" spans="141:141">
      <c r="EK39556" s="598"/>
    </row>
    <row r="39557" spans="141:141">
      <c r="EK39557" s="598"/>
    </row>
    <row r="39558" spans="141:141">
      <c r="EK39558" s="598"/>
    </row>
    <row r="39559" spans="141:141">
      <c r="EK39559" s="598"/>
    </row>
    <row r="39560" spans="141:141">
      <c r="EK39560" s="598"/>
    </row>
    <row r="39561" spans="141:141">
      <c r="EK39561" s="598"/>
    </row>
    <row r="39562" spans="141:141">
      <c r="EK39562" s="598"/>
    </row>
    <row r="39563" spans="141:141">
      <c r="EK39563" s="598"/>
    </row>
    <row r="39564" spans="141:141">
      <c r="EK39564" s="598"/>
    </row>
    <row r="39565" spans="141:141">
      <c r="EK39565" s="598"/>
    </row>
    <row r="39566" spans="141:141">
      <c r="EK39566" s="598"/>
    </row>
    <row r="39567" spans="141:141">
      <c r="EK39567" s="598"/>
    </row>
    <row r="39568" spans="141:141">
      <c r="EK39568" s="598"/>
    </row>
    <row r="39569" spans="141:141">
      <c r="EK39569" s="598"/>
    </row>
    <row r="39570" spans="141:141">
      <c r="EK39570" s="598"/>
    </row>
    <row r="39571" spans="141:141">
      <c r="EK39571" s="598"/>
    </row>
    <row r="39572" spans="141:141">
      <c r="EK39572" s="598"/>
    </row>
    <row r="39573" spans="141:141">
      <c r="EK39573" s="598"/>
    </row>
    <row r="39574" spans="141:141">
      <c r="EK39574" s="598"/>
    </row>
    <row r="39575" spans="141:141">
      <c r="EK39575" s="598"/>
    </row>
    <row r="39576" spans="141:141">
      <c r="EK39576" s="598"/>
    </row>
    <row r="39577" spans="141:141">
      <c r="EK39577" s="598"/>
    </row>
    <row r="39578" spans="141:141">
      <c r="EK39578" s="598"/>
    </row>
    <row r="39579" spans="141:141">
      <c r="EK39579" s="598"/>
    </row>
    <row r="39580" spans="141:141">
      <c r="EK39580" s="598"/>
    </row>
    <row r="39581" spans="141:141">
      <c r="EK39581" s="598"/>
    </row>
    <row r="39582" spans="141:141">
      <c r="EK39582" s="598"/>
    </row>
    <row r="39583" spans="141:141">
      <c r="EK39583" s="598"/>
    </row>
    <row r="39584" spans="141:141">
      <c r="EK39584" s="598"/>
    </row>
    <row r="39585" spans="141:141">
      <c r="EK39585" s="598"/>
    </row>
    <row r="39586" spans="141:141">
      <c r="EK39586" s="598"/>
    </row>
    <row r="39587" spans="141:141">
      <c r="EK39587" s="598"/>
    </row>
    <row r="39588" spans="141:141">
      <c r="EK39588" s="598"/>
    </row>
    <row r="39589" spans="141:141">
      <c r="EK39589" s="598"/>
    </row>
    <row r="39590" spans="141:141">
      <c r="EK39590" s="598"/>
    </row>
    <row r="39591" spans="141:141">
      <c r="EK39591" s="598"/>
    </row>
    <row r="39592" spans="141:141">
      <c r="EK39592" s="598"/>
    </row>
    <row r="39593" spans="141:141">
      <c r="EK39593" s="598"/>
    </row>
    <row r="39594" spans="141:141">
      <c r="EK39594" s="598"/>
    </row>
    <row r="39595" spans="141:141">
      <c r="EK39595" s="598"/>
    </row>
    <row r="39596" spans="141:141">
      <c r="EK39596" s="598"/>
    </row>
    <row r="39597" spans="141:141">
      <c r="EK39597" s="598"/>
    </row>
    <row r="39598" spans="141:141">
      <c r="EK39598" s="598"/>
    </row>
    <row r="39599" spans="141:141">
      <c r="EK39599" s="598"/>
    </row>
    <row r="39600" spans="141:141">
      <c r="EK39600" s="598"/>
    </row>
    <row r="39601" spans="141:141">
      <c r="EK39601" s="598"/>
    </row>
    <row r="39602" spans="141:141">
      <c r="EK39602" s="598"/>
    </row>
    <row r="39603" spans="141:141">
      <c r="EK39603" s="598"/>
    </row>
    <row r="39604" spans="141:141">
      <c r="EK39604" s="598"/>
    </row>
    <row r="39605" spans="141:141">
      <c r="EK39605" s="598"/>
    </row>
    <row r="39606" spans="141:141">
      <c r="EK39606" s="598"/>
    </row>
    <row r="39607" spans="141:141">
      <c r="EK39607" s="598"/>
    </row>
    <row r="39608" spans="141:141">
      <c r="EK39608" s="598"/>
    </row>
    <row r="39609" spans="141:141">
      <c r="EK39609" s="598"/>
    </row>
    <row r="39610" spans="141:141">
      <c r="EK39610" s="598"/>
    </row>
    <row r="39611" spans="141:141">
      <c r="EK39611" s="598"/>
    </row>
    <row r="39612" spans="141:141">
      <c r="EK39612" s="598"/>
    </row>
    <row r="39613" spans="141:141">
      <c r="EK39613" s="598"/>
    </row>
    <row r="39614" spans="141:141">
      <c r="EK39614" s="598"/>
    </row>
    <row r="39615" spans="141:141">
      <c r="EK39615" s="598"/>
    </row>
    <row r="39616" spans="141:141">
      <c r="EK39616" s="598"/>
    </row>
    <row r="39617" spans="141:141">
      <c r="EK39617" s="598"/>
    </row>
    <row r="39618" spans="141:141">
      <c r="EK39618" s="598"/>
    </row>
    <row r="39619" spans="141:141">
      <c r="EK39619" s="598"/>
    </row>
    <row r="39620" spans="141:141">
      <c r="EK39620" s="598"/>
    </row>
    <row r="39621" spans="141:141">
      <c r="EK39621" s="598"/>
    </row>
    <row r="39622" spans="141:141">
      <c r="EK39622" s="598"/>
    </row>
    <row r="39623" spans="141:141">
      <c r="EK39623" s="598"/>
    </row>
    <row r="39624" spans="141:141">
      <c r="EK39624" s="598"/>
    </row>
    <row r="39625" spans="141:141">
      <c r="EK39625" s="598"/>
    </row>
    <row r="39626" spans="141:141">
      <c r="EK39626" s="598"/>
    </row>
    <row r="39627" spans="141:141">
      <c r="EK39627" s="598"/>
    </row>
    <row r="39628" spans="141:141">
      <c r="EK39628" s="598"/>
    </row>
    <row r="39629" spans="141:141">
      <c r="EK39629" s="598"/>
    </row>
    <row r="39630" spans="141:141">
      <c r="EK39630" s="598"/>
    </row>
    <row r="39631" spans="141:141">
      <c r="EK39631" s="598"/>
    </row>
    <row r="39632" spans="141:141">
      <c r="EK39632" s="598"/>
    </row>
    <row r="39633" spans="141:141">
      <c r="EK39633" s="598"/>
    </row>
    <row r="39634" spans="141:141">
      <c r="EK39634" s="598"/>
    </row>
    <row r="39635" spans="141:141">
      <c r="EK39635" s="598"/>
    </row>
    <row r="39636" spans="141:141">
      <c r="EK39636" s="598"/>
    </row>
    <row r="39637" spans="141:141">
      <c r="EK39637" s="598"/>
    </row>
    <row r="39638" spans="141:141">
      <c r="EK39638" s="598"/>
    </row>
    <row r="39639" spans="141:141">
      <c r="EK39639" s="598"/>
    </row>
    <row r="39640" spans="141:141">
      <c r="EK39640" s="598"/>
    </row>
    <row r="39641" spans="141:141">
      <c r="EK39641" s="598"/>
    </row>
    <row r="39642" spans="141:141">
      <c r="EK39642" s="598"/>
    </row>
    <row r="39643" spans="141:141">
      <c r="EK39643" s="598"/>
    </row>
    <row r="39644" spans="141:141">
      <c r="EK39644" s="598"/>
    </row>
    <row r="39645" spans="141:141">
      <c r="EK39645" s="598"/>
    </row>
    <row r="39646" spans="141:141">
      <c r="EK39646" s="598"/>
    </row>
    <row r="39647" spans="141:141">
      <c r="EK39647" s="598"/>
    </row>
    <row r="39648" spans="141:141">
      <c r="EK39648" s="598"/>
    </row>
    <row r="39649" spans="141:141">
      <c r="EK39649" s="598"/>
    </row>
    <row r="39650" spans="141:141">
      <c r="EK39650" s="598"/>
    </row>
    <row r="39651" spans="141:141">
      <c r="EK39651" s="598"/>
    </row>
    <row r="39652" spans="141:141">
      <c r="EK39652" s="598"/>
    </row>
    <row r="39653" spans="141:141">
      <c r="EK39653" s="598"/>
    </row>
    <row r="39654" spans="141:141">
      <c r="EK39654" s="598"/>
    </row>
    <row r="39655" spans="141:141">
      <c r="EK39655" s="598"/>
    </row>
    <row r="39656" spans="141:141">
      <c r="EK39656" s="598"/>
    </row>
    <row r="39657" spans="141:141">
      <c r="EK39657" s="598"/>
    </row>
    <row r="39658" spans="141:141">
      <c r="EK39658" s="598"/>
    </row>
    <row r="39659" spans="141:141">
      <c r="EK39659" s="598"/>
    </row>
    <row r="39660" spans="141:141">
      <c r="EK39660" s="598"/>
    </row>
    <row r="39661" spans="141:141">
      <c r="EK39661" s="598"/>
    </row>
    <row r="39662" spans="141:141">
      <c r="EK39662" s="598"/>
    </row>
    <row r="39663" spans="141:141">
      <c r="EK39663" s="598"/>
    </row>
    <row r="39664" spans="141:141">
      <c r="EK39664" s="598"/>
    </row>
    <row r="39665" spans="141:141">
      <c r="EK39665" s="598"/>
    </row>
    <row r="39666" spans="141:141">
      <c r="EK39666" s="598"/>
    </row>
    <row r="39667" spans="141:141">
      <c r="EK39667" s="598"/>
    </row>
    <row r="39668" spans="141:141">
      <c r="EK39668" s="598"/>
    </row>
    <row r="39669" spans="141:141">
      <c r="EK39669" s="598"/>
    </row>
    <row r="39670" spans="141:141">
      <c r="EK39670" s="598"/>
    </row>
    <row r="39671" spans="141:141">
      <c r="EK39671" s="598"/>
    </row>
    <row r="39672" spans="141:141">
      <c r="EK39672" s="598"/>
    </row>
    <row r="39673" spans="141:141">
      <c r="EK39673" s="598"/>
    </row>
    <row r="39674" spans="141:141">
      <c r="EK39674" s="598"/>
    </row>
    <row r="39675" spans="141:141">
      <c r="EK39675" s="598"/>
    </row>
    <row r="39676" spans="141:141">
      <c r="EK39676" s="598"/>
    </row>
    <row r="39677" spans="141:141">
      <c r="EK39677" s="598"/>
    </row>
    <row r="39678" spans="141:141">
      <c r="EK39678" s="598"/>
    </row>
    <row r="39679" spans="141:141">
      <c r="EK39679" s="598"/>
    </row>
    <row r="39680" spans="141:141">
      <c r="EK39680" s="598"/>
    </row>
    <row r="39681" spans="141:141">
      <c r="EK39681" s="598"/>
    </row>
    <row r="39682" spans="141:141">
      <c r="EK39682" s="598"/>
    </row>
    <row r="39683" spans="141:141">
      <c r="EK39683" s="598"/>
    </row>
    <row r="39684" spans="141:141">
      <c r="EK39684" s="598"/>
    </row>
    <row r="39685" spans="141:141">
      <c r="EK39685" s="598"/>
    </row>
    <row r="39686" spans="141:141">
      <c r="EK39686" s="598"/>
    </row>
    <row r="39687" spans="141:141">
      <c r="EK39687" s="598"/>
    </row>
    <row r="39688" spans="141:141">
      <c r="EK39688" s="598"/>
    </row>
    <row r="39689" spans="141:141">
      <c r="EK39689" s="598"/>
    </row>
    <row r="39690" spans="141:141">
      <c r="EK39690" s="598"/>
    </row>
    <row r="39691" spans="141:141">
      <c r="EK39691" s="598"/>
    </row>
    <row r="39692" spans="141:141">
      <c r="EK39692" s="598"/>
    </row>
    <row r="39693" spans="141:141">
      <c r="EK39693" s="598"/>
    </row>
    <row r="39694" spans="141:141">
      <c r="EK39694" s="598"/>
    </row>
    <row r="39695" spans="141:141">
      <c r="EK39695" s="598"/>
    </row>
    <row r="39696" spans="141:141">
      <c r="EK39696" s="598"/>
    </row>
    <row r="39697" spans="141:141">
      <c r="EK39697" s="598"/>
    </row>
    <row r="39698" spans="141:141">
      <c r="EK39698" s="598"/>
    </row>
    <row r="39699" spans="141:141">
      <c r="EK39699" s="598"/>
    </row>
    <row r="39700" spans="141:141">
      <c r="EK39700" s="598"/>
    </row>
    <row r="39701" spans="141:141">
      <c r="EK39701" s="598"/>
    </row>
    <row r="39702" spans="141:141">
      <c r="EK39702" s="598"/>
    </row>
    <row r="39703" spans="141:141">
      <c r="EK39703" s="598"/>
    </row>
    <row r="39704" spans="141:141">
      <c r="EK39704" s="598"/>
    </row>
    <row r="39705" spans="141:141">
      <c r="EK39705" s="598"/>
    </row>
    <row r="39706" spans="141:141">
      <c r="EK39706" s="598"/>
    </row>
    <row r="39707" spans="141:141">
      <c r="EK39707" s="598"/>
    </row>
    <row r="39708" spans="141:141">
      <c r="EK39708" s="598"/>
    </row>
    <row r="39709" spans="141:141">
      <c r="EK39709" s="598"/>
    </row>
    <row r="39710" spans="141:141">
      <c r="EK39710" s="598"/>
    </row>
    <row r="39711" spans="141:141">
      <c r="EK39711" s="598"/>
    </row>
    <row r="39712" spans="141:141">
      <c r="EK39712" s="598"/>
    </row>
    <row r="39713" spans="141:141">
      <c r="EK39713" s="598"/>
    </row>
    <row r="39714" spans="141:141">
      <c r="EK39714" s="598"/>
    </row>
    <row r="39715" spans="141:141">
      <c r="EK39715" s="598"/>
    </row>
    <row r="39716" spans="141:141">
      <c r="EK39716" s="598"/>
    </row>
    <row r="39717" spans="141:141">
      <c r="EK39717" s="598"/>
    </row>
    <row r="39718" spans="141:141">
      <c r="EK39718" s="598"/>
    </row>
    <row r="39719" spans="141:141">
      <c r="EK39719" s="598"/>
    </row>
    <row r="39720" spans="141:141">
      <c r="EK39720" s="598"/>
    </row>
    <row r="39721" spans="141:141">
      <c r="EK39721" s="598"/>
    </row>
    <row r="39722" spans="141:141">
      <c r="EK39722" s="598"/>
    </row>
    <row r="39723" spans="141:141">
      <c r="EK39723" s="598"/>
    </row>
    <row r="39724" spans="141:141">
      <c r="EK39724" s="598"/>
    </row>
    <row r="39725" spans="141:141">
      <c r="EK39725" s="598"/>
    </row>
    <row r="39726" spans="141:141">
      <c r="EK39726" s="598"/>
    </row>
    <row r="39727" spans="141:141">
      <c r="EK39727" s="598"/>
    </row>
    <row r="39728" spans="141:141">
      <c r="EK39728" s="598"/>
    </row>
    <row r="39729" spans="141:141">
      <c r="EK39729" s="598"/>
    </row>
    <row r="39730" spans="141:141">
      <c r="EK39730" s="598"/>
    </row>
    <row r="39731" spans="141:141">
      <c r="EK39731" s="598"/>
    </row>
    <row r="39732" spans="141:141">
      <c r="EK39732" s="598"/>
    </row>
    <row r="39733" spans="141:141">
      <c r="EK39733" s="598"/>
    </row>
    <row r="39734" spans="141:141">
      <c r="EK39734" s="598"/>
    </row>
    <row r="39735" spans="141:141">
      <c r="EK39735" s="598"/>
    </row>
    <row r="39736" spans="141:141">
      <c r="EK39736" s="598"/>
    </row>
    <row r="39737" spans="141:141">
      <c r="EK39737" s="598"/>
    </row>
    <row r="39738" spans="141:141">
      <c r="EK39738" s="598"/>
    </row>
    <row r="39739" spans="141:141">
      <c r="EK39739" s="598"/>
    </row>
    <row r="39740" spans="141:141">
      <c r="EK39740" s="598"/>
    </row>
    <row r="39741" spans="141:141">
      <c r="EK39741" s="598"/>
    </row>
    <row r="39742" spans="141:141">
      <c r="EK39742" s="598"/>
    </row>
    <row r="39743" spans="141:141">
      <c r="EK39743" s="598"/>
    </row>
    <row r="39744" spans="141:141">
      <c r="EK39744" s="598"/>
    </row>
    <row r="39745" spans="141:141">
      <c r="EK39745" s="598"/>
    </row>
    <row r="39746" spans="141:141">
      <c r="EK39746" s="598"/>
    </row>
    <row r="39747" spans="141:141">
      <c r="EK39747" s="598"/>
    </row>
    <row r="39748" spans="141:141">
      <c r="EK39748" s="598"/>
    </row>
    <row r="39749" spans="141:141">
      <c r="EK39749" s="598"/>
    </row>
    <row r="39750" spans="141:141">
      <c r="EK39750" s="598"/>
    </row>
    <row r="39751" spans="141:141">
      <c r="EK39751" s="598"/>
    </row>
    <row r="39752" spans="141:141">
      <c r="EK39752" s="598"/>
    </row>
    <row r="39753" spans="141:141">
      <c r="EK39753" s="598"/>
    </row>
    <row r="39754" spans="141:141">
      <c r="EK39754" s="598"/>
    </row>
    <row r="39755" spans="141:141">
      <c r="EK39755" s="598"/>
    </row>
    <row r="39756" spans="141:141">
      <c r="EK39756" s="598"/>
    </row>
    <row r="39757" spans="141:141">
      <c r="EK39757" s="598"/>
    </row>
    <row r="39758" spans="141:141">
      <c r="EK39758" s="598"/>
    </row>
    <row r="39759" spans="141:141">
      <c r="EK39759" s="598"/>
    </row>
    <row r="39760" spans="141:141">
      <c r="EK39760" s="598"/>
    </row>
    <row r="39761" spans="141:141">
      <c r="EK39761" s="598"/>
    </row>
    <row r="39762" spans="141:141">
      <c r="EK39762" s="598"/>
    </row>
    <row r="39763" spans="141:141">
      <c r="EK39763" s="598"/>
    </row>
    <row r="39764" spans="141:141">
      <c r="EK39764" s="598"/>
    </row>
    <row r="39765" spans="141:141">
      <c r="EK39765" s="598"/>
    </row>
    <row r="39766" spans="141:141">
      <c r="EK39766" s="598"/>
    </row>
    <row r="39767" spans="141:141">
      <c r="EK39767" s="598"/>
    </row>
    <row r="39768" spans="141:141">
      <c r="EK39768" s="598"/>
    </row>
    <row r="39769" spans="141:141">
      <c r="EK39769" s="598"/>
    </row>
    <row r="39770" spans="141:141">
      <c r="EK39770" s="598"/>
    </row>
    <row r="39771" spans="141:141">
      <c r="EK39771" s="598"/>
    </row>
    <row r="39772" spans="141:141">
      <c r="EK39772" s="598"/>
    </row>
    <row r="39773" spans="141:141">
      <c r="EK39773" s="598"/>
    </row>
    <row r="39774" spans="141:141">
      <c r="EK39774" s="598"/>
    </row>
    <row r="39775" spans="141:141">
      <c r="EK39775" s="598"/>
    </row>
    <row r="39776" spans="141:141">
      <c r="EK39776" s="598"/>
    </row>
    <row r="39777" spans="141:141">
      <c r="EK39777" s="598"/>
    </row>
    <row r="39778" spans="141:141">
      <c r="EK39778" s="598"/>
    </row>
    <row r="39779" spans="141:141">
      <c r="EK39779" s="598"/>
    </row>
    <row r="39780" spans="141:141">
      <c r="EK39780" s="598"/>
    </row>
    <row r="39781" spans="141:141">
      <c r="EK39781" s="598"/>
    </row>
    <row r="39782" spans="141:141">
      <c r="EK39782" s="598"/>
    </row>
    <row r="39783" spans="141:141">
      <c r="EK39783" s="598"/>
    </row>
    <row r="39784" spans="141:141">
      <c r="EK39784" s="598"/>
    </row>
    <row r="39785" spans="141:141">
      <c r="EK39785" s="598"/>
    </row>
    <row r="39786" spans="141:141">
      <c r="EK39786" s="598"/>
    </row>
    <row r="39787" spans="141:141">
      <c r="EK39787" s="598"/>
    </row>
    <row r="39788" spans="141:141">
      <c r="EK39788" s="598"/>
    </row>
    <row r="39789" spans="141:141">
      <c r="EK39789" s="598"/>
    </row>
    <row r="39790" spans="141:141">
      <c r="EK39790" s="598"/>
    </row>
    <row r="39791" spans="141:141">
      <c r="EK39791" s="598"/>
    </row>
    <row r="39792" spans="141:141">
      <c r="EK39792" s="598"/>
    </row>
    <row r="39793" spans="141:141">
      <c r="EK39793" s="598"/>
    </row>
    <row r="39794" spans="141:141">
      <c r="EK39794" s="598"/>
    </row>
    <row r="39795" spans="141:141">
      <c r="EK39795" s="598"/>
    </row>
    <row r="39796" spans="141:141">
      <c r="EK39796" s="598"/>
    </row>
    <row r="39797" spans="141:141">
      <c r="EK39797" s="598"/>
    </row>
    <row r="39798" spans="141:141">
      <c r="EK39798" s="598"/>
    </row>
    <row r="39799" spans="141:141">
      <c r="EK39799" s="598"/>
    </row>
    <row r="39800" spans="141:141">
      <c r="EK39800" s="598"/>
    </row>
    <row r="39801" spans="141:141">
      <c r="EK39801" s="598"/>
    </row>
    <row r="39802" spans="141:141">
      <c r="EK39802" s="598"/>
    </row>
    <row r="39803" spans="141:141">
      <c r="EK39803" s="598"/>
    </row>
    <row r="39804" spans="141:141">
      <c r="EK39804" s="598"/>
    </row>
    <row r="39805" spans="141:141">
      <c r="EK39805" s="598"/>
    </row>
    <row r="39806" spans="141:141">
      <c r="EK39806" s="598"/>
    </row>
    <row r="39807" spans="141:141">
      <c r="EK39807" s="598"/>
    </row>
    <row r="39808" spans="141:141">
      <c r="EK39808" s="598"/>
    </row>
    <row r="39809" spans="141:141">
      <c r="EK39809" s="598"/>
    </row>
    <row r="39810" spans="141:141">
      <c r="EK39810" s="598"/>
    </row>
    <row r="39811" spans="141:141">
      <c r="EK39811" s="598"/>
    </row>
    <row r="39812" spans="141:141">
      <c r="EK39812" s="598"/>
    </row>
    <row r="39813" spans="141:141">
      <c r="EK39813" s="598"/>
    </row>
    <row r="39814" spans="141:141">
      <c r="EK39814" s="598"/>
    </row>
    <row r="39815" spans="141:141">
      <c r="EK39815" s="598"/>
    </row>
    <row r="39816" spans="141:141">
      <c r="EK39816" s="598"/>
    </row>
    <row r="39817" spans="141:141">
      <c r="EK39817" s="598"/>
    </row>
    <row r="39818" spans="141:141">
      <c r="EK39818" s="598"/>
    </row>
    <row r="39819" spans="141:141">
      <c r="EK39819" s="598"/>
    </row>
    <row r="39820" spans="141:141">
      <c r="EK39820" s="598"/>
    </row>
    <row r="39821" spans="141:141">
      <c r="EK39821" s="598"/>
    </row>
    <row r="39822" spans="141:141">
      <c r="EK39822" s="598"/>
    </row>
    <row r="39823" spans="141:141">
      <c r="EK39823" s="598"/>
    </row>
    <row r="39824" spans="141:141">
      <c r="EK39824" s="598"/>
    </row>
    <row r="39825" spans="141:141">
      <c r="EK39825" s="598"/>
    </row>
    <row r="39826" spans="141:141">
      <c r="EK39826" s="598"/>
    </row>
    <row r="39827" spans="141:141">
      <c r="EK39827" s="598"/>
    </row>
    <row r="39828" spans="141:141">
      <c r="EK39828" s="598"/>
    </row>
    <row r="39829" spans="141:141">
      <c r="EK39829" s="598"/>
    </row>
    <row r="39830" spans="141:141">
      <c r="EK39830" s="598"/>
    </row>
    <row r="39831" spans="141:141">
      <c r="EK39831" s="598"/>
    </row>
    <row r="39832" spans="141:141">
      <c r="EK39832" s="598"/>
    </row>
    <row r="39833" spans="141:141">
      <c r="EK39833" s="598"/>
    </row>
    <row r="39834" spans="141:141">
      <c r="EK39834" s="598"/>
    </row>
    <row r="39835" spans="141:141">
      <c r="EK39835" s="598"/>
    </row>
    <row r="39836" spans="141:141">
      <c r="EK39836" s="598"/>
    </row>
    <row r="39837" spans="141:141">
      <c r="EK39837" s="598"/>
    </row>
    <row r="39838" spans="141:141">
      <c r="EK39838" s="598"/>
    </row>
    <row r="39839" spans="141:141">
      <c r="EK39839" s="598"/>
    </row>
    <row r="39840" spans="141:141">
      <c r="EK39840" s="598"/>
    </row>
    <row r="39841" spans="141:141">
      <c r="EK39841" s="598"/>
    </row>
    <row r="39842" spans="141:141">
      <c r="EK39842" s="598"/>
    </row>
    <row r="39843" spans="141:141">
      <c r="EK39843" s="598"/>
    </row>
    <row r="39844" spans="141:141">
      <c r="EK39844" s="598"/>
    </row>
    <row r="39845" spans="141:141">
      <c r="EK39845" s="598"/>
    </row>
    <row r="39846" spans="141:141">
      <c r="EK39846" s="598"/>
    </row>
    <row r="39847" spans="141:141">
      <c r="EK39847" s="598"/>
    </row>
    <row r="39848" spans="141:141">
      <c r="EK39848" s="598"/>
    </row>
    <row r="39849" spans="141:141">
      <c r="EK39849" s="598"/>
    </row>
    <row r="39850" spans="141:141">
      <c r="EK39850" s="598"/>
    </row>
    <row r="39851" spans="141:141">
      <c r="EK39851" s="598"/>
    </row>
    <row r="39852" spans="141:141">
      <c r="EK39852" s="598"/>
    </row>
    <row r="39853" spans="141:141">
      <c r="EK39853" s="598"/>
    </row>
    <row r="39854" spans="141:141">
      <c r="EK39854" s="598"/>
    </row>
    <row r="39855" spans="141:141">
      <c r="EK39855" s="598"/>
    </row>
    <row r="39856" spans="141:141">
      <c r="EK39856" s="598"/>
    </row>
    <row r="39857" spans="141:141">
      <c r="EK39857" s="598"/>
    </row>
    <row r="39858" spans="141:141">
      <c r="EK39858" s="598"/>
    </row>
    <row r="39859" spans="141:141">
      <c r="EK39859" s="598"/>
    </row>
    <row r="39860" spans="141:141">
      <c r="EK39860" s="598"/>
    </row>
    <row r="39861" spans="141:141">
      <c r="EK39861" s="598"/>
    </row>
    <row r="39862" spans="141:141">
      <c r="EK39862" s="598"/>
    </row>
    <row r="39863" spans="141:141">
      <c r="EK39863" s="598"/>
    </row>
    <row r="39864" spans="141:141">
      <c r="EK39864" s="598"/>
    </row>
    <row r="39865" spans="141:141">
      <c r="EK39865" s="598"/>
    </row>
    <row r="39866" spans="141:141">
      <c r="EK39866" s="598"/>
    </row>
    <row r="39867" spans="141:141">
      <c r="EK39867" s="598"/>
    </row>
    <row r="39868" spans="141:141">
      <c r="EK39868" s="598"/>
    </row>
    <row r="39869" spans="141:141">
      <c r="EK39869" s="598"/>
    </row>
    <row r="39870" spans="141:141">
      <c r="EK39870" s="598"/>
    </row>
    <row r="39871" spans="141:141">
      <c r="EK39871" s="598"/>
    </row>
    <row r="39872" spans="141:141">
      <c r="EK39872" s="598"/>
    </row>
    <row r="39873" spans="141:141">
      <c r="EK39873" s="598"/>
    </row>
    <row r="39874" spans="141:141">
      <c r="EK39874" s="598"/>
    </row>
    <row r="39875" spans="141:141">
      <c r="EK39875" s="598"/>
    </row>
    <row r="39876" spans="141:141">
      <c r="EK39876" s="598"/>
    </row>
    <row r="39877" spans="141:141">
      <c r="EK39877" s="598"/>
    </row>
    <row r="39878" spans="141:141">
      <c r="EK39878" s="598"/>
    </row>
    <row r="39879" spans="141:141">
      <c r="EK39879" s="598"/>
    </row>
    <row r="39880" spans="141:141">
      <c r="EK39880" s="598"/>
    </row>
    <row r="39881" spans="141:141">
      <c r="EK39881" s="598"/>
    </row>
    <row r="39882" spans="141:141">
      <c r="EK39882" s="598"/>
    </row>
    <row r="39883" spans="141:141">
      <c r="EK39883" s="598"/>
    </row>
    <row r="39884" spans="141:141">
      <c r="EK39884" s="598"/>
    </row>
    <row r="39885" spans="141:141">
      <c r="EK39885" s="598"/>
    </row>
    <row r="39886" spans="141:141">
      <c r="EK39886" s="598"/>
    </row>
    <row r="39887" spans="141:141">
      <c r="EK39887" s="598"/>
    </row>
    <row r="39888" spans="141:141">
      <c r="EK39888" s="598"/>
    </row>
    <row r="39889" spans="141:141">
      <c r="EK39889" s="598"/>
    </row>
    <row r="39890" spans="141:141">
      <c r="EK39890" s="598"/>
    </row>
    <row r="39891" spans="141:141">
      <c r="EK39891" s="598"/>
    </row>
    <row r="39892" spans="141:141">
      <c r="EK39892" s="598"/>
    </row>
    <row r="39893" spans="141:141">
      <c r="EK39893" s="598"/>
    </row>
    <row r="39894" spans="141:141">
      <c r="EK39894" s="598"/>
    </row>
    <row r="39895" spans="141:141">
      <c r="EK39895" s="598"/>
    </row>
    <row r="39896" spans="141:141">
      <c r="EK39896" s="598"/>
    </row>
    <row r="39897" spans="141:141">
      <c r="EK39897" s="598"/>
    </row>
    <row r="39898" spans="141:141">
      <c r="EK39898" s="598"/>
    </row>
    <row r="39899" spans="141:141">
      <c r="EK39899" s="598"/>
    </row>
    <row r="39900" spans="141:141">
      <c r="EK39900" s="598"/>
    </row>
    <row r="39901" spans="141:141">
      <c r="EK39901" s="598"/>
    </row>
    <row r="39902" spans="141:141">
      <c r="EK39902" s="598"/>
    </row>
    <row r="39903" spans="141:141">
      <c r="EK39903" s="598"/>
    </row>
    <row r="39904" spans="141:141">
      <c r="EK39904" s="598"/>
    </row>
    <row r="39905" spans="141:141">
      <c r="EK39905" s="598"/>
    </row>
    <row r="39906" spans="141:141">
      <c r="EK39906" s="598"/>
    </row>
    <row r="39907" spans="141:141">
      <c r="EK39907" s="598"/>
    </row>
    <row r="39908" spans="141:141">
      <c r="EK39908" s="598"/>
    </row>
    <row r="39909" spans="141:141">
      <c r="EK39909" s="598"/>
    </row>
    <row r="39910" spans="141:141">
      <c r="EK39910" s="598"/>
    </row>
    <row r="39911" spans="141:141">
      <c r="EK39911" s="598"/>
    </row>
    <row r="39912" spans="141:141">
      <c r="EK39912" s="598"/>
    </row>
    <row r="39913" spans="141:141">
      <c r="EK39913" s="598"/>
    </row>
    <row r="39914" spans="141:141">
      <c r="EK39914" s="598"/>
    </row>
    <row r="39915" spans="141:141">
      <c r="EK39915" s="598"/>
    </row>
    <row r="39916" spans="141:141">
      <c r="EK39916" s="598"/>
    </row>
    <row r="39917" spans="141:141">
      <c r="EK39917" s="598"/>
    </row>
    <row r="39918" spans="141:141">
      <c r="EK39918" s="598"/>
    </row>
    <row r="39919" spans="141:141">
      <c r="EK39919" s="598"/>
    </row>
    <row r="39920" spans="141:141">
      <c r="EK39920" s="598"/>
    </row>
    <row r="39921" spans="141:141">
      <c r="EK39921" s="598"/>
    </row>
    <row r="39922" spans="141:141">
      <c r="EK39922" s="598"/>
    </row>
    <row r="39923" spans="141:141">
      <c r="EK39923" s="598"/>
    </row>
    <row r="39924" spans="141:141">
      <c r="EK39924" s="598"/>
    </row>
    <row r="39925" spans="141:141">
      <c r="EK39925" s="598"/>
    </row>
    <row r="39926" spans="141:141">
      <c r="EK39926" s="598"/>
    </row>
    <row r="39927" spans="141:141">
      <c r="EK39927" s="598"/>
    </row>
    <row r="39928" spans="141:141">
      <c r="EK39928" s="598"/>
    </row>
    <row r="39929" spans="141:141">
      <c r="EK39929" s="598"/>
    </row>
    <row r="39930" spans="141:141">
      <c r="EK39930" s="598"/>
    </row>
    <row r="39931" spans="141:141">
      <c r="EK39931" s="598"/>
    </row>
    <row r="39932" spans="141:141">
      <c r="EK39932" s="598"/>
    </row>
    <row r="39933" spans="141:141">
      <c r="EK39933" s="598"/>
    </row>
    <row r="39934" spans="141:141">
      <c r="EK39934" s="598"/>
    </row>
    <row r="39935" spans="141:141">
      <c r="EK39935" s="598"/>
    </row>
    <row r="39936" spans="141:141">
      <c r="EK39936" s="598"/>
    </row>
    <row r="39937" spans="141:141">
      <c r="EK39937" s="598"/>
    </row>
    <row r="39938" spans="141:141">
      <c r="EK39938" s="598"/>
    </row>
    <row r="39939" spans="141:141">
      <c r="EK39939" s="598"/>
    </row>
    <row r="39940" spans="141:141">
      <c r="EK39940" s="598"/>
    </row>
    <row r="39941" spans="141:141">
      <c r="EK39941" s="598"/>
    </row>
    <row r="39942" spans="141:141">
      <c r="EK39942" s="598"/>
    </row>
    <row r="39943" spans="141:141">
      <c r="EK39943" s="598"/>
    </row>
    <row r="39944" spans="141:141">
      <c r="EK39944" s="598"/>
    </row>
    <row r="39945" spans="141:141">
      <c r="EK39945" s="598"/>
    </row>
    <row r="39946" spans="141:141">
      <c r="EK39946" s="598"/>
    </row>
    <row r="39947" spans="141:141">
      <c r="EK39947" s="598"/>
    </row>
    <row r="39948" spans="141:141">
      <c r="EK39948" s="598"/>
    </row>
    <row r="39949" spans="141:141">
      <c r="EK39949" s="598"/>
    </row>
    <row r="39950" spans="141:141">
      <c r="EK39950" s="598"/>
    </row>
    <row r="39951" spans="141:141">
      <c r="EK39951" s="598"/>
    </row>
    <row r="39952" spans="141:141">
      <c r="EK39952" s="598"/>
    </row>
    <row r="39953" spans="141:141">
      <c r="EK39953" s="598"/>
    </row>
    <row r="39954" spans="141:141">
      <c r="EK39954" s="598"/>
    </row>
    <row r="39955" spans="141:141">
      <c r="EK39955" s="598"/>
    </row>
    <row r="39956" spans="141:141">
      <c r="EK39956" s="598"/>
    </row>
    <row r="39957" spans="141:141">
      <c r="EK39957" s="598"/>
    </row>
    <row r="39958" spans="141:141">
      <c r="EK39958" s="598"/>
    </row>
    <row r="39959" spans="141:141">
      <c r="EK39959" s="598"/>
    </row>
    <row r="39960" spans="141:141">
      <c r="EK39960" s="598"/>
    </row>
    <row r="39961" spans="141:141">
      <c r="EK39961" s="598"/>
    </row>
    <row r="39962" spans="141:141">
      <c r="EK39962" s="598"/>
    </row>
    <row r="39963" spans="141:141">
      <c r="EK39963" s="598"/>
    </row>
    <row r="39964" spans="141:141">
      <c r="EK39964" s="598"/>
    </row>
    <row r="39965" spans="141:141">
      <c r="EK39965" s="598"/>
    </row>
    <row r="39966" spans="141:141">
      <c r="EK39966" s="598"/>
    </row>
    <row r="39967" spans="141:141">
      <c r="EK39967" s="598"/>
    </row>
    <row r="39968" spans="141:141">
      <c r="EK39968" s="598"/>
    </row>
    <row r="39969" spans="141:141">
      <c r="EK39969" s="598"/>
    </row>
    <row r="39970" spans="141:141">
      <c r="EK39970" s="598"/>
    </row>
    <row r="39971" spans="141:141">
      <c r="EK39971" s="598"/>
    </row>
    <row r="39972" spans="141:141">
      <c r="EK39972" s="598"/>
    </row>
    <row r="39973" spans="141:141">
      <c r="EK39973" s="598"/>
    </row>
    <row r="39974" spans="141:141">
      <c r="EK39974" s="598"/>
    </row>
    <row r="39975" spans="141:141">
      <c r="EK39975" s="598"/>
    </row>
    <row r="39976" spans="141:141">
      <c r="EK39976" s="598"/>
    </row>
    <row r="39977" spans="141:141">
      <c r="EK39977" s="598"/>
    </row>
    <row r="39978" spans="141:141">
      <c r="EK39978" s="598"/>
    </row>
    <row r="39979" spans="141:141">
      <c r="EK39979" s="598"/>
    </row>
    <row r="39980" spans="141:141">
      <c r="EK39980" s="598"/>
    </row>
    <row r="39981" spans="141:141">
      <c r="EK39981" s="598"/>
    </row>
    <row r="39982" spans="141:141">
      <c r="EK39982" s="598"/>
    </row>
    <row r="39983" spans="141:141">
      <c r="EK39983" s="598"/>
    </row>
    <row r="39984" spans="141:141">
      <c r="EK39984" s="598"/>
    </row>
    <row r="39985" spans="141:141">
      <c r="EK39985" s="598"/>
    </row>
    <row r="39986" spans="141:141">
      <c r="EK39986" s="598"/>
    </row>
    <row r="39987" spans="141:141">
      <c r="EK39987" s="598"/>
    </row>
    <row r="39988" spans="141:141">
      <c r="EK39988" s="598"/>
    </row>
    <row r="39989" spans="141:141">
      <c r="EK39989" s="598"/>
    </row>
    <row r="39990" spans="141:141">
      <c r="EK39990" s="598"/>
    </row>
    <row r="39991" spans="141:141">
      <c r="EK39991" s="598"/>
    </row>
    <row r="39992" spans="141:141">
      <c r="EK39992" s="598"/>
    </row>
    <row r="39993" spans="141:141">
      <c r="EK39993" s="598"/>
    </row>
    <row r="39994" spans="141:141">
      <c r="EK39994" s="598"/>
    </row>
    <row r="39995" spans="141:141">
      <c r="EK39995" s="598"/>
    </row>
    <row r="39996" spans="141:141">
      <c r="EK39996" s="598"/>
    </row>
    <row r="39997" spans="141:141">
      <c r="EK39997" s="598"/>
    </row>
    <row r="39998" spans="141:141">
      <c r="EK39998" s="598"/>
    </row>
    <row r="39999" spans="141:141">
      <c r="EK39999" s="598"/>
    </row>
    <row r="40000" spans="141:141">
      <c r="EK40000" s="598"/>
    </row>
    <row r="40001" spans="141:141">
      <c r="EK40001" s="598"/>
    </row>
    <row r="40002" spans="141:141">
      <c r="EK40002" s="598"/>
    </row>
    <row r="40003" spans="141:141">
      <c r="EK40003" s="598"/>
    </row>
    <row r="40004" spans="141:141">
      <c r="EK40004" s="598"/>
    </row>
    <row r="40005" spans="141:141">
      <c r="EK40005" s="598"/>
    </row>
    <row r="40006" spans="141:141">
      <c r="EK40006" s="598"/>
    </row>
    <row r="40007" spans="141:141">
      <c r="EK40007" s="598"/>
    </row>
    <row r="40008" spans="141:141">
      <c r="EK40008" s="598"/>
    </row>
    <row r="40009" spans="141:141">
      <c r="EK40009" s="598"/>
    </row>
    <row r="40010" spans="141:141">
      <c r="EK40010" s="598"/>
    </row>
    <row r="40011" spans="141:141">
      <c r="EK40011" s="598"/>
    </row>
    <row r="40012" spans="141:141">
      <c r="EK40012" s="598"/>
    </row>
    <row r="40013" spans="141:141">
      <c r="EK40013" s="598"/>
    </row>
    <row r="40014" spans="141:141">
      <c r="EK40014" s="598"/>
    </row>
    <row r="40015" spans="141:141">
      <c r="EK40015" s="598"/>
    </row>
    <row r="40016" spans="141:141">
      <c r="EK40016" s="598"/>
    </row>
    <row r="40017" spans="141:141">
      <c r="EK40017" s="598"/>
    </row>
    <row r="40018" spans="141:141">
      <c r="EK40018" s="598"/>
    </row>
    <row r="40019" spans="141:141">
      <c r="EK40019" s="598"/>
    </row>
    <row r="40020" spans="141:141">
      <c r="EK40020" s="598"/>
    </row>
    <row r="40021" spans="141:141">
      <c r="EK40021" s="598"/>
    </row>
    <row r="40022" spans="141:141">
      <c r="EK40022" s="598"/>
    </row>
    <row r="40023" spans="141:141">
      <c r="EK40023" s="598"/>
    </row>
    <row r="40024" spans="141:141">
      <c r="EK40024" s="598"/>
    </row>
    <row r="40025" spans="141:141">
      <c r="EK40025" s="598"/>
    </row>
    <row r="40026" spans="141:141">
      <c r="EK40026" s="598"/>
    </row>
    <row r="40027" spans="141:141">
      <c r="EK40027" s="598"/>
    </row>
    <row r="40028" spans="141:141">
      <c r="EK40028" s="598"/>
    </row>
    <row r="40029" spans="141:141">
      <c r="EK40029" s="598"/>
    </row>
    <row r="40030" spans="141:141">
      <c r="EK40030" s="598"/>
    </row>
    <row r="40031" spans="141:141">
      <c r="EK40031" s="598"/>
    </row>
    <row r="40032" spans="141:141">
      <c r="EK40032" s="598"/>
    </row>
    <row r="40033" spans="141:141">
      <c r="EK40033" s="598"/>
    </row>
    <row r="40034" spans="141:141">
      <c r="EK40034" s="598"/>
    </row>
    <row r="40035" spans="141:141">
      <c r="EK40035" s="598"/>
    </row>
    <row r="40036" spans="141:141">
      <c r="EK40036" s="598"/>
    </row>
    <row r="40037" spans="141:141">
      <c r="EK40037" s="598"/>
    </row>
    <row r="40038" spans="141:141">
      <c r="EK40038" s="598"/>
    </row>
    <row r="40039" spans="141:141">
      <c r="EK40039" s="598"/>
    </row>
    <row r="40040" spans="141:141">
      <c r="EK40040" s="598"/>
    </row>
    <row r="40041" spans="141:141">
      <c r="EK40041" s="598"/>
    </row>
    <row r="40042" spans="141:141">
      <c r="EK40042" s="598"/>
    </row>
    <row r="40043" spans="141:141">
      <c r="EK40043" s="598"/>
    </row>
    <row r="40044" spans="141:141">
      <c r="EK40044" s="598"/>
    </row>
    <row r="40045" spans="141:141">
      <c r="EK40045" s="598"/>
    </row>
    <row r="40046" spans="141:141">
      <c r="EK40046" s="598"/>
    </row>
    <row r="40047" spans="141:141">
      <c r="EK40047" s="598"/>
    </row>
    <row r="40048" spans="141:141">
      <c r="EK40048" s="598"/>
    </row>
    <row r="40049" spans="141:141">
      <c r="EK40049" s="598"/>
    </row>
    <row r="40050" spans="141:141">
      <c r="EK40050" s="598"/>
    </row>
    <row r="40051" spans="141:141">
      <c r="EK40051" s="598"/>
    </row>
    <row r="40052" spans="141:141">
      <c r="EK40052" s="598"/>
    </row>
    <row r="40053" spans="141:141">
      <c r="EK40053" s="598"/>
    </row>
    <row r="40054" spans="141:141">
      <c r="EK40054" s="598"/>
    </row>
    <row r="40055" spans="141:141">
      <c r="EK40055" s="598"/>
    </row>
    <row r="40056" spans="141:141">
      <c r="EK40056" s="598"/>
    </row>
    <row r="40057" spans="141:141">
      <c r="EK40057" s="598"/>
    </row>
    <row r="40058" spans="141:141">
      <c r="EK40058" s="598"/>
    </row>
    <row r="40059" spans="141:141">
      <c r="EK40059" s="598"/>
    </row>
    <row r="40060" spans="141:141">
      <c r="EK40060" s="598"/>
    </row>
    <row r="40061" spans="141:141">
      <c r="EK40061" s="598"/>
    </row>
    <row r="40062" spans="141:141">
      <c r="EK40062" s="598"/>
    </row>
    <row r="40063" spans="141:141">
      <c r="EK40063" s="598"/>
    </row>
    <row r="40064" spans="141:141">
      <c r="EK40064" s="598"/>
    </row>
    <row r="40065" spans="141:141">
      <c r="EK40065" s="598"/>
    </row>
    <row r="40066" spans="141:141">
      <c r="EK40066" s="598"/>
    </row>
    <row r="40067" spans="141:141">
      <c r="EK40067" s="598"/>
    </row>
    <row r="40068" spans="141:141">
      <c r="EK40068" s="598"/>
    </row>
    <row r="40069" spans="141:141">
      <c r="EK40069" s="598"/>
    </row>
    <row r="40070" spans="141:141">
      <c r="EK40070" s="598"/>
    </row>
    <row r="40071" spans="141:141">
      <c r="EK40071" s="598"/>
    </row>
    <row r="40072" spans="141:141">
      <c r="EK40072" s="598"/>
    </row>
    <row r="40073" spans="141:141">
      <c r="EK40073" s="598"/>
    </row>
    <row r="40074" spans="141:141">
      <c r="EK40074" s="598"/>
    </row>
    <row r="40075" spans="141:141">
      <c r="EK40075" s="598"/>
    </row>
    <row r="40076" spans="141:141">
      <c r="EK40076" s="598"/>
    </row>
    <row r="40077" spans="141:141">
      <c r="EK40077" s="598"/>
    </row>
    <row r="40078" spans="141:141">
      <c r="EK40078" s="598"/>
    </row>
    <row r="40079" spans="141:141">
      <c r="EK40079" s="598"/>
    </row>
    <row r="40080" spans="141:141">
      <c r="EK40080" s="598"/>
    </row>
    <row r="40081" spans="141:141">
      <c r="EK40081" s="598"/>
    </row>
    <row r="40082" spans="141:141">
      <c r="EK40082" s="598"/>
    </row>
    <row r="40083" spans="141:141">
      <c r="EK40083" s="598"/>
    </row>
    <row r="40084" spans="141:141">
      <c r="EK40084" s="598"/>
    </row>
    <row r="40085" spans="141:141">
      <c r="EK40085" s="598"/>
    </row>
    <row r="40086" spans="141:141">
      <c r="EK40086" s="598"/>
    </row>
    <row r="40087" spans="141:141">
      <c r="EK40087" s="598"/>
    </row>
    <row r="40088" spans="141:141">
      <c r="EK40088" s="598"/>
    </row>
    <row r="40089" spans="141:141">
      <c r="EK40089" s="598"/>
    </row>
    <row r="40090" spans="141:141">
      <c r="EK40090" s="598"/>
    </row>
    <row r="40091" spans="141:141">
      <c r="EK40091" s="598"/>
    </row>
    <row r="40092" spans="141:141">
      <c r="EK40092" s="598"/>
    </row>
    <row r="40093" spans="141:141">
      <c r="EK40093" s="598"/>
    </row>
    <row r="40094" spans="141:141">
      <c r="EK40094" s="598"/>
    </row>
    <row r="40095" spans="141:141">
      <c r="EK40095" s="598"/>
    </row>
    <row r="40096" spans="141:141">
      <c r="EK40096" s="598"/>
    </row>
    <row r="40097" spans="141:141">
      <c r="EK40097" s="598"/>
    </row>
    <row r="40098" spans="141:141">
      <c r="EK40098" s="598"/>
    </row>
    <row r="40099" spans="141:141">
      <c r="EK40099" s="598"/>
    </row>
    <row r="40100" spans="141:141">
      <c r="EK40100" s="598"/>
    </row>
    <row r="40101" spans="141:141">
      <c r="EK40101" s="598"/>
    </row>
    <row r="40102" spans="141:141">
      <c r="EK40102" s="598"/>
    </row>
    <row r="40103" spans="141:141">
      <c r="EK40103" s="598"/>
    </row>
    <row r="40104" spans="141:141">
      <c r="EK40104" s="598"/>
    </row>
    <row r="40105" spans="141:141">
      <c r="EK40105" s="598"/>
    </row>
    <row r="40106" spans="141:141">
      <c r="EK40106" s="598"/>
    </row>
    <row r="40107" spans="141:141">
      <c r="EK40107" s="598"/>
    </row>
    <row r="40108" spans="141:141">
      <c r="EK40108" s="598"/>
    </row>
    <row r="40109" spans="141:141">
      <c r="EK40109" s="598"/>
    </row>
    <row r="40110" spans="141:141">
      <c r="EK40110" s="598"/>
    </row>
    <row r="40111" spans="141:141">
      <c r="EK40111" s="598"/>
    </row>
    <row r="40112" spans="141:141">
      <c r="EK40112" s="598"/>
    </row>
    <row r="40113" spans="141:141">
      <c r="EK40113" s="598"/>
    </row>
    <row r="40114" spans="141:141">
      <c r="EK40114" s="598"/>
    </row>
    <row r="40115" spans="141:141">
      <c r="EK40115" s="598"/>
    </row>
    <row r="40116" spans="141:141">
      <c r="EK40116" s="598"/>
    </row>
    <row r="40117" spans="141:141">
      <c r="EK40117" s="598"/>
    </row>
    <row r="40118" spans="141:141">
      <c r="EK40118" s="598"/>
    </row>
    <row r="40119" spans="141:141">
      <c r="EK40119" s="598"/>
    </row>
    <row r="40120" spans="141:141">
      <c r="EK40120" s="598"/>
    </row>
    <row r="40121" spans="141:141">
      <c r="EK40121" s="598"/>
    </row>
    <row r="40122" spans="141:141">
      <c r="EK40122" s="598"/>
    </row>
    <row r="40123" spans="141:141">
      <c r="EK40123" s="598"/>
    </row>
    <row r="40124" spans="141:141">
      <c r="EK40124" s="598"/>
    </row>
    <row r="40125" spans="141:141">
      <c r="EK40125" s="598"/>
    </row>
    <row r="40126" spans="141:141">
      <c r="EK40126" s="598"/>
    </row>
    <row r="40127" spans="141:141">
      <c r="EK40127" s="598"/>
    </row>
    <row r="40128" spans="141:141">
      <c r="EK40128" s="598"/>
    </row>
    <row r="40129" spans="141:141">
      <c r="EK40129" s="598"/>
    </row>
    <row r="40130" spans="141:141">
      <c r="EK40130" s="598"/>
    </row>
    <row r="40131" spans="141:141">
      <c r="EK40131" s="598"/>
    </row>
    <row r="40132" spans="141:141">
      <c r="EK40132" s="598"/>
    </row>
    <row r="40133" spans="141:141">
      <c r="EK40133" s="598"/>
    </row>
    <row r="40134" spans="141:141">
      <c r="EK40134" s="598"/>
    </row>
    <row r="40135" spans="141:141">
      <c r="EK40135" s="598"/>
    </row>
    <row r="40136" spans="141:141">
      <c r="EK40136" s="598"/>
    </row>
    <row r="40137" spans="141:141">
      <c r="EK40137" s="598"/>
    </row>
    <row r="40138" spans="141:141">
      <c r="EK40138" s="598"/>
    </row>
    <row r="40139" spans="141:141">
      <c r="EK40139" s="598"/>
    </row>
    <row r="40140" spans="141:141">
      <c r="EK40140" s="598"/>
    </row>
    <row r="40141" spans="141:141">
      <c r="EK40141" s="598"/>
    </row>
    <row r="40142" spans="141:141">
      <c r="EK40142" s="598"/>
    </row>
    <row r="40143" spans="141:141">
      <c r="EK40143" s="598"/>
    </row>
    <row r="40144" spans="141:141">
      <c r="EK40144" s="598"/>
    </row>
    <row r="40145" spans="141:141">
      <c r="EK40145" s="598"/>
    </row>
    <row r="40146" spans="141:141">
      <c r="EK40146" s="598"/>
    </row>
    <row r="40147" spans="141:141">
      <c r="EK40147" s="598"/>
    </row>
    <row r="40148" spans="141:141">
      <c r="EK40148" s="598"/>
    </row>
    <row r="40149" spans="141:141">
      <c r="EK40149" s="598"/>
    </row>
    <row r="40150" spans="141:141">
      <c r="EK40150" s="598"/>
    </row>
    <row r="40151" spans="141:141">
      <c r="EK40151" s="598"/>
    </row>
    <row r="40152" spans="141:141">
      <c r="EK40152" s="598"/>
    </row>
    <row r="40153" spans="141:141">
      <c r="EK40153" s="598"/>
    </row>
    <row r="40154" spans="141:141">
      <c r="EK40154" s="598"/>
    </row>
    <row r="40155" spans="141:141">
      <c r="EK40155" s="598"/>
    </row>
    <row r="40156" spans="141:141">
      <c r="EK40156" s="598"/>
    </row>
    <row r="40157" spans="141:141">
      <c r="EK40157" s="598"/>
    </row>
    <row r="40158" spans="141:141">
      <c r="EK40158" s="598"/>
    </row>
    <row r="40159" spans="141:141">
      <c r="EK40159" s="598"/>
    </row>
    <row r="40160" spans="141:141">
      <c r="EK40160" s="598"/>
    </row>
    <row r="40161" spans="141:141">
      <c r="EK40161" s="598"/>
    </row>
    <row r="40162" spans="141:141">
      <c r="EK40162" s="598"/>
    </row>
    <row r="40163" spans="141:141">
      <c r="EK40163" s="598"/>
    </row>
    <row r="40164" spans="141:141">
      <c r="EK40164" s="598"/>
    </row>
    <row r="40165" spans="141:141">
      <c r="EK40165" s="598"/>
    </row>
    <row r="40166" spans="141:141">
      <c r="EK40166" s="598"/>
    </row>
    <row r="40167" spans="141:141">
      <c r="EK40167" s="598"/>
    </row>
    <row r="40168" spans="141:141">
      <c r="EK40168" s="598"/>
    </row>
    <row r="40169" spans="141:141">
      <c r="EK40169" s="598"/>
    </row>
    <row r="40170" spans="141:141">
      <c r="EK40170" s="598"/>
    </row>
    <row r="40171" spans="141:141">
      <c r="EK40171" s="598"/>
    </row>
    <row r="40172" spans="141:141">
      <c r="EK40172" s="598"/>
    </row>
    <row r="40173" spans="141:141">
      <c r="EK40173" s="598"/>
    </row>
    <row r="40174" spans="141:141">
      <c r="EK40174" s="598"/>
    </row>
    <row r="40175" spans="141:141">
      <c r="EK40175" s="598"/>
    </row>
    <row r="40176" spans="141:141">
      <c r="EK40176" s="598"/>
    </row>
    <row r="40177" spans="141:141">
      <c r="EK40177" s="598"/>
    </row>
    <row r="40178" spans="141:141">
      <c r="EK40178" s="598"/>
    </row>
    <row r="40179" spans="141:141">
      <c r="EK40179" s="598"/>
    </row>
    <row r="40180" spans="141:141">
      <c r="EK40180" s="598"/>
    </row>
    <row r="40181" spans="141:141">
      <c r="EK40181" s="598"/>
    </row>
    <row r="40182" spans="141:141">
      <c r="EK40182" s="598"/>
    </row>
    <row r="40183" spans="141:141">
      <c r="EK40183" s="598"/>
    </row>
    <row r="40184" spans="141:141">
      <c r="EK40184" s="598"/>
    </row>
    <row r="40185" spans="141:141">
      <c r="EK40185" s="598"/>
    </row>
    <row r="40186" spans="141:141">
      <c r="EK40186" s="598"/>
    </row>
    <row r="40187" spans="141:141">
      <c r="EK40187" s="598"/>
    </row>
    <row r="40188" spans="141:141">
      <c r="EK40188" s="598"/>
    </row>
    <row r="40189" spans="141:141">
      <c r="EK40189" s="598"/>
    </row>
    <row r="40190" spans="141:141">
      <c r="EK40190" s="598"/>
    </row>
    <row r="40191" spans="141:141">
      <c r="EK40191" s="598"/>
    </row>
    <row r="40192" spans="141:141">
      <c r="EK40192" s="598"/>
    </row>
    <row r="40193" spans="141:141">
      <c r="EK40193" s="598"/>
    </row>
    <row r="40194" spans="141:141">
      <c r="EK40194" s="598"/>
    </row>
    <row r="40195" spans="141:141">
      <c r="EK40195" s="598"/>
    </row>
    <row r="40196" spans="141:141">
      <c r="EK40196" s="598"/>
    </row>
    <row r="40197" spans="141:141">
      <c r="EK40197" s="598"/>
    </row>
    <row r="40198" spans="141:141">
      <c r="EK40198" s="598"/>
    </row>
    <row r="40199" spans="141:141">
      <c r="EK40199" s="598"/>
    </row>
    <row r="40200" spans="141:141">
      <c r="EK40200" s="598"/>
    </row>
    <row r="40201" spans="141:141">
      <c r="EK40201" s="598"/>
    </row>
    <row r="40202" spans="141:141">
      <c r="EK40202" s="598"/>
    </row>
    <row r="40203" spans="141:141">
      <c r="EK40203" s="598"/>
    </row>
    <row r="40204" spans="141:141">
      <c r="EK40204" s="598"/>
    </row>
    <row r="40205" spans="141:141">
      <c r="EK40205" s="598"/>
    </row>
    <row r="40206" spans="141:141">
      <c r="EK40206" s="598"/>
    </row>
    <row r="40207" spans="141:141">
      <c r="EK40207" s="598"/>
    </row>
    <row r="40208" spans="141:141">
      <c r="EK40208" s="598"/>
    </row>
    <row r="40209" spans="141:141">
      <c r="EK40209" s="598"/>
    </row>
    <row r="40210" spans="141:141">
      <c r="EK40210" s="598"/>
    </row>
    <row r="40211" spans="141:141">
      <c r="EK40211" s="598"/>
    </row>
    <row r="40212" spans="141:141">
      <c r="EK40212" s="598"/>
    </row>
    <row r="40213" spans="141:141">
      <c r="EK40213" s="598"/>
    </row>
    <row r="40214" spans="141:141">
      <c r="EK40214" s="598"/>
    </row>
    <row r="40215" spans="141:141">
      <c r="EK40215" s="598"/>
    </row>
    <row r="40216" spans="141:141">
      <c r="EK40216" s="598"/>
    </row>
    <row r="40217" spans="141:141">
      <c r="EK40217" s="598"/>
    </row>
    <row r="40218" spans="141:141">
      <c r="EK40218" s="598"/>
    </row>
    <row r="40219" spans="141:141">
      <c r="EK40219" s="598"/>
    </row>
    <row r="40220" spans="141:141">
      <c r="EK40220" s="598"/>
    </row>
    <row r="40221" spans="141:141">
      <c r="EK40221" s="598"/>
    </row>
    <row r="40222" spans="141:141">
      <c r="EK40222" s="598"/>
    </row>
    <row r="40223" spans="141:141">
      <c r="EK40223" s="598"/>
    </row>
    <row r="40224" spans="141:141">
      <c r="EK40224" s="598"/>
    </row>
    <row r="40225" spans="141:141">
      <c r="EK40225" s="598"/>
    </row>
    <row r="40226" spans="141:141">
      <c r="EK40226" s="598"/>
    </row>
    <row r="40227" spans="141:141">
      <c r="EK40227" s="598"/>
    </row>
    <row r="40228" spans="141:141">
      <c r="EK40228" s="598"/>
    </row>
    <row r="40229" spans="141:141">
      <c r="EK40229" s="598"/>
    </row>
    <row r="40230" spans="141:141">
      <c r="EK40230" s="598"/>
    </row>
    <row r="40231" spans="141:141">
      <c r="EK40231" s="598"/>
    </row>
    <row r="40232" spans="141:141">
      <c r="EK40232" s="598"/>
    </row>
    <row r="40233" spans="141:141">
      <c r="EK40233" s="598"/>
    </row>
    <row r="40234" spans="141:141">
      <c r="EK40234" s="598"/>
    </row>
    <row r="40235" spans="141:141">
      <c r="EK40235" s="598"/>
    </row>
    <row r="40236" spans="141:141">
      <c r="EK40236" s="598"/>
    </row>
    <row r="40237" spans="141:141">
      <c r="EK40237" s="598"/>
    </row>
    <row r="40238" spans="141:141">
      <c r="EK40238" s="598"/>
    </row>
    <row r="40239" spans="141:141">
      <c r="EK40239" s="598"/>
    </row>
    <row r="40240" spans="141:141">
      <c r="EK40240" s="598"/>
    </row>
    <row r="40241" spans="141:141">
      <c r="EK40241" s="598"/>
    </row>
    <row r="40242" spans="141:141">
      <c r="EK40242" s="598"/>
    </row>
    <row r="40243" spans="141:141">
      <c r="EK40243" s="598"/>
    </row>
    <row r="40244" spans="141:141">
      <c r="EK40244" s="598"/>
    </row>
    <row r="40245" spans="141:141">
      <c r="EK40245" s="598"/>
    </row>
    <row r="40246" spans="141:141">
      <c r="EK40246" s="598"/>
    </row>
    <row r="40247" spans="141:141">
      <c r="EK40247" s="598"/>
    </row>
    <row r="40248" spans="141:141">
      <c r="EK40248" s="598"/>
    </row>
    <row r="40249" spans="141:141">
      <c r="EK40249" s="598"/>
    </row>
    <row r="40250" spans="141:141">
      <c r="EK40250" s="598"/>
    </row>
    <row r="40251" spans="141:141">
      <c r="EK40251" s="598"/>
    </row>
    <row r="40252" spans="141:141">
      <c r="EK40252" s="598"/>
    </row>
    <row r="40253" spans="141:141">
      <c r="EK40253" s="598"/>
    </row>
    <row r="40254" spans="141:141">
      <c r="EK40254" s="598"/>
    </row>
    <row r="40255" spans="141:141">
      <c r="EK40255" s="598"/>
    </row>
    <row r="40256" spans="141:141">
      <c r="EK40256" s="598"/>
    </row>
    <row r="40257" spans="141:141">
      <c r="EK40257" s="598"/>
    </row>
    <row r="40258" spans="141:141">
      <c r="EK40258" s="598"/>
    </row>
    <row r="40259" spans="141:141">
      <c r="EK40259" s="598"/>
    </row>
    <row r="40260" spans="141:141">
      <c r="EK40260" s="598"/>
    </row>
    <row r="40261" spans="141:141">
      <c r="EK40261" s="598"/>
    </row>
    <row r="40262" spans="141:141">
      <c r="EK40262" s="598"/>
    </row>
    <row r="40263" spans="141:141">
      <c r="EK40263" s="598"/>
    </row>
    <row r="40264" spans="141:141">
      <c r="EK40264" s="598"/>
    </row>
    <row r="40265" spans="141:141">
      <c r="EK40265" s="598"/>
    </row>
    <row r="40266" spans="141:141">
      <c r="EK40266" s="598"/>
    </row>
    <row r="40267" spans="141:141">
      <c r="EK40267" s="598"/>
    </row>
    <row r="40268" spans="141:141">
      <c r="EK40268" s="598"/>
    </row>
    <row r="40269" spans="141:141">
      <c r="EK40269" s="598"/>
    </row>
    <row r="40270" spans="141:141">
      <c r="EK40270" s="598"/>
    </row>
    <row r="40271" spans="141:141">
      <c r="EK40271" s="598"/>
    </row>
    <row r="40272" spans="141:141">
      <c r="EK40272" s="598"/>
    </row>
    <row r="40273" spans="141:141">
      <c r="EK40273" s="598"/>
    </row>
    <row r="40274" spans="141:141">
      <c r="EK40274" s="598"/>
    </row>
    <row r="40275" spans="141:141">
      <c r="EK40275" s="598"/>
    </row>
    <row r="40276" spans="141:141">
      <c r="EK40276" s="598"/>
    </row>
    <row r="40277" spans="141:141">
      <c r="EK40277" s="598"/>
    </row>
    <row r="40278" spans="141:141">
      <c r="EK40278" s="598"/>
    </row>
    <row r="40279" spans="141:141">
      <c r="EK40279" s="598"/>
    </row>
    <row r="40280" spans="141:141">
      <c r="EK40280" s="598"/>
    </row>
    <row r="40281" spans="141:141">
      <c r="EK40281" s="598"/>
    </row>
    <row r="40282" spans="141:141">
      <c r="EK40282" s="598"/>
    </row>
    <row r="40283" spans="141:141">
      <c r="EK40283" s="598"/>
    </row>
    <row r="40284" spans="141:141">
      <c r="EK40284" s="598"/>
    </row>
    <row r="40285" spans="141:141">
      <c r="EK40285" s="598"/>
    </row>
    <row r="40286" spans="141:141">
      <c r="EK40286" s="598"/>
    </row>
    <row r="40287" spans="141:141">
      <c r="EK40287" s="598"/>
    </row>
    <row r="40288" spans="141:141">
      <c r="EK40288" s="598"/>
    </row>
    <row r="40289" spans="141:141">
      <c r="EK40289" s="598"/>
    </row>
    <row r="40290" spans="141:141">
      <c r="EK40290" s="598"/>
    </row>
    <row r="40291" spans="141:141">
      <c r="EK40291" s="598"/>
    </row>
    <row r="40292" spans="141:141">
      <c r="EK40292" s="598"/>
    </row>
    <row r="40293" spans="141:141">
      <c r="EK40293" s="598"/>
    </row>
    <row r="40294" spans="141:141">
      <c r="EK40294" s="598"/>
    </row>
    <row r="40295" spans="141:141">
      <c r="EK40295" s="598"/>
    </row>
    <row r="40296" spans="141:141">
      <c r="EK40296" s="598"/>
    </row>
    <row r="40297" spans="141:141">
      <c r="EK40297" s="598"/>
    </row>
    <row r="40298" spans="141:141">
      <c r="EK40298" s="598"/>
    </row>
    <row r="40299" spans="141:141">
      <c r="EK40299" s="598"/>
    </row>
    <row r="40300" spans="141:141">
      <c r="EK40300" s="598"/>
    </row>
    <row r="40301" spans="141:141">
      <c r="EK40301" s="598"/>
    </row>
    <row r="40302" spans="141:141">
      <c r="EK40302" s="598"/>
    </row>
    <row r="40303" spans="141:141">
      <c r="EK40303" s="598"/>
    </row>
    <row r="40304" spans="141:141">
      <c r="EK40304" s="598"/>
    </row>
    <row r="40305" spans="141:141">
      <c r="EK40305" s="598"/>
    </row>
    <row r="40306" spans="141:141">
      <c r="EK40306" s="598"/>
    </row>
    <row r="40307" spans="141:141">
      <c r="EK40307" s="598"/>
    </row>
    <row r="40308" spans="141:141">
      <c r="EK40308" s="598"/>
    </row>
    <row r="40309" spans="141:141">
      <c r="EK40309" s="598"/>
    </row>
    <row r="40310" spans="141:141">
      <c r="EK40310" s="598"/>
    </row>
    <row r="40311" spans="141:141">
      <c r="EK40311" s="598"/>
    </row>
    <row r="40312" spans="141:141">
      <c r="EK40312" s="598"/>
    </row>
    <row r="40313" spans="141:141">
      <c r="EK40313" s="598"/>
    </row>
    <row r="40314" spans="141:141">
      <c r="EK40314" s="598"/>
    </row>
    <row r="40315" spans="141:141">
      <c r="EK40315" s="598"/>
    </row>
    <row r="40316" spans="141:141">
      <c r="EK40316" s="598"/>
    </row>
    <row r="40317" spans="141:141">
      <c r="EK40317" s="598"/>
    </row>
    <row r="40318" spans="141:141">
      <c r="EK40318" s="598"/>
    </row>
    <row r="40319" spans="141:141">
      <c r="EK40319" s="598"/>
    </row>
    <row r="40320" spans="141:141">
      <c r="EK40320" s="598"/>
    </row>
    <row r="40321" spans="141:141">
      <c r="EK40321" s="598"/>
    </row>
    <row r="40322" spans="141:141">
      <c r="EK40322" s="598"/>
    </row>
    <row r="40323" spans="141:141">
      <c r="EK40323" s="598"/>
    </row>
    <row r="40324" spans="141:141">
      <c r="EK40324" s="598"/>
    </row>
    <row r="40325" spans="141:141">
      <c r="EK40325" s="598"/>
    </row>
    <row r="40326" spans="141:141">
      <c r="EK40326" s="598"/>
    </row>
    <row r="40327" spans="141:141">
      <c r="EK40327" s="598"/>
    </row>
    <row r="40328" spans="141:141">
      <c r="EK40328" s="598"/>
    </row>
    <row r="40329" spans="141:141">
      <c r="EK40329" s="598"/>
    </row>
    <row r="40330" spans="141:141">
      <c r="EK40330" s="598"/>
    </row>
    <row r="40331" spans="141:141">
      <c r="EK40331" s="598"/>
    </row>
    <row r="40332" spans="141:141">
      <c r="EK40332" s="598"/>
    </row>
    <row r="40333" spans="141:141">
      <c r="EK40333" s="598"/>
    </row>
    <row r="40334" spans="141:141">
      <c r="EK40334" s="598"/>
    </row>
    <row r="40335" spans="141:141">
      <c r="EK40335" s="598"/>
    </row>
    <row r="40336" spans="141:141">
      <c r="EK40336" s="598"/>
    </row>
    <row r="40337" spans="141:141">
      <c r="EK40337" s="598"/>
    </row>
    <row r="40338" spans="141:141">
      <c r="EK40338" s="598"/>
    </row>
    <row r="40339" spans="141:141">
      <c r="EK40339" s="598"/>
    </row>
    <row r="40340" spans="141:141">
      <c r="EK40340" s="598"/>
    </row>
    <row r="40341" spans="141:141">
      <c r="EK40341" s="598"/>
    </row>
    <row r="40342" spans="141:141">
      <c r="EK40342" s="598"/>
    </row>
    <row r="40343" spans="141:141">
      <c r="EK40343" s="598"/>
    </row>
    <row r="40344" spans="141:141">
      <c r="EK40344" s="598"/>
    </row>
    <row r="40345" spans="141:141">
      <c r="EK40345" s="598"/>
    </row>
    <row r="40346" spans="141:141">
      <c r="EK40346" s="598"/>
    </row>
    <row r="40347" spans="141:141">
      <c r="EK40347" s="598"/>
    </row>
    <row r="40348" spans="141:141">
      <c r="EK40348" s="598"/>
    </row>
    <row r="40349" spans="141:141">
      <c r="EK40349" s="598"/>
    </row>
    <row r="40350" spans="141:141">
      <c r="EK40350" s="598"/>
    </row>
    <row r="40351" spans="141:141">
      <c r="EK40351" s="598"/>
    </row>
    <row r="40352" spans="141:141">
      <c r="EK40352" s="598"/>
    </row>
    <row r="40353" spans="141:141">
      <c r="EK40353" s="598"/>
    </row>
    <row r="40354" spans="141:141">
      <c r="EK40354" s="598"/>
    </row>
    <row r="40355" spans="141:141">
      <c r="EK40355" s="598"/>
    </row>
    <row r="40356" spans="141:141">
      <c r="EK40356" s="598"/>
    </row>
    <row r="40357" spans="141:141">
      <c r="EK40357" s="598"/>
    </row>
    <row r="40358" spans="141:141">
      <c r="EK40358" s="598"/>
    </row>
    <row r="40359" spans="141:141">
      <c r="EK40359" s="598"/>
    </row>
    <row r="40360" spans="141:141">
      <c r="EK40360" s="598"/>
    </row>
    <row r="40361" spans="141:141">
      <c r="EK40361" s="598"/>
    </row>
    <row r="40362" spans="141:141">
      <c r="EK40362" s="598"/>
    </row>
    <row r="40363" spans="141:141">
      <c r="EK40363" s="598"/>
    </row>
    <row r="40364" spans="141:141">
      <c r="EK40364" s="598"/>
    </row>
    <row r="40365" spans="141:141">
      <c r="EK40365" s="598"/>
    </row>
    <row r="40366" spans="141:141">
      <c r="EK40366" s="598"/>
    </row>
    <row r="40367" spans="141:141">
      <c r="EK40367" s="598"/>
    </row>
    <row r="40368" spans="141:141">
      <c r="EK40368" s="598"/>
    </row>
    <row r="40369" spans="141:141">
      <c r="EK40369" s="598"/>
    </row>
    <row r="40370" spans="141:141">
      <c r="EK40370" s="598"/>
    </row>
    <row r="40371" spans="141:141">
      <c r="EK40371" s="598"/>
    </row>
    <row r="40372" spans="141:141">
      <c r="EK40372" s="598"/>
    </row>
    <row r="40373" spans="141:141">
      <c r="EK40373" s="598"/>
    </row>
    <row r="40374" spans="141:141">
      <c r="EK40374" s="598"/>
    </row>
    <row r="40375" spans="141:141">
      <c r="EK40375" s="598"/>
    </row>
    <row r="40376" spans="141:141">
      <c r="EK40376" s="598"/>
    </row>
    <row r="40377" spans="141:141">
      <c r="EK40377" s="598"/>
    </row>
    <row r="40378" spans="141:141">
      <c r="EK40378" s="598"/>
    </row>
    <row r="40379" spans="141:141">
      <c r="EK40379" s="598"/>
    </row>
    <row r="40380" spans="141:141">
      <c r="EK40380" s="598"/>
    </row>
    <row r="40381" spans="141:141">
      <c r="EK40381" s="598"/>
    </row>
    <row r="40382" spans="141:141">
      <c r="EK40382" s="598"/>
    </row>
    <row r="40383" spans="141:141">
      <c r="EK40383" s="598"/>
    </row>
    <row r="40384" spans="141:141">
      <c r="EK40384" s="598"/>
    </row>
    <row r="40385" spans="141:141">
      <c r="EK40385" s="598"/>
    </row>
    <row r="40386" spans="141:141">
      <c r="EK40386" s="598"/>
    </row>
    <row r="40387" spans="141:141">
      <c r="EK40387" s="598"/>
    </row>
    <row r="40388" spans="141:141">
      <c r="EK40388" s="598"/>
    </row>
    <row r="40389" spans="141:141">
      <c r="EK40389" s="598"/>
    </row>
    <row r="40390" spans="141:141">
      <c r="EK40390" s="598"/>
    </row>
    <row r="40391" spans="141:141">
      <c r="EK40391" s="598"/>
    </row>
    <row r="40392" spans="141:141">
      <c r="EK40392" s="598"/>
    </row>
    <row r="40393" spans="141:141">
      <c r="EK40393" s="598"/>
    </row>
    <row r="40394" spans="141:141">
      <c r="EK40394" s="598"/>
    </row>
    <row r="40395" spans="141:141">
      <c r="EK40395" s="598"/>
    </row>
    <row r="40396" spans="141:141">
      <c r="EK40396" s="598"/>
    </row>
    <row r="40397" spans="141:141">
      <c r="EK40397" s="598"/>
    </row>
    <row r="40398" spans="141:141">
      <c r="EK40398" s="598"/>
    </row>
    <row r="40399" spans="141:141">
      <c r="EK40399" s="598"/>
    </row>
    <row r="40400" spans="141:141">
      <c r="EK40400" s="598"/>
    </row>
    <row r="40401" spans="141:141">
      <c r="EK40401" s="598"/>
    </row>
    <row r="40402" spans="141:141">
      <c r="EK40402" s="598"/>
    </row>
    <row r="40403" spans="141:141">
      <c r="EK40403" s="598"/>
    </row>
    <row r="40404" spans="141:141">
      <c r="EK40404" s="598"/>
    </row>
    <row r="40405" spans="141:141">
      <c r="EK40405" s="598"/>
    </row>
    <row r="40406" spans="141:141">
      <c r="EK40406" s="598"/>
    </row>
    <row r="40407" spans="141:141">
      <c r="EK40407" s="598"/>
    </row>
    <row r="40408" spans="141:141">
      <c r="EK40408" s="598"/>
    </row>
    <row r="40409" spans="141:141">
      <c r="EK40409" s="598"/>
    </row>
    <row r="40410" spans="141:141">
      <c r="EK40410" s="598"/>
    </row>
    <row r="40411" spans="141:141">
      <c r="EK40411" s="598"/>
    </row>
    <row r="40412" spans="141:141">
      <c r="EK40412" s="598"/>
    </row>
    <row r="40413" spans="141:141">
      <c r="EK40413" s="598"/>
    </row>
    <row r="40414" spans="141:141">
      <c r="EK40414" s="598"/>
    </row>
    <row r="40415" spans="141:141">
      <c r="EK40415" s="598"/>
    </row>
    <row r="40416" spans="141:141">
      <c r="EK40416" s="598"/>
    </row>
    <row r="40417" spans="141:141">
      <c r="EK40417" s="598"/>
    </row>
    <row r="40418" spans="141:141">
      <c r="EK40418" s="598"/>
    </row>
    <row r="40419" spans="141:141">
      <c r="EK40419" s="598"/>
    </row>
    <row r="40420" spans="141:141">
      <c r="EK40420" s="598"/>
    </row>
    <row r="40421" spans="141:141">
      <c r="EK40421" s="598"/>
    </row>
    <row r="40422" spans="141:141">
      <c r="EK40422" s="598"/>
    </row>
    <row r="40423" spans="141:141">
      <c r="EK40423" s="598"/>
    </row>
    <row r="40424" spans="141:141">
      <c r="EK40424" s="598"/>
    </row>
    <row r="40425" spans="141:141">
      <c r="EK40425" s="598"/>
    </row>
    <row r="40426" spans="141:141">
      <c r="EK40426" s="598"/>
    </row>
    <row r="40427" spans="141:141">
      <c r="EK40427" s="598"/>
    </row>
    <row r="40428" spans="141:141">
      <c r="EK40428" s="598"/>
    </row>
    <row r="40429" spans="141:141">
      <c r="EK40429" s="598"/>
    </row>
    <row r="40430" spans="141:141">
      <c r="EK40430" s="598"/>
    </row>
    <row r="40431" spans="141:141">
      <c r="EK40431" s="598"/>
    </row>
    <row r="40432" spans="141:141">
      <c r="EK40432" s="598"/>
    </row>
    <row r="40433" spans="141:141">
      <c r="EK40433" s="598"/>
    </row>
    <row r="40434" spans="141:141">
      <c r="EK40434" s="598"/>
    </row>
    <row r="40435" spans="141:141">
      <c r="EK40435" s="598"/>
    </row>
    <row r="40436" spans="141:141">
      <c r="EK40436" s="598"/>
    </row>
    <row r="40437" spans="141:141">
      <c r="EK40437" s="598"/>
    </row>
    <row r="40438" spans="141:141">
      <c r="EK40438" s="598"/>
    </row>
    <row r="40439" spans="141:141">
      <c r="EK40439" s="598"/>
    </row>
    <row r="40440" spans="141:141">
      <c r="EK40440" s="598"/>
    </row>
    <row r="40441" spans="141:141">
      <c r="EK40441" s="598"/>
    </row>
    <row r="40442" spans="141:141">
      <c r="EK40442" s="598"/>
    </row>
    <row r="40443" spans="141:141">
      <c r="EK40443" s="598"/>
    </row>
    <row r="40444" spans="141:141">
      <c r="EK40444" s="598"/>
    </row>
    <row r="40445" spans="141:141">
      <c r="EK40445" s="598"/>
    </row>
    <row r="40446" spans="141:141">
      <c r="EK40446" s="598"/>
    </row>
    <row r="40447" spans="141:141">
      <c r="EK40447" s="598"/>
    </row>
    <row r="40448" spans="141:141">
      <c r="EK40448" s="598"/>
    </row>
    <row r="40449" spans="141:141">
      <c r="EK40449" s="598"/>
    </row>
    <row r="40450" spans="141:141">
      <c r="EK40450" s="598"/>
    </row>
    <row r="40451" spans="141:141">
      <c r="EK40451" s="598"/>
    </row>
    <row r="40452" spans="141:141">
      <c r="EK40452" s="598"/>
    </row>
    <row r="40453" spans="141:141">
      <c r="EK40453" s="598"/>
    </row>
    <row r="40454" spans="141:141">
      <c r="EK40454" s="598"/>
    </row>
    <row r="40455" spans="141:141">
      <c r="EK40455" s="598"/>
    </row>
    <row r="40456" spans="141:141">
      <c r="EK40456" s="598"/>
    </row>
    <row r="40457" spans="141:141">
      <c r="EK40457" s="598"/>
    </row>
    <row r="40458" spans="141:141">
      <c r="EK40458" s="598"/>
    </row>
    <row r="40459" spans="141:141">
      <c r="EK40459" s="598"/>
    </row>
    <row r="40460" spans="141:141">
      <c r="EK40460" s="598"/>
    </row>
    <row r="40461" spans="141:141">
      <c r="EK40461" s="598"/>
    </row>
    <row r="40462" spans="141:141">
      <c r="EK40462" s="598"/>
    </row>
    <row r="40463" spans="141:141">
      <c r="EK40463" s="598"/>
    </row>
    <row r="40464" spans="141:141">
      <c r="EK40464" s="598"/>
    </row>
    <row r="40465" spans="141:141">
      <c r="EK40465" s="598"/>
    </row>
    <row r="40466" spans="141:141">
      <c r="EK40466" s="598"/>
    </row>
    <row r="40467" spans="141:141">
      <c r="EK40467" s="598"/>
    </row>
    <row r="40468" spans="141:141">
      <c r="EK40468" s="598"/>
    </row>
    <row r="40469" spans="141:141">
      <c r="EK40469" s="598"/>
    </row>
    <row r="40470" spans="141:141">
      <c r="EK40470" s="598"/>
    </row>
    <row r="40471" spans="141:141">
      <c r="EK40471" s="598"/>
    </row>
    <row r="40472" spans="141:141">
      <c r="EK40472" s="598"/>
    </row>
    <row r="40473" spans="141:141">
      <c r="EK40473" s="598"/>
    </row>
    <row r="40474" spans="141:141">
      <c r="EK40474" s="598"/>
    </row>
    <row r="40475" spans="141:141">
      <c r="EK40475" s="598"/>
    </row>
    <row r="40476" spans="141:141">
      <c r="EK40476" s="598"/>
    </row>
    <row r="40477" spans="141:141">
      <c r="EK40477" s="598"/>
    </row>
    <row r="40478" spans="141:141">
      <c r="EK40478" s="598"/>
    </row>
    <row r="40479" spans="141:141">
      <c r="EK40479" s="598"/>
    </row>
    <row r="40480" spans="141:141">
      <c r="EK40480" s="598"/>
    </row>
    <row r="40481" spans="141:141">
      <c r="EK40481" s="598"/>
    </row>
    <row r="40482" spans="141:141">
      <c r="EK40482" s="598"/>
    </row>
    <row r="40483" spans="141:141">
      <c r="EK40483" s="598"/>
    </row>
    <row r="40484" spans="141:141">
      <c r="EK40484" s="598"/>
    </row>
    <row r="40485" spans="141:141">
      <c r="EK40485" s="598"/>
    </row>
    <row r="40486" spans="141:141">
      <c r="EK40486" s="598"/>
    </row>
    <row r="40487" spans="141:141">
      <c r="EK40487" s="598"/>
    </row>
    <row r="40488" spans="141:141">
      <c r="EK40488" s="598"/>
    </row>
    <row r="40489" spans="141:141">
      <c r="EK40489" s="598"/>
    </row>
    <row r="40490" spans="141:141">
      <c r="EK40490" s="598"/>
    </row>
    <row r="40491" spans="141:141">
      <c r="EK40491" s="598"/>
    </row>
    <row r="40492" spans="141:141">
      <c r="EK40492" s="598"/>
    </row>
    <row r="40493" spans="141:141">
      <c r="EK40493" s="598"/>
    </row>
    <row r="40494" spans="141:141">
      <c r="EK40494" s="598"/>
    </row>
    <row r="40495" spans="141:141">
      <c r="EK40495" s="598"/>
    </row>
    <row r="40496" spans="141:141">
      <c r="EK40496" s="598"/>
    </row>
    <row r="40497" spans="141:141">
      <c r="EK40497" s="598"/>
    </row>
    <row r="40498" spans="141:141">
      <c r="EK40498" s="598"/>
    </row>
    <row r="40499" spans="141:141">
      <c r="EK40499" s="598"/>
    </row>
    <row r="40500" spans="141:141">
      <c r="EK40500" s="598"/>
    </row>
    <row r="40501" spans="141:141">
      <c r="EK40501" s="598"/>
    </row>
    <row r="40502" spans="141:141">
      <c r="EK40502" s="598"/>
    </row>
    <row r="40503" spans="141:141">
      <c r="EK40503" s="598"/>
    </row>
    <row r="40504" spans="141:141">
      <c r="EK40504" s="598"/>
    </row>
    <row r="40505" spans="141:141">
      <c r="EK40505" s="598"/>
    </row>
    <row r="40506" spans="141:141">
      <c r="EK40506" s="598"/>
    </row>
    <row r="40507" spans="141:141">
      <c r="EK40507" s="598"/>
    </row>
    <row r="40508" spans="141:141">
      <c r="EK40508" s="598"/>
    </row>
    <row r="40509" spans="141:141">
      <c r="EK40509" s="598"/>
    </row>
    <row r="40510" spans="141:141">
      <c r="EK40510" s="598"/>
    </row>
    <row r="40511" spans="141:141">
      <c r="EK40511" s="598"/>
    </row>
    <row r="40512" spans="141:141">
      <c r="EK40512" s="598"/>
    </row>
    <row r="40513" spans="141:141">
      <c r="EK40513" s="598"/>
    </row>
    <row r="40514" spans="141:141">
      <c r="EK40514" s="598"/>
    </row>
    <row r="40515" spans="141:141">
      <c r="EK40515" s="598"/>
    </row>
    <row r="40516" spans="141:141">
      <c r="EK40516" s="598"/>
    </row>
    <row r="40517" spans="141:141">
      <c r="EK40517" s="598"/>
    </row>
    <row r="40518" spans="141:141">
      <c r="EK40518" s="598"/>
    </row>
    <row r="40519" spans="141:141">
      <c r="EK40519" s="598"/>
    </row>
    <row r="40520" spans="141:141">
      <c r="EK40520" s="598"/>
    </row>
    <row r="40521" spans="141:141">
      <c r="EK40521" s="598"/>
    </row>
    <row r="40522" spans="141:141">
      <c r="EK40522" s="598"/>
    </row>
    <row r="40523" spans="141:141">
      <c r="EK40523" s="598"/>
    </row>
    <row r="40524" spans="141:141">
      <c r="EK40524" s="598"/>
    </row>
    <row r="40525" spans="141:141">
      <c r="EK40525" s="598"/>
    </row>
    <row r="40526" spans="141:141">
      <c r="EK40526" s="598"/>
    </row>
    <row r="40527" spans="141:141">
      <c r="EK40527" s="598"/>
    </row>
    <row r="40528" spans="141:141">
      <c r="EK40528" s="598"/>
    </row>
    <row r="40529" spans="141:141">
      <c r="EK40529" s="598"/>
    </row>
    <row r="40530" spans="141:141">
      <c r="EK40530" s="598"/>
    </row>
    <row r="40531" spans="141:141">
      <c r="EK40531" s="598"/>
    </row>
    <row r="40532" spans="141:141">
      <c r="EK40532" s="598"/>
    </row>
    <row r="40533" spans="141:141">
      <c r="EK40533" s="598"/>
    </row>
    <row r="40534" spans="141:141">
      <c r="EK40534" s="598"/>
    </row>
    <row r="40535" spans="141:141">
      <c r="EK40535" s="598"/>
    </row>
    <row r="40536" spans="141:141">
      <c r="EK40536" s="598"/>
    </row>
    <row r="40537" spans="141:141">
      <c r="EK40537" s="598"/>
    </row>
    <row r="40538" spans="141:141">
      <c r="EK40538" s="598"/>
    </row>
    <row r="40539" spans="141:141">
      <c r="EK40539" s="598"/>
    </row>
    <row r="40540" spans="141:141">
      <c r="EK40540" s="598"/>
    </row>
    <row r="40541" spans="141:141">
      <c r="EK40541" s="598"/>
    </row>
    <row r="40542" spans="141:141">
      <c r="EK40542" s="598"/>
    </row>
    <row r="40543" spans="141:141">
      <c r="EK40543" s="598"/>
    </row>
    <row r="40544" spans="141:141">
      <c r="EK40544" s="598"/>
    </row>
    <row r="40545" spans="141:141">
      <c r="EK40545" s="598"/>
    </row>
    <row r="40546" spans="141:141">
      <c r="EK40546" s="598"/>
    </row>
    <row r="40547" spans="141:141">
      <c r="EK40547" s="598"/>
    </row>
    <row r="40548" spans="141:141">
      <c r="EK40548" s="598"/>
    </row>
    <row r="40549" spans="141:141">
      <c r="EK40549" s="598"/>
    </row>
    <row r="40550" spans="141:141">
      <c r="EK40550" s="598"/>
    </row>
    <row r="40551" spans="141:141">
      <c r="EK40551" s="598"/>
    </row>
    <row r="40552" spans="141:141">
      <c r="EK40552" s="598"/>
    </row>
    <row r="40553" spans="141:141">
      <c r="EK40553" s="598"/>
    </row>
    <row r="40554" spans="141:141">
      <c r="EK40554" s="598"/>
    </row>
    <row r="40555" spans="141:141">
      <c r="EK40555" s="598"/>
    </row>
    <row r="40556" spans="141:141">
      <c r="EK40556" s="598"/>
    </row>
    <row r="40557" spans="141:141">
      <c r="EK40557" s="598"/>
    </row>
    <row r="40558" spans="141:141">
      <c r="EK40558" s="598"/>
    </row>
    <row r="40559" spans="141:141">
      <c r="EK40559" s="598"/>
    </row>
    <row r="40560" spans="141:141">
      <c r="EK40560" s="598"/>
    </row>
    <row r="40561" spans="141:141">
      <c r="EK40561" s="598"/>
    </row>
    <row r="40562" spans="141:141">
      <c r="EK40562" s="598"/>
    </row>
    <row r="40563" spans="141:141">
      <c r="EK40563" s="598"/>
    </row>
    <row r="40564" spans="141:141">
      <c r="EK40564" s="598"/>
    </row>
    <row r="40565" spans="141:141">
      <c r="EK40565" s="598"/>
    </row>
    <row r="40566" spans="141:141">
      <c r="EK40566" s="598"/>
    </row>
    <row r="40567" spans="141:141">
      <c r="EK40567" s="598"/>
    </row>
    <row r="40568" spans="141:141">
      <c r="EK40568" s="598"/>
    </row>
    <row r="40569" spans="141:141">
      <c r="EK40569" s="598"/>
    </row>
    <row r="40570" spans="141:141">
      <c r="EK40570" s="598"/>
    </row>
    <row r="40571" spans="141:141">
      <c r="EK40571" s="598"/>
    </row>
    <row r="40572" spans="141:141">
      <c r="EK40572" s="598"/>
    </row>
    <row r="40573" spans="141:141">
      <c r="EK40573" s="598"/>
    </row>
    <row r="40574" spans="141:141">
      <c r="EK40574" s="598"/>
    </row>
    <row r="40575" spans="141:141">
      <c r="EK40575" s="598"/>
    </row>
    <row r="40576" spans="141:141">
      <c r="EK40576" s="598"/>
    </row>
    <row r="40577" spans="141:141">
      <c r="EK40577" s="598"/>
    </row>
    <row r="40578" spans="141:141">
      <c r="EK40578" s="598"/>
    </row>
    <row r="40579" spans="141:141">
      <c r="EK40579" s="598"/>
    </row>
    <row r="40580" spans="141:141">
      <c r="EK40580" s="598"/>
    </row>
    <row r="40581" spans="141:141">
      <c r="EK40581" s="598"/>
    </row>
    <row r="40582" spans="141:141">
      <c r="EK40582" s="598"/>
    </row>
    <row r="40583" spans="141:141">
      <c r="EK40583" s="598"/>
    </row>
    <row r="40584" spans="141:141">
      <c r="EK40584" s="598"/>
    </row>
    <row r="40585" spans="141:141">
      <c r="EK40585" s="598"/>
    </row>
    <row r="40586" spans="141:141">
      <c r="EK40586" s="598"/>
    </row>
    <row r="40587" spans="141:141">
      <c r="EK40587" s="598"/>
    </row>
    <row r="40588" spans="141:141">
      <c r="EK40588" s="598"/>
    </row>
    <row r="40589" spans="141:141">
      <c r="EK40589" s="598"/>
    </row>
    <row r="40590" spans="141:141">
      <c r="EK40590" s="598"/>
    </row>
    <row r="40591" spans="141:141">
      <c r="EK40591" s="598"/>
    </row>
    <row r="40592" spans="141:141">
      <c r="EK40592" s="598"/>
    </row>
    <row r="40593" spans="141:141">
      <c r="EK40593" s="598"/>
    </row>
    <row r="40594" spans="141:141">
      <c r="EK40594" s="598"/>
    </row>
    <row r="40595" spans="141:141">
      <c r="EK40595" s="598"/>
    </row>
    <row r="40596" spans="141:141">
      <c r="EK40596" s="598"/>
    </row>
    <row r="40597" spans="141:141">
      <c r="EK40597" s="598"/>
    </row>
    <row r="40598" spans="141:141">
      <c r="EK40598" s="598"/>
    </row>
    <row r="40599" spans="141:141">
      <c r="EK40599" s="598"/>
    </row>
    <row r="40600" spans="141:141">
      <c r="EK40600" s="598"/>
    </row>
    <row r="40601" spans="141:141">
      <c r="EK40601" s="598"/>
    </row>
    <row r="40602" spans="141:141">
      <c r="EK40602" s="598"/>
    </row>
    <row r="40603" spans="141:141">
      <c r="EK40603" s="598"/>
    </row>
    <row r="40604" spans="141:141">
      <c r="EK40604" s="598"/>
    </row>
    <row r="40605" spans="141:141">
      <c r="EK40605" s="598"/>
    </row>
    <row r="40606" spans="141:141">
      <c r="EK40606" s="598"/>
    </row>
    <row r="40607" spans="141:141">
      <c r="EK40607" s="598"/>
    </row>
    <row r="40608" spans="141:141">
      <c r="EK40608" s="598"/>
    </row>
    <row r="40609" spans="141:141">
      <c r="EK40609" s="598"/>
    </row>
    <row r="40610" spans="141:141">
      <c r="EK40610" s="598"/>
    </row>
    <row r="40611" spans="141:141">
      <c r="EK40611" s="598"/>
    </row>
    <row r="40612" spans="141:141">
      <c r="EK40612" s="598"/>
    </row>
    <row r="40613" spans="141:141">
      <c r="EK40613" s="598"/>
    </row>
    <row r="40614" spans="141:141">
      <c r="EK40614" s="598"/>
    </row>
    <row r="40615" spans="141:141">
      <c r="EK40615" s="598"/>
    </row>
    <row r="40616" spans="141:141">
      <c r="EK40616" s="598"/>
    </row>
    <row r="40617" spans="141:141">
      <c r="EK40617" s="598"/>
    </row>
    <row r="40618" spans="141:141">
      <c r="EK40618" s="598"/>
    </row>
    <row r="40619" spans="141:141">
      <c r="EK40619" s="598"/>
    </row>
    <row r="40620" spans="141:141">
      <c r="EK40620" s="598"/>
    </row>
    <row r="40621" spans="141:141">
      <c r="EK40621" s="598"/>
    </row>
    <row r="40622" spans="141:141">
      <c r="EK40622" s="598"/>
    </row>
    <row r="40623" spans="141:141">
      <c r="EK40623" s="598"/>
    </row>
    <row r="40624" spans="141:141">
      <c r="EK40624" s="598"/>
    </row>
    <row r="40625" spans="141:141">
      <c r="EK40625" s="598"/>
    </row>
    <row r="40626" spans="141:141">
      <c r="EK40626" s="598"/>
    </row>
    <row r="40627" spans="141:141">
      <c r="EK40627" s="598"/>
    </row>
    <row r="40628" spans="141:141">
      <c r="EK40628" s="598"/>
    </row>
    <row r="40629" spans="141:141">
      <c r="EK40629" s="598"/>
    </row>
    <row r="40630" spans="141:141">
      <c r="EK40630" s="598"/>
    </row>
    <row r="40631" spans="141:141">
      <c r="EK40631" s="598"/>
    </row>
    <row r="40632" spans="141:141">
      <c r="EK40632" s="598"/>
    </row>
    <row r="40633" spans="141:141">
      <c r="EK40633" s="598"/>
    </row>
    <row r="40634" spans="141:141">
      <c r="EK40634" s="598"/>
    </row>
    <row r="40635" spans="141:141">
      <c r="EK40635" s="598"/>
    </row>
    <row r="40636" spans="141:141">
      <c r="EK40636" s="598"/>
    </row>
    <row r="40637" spans="141:141">
      <c r="EK40637" s="598"/>
    </row>
    <row r="40638" spans="141:141">
      <c r="EK40638" s="598"/>
    </row>
    <row r="40639" spans="141:141">
      <c r="EK40639" s="598"/>
    </row>
    <row r="40640" spans="141:141">
      <c r="EK40640" s="598"/>
    </row>
    <row r="40641" spans="141:141">
      <c r="EK40641" s="598"/>
    </row>
    <row r="40642" spans="141:141">
      <c r="EK40642" s="598"/>
    </row>
    <row r="40643" spans="141:141">
      <c r="EK40643" s="598"/>
    </row>
    <row r="40644" spans="141:141">
      <c r="EK40644" s="598"/>
    </row>
    <row r="40645" spans="141:141">
      <c r="EK40645" s="598"/>
    </row>
    <row r="40646" spans="141:141">
      <c r="EK40646" s="598"/>
    </row>
    <row r="40647" spans="141:141">
      <c r="EK40647" s="598"/>
    </row>
    <row r="40648" spans="141:141">
      <c r="EK40648" s="598"/>
    </row>
    <row r="40649" spans="141:141">
      <c r="EK40649" s="598"/>
    </row>
    <row r="40650" spans="141:141">
      <c r="EK40650" s="598"/>
    </row>
    <row r="40651" spans="141:141">
      <c r="EK40651" s="598"/>
    </row>
    <row r="40652" spans="141:141">
      <c r="EK40652" s="598"/>
    </row>
    <row r="40653" spans="141:141">
      <c r="EK40653" s="598"/>
    </row>
    <row r="40654" spans="141:141">
      <c r="EK40654" s="598"/>
    </row>
    <row r="40655" spans="141:141">
      <c r="EK40655" s="598"/>
    </row>
    <row r="40656" spans="141:141">
      <c r="EK40656" s="598"/>
    </row>
    <row r="40657" spans="141:141">
      <c r="EK40657" s="598"/>
    </row>
    <row r="40658" spans="141:141">
      <c r="EK40658" s="598"/>
    </row>
    <row r="40659" spans="141:141">
      <c r="EK40659" s="598"/>
    </row>
    <row r="40660" spans="141:141">
      <c r="EK40660" s="598"/>
    </row>
    <row r="40661" spans="141:141">
      <c r="EK40661" s="598"/>
    </row>
    <row r="40662" spans="141:141">
      <c r="EK40662" s="598"/>
    </row>
    <row r="40663" spans="141:141">
      <c r="EK40663" s="598"/>
    </row>
    <row r="40664" spans="141:141">
      <c r="EK40664" s="598"/>
    </row>
    <row r="40665" spans="141:141">
      <c r="EK40665" s="598"/>
    </row>
    <row r="40666" spans="141:141">
      <c r="EK40666" s="598"/>
    </row>
    <row r="40667" spans="141:141">
      <c r="EK40667" s="598"/>
    </row>
    <row r="40668" spans="141:141">
      <c r="EK40668" s="598"/>
    </row>
    <row r="40669" spans="141:141">
      <c r="EK40669" s="598"/>
    </row>
    <row r="40670" spans="141:141">
      <c r="EK40670" s="598"/>
    </row>
    <row r="40671" spans="141:141">
      <c r="EK40671" s="598"/>
    </row>
    <row r="40672" spans="141:141">
      <c r="EK40672" s="598"/>
    </row>
    <row r="40673" spans="141:141">
      <c r="EK40673" s="598"/>
    </row>
    <row r="40674" spans="141:141">
      <c r="EK40674" s="598"/>
    </row>
    <row r="40675" spans="141:141">
      <c r="EK40675" s="598"/>
    </row>
    <row r="40676" spans="141:141">
      <c r="EK40676" s="598"/>
    </row>
    <row r="40677" spans="141:141">
      <c r="EK40677" s="598"/>
    </row>
    <row r="40678" spans="141:141">
      <c r="EK40678" s="598"/>
    </row>
    <row r="40679" spans="141:141">
      <c r="EK40679" s="598"/>
    </row>
    <row r="40680" spans="141:141">
      <c r="EK40680" s="598"/>
    </row>
    <row r="40681" spans="141:141">
      <c r="EK40681" s="598"/>
    </row>
    <row r="40682" spans="141:141">
      <c r="EK40682" s="598"/>
    </row>
    <row r="40683" spans="141:141">
      <c r="EK40683" s="598"/>
    </row>
    <row r="40684" spans="141:141">
      <c r="EK40684" s="598"/>
    </row>
    <row r="40685" spans="141:141">
      <c r="EK40685" s="598"/>
    </row>
    <row r="40686" spans="141:141">
      <c r="EK40686" s="598"/>
    </row>
    <row r="40687" spans="141:141">
      <c r="EK40687" s="598"/>
    </row>
    <row r="40688" spans="141:141">
      <c r="EK40688" s="598"/>
    </row>
    <row r="40689" spans="141:141">
      <c r="EK40689" s="598"/>
    </row>
    <row r="40690" spans="141:141">
      <c r="EK40690" s="598"/>
    </row>
    <row r="40691" spans="141:141">
      <c r="EK40691" s="598"/>
    </row>
    <row r="40692" spans="141:141">
      <c r="EK40692" s="598"/>
    </row>
    <row r="40693" spans="141:141">
      <c r="EK40693" s="598"/>
    </row>
    <row r="40694" spans="141:141">
      <c r="EK40694" s="598"/>
    </row>
    <row r="40695" spans="141:141">
      <c r="EK40695" s="598"/>
    </row>
    <row r="40696" spans="141:141">
      <c r="EK40696" s="598"/>
    </row>
    <row r="40697" spans="141:141">
      <c r="EK40697" s="598"/>
    </row>
    <row r="40698" spans="141:141">
      <c r="EK40698" s="598"/>
    </row>
    <row r="40699" spans="141:141">
      <c r="EK40699" s="598"/>
    </row>
    <row r="40700" spans="141:141">
      <c r="EK40700" s="598"/>
    </row>
    <row r="40701" spans="141:141">
      <c r="EK40701" s="598"/>
    </row>
    <row r="40702" spans="141:141">
      <c r="EK40702" s="598"/>
    </row>
    <row r="40703" spans="141:141">
      <c r="EK40703" s="598"/>
    </row>
    <row r="40704" spans="141:141">
      <c r="EK40704" s="598"/>
    </row>
    <row r="40705" spans="141:141">
      <c r="EK40705" s="598"/>
    </row>
    <row r="40706" spans="141:141">
      <c r="EK40706" s="598"/>
    </row>
    <row r="40707" spans="141:141">
      <c r="EK40707" s="598"/>
    </row>
    <row r="40708" spans="141:141">
      <c r="EK40708" s="598"/>
    </row>
    <row r="40709" spans="141:141">
      <c r="EK40709" s="598"/>
    </row>
    <row r="40710" spans="141:141">
      <c r="EK40710" s="598"/>
    </row>
    <row r="40711" spans="141:141">
      <c r="EK40711" s="598"/>
    </row>
    <row r="40712" spans="141:141">
      <c r="EK40712" s="598"/>
    </row>
    <row r="40713" spans="141:141">
      <c r="EK40713" s="598"/>
    </row>
    <row r="40714" spans="141:141">
      <c r="EK40714" s="598"/>
    </row>
    <row r="40715" spans="141:141">
      <c r="EK40715" s="598"/>
    </row>
    <row r="40716" spans="141:141">
      <c r="EK40716" s="598"/>
    </row>
    <row r="40717" spans="141:141">
      <c r="EK40717" s="598"/>
    </row>
    <row r="40718" spans="141:141">
      <c r="EK40718" s="598"/>
    </row>
    <row r="40719" spans="141:141">
      <c r="EK40719" s="598"/>
    </row>
    <row r="40720" spans="141:141">
      <c r="EK40720" s="598"/>
    </row>
    <row r="40721" spans="141:141">
      <c r="EK40721" s="598"/>
    </row>
    <row r="40722" spans="141:141">
      <c r="EK40722" s="598"/>
    </row>
    <row r="40723" spans="141:141">
      <c r="EK40723" s="598"/>
    </row>
    <row r="40724" spans="141:141">
      <c r="EK40724" s="598"/>
    </row>
    <row r="40725" spans="141:141">
      <c r="EK40725" s="598"/>
    </row>
    <row r="40726" spans="141:141">
      <c r="EK40726" s="598"/>
    </row>
    <row r="40727" spans="141:141">
      <c r="EK40727" s="598"/>
    </row>
    <row r="40728" spans="141:141">
      <c r="EK40728" s="598"/>
    </row>
    <row r="40729" spans="141:141">
      <c r="EK40729" s="598"/>
    </row>
    <row r="40730" spans="141:141">
      <c r="EK40730" s="598"/>
    </row>
    <row r="40731" spans="141:141">
      <c r="EK40731" s="598"/>
    </row>
    <row r="40732" spans="141:141">
      <c r="EK40732" s="598"/>
    </row>
    <row r="40733" spans="141:141">
      <c r="EK40733" s="598"/>
    </row>
    <row r="40734" spans="141:141">
      <c r="EK40734" s="598"/>
    </row>
    <row r="40735" spans="141:141">
      <c r="EK40735" s="598"/>
    </row>
    <row r="40736" spans="141:141">
      <c r="EK40736" s="598"/>
    </row>
    <row r="40737" spans="141:141">
      <c r="EK40737" s="598"/>
    </row>
    <row r="40738" spans="141:141">
      <c r="EK40738" s="598"/>
    </row>
    <row r="40739" spans="141:141">
      <c r="EK40739" s="598"/>
    </row>
    <row r="40740" spans="141:141">
      <c r="EK40740" s="598"/>
    </row>
    <row r="40741" spans="141:141">
      <c r="EK40741" s="598"/>
    </row>
    <row r="40742" spans="141:141">
      <c r="EK40742" s="598"/>
    </row>
    <row r="40743" spans="141:141">
      <c r="EK40743" s="598"/>
    </row>
    <row r="40744" spans="141:141">
      <c r="EK40744" s="598"/>
    </row>
    <row r="40745" spans="141:141">
      <c r="EK40745" s="598"/>
    </row>
    <row r="40746" spans="141:141">
      <c r="EK40746" s="598"/>
    </row>
    <row r="40747" spans="141:141">
      <c r="EK40747" s="598"/>
    </row>
    <row r="40748" spans="141:141">
      <c r="EK40748" s="598"/>
    </row>
    <row r="40749" spans="141:141">
      <c r="EK40749" s="598"/>
    </row>
    <row r="40750" spans="141:141">
      <c r="EK40750" s="598"/>
    </row>
    <row r="40751" spans="141:141">
      <c r="EK40751" s="598"/>
    </row>
    <row r="40752" spans="141:141">
      <c r="EK40752" s="598"/>
    </row>
    <row r="40753" spans="141:141">
      <c r="EK40753" s="598"/>
    </row>
    <row r="40754" spans="141:141">
      <c r="EK40754" s="598"/>
    </row>
    <row r="40755" spans="141:141">
      <c r="EK40755" s="598"/>
    </row>
    <row r="40756" spans="141:141">
      <c r="EK40756" s="598"/>
    </row>
    <row r="40757" spans="141:141">
      <c r="EK40757" s="598"/>
    </row>
    <row r="40758" spans="141:141">
      <c r="EK40758" s="598"/>
    </row>
    <row r="40759" spans="141:141">
      <c r="EK40759" s="598"/>
    </row>
    <row r="40760" spans="141:141">
      <c r="EK40760" s="598"/>
    </row>
    <row r="40761" spans="141:141">
      <c r="EK40761" s="598"/>
    </row>
    <row r="40762" spans="141:141">
      <c r="EK40762" s="598"/>
    </row>
    <row r="40763" spans="141:141">
      <c r="EK40763" s="598"/>
    </row>
    <row r="40764" spans="141:141">
      <c r="EK40764" s="598"/>
    </row>
    <row r="40765" spans="141:141">
      <c r="EK40765" s="598"/>
    </row>
    <row r="40766" spans="141:141">
      <c r="EK40766" s="598"/>
    </row>
    <row r="40767" spans="141:141">
      <c r="EK40767" s="598"/>
    </row>
    <row r="40768" spans="141:141">
      <c r="EK40768" s="598"/>
    </row>
    <row r="40769" spans="141:141">
      <c r="EK40769" s="598"/>
    </row>
    <row r="40770" spans="141:141">
      <c r="EK40770" s="598"/>
    </row>
    <row r="40771" spans="141:141">
      <c r="EK40771" s="598"/>
    </row>
    <row r="40772" spans="141:141">
      <c r="EK40772" s="598"/>
    </row>
    <row r="40773" spans="141:141">
      <c r="EK40773" s="598"/>
    </row>
    <row r="40774" spans="141:141">
      <c r="EK40774" s="598"/>
    </row>
    <row r="40775" spans="141:141">
      <c r="EK40775" s="598"/>
    </row>
    <row r="40776" spans="141:141">
      <c r="EK40776" s="598"/>
    </row>
    <row r="40777" spans="141:141">
      <c r="EK40777" s="598"/>
    </row>
    <row r="40778" spans="141:141">
      <c r="EK40778" s="598"/>
    </row>
    <row r="40779" spans="141:141">
      <c r="EK40779" s="598"/>
    </row>
    <row r="40780" spans="141:141">
      <c r="EK40780" s="598"/>
    </row>
    <row r="40781" spans="141:141">
      <c r="EK40781" s="598"/>
    </row>
    <row r="40782" spans="141:141">
      <c r="EK40782" s="598"/>
    </row>
    <row r="40783" spans="141:141">
      <c r="EK40783" s="598"/>
    </row>
    <row r="40784" spans="141:141">
      <c r="EK40784" s="598"/>
    </row>
    <row r="40785" spans="141:141">
      <c r="EK40785" s="598"/>
    </row>
    <row r="40786" spans="141:141">
      <c r="EK40786" s="598"/>
    </row>
    <row r="40787" spans="141:141">
      <c r="EK40787" s="598"/>
    </row>
    <row r="40788" spans="141:141">
      <c r="EK40788" s="598"/>
    </row>
    <row r="40789" spans="141:141">
      <c r="EK40789" s="598"/>
    </row>
    <row r="40790" spans="141:141">
      <c r="EK40790" s="598"/>
    </row>
    <row r="40791" spans="141:141">
      <c r="EK40791" s="598"/>
    </row>
    <row r="40792" spans="141:141">
      <c r="EK40792" s="598"/>
    </row>
    <row r="40793" spans="141:141">
      <c r="EK40793" s="598"/>
    </row>
    <row r="40794" spans="141:141">
      <c r="EK40794" s="598"/>
    </row>
    <row r="40795" spans="141:141">
      <c r="EK40795" s="598"/>
    </row>
    <row r="40796" spans="141:141">
      <c r="EK40796" s="598"/>
    </row>
    <row r="40797" spans="141:141">
      <c r="EK40797" s="598"/>
    </row>
    <row r="40798" spans="141:141">
      <c r="EK40798" s="598"/>
    </row>
    <row r="40799" spans="141:141">
      <c r="EK40799" s="598"/>
    </row>
    <row r="40800" spans="141:141">
      <c r="EK40800" s="598"/>
    </row>
    <row r="40801" spans="141:141">
      <c r="EK40801" s="598"/>
    </row>
    <row r="40802" spans="141:141">
      <c r="EK40802" s="598"/>
    </row>
    <row r="40803" spans="141:141">
      <c r="EK40803" s="598"/>
    </row>
    <row r="40804" spans="141:141">
      <c r="EK40804" s="598"/>
    </row>
    <row r="40805" spans="141:141">
      <c r="EK40805" s="598"/>
    </row>
    <row r="40806" spans="141:141">
      <c r="EK40806" s="598"/>
    </row>
    <row r="40807" spans="141:141">
      <c r="EK40807" s="598"/>
    </row>
    <row r="40808" spans="141:141">
      <c r="EK40808" s="598"/>
    </row>
    <row r="40809" spans="141:141">
      <c r="EK40809" s="598"/>
    </row>
    <row r="40810" spans="141:141">
      <c r="EK40810" s="598"/>
    </row>
    <row r="40811" spans="141:141">
      <c r="EK40811" s="598"/>
    </row>
    <row r="40812" spans="141:141">
      <c r="EK40812" s="598"/>
    </row>
    <row r="40813" spans="141:141">
      <c r="EK40813" s="598"/>
    </row>
    <row r="40814" spans="141:141">
      <c r="EK40814" s="598"/>
    </row>
    <row r="40815" spans="141:141">
      <c r="EK40815" s="598"/>
    </row>
    <row r="40816" spans="141:141">
      <c r="EK40816" s="598"/>
    </row>
    <row r="40817" spans="141:141">
      <c r="EK40817" s="598"/>
    </row>
    <row r="40818" spans="141:141">
      <c r="EK40818" s="598"/>
    </row>
    <row r="40819" spans="141:141">
      <c r="EK40819" s="598"/>
    </row>
    <row r="40820" spans="141:141">
      <c r="EK40820" s="598"/>
    </row>
    <row r="40821" spans="141:141">
      <c r="EK40821" s="598"/>
    </row>
    <row r="40822" spans="141:141">
      <c r="EK40822" s="598"/>
    </row>
    <row r="40823" spans="141:141">
      <c r="EK40823" s="598"/>
    </row>
    <row r="40824" spans="141:141">
      <c r="EK40824" s="598"/>
    </row>
    <row r="40825" spans="141:141">
      <c r="EK40825" s="598"/>
    </row>
    <row r="40826" spans="141:141">
      <c r="EK40826" s="598"/>
    </row>
    <row r="40827" spans="141:141">
      <c r="EK40827" s="598"/>
    </row>
    <row r="40828" spans="141:141">
      <c r="EK40828" s="598"/>
    </row>
    <row r="40829" spans="141:141">
      <c r="EK40829" s="598"/>
    </row>
    <row r="40830" spans="141:141">
      <c r="EK40830" s="598"/>
    </row>
    <row r="40831" spans="141:141">
      <c r="EK40831" s="598"/>
    </row>
    <row r="40832" spans="141:141">
      <c r="EK40832" s="598"/>
    </row>
    <row r="40833" spans="141:141">
      <c r="EK40833" s="598"/>
    </row>
    <row r="40834" spans="141:141">
      <c r="EK40834" s="598"/>
    </row>
    <row r="40835" spans="141:141">
      <c r="EK40835" s="598"/>
    </row>
    <row r="40836" spans="141:141">
      <c r="EK40836" s="598"/>
    </row>
    <row r="40837" spans="141:141">
      <c r="EK40837" s="598"/>
    </row>
    <row r="40838" spans="141:141">
      <c r="EK40838" s="598"/>
    </row>
    <row r="40839" spans="141:141">
      <c r="EK40839" s="598"/>
    </row>
    <row r="40840" spans="141:141">
      <c r="EK40840" s="598"/>
    </row>
    <row r="40841" spans="141:141">
      <c r="EK40841" s="598"/>
    </row>
    <row r="40842" spans="141:141">
      <c r="EK40842" s="598"/>
    </row>
    <row r="40843" spans="141:141">
      <c r="EK40843" s="598"/>
    </row>
    <row r="40844" spans="141:141">
      <c r="EK40844" s="598"/>
    </row>
    <row r="40845" spans="141:141">
      <c r="EK40845" s="598"/>
    </row>
    <row r="40846" spans="141:141">
      <c r="EK40846" s="598"/>
    </row>
    <row r="40847" spans="141:141">
      <c r="EK40847" s="598"/>
    </row>
    <row r="40848" spans="141:141">
      <c r="EK40848" s="598"/>
    </row>
    <row r="40849" spans="141:141">
      <c r="EK40849" s="598"/>
    </row>
    <row r="40850" spans="141:141">
      <c r="EK40850" s="598"/>
    </row>
    <row r="40851" spans="141:141">
      <c r="EK40851" s="598"/>
    </row>
    <row r="40852" spans="141:141">
      <c r="EK40852" s="598"/>
    </row>
    <row r="40853" spans="141:141">
      <c r="EK40853" s="598"/>
    </row>
    <row r="40854" spans="141:141">
      <c r="EK40854" s="598"/>
    </row>
    <row r="40855" spans="141:141">
      <c r="EK40855" s="598"/>
    </row>
    <row r="40856" spans="141:141">
      <c r="EK40856" s="598"/>
    </row>
    <row r="40857" spans="141:141">
      <c r="EK40857" s="598"/>
    </row>
    <row r="40858" spans="141:141">
      <c r="EK40858" s="598"/>
    </row>
    <row r="40859" spans="141:141">
      <c r="EK40859" s="598"/>
    </row>
    <row r="40860" spans="141:141">
      <c r="EK40860" s="598"/>
    </row>
    <row r="40861" spans="141:141">
      <c r="EK40861" s="598"/>
    </row>
    <row r="40862" spans="141:141">
      <c r="EK40862" s="598"/>
    </row>
    <row r="40863" spans="141:141">
      <c r="EK40863" s="598"/>
    </row>
    <row r="40864" spans="141:141">
      <c r="EK40864" s="598"/>
    </row>
    <row r="40865" spans="141:141">
      <c r="EK40865" s="598"/>
    </row>
    <row r="40866" spans="141:141">
      <c r="EK40866" s="598"/>
    </row>
    <row r="40867" spans="141:141">
      <c r="EK40867" s="598"/>
    </row>
    <row r="40868" spans="141:141">
      <c r="EK40868" s="598"/>
    </row>
    <row r="40869" spans="141:141">
      <c r="EK40869" s="598"/>
    </row>
    <row r="40870" spans="141:141">
      <c r="EK40870" s="598"/>
    </row>
    <row r="40871" spans="141:141">
      <c r="EK40871" s="598"/>
    </row>
    <row r="40872" spans="141:141">
      <c r="EK40872" s="598"/>
    </row>
    <row r="40873" spans="141:141">
      <c r="EK40873" s="598"/>
    </row>
    <row r="40874" spans="141:141">
      <c r="EK40874" s="598"/>
    </row>
    <row r="40875" spans="141:141">
      <c r="EK40875" s="598"/>
    </row>
    <row r="40876" spans="141:141">
      <c r="EK40876" s="598"/>
    </row>
    <row r="40877" spans="141:141">
      <c r="EK40877" s="598"/>
    </row>
    <row r="40878" spans="141:141">
      <c r="EK40878" s="598"/>
    </row>
    <row r="40879" spans="141:141">
      <c r="EK40879" s="598"/>
    </row>
    <row r="40880" spans="141:141">
      <c r="EK40880" s="598"/>
    </row>
    <row r="40881" spans="141:141">
      <c r="EK40881" s="598"/>
    </row>
    <row r="40882" spans="141:141">
      <c r="EK40882" s="598"/>
    </row>
    <row r="40883" spans="141:141">
      <c r="EK40883" s="598"/>
    </row>
    <row r="40884" spans="141:141">
      <c r="EK40884" s="598"/>
    </row>
    <row r="40885" spans="141:141">
      <c r="EK40885" s="598"/>
    </row>
    <row r="40886" spans="141:141">
      <c r="EK40886" s="598"/>
    </row>
    <row r="40887" spans="141:141">
      <c r="EK40887" s="598"/>
    </row>
    <row r="40888" spans="141:141">
      <c r="EK40888" s="598"/>
    </row>
    <row r="40889" spans="141:141">
      <c r="EK40889" s="598"/>
    </row>
    <row r="40890" spans="141:141">
      <c r="EK40890" s="598"/>
    </row>
    <row r="40891" spans="141:141">
      <c r="EK40891" s="598"/>
    </row>
    <row r="40892" spans="141:141">
      <c r="EK40892" s="598"/>
    </row>
    <row r="40893" spans="141:141">
      <c r="EK40893" s="598"/>
    </row>
    <row r="40894" spans="141:141">
      <c r="EK40894" s="598"/>
    </row>
    <row r="40895" spans="141:141">
      <c r="EK40895" s="598"/>
    </row>
    <row r="40896" spans="141:141">
      <c r="EK40896" s="598"/>
    </row>
    <row r="40897" spans="141:141">
      <c r="EK40897" s="598"/>
    </row>
    <row r="40898" spans="141:141">
      <c r="EK40898" s="598"/>
    </row>
    <row r="40899" spans="141:141">
      <c r="EK40899" s="598"/>
    </row>
    <row r="40900" spans="141:141">
      <c r="EK40900" s="598"/>
    </row>
    <row r="40901" spans="141:141">
      <c r="EK40901" s="598"/>
    </row>
    <row r="40902" spans="141:141">
      <c r="EK40902" s="598"/>
    </row>
    <row r="40903" spans="141:141">
      <c r="EK40903" s="598"/>
    </row>
    <row r="40904" spans="141:141">
      <c r="EK40904" s="598"/>
    </row>
    <row r="40905" spans="141:141">
      <c r="EK40905" s="598"/>
    </row>
    <row r="40906" spans="141:141">
      <c r="EK40906" s="598"/>
    </row>
    <row r="40907" spans="141:141">
      <c r="EK40907" s="598"/>
    </row>
    <row r="40908" spans="141:141">
      <c r="EK40908" s="598"/>
    </row>
    <row r="40909" spans="141:141">
      <c r="EK40909" s="598"/>
    </row>
    <row r="40910" spans="141:141">
      <c r="EK40910" s="598"/>
    </row>
    <row r="40911" spans="141:141">
      <c r="EK40911" s="598"/>
    </row>
    <row r="40912" spans="141:141">
      <c r="EK40912" s="598"/>
    </row>
    <row r="40913" spans="141:141">
      <c r="EK40913" s="598"/>
    </row>
    <row r="40914" spans="141:141">
      <c r="EK40914" s="598"/>
    </row>
    <row r="40915" spans="141:141">
      <c r="EK40915" s="598"/>
    </row>
    <row r="40916" spans="141:141">
      <c r="EK40916" s="598"/>
    </row>
    <row r="40917" spans="141:141">
      <c r="EK40917" s="598"/>
    </row>
    <row r="40918" spans="141:141">
      <c r="EK40918" s="598"/>
    </row>
    <row r="40919" spans="141:141">
      <c r="EK40919" s="598"/>
    </row>
    <row r="40920" spans="141:141">
      <c r="EK40920" s="598"/>
    </row>
    <row r="40921" spans="141:141">
      <c r="EK40921" s="598"/>
    </row>
    <row r="40922" spans="141:141">
      <c r="EK40922" s="598"/>
    </row>
    <row r="40923" spans="141:141">
      <c r="EK40923" s="598"/>
    </row>
    <row r="40924" spans="141:141">
      <c r="EK40924" s="598"/>
    </row>
    <row r="40925" spans="141:141">
      <c r="EK40925" s="598"/>
    </row>
    <row r="40926" spans="141:141">
      <c r="EK40926" s="598"/>
    </row>
    <row r="40927" spans="141:141">
      <c r="EK40927" s="598"/>
    </row>
    <row r="40928" spans="141:141">
      <c r="EK40928" s="598"/>
    </row>
    <row r="40929" spans="141:141">
      <c r="EK40929" s="598"/>
    </row>
    <row r="40930" spans="141:141">
      <c r="EK40930" s="598"/>
    </row>
    <row r="40931" spans="141:141">
      <c r="EK40931" s="598"/>
    </row>
    <row r="40932" spans="141:141">
      <c r="EK40932" s="598"/>
    </row>
    <row r="40933" spans="141:141">
      <c r="EK40933" s="598"/>
    </row>
    <row r="40934" spans="141:141">
      <c r="EK40934" s="598"/>
    </row>
    <row r="40935" spans="141:141">
      <c r="EK40935" s="598"/>
    </row>
    <row r="40936" spans="141:141">
      <c r="EK40936" s="598"/>
    </row>
    <row r="40937" spans="141:141">
      <c r="EK40937" s="598"/>
    </row>
    <row r="40938" spans="141:141">
      <c r="EK40938" s="598"/>
    </row>
    <row r="40939" spans="141:141">
      <c r="EK40939" s="598"/>
    </row>
    <row r="40940" spans="141:141">
      <c r="EK40940" s="598"/>
    </row>
    <row r="40941" spans="141:141">
      <c r="EK40941" s="598"/>
    </row>
    <row r="40942" spans="141:141">
      <c r="EK40942" s="598"/>
    </row>
    <row r="40943" spans="141:141">
      <c r="EK40943" s="598"/>
    </row>
    <row r="40944" spans="141:141">
      <c r="EK40944" s="598"/>
    </row>
    <row r="40945" spans="141:141">
      <c r="EK40945" s="598"/>
    </row>
    <row r="40946" spans="141:141">
      <c r="EK40946" s="598"/>
    </row>
    <row r="40947" spans="141:141">
      <c r="EK40947" s="598"/>
    </row>
    <row r="40948" spans="141:141">
      <c r="EK40948" s="598"/>
    </row>
    <row r="40949" spans="141:141">
      <c r="EK40949" s="598"/>
    </row>
    <row r="40950" spans="141:141">
      <c r="EK40950" s="598"/>
    </row>
    <row r="40951" spans="141:141">
      <c r="EK40951" s="598"/>
    </row>
    <row r="40952" spans="141:141">
      <c r="EK40952" s="598"/>
    </row>
    <row r="40953" spans="141:141">
      <c r="EK40953" s="598"/>
    </row>
    <row r="40954" spans="141:141">
      <c r="EK40954" s="598"/>
    </row>
    <row r="40955" spans="141:141">
      <c r="EK40955" s="598"/>
    </row>
    <row r="40956" spans="141:141">
      <c r="EK40956" s="598"/>
    </row>
    <row r="40957" spans="141:141">
      <c r="EK40957" s="598"/>
    </row>
    <row r="40958" spans="141:141">
      <c r="EK40958" s="598"/>
    </row>
    <row r="40959" spans="141:141">
      <c r="EK40959" s="598"/>
    </row>
    <row r="40960" spans="141:141">
      <c r="EK40960" s="598"/>
    </row>
    <row r="40961" spans="141:141">
      <c r="EK40961" s="598"/>
    </row>
    <row r="40962" spans="141:141">
      <c r="EK40962" s="598"/>
    </row>
    <row r="40963" spans="141:141">
      <c r="EK40963" s="598"/>
    </row>
    <row r="40964" spans="141:141">
      <c r="EK40964" s="598"/>
    </row>
    <row r="40965" spans="141:141">
      <c r="EK40965" s="598"/>
    </row>
    <row r="40966" spans="141:141">
      <c r="EK40966" s="598"/>
    </row>
    <row r="40967" spans="141:141">
      <c r="EK40967" s="598"/>
    </row>
    <row r="40968" spans="141:141">
      <c r="EK40968" s="598"/>
    </row>
    <row r="40969" spans="141:141">
      <c r="EK40969" s="598"/>
    </row>
    <row r="40970" spans="141:141">
      <c r="EK40970" s="598"/>
    </row>
    <row r="40971" spans="141:141">
      <c r="EK40971" s="598"/>
    </row>
    <row r="40972" spans="141:141">
      <c r="EK40972" s="598"/>
    </row>
    <row r="40973" spans="141:141">
      <c r="EK40973" s="598"/>
    </row>
    <row r="40974" spans="141:141">
      <c r="EK40974" s="598"/>
    </row>
    <row r="40975" spans="141:141">
      <c r="EK40975" s="598"/>
    </row>
    <row r="40976" spans="141:141">
      <c r="EK40976" s="598"/>
    </row>
    <row r="40977" spans="141:141">
      <c r="EK40977" s="598"/>
    </row>
    <row r="40978" spans="141:141">
      <c r="EK40978" s="598"/>
    </row>
    <row r="40979" spans="141:141">
      <c r="EK40979" s="598"/>
    </row>
    <row r="40980" spans="141:141">
      <c r="EK40980" s="598"/>
    </row>
    <row r="40981" spans="141:141">
      <c r="EK40981" s="598"/>
    </row>
    <row r="40982" spans="141:141">
      <c r="EK40982" s="598"/>
    </row>
    <row r="40983" spans="141:141">
      <c r="EK40983" s="598"/>
    </row>
    <row r="40984" spans="141:141">
      <c r="EK40984" s="598"/>
    </row>
    <row r="40985" spans="141:141">
      <c r="EK40985" s="598"/>
    </row>
    <row r="40986" spans="141:141">
      <c r="EK40986" s="598"/>
    </row>
    <row r="40987" spans="141:141">
      <c r="EK40987" s="598"/>
    </row>
    <row r="40988" spans="141:141">
      <c r="EK40988" s="598"/>
    </row>
    <row r="40989" spans="141:141">
      <c r="EK40989" s="598"/>
    </row>
    <row r="40990" spans="141:141">
      <c r="EK40990" s="598"/>
    </row>
    <row r="40991" spans="141:141">
      <c r="EK40991" s="598"/>
    </row>
    <row r="40992" spans="141:141">
      <c r="EK40992" s="598"/>
    </row>
    <row r="40993" spans="141:141">
      <c r="EK40993" s="598"/>
    </row>
    <row r="40994" spans="141:141">
      <c r="EK40994" s="598"/>
    </row>
    <row r="40995" spans="141:141">
      <c r="EK40995" s="598"/>
    </row>
    <row r="40996" spans="141:141">
      <c r="EK40996" s="598"/>
    </row>
    <row r="40997" spans="141:141">
      <c r="EK40997" s="598"/>
    </row>
    <row r="40998" spans="141:141">
      <c r="EK40998" s="598"/>
    </row>
    <row r="40999" spans="141:141">
      <c r="EK40999" s="598"/>
    </row>
    <row r="41000" spans="141:141">
      <c r="EK41000" s="598"/>
    </row>
    <row r="41001" spans="141:141">
      <c r="EK41001" s="598"/>
    </row>
    <row r="41002" spans="141:141">
      <c r="EK41002" s="598"/>
    </row>
    <row r="41003" spans="141:141">
      <c r="EK41003" s="598"/>
    </row>
    <row r="41004" spans="141:141">
      <c r="EK41004" s="598"/>
    </row>
    <row r="41005" spans="141:141">
      <c r="EK41005" s="598"/>
    </row>
    <row r="41006" spans="141:141">
      <c r="EK41006" s="598"/>
    </row>
    <row r="41007" spans="141:141">
      <c r="EK41007" s="598"/>
    </row>
    <row r="41008" spans="141:141">
      <c r="EK41008" s="598"/>
    </row>
    <row r="41009" spans="141:141">
      <c r="EK41009" s="598"/>
    </row>
    <row r="41010" spans="141:141">
      <c r="EK41010" s="598"/>
    </row>
    <row r="41011" spans="141:141">
      <c r="EK41011" s="598"/>
    </row>
    <row r="41012" spans="141:141">
      <c r="EK41012" s="598"/>
    </row>
    <row r="41013" spans="141:141">
      <c r="EK41013" s="598"/>
    </row>
    <row r="41014" spans="141:141">
      <c r="EK41014" s="598"/>
    </row>
    <row r="41015" spans="141:141">
      <c r="EK41015" s="598"/>
    </row>
    <row r="41016" spans="141:141">
      <c r="EK41016" s="598"/>
    </row>
    <row r="41017" spans="141:141">
      <c r="EK41017" s="598"/>
    </row>
    <row r="41018" spans="141:141">
      <c r="EK41018" s="598"/>
    </row>
    <row r="41019" spans="141:141">
      <c r="EK41019" s="598"/>
    </row>
    <row r="41020" spans="141:141">
      <c r="EK41020" s="598"/>
    </row>
    <row r="41021" spans="141:141">
      <c r="EK41021" s="598"/>
    </row>
    <row r="41022" spans="141:141">
      <c r="EK41022" s="598"/>
    </row>
    <row r="41023" spans="141:141">
      <c r="EK41023" s="598"/>
    </row>
    <row r="41024" spans="141:141">
      <c r="EK41024" s="598"/>
    </row>
    <row r="41025" spans="141:141">
      <c r="EK41025" s="598"/>
    </row>
    <row r="41026" spans="141:141">
      <c r="EK41026" s="598"/>
    </row>
    <row r="41027" spans="141:141">
      <c r="EK41027" s="598"/>
    </row>
    <row r="41028" spans="141:141">
      <c r="EK41028" s="598"/>
    </row>
    <row r="41029" spans="141:141">
      <c r="EK41029" s="598"/>
    </row>
    <row r="41030" spans="141:141">
      <c r="EK41030" s="598"/>
    </row>
    <row r="41031" spans="141:141">
      <c r="EK41031" s="598"/>
    </row>
    <row r="41032" spans="141:141">
      <c r="EK41032" s="598"/>
    </row>
    <row r="41033" spans="141:141">
      <c r="EK41033" s="598"/>
    </row>
    <row r="41034" spans="141:141">
      <c r="EK41034" s="598"/>
    </row>
    <row r="41035" spans="141:141">
      <c r="EK41035" s="598"/>
    </row>
    <row r="41036" spans="141:141">
      <c r="EK41036" s="598"/>
    </row>
    <row r="41037" spans="141:141">
      <c r="EK41037" s="598"/>
    </row>
    <row r="41038" spans="141:141">
      <c r="EK41038" s="598"/>
    </row>
    <row r="41039" spans="141:141">
      <c r="EK41039" s="598"/>
    </row>
    <row r="41040" spans="141:141">
      <c r="EK41040" s="598"/>
    </row>
    <row r="41041" spans="141:141">
      <c r="EK41041" s="598"/>
    </row>
    <row r="41042" spans="141:141">
      <c r="EK41042" s="598"/>
    </row>
    <row r="41043" spans="141:141">
      <c r="EK41043" s="598"/>
    </row>
    <row r="41044" spans="141:141">
      <c r="EK41044" s="598"/>
    </row>
    <row r="41045" spans="141:141">
      <c r="EK41045" s="598"/>
    </row>
    <row r="41046" spans="141:141">
      <c r="EK41046" s="598"/>
    </row>
    <row r="41047" spans="141:141">
      <c r="EK41047" s="598"/>
    </row>
    <row r="41048" spans="141:141">
      <c r="EK41048" s="598"/>
    </row>
    <row r="41049" spans="141:141">
      <c r="EK41049" s="598"/>
    </row>
    <row r="41050" spans="141:141">
      <c r="EK41050" s="598"/>
    </row>
    <row r="41051" spans="141:141">
      <c r="EK41051" s="598"/>
    </row>
    <row r="41052" spans="141:141">
      <c r="EK41052" s="598"/>
    </row>
    <row r="41053" spans="141:141">
      <c r="EK41053" s="598"/>
    </row>
    <row r="41054" spans="141:141">
      <c r="EK41054" s="598"/>
    </row>
    <row r="41055" spans="141:141">
      <c r="EK41055" s="598"/>
    </row>
    <row r="41056" spans="141:141">
      <c r="EK41056" s="598"/>
    </row>
    <row r="41057" spans="141:141">
      <c r="EK41057" s="598"/>
    </row>
    <row r="41058" spans="141:141">
      <c r="EK41058" s="598"/>
    </row>
    <row r="41059" spans="141:141">
      <c r="EK41059" s="598"/>
    </row>
    <row r="41060" spans="141:141">
      <c r="EK41060" s="598"/>
    </row>
    <row r="41061" spans="141:141">
      <c r="EK41061" s="598"/>
    </row>
    <row r="41062" spans="141:141">
      <c r="EK41062" s="598"/>
    </row>
    <row r="41063" spans="141:141">
      <c r="EK41063" s="598"/>
    </row>
    <row r="41064" spans="141:141">
      <c r="EK41064" s="598"/>
    </row>
    <row r="41065" spans="141:141">
      <c r="EK41065" s="598"/>
    </row>
    <row r="41066" spans="141:141">
      <c r="EK41066" s="598"/>
    </row>
    <row r="41067" spans="141:141">
      <c r="EK41067" s="598"/>
    </row>
    <row r="41068" spans="141:141">
      <c r="EK41068" s="598"/>
    </row>
    <row r="41069" spans="141:141">
      <c r="EK41069" s="598"/>
    </row>
    <row r="41070" spans="141:141">
      <c r="EK41070" s="598"/>
    </row>
    <row r="41071" spans="141:141">
      <c r="EK41071" s="598"/>
    </row>
    <row r="41072" spans="141:141">
      <c r="EK41072" s="598"/>
    </row>
    <row r="41073" spans="141:141">
      <c r="EK41073" s="598"/>
    </row>
    <row r="41074" spans="141:141">
      <c r="EK41074" s="598"/>
    </row>
    <row r="41075" spans="141:141">
      <c r="EK41075" s="598"/>
    </row>
    <row r="41076" spans="141:141">
      <c r="EK41076" s="598"/>
    </row>
    <row r="41077" spans="141:141">
      <c r="EK41077" s="598"/>
    </row>
    <row r="41078" spans="141:141">
      <c r="EK41078" s="598"/>
    </row>
    <row r="41079" spans="141:141">
      <c r="EK41079" s="598"/>
    </row>
    <row r="41080" spans="141:141">
      <c r="EK41080" s="598"/>
    </row>
    <row r="41081" spans="141:141">
      <c r="EK41081" s="598"/>
    </row>
    <row r="41082" spans="141:141">
      <c r="EK41082" s="598"/>
    </row>
    <row r="41083" spans="141:141">
      <c r="EK41083" s="598"/>
    </row>
    <row r="41084" spans="141:141">
      <c r="EK41084" s="598"/>
    </row>
    <row r="41085" spans="141:141">
      <c r="EK41085" s="598"/>
    </row>
    <row r="41086" spans="141:141">
      <c r="EK41086" s="598"/>
    </row>
    <row r="41087" spans="141:141">
      <c r="EK41087" s="598"/>
    </row>
    <row r="41088" spans="141:141">
      <c r="EK41088" s="598"/>
    </row>
    <row r="41089" spans="141:141">
      <c r="EK41089" s="598"/>
    </row>
    <row r="41090" spans="141:141">
      <c r="EK41090" s="598"/>
    </row>
    <row r="41091" spans="141:141">
      <c r="EK41091" s="598"/>
    </row>
    <row r="41092" spans="141:141">
      <c r="EK41092" s="598"/>
    </row>
    <row r="41093" spans="141:141">
      <c r="EK41093" s="598"/>
    </row>
    <row r="41094" spans="141:141">
      <c r="EK41094" s="598"/>
    </row>
    <row r="41095" spans="141:141">
      <c r="EK41095" s="598"/>
    </row>
    <row r="41096" spans="141:141">
      <c r="EK41096" s="598"/>
    </row>
    <row r="41097" spans="141:141">
      <c r="EK41097" s="598"/>
    </row>
    <row r="41098" spans="141:141">
      <c r="EK41098" s="598"/>
    </row>
    <row r="41099" spans="141:141">
      <c r="EK41099" s="598"/>
    </row>
    <row r="41100" spans="141:141">
      <c r="EK41100" s="598"/>
    </row>
    <row r="41101" spans="141:141">
      <c r="EK41101" s="598"/>
    </row>
    <row r="41102" spans="141:141">
      <c r="EK41102" s="598"/>
    </row>
    <row r="41103" spans="141:141">
      <c r="EK41103" s="598"/>
    </row>
    <row r="41104" spans="141:141">
      <c r="EK41104" s="598"/>
    </row>
    <row r="41105" spans="141:141">
      <c r="EK41105" s="598"/>
    </row>
    <row r="41106" spans="141:141">
      <c r="EK41106" s="598"/>
    </row>
    <row r="41107" spans="141:141">
      <c r="EK41107" s="598"/>
    </row>
    <row r="41108" spans="141:141">
      <c r="EK41108" s="598"/>
    </row>
    <row r="41109" spans="141:141">
      <c r="EK41109" s="598"/>
    </row>
    <row r="41110" spans="141:141">
      <c r="EK41110" s="598"/>
    </row>
    <row r="41111" spans="141:141">
      <c r="EK41111" s="598"/>
    </row>
    <row r="41112" spans="141:141">
      <c r="EK41112" s="598"/>
    </row>
    <row r="41113" spans="141:141">
      <c r="EK41113" s="598"/>
    </row>
    <row r="41114" spans="141:141">
      <c r="EK41114" s="598"/>
    </row>
    <row r="41115" spans="141:141">
      <c r="EK41115" s="598"/>
    </row>
    <row r="41116" spans="141:141">
      <c r="EK41116" s="598"/>
    </row>
    <row r="41117" spans="141:141">
      <c r="EK41117" s="598"/>
    </row>
    <row r="41118" spans="141:141">
      <c r="EK41118" s="598"/>
    </row>
    <row r="41119" spans="141:141">
      <c r="EK41119" s="598"/>
    </row>
    <row r="41120" spans="141:141">
      <c r="EK41120" s="598"/>
    </row>
    <row r="41121" spans="141:141">
      <c r="EK41121" s="598"/>
    </row>
    <row r="41122" spans="141:141">
      <c r="EK41122" s="598"/>
    </row>
    <row r="41123" spans="141:141">
      <c r="EK41123" s="598"/>
    </row>
    <row r="41124" spans="141:141">
      <c r="EK41124" s="598"/>
    </row>
    <row r="41125" spans="141:141">
      <c r="EK41125" s="598"/>
    </row>
    <row r="41126" spans="141:141">
      <c r="EK41126" s="598"/>
    </row>
    <row r="41127" spans="141:141">
      <c r="EK41127" s="598"/>
    </row>
    <row r="41128" spans="141:141">
      <c r="EK41128" s="598"/>
    </row>
    <row r="41129" spans="141:141">
      <c r="EK41129" s="598"/>
    </row>
    <row r="41130" spans="141:141">
      <c r="EK41130" s="598"/>
    </row>
    <row r="41131" spans="141:141">
      <c r="EK41131" s="598"/>
    </row>
    <row r="41132" spans="141:141">
      <c r="EK41132" s="598"/>
    </row>
    <row r="41133" spans="141:141">
      <c r="EK41133" s="598"/>
    </row>
    <row r="41134" spans="141:141">
      <c r="EK41134" s="598"/>
    </row>
    <row r="41135" spans="141:141">
      <c r="EK41135" s="598"/>
    </row>
    <row r="41136" spans="141:141">
      <c r="EK41136" s="598"/>
    </row>
    <row r="41137" spans="141:141">
      <c r="EK41137" s="598"/>
    </row>
    <row r="41138" spans="141:141">
      <c r="EK41138" s="598"/>
    </row>
    <row r="41139" spans="141:141">
      <c r="EK41139" s="598"/>
    </row>
    <row r="41140" spans="141:141">
      <c r="EK41140" s="598"/>
    </row>
    <row r="41141" spans="141:141">
      <c r="EK41141" s="598"/>
    </row>
    <row r="41142" spans="141:141">
      <c r="EK41142" s="598"/>
    </row>
    <row r="41143" spans="141:141">
      <c r="EK41143" s="598"/>
    </row>
    <row r="41144" spans="141:141">
      <c r="EK41144" s="598"/>
    </row>
    <row r="41145" spans="141:141">
      <c r="EK41145" s="598"/>
    </row>
    <row r="41146" spans="141:141">
      <c r="EK41146" s="598"/>
    </row>
    <row r="41147" spans="141:141">
      <c r="EK41147" s="598"/>
    </row>
    <row r="41148" spans="141:141">
      <c r="EK41148" s="598"/>
    </row>
    <row r="41149" spans="141:141">
      <c r="EK41149" s="598"/>
    </row>
    <row r="41150" spans="141:141">
      <c r="EK41150" s="598"/>
    </row>
    <row r="41151" spans="141:141">
      <c r="EK41151" s="598"/>
    </row>
    <row r="41152" spans="141:141">
      <c r="EK41152" s="598"/>
    </row>
    <row r="41153" spans="141:141">
      <c r="EK41153" s="598"/>
    </row>
    <row r="41154" spans="141:141">
      <c r="EK41154" s="598"/>
    </row>
    <row r="41155" spans="141:141">
      <c r="EK41155" s="598"/>
    </row>
    <row r="41156" spans="141:141">
      <c r="EK41156" s="598"/>
    </row>
    <row r="41157" spans="141:141">
      <c r="EK41157" s="598"/>
    </row>
    <row r="41158" spans="141:141">
      <c r="EK41158" s="598"/>
    </row>
    <row r="41159" spans="141:141">
      <c r="EK41159" s="598"/>
    </row>
    <row r="41160" spans="141:141">
      <c r="EK41160" s="598"/>
    </row>
    <row r="41161" spans="141:141">
      <c r="EK41161" s="598"/>
    </row>
    <row r="41162" spans="141:141">
      <c r="EK41162" s="598"/>
    </row>
    <row r="41163" spans="141:141">
      <c r="EK41163" s="598"/>
    </row>
    <row r="41164" spans="141:141">
      <c r="EK41164" s="598"/>
    </row>
    <row r="41165" spans="141:141">
      <c r="EK41165" s="598"/>
    </row>
    <row r="41166" spans="141:141">
      <c r="EK41166" s="598"/>
    </row>
    <row r="41167" spans="141:141">
      <c r="EK41167" s="598"/>
    </row>
    <row r="41168" spans="141:141">
      <c r="EK41168" s="598"/>
    </row>
    <row r="41169" spans="141:141">
      <c r="EK41169" s="598"/>
    </row>
    <row r="41170" spans="141:141">
      <c r="EK41170" s="598"/>
    </row>
    <row r="41171" spans="141:141">
      <c r="EK41171" s="598"/>
    </row>
    <row r="41172" spans="141:141">
      <c r="EK41172" s="598"/>
    </row>
    <row r="41173" spans="141:141">
      <c r="EK41173" s="598"/>
    </row>
    <row r="41174" spans="141:141">
      <c r="EK41174" s="598"/>
    </row>
    <row r="41175" spans="141:141">
      <c r="EK41175" s="598"/>
    </row>
    <row r="41176" spans="141:141">
      <c r="EK41176" s="598"/>
    </row>
    <row r="41177" spans="141:141">
      <c r="EK41177" s="598"/>
    </row>
    <row r="41178" spans="141:141">
      <c r="EK41178" s="598"/>
    </row>
    <row r="41179" spans="141:141">
      <c r="EK41179" s="598"/>
    </row>
    <row r="41180" spans="141:141">
      <c r="EK41180" s="598"/>
    </row>
    <row r="41181" spans="141:141">
      <c r="EK41181" s="598"/>
    </row>
    <row r="41182" spans="141:141">
      <c r="EK41182" s="598"/>
    </row>
    <row r="41183" spans="141:141">
      <c r="EK41183" s="598"/>
    </row>
    <row r="41184" spans="141:141">
      <c r="EK41184" s="598"/>
    </row>
    <row r="41185" spans="141:141">
      <c r="EK41185" s="598"/>
    </row>
    <row r="41186" spans="141:141">
      <c r="EK41186" s="598"/>
    </row>
    <row r="41187" spans="141:141">
      <c r="EK41187" s="598"/>
    </row>
    <row r="41188" spans="141:141">
      <c r="EK41188" s="598"/>
    </row>
    <row r="41189" spans="141:141">
      <c r="EK41189" s="598"/>
    </row>
    <row r="41190" spans="141:141">
      <c r="EK41190" s="598"/>
    </row>
    <row r="41191" spans="141:141">
      <c r="EK41191" s="598"/>
    </row>
    <row r="41192" spans="141:141">
      <c r="EK41192" s="598"/>
    </row>
    <row r="41193" spans="141:141">
      <c r="EK41193" s="598"/>
    </row>
    <row r="41194" spans="141:141">
      <c r="EK41194" s="598"/>
    </row>
    <row r="41195" spans="141:141">
      <c r="EK41195" s="598"/>
    </row>
    <row r="41196" spans="141:141">
      <c r="EK41196" s="598"/>
    </row>
    <row r="41197" spans="141:141">
      <c r="EK41197" s="598"/>
    </row>
    <row r="41198" spans="141:141">
      <c r="EK41198" s="598"/>
    </row>
    <row r="41199" spans="141:141">
      <c r="EK41199" s="598"/>
    </row>
    <row r="41200" spans="141:141">
      <c r="EK41200" s="598"/>
    </row>
    <row r="41201" spans="141:141">
      <c r="EK41201" s="598"/>
    </row>
    <row r="41202" spans="141:141">
      <c r="EK41202" s="598"/>
    </row>
    <row r="41203" spans="141:141">
      <c r="EK41203" s="598"/>
    </row>
    <row r="41204" spans="141:141">
      <c r="EK41204" s="598"/>
    </row>
    <row r="41205" spans="141:141">
      <c r="EK41205" s="598"/>
    </row>
    <row r="41206" spans="141:141">
      <c r="EK41206" s="598"/>
    </row>
    <row r="41207" spans="141:141">
      <c r="EK41207" s="598"/>
    </row>
    <row r="41208" spans="141:141">
      <c r="EK41208" s="598"/>
    </row>
    <row r="41209" spans="141:141">
      <c r="EK41209" s="598"/>
    </row>
    <row r="41210" spans="141:141">
      <c r="EK41210" s="598"/>
    </row>
    <row r="41211" spans="141:141">
      <c r="EK41211" s="598"/>
    </row>
    <row r="41212" spans="141:141">
      <c r="EK41212" s="598"/>
    </row>
    <row r="41213" spans="141:141">
      <c r="EK41213" s="598"/>
    </row>
    <row r="41214" spans="141:141">
      <c r="EK41214" s="598"/>
    </row>
    <row r="41215" spans="141:141">
      <c r="EK41215" s="598"/>
    </row>
    <row r="41216" spans="141:141">
      <c r="EK41216" s="598"/>
    </row>
    <row r="41217" spans="141:141">
      <c r="EK41217" s="598"/>
    </row>
    <row r="41218" spans="141:141">
      <c r="EK41218" s="598"/>
    </row>
    <row r="41219" spans="141:141">
      <c r="EK41219" s="598"/>
    </row>
    <row r="41220" spans="141:141">
      <c r="EK41220" s="598"/>
    </row>
    <row r="41221" spans="141:141">
      <c r="EK41221" s="598"/>
    </row>
    <row r="41222" spans="141:141">
      <c r="EK41222" s="598"/>
    </row>
    <row r="41223" spans="141:141">
      <c r="EK41223" s="598"/>
    </row>
    <row r="41224" spans="141:141">
      <c r="EK41224" s="598"/>
    </row>
    <row r="41225" spans="141:141">
      <c r="EK41225" s="598"/>
    </row>
    <row r="41226" spans="141:141">
      <c r="EK41226" s="598"/>
    </row>
    <row r="41227" spans="141:141">
      <c r="EK41227" s="598"/>
    </row>
    <row r="41228" spans="141:141">
      <c r="EK41228" s="598"/>
    </row>
    <row r="41229" spans="141:141">
      <c r="EK41229" s="598"/>
    </row>
    <row r="41230" spans="141:141">
      <c r="EK41230" s="598"/>
    </row>
    <row r="41231" spans="141:141">
      <c r="EK41231" s="598"/>
    </row>
    <row r="41232" spans="141:141">
      <c r="EK41232" s="598"/>
    </row>
    <row r="41233" spans="141:141">
      <c r="EK41233" s="598"/>
    </row>
    <row r="41234" spans="141:141">
      <c r="EK41234" s="598"/>
    </row>
    <row r="41235" spans="141:141">
      <c r="EK41235" s="598"/>
    </row>
    <row r="41236" spans="141:141">
      <c r="EK41236" s="598"/>
    </row>
    <row r="41237" spans="141:141">
      <c r="EK41237" s="598"/>
    </row>
    <row r="41238" spans="141:141">
      <c r="EK41238" s="598"/>
    </row>
    <row r="41239" spans="141:141">
      <c r="EK41239" s="598"/>
    </row>
    <row r="41240" spans="141:141">
      <c r="EK41240" s="598"/>
    </row>
    <row r="41241" spans="141:141">
      <c r="EK41241" s="598"/>
    </row>
    <row r="41242" spans="141:141">
      <c r="EK41242" s="598"/>
    </row>
    <row r="41243" spans="141:141">
      <c r="EK41243" s="598"/>
    </row>
    <row r="41244" spans="141:141">
      <c r="EK41244" s="598"/>
    </row>
    <row r="41245" spans="141:141">
      <c r="EK41245" s="598"/>
    </row>
    <row r="41246" spans="141:141">
      <c r="EK41246" s="598"/>
    </row>
    <row r="41247" spans="141:141">
      <c r="EK41247" s="598"/>
    </row>
    <row r="41248" spans="141:141">
      <c r="EK41248" s="598"/>
    </row>
    <row r="41249" spans="141:141">
      <c r="EK41249" s="598"/>
    </row>
    <row r="41250" spans="141:141">
      <c r="EK41250" s="598"/>
    </row>
    <row r="41251" spans="141:141">
      <c r="EK41251" s="598"/>
    </row>
    <row r="41252" spans="141:141">
      <c r="EK41252" s="598"/>
    </row>
    <row r="41253" spans="141:141">
      <c r="EK41253" s="598"/>
    </row>
    <row r="41254" spans="141:141">
      <c r="EK41254" s="598"/>
    </row>
    <row r="41255" spans="141:141">
      <c r="EK41255" s="598"/>
    </row>
    <row r="41256" spans="141:141">
      <c r="EK41256" s="598"/>
    </row>
    <row r="41257" spans="141:141">
      <c r="EK41257" s="598"/>
    </row>
    <row r="41258" spans="141:141">
      <c r="EK41258" s="598"/>
    </row>
    <row r="41259" spans="141:141">
      <c r="EK41259" s="598"/>
    </row>
    <row r="41260" spans="141:141">
      <c r="EK41260" s="598"/>
    </row>
    <row r="41261" spans="141:141">
      <c r="EK41261" s="598"/>
    </row>
    <row r="41262" spans="141:141">
      <c r="EK41262" s="598"/>
    </row>
    <row r="41263" spans="141:141">
      <c r="EK41263" s="598"/>
    </row>
    <row r="41264" spans="141:141">
      <c r="EK41264" s="598"/>
    </row>
    <row r="41265" spans="141:141">
      <c r="EK41265" s="598"/>
    </row>
    <row r="41266" spans="141:141">
      <c r="EK41266" s="598"/>
    </row>
    <row r="41267" spans="141:141">
      <c r="EK41267" s="598"/>
    </row>
    <row r="41268" spans="141:141">
      <c r="EK41268" s="598"/>
    </row>
    <row r="41269" spans="141:141">
      <c r="EK41269" s="598"/>
    </row>
    <row r="41270" spans="141:141">
      <c r="EK41270" s="598"/>
    </row>
    <row r="41271" spans="141:141">
      <c r="EK41271" s="598"/>
    </row>
    <row r="41272" spans="141:141">
      <c r="EK41272" s="598"/>
    </row>
    <row r="41273" spans="141:141">
      <c r="EK41273" s="598"/>
    </row>
    <row r="41274" spans="141:141">
      <c r="EK41274" s="598"/>
    </row>
    <row r="41275" spans="141:141">
      <c r="EK41275" s="598"/>
    </row>
    <row r="41276" spans="141:141">
      <c r="EK41276" s="598"/>
    </row>
    <row r="41277" spans="141:141">
      <c r="EK41277" s="598"/>
    </row>
    <row r="41278" spans="141:141">
      <c r="EK41278" s="598"/>
    </row>
    <row r="41279" spans="141:141">
      <c r="EK41279" s="598"/>
    </row>
    <row r="41280" spans="141:141">
      <c r="EK41280" s="598"/>
    </row>
    <row r="41281" spans="141:141">
      <c r="EK41281" s="598"/>
    </row>
    <row r="41282" spans="141:141">
      <c r="EK41282" s="598"/>
    </row>
    <row r="41283" spans="141:141">
      <c r="EK41283" s="598"/>
    </row>
    <row r="41284" spans="141:141">
      <c r="EK41284" s="598"/>
    </row>
    <row r="41285" spans="141:141">
      <c r="EK41285" s="598"/>
    </row>
    <row r="41286" spans="141:141">
      <c r="EK41286" s="598"/>
    </row>
    <row r="41287" spans="141:141">
      <c r="EK41287" s="598"/>
    </row>
    <row r="41288" spans="141:141">
      <c r="EK41288" s="598"/>
    </row>
    <row r="41289" spans="141:141">
      <c r="EK41289" s="598"/>
    </row>
    <row r="41290" spans="141:141">
      <c r="EK41290" s="598"/>
    </row>
    <row r="41291" spans="141:141">
      <c r="EK41291" s="598"/>
    </row>
    <row r="41292" spans="141:141">
      <c r="EK41292" s="598"/>
    </row>
    <row r="41293" spans="141:141">
      <c r="EK41293" s="598"/>
    </row>
    <row r="41294" spans="141:141">
      <c r="EK41294" s="598"/>
    </row>
    <row r="41295" spans="141:141">
      <c r="EK41295" s="598"/>
    </row>
    <row r="41296" spans="141:141">
      <c r="EK41296" s="598"/>
    </row>
    <row r="41297" spans="141:141">
      <c r="EK41297" s="598"/>
    </row>
    <row r="41298" spans="141:141">
      <c r="EK41298" s="598"/>
    </row>
    <row r="41299" spans="141:141">
      <c r="EK41299" s="598"/>
    </row>
    <row r="41300" spans="141:141">
      <c r="EK41300" s="598"/>
    </row>
    <row r="41301" spans="141:141">
      <c r="EK41301" s="598"/>
    </row>
    <row r="41302" spans="141:141">
      <c r="EK41302" s="598"/>
    </row>
    <row r="41303" spans="141:141">
      <c r="EK41303" s="598"/>
    </row>
    <row r="41304" spans="141:141">
      <c r="EK41304" s="598"/>
    </row>
    <row r="41305" spans="141:141">
      <c r="EK41305" s="598"/>
    </row>
    <row r="41306" spans="141:141">
      <c r="EK41306" s="598"/>
    </row>
    <row r="41307" spans="141:141">
      <c r="EK41307" s="598"/>
    </row>
    <row r="41308" spans="141:141">
      <c r="EK41308" s="598"/>
    </row>
    <row r="41309" spans="141:141">
      <c r="EK41309" s="598"/>
    </row>
    <row r="41310" spans="141:141">
      <c r="EK41310" s="598"/>
    </row>
    <row r="41311" spans="141:141">
      <c r="EK41311" s="598"/>
    </row>
    <row r="41312" spans="141:141">
      <c r="EK41312" s="598"/>
    </row>
    <row r="41313" spans="141:141">
      <c r="EK41313" s="598"/>
    </row>
    <row r="41314" spans="141:141">
      <c r="EK41314" s="598"/>
    </row>
    <row r="41315" spans="141:141">
      <c r="EK41315" s="598"/>
    </row>
    <row r="41316" spans="141:141">
      <c r="EK41316" s="598"/>
    </row>
    <row r="41317" spans="141:141">
      <c r="EK41317" s="598"/>
    </row>
    <row r="41318" spans="141:141">
      <c r="EK41318" s="598"/>
    </row>
    <row r="41319" spans="141:141">
      <c r="EK41319" s="598"/>
    </row>
    <row r="41320" spans="141:141">
      <c r="EK41320" s="598"/>
    </row>
    <row r="41321" spans="141:141">
      <c r="EK41321" s="598"/>
    </row>
    <row r="41322" spans="141:141">
      <c r="EK41322" s="598"/>
    </row>
    <row r="41323" spans="141:141">
      <c r="EK41323" s="598"/>
    </row>
    <row r="41324" spans="141:141">
      <c r="EK41324" s="598"/>
    </row>
    <row r="41325" spans="141:141">
      <c r="EK41325" s="598"/>
    </row>
    <row r="41326" spans="141:141">
      <c r="EK41326" s="598"/>
    </row>
    <row r="41327" spans="141:141">
      <c r="EK41327" s="598"/>
    </row>
    <row r="41328" spans="141:141">
      <c r="EK41328" s="598"/>
    </row>
    <row r="41329" spans="141:141">
      <c r="EK41329" s="598"/>
    </row>
    <row r="41330" spans="141:141">
      <c r="EK41330" s="598"/>
    </row>
    <row r="41331" spans="141:141">
      <c r="EK41331" s="598"/>
    </row>
    <row r="41332" spans="141:141">
      <c r="EK41332" s="598"/>
    </row>
    <row r="41333" spans="141:141">
      <c r="EK41333" s="598"/>
    </row>
    <row r="41334" spans="141:141">
      <c r="EK41334" s="598"/>
    </row>
    <row r="41335" spans="141:141">
      <c r="EK41335" s="598"/>
    </row>
    <row r="41336" spans="141:141">
      <c r="EK41336" s="598"/>
    </row>
    <row r="41337" spans="141:141">
      <c r="EK41337" s="598"/>
    </row>
    <row r="41338" spans="141:141">
      <c r="EK41338" s="598"/>
    </row>
    <row r="41339" spans="141:141">
      <c r="EK41339" s="598"/>
    </row>
    <row r="41340" spans="141:141">
      <c r="EK41340" s="598"/>
    </row>
    <row r="41341" spans="141:141">
      <c r="EK41341" s="598"/>
    </row>
    <row r="41342" spans="141:141">
      <c r="EK41342" s="598"/>
    </row>
    <row r="41343" spans="141:141">
      <c r="EK41343" s="598"/>
    </row>
    <row r="41344" spans="141:141">
      <c r="EK41344" s="598"/>
    </row>
    <row r="41345" spans="141:141">
      <c r="EK41345" s="598"/>
    </row>
    <row r="41346" spans="141:141">
      <c r="EK41346" s="598"/>
    </row>
    <row r="41347" spans="141:141">
      <c r="EK41347" s="598"/>
    </row>
    <row r="41348" spans="141:141">
      <c r="EK41348" s="598"/>
    </row>
    <row r="41349" spans="141:141">
      <c r="EK41349" s="598"/>
    </row>
    <row r="41350" spans="141:141">
      <c r="EK41350" s="598"/>
    </row>
    <row r="41351" spans="141:141">
      <c r="EK41351" s="598"/>
    </row>
    <row r="41352" spans="141:141">
      <c r="EK41352" s="598"/>
    </row>
    <row r="41353" spans="141:141">
      <c r="EK41353" s="598"/>
    </row>
    <row r="41354" spans="141:141">
      <c r="EK41354" s="598"/>
    </row>
    <row r="41355" spans="141:141">
      <c r="EK41355" s="598"/>
    </row>
    <row r="41356" spans="141:141">
      <c r="EK41356" s="598"/>
    </row>
    <row r="41357" spans="141:141">
      <c r="EK41357" s="598"/>
    </row>
    <row r="41358" spans="141:141">
      <c r="EK41358" s="598"/>
    </row>
    <row r="41359" spans="141:141">
      <c r="EK41359" s="598"/>
    </row>
    <row r="41360" spans="141:141">
      <c r="EK41360" s="598"/>
    </row>
    <row r="41361" spans="141:141">
      <c r="EK41361" s="598"/>
    </row>
    <row r="41362" spans="141:141">
      <c r="EK41362" s="598"/>
    </row>
    <row r="41363" spans="141:141">
      <c r="EK41363" s="598"/>
    </row>
    <row r="41364" spans="141:141">
      <c r="EK41364" s="598"/>
    </row>
    <row r="41365" spans="141:141">
      <c r="EK41365" s="598"/>
    </row>
    <row r="41366" spans="141:141">
      <c r="EK41366" s="598"/>
    </row>
    <row r="41367" spans="141:141">
      <c r="EK41367" s="598"/>
    </row>
    <row r="41368" spans="141:141">
      <c r="EK41368" s="598"/>
    </row>
    <row r="41369" spans="141:141">
      <c r="EK41369" s="598"/>
    </row>
    <row r="41370" spans="141:141">
      <c r="EK41370" s="598"/>
    </row>
    <row r="41371" spans="141:141">
      <c r="EK41371" s="598"/>
    </row>
    <row r="41372" spans="141:141">
      <c r="EK41372" s="598"/>
    </row>
    <row r="41373" spans="141:141">
      <c r="EK41373" s="598"/>
    </row>
    <row r="41374" spans="141:141">
      <c r="EK41374" s="598"/>
    </row>
    <row r="41375" spans="141:141">
      <c r="EK41375" s="598"/>
    </row>
    <row r="41376" spans="141:141">
      <c r="EK41376" s="598"/>
    </row>
    <row r="41377" spans="141:141">
      <c r="EK41377" s="598"/>
    </row>
    <row r="41378" spans="141:141">
      <c r="EK41378" s="598"/>
    </row>
    <row r="41379" spans="141:141">
      <c r="EK41379" s="598"/>
    </row>
    <row r="41380" spans="141:141">
      <c r="EK41380" s="598"/>
    </row>
    <row r="41381" spans="141:141">
      <c r="EK41381" s="598"/>
    </row>
    <row r="41382" spans="141:141">
      <c r="EK41382" s="598"/>
    </row>
    <row r="41383" spans="141:141">
      <c r="EK41383" s="598"/>
    </row>
    <row r="41384" spans="141:141">
      <c r="EK41384" s="598"/>
    </row>
    <row r="41385" spans="141:141">
      <c r="EK41385" s="598"/>
    </row>
    <row r="41386" spans="141:141">
      <c r="EK41386" s="598"/>
    </row>
    <row r="41387" spans="141:141">
      <c r="EK41387" s="598"/>
    </row>
    <row r="41388" spans="141:141">
      <c r="EK41388" s="598"/>
    </row>
    <row r="41389" spans="141:141">
      <c r="EK41389" s="598"/>
    </row>
    <row r="41390" spans="141:141">
      <c r="EK41390" s="598"/>
    </row>
    <row r="41391" spans="141:141">
      <c r="EK41391" s="598"/>
    </row>
    <row r="41392" spans="141:141">
      <c r="EK41392" s="598"/>
    </row>
    <row r="41393" spans="141:141">
      <c r="EK41393" s="598"/>
    </row>
    <row r="41394" spans="141:141">
      <c r="EK41394" s="598"/>
    </row>
    <row r="41395" spans="141:141">
      <c r="EK41395" s="598"/>
    </row>
    <row r="41396" spans="141:141">
      <c r="EK41396" s="598"/>
    </row>
    <row r="41397" spans="141:141">
      <c r="EK41397" s="598"/>
    </row>
    <row r="41398" spans="141:141">
      <c r="EK41398" s="598"/>
    </row>
    <row r="41399" spans="141:141">
      <c r="EK41399" s="598"/>
    </row>
    <row r="41400" spans="141:141">
      <c r="EK41400" s="598"/>
    </row>
    <row r="41401" spans="141:141">
      <c r="EK41401" s="598"/>
    </row>
    <row r="41402" spans="141:141">
      <c r="EK41402" s="598"/>
    </row>
    <row r="41403" spans="141:141">
      <c r="EK41403" s="598"/>
    </row>
    <row r="41404" spans="141:141">
      <c r="EK41404" s="598"/>
    </row>
    <row r="41405" spans="141:141">
      <c r="EK41405" s="598"/>
    </row>
    <row r="41406" spans="141:141">
      <c r="EK41406" s="598"/>
    </row>
    <row r="41407" spans="141:141">
      <c r="EK41407" s="598"/>
    </row>
    <row r="41408" spans="141:141">
      <c r="EK41408" s="598"/>
    </row>
    <row r="41409" spans="141:141">
      <c r="EK41409" s="598"/>
    </row>
    <row r="41410" spans="141:141">
      <c r="EK41410" s="598"/>
    </row>
    <row r="41411" spans="141:141">
      <c r="EK41411" s="598"/>
    </row>
    <row r="41412" spans="141:141">
      <c r="EK41412" s="598"/>
    </row>
    <row r="41413" spans="141:141">
      <c r="EK41413" s="598"/>
    </row>
    <row r="41414" spans="141:141">
      <c r="EK41414" s="598"/>
    </row>
    <row r="41415" spans="141:141">
      <c r="EK41415" s="598"/>
    </row>
    <row r="41416" spans="141:141">
      <c r="EK41416" s="598"/>
    </row>
    <row r="41417" spans="141:141">
      <c r="EK41417" s="598"/>
    </row>
    <row r="41418" spans="141:141">
      <c r="EK41418" s="598"/>
    </row>
    <row r="41419" spans="141:141">
      <c r="EK41419" s="598"/>
    </row>
    <row r="41420" spans="141:141">
      <c r="EK41420" s="598"/>
    </row>
    <row r="41421" spans="141:141">
      <c r="EK41421" s="598"/>
    </row>
    <row r="41422" spans="141:141">
      <c r="EK41422" s="598"/>
    </row>
    <row r="41423" spans="141:141">
      <c r="EK41423" s="598"/>
    </row>
    <row r="41424" spans="141:141">
      <c r="EK41424" s="598"/>
    </row>
    <row r="41425" spans="141:141">
      <c r="EK41425" s="598"/>
    </row>
    <row r="41426" spans="141:141">
      <c r="EK41426" s="598"/>
    </row>
    <row r="41427" spans="141:141">
      <c r="EK41427" s="598"/>
    </row>
    <row r="41428" spans="141:141">
      <c r="EK41428" s="598"/>
    </row>
    <row r="41429" spans="141:141">
      <c r="EK41429" s="598"/>
    </row>
    <row r="41430" spans="141:141">
      <c r="EK41430" s="598"/>
    </row>
    <row r="41431" spans="141:141">
      <c r="EK41431" s="598"/>
    </row>
    <row r="41432" spans="141:141">
      <c r="EK41432" s="598"/>
    </row>
    <row r="41433" spans="141:141">
      <c r="EK41433" s="598"/>
    </row>
    <row r="41434" spans="141:141">
      <c r="EK41434" s="598"/>
    </row>
    <row r="41435" spans="141:141">
      <c r="EK41435" s="598"/>
    </row>
    <row r="41436" spans="141:141">
      <c r="EK41436" s="598"/>
    </row>
    <row r="41437" spans="141:141">
      <c r="EK41437" s="598"/>
    </row>
    <row r="41438" spans="141:141">
      <c r="EK41438" s="598"/>
    </row>
    <row r="41439" spans="141:141">
      <c r="EK41439" s="598"/>
    </row>
    <row r="41440" spans="141:141">
      <c r="EK41440" s="598"/>
    </row>
    <row r="41441" spans="141:141">
      <c r="EK41441" s="598"/>
    </row>
    <row r="41442" spans="141:141">
      <c r="EK41442" s="598"/>
    </row>
    <row r="41443" spans="141:141">
      <c r="EK41443" s="598"/>
    </row>
    <row r="41444" spans="141:141">
      <c r="EK41444" s="598"/>
    </row>
    <row r="41445" spans="141:141">
      <c r="EK41445" s="598"/>
    </row>
    <row r="41446" spans="141:141">
      <c r="EK41446" s="598"/>
    </row>
    <row r="41447" spans="141:141">
      <c r="EK41447" s="598"/>
    </row>
    <row r="41448" spans="141:141">
      <c r="EK41448" s="598"/>
    </row>
    <row r="41449" spans="141:141">
      <c r="EK41449" s="598"/>
    </row>
    <row r="41450" spans="141:141">
      <c r="EK41450" s="598"/>
    </row>
    <row r="41451" spans="141:141">
      <c r="EK41451" s="598"/>
    </row>
    <row r="41452" spans="141:141">
      <c r="EK41452" s="598"/>
    </row>
    <row r="41453" spans="141:141">
      <c r="EK41453" s="598"/>
    </row>
    <row r="41454" spans="141:141">
      <c r="EK41454" s="598"/>
    </row>
    <row r="41455" spans="141:141">
      <c r="EK41455" s="598"/>
    </row>
    <row r="41456" spans="141:141">
      <c r="EK41456" s="598"/>
    </row>
    <row r="41457" spans="141:141">
      <c r="EK41457" s="598"/>
    </row>
    <row r="41458" spans="141:141">
      <c r="EK41458" s="598"/>
    </row>
    <row r="41459" spans="141:141">
      <c r="EK41459" s="598"/>
    </row>
    <row r="41460" spans="141:141">
      <c r="EK41460" s="598"/>
    </row>
    <row r="41461" spans="141:141">
      <c r="EK41461" s="598"/>
    </row>
    <row r="41462" spans="141:141">
      <c r="EK41462" s="598"/>
    </row>
    <row r="41463" spans="141:141">
      <c r="EK41463" s="598"/>
    </row>
    <row r="41464" spans="141:141">
      <c r="EK41464" s="598"/>
    </row>
    <row r="41465" spans="141:141">
      <c r="EK41465" s="598"/>
    </row>
    <row r="41466" spans="141:141">
      <c r="EK41466" s="598"/>
    </row>
    <row r="41467" spans="141:141">
      <c r="EK41467" s="598"/>
    </row>
    <row r="41468" spans="141:141">
      <c r="EK41468" s="598"/>
    </row>
    <row r="41469" spans="141:141">
      <c r="EK41469" s="598"/>
    </row>
    <row r="41470" spans="141:141">
      <c r="EK41470" s="598"/>
    </row>
    <row r="41471" spans="141:141">
      <c r="EK41471" s="598"/>
    </row>
    <row r="41472" spans="141:141">
      <c r="EK41472" s="598"/>
    </row>
    <row r="41473" spans="141:141">
      <c r="EK41473" s="598"/>
    </row>
    <row r="41474" spans="141:141">
      <c r="EK41474" s="598"/>
    </row>
    <row r="41475" spans="141:141">
      <c r="EK41475" s="598"/>
    </row>
    <row r="41476" spans="141:141">
      <c r="EK41476" s="598"/>
    </row>
    <row r="41477" spans="141:141">
      <c r="EK41477" s="598"/>
    </row>
    <row r="41478" spans="141:141">
      <c r="EK41478" s="598"/>
    </row>
    <row r="41479" spans="141:141">
      <c r="EK41479" s="598"/>
    </row>
    <row r="41480" spans="141:141">
      <c r="EK41480" s="598"/>
    </row>
    <row r="41481" spans="141:141">
      <c r="EK41481" s="598"/>
    </row>
    <row r="41482" spans="141:141">
      <c r="EK41482" s="598"/>
    </row>
    <row r="41483" spans="141:141">
      <c r="EK41483" s="598"/>
    </row>
    <row r="41484" spans="141:141">
      <c r="EK41484" s="598"/>
    </row>
    <row r="41485" spans="141:141">
      <c r="EK41485" s="598"/>
    </row>
    <row r="41486" spans="141:141">
      <c r="EK41486" s="598"/>
    </row>
    <row r="41487" spans="141:141">
      <c r="EK41487" s="598"/>
    </row>
    <row r="41488" spans="141:141">
      <c r="EK41488" s="598"/>
    </row>
    <row r="41489" spans="141:141">
      <c r="EK41489" s="598"/>
    </row>
    <row r="41490" spans="141:141">
      <c r="EK41490" s="598"/>
    </row>
    <row r="41491" spans="141:141">
      <c r="EK41491" s="598"/>
    </row>
    <row r="41492" spans="141:141">
      <c r="EK41492" s="598"/>
    </row>
    <row r="41493" spans="141:141">
      <c r="EK41493" s="598"/>
    </row>
    <row r="41494" spans="141:141">
      <c r="EK41494" s="598"/>
    </row>
    <row r="41495" spans="141:141">
      <c r="EK41495" s="598"/>
    </row>
    <row r="41496" spans="141:141">
      <c r="EK41496" s="598"/>
    </row>
    <row r="41497" spans="141:141">
      <c r="EK41497" s="598"/>
    </row>
    <row r="41498" spans="141:141">
      <c r="EK41498" s="598"/>
    </row>
    <row r="41499" spans="141:141">
      <c r="EK41499" s="598"/>
    </row>
    <row r="41500" spans="141:141">
      <c r="EK41500" s="598"/>
    </row>
    <row r="41501" spans="141:141">
      <c r="EK41501" s="598"/>
    </row>
    <row r="41502" spans="141:141">
      <c r="EK41502" s="598"/>
    </row>
    <row r="41503" spans="141:141">
      <c r="EK41503" s="598"/>
    </row>
    <row r="41504" spans="141:141">
      <c r="EK41504" s="598"/>
    </row>
    <row r="41505" spans="141:141">
      <c r="EK41505" s="598"/>
    </row>
    <row r="41506" spans="141:141">
      <c r="EK41506" s="598"/>
    </row>
    <row r="41507" spans="141:141">
      <c r="EK41507" s="598"/>
    </row>
    <row r="41508" spans="141:141">
      <c r="EK41508" s="598"/>
    </row>
    <row r="41509" spans="141:141">
      <c r="EK41509" s="598"/>
    </row>
    <row r="41510" spans="141:141">
      <c r="EK41510" s="598"/>
    </row>
    <row r="41511" spans="141:141">
      <c r="EK41511" s="598"/>
    </row>
    <row r="41512" spans="141:141">
      <c r="EK41512" s="598"/>
    </row>
    <row r="41513" spans="141:141">
      <c r="EK41513" s="598"/>
    </row>
    <row r="41514" spans="141:141">
      <c r="EK41514" s="598"/>
    </row>
    <row r="41515" spans="141:141">
      <c r="EK41515" s="598"/>
    </row>
    <row r="41516" spans="141:141">
      <c r="EK41516" s="598"/>
    </row>
    <row r="41517" spans="141:141">
      <c r="EK41517" s="598"/>
    </row>
    <row r="41518" spans="141:141">
      <c r="EK41518" s="598"/>
    </row>
    <row r="41519" spans="141:141">
      <c r="EK41519" s="598"/>
    </row>
    <row r="41520" spans="141:141">
      <c r="EK41520" s="598"/>
    </row>
    <row r="41521" spans="141:141">
      <c r="EK41521" s="598"/>
    </row>
    <row r="41522" spans="141:141">
      <c r="EK41522" s="598"/>
    </row>
    <row r="41523" spans="141:141">
      <c r="EK41523" s="598"/>
    </row>
    <row r="41524" spans="141:141">
      <c r="EK41524" s="598"/>
    </row>
    <row r="41525" spans="141:141">
      <c r="EK41525" s="598"/>
    </row>
    <row r="41526" spans="141:141">
      <c r="EK41526" s="598"/>
    </row>
    <row r="41527" spans="141:141">
      <c r="EK41527" s="598"/>
    </row>
    <row r="41528" spans="141:141">
      <c r="EK41528" s="598"/>
    </row>
    <row r="41529" spans="141:141">
      <c r="EK41529" s="598"/>
    </row>
    <row r="41530" spans="141:141">
      <c r="EK41530" s="598"/>
    </row>
    <row r="41531" spans="141:141">
      <c r="EK41531" s="598"/>
    </row>
    <row r="41532" spans="141:141">
      <c r="EK41532" s="598"/>
    </row>
    <row r="41533" spans="141:141">
      <c r="EK41533" s="598"/>
    </row>
    <row r="41534" spans="141:141">
      <c r="EK41534" s="598"/>
    </row>
    <row r="41535" spans="141:141">
      <c r="EK41535" s="598"/>
    </row>
    <row r="41536" spans="141:141">
      <c r="EK41536" s="598"/>
    </row>
    <row r="41537" spans="141:141">
      <c r="EK41537" s="598"/>
    </row>
    <row r="41538" spans="141:141">
      <c r="EK41538" s="598"/>
    </row>
    <row r="41539" spans="141:141">
      <c r="EK41539" s="598"/>
    </row>
    <row r="41540" spans="141:141">
      <c r="EK41540" s="598"/>
    </row>
    <row r="41541" spans="141:141">
      <c r="EK41541" s="598"/>
    </row>
    <row r="41542" spans="141:141">
      <c r="EK41542" s="598"/>
    </row>
    <row r="41543" spans="141:141">
      <c r="EK41543" s="598"/>
    </row>
    <row r="41544" spans="141:141">
      <c r="EK41544" s="598"/>
    </row>
    <row r="41545" spans="141:141">
      <c r="EK41545" s="598"/>
    </row>
    <row r="41546" spans="141:141">
      <c r="EK41546" s="598"/>
    </row>
    <row r="41547" spans="141:141">
      <c r="EK41547" s="598"/>
    </row>
    <row r="41548" spans="141:141">
      <c r="EK41548" s="598"/>
    </row>
    <row r="41549" spans="141:141">
      <c r="EK41549" s="598"/>
    </row>
    <row r="41550" spans="141:141">
      <c r="EK41550" s="598"/>
    </row>
    <row r="41551" spans="141:141">
      <c r="EK41551" s="598"/>
    </row>
    <row r="41552" spans="141:141">
      <c r="EK41552" s="598"/>
    </row>
    <row r="41553" spans="141:141">
      <c r="EK41553" s="598"/>
    </row>
    <row r="41554" spans="141:141">
      <c r="EK41554" s="598"/>
    </row>
    <row r="41555" spans="141:141">
      <c r="EK41555" s="598"/>
    </row>
    <row r="41556" spans="141:141">
      <c r="EK41556" s="598"/>
    </row>
    <row r="41557" spans="141:141">
      <c r="EK41557" s="598"/>
    </row>
    <row r="41558" spans="141:141">
      <c r="EK41558" s="598"/>
    </row>
    <row r="41559" spans="141:141">
      <c r="EK41559" s="598"/>
    </row>
    <row r="41560" spans="141:141">
      <c r="EK41560" s="598"/>
    </row>
    <row r="41561" spans="141:141">
      <c r="EK41561" s="598"/>
    </row>
    <row r="41562" spans="141:141">
      <c r="EK41562" s="598"/>
    </row>
    <row r="41563" spans="141:141">
      <c r="EK41563" s="598"/>
    </row>
    <row r="41564" spans="141:141">
      <c r="EK41564" s="598"/>
    </row>
    <row r="41565" spans="141:141">
      <c r="EK41565" s="598"/>
    </row>
    <row r="41566" spans="141:141">
      <c r="EK41566" s="598"/>
    </row>
    <row r="41567" spans="141:141">
      <c r="EK41567" s="598"/>
    </row>
    <row r="41568" spans="141:141">
      <c r="EK41568" s="598"/>
    </row>
    <row r="41569" spans="141:141">
      <c r="EK41569" s="598"/>
    </row>
    <row r="41570" spans="141:141">
      <c r="EK41570" s="598"/>
    </row>
    <row r="41571" spans="141:141">
      <c r="EK41571" s="598"/>
    </row>
    <row r="41572" spans="141:141">
      <c r="EK41572" s="598"/>
    </row>
    <row r="41573" spans="141:141">
      <c r="EK41573" s="598"/>
    </row>
    <row r="41574" spans="141:141">
      <c r="EK41574" s="598"/>
    </row>
    <row r="41575" spans="141:141">
      <c r="EK41575" s="598"/>
    </row>
    <row r="41576" spans="141:141">
      <c r="EK41576" s="598"/>
    </row>
    <row r="41577" spans="141:141">
      <c r="EK41577" s="598"/>
    </row>
    <row r="41578" spans="141:141">
      <c r="EK41578" s="598"/>
    </row>
    <row r="41579" spans="141:141">
      <c r="EK41579" s="598"/>
    </row>
    <row r="41580" spans="141:141">
      <c r="EK41580" s="598"/>
    </row>
    <row r="41581" spans="141:141">
      <c r="EK41581" s="598"/>
    </row>
    <row r="41582" spans="141:141">
      <c r="EK41582" s="598"/>
    </row>
    <row r="41583" spans="141:141">
      <c r="EK41583" s="598"/>
    </row>
    <row r="41584" spans="141:141">
      <c r="EK41584" s="598"/>
    </row>
    <row r="41585" spans="141:141">
      <c r="EK41585" s="598"/>
    </row>
    <row r="41586" spans="141:141">
      <c r="EK41586" s="598"/>
    </row>
    <row r="41587" spans="141:141">
      <c r="EK41587" s="598"/>
    </row>
    <row r="41588" spans="141:141">
      <c r="EK41588" s="598"/>
    </row>
    <row r="41589" spans="141:141">
      <c r="EK41589" s="598"/>
    </row>
    <row r="41590" spans="141:141">
      <c r="EK41590" s="598"/>
    </row>
    <row r="41591" spans="141:141">
      <c r="EK41591" s="598"/>
    </row>
    <row r="41592" spans="141:141">
      <c r="EK41592" s="598"/>
    </row>
    <row r="41593" spans="141:141">
      <c r="EK41593" s="598"/>
    </row>
    <row r="41594" spans="141:141">
      <c r="EK41594" s="598"/>
    </row>
    <row r="41595" spans="141:141">
      <c r="EK41595" s="598"/>
    </row>
    <row r="41596" spans="141:141">
      <c r="EK41596" s="598"/>
    </row>
    <row r="41597" spans="141:141">
      <c r="EK41597" s="598"/>
    </row>
    <row r="41598" spans="141:141">
      <c r="EK41598" s="598"/>
    </row>
    <row r="41599" spans="141:141">
      <c r="EK41599" s="598"/>
    </row>
    <row r="41600" spans="141:141">
      <c r="EK41600" s="598"/>
    </row>
    <row r="41601" spans="141:141">
      <c r="EK41601" s="598"/>
    </row>
    <row r="41602" spans="141:141">
      <c r="EK41602" s="598"/>
    </row>
    <row r="41603" spans="141:141">
      <c r="EK41603" s="598"/>
    </row>
    <row r="41604" spans="141:141">
      <c r="EK41604" s="598"/>
    </row>
    <row r="41605" spans="141:141">
      <c r="EK41605" s="598"/>
    </row>
    <row r="41606" spans="141:141">
      <c r="EK41606" s="598"/>
    </row>
    <row r="41607" spans="141:141">
      <c r="EK41607" s="598"/>
    </row>
    <row r="41608" spans="141:141">
      <c r="EK41608" s="598"/>
    </row>
    <row r="41609" spans="141:141">
      <c r="EK41609" s="598"/>
    </row>
    <row r="41610" spans="141:141">
      <c r="EK41610" s="598"/>
    </row>
    <row r="41611" spans="141:141">
      <c r="EK41611" s="598"/>
    </row>
    <row r="41612" spans="141:141">
      <c r="EK41612" s="598"/>
    </row>
    <row r="41613" spans="141:141">
      <c r="EK41613" s="598"/>
    </row>
    <row r="41614" spans="141:141">
      <c r="EK41614" s="598"/>
    </row>
    <row r="41615" spans="141:141">
      <c r="EK41615" s="598"/>
    </row>
    <row r="41616" spans="141:141">
      <c r="EK41616" s="598"/>
    </row>
    <row r="41617" spans="141:141">
      <c r="EK41617" s="598"/>
    </row>
    <row r="41618" spans="141:141">
      <c r="EK41618" s="598"/>
    </row>
    <row r="41619" spans="141:141">
      <c r="EK41619" s="598"/>
    </row>
    <row r="41620" spans="141:141">
      <c r="EK41620" s="598"/>
    </row>
    <row r="41621" spans="141:141">
      <c r="EK41621" s="598"/>
    </row>
    <row r="41622" spans="141:141">
      <c r="EK41622" s="598"/>
    </row>
    <row r="41623" spans="141:141">
      <c r="EK41623" s="598"/>
    </row>
    <row r="41624" spans="141:141">
      <c r="EK41624" s="598"/>
    </row>
    <row r="41625" spans="141:141">
      <c r="EK41625" s="598"/>
    </row>
    <row r="41626" spans="141:141">
      <c r="EK41626" s="598"/>
    </row>
    <row r="41627" spans="141:141">
      <c r="EK41627" s="598"/>
    </row>
    <row r="41628" spans="141:141">
      <c r="EK41628" s="598"/>
    </row>
    <row r="41629" spans="141:141">
      <c r="EK41629" s="598"/>
    </row>
    <row r="41630" spans="141:141">
      <c r="EK41630" s="598"/>
    </row>
    <row r="41631" spans="141:141">
      <c r="EK41631" s="598"/>
    </row>
    <row r="41632" spans="141:141">
      <c r="EK41632" s="598"/>
    </row>
    <row r="41633" spans="141:141">
      <c r="EK41633" s="598"/>
    </row>
    <row r="41634" spans="141:141">
      <c r="EK41634" s="598"/>
    </row>
    <row r="41635" spans="141:141">
      <c r="EK41635" s="598"/>
    </row>
    <row r="41636" spans="141:141">
      <c r="EK41636" s="598"/>
    </row>
    <row r="41637" spans="141:141">
      <c r="EK41637" s="598"/>
    </row>
    <row r="41638" spans="141:141">
      <c r="EK41638" s="598"/>
    </row>
    <row r="41639" spans="141:141">
      <c r="EK41639" s="598"/>
    </row>
    <row r="41640" spans="141:141">
      <c r="EK41640" s="598"/>
    </row>
    <row r="41641" spans="141:141">
      <c r="EK41641" s="598"/>
    </row>
    <row r="41642" spans="141:141">
      <c r="EK41642" s="598"/>
    </row>
    <row r="41643" spans="141:141">
      <c r="EK41643" s="598"/>
    </row>
    <row r="41644" spans="141:141">
      <c r="EK41644" s="598"/>
    </row>
    <row r="41645" spans="141:141">
      <c r="EK41645" s="598"/>
    </row>
    <row r="41646" spans="141:141">
      <c r="EK41646" s="598"/>
    </row>
    <row r="41647" spans="141:141">
      <c r="EK41647" s="598"/>
    </row>
    <row r="41648" spans="141:141">
      <c r="EK41648" s="598"/>
    </row>
    <row r="41649" spans="141:141">
      <c r="EK41649" s="598"/>
    </row>
    <row r="41650" spans="141:141">
      <c r="EK41650" s="598"/>
    </row>
    <row r="41651" spans="141:141">
      <c r="EK41651" s="598"/>
    </row>
    <row r="41652" spans="141:141">
      <c r="EK41652" s="598"/>
    </row>
    <row r="41653" spans="141:141">
      <c r="EK41653" s="598"/>
    </row>
    <row r="41654" spans="141:141">
      <c r="EK41654" s="598"/>
    </row>
    <row r="41655" spans="141:141">
      <c r="EK41655" s="598"/>
    </row>
    <row r="41656" spans="141:141">
      <c r="EK41656" s="598"/>
    </row>
    <row r="41657" spans="141:141">
      <c r="EK41657" s="598"/>
    </row>
    <row r="41658" spans="141:141">
      <c r="EK41658" s="598"/>
    </row>
    <row r="41659" spans="141:141">
      <c r="EK41659" s="598"/>
    </row>
    <row r="41660" spans="141:141">
      <c r="EK41660" s="598"/>
    </row>
    <row r="41661" spans="141:141">
      <c r="EK41661" s="598"/>
    </row>
    <row r="41662" spans="141:141">
      <c r="EK41662" s="598"/>
    </row>
    <row r="41663" spans="141:141">
      <c r="EK41663" s="598"/>
    </row>
    <row r="41664" spans="141:141">
      <c r="EK41664" s="598"/>
    </row>
    <row r="41665" spans="141:141">
      <c r="EK41665" s="598"/>
    </row>
    <row r="41666" spans="141:141">
      <c r="EK41666" s="598"/>
    </row>
    <row r="41667" spans="141:141">
      <c r="EK41667" s="598"/>
    </row>
    <row r="41668" spans="141:141">
      <c r="EK41668" s="598"/>
    </row>
    <row r="41669" spans="141:141">
      <c r="EK41669" s="598"/>
    </row>
    <row r="41670" spans="141:141">
      <c r="EK41670" s="598"/>
    </row>
    <row r="41671" spans="141:141">
      <c r="EK41671" s="598"/>
    </row>
    <row r="41672" spans="141:141">
      <c r="EK41672" s="598"/>
    </row>
    <row r="41673" spans="141:141">
      <c r="EK41673" s="598"/>
    </row>
    <row r="41674" spans="141:141">
      <c r="EK41674" s="598"/>
    </row>
    <row r="41675" spans="141:141">
      <c r="EK41675" s="598"/>
    </row>
    <row r="41676" spans="141:141">
      <c r="EK41676" s="598"/>
    </row>
    <row r="41677" spans="141:141">
      <c r="EK41677" s="598"/>
    </row>
    <row r="41678" spans="141:141">
      <c r="EK41678" s="598"/>
    </row>
    <row r="41679" spans="141:141">
      <c r="EK41679" s="598"/>
    </row>
    <row r="41680" spans="141:141">
      <c r="EK41680" s="598"/>
    </row>
    <row r="41681" spans="141:141">
      <c r="EK41681" s="598"/>
    </row>
    <row r="41682" spans="141:141">
      <c r="EK41682" s="598"/>
    </row>
    <row r="41683" spans="141:141">
      <c r="EK41683" s="598"/>
    </row>
    <row r="41684" spans="141:141">
      <c r="EK41684" s="598"/>
    </row>
    <row r="41685" spans="141:141">
      <c r="EK41685" s="598"/>
    </row>
    <row r="41686" spans="141:141">
      <c r="EK41686" s="598"/>
    </row>
    <row r="41687" spans="141:141">
      <c r="EK41687" s="598"/>
    </row>
    <row r="41688" spans="141:141">
      <c r="EK41688" s="598"/>
    </row>
    <row r="41689" spans="141:141">
      <c r="EK41689" s="598"/>
    </row>
    <row r="41690" spans="141:141">
      <c r="EK41690" s="598"/>
    </row>
    <row r="41691" spans="141:141">
      <c r="EK41691" s="598"/>
    </row>
    <row r="41692" spans="141:141">
      <c r="EK41692" s="598"/>
    </row>
    <row r="41693" spans="141:141">
      <c r="EK41693" s="598"/>
    </row>
    <row r="41694" spans="141:141">
      <c r="EK41694" s="598"/>
    </row>
    <row r="41695" spans="141:141">
      <c r="EK41695" s="598"/>
    </row>
    <row r="41696" spans="141:141">
      <c r="EK41696" s="598"/>
    </row>
    <row r="41697" spans="141:141">
      <c r="EK41697" s="598"/>
    </row>
    <row r="41698" spans="141:141">
      <c r="EK41698" s="598"/>
    </row>
    <row r="41699" spans="141:141">
      <c r="EK41699" s="598"/>
    </row>
    <row r="41700" spans="141:141">
      <c r="EK41700" s="598"/>
    </row>
    <row r="41701" spans="141:141">
      <c r="EK41701" s="598"/>
    </row>
    <row r="41702" spans="141:141">
      <c r="EK41702" s="598"/>
    </row>
    <row r="41703" spans="141:141">
      <c r="EK41703" s="598"/>
    </row>
    <row r="41704" spans="141:141">
      <c r="EK41704" s="598"/>
    </row>
    <row r="41705" spans="141:141">
      <c r="EK41705" s="598"/>
    </row>
    <row r="41706" spans="141:141">
      <c r="EK41706" s="598"/>
    </row>
    <row r="41707" spans="141:141">
      <c r="EK41707" s="598"/>
    </row>
    <row r="41708" spans="141:141">
      <c r="EK41708" s="598"/>
    </row>
    <row r="41709" spans="141:141">
      <c r="EK41709" s="598"/>
    </row>
    <row r="41710" spans="141:141">
      <c r="EK41710" s="598"/>
    </row>
    <row r="41711" spans="141:141">
      <c r="EK41711" s="598"/>
    </row>
    <row r="41712" spans="141:141">
      <c r="EK41712" s="598"/>
    </row>
    <row r="41713" spans="141:141">
      <c r="EK41713" s="598"/>
    </row>
    <row r="41714" spans="141:141">
      <c r="EK41714" s="598"/>
    </row>
    <row r="41715" spans="141:141">
      <c r="EK41715" s="598"/>
    </row>
    <row r="41716" spans="141:141">
      <c r="EK41716" s="598"/>
    </row>
    <row r="41717" spans="141:141">
      <c r="EK41717" s="598"/>
    </row>
    <row r="41718" spans="141:141">
      <c r="EK41718" s="598"/>
    </row>
    <row r="41719" spans="141:141">
      <c r="EK41719" s="598"/>
    </row>
    <row r="41720" spans="141:141">
      <c r="EK41720" s="598"/>
    </row>
    <row r="41721" spans="141:141">
      <c r="EK41721" s="598"/>
    </row>
    <row r="41722" spans="141:141">
      <c r="EK41722" s="598"/>
    </row>
    <row r="41723" spans="141:141">
      <c r="EK41723" s="598"/>
    </row>
    <row r="41724" spans="141:141">
      <c r="EK41724" s="598"/>
    </row>
    <row r="41725" spans="141:141">
      <c r="EK41725" s="598"/>
    </row>
    <row r="41726" spans="141:141">
      <c r="EK41726" s="598"/>
    </row>
    <row r="41727" spans="141:141">
      <c r="EK41727" s="598"/>
    </row>
    <row r="41728" spans="141:141">
      <c r="EK41728" s="598"/>
    </row>
    <row r="41729" spans="141:141">
      <c r="EK41729" s="598"/>
    </row>
    <row r="41730" spans="141:141">
      <c r="EK41730" s="598"/>
    </row>
    <row r="41731" spans="141:141">
      <c r="EK41731" s="598"/>
    </row>
    <row r="41732" spans="141:141">
      <c r="EK41732" s="598"/>
    </row>
    <row r="41733" spans="141:141">
      <c r="EK41733" s="598"/>
    </row>
    <row r="41734" spans="141:141">
      <c r="EK41734" s="598"/>
    </row>
    <row r="41735" spans="141:141">
      <c r="EK41735" s="598"/>
    </row>
    <row r="41736" spans="141:141">
      <c r="EK41736" s="598"/>
    </row>
    <row r="41737" spans="141:141">
      <c r="EK41737" s="598"/>
    </row>
    <row r="41738" spans="141:141">
      <c r="EK41738" s="598"/>
    </row>
    <row r="41739" spans="141:141">
      <c r="EK41739" s="598"/>
    </row>
    <row r="41740" spans="141:141">
      <c r="EK41740" s="598"/>
    </row>
    <row r="41741" spans="141:141">
      <c r="EK41741" s="598"/>
    </row>
    <row r="41742" spans="141:141">
      <c r="EK41742" s="598"/>
    </row>
    <row r="41743" spans="141:141">
      <c r="EK41743" s="598"/>
    </row>
    <row r="41744" spans="141:141">
      <c r="EK41744" s="598"/>
    </row>
    <row r="41745" spans="141:141">
      <c r="EK41745" s="598"/>
    </row>
    <row r="41746" spans="141:141">
      <c r="EK41746" s="598"/>
    </row>
    <row r="41747" spans="141:141">
      <c r="EK41747" s="598"/>
    </row>
    <row r="41748" spans="141:141">
      <c r="EK41748" s="598"/>
    </row>
    <row r="41749" spans="141:141">
      <c r="EK41749" s="598"/>
    </row>
    <row r="41750" spans="141:141">
      <c r="EK41750" s="598"/>
    </row>
    <row r="41751" spans="141:141">
      <c r="EK41751" s="598"/>
    </row>
    <row r="41752" spans="141:141">
      <c r="EK41752" s="598"/>
    </row>
    <row r="41753" spans="141:141">
      <c r="EK41753" s="598"/>
    </row>
    <row r="41754" spans="141:141">
      <c r="EK41754" s="598"/>
    </row>
    <row r="41755" spans="141:141">
      <c r="EK41755" s="598"/>
    </row>
    <row r="41756" spans="141:141">
      <c r="EK41756" s="598"/>
    </row>
    <row r="41757" spans="141:141">
      <c r="EK41757" s="598"/>
    </row>
    <row r="41758" spans="141:141">
      <c r="EK41758" s="598"/>
    </row>
    <row r="41759" spans="141:141">
      <c r="EK41759" s="598"/>
    </row>
    <row r="41760" spans="141:141">
      <c r="EK41760" s="598"/>
    </row>
    <row r="41761" spans="141:141">
      <c r="EK41761" s="598"/>
    </row>
    <row r="41762" spans="141:141">
      <c r="EK41762" s="598"/>
    </row>
    <row r="41763" spans="141:141">
      <c r="EK41763" s="598"/>
    </row>
    <row r="41764" spans="141:141">
      <c r="EK41764" s="598"/>
    </row>
    <row r="41765" spans="141:141">
      <c r="EK41765" s="598"/>
    </row>
    <row r="41766" spans="141:141">
      <c r="EK41766" s="598"/>
    </row>
    <row r="41767" spans="141:141">
      <c r="EK41767" s="598"/>
    </row>
    <row r="41768" spans="141:141">
      <c r="EK41768" s="598"/>
    </row>
    <row r="41769" spans="141:141">
      <c r="EK41769" s="598"/>
    </row>
    <row r="41770" spans="141:141">
      <c r="EK41770" s="598"/>
    </row>
    <row r="41771" spans="141:141">
      <c r="EK41771" s="598"/>
    </row>
    <row r="41772" spans="141:141">
      <c r="EK41772" s="598"/>
    </row>
    <row r="41773" spans="141:141">
      <c r="EK41773" s="598"/>
    </row>
    <row r="41774" spans="141:141">
      <c r="EK41774" s="598"/>
    </row>
    <row r="41775" spans="141:141">
      <c r="EK41775" s="598"/>
    </row>
    <row r="41776" spans="141:141">
      <c r="EK41776" s="598"/>
    </row>
    <row r="41777" spans="141:141">
      <c r="EK41777" s="598"/>
    </row>
    <row r="41778" spans="141:141">
      <c r="EK41778" s="598"/>
    </row>
    <row r="41779" spans="141:141">
      <c r="EK41779" s="598"/>
    </row>
    <row r="41780" spans="141:141">
      <c r="EK41780" s="598"/>
    </row>
    <row r="41781" spans="141:141">
      <c r="EK41781" s="598"/>
    </row>
    <row r="41782" spans="141:141">
      <c r="EK41782" s="598"/>
    </row>
    <row r="41783" spans="141:141">
      <c r="EK41783" s="598"/>
    </row>
    <row r="41784" spans="141:141">
      <c r="EK41784" s="598"/>
    </row>
    <row r="41785" spans="141:141">
      <c r="EK41785" s="598"/>
    </row>
    <row r="41786" spans="141:141">
      <c r="EK41786" s="598"/>
    </row>
    <row r="41787" spans="141:141">
      <c r="EK41787" s="598"/>
    </row>
    <row r="41788" spans="141:141">
      <c r="EK41788" s="598"/>
    </row>
    <row r="41789" spans="141:141">
      <c r="EK41789" s="598"/>
    </row>
    <row r="41790" spans="141:141">
      <c r="EK41790" s="598"/>
    </row>
    <row r="41791" spans="141:141">
      <c r="EK41791" s="598"/>
    </row>
    <row r="41792" spans="141:141">
      <c r="EK41792" s="598"/>
    </row>
    <row r="41793" spans="141:141">
      <c r="EK41793" s="598"/>
    </row>
    <row r="41794" spans="141:141">
      <c r="EK41794" s="598"/>
    </row>
    <row r="41795" spans="141:141">
      <c r="EK41795" s="598"/>
    </row>
    <row r="41796" spans="141:141">
      <c r="EK41796" s="598"/>
    </row>
    <row r="41797" spans="141:141">
      <c r="EK41797" s="598"/>
    </row>
    <row r="41798" spans="141:141">
      <c r="EK41798" s="598"/>
    </row>
    <row r="41799" spans="141:141">
      <c r="EK41799" s="598"/>
    </row>
    <row r="41800" spans="141:141">
      <c r="EK41800" s="598"/>
    </row>
    <row r="41801" spans="141:141">
      <c r="EK41801" s="598"/>
    </row>
    <row r="41802" spans="141:141">
      <c r="EK41802" s="598"/>
    </row>
    <row r="41803" spans="141:141">
      <c r="EK41803" s="598"/>
    </row>
    <row r="41804" spans="141:141">
      <c r="EK41804" s="598"/>
    </row>
    <row r="41805" spans="141:141">
      <c r="EK41805" s="598"/>
    </row>
    <row r="41806" spans="141:141">
      <c r="EK41806" s="598"/>
    </row>
    <row r="41807" spans="141:141">
      <c r="EK41807" s="598"/>
    </row>
    <row r="41808" spans="141:141">
      <c r="EK41808" s="598"/>
    </row>
    <row r="41809" spans="141:141">
      <c r="EK41809" s="598"/>
    </row>
    <row r="41810" spans="141:141">
      <c r="EK41810" s="598"/>
    </row>
    <row r="41811" spans="141:141">
      <c r="EK41811" s="598"/>
    </row>
    <row r="41812" spans="141:141">
      <c r="EK41812" s="598"/>
    </row>
    <row r="41813" spans="141:141">
      <c r="EK41813" s="598"/>
    </row>
    <row r="41814" spans="141:141">
      <c r="EK41814" s="598"/>
    </row>
    <row r="41815" spans="141:141">
      <c r="EK41815" s="598"/>
    </row>
    <row r="41816" spans="141:141">
      <c r="EK41816" s="598"/>
    </row>
    <row r="41817" spans="141:141">
      <c r="EK41817" s="598"/>
    </row>
    <row r="41818" spans="141:141">
      <c r="EK41818" s="598"/>
    </row>
    <row r="41819" spans="141:141">
      <c r="EK41819" s="598"/>
    </row>
    <row r="41820" spans="141:141">
      <c r="EK41820" s="598"/>
    </row>
    <row r="41821" spans="141:141">
      <c r="EK41821" s="598"/>
    </row>
    <row r="41822" spans="141:141">
      <c r="EK41822" s="598"/>
    </row>
    <row r="41823" spans="141:141">
      <c r="EK41823" s="598"/>
    </row>
    <row r="41824" spans="141:141">
      <c r="EK41824" s="598"/>
    </row>
    <row r="41825" spans="141:141">
      <c r="EK41825" s="598"/>
    </row>
    <row r="41826" spans="141:141">
      <c r="EK41826" s="598"/>
    </row>
    <row r="41827" spans="141:141">
      <c r="EK41827" s="598"/>
    </row>
    <row r="41828" spans="141:141">
      <c r="EK41828" s="598"/>
    </row>
    <row r="41829" spans="141:141">
      <c r="EK41829" s="598"/>
    </row>
    <row r="41830" spans="141:141">
      <c r="EK41830" s="598"/>
    </row>
    <row r="41831" spans="141:141">
      <c r="EK41831" s="598"/>
    </row>
    <row r="41832" spans="141:141">
      <c r="EK41832" s="598"/>
    </row>
    <row r="41833" spans="141:141">
      <c r="EK41833" s="598"/>
    </row>
    <row r="41834" spans="141:141">
      <c r="EK41834" s="598"/>
    </row>
    <row r="41835" spans="141:141">
      <c r="EK41835" s="598"/>
    </row>
    <row r="41836" spans="141:141">
      <c r="EK41836" s="598"/>
    </row>
    <row r="41837" spans="141:141">
      <c r="EK41837" s="598"/>
    </row>
    <row r="41838" spans="141:141">
      <c r="EK41838" s="598"/>
    </row>
    <row r="41839" spans="141:141">
      <c r="EK41839" s="598"/>
    </row>
    <row r="41840" spans="141:141">
      <c r="EK41840" s="598"/>
    </row>
    <row r="41841" spans="141:141">
      <c r="EK41841" s="598"/>
    </row>
    <row r="41842" spans="141:141">
      <c r="EK41842" s="598"/>
    </row>
    <row r="41843" spans="141:141">
      <c r="EK41843" s="598"/>
    </row>
    <row r="41844" spans="141:141">
      <c r="EK41844" s="598"/>
    </row>
    <row r="41845" spans="141:141">
      <c r="EK41845" s="598"/>
    </row>
    <row r="41846" spans="141:141">
      <c r="EK41846" s="598"/>
    </row>
    <row r="41847" spans="141:141">
      <c r="EK41847" s="598"/>
    </row>
    <row r="41848" spans="141:141">
      <c r="EK41848" s="598"/>
    </row>
    <row r="41849" spans="141:141">
      <c r="EK41849" s="598"/>
    </row>
    <row r="41850" spans="141:141">
      <c r="EK41850" s="598"/>
    </row>
    <row r="41851" spans="141:141">
      <c r="EK41851" s="598"/>
    </row>
    <row r="41852" spans="141:141">
      <c r="EK41852" s="598"/>
    </row>
    <row r="41853" spans="141:141">
      <c r="EK41853" s="598"/>
    </row>
    <row r="41854" spans="141:141">
      <c r="EK41854" s="598"/>
    </row>
    <row r="41855" spans="141:141">
      <c r="EK41855" s="598"/>
    </row>
    <row r="41856" spans="141:141">
      <c r="EK41856" s="598"/>
    </row>
    <row r="41857" spans="141:141">
      <c r="EK41857" s="598"/>
    </row>
    <row r="41858" spans="141:141">
      <c r="EK41858" s="598"/>
    </row>
    <row r="41859" spans="141:141">
      <c r="EK41859" s="598"/>
    </row>
    <row r="41860" spans="141:141">
      <c r="EK41860" s="598"/>
    </row>
    <row r="41861" spans="141:141">
      <c r="EK41861" s="598"/>
    </row>
    <row r="41862" spans="141:141">
      <c r="EK41862" s="598"/>
    </row>
    <row r="41863" spans="141:141">
      <c r="EK41863" s="598"/>
    </row>
    <row r="41864" spans="141:141">
      <c r="EK41864" s="598"/>
    </row>
    <row r="41865" spans="141:141">
      <c r="EK41865" s="598"/>
    </row>
    <row r="41866" spans="141:141">
      <c r="EK41866" s="598"/>
    </row>
    <row r="41867" spans="141:141">
      <c r="EK41867" s="598"/>
    </row>
    <row r="41868" spans="141:141">
      <c r="EK41868" s="598"/>
    </row>
    <row r="41869" spans="141:141">
      <c r="EK41869" s="598"/>
    </row>
    <row r="41870" spans="141:141">
      <c r="EK41870" s="598"/>
    </row>
    <row r="41871" spans="141:141">
      <c r="EK41871" s="598"/>
    </row>
    <row r="41872" spans="141:141">
      <c r="EK41872" s="598"/>
    </row>
    <row r="41873" spans="141:141">
      <c r="EK41873" s="598"/>
    </row>
    <row r="41874" spans="141:141">
      <c r="EK41874" s="598"/>
    </row>
    <row r="41875" spans="141:141">
      <c r="EK41875" s="598"/>
    </row>
    <row r="41876" spans="141:141">
      <c r="EK41876" s="598"/>
    </row>
    <row r="41877" spans="141:141">
      <c r="EK41877" s="598"/>
    </row>
    <row r="41878" spans="141:141">
      <c r="EK41878" s="598"/>
    </row>
    <row r="41879" spans="141:141">
      <c r="EK41879" s="598"/>
    </row>
    <row r="41880" spans="141:141">
      <c r="EK41880" s="598"/>
    </row>
    <row r="41881" spans="141:141">
      <c r="EK41881" s="598"/>
    </row>
    <row r="41882" spans="141:141">
      <c r="EK41882" s="598"/>
    </row>
    <row r="41883" spans="141:141">
      <c r="EK41883" s="598"/>
    </row>
    <row r="41884" spans="141:141">
      <c r="EK41884" s="598"/>
    </row>
    <row r="41885" spans="141:141">
      <c r="EK41885" s="598"/>
    </row>
    <row r="41886" spans="141:141">
      <c r="EK41886" s="598"/>
    </row>
    <row r="41887" spans="141:141">
      <c r="EK41887" s="598"/>
    </row>
    <row r="41888" spans="141:141">
      <c r="EK41888" s="598"/>
    </row>
    <row r="41889" spans="141:141">
      <c r="EK41889" s="598"/>
    </row>
    <row r="41890" spans="141:141">
      <c r="EK41890" s="598"/>
    </row>
    <row r="41891" spans="141:141">
      <c r="EK41891" s="598"/>
    </row>
    <row r="41892" spans="141:141">
      <c r="EK41892" s="598"/>
    </row>
    <row r="41893" spans="141:141">
      <c r="EK41893" s="598"/>
    </row>
    <row r="41894" spans="141:141">
      <c r="EK41894" s="598"/>
    </row>
    <row r="41895" spans="141:141">
      <c r="EK41895" s="598"/>
    </row>
    <row r="41896" spans="141:141">
      <c r="EK41896" s="598"/>
    </row>
    <row r="41897" spans="141:141">
      <c r="EK41897" s="598"/>
    </row>
    <row r="41898" spans="141:141">
      <c r="EK41898" s="598"/>
    </row>
    <row r="41899" spans="141:141">
      <c r="EK41899" s="598"/>
    </row>
    <row r="41900" spans="141:141">
      <c r="EK41900" s="598"/>
    </row>
    <row r="41901" spans="141:141">
      <c r="EK41901" s="598"/>
    </row>
    <row r="41902" spans="141:141">
      <c r="EK41902" s="598"/>
    </row>
    <row r="41903" spans="141:141">
      <c r="EK41903" s="598"/>
    </row>
    <row r="41904" spans="141:141">
      <c r="EK41904" s="598"/>
    </row>
    <row r="41905" spans="141:141">
      <c r="EK41905" s="598"/>
    </row>
    <row r="41906" spans="141:141">
      <c r="EK41906" s="598"/>
    </row>
    <row r="41907" spans="141:141">
      <c r="EK41907" s="598"/>
    </row>
    <row r="41908" spans="141:141">
      <c r="EK41908" s="598"/>
    </row>
    <row r="41909" spans="141:141">
      <c r="EK41909" s="598"/>
    </row>
    <row r="41910" spans="141:141">
      <c r="EK41910" s="598"/>
    </row>
    <row r="41911" spans="141:141">
      <c r="EK41911" s="598"/>
    </row>
    <row r="41912" spans="141:141">
      <c r="EK41912" s="598"/>
    </row>
    <row r="41913" spans="141:141">
      <c r="EK41913" s="598"/>
    </row>
    <row r="41914" spans="141:141">
      <c r="EK41914" s="598"/>
    </row>
    <row r="41915" spans="141:141">
      <c r="EK41915" s="598"/>
    </row>
    <row r="41916" spans="141:141">
      <c r="EK41916" s="598"/>
    </row>
    <row r="41917" spans="141:141">
      <c r="EK41917" s="598"/>
    </row>
    <row r="41918" spans="141:141">
      <c r="EK41918" s="598"/>
    </row>
    <row r="41919" spans="141:141">
      <c r="EK41919" s="598"/>
    </row>
    <row r="41920" spans="141:141">
      <c r="EK41920" s="598"/>
    </row>
    <row r="41921" spans="141:141">
      <c r="EK41921" s="598"/>
    </row>
    <row r="41922" spans="141:141">
      <c r="EK41922" s="598"/>
    </row>
    <row r="41923" spans="141:141">
      <c r="EK41923" s="598"/>
    </row>
    <row r="41924" spans="141:141">
      <c r="EK41924" s="598"/>
    </row>
    <row r="41925" spans="141:141">
      <c r="EK41925" s="598"/>
    </row>
    <row r="41926" spans="141:141">
      <c r="EK41926" s="598"/>
    </row>
    <row r="41927" spans="141:141">
      <c r="EK41927" s="598"/>
    </row>
    <row r="41928" spans="141:141">
      <c r="EK41928" s="598"/>
    </row>
    <row r="41929" spans="141:141">
      <c r="EK41929" s="598"/>
    </row>
    <row r="41930" spans="141:141">
      <c r="EK41930" s="598"/>
    </row>
    <row r="41931" spans="141:141">
      <c r="EK41931" s="598"/>
    </row>
    <row r="41932" spans="141:141">
      <c r="EK41932" s="598"/>
    </row>
    <row r="41933" spans="141:141">
      <c r="EK41933" s="598"/>
    </row>
    <row r="41934" spans="141:141">
      <c r="EK41934" s="598"/>
    </row>
    <row r="41935" spans="141:141">
      <c r="EK41935" s="598"/>
    </row>
    <row r="41936" spans="141:141">
      <c r="EK41936" s="598"/>
    </row>
    <row r="41937" spans="141:141">
      <c r="EK41937" s="598"/>
    </row>
    <row r="41938" spans="141:141">
      <c r="EK41938" s="598"/>
    </row>
    <row r="41939" spans="141:141">
      <c r="EK41939" s="598"/>
    </row>
    <row r="41940" spans="141:141">
      <c r="EK41940" s="598"/>
    </row>
    <row r="41941" spans="141:141">
      <c r="EK41941" s="598"/>
    </row>
    <row r="41942" spans="141:141">
      <c r="EK41942" s="598"/>
    </row>
    <row r="41943" spans="141:141">
      <c r="EK41943" s="598"/>
    </row>
    <row r="41944" spans="141:141">
      <c r="EK41944" s="598"/>
    </row>
    <row r="41945" spans="141:141">
      <c r="EK41945" s="598"/>
    </row>
    <row r="41946" spans="141:141">
      <c r="EK41946" s="598"/>
    </row>
    <row r="41947" spans="141:141">
      <c r="EK41947" s="598"/>
    </row>
    <row r="41948" spans="141:141">
      <c r="EK41948" s="598"/>
    </row>
    <row r="41949" spans="141:141">
      <c r="EK41949" s="598"/>
    </row>
    <row r="41950" spans="141:141">
      <c r="EK41950" s="598"/>
    </row>
    <row r="41951" spans="141:141">
      <c r="EK41951" s="598"/>
    </row>
    <row r="41952" spans="141:141">
      <c r="EK41952" s="598"/>
    </row>
    <row r="41953" spans="141:141">
      <c r="EK41953" s="598"/>
    </row>
    <row r="41954" spans="141:141">
      <c r="EK41954" s="598"/>
    </row>
    <row r="41955" spans="141:141">
      <c r="EK41955" s="598"/>
    </row>
    <row r="41956" spans="141:141">
      <c r="EK41956" s="598"/>
    </row>
    <row r="41957" spans="141:141">
      <c r="EK41957" s="598"/>
    </row>
    <row r="41958" spans="141:141">
      <c r="EK41958" s="598"/>
    </row>
    <row r="41959" spans="141:141">
      <c r="EK41959" s="598"/>
    </row>
    <row r="41960" spans="141:141">
      <c r="EK41960" s="598"/>
    </row>
    <row r="41961" spans="141:141">
      <c r="EK41961" s="598"/>
    </row>
    <row r="41962" spans="141:141">
      <c r="EK41962" s="598"/>
    </row>
    <row r="41963" spans="141:141">
      <c r="EK41963" s="598"/>
    </row>
    <row r="41964" spans="141:141">
      <c r="EK41964" s="598"/>
    </row>
    <row r="41965" spans="141:141">
      <c r="EK41965" s="598"/>
    </row>
    <row r="41966" spans="141:141">
      <c r="EK41966" s="598"/>
    </row>
    <row r="41967" spans="141:141">
      <c r="EK41967" s="598"/>
    </row>
    <row r="41968" spans="141:141">
      <c r="EK41968" s="598"/>
    </row>
    <row r="41969" spans="141:141">
      <c r="EK41969" s="598"/>
    </row>
    <row r="41970" spans="141:141">
      <c r="EK41970" s="598"/>
    </row>
    <row r="41971" spans="141:141">
      <c r="EK41971" s="598"/>
    </row>
    <row r="41972" spans="141:141">
      <c r="EK41972" s="598"/>
    </row>
    <row r="41973" spans="141:141">
      <c r="EK41973" s="598"/>
    </row>
    <row r="41974" spans="141:141">
      <c r="EK41974" s="598"/>
    </row>
    <row r="41975" spans="141:141">
      <c r="EK41975" s="598"/>
    </row>
    <row r="41976" spans="141:141">
      <c r="EK41976" s="598"/>
    </row>
    <row r="41977" spans="141:141">
      <c r="EK41977" s="598"/>
    </row>
    <row r="41978" spans="141:141">
      <c r="EK41978" s="598"/>
    </row>
    <row r="41979" spans="141:141">
      <c r="EK41979" s="598"/>
    </row>
    <row r="41980" spans="141:141">
      <c r="EK41980" s="598"/>
    </row>
    <row r="41981" spans="141:141">
      <c r="EK41981" s="598"/>
    </row>
    <row r="41982" spans="141:141">
      <c r="EK41982" s="598"/>
    </row>
    <row r="41983" spans="141:141">
      <c r="EK41983" s="598"/>
    </row>
    <row r="41984" spans="141:141">
      <c r="EK41984" s="598"/>
    </row>
    <row r="41985" spans="141:141">
      <c r="EK41985" s="598"/>
    </row>
    <row r="41986" spans="141:141">
      <c r="EK41986" s="598"/>
    </row>
    <row r="41987" spans="141:141">
      <c r="EK41987" s="598"/>
    </row>
    <row r="41988" spans="141:141">
      <c r="EK41988" s="598"/>
    </row>
    <row r="41989" spans="141:141">
      <c r="EK41989" s="598"/>
    </row>
    <row r="41990" spans="141:141">
      <c r="EK41990" s="598"/>
    </row>
    <row r="41991" spans="141:141">
      <c r="EK41991" s="598"/>
    </row>
    <row r="41992" spans="141:141">
      <c r="EK41992" s="598"/>
    </row>
    <row r="41993" spans="141:141">
      <c r="EK41993" s="598"/>
    </row>
    <row r="41994" spans="141:141">
      <c r="EK41994" s="598"/>
    </row>
    <row r="41995" spans="141:141">
      <c r="EK41995" s="598"/>
    </row>
    <row r="41996" spans="141:141">
      <c r="EK41996" s="598"/>
    </row>
    <row r="41997" spans="141:141">
      <c r="EK41997" s="598"/>
    </row>
    <row r="41998" spans="141:141">
      <c r="EK41998" s="598"/>
    </row>
    <row r="41999" spans="141:141">
      <c r="EK41999" s="598"/>
    </row>
    <row r="42000" spans="141:141">
      <c r="EK42000" s="598"/>
    </row>
    <row r="42001" spans="141:141">
      <c r="EK42001" s="598"/>
    </row>
    <row r="42002" spans="141:141">
      <c r="EK42002" s="598"/>
    </row>
    <row r="42003" spans="141:141">
      <c r="EK42003" s="598"/>
    </row>
    <row r="42004" spans="141:141">
      <c r="EK42004" s="598"/>
    </row>
    <row r="42005" spans="141:141">
      <c r="EK42005" s="598"/>
    </row>
    <row r="42006" spans="141:141">
      <c r="EK42006" s="598"/>
    </row>
    <row r="42007" spans="141:141">
      <c r="EK42007" s="598"/>
    </row>
    <row r="42008" spans="141:141">
      <c r="EK42008" s="598"/>
    </row>
    <row r="42009" spans="141:141">
      <c r="EK42009" s="598"/>
    </row>
    <row r="42010" spans="141:141">
      <c r="EK42010" s="598"/>
    </row>
    <row r="42011" spans="141:141">
      <c r="EK42011" s="598"/>
    </row>
    <row r="42012" spans="141:141">
      <c r="EK42012" s="598"/>
    </row>
    <row r="42013" spans="141:141">
      <c r="EK42013" s="598"/>
    </row>
    <row r="42014" spans="141:141">
      <c r="EK42014" s="598"/>
    </row>
    <row r="42015" spans="141:141">
      <c r="EK42015" s="598"/>
    </row>
    <row r="42016" spans="141:141">
      <c r="EK42016" s="598"/>
    </row>
    <row r="42017" spans="141:141">
      <c r="EK42017" s="598"/>
    </row>
    <row r="42018" spans="141:141">
      <c r="EK42018" s="598"/>
    </row>
    <row r="42019" spans="141:141">
      <c r="EK42019" s="598"/>
    </row>
    <row r="42020" spans="141:141">
      <c r="EK42020" s="598"/>
    </row>
    <row r="42021" spans="141:141">
      <c r="EK42021" s="598"/>
    </row>
    <row r="42022" spans="141:141">
      <c r="EK42022" s="598"/>
    </row>
    <row r="42023" spans="141:141">
      <c r="EK42023" s="598"/>
    </row>
    <row r="42024" spans="141:141">
      <c r="EK42024" s="598"/>
    </row>
    <row r="42025" spans="141:141">
      <c r="EK42025" s="598"/>
    </row>
    <row r="42026" spans="141:141">
      <c r="EK42026" s="598"/>
    </row>
    <row r="42027" spans="141:141">
      <c r="EK42027" s="598"/>
    </row>
    <row r="42028" spans="141:141">
      <c r="EK42028" s="598"/>
    </row>
    <row r="42029" spans="141:141">
      <c r="EK42029" s="598"/>
    </row>
    <row r="42030" spans="141:141">
      <c r="EK42030" s="598"/>
    </row>
    <row r="42031" spans="141:141">
      <c r="EK42031" s="598"/>
    </row>
    <row r="42032" spans="141:141">
      <c r="EK42032" s="598"/>
    </row>
    <row r="42033" spans="141:141">
      <c r="EK42033" s="598"/>
    </row>
    <row r="42034" spans="141:141">
      <c r="EK42034" s="598"/>
    </row>
    <row r="42035" spans="141:141">
      <c r="EK42035" s="598"/>
    </row>
    <row r="42036" spans="141:141">
      <c r="EK42036" s="598"/>
    </row>
    <row r="42037" spans="141:141">
      <c r="EK42037" s="598"/>
    </row>
    <row r="42038" spans="141:141">
      <c r="EK42038" s="598"/>
    </row>
    <row r="42039" spans="141:141">
      <c r="EK42039" s="598"/>
    </row>
    <row r="42040" spans="141:141">
      <c r="EK42040" s="598"/>
    </row>
    <row r="42041" spans="141:141">
      <c r="EK42041" s="598"/>
    </row>
    <row r="42042" spans="141:141">
      <c r="EK42042" s="598"/>
    </row>
    <row r="42043" spans="141:141">
      <c r="EK42043" s="598"/>
    </row>
    <row r="42044" spans="141:141">
      <c r="EK42044" s="598"/>
    </row>
    <row r="42045" spans="141:141">
      <c r="EK42045" s="598"/>
    </row>
    <row r="42046" spans="141:141">
      <c r="EK42046" s="598"/>
    </row>
    <row r="42047" spans="141:141">
      <c r="EK42047" s="598"/>
    </row>
    <row r="42048" spans="141:141">
      <c r="EK42048" s="598"/>
    </row>
    <row r="42049" spans="141:141">
      <c r="EK42049" s="598"/>
    </row>
    <row r="42050" spans="141:141">
      <c r="EK42050" s="598"/>
    </row>
    <row r="42051" spans="141:141">
      <c r="EK42051" s="598"/>
    </row>
    <row r="42052" spans="141:141">
      <c r="EK42052" s="598"/>
    </row>
    <row r="42053" spans="141:141">
      <c r="EK42053" s="598"/>
    </row>
    <row r="42054" spans="141:141">
      <c r="EK42054" s="598"/>
    </row>
    <row r="42055" spans="141:141">
      <c r="EK42055" s="598"/>
    </row>
    <row r="42056" spans="141:141">
      <c r="EK42056" s="598"/>
    </row>
    <row r="42057" spans="141:141">
      <c r="EK42057" s="598"/>
    </row>
    <row r="42058" spans="141:141">
      <c r="EK42058" s="598"/>
    </row>
    <row r="42059" spans="141:141">
      <c r="EK42059" s="598"/>
    </row>
    <row r="42060" spans="141:141">
      <c r="EK42060" s="598"/>
    </row>
    <row r="42061" spans="141:141">
      <c r="EK42061" s="598"/>
    </row>
    <row r="42062" spans="141:141">
      <c r="EK42062" s="598"/>
    </row>
    <row r="42063" spans="141:141">
      <c r="EK42063" s="598"/>
    </row>
    <row r="42064" spans="141:141">
      <c r="EK42064" s="598"/>
    </row>
    <row r="42065" spans="141:141">
      <c r="EK42065" s="598"/>
    </row>
    <row r="42066" spans="141:141">
      <c r="EK42066" s="598"/>
    </row>
    <row r="42067" spans="141:141">
      <c r="EK42067" s="598"/>
    </row>
    <row r="42068" spans="141:141">
      <c r="EK42068" s="598"/>
    </row>
    <row r="42069" spans="141:141">
      <c r="EK42069" s="598"/>
    </row>
    <row r="42070" spans="141:141">
      <c r="EK42070" s="598"/>
    </row>
    <row r="42071" spans="141:141">
      <c r="EK42071" s="598"/>
    </row>
    <row r="42072" spans="141:141">
      <c r="EK42072" s="598"/>
    </row>
    <row r="42073" spans="141:141">
      <c r="EK42073" s="598"/>
    </row>
    <row r="42074" spans="141:141">
      <c r="EK42074" s="598"/>
    </row>
    <row r="42075" spans="141:141">
      <c r="EK42075" s="598"/>
    </row>
    <row r="42076" spans="141:141">
      <c r="EK42076" s="598"/>
    </row>
    <row r="42077" spans="141:141">
      <c r="EK42077" s="598"/>
    </row>
    <row r="42078" spans="141:141">
      <c r="EK42078" s="598"/>
    </row>
    <row r="42079" spans="141:141">
      <c r="EK42079" s="598"/>
    </row>
    <row r="42080" spans="141:141">
      <c r="EK42080" s="598"/>
    </row>
    <row r="42081" spans="141:141">
      <c r="EK42081" s="598"/>
    </row>
    <row r="42082" spans="141:141">
      <c r="EK42082" s="598"/>
    </row>
    <row r="42083" spans="141:141">
      <c r="EK42083" s="598"/>
    </row>
    <row r="42084" spans="141:141">
      <c r="EK42084" s="598"/>
    </row>
    <row r="42085" spans="141:141">
      <c r="EK42085" s="598"/>
    </row>
    <row r="42086" spans="141:141">
      <c r="EK42086" s="598"/>
    </row>
    <row r="42087" spans="141:141">
      <c r="EK42087" s="598"/>
    </row>
    <row r="42088" spans="141:141">
      <c r="EK42088" s="598"/>
    </row>
    <row r="42089" spans="141:141">
      <c r="EK42089" s="598"/>
    </row>
    <row r="42090" spans="141:141">
      <c r="EK42090" s="598"/>
    </row>
    <row r="42091" spans="141:141">
      <c r="EK42091" s="598"/>
    </row>
    <row r="42092" spans="141:141">
      <c r="EK42092" s="598"/>
    </row>
    <row r="42093" spans="141:141">
      <c r="EK42093" s="598"/>
    </row>
    <row r="42094" spans="141:141">
      <c r="EK42094" s="598"/>
    </row>
    <row r="42095" spans="141:141">
      <c r="EK42095" s="598"/>
    </row>
    <row r="42096" spans="141:141">
      <c r="EK42096" s="598"/>
    </row>
    <row r="42097" spans="141:141">
      <c r="EK42097" s="598"/>
    </row>
    <row r="42098" spans="141:141">
      <c r="EK42098" s="598"/>
    </row>
    <row r="42099" spans="141:141">
      <c r="EK42099" s="598"/>
    </row>
    <row r="42100" spans="141:141">
      <c r="EK42100" s="598"/>
    </row>
    <row r="42101" spans="141:141">
      <c r="EK42101" s="598"/>
    </row>
    <row r="42102" spans="141:141">
      <c r="EK42102" s="598"/>
    </row>
    <row r="42103" spans="141:141">
      <c r="EK42103" s="598"/>
    </row>
    <row r="42104" spans="141:141">
      <c r="EK42104" s="598"/>
    </row>
    <row r="42105" spans="141:141">
      <c r="EK42105" s="598"/>
    </row>
    <row r="42106" spans="141:141">
      <c r="EK42106" s="598"/>
    </row>
    <row r="42107" spans="141:141">
      <c r="EK42107" s="598"/>
    </row>
    <row r="42108" spans="141:141">
      <c r="EK42108" s="598"/>
    </row>
    <row r="42109" spans="141:141">
      <c r="EK42109" s="598"/>
    </row>
    <row r="42110" spans="141:141">
      <c r="EK42110" s="598"/>
    </row>
    <row r="42111" spans="141:141">
      <c r="EK42111" s="598"/>
    </row>
    <row r="42112" spans="141:141">
      <c r="EK42112" s="598"/>
    </row>
    <row r="42113" spans="141:141">
      <c r="EK42113" s="598"/>
    </row>
    <row r="42114" spans="141:141">
      <c r="EK42114" s="598"/>
    </row>
    <row r="42115" spans="141:141">
      <c r="EK42115" s="598"/>
    </row>
    <row r="42116" spans="141:141">
      <c r="EK42116" s="598"/>
    </row>
    <row r="42117" spans="141:141">
      <c r="EK42117" s="598"/>
    </row>
    <row r="42118" spans="141:141">
      <c r="EK42118" s="598"/>
    </row>
    <row r="42119" spans="141:141">
      <c r="EK42119" s="598"/>
    </row>
    <row r="42120" spans="141:141">
      <c r="EK42120" s="598"/>
    </row>
    <row r="42121" spans="141:141">
      <c r="EK42121" s="598"/>
    </row>
    <row r="42122" spans="141:141">
      <c r="EK42122" s="598"/>
    </row>
    <row r="42123" spans="141:141">
      <c r="EK42123" s="598"/>
    </row>
    <row r="42124" spans="141:141">
      <c r="EK42124" s="598"/>
    </row>
    <row r="42125" spans="141:141">
      <c r="EK42125" s="598"/>
    </row>
    <row r="42126" spans="141:141">
      <c r="EK42126" s="598"/>
    </row>
    <row r="42127" spans="141:141">
      <c r="EK42127" s="598"/>
    </row>
    <row r="42128" spans="141:141">
      <c r="EK42128" s="598"/>
    </row>
    <row r="42129" spans="141:141">
      <c r="EK42129" s="598"/>
    </row>
    <row r="42130" spans="141:141">
      <c r="EK42130" s="598"/>
    </row>
    <row r="42131" spans="141:141">
      <c r="EK42131" s="598"/>
    </row>
    <row r="42132" spans="141:141">
      <c r="EK42132" s="598"/>
    </row>
    <row r="42133" spans="141:141">
      <c r="EK42133" s="598"/>
    </row>
    <row r="42134" spans="141:141">
      <c r="EK42134" s="598"/>
    </row>
    <row r="42135" spans="141:141">
      <c r="EK42135" s="598"/>
    </row>
    <row r="42136" spans="141:141">
      <c r="EK42136" s="598"/>
    </row>
    <row r="42137" spans="141:141">
      <c r="EK42137" s="598"/>
    </row>
    <row r="42138" spans="141:141">
      <c r="EK42138" s="598"/>
    </row>
    <row r="42139" spans="141:141">
      <c r="EK42139" s="598"/>
    </row>
    <row r="42140" spans="141:141">
      <c r="EK42140" s="598"/>
    </row>
    <row r="42141" spans="141:141">
      <c r="EK42141" s="598"/>
    </row>
    <row r="42142" spans="141:141">
      <c r="EK42142" s="598"/>
    </row>
    <row r="42143" spans="141:141">
      <c r="EK42143" s="598"/>
    </row>
    <row r="42144" spans="141:141">
      <c r="EK42144" s="598"/>
    </row>
    <row r="42145" spans="141:141">
      <c r="EK42145" s="598"/>
    </row>
    <row r="42146" spans="141:141">
      <c r="EK42146" s="598"/>
    </row>
    <row r="42147" spans="141:141">
      <c r="EK42147" s="598"/>
    </row>
    <row r="42148" spans="141:141">
      <c r="EK42148" s="598"/>
    </row>
    <row r="42149" spans="141:141">
      <c r="EK42149" s="598"/>
    </row>
    <row r="42150" spans="141:141">
      <c r="EK42150" s="598"/>
    </row>
    <row r="42151" spans="141:141">
      <c r="EK42151" s="598"/>
    </row>
    <row r="42152" spans="141:141">
      <c r="EK42152" s="598"/>
    </row>
    <row r="42153" spans="141:141">
      <c r="EK42153" s="598"/>
    </row>
    <row r="42154" spans="141:141">
      <c r="EK42154" s="598"/>
    </row>
    <row r="42155" spans="141:141">
      <c r="EK42155" s="598"/>
    </row>
    <row r="42156" spans="141:141">
      <c r="EK42156" s="598"/>
    </row>
    <row r="42157" spans="141:141">
      <c r="EK42157" s="598"/>
    </row>
    <row r="42158" spans="141:141">
      <c r="EK42158" s="598"/>
    </row>
    <row r="42159" spans="141:141">
      <c r="EK42159" s="598"/>
    </row>
    <row r="42160" spans="141:141">
      <c r="EK42160" s="598"/>
    </row>
    <row r="42161" spans="141:141">
      <c r="EK42161" s="598"/>
    </row>
    <row r="42162" spans="141:141">
      <c r="EK42162" s="598"/>
    </row>
    <row r="42163" spans="141:141">
      <c r="EK42163" s="598"/>
    </row>
    <row r="42164" spans="141:141">
      <c r="EK42164" s="598"/>
    </row>
    <row r="42165" spans="141:141">
      <c r="EK42165" s="598"/>
    </row>
    <row r="42166" spans="141:141">
      <c r="EK42166" s="598"/>
    </row>
    <row r="42167" spans="141:141">
      <c r="EK42167" s="598"/>
    </row>
    <row r="42168" spans="141:141">
      <c r="EK42168" s="598"/>
    </row>
    <row r="42169" spans="141:141">
      <c r="EK42169" s="598"/>
    </row>
    <row r="42170" spans="141:141">
      <c r="EK42170" s="598"/>
    </row>
    <row r="42171" spans="141:141">
      <c r="EK42171" s="598"/>
    </row>
    <row r="42172" spans="141:141">
      <c r="EK42172" s="598"/>
    </row>
    <row r="42173" spans="141:141">
      <c r="EK42173" s="598"/>
    </row>
    <row r="42174" spans="141:141">
      <c r="EK42174" s="598"/>
    </row>
    <row r="42175" spans="141:141">
      <c r="EK42175" s="598"/>
    </row>
    <row r="42176" spans="141:141">
      <c r="EK42176" s="598"/>
    </row>
    <row r="42177" spans="141:141">
      <c r="EK42177" s="598"/>
    </row>
    <row r="42178" spans="141:141">
      <c r="EK42178" s="598"/>
    </row>
    <row r="42179" spans="141:141">
      <c r="EK42179" s="598"/>
    </row>
    <row r="42180" spans="141:141">
      <c r="EK42180" s="598"/>
    </row>
    <row r="42181" spans="141:141">
      <c r="EK42181" s="598"/>
    </row>
    <row r="42182" spans="141:141">
      <c r="EK42182" s="598"/>
    </row>
    <row r="42183" spans="141:141">
      <c r="EK42183" s="598"/>
    </row>
    <row r="42184" spans="141:141">
      <c r="EK42184" s="598"/>
    </row>
    <row r="42185" spans="141:141">
      <c r="EK42185" s="598"/>
    </row>
    <row r="42186" spans="141:141">
      <c r="EK42186" s="598"/>
    </row>
    <row r="42187" spans="141:141">
      <c r="EK42187" s="598"/>
    </row>
    <row r="42188" spans="141:141">
      <c r="EK42188" s="598"/>
    </row>
    <row r="42189" spans="141:141">
      <c r="EK42189" s="598"/>
    </row>
    <row r="42190" spans="141:141">
      <c r="EK42190" s="598"/>
    </row>
    <row r="42191" spans="141:141">
      <c r="EK42191" s="598"/>
    </row>
    <row r="42192" spans="141:141">
      <c r="EK42192" s="598"/>
    </row>
    <row r="42193" spans="141:141">
      <c r="EK42193" s="598"/>
    </row>
    <row r="42194" spans="141:141">
      <c r="EK42194" s="598"/>
    </row>
    <row r="42195" spans="141:141">
      <c r="EK42195" s="598"/>
    </row>
    <row r="42196" spans="141:141">
      <c r="EK42196" s="598"/>
    </row>
    <row r="42197" spans="141:141">
      <c r="EK42197" s="598"/>
    </row>
    <row r="42198" spans="141:141">
      <c r="EK42198" s="598"/>
    </row>
    <row r="42199" spans="141:141">
      <c r="EK42199" s="598"/>
    </row>
    <row r="42200" spans="141:141">
      <c r="EK42200" s="598"/>
    </row>
    <row r="42201" spans="141:141">
      <c r="EK42201" s="598"/>
    </row>
    <row r="42202" spans="141:141">
      <c r="EK42202" s="598"/>
    </row>
    <row r="42203" spans="141:141">
      <c r="EK42203" s="598"/>
    </row>
    <row r="42204" spans="141:141">
      <c r="EK42204" s="598"/>
    </row>
    <row r="42205" spans="141:141">
      <c r="EK42205" s="598"/>
    </row>
    <row r="42206" spans="141:141">
      <c r="EK42206" s="598"/>
    </row>
    <row r="42207" spans="141:141">
      <c r="EK42207" s="598"/>
    </row>
    <row r="42208" spans="141:141">
      <c r="EK42208" s="598"/>
    </row>
    <row r="42209" spans="141:141">
      <c r="EK42209" s="598"/>
    </row>
    <row r="42210" spans="141:141">
      <c r="EK42210" s="598"/>
    </row>
    <row r="42211" spans="141:141">
      <c r="EK42211" s="598"/>
    </row>
    <row r="42212" spans="141:141">
      <c r="EK42212" s="598"/>
    </row>
    <row r="42213" spans="141:141">
      <c r="EK42213" s="598"/>
    </row>
    <row r="42214" spans="141:141">
      <c r="EK42214" s="598"/>
    </row>
    <row r="42215" spans="141:141">
      <c r="EK42215" s="598"/>
    </row>
    <row r="42216" spans="141:141">
      <c r="EK42216" s="598"/>
    </row>
    <row r="42217" spans="141:141">
      <c r="EK42217" s="598"/>
    </row>
    <row r="42218" spans="141:141">
      <c r="EK42218" s="598"/>
    </row>
    <row r="42219" spans="141:141">
      <c r="EK42219" s="598"/>
    </row>
    <row r="42220" spans="141:141">
      <c r="EK42220" s="598"/>
    </row>
    <row r="42221" spans="141:141">
      <c r="EK42221" s="598"/>
    </row>
    <row r="42222" spans="141:141">
      <c r="EK42222" s="598"/>
    </row>
    <row r="42223" spans="141:141">
      <c r="EK42223" s="598"/>
    </row>
    <row r="42224" spans="141:141">
      <c r="EK42224" s="598"/>
    </row>
    <row r="42225" spans="141:141">
      <c r="EK42225" s="598"/>
    </row>
    <row r="42226" spans="141:141">
      <c r="EK42226" s="598"/>
    </row>
    <row r="42227" spans="141:141">
      <c r="EK42227" s="598"/>
    </row>
    <row r="42228" spans="141:141">
      <c r="EK42228" s="598"/>
    </row>
    <row r="42229" spans="141:141">
      <c r="EK42229" s="598"/>
    </row>
    <row r="42230" spans="141:141">
      <c r="EK42230" s="598"/>
    </row>
    <row r="42231" spans="141:141">
      <c r="EK42231" s="598"/>
    </row>
    <row r="42232" spans="141:141">
      <c r="EK42232" s="598"/>
    </row>
    <row r="42233" spans="141:141">
      <c r="EK42233" s="598"/>
    </row>
    <row r="42234" spans="141:141">
      <c r="EK42234" s="598"/>
    </row>
    <row r="42235" spans="141:141">
      <c r="EK42235" s="598"/>
    </row>
    <row r="42236" spans="141:141">
      <c r="EK42236" s="598"/>
    </row>
    <row r="42237" spans="141:141">
      <c r="EK42237" s="598"/>
    </row>
    <row r="42238" spans="141:141">
      <c r="EK42238" s="598"/>
    </row>
    <row r="42239" spans="141:141">
      <c r="EK42239" s="598"/>
    </row>
    <row r="42240" spans="141:141">
      <c r="EK42240" s="598"/>
    </row>
    <row r="42241" spans="141:141">
      <c r="EK42241" s="598"/>
    </row>
    <row r="42242" spans="141:141">
      <c r="EK42242" s="598"/>
    </row>
    <row r="42243" spans="141:141">
      <c r="EK42243" s="598"/>
    </row>
    <row r="42244" spans="141:141">
      <c r="EK42244" s="598"/>
    </row>
    <row r="42245" spans="141:141">
      <c r="EK42245" s="598"/>
    </row>
    <row r="42246" spans="141:141">
      <c r="EK42246" s="598"/>
    </row>
    <row r="42247" spans="141:141">
      <c r="EK42247" s="598"/>
    </row>
    <row r="42248" spans="141:141">
      <c r="EK42248" s="598"/>
    </row>
    <row r="42249" spans="141:141">
      <c r="EK42249" s="598"/>
    </row>
    <row r="42250" spans="141:141">
      <c r="EK42250" s="598"/>
    </row>
    <row r="42251" spans="141:141">
      <c r="EK42251" s="598"/>
    </row>
    <row r="42252" spans="141:141">
      <c r="EK42252" s="598"/>
    </row>
    <row r="42253" spans="141:141">
      <c r="EK42253" s="598"/>
    </row>
    <row r="42254" spans="141:141">
      <c r="EK42254" s="598"/>
    </row>
    <row r="42255" spans="141:141">
      <c r="EK42255" s="598"/>
    </row>
    <row r="42256" spans="141:141">
      <c r="EK42256" s="598"/>
    </row>
    <row r="42257" spans="141:141">
      <c r="EK42257" s="598"/>
    </row>
    <row r="42258" spans="141:141">
      <c r="EK42258" s="598"/>
    </row>
    <row r="42259" spans="141:141">
      <c r="EK42259" s="598"/>
    </row>
    <row r="42260" spans="141:141">
      <c r="EK42260" s="598"/>
    </row>
    <row r="42261" spans="141:141">
      <c r="EK42261" s="598"/>
    </row>
    <row r="42262" spans="141:141">
      <c r="EK42262" s="598"/>
    </row>
    <row r="42263" spans="141:141">
      <c r="EK42263" s="598"/>
    </row>
    <row r="42264" spans="141:141">
      <c r="EK42264" s="598"/>
    </row>
    <row r="42265" spans="141:141">
      <c r="EK42265" s="598"/>
    </row>
    <row r="42266" spans="141:141">
      <c r="EK42266" s="598"/>
    </row>
    <row r="42267" spans="141:141">
      <c r="EK42267" s="598"/>
    </row>
    <row r="42268" spans="141:141">
      <c r="EK42268" s="598"/>
    </row>
    <row r="42269" spans="141:141">
      <c r="EK42269" s="598"/>
    </row>
    <row r="42270" spans="141:141">
      <c r="EK42270" s="598"/>
    </row>
    <row r="42271" spans="141:141">
      <c r="EK42271" s="598"/>
    </row>
    <row r="42272" spans="141:141">
      <c r="EK42272" s="598"/>
    </row>
    <row r="42273" spans="141:141">
      <c r="EK42273" s="598"/>
    </row>
    <row r="42274" spans="141:141">
      <c r="EK42274" s="598"/>
    </row>
    <row r="42275" spans="141:141">
      <c r="EK42275" s="598"/>
    </row>
    <row r="42276" spans="141:141">
      <c r="EK42276" s="598"/>
    </row>
    <row r="42277" spans="141:141">
      <c r="EK42277" s="598"/>
    </row>
    <row r="42278" spans="141:141">
      <c r="EK42278" s="598"/>
    </row>
    <row r="42279" spans="141:141">
      <c r="EK42279" s="598"/>
    </row>
    <row r="42280" spans="141:141">
      <c r="EK42280" s="598"/>
    </row>
    <row r="42281" spans="141:141">
      <c r="EK42281" s="598"/>
    </row>
    <row r="42282" spans="141:141">
      <c r="EK42282" s="598"/>
    </row>
    <row r="42283" spans="141:141">
      <c r="EK42283" s="598"/>
    </row>
    <row r="42284" spans="141:141">
      <c r="EK42284" s="598"/>
    </row>
    <row r="42285" spans="141:141">
      <c r="EK42285" s="598"/>
    </row>
    <row r="42286" spans="141:141">
      <c r="EK42286" s="598"/>
    </row>
    <row r="42287" spans="141:141">
      <c r="EK42287" s="598"/>
    </row>
    <row r="42288" spans="141:141">
      <c r="EK42288" s="598"/>
    </row>
    <row r="42289" spans="141:141">
      <c r="EK42289" s="598"/>
    </row>
    <row r="42290" spans="141:141">
      <c r="EK42290" s="598"/>
    </row>
    <row r="42291" spans="141:141">
      <c r="EK42291" s="598"/>
    </row>
    <row r="42292" spans="141:141">
      <c r="EK42292" s="598"/>
    </row>
    <row r="42293" spans="141:141">
      <c r="EK42293" s="598"/>
    </row>
    <row r="42294" spans="141:141">
      <c r="EK42294" s="598"/>
    </row>
    <row r="42295" spans="141:141">
      <c r="EK42295" s="598"/>
    </row>
    <row r="42296" spans="141:141">
      <c r="EK42296" s="598"/>
    </row>
    <row r="42297" spans="141:141">
      <c r="EK42297" s="598"/>
    </row>
    <row r="42298" spans="141:141">
      <c r="EK42298" s="598"/>
    </row>
    <row r="42299" spans="141:141">
      <c r="EK42299" s="598"/>
    </row>
    <row r="42300" spans="141:141">
      <c r="EK42300" s="598"/>
    </row>
    <row r="42301" spans="141:141">
      <c r="EK42301" s="598"/>
    </row>
    <row r="42302" spans="141:141">
      <c r="EK42302" s="598"/>
    </row>
    <row r="42303" spans="141:141">
      <c r="EK42303" s="598"/>
    </row>
    <row r="42304" spans="141:141">
      <c r="EK42304" s="598"/>
    </row>
    <row r="42305" spans="141:141">
      <c r="EK42305" s="598"/>
    </row>
    <row r="42306" spans="141:141">
      <c r="EK42306" s="598"/>
    </row>
    <row r="42307" spans="141:141">
      <c r="EK42307" s="598"/>
    </row>
    <row r="42308" spans="141:141">
      <c r="EK42308" s="598"/>
    </row>
    <row r="42309" spans="141:141">
      <c r="EK42309" s="598"/>
    </row>
    <row r="42310" spans="141:141">
      <c r="EK42310" s="598"/>
    </row>
    <row r="42311" spans="141:141">
      <c r="EK42311" s="598"/>
    </row>
    <row r="42312" spans="141:141">
      <c r="EK42312" s="598"/>
    </row>
    <row r="42313" spans="141:141">
      <c r="EK42313" s="598"/>
    </row>
    <row r="42314" spans="141:141">
      <c r="EK42314" s="598"/>
    </row>
    <row r="42315" spans="141:141">
      <c r="EK42315" s="598"/>
    </row>
    <row r="42316" spans="141:141">
      <c r="EK42316" s="598"/>
    </row>
    <row r="42317" spans="141:141">
      <c r="EK42317" s="598"/>
    </row>
    <row r="42318" spans="141:141">
      <c r="EK42318" s="598"/>
    </row>
    <row r="42319" spans="141:141">
      <c r="EK42319" s="598"/>
    </row>
    <row r="42320" spans="141:141">
      <c r="EK42320" s="598"/>
    </row>
    <row r="42321" spans="141:141">
      <c r="EK42321" s="598"/>
    </row>
    <row r="42322" spans="141:141">
      <c r="EK42322" s="598"/>
    </row>
    <row r="42323" spans="141:141">
      <c r="EK42323" s="598"/>
    </row>
    <row r="42324" spans="141:141">
      <c r="EK42324" s="598"/>
    </row>
    <row r="42325" spans="141:141">
      <c r="EK42325" s="598"/>
    </row>
    <row r="42326" spans="141:141">
      <c r="EK42326" s="598"/>
    </row>
    <row r="42327" spans="141:141">
      <c r="EK42327" s="598"/>
    </row>
    <row r="42328" spans="141:141">
      <c r="EK42328" s="598"/>
    </row>
    <row r="42329" spans="141:141">
      <c r="EK42329" s="598"/>
    </row>
    <row r="42330" spans="141:141">
      <c r="EK42330" s="598"/>
    </row>
    <row r="42331" spans="141:141">
      <c r="EK42331" s="598"/>
    </row>
    <row r="42332" spans="141:141">
      <c r="EK42332" s="598"/>
    </row>
    <row r="42333" spans="141:141">
      <c r="EK42333" s="598"/>
    </row>
    <row r="42334" spans="141:141">
      <c r="EK42334" s="598"/>
    </row>
    <row r="42335" spans="141:141">
      <c r="EK42335" s="598"/>
    </row>
    <row r="42336" spans="141:141">
      <c r="EK42336" s="598"/>
    </row>
    <row r="42337" spans="141:141">
      <c r="EK42337" s="598"/>
    </row>
    <row r="42338" spans="141:141">
      <c r="EK42338" s="598"/>
    </row>
    <row r="42339" spans="141:141">
      <c r="EK42339" s="598"/>
    </row>
    <row r="42340" spans="141:141">
      <c r="EK42340" s="598"/>
    </row>
    <row r="42341" spans="141:141">
      <c r="EK42341" s="598"/>
    </row>
    <row r="42342" spans="141:141">
      <c r="EK42342" s="598"/>
    </row>
    <row r="42343" spans="141:141">
      <c r="EK42343" s="598"/>
    </row>
    <row r="42344" spans="141:141">
      <c r="EK42344" s="598"/>
    </row>
    <row r="42345" spans="141:141">
      <c r="EK42345" s="598"/>
    </row>
    <row r="42346" spans="141:141">
      <c r="EK42346" s="598"/>
    </row>
    <row r="42347" spans="141:141">
      <c r="EK42347" s="598"/>
    </row>
    <row r="42348" spans="141:141">
      <c r="EK42348" s="598"/>
    </row>
    <row r="42349" spans="141:141">
      <c r="EK42349" s="598"/>
    </row>
    <row r="42350" spans="141:141">
      <c r="EK42350" s="598"/>
    </row>
    <row r="42351" spans="141:141">
      <c r="EK42351" s="598"/>
    </row>
    <row r="42352" spans="141:141">
      <c r="EK42352" s="598"/>
    </row>
    <row r="42353" spans="141:141">
      <c r="EK42353" s="598"/>
    </row>
    <row r="42354" spans="141:141">
      <c r="EK42354" s="598"/>
    </row>
    <row r="42355" spans="141:141">
      <c r="EK42355" s="598"/>
    </row>
    <row r="42356" spans="141:141">
      <c r="EK42356" s="598"/>
    </row>
    <row r="42357" spans="141:141">
      <c r="EK42357" s="598"/>
    </row>
    <row r="42358" spans="141:141">
      <c r="EK42358" s="598"/>
    </row>
    <row r="42359" spans="141:141">
      <c r="EK42359" s="598"/>
    </row>
    <row r="42360" spans="141:141">
      <c r="EK42360" s="598"/>
    </row>
    <row r="42361" spans="141:141">
      <c r="EK42361" s="598"/>
    </row>
    <row r="42362" spans="141:141">
      <c r="EK42362" s="598"/>
    </row>
    <row r="42363" spans="141:141">
      <c r="EK42363" s="598"/>
    </row>
    <row r="42364" spans="141:141">
      <c r="EK42364" s="598"/>
    </row>
    <row r="42365" spans="141:141">
      <c r="EK42365" s="598"/>
    </row>
    <row r="42366" spans="141:141">
      <c r="EK42366" s="598"/>
    </row>
    <row r="42367" spans="141:141">
      <c r="EK42367" s="598"/>
    </row>
    <row r="42368" spans="141:141">
      <c r="EK42368" s="598"/>
    </row>
    <row r="42369" spans="141:141">
      <c r="EK42369" s="598"/>
    </row>
    <row r="42370" spans="141:141">
      <c r="EK42370" s="598"/>
    </row>
    <row r="42371" spans="141:141">
      <c r="EK42371" s="598"/>
    </row>
    <row r="42372" spans="141:141">
      <c r="EK42372" s="598"/>
    </row>
    <row r="42373" spans="141:141">
      <c r="EK42373" s="598"/>
    </row>
    <row r="42374" spans="141:141">
      <c r="EK42374" s="598"/>
    </row>
    <row r="42375" spans="141:141">
      <c r="EK42375" s="598"/>
    </row>
    <row r="42376" spans="141:141">
      <c r="EK42376" s="598"/>
    </row>
    <row r="42377" spans="141:141">
      <c r="EK42377" s="598"/>
    </row>
    <row r="42378" spans="141:141">
      <c r="EK42378" s="598"/>
    </row>
    <row r="42379" spans="141:141">
      <c r="EK42379" s="598"/>
    </row>
    <row r="42380" spans="141:141">
      <c r="EK42380" s="598"/>
    </row>
    <row r="42381" spans="141:141">
      <c r="EK42381" s="598"/>
    </row>
    <row r="42382" spans="141:141">
      <c r="EK42382" s="598"/>
    </row>
    <row r="42383" spans="141:141">
      <c r="EK42383" s="598"/>
    </row>
    <row r="42384" spans="141:141">
      <c r="EK42384" s="598"/>
    </row>
    <row r="42385" spans="141:141">
      <c r="EK42385" s="598"/>
    </row>
    <row r="42386" spans="141:141">
      <c r="EK42386" s="598"/>
    </row>
    <row r="42387" spans="141:141">
      <c r="EK42387" s="598"/>
    </row>
    <row r="42388" spans="141:141">
      <c r="EK42388" s="598"/>
    </row>
    <row r="42389" spans="141:141">
      <c r="EK42389" s="598"/>
    </row>
    <row r="42390" spans="141:141">
      <c r="EK42390" s="598"/>
    </row>
    <row r="42391" spans="141:141">
      <c r="EK42391" s="598"/>
    </row>
    <row r="42392" spans="141:141">
      <c r="EK42392" s="598"/>
    </row>
    <row r="42393" spans="141:141">
      <c r="EK42393" s="598"/>
    </row>
    <row r="42394" spans="141:141">
      <c r="EK42394" s="598"/>
    </row>
    <row r="42395" spans="141:141">
      <c r="EK42395" s="598"/>
    </row>
    <row r="42396" spans="141:141">
      <c r="EK42396" s="598"/>
    </row>
    <row r="42397" spans="141:141">
      <c r="EK42397" s="598"/>
    </row>
    <row r="42398" spans="141:141">
      <c r="EK42398" s="598"/>
    </row>
    <row r="42399" spans="141:141">
      <c r="EK42399" s="598"/>
    </row>
    <row r="42400" spans="141:141">
      <c r="EK42400" s="598"/>
    </row>
    <row r="42401" spans="141:141">
      <c r="EK42401" s="598"/>
    </row>
    <row r="42402" spans="141:141">
      <c r="EK42402" s="598"/>
    </row>
    <row r="42403" spans="141:141">
      <c r="EK42403" s="598"/>
    </row>
    <row r="42404" spans="141:141">
      <c r="EK42404" s="598"/>
    </row>
    <row r="42405" spans="141:141">
      <c r="EK42405" s="598"/>
    </row>
    <row r="42406" spans="141:141">
      <c r="EK42406" s="598"/>
    </row>
    <row r="42407" spans="141:141">
      <c r="EK42407" s="598"/>
    </row>
    <row r="42408" spans="141:141">
      <c r="EK42408" s="598"/>
    </row>
    <row r="42409" spans="141:141">
      <c r="EK42409" s="598"/>
    </row>
    <row r="42410" spans="141:141">
      <c r="EK42410" s="598"/>
    </row>
    <row r="42411" spans="141:141">
      <c r="EK42411" s="598"/>
    </row>
    <row r="42412" spans="141:141">
      <c r="EK42412" s="598"/>
    </row>
    <row r="42413" spans="141:141">
      <c r="EK42413" s="598"/>
    </row>
    <row r="42414" spans="141:141">
      <c r="EK42414" s="598"/>
    </row>
    <row r="42415" spans="141:141">
      <c r="EK42415" s="598"/>
    </row>
    <row r="42416" spans="141:141">
      <c r="EK42416" s="598"/>
    </row>
    <row r="42417" spans="141:141">
      <c r="EK42417" s="598"/>
    </row>
    <row r="42418" spans="141:141">
      <c r="EK42418" s="598"/>
    </row>
    <row r="42419" spans="141:141">
      <c r="EK42419" s="598"/>
    </row>
    <row r="42420" spans="141:141">
      <c r="EK42420" s="598"/>
    </row>
    <row r="42421" spans="141:141">
      <c r="EK42421" s="598"/>
    </row>
    <row r="42422" spans="141:141">
      <c r="EK42422" s="598"/>
    </row>
    <row r="42423" spans="141:141">
      <c r="EK42423" s="598"/>
    </row>
    <row r="42424" spans="141:141">
      <c r="EK42424" s="598"/>
    </row>
    <row r="42425" spans="141:141">
      <c r="EK42425" s="598"/>
    </row>
    <row r="42426" spans="141:141">
      <c r="EK42426" s="598"/>
    </row>
    <row r="42427" spans="141:141">
      <c r="EK42427" s="598"/>
    </row>
    <row r="42428" spans="141:141">
      <c r="EK42428" s="598"/>
    </row>
    <row r="42429" spans="141:141">
      <c r="EK42429" s="598"/>
    </row>
    <row r="42430" spans="141:141">
      <c r="EK42430" s="598"/>
    </row>
    <row r="42431" spans="141:141">
      <c r="EK42431" s="598"/>
    </row>
    <row r="42432" spans="141:141">
      <c r="EK42432" s="598"/>
    </row>
    <row r="42433" spans="141:141">
      <c r="EK42433" s="598"/>
    </row>
    <row r="42434" spans="141:141">
      <c r="EK42434" s="598"/>
    </row>
    <row r="42435" spans="141:141">
      <c r="EK42435" s="598"/>
    </row>
    <row r="42436" spans="141:141">
      <c r="EK42436" s="598"/>
    </row>
    <row r="42437" spans="141:141">
      <c r="EK42437" s="598"/>
    </row>
    <row r="42438" spans="141:141">
      <c r="EK42438" s="598"/>
    </row>
    <row r="42439" spans="141:141">
      <c r="EK42439" s="598"/>
    </row>
    <row r="42440" spans="141:141">
      <c r="EK42440" s="598"/>
    </row>
    <row r="42441" spans="141:141">
      <c r="EK42441" s="598"/>
    </row>
    <row r="42442" spans="141:141">
      <c r="EK42442" s="598"/>
    </row>
    <row r="42443" spans="141:141">
      <c r="EK42443" s="598"/>
    </row>
    <row r="42444" spans="141:141">
      <c r="EK42444" s="598"/>
    </row>
    <row r="42445" spans="141:141">
      <c r="EK42445" s="598"/>
    </row>
    <row r="42446" spans="141:141">
      <c r="EK42446" s="598"/>
    </row>
    <row r="42447" spans="141:141">
      <c r="EK42447" s="598"/>
    </row>
    <row r="42448" spans="141:141">
      <c r="EK42448" s="598"/>
    </row>
    <row r="42449" spans="141:141">
      <c r="EK42449" s="598"/>
    </row>
    <row r="42450" spans="141:141">
      <c r="EK42450" s="598"/>
    </row>
    <row r="42451" spans="141:141">
      <c r="EK42451" s="598"/>
    </row>
    <row r="42452" spans="141:141">
      <c r="EK42452" s="598"/>
    </row>
    <row r="42453" spans="141:141">
      <c r="EK42453" s="598"/>
    </row>
    <row r="42454" spans="141:141">
      <c r="EK42454" s="598"/>
    </row>
    <row r="42455" spans="141:141">
      <c r="EK42455" s="598"/>
    </row>
    <row r="42456" spans="141:141">
      <c r="EK42456" s="598"/>
    </row>
    <row r="42457" spans="141:141">
      <c r="EK42457" s="598"/>
    </row>
    <row r="42458" spans="141:141">
      <c r="EK42458" s="598"/>
    </row>
    <row r="42459" spans="141:141">
      <c r="EK42459" s="598"/>
    </row>
    <row r="42460" spans="141:141">
      <c r="EK42460" s="598"/>
    </row>
    <row r="42461" spans="141:141">
      <c r="EK42461" s="598"/>
    </row>
    <row r="42462" spans="141:141">
      <c r="EK42462" s="598"/>
    </row>
    <row r="42463" spans="141:141">
      <c r="EK42463" s="598"/>
    </row>
    <row r="42464" spans="141:141">
      <c r="EK42464" s="598"/>
    </row>
    <row r="42465" spans="141:141">
      <c r="EK42465" s="598"/>
    </row>
    <row r="42466" spans="141:141">
      <c r="EK42466" s="598"/>
    </row>
    <row r="42467" spans="141:141">
      <c r="EK42467" s="598"/>
    </row>
    <row r="42468" spans="141:141">
      <c r="EK42468" s="598"/>
    </row>
    <row r="42469" spans="141:141">
      <c r="EK42469" s="598"/>
    </row>
    <row r="42470" spans="141:141">
      <c r="EK42470" s="598"/>
    </row>
    <row r="42471" spans="141:141">
      <c r="EK42471" s="598"/>
    </row>
    <row r="42472" spans="141:141">
      <c r="EK42472" s="598"/>
    </row>
    <row r="42473" spans="141:141">
      <c r="EK42473" s="598"/>
    </row>
    <row r="42474" spans="141:141">
      <c r="EK42474" s="598"/>
    </row>
    <row r="42475" spans="141:141">
      <c r="EK42475" s="598"/>
    </row>
    <row r="42476" spans="141:141">
      <c r="EK42476" s="598"/>
    </row>
    <row r="42477" spans="141:141">
      <c r="EK42477" s="598"/>
    </row>
    <row r="42478" spans="141:141">
      <c r="EK42478" s="598"/>
    </row>
    <row r="42479" spans="141:141">
      <c r="EK42479" s="598"/>
    </row>
    <row r="42480" spans="141:141">
      <c r="EK42480" s="598"/>
    </row>
    <row r="42481" spans="141:141">
      <c r="EK42481" s="598"/>
    </row>
    <row r="42482" spans="141:141">
      <c r="EK42482" s="598"/>
    </row>
    <row r="42483" spans="141:141">
      <c r="EK42483" s="598"/>
    </row>
    <row r="42484" spans="141:141">
      <c r="EK42484" s="598"/>
    </row>
    <row r="42485" spans="141:141">
      <c r="EK42485" s="598"/>
    </row>
    <row r="42486" spans="141:141">
      <c r="EK42486" s="598"/>
    </row>
    <row r="42487" spans="141:141">
      <c r="EK42487" s="598"/>
    </row>
    <row r="42488" spans="141:141">
      <c r="EK42488" s="598"/>
    </row>
    <row r="42489" spans="141:141">
      <c r="EK42489" s="598"/>
    </row>
    <row r="42490" spans="141:141">
      <c r="EK42490" s="598"/>
    </row>
    <row r="42491" spans="141:141">
      <c r="EK42491" s="598"/>
    </row>
    <row r="42492" spans="141:141">
      <c r="EK42492" s="598"/>
    </row>
    <row r="42493" spans="141:141">
      <c r="EK42493" s="598"/>
    </row>
    <row r="42494" spans="141:141">
      <c r="EK42494" s="598"/>
    </row>
    <row r="42495" spans="141:141">
      <c r="EK42495" s="598"/>
    </row>
    <row r="42496" spans="141:141">
      <c r="EK42496" s="598"/>
    </row>
    <row r="42497" spans="141:141">
      <c r="EK42497" s="598"/>
    </row>
    <row r="42498" spans="141:141">
      <c r="EK42498" s="598"/>
    </row>
    <row r="42499" spans="141:141">
      <c r="EK42499" s="598"/>
    </row>
    <row r="42500" spans="141:141">
      <c r="EK42500" s="598"/>
    </row>
    <row r="42501" spans="141:141">
      <c r="EK42501" s="598"/>
    </row>
    <row r="42502" spans="141:141">
      <c r="EK42502" s="598"/>
    </row>
    <row r="42503" spans="141:141">
      <c r="EK42503" s="598"/>
    </row>
    <row r="42504" spans="141:141">
      <c r="EK42504" s="598"/>
    </row>
    <row r="42505" spans="141:141">
      <c r="EK42505" s="598"/>
    </row>
    <row r="42506" spans="141:141">
      <c r="EK42506" s="598"/>
    </row>
    <row r="42507" spans="141:141">
      <c r="EK42507" s="598"/>
    </row>
    <row r="42508" spans="141:141">
      <c r="EK42508" s="598"/>
    </row>
    <row r="42509" spans="141:141">
      <c r="EK42509" s="598"/>
    </row>
    <row r="42510" spans="141:141">
      <c r="EK42510" s="598"/>
    </row>
    <row r="42511" spans="141:141">
      <c r="EK42511" s="598"/>
    </row>
    <row r="42512" spans="141:141">
      <c r="EK42512" s="598"/>
    </row>
    <row r="42513" spans="141:141">
      <c r="EK42513" s="598"/>
    </row>
    <row r="42514" spans="141:141">
      <c r="EK42514" s="598"/>
    </row>
    <row r="42515" spans="141:141">
      <c r="EK42515" s="598"/>
    </row>
    <row r="42516" spans="141:141">
      <c r="EK42516" s="598"/>
    </row>
    <row r="42517" spans="141:141">
      <c r="EK42517" s="598"/>
    </row>
    <row r="42518" spans="141:141">
      <c r="EK42518" s="598"/>
    </row>
    <row r="42519" spans="141:141">
      <c r="EK42519" s="598"/>
    </row>
    <row r="42520" spans="141:141">
      <c r="EK42520" s="598"/>
    </row>
    <row r="42521" spans="141:141">
      <c r="EK42521" s="598"/>
    </row>
    <row r="42522" spans="141:141">
      <c r="EK42522" s="598"/>
    </row>
    <row r="42523" spans="141:141">
      <c r="EK42523" s="598"/>
    </row>
    <row r="42524" spans="141:141">
      <c r="EK42524" s="598"/>
    </row>
    <row r="42525" spans="141:141">
      <c r="EK42525" s="598"/>
    </row>
    <row r="42526" spans="141:141">
      <c r="EK42526" s="598"/>
    </row>
    <row r="42527" spans="141:141">
      <c r="EK42527" s="598"/>
    </row>
    <row r="42528" spans="141:141">
      <c r="EK42528" s="598"/>
    </row>
    <row r="42529" spans="141:141">
      <c r="EK42529" s="598"/>
    </row>
    <row r="42530" spans="141:141">
      <c r="EK42530" s="598"/>
    </row>
    <row r="42531" spans="141:141">
      <c r="EK42531" s="598"/>
    </row>
    <row r="42532" spans="141:141">
      <c r="EK42532" s="598"/>
    </row>
    <row r="42533" spans="141:141">
      <c r="EK42533" s="598"/>
    </row>
    <row r="42534" spans="141:141">
      <c r="EK42534" s="598"/>
    </row>
    <row r="42535" spans="141:141">
      <c r="EK42535" s="598"/>
    </row>
    <row r="42536" spans="141:141">
      <c r="EK42536" s="598"/>
    </row>
    <row r="42537" spans="141:141">
      <c r="EK42537" s="598"/>
    </row>
    <row r="42538" spans="141:141">
      <c r="EK42538" s="598"/>
    </row>
    <row r="42539" spans="141:141">
      <c r="EK42539" s="598"/>
    </row>
    <row r="42540" spans="141:141">
      <c r="EK42540" s="598"/>
    </row>
    <row r="42541" spans="141:141">
      <c r="EK42541" s="598"/>
    </row>
    <row r="42542" spans="141:141">
      <c r="EK42542" s="598"/>
    </row>
    <row r="42543" spans="141:141">
      <c r="EK42543" s="598"/>
    </row>
    <row r="42544" spans="141:141">
      <c r="EK42544" s="598"/>
    </row>
    <row r="42545" spans="141:141">
      <c r="EK42545" s="598"/>
    </row>
    <row r="42546" spans="141:141">
      <c r="EK42546" s="598"/>
    </row>
    <row r="42547" spans="141:141">
      <c r="EK42547" s="598"/>
    </row>
    <row r="42548" spans="141:141">
      <c r="EK42548" s="598"/>
    </row>
    <row r="42549" spans="141:141">
      <c r="EK42549" s="598"/>
    </row>
    <row r="42550" spans="141:141">
      <c r="EK42550" s="598"/>
    </row>
    <row r="42551" spans="141:141">
      <c r="EK42551" s="598"/>
    </row>
    <row r="42552" spans="141:141">
      <c r="EK42552" s="598"/>
    </row>
    <row r="42553" spans="141:141">
      <c r="EK42553" s="598"/>
    </row>
    <row r="42554" spans="141:141">
      <c r="EK42554" s="598"/>
    </row>
    <row r="42555" spans="141:141">
      <c r="EK42555" s="598"/>
    </row>
    <row r="42556" spans="141:141">
      <c r="EK42556" s="598"/>
    </row>
    <row r="42557" spans="141:141">
      <c r="EK42557" s="598"/>
    </row>
    <row r="42558" spans="141:141">
      <c r="EK42558" s="598"/>
    </row>
    <row r="42559" spans="141:141">
      <c r="EK42559" s="598"/>
    </row>
    <row r="42560" spans="141:141">
      <c r="EK42560" s="598"/>
    </row>
    <row r="42561" spans="141:141">
      <c r="EK42561" s="598"/>
    </row>
    <row r="42562" spans="141:141">
      <c r="EK42562" s="598"/>
    </row>
    <row r="42563" spans="141:141">
      <c r="EK42563" s="598"/>
    </row>
    <row r="42564" spans="141:141">
      <c r="EK42564" s="598"/>
    </row>
    <row r="42565" spans="141:141">
      <c r="EK42565" s="598"/>
    </row>
    <row r="42566" spans="141:141">
      <c r="EK42566" s="598"/>
    </row>
    <row r="42567" spans="141:141">
      <c r="EK42567" s="598"/>
    </row>
    <row r="42568" spans="141:141">
      <c r="EK42568" s="598"/>
    </row>
    <row r="42569" spans="141:141">
      <c r="EK42569" s="598"/>
    </row>
    <row r="42570" spans="141:141">
      <c r="EK42570" s="598"/>
    </row>
    <row r="42571" spans="141:141">
      <c r="EK42571" s="598"/>
    </row>
    <row r="42572" spans="141:141">
      <c r="EK42572" s="598"/>
    </row>
    <row r="42573" spans="141:141">
      <c r="EK42573" s="598"/>
    </row>
    <row r="42574" spans="141:141">
      <c r="EK42574" s="598"/>
    </row>
    <row r="42575" spans="141:141">
      <c r="EK42575" s="598"/>
    </row>
    <row r="42576" spans="141:141">
      <c r="EK42576" s="598"/>
    </row>
    <row r="42577" spans="141:141">
      <c r="EK42577" s="598"/>
    </row>
    <row r="42578" spans="141:141">
      <c r="EK42578" s="598"/>
    </row>
    <row r="42579" spans="141:141">
      <c r="EK42579" s="598"/>
    </row>
    <row r="42580" spans="141:141">
      <c r="EK42580" s="598"/>
    </row>
    <row r="42581" spans="141:141">
      <c r="EK42581" s="598"/>
    </row>
    <row r="42582" spans="141:141">
      <c r="EK42582" s="598"/>
    </row>
    <row r="42583" spans="141:141">
      <c r="EK42583" s="598"/>
    </row>
    <row r="42584" spans="141:141">
      <c r="EK42584" s="598"/>
    </row>
    <row r="42585" spans="141:141">
      <c r="EK42585" s="598"/>
    </row>
    <row r="42586" spans="141:141">
      <c r="EK42586" s="598"/>
    </row>
    <row r="42587" spans="141:141">
      <c r="EK42587" s="598"/>
    </row>
    <row r="42588" spans="141:141">
      <c r="EK42588" s="598"/>
    </row>
    <row r="42589" spans="141:141">
      <c r="EK42589" s="598"/>
    </row>
    <row r="42590" spans="141:141">
      <c r="EK42590" s="598"/>
    </row>
    <row r="42591" spans="141:141">
      <c r="EK42591" s="598"/>
    </row>
    <row r="42592" spans="141:141">
      <c r="EK42592" s="598"/>
    </row>
    <row r="42593" spans="141:141">
      <c r="EK42593" s="598"/>
    </row>
    <row r="42594" spans="141:141">
      <c r="EK42594" s="598"/>
    </row>
    <row r="42595" spans="141:141">
      <c r="EK42595" s="598"/>
    </row>
    <row r="42596" spans="141:141">
      <c r="EK42596" s="598"/>
    </row>
    <row r="42597" spans="141:141">
      <c r="EK42597" s="598"/>
    </row>
    <row r="42598" spans="141:141">
      <c r="EK42598" s="598"/>
    </row>
    <row r="42599" spans="141:141">
      <c r="EK42599" s="598"/>
    </row>
    <row r="42600" spans="141:141">
      <c r="EK42600" s="598"/>
    </row>
    <row r="42601" spans="141:141">
      <c r="EK42601" s="598"/>
    </row>
    <row r="42602" spans="141:141">
      <c r="EK42602" s="598"/>
    </row>
    <row r="42603" spans="141:141">
      <c r="EK42603" s="598"/>
    </row>
    <row r="42604" spans="141:141">
      <c r="EK42604" s="598"/>
    </row>
    <row r="42605" spans="141:141">
      <c r="EK42605" s="598"/>
    </row>
    <row r="42606" spans="141:141">
      <c r="EK42606" s="598"/>
    </row>
    <row r="42607" spans="141:141">
      <c r="EK42607" s="598"/>
    </row>
    <row r="42608" spans="141:141">
      <c r="EK42608" s="598"/>
    </row>
    <row r="42609" spans="141:141">
      <c r="EK42609" s="598"/>
    </row>
    <row r="42610" spans="141:141">
      <c r="EK42610" s="598"/>
    </row>
    <row r="42611" spans="141:141">
      <c r="EK42611" s="598"/>
    </row>
    <row r="42612" spans="141:141">
      <c r="EK42612" s="598"/>
    </row>
    <row r="42613" spans="141:141">
      <c r="EK42613" s="598"/>
    </row>
    <row r="42614" spans="141:141">
      <c r="EK42614" s="598"/>
    </row>
    <row r="42615" spans="141:141">
      <c r="EK42615" s="598"/>
    </row>
    <row r="42616" spans="141:141">
      <c r="EK42616" s="598"/>
    </row>
    <row r="42617" spans="141:141">
      <c r="EK42617" s="598"/>
    </row>
    <row r="42618" spans="141:141">
      <c r="EK42618" s="598"/>
    </row>
    <row r="42619" spans="141:141">
      <c r="EK42619" s="598"/>
    </row>
    <row r="42620" spans="141:141">
      <c r="EK42620" s="598"/>
    </row>
    <row r="42621" spans="141:141">
      <c r="EK42621" s="598"/>
    </row>
    <row r="42622" spans="141:141">
      <c r="EK42622" s="598"/>
    </row>
    <row r="42623" spans="141:141">
      <c r="EK42623" s="598"/>
    </row>
    <row r="42624" spans="141:141">
      <c r="EK42624" s="598"/>
    </row>
    <row r="42625" spans="141:141">
      <c r="EK42625" s="598"/>
    </row>
    <row r="42626" spans="141:141">
      <c r="EK42626" s="598"/>
    </row>
    <row r="42627" spans="141:141">
      <c r="EK42627" s="598"/>
    </row>
    <row r="42628" spans="141:141">
      <c r="EK42628" s="598"/>
    </row>
    <row r="42629" spans="141:141">
      <c r="EK42629" s="598"/>
    </row>
    <row r="42630" spans="141:141">
      <c r="EK42630" s="598"/>
    </row>
    <row r="42631" spans="141:141">
      <c r="EK42631" s="598"/>
    </row>
    <row r="42632" spans="141:141">
      <c r="EK42632" s="598"/>
    </row>
    <row r="42633" spans="141:141">
      <c r="EK42633" s="598"/>
    </row>
    <row r="42634" spans="141:141">
      <c r="EK42634" s="598"/>
    </row>
    <row r="42635" spans="141:141">
      <c r="EK42635" s="598"/>
    </row>
    <row r="42636" spans="141:141">
      <c r="EK42636" s="598"/>
    </row>
    <row r="42637" spans="141:141">
      <c r="EK42637" s="598"/>
    </row>
    <row r="42638" spans="141:141">
      <c r="EK42638" s="598"/>
    </row>
    <row r="42639" spans="141:141">
      <c r="EK42639" s="598"/>
    </row>
    <row r="42640" spans="141:141">
      <c r="EK42640" s="598"/>
    </row>
    <row r="42641" spans="141:141">
      <c r="EK42641" s="598"/>
    </row>
    <row r="42642" spans="141:141">
      <c r="EK42642" s="598"/>
    </row>
    <row r="42643" spans="141:141">
      <c r="EK42643" s="598"/>
    </row>
    <row r="42644" spans="141:141">
      <c r="EK42644" s="598"/>
    </row>
    <row r="42645" spans="141:141">
      <c r="EK42645" s="598"/>
    </row>
    <row r="42646" spans="141:141">
      <c r="EK42646" s="598"/>
    </row>
    <row r="42647" spans="141:141">
      <c r="EK42647" s="598"/>
    </row>
    <row r="42648" spans="141:141">
      <c r="EK42648" s="598"/>
    </row>
    <row r="42649" spans="141:141">
      <c r="EK42649" s="598"/>
    </row>
    <row r="42650" spans="141:141">
      <c r="EK42650" s="598"/>
    </row>
    <row r="42651" spans="141:141">
      <c r="EK42651" s="598"/>
    </row>
    <row r="42652" spans="141:141">
      <c r="EK42652" s="598"/>
    </row>
    <row r="42653" spans="141:141">
      <c r="EK42653" s="598"/>
    </row>
    <row r="42654" spans="141:141">
      <c r="EK42654" s="598"/>
    </row>
    <row r="42655" spans="141:141">
      <c r="EK42655" s="598"/>
    </row>
    <row r="42656" spans="141:141">
      <c r="EK42656" s="598"/>
    </row>
    <row r="42657" spans="141:141">
      <c r="EK42657" s="598"/>
    </row>
    <row r="42658" spans="141:141">
      <c r="EK42658" s="598"/>
    </row>
    <row r="42659" spans="141:141">
      <c r="EK42659" s="598"/>
    </row>
    <row r="42660" spans="141:141">
      <c r="EK42660" s="598"/>
    </row>
    <row r="42661" spans="141:141">
      <c r="EK42661" s="598"/>
    </row>
    <row r="42662" spans="141:141">
      <c r="EK42662" s="598"/>
    </row>
    <row r="42663" spans="141:141">
      <c r="EK42663" s="598"/>
    </row>
    <row r="42664" spans="141:141">
      <c r="EK42664" s="598"/>
    </row>
    <row r="42665" spans="141:141">
      <c r="EK42665" s="598"/>
    </row>
    <row r="42666" spans="141:141">
      <c r="EK42666" s="598"/>
    </row>
    <row r="42667" spans="141:141">
      <c r="EK42667" s="598"/>
    </row>
    <row r="42668" spans="141:141">
      <c r="EK42668" s="598"/>
    </row>
    <row r="42669" spans="141:141">
      <c r="EK42669" s="598"/>
    </row>
    <row r="42670" spans="141:141">
      <c r="EK42670" s="598"/>
    </row>
    <row r="42671" spans="141:141">
      <c r="EK42671" s="598"/>
    </row>
    <row r="42672" spans="141:141">
      <c r="EK42672" s="598"/>
    </row>
    <row r="42673" spans="141:141">
      <c r="EK42673" s="598"/>
    </row>
    <row r="42674" spans="141:141">
      <c r="EK42674" s="598"/>
    </row>
    <row r="42675" spans="141:141">
      <c r="EK42675" s="598"/>
    </row>
    <row r="42676" spans="141:141">
      <c r="EK42676" s="598"/>
    </row>
    <row r="42677" spans="141:141">
      <c r="EK42677" s="598"/>
    </row>
    <row r="42678" spans="141:141">
      <c r="EK42678" s="598"/>
    </row>
    <row r="42679" spans="141:141">
      <c r="EK42679" s="598"/>
    </row>
    <row r="42680" spans="141:141">
      <c r="EK42680" s="598"/>
    </row>
    <row r="42681" spans="141:141">
      <c r="EK42681" s="598"/>
    </row>
    <row r="42682" spans="141:141">
      <c r="EK42682" s="598"/>
    </row>
    <row r="42683" spans="141:141">
      <c r="EK42683" s="598"/>
    </row>
    <row r="42684" spans="141:141">
      <c r="EK42684" s="598"/>
    </row>
    <row r="42685" spans="141:141">
      <c r="EK42685" s="598"/>
    </row>
    <row r="42686" spans="141:141">
      <c r="EK42686" s="598"/>
    </row>
    <row r="42687" spans="141:141">
      <c r="EK42687" s="598"/>
    </row>
    <row r="42688" spans="141:141">
      <c r="EK42688" s="598"/>
    </row>
    <row r="42689" spans="141:141">
      <c r="EK42689" s="598"/>
    </row>
    <row r="42690" spans="141:141">
      <c r="EK42690" s="598"/>
    </row>
    <row r="42691" spans="141:141">
      <c r="EK42691" s="598"/>
    </row>
    <row r="42692" spans="141:141">
      <c r="EK42692" s="598"/>
    </row>
    <row r="42693" spans="141:141">
      <c r="EK42693" s="598"/>
    </row>
    <row r="42694" spans="141:141">
      <c r="EK42694" s="598"/>
    </row>
    <row r="42695" spans="141:141">
      <c r="EK42695" s="598"/>
    </row>
    <row r="42696" spans="141:141">
      <c r="EK42696" s="598"/>
    </row>
    <row r="42697" spans="141:141">
      <c r="EK42697" s="598"/>
    </row>
    <row r="42698" spans="141:141">
      <c r="EK42698" s="598"/>
    </row>
    <row r="42699" spans="141:141">
      <c r="EK42699" s="598"/>
    </row>
    <row r="42700" spans="141:141">
      <c r="EK42700" s="598"/>
    </row>
    <row r="42701" spans="141:141">
      <c r="EK42701" s="598"/>
    </row>
    <row r="42702" spans="141:141">
      <c r="EK42702" s="598"/>
    </row>
    <row r="42703" spans="141:141">
      <c r="EK42703" s="598"/>
    </row>
    <row r="42704" spans="141:141">
      <c r="EK42704" s="598"/>
    </row>
    <row r="42705" spans="141:141">
      <c r="EK42705" s="598"/>
    </row>
    <row r="42706" spans="141:141">
      <c r="EK42706" s="598"/>
    </row>
    <row r="42707" spans="141:141">
      <c r="EK42707" s="598"/>
    </row>
    <row r="42708" spans="141:141">
      <c r="EK42708" s="598"/>
    </row>
    <row r="42709" spans="141:141">
      <c r="EK42709" s="598"/>
    </row>
    <row r="42710" spans="141:141">
      <c r="EK42710" s="598"/>
    </row>
    <row r="42711" spans="141:141">
      <c r="EK42711" s="598"/>
    </row>
    <row r="42712" spans="141:141">
      <c r="EK42712" s="598"/>
    </row>
    <row r="42713" spans="141:141">
      <c r="EK42713" s="598"/>
    </row>
    <row r="42714" spans="141:141">
      <c r="EK42714" s="598"/>
    </row>
    <row r="42715" spans="141:141">
      <c r="EK42715" s="598"/>
    </row>
    <row r="42716" spans="141:141">
      <c r="EK42716" s="598"/>
    </row>
    <row r="42717" spans="141:141">
      <c r="EK42717" s="598"/>
    </row>
    <row r="42718" spans="141:141">
      <c r="EK42718" s="598"/>
    </row>
    <row r="42719" spans="141:141">
      <c r="EK42719" s="598"/>
    </row>
    <row r="42720" spans="141:141">
      <c r="EK42720" s="598"/>
    </row>
    <row r="42721" spans="141:141">
      <c r="EK42721" s="598"/>
    </row>
    <row r="42722" spans="141:141">
      <c r="EK42722" s="598"/>
    </row>
    <row r="42723" spans="141:141">
      <c r="EK42723" s="598"/>
    </row>
    <row r="42724" spans="141:141">
      <c r="EK42724" s="598"/>
    </row>
    <row r="42725" spans="141:141">
      <c r="EK42725" s="598"/>
    </row>
    <row r="42726" spans="141:141">
      <c r="EK42726" s="598"/>
    </row>
    <row r="42727" spans="141:141">
      <c r="EK42727" s="598"/>
    </row>
    <row r="42728" spans="141:141">
      <c r="EK42728" s="598"/>
    </row>
    <row r="42729" spans="141:141">
      <c r="EK42729" s="598"/>
    </row>
    <row r="42730" spans="141:141">
      <c r="EK42730" s="598"/>
    </row>
    <row r="42731" spans="141:141">
      <c r="EK42731" s="598"/>
    </row>
    <row r="42732" spans="141:141">
      <c r="EK42732" s="598"/>
    </row>
    <row r="42733" spans="141:141">
      <c r="EK42733" s="598"/>
    </row>
    <row r="42734" spans="141:141">
      <c r="EK42734" s="598"/>
    </row>
    <row r="42735" spans="141:141">
      <c r="EK42735" s="598"/>
    </row>
    <row r="42736" spans="141:141">
      <c r="EK42736" s="598"/>
    </row>
    <row r="42737" spans="141:141">
      <c r="EK42737" s="598"/>
    </row>
    <row r="42738" spans="141:141">
      <c r="EK42738" s="598"/>
    </row>
    <row r="42739" spans="141:141">
      <c r="EK42739" s="598"/>
    </row>
    <row r="42740" spans="141:141">
      <c r="EK42740" s="598"/>
    </row>
    <row r="42741" spans="141:141">
      <c r="EK42741" s="598"/>
    </row>
    <row r="42742" spans="141:141">
      <c r="EK42742" s="598"/>
    </row>
    <row r="42743" spans="141:141">
      <c r="EK42743" s="598"/>
    </row>
    <row r="42744" spans="141:141">
      <c r="EK42744" s="598"/>
    </row>
    <row r="42745" spans="141:141">
      <c r="EK42745" s="598"/>
    </row>
    <row r="42746" spans="141:141">
      <c r="EK42746" s="598"/>
    </row>
    <row r="42747" spans="141:141">
      <c r="EK42747" s="598"/>
    </row>
    <row r="42748" spans="141:141">
      <c r="EK42748" s="598"/>
    </row>
    <row r="42749" spans="141:141">
      <c r="EK42749" s="598"/>
    </row>
    <row r="42750" spans="141:141">
      <c r="EK42750" s="598"/>
    </row>
    <row r="42751" spans="141:141">
      <c r="EK42751" s="598"/>
    </row>
    <row r="42752" spans="141:141">
      <c r="EK42752" s="598"/>
    </row>
    <row r="42753" spans="141:141">
      <c r="EK42753" s="598"/>
    </row>
    <row r="42754" spans="141:141">
      <c r="EK42754" s="598"/>
    </row>
    <row r="42755" spans="141:141">
      <c r="EK42755" s="598"/>
    </row>
    <row r="42756" spans="141:141">
      <c r="EK42756" s="598"/>
    </row>
    <row r="42757" spans="141:141">
      <c r="EK42757" s="598"/>
    </row>
    <row r="42758" spans="141:141">
      <c r="EK42758" s="598"/>
    </row>
    <row r="42759" spans="141:141">
      <c r="EK42759" s="598"/>
    </row>
    <row r="42760" spans="141:141">
      <c r="EK42760" s="598"/>
    </row>
    <row r="42761" spans="141:141">
      <c r="EK42761" s="598"/>
    </row>
    <row r="42762" spans="141:141">
      <c r="EK42762" s="598"/>
    </row>
    <row r="42763" spans="141:141">
      <c r="EK42763" s="598"/>
    </row>
    <row r="42764" spans="141:141">
      <c r="EK42764" s="598"/>
    </row>
    <row r="42765" spans="141:141">
      <c r="EK42765" s="598"/>
    </row>
    <row r="42766" spans="141:141">
      <c r="EK42766" s="598"/>
    </row>
    <row r="42767" spans="141:141">
      <c r="EK42767" s="598"/>
    </row>
    <row r="42768" spans="141:141">
      <c r="EK42768" s="598"/>
    </row>
    <row r="42769" spans="141:141">
      <c r="EK42769" s="598"/>
    </row>
    <row r="42770" spans="141:141">
      <c r="EK42770" s="598"/>
    </row>
    <row r="42771" spans="141:141">
      <c r="EK42771" s="598"/>
    </row>
    <row r="42772" spans="141:141">
      <c r="EK42772" s="598"/>
    </row>
    <row r="42773" spans="141:141">
      <c r="EK42773" s="598"/>
    </row>
    <row r="42774" spans="141:141">
      <c r="EK42774" s="598"/>
    </row>
    <row r="42775" spans="141:141">
      <c r="EK42775" s="598"/>
    </row>
    <row r="42776" spans="141:141">
      <c r="EK42776" s="598"/>
    </row>
    <row r="42777" spans="141:141">
      <c r="EK42777" s="598"/>
    </row>
    <row r="42778" spans="141:141">
      <c r="EK42778" s="598"/>
    </row>
    <row r="42779" spans="141:141">
      <c r="EK42779" s="598"/>
    </row>
    <row r="42780" spans="141:141">
      <c r="EK42780" s="598"/>
    </row>
    <row r="42781" spans="141:141">
      <c r="EK42781" s="598"/>
    </row>
    <row r="42782" spans="141:141">
      <c r="EK42782" s="598"/>
    </row>
    <row r="42783" spans="141:141">
      <c r="EK42783" s="598"/>
    </row>
    <row r="42784" spans="141:141">
      <c r="EK42784" s="598"/>
    </row>
    <row r="42785" spans="141:141">
      <c r="EK42785" s="598"/>
    </row>
    <row r="42786" spans="141:141">
      <c r="EK42786" s="598"/>
    </row>
    <row r="42787" spans="141:141">
      <c r="EK42787" s="598"/>
    </row>
    <row r="42788" spans="141:141">
      <c r="EK42788" s="598"/>
    </row>
    <row r="42789" spans="141:141">
      <c r="EK42789" s="598"/>
    </row>
    <row r="42790" spans="141:141">
      <c r="EK42790" s="598"/>
    </row>
    <row r="42791" spans="141:141">
      <c r="EK42791" s="598"/>
    </row>
    <row r="42792" spans="141:141">
      <c r="EK42792" s="598"/>
    </row>
    <row r="42793" spans="141:141">
      <c r="EK42793" s="598"/>
    </row>
    <row r="42794" spans="141:141">
      <c r="EK42794" s="598"/>
    </row>
    <row r="42795" spans="141:141">
      <c r="EK42795" s="598"/>
    </row>
    <row r="42796" spans="141:141">
      <c r="EK42796" s="598"/>
    </row>
    <row r="42797" spans="141:141">
      <c r="EK42797" s="598"/>
    </row>
    <row r="42798" spans="141:141">
      <c r="EK42798" s="598"/>
    </row>
    <row r="42799" spans="141:141">
      <c r="EK42799" s="598"/>
    </row>
    <row r="42800" spans="141:141">
      <c r="EK42800" s="598"/>
    </row>
    <row r="42801" spans="141:141">
      <c r="EK42801" s="598"/>
    </row>
    <row r="42802" spans="141:141">
      <c r="EK42802" s="598"/>
    </row>
    <row r="42803" spans="141:141">
      <c r="EK42803" s="598"/>
    </row>
    <row r="42804" spans="141:141">
      <c r="EK42804" s="598"/>
    </row>
    <row r="42805" spans="141:141">
      <c r="EK42805" s="598"/>
    </row>
    <row r="42806" spans="141:141">
      <c r="EK42806" s="598"/>
    </row>
    <row r="42807" spans="141:141">
      <c r="EK42807" s="598"/>
    </row>
    <row r="42808" spans="141:141">
      <c r="EK42808" s="598"/>
    </row>
    <row r="42809" spans="141:141">
      <c r="EK42809" s="598"/>
    </row>
    <row r="42810" spans="141:141">
      <c r="EK42810" s="598"/>
    </row>
    <row r="42811" spans="141:141">
      <c r="EK42811" s="598"/>
    </row>
    <row r="42812" spans="141:141">
      <c r="EK42812" s="598"/>
    </row>
    <row r="42813" spans="141:141">
      <c r="EK42813" s="598"/>
    </row>
    <row r="42814" spans="141:141">
      <c r="EK42814" s="598"/>
    </row>
    <row r="42815" spans="141:141">
      <c r="EK42815" s="598"/>
    </row>
    <row r="42816" spans="141:141">
      <c r="EK42816" s="598"/>
    </row>
    <row r="42817" spans="141:141">
      <c r="EK42817" s="598"/>
    </row>
    <row r="42818" spans="141:141">
      <c r="EK42818" s="598"/>
    </row>
    <row r="42819" spans="141:141">
      <c r="EK42819" s="598"/>
    </row>
    <row r="42820" spans="141:141">
      <c r="EK42820" s="598"/>
    </row>
    <row r="42821" spans="141:141">
      <c r="EK42821" s="598"/>
    </row>
    <row r="42822" spans="141:141">
      <c r="EK42822" s="598"/>
    </row>
    <row r="42823" spans="141:141">
      <c r="EK42823" s="598"/>
    </row>
    <row r="42824" spans="141:141">
      <c r="EK42824" s="598"/>
    </row>
    <row r="42825" spans="141:141">
      <c r="EK42825" s="598"/>
    </row>
    <row r="42826" spans="141:141">
      <c r="EK42826" s="598"/>
    </row>
    <row r="42827" spans="141:141">
      <c r="EK42827" s="598"/>
    </row>
    <row r="42828" spans="141:141">
      <c r="EK42828" s="598"/>
    </row>
    <row r="42829" spans="141:141">
      <c r="EK42829" s="598"/>
    </row>
    <row r="42830" spans="141:141">
      <c r="EK42830" s="598"/>
    </row>
    <row r="42831" spans="141:141">
      <c r="EK42831" s="598"/>
    </row>
    <row r="42832" spans="141:141">
      <c r="EK42832" s="598"/>
    </row>
    <row r="42833" spans="141:141">
      <c r="EK42833" s="598"/>
    </row>
    <row r="42834" spans="141:141">
      <c r="EK42834" s="598"/>
    </row>
    <row r="42835" spans="141:141">
      <c r="EK42835" s="598"/>
    </row>
    <row r="42836" spans="141:141">
      <c r="EK42836" s="598"/>
    </row>
    <row r="42837" spans="141:141">
      <c r="EK42837" s="598"/>
    </row>
    <row r="42838" spans="141:141">
      <c r="EK42838" s="598"/>
    </row>
    <row r="42839" spans="141:141">
      <c r="EK42839" s="598"/>
    </row>
    <row r="42840" spans="141:141">
      <c r="EK42840" s="598"/>
    </row>
    <row r="42841" spans="141:141">
      <c r="EK42841" s="598"/>
    </row>
    <row r="42842" spans="141:141">
      <c r="EK42842" s="598"/>
    </row>
    <row r="42843" spans="141:141">
      <c r="EK42843" s="598"/>
    </row>
    <row r="42844" spans="141:141">
      <c r="EK42844" s="598"/>
    </row>
    <row r="42845" spans="141:141">
      <c r="EK42845" s="598"/>
    </row>
    <row r="42846" spans="141:141">
      <c r="EK42846" s="598"/>
    </row>
    <row r="42847" spans="141:141">
      <c r="EK42847" s="598"/>
    </row>
    <row r="42848" spans="141:141">
      <c r="EK42848" s="598"/>
    </row>
    <row r="42849" spans="141:141">
      <c r="EK42849" s="598"/>
    </row>
    <row r="42850" spans="141:141">
      <c r="EK42850" s="598"/>
    </row>
    <row r="42851" spans="141:141">
      <c r="EK42851" s="598"/>
    </row>
    <row r="42852" spans="141:141">
      <c r="EK42852" s="598"/>
    </row>
    <row r="42853" spans="141:141">
      <c r="EK42853" s="598"/>
    </row>
    <row r="42854" spans="141:141">
      <c r="EK42854" s="598"/>
    </row>
    <row r="42855" spans="141:141">
      <c r="EK42855" s="598"/>
    </row>
    <row r="42856" spans="141:141">
      <c r="EK42856" s="598"/>
    </row>
    <row r="42857" spans="141:141">
      <c r="EK42857" s="598"/>
    </row>
    <row r="42858" spans="141:141">
      <c r="EK42858" s="598"/>
    </row>
    <row r="42859" spans="141:141">
      <c r="EK42859" s="598"/>
    </row>
    <row r="42860" spans="141:141">
      <c r="EK42860" s="598"/>
    </row>
    <row r="42861" spans="141:141">
      <c r="EK42861" s="598"/>
    </row>
    <row r="42862" spans="141:141">
      <c r="EK42862" s="598"/>
    </row>
    <row r="42863" spans="141:141">
      <c r="EK42863" s="598"/>
    </row>
    <row r="42864" spans="141:141">
      <c r="EK42864" s="598"/>
    </row>
    <row r="42865" spans="141:141">
      <c r="EK42865" s="598"/>
    </row>
    <row r="42866" spans="141:141">
      <c r="EK42866" s="598"/>
    </row>
    <row r="42867" spans="141:141">
      <c r="EK42867" s="598"/>
    </row>
    <row r="42868" spans="141:141">
      <c r="EK42868" s="598"/>
    </row>
    <row r="42869" spans="141:141">
      <c r="EK42869" s="598"/>
    </row>
    <row r="42870" spans="141:141">
      <c r="EK42870" s="598"/>
    </row>
    <row r="42871" spans="141:141">
      <c r="EK42871" s="598"/>
    </row>
    <row r="42872" spans="141:141">
      <c r="EK42872" s="598"/>
    </row>
    <row r="42873" spans="141:141">
      <c r="EK42873" s="598"/>
    </row>
    <row r="42874" spans="141:141">
      <c r="EK42874" s="598"/>
    </row>
    <row r="42875" spans="141:141">
      <c r="EK42875" s="598"/>
    </row>
    <row r="42876" spans="141:141">
      <c r="EK42876" s="598"/>
    </row>
    <row r="42877" spans="141:141">
      <c r="EK42877" s="598"/>
    </row>
    <row r="42878" spans="141:141">
      <c r="EK42878" s="598"/>
    </row>
    <row r="42879" spans="141:141">
      <c r="EK42879" s="598"/>
    </row>
    <row r="42880" spans="141:141">
      <c r="EK42880" s="598"/>
    </row>
    <row r="42881" spans="141:141">
      <c r="EK42881" s="598"/>
    </row>
    <row r="42882" spans="141:141">
      <c r="EK42882" s="598"/>
    </row>
    <row r="42883" spans="141:141">
      <c r="EK42883" s="598"/>
    </row>
    <row r="42884" spans="141:141">
      <c r="EK42884" s="598"/>
    </row>
    <row r="42885" spans="141:141">
      <c r="EK42885" s="598"/>
    </row>
    <row r="42886" spans="141:141">
      <c r="EK42886" s="598"/>
    </row>
    <row r="42887" spans="141:141">
      <c r="EK42887" s="598"/>
    </row>
    <row r="42888" spans="141:141">
      <c r="EK42888" s="598"/>
    </row>
    <row r="42889" spans="141:141">
      <c r="EK42889" s="598"/>
    </row>
    <row r="42890" spans="141:141">
      <c r="EK42890" s="598"/>
    </row>
    <row r="42891" spans="141:141">
      <c r="EK42891" s="598"/>
    </row>
    <row r="42892" spans="141:141">
      <c r="EK42892" s="598"/>
    </row>
    <row r="42893" spans="141:141">
      <c r="EK42893" s="598"/>
    </row>
    <row r="42894" spans="141:141">
      <c r="EK42894" s="598"/>
    </row>
    <row r="42895" spans="141:141">
      <c r="EK42895" s="598"/>
    </row>
    <row r="42896" spans="141:141">
      <c r="EK42896" s="598"/>
    </row>
    <row r="42897" spans="141:141">
      <c r="EK42897" s="598"/>
    </row>
    <row r="42898" spans="141:141">
      <c r="EK42898" s="598"/>
    </row>
    <row r="42899" spans="141:141">
      <c r="EK42899" s="598"/>
    </row>
    <row r="42900" spans="141:141">
      <c r="EK42900" s="598"/>
    </row>
    <row r="42901" spans="141:141">
      <c r="EK42901" s="598"/>
    </row>
    <row r="42902" spans="141:141">
      <c r="EK42902" s="598"/>
    </row>
    <row r="42903" spans="141:141">
      <c r="EK42903" s="598"/>
    </row>
    <row r="42904" spans="141:141">
      <c r="EK42904" s="598"/>
    </row>
    <row r="42905" spans="141:141">
      <c r="EK42905" s="598"/>
    </row>
    <row r="42906" spans="141:141">
      <c r="EK42906" s="598"/>
    </row>
    <row r="42907" spans="141:141">
      <c r="EK42907" s="598"/>
    </row>
    <row r="42908" spans="141:141">
      <c r="EK42908" s="598"/>
    </row>
    <row r="42909" spans="141:141">
      <c r="EK42909" s="598"/>
    </row>
    <row r="42910" spans="141:141">
      <c r="EK42910" s="598"/>
    </row>
    <row r="42911" spans="141:141">
      <c r="EK42911" s="598"/>
    </row>
    <row r="42912" spans="141:141">
      <c r="EK42912" s="598"/>
    </row>
    <row r="42913" spans="141:141">
      <c r="EK42913" s="598"/>
    </row>
    <row r="42914" spans="141:141">
      <c r="EK42914" s="598"/>
    </row>
    <row r="42915" spans="141:141">
      <c r="EK42915" s="598"/>
    </row>
    <row r="42916" spans="141:141">
      <c r="EK42916" s="598"/>
    </row>
    <row r="42917" spans="141:141">
      <c r="EK42917" s="598"/>
    </row>
    <row r="42918" spans="141:141">
      <c r="EK42918" s="598"/>
    </row>
    <row r="42919" spans="141:141">
      <c r="EK42919" s="598"/>
    </row>
    <row r="42920" spans="141:141">
      <c r="EK42920" s="598"/>
    </row>
    <row r="42921" spans="141:141">
      <c r="EK42921" s="598"/>
    </row>
    <row r="42922" spans="141:141">
      <c r="EK42922" s="598"/>
    </row>
    <row r="42923" spans="141:141">
      <c r="EK42923" s="598"/>
    </row>
    <row r="42924" spans="141:141">
      <c r="EK42924" s="598"/>
    </row>
    <row r="42925" spans="141:141">
      <c r="EK42925" s="598"/>
    </row>
    <row r="42926" spans="141:141">
      <c r="EK42926" s="598"/>
    </row>
    <row r="42927" spans="141:141">
      <c r="EK42927" s="598"/>
    </row>
    <row r="42928" spans="141:141">
      <c r="EK42928" s="598"/>
    </row>
    <row r="42929" spans="141:141">
      <c r="EK42929" s="598"/>
    </row>
    <row r="42930" spans="141:141">
      <c r="EK42930" s="598"/>
    </row>
    <row r="42931" spans="141:141">
      <c r="EK42931" s="598"/>
    </row>
    <row r="42932" spans="141:141">
      <c r="EK42932" s="598"/>
    </row>
    <row r="42933" spans="141:141">
      <c r="EK42933" s="598"/>
    </row>
    <row r="42934" spans="141:141">
      <c r="EK42934" s="598"/>
    </row>
    <row r="42935" spans="141:141">
      <c r="EK42935" s="598"/>
    </row>
    <row r="42936" spans="141:141">
      <c r="EK42936" s="598"/>
    </row>
    <row r="42937" spans="141:141">
      <c r="EK42937" s="598"/>
    </row>
    <row r="42938" spans="141:141">
      <c r="EK42938" s="598"/>
    </row>
    <row r="42939" spans="141:141">
      <c r="EK42939" s="598"/>
    </row>
    <row r="42940" spans="141:141">
      <c r="EK42940" s="598"/>
    </row>
    <row r="42941" spans="141:141">
      <c r="EK42941" s="598"/>
    </row>
    <row r="42942" spans="141:141">
      <c r="EK42942" s="598"/>
    </row>
    <row r="42943" spans="141:141">
      <c r="EK42943" s="598"/>
    </row>
    <row r="42944" spans="141:141">
      <c r="EK42944" s="598"/>
    </row>
    <row r="42945" spans="141:141">
      <c r="EK42945" s="598"/>
    </row>
    <row r="42946" spans="141:141">
      <c r="EK42946" s="598"/>
    </row>
    <row r="42947" spans="141:141">
      <c r="EK42947" s="598"/>
    </row>
    <row r="42948" spans="141:141">
      <c r="EK42948" s="598"/>
    </row>
    <row r="42949" spans="141:141">
      <c r="EK42949" s="598"/>
    </row>
    <row r="42950" spans="141:141">
      <c r="EK42950" s="598"/>
    </row>
    <row r="42951" spans="141:141">
      <c r="EK42951" s="598"/>
    </row>
    <row r="42952" spans="141:141">
      <c r="EK42952" s="598"/>
    </row>
    <row r="42953" spans="141:141">
      <c r="EK42953" s="598"/>
    </row>
    <row r="42954" spans="141:141">
      <c r="EK42954" s="598"/>
    </row>
    <row r="42955" spans="141:141">
      <c r="EK42955" s="598"/>
    </row>
    <row r="42956" spans="141:141">
      <c r="EK42956" s="598"/>
    </row>
    <row r="42957" spans="141:141">
      <c r="EK42957" s="598"/>
    </row>
    <row r="42958" spans="141:141">
      <c r="EK42958" s="598"/>
    </row>
    <row r="42959" spans="141:141">
      <c r="EK42959" s="598"/>
    </row>
    <row r="42960" spans="141:141">
      <c r="EK42960" s="598"/>
    </row>
    <row r="42961" spans="141:141">
      <c r="EK42961" s="598"/>
    </row>
    <row r="42962" spans="141:141">
      <c r="EK42962" s="598"/>
    </row>
    <row r="42963" spans="141:141">
      <c r="EK42963" s="598"/>
    </row>
    <row r="42964" spans="141:141">
      <c r="EK42964" s="598"/>
    </row>
    <row r="42965" spans="141:141">
      <c r="EK42965" s="598"/>
    </row>
    <row r="42966" spans="141:141">
      <c r="EK42966" s="598"/>
    </row>
    <row r="42967" spans="141:141">
      <c r="EK42967" s="598"/>
    </row>
    <row r="42968" spans="141:141">
      <c r="EK42968" s="598"/>
    </row>
    <row r="42969" spans="141:141">
      <c r="EK42969" s="598"/>
    </row>
    <row r="42970" spans="141:141">
      <c r="EK42970" s="598"/>
    </row>
    <row r="42971" spans="141:141">
      <c r="EK42971" s="598"/>
    </row>
    <row r="42972" spans="141:141">
      <c r="EK42972" s="598"/>
    </row>
    <row r="42973" spans="141:141">
      <c r="EK42973" s="598"/>
    </row>
    <row r="42974" spans="141:141">
      <c r="EK42974" s="598"/>
    </row>
    <row r="42975" spans="141:141">
      <c r="EK42975" s="598"/>
    </row>
    <row r="42976" spans="141:141">
      <c r="EK42976" s="598"/>
    </row>
    <row r="42977" spans="141:141">
      <c r="EK42977" s="598"/>
    </row>
    <row r="42978" spans="141:141">
      <c r="EK42978" s="598"/>
    </row>
    <row r="42979" spans="141:141">
      <c r="EK42979" s="598"/>
    </row>
    <row r="42980" spans="141:141">
      <c r="EK42980" s="598"/>
    </row>
    <row r="42981" spans="141:141">
      <c r="EK42981" s="598"/>
    </row>
    <row r="42982" spans="141:141">
      <c r="EK42982" s="598"/>
    </row>
    <row r="42983" spans="141:141">
      <c r="EK42983" s="598"/>
    </row>
    <row r="42984" spans="141:141">
      <c r="EK42984" s="598"/>
    </row>
    <row r="42985" spans="141:141">
      <c r="EK42985" s="598"/>
    </row>
    <row r="42986" spans="141:141">
      <c r="EK42986" s="598"/>
    </row>
    <row r="42987" spans="141:141">
      <c r="EK42987" s="598"/>
    </row>
    <row r="42988" spans="141:141">
      <c r="EK42988" s="598"/>
    </row>
    <row r="42989" spans="141:141">
      <c r="EK42989" s="598"/>
    </row>
    <row r="42990" spans="141:141">
      <c r="EK42990" s="598"/>
    </row>
    <row r="42991" spans="141:141">
      <c r="EK42991" s="598"/>
    </row>
    <row r="42992" spans="141:141">
      <c r="EK42992" s="598"/>
    </row>
    <row r="42993" spans="141:141">
      <c r="EK42993" s="598"/>
    </row>
    <row r="42994" spans="141:141">
      <c r="EK42994" s="598"/>
    </row>
    <row r="42995" spans="141:141">
      <c r="EK42995" s="598"/>
    </row>
    <row r="42996" spans="141:141">
      <c r="EK42996" s="598"/>
    </row>
    <row r="42997" spans="141:141">
      <c r="EK42997" s="598"/>
    </row>
    <row r="42998" spans="141:141">
      <c r="EK42998" s="598"/>
    </row>
    <row r="42999" spans="141:141">
      <c r="EK42999" s="598"/>
    </row>
    <row r="43000" spans="141:141">
      <c r="EK43000" s="598"/>
    </row>
    <row r="43001" spans="141:141">
      <c r="EK43001" s="598"/>
    </row>
    <row r="43002" spans="141:141">
      <c r="EK43002" s="598"/>
    </row>
    <row r="43003" spans="141:141">
      <c r="EK43003" s="598"/>
    </row>
    <row r="43004" spans="141:141">
      <c r="EK43004" s="598"/>
    </row>
    <row r="43005" spans="141:141">
      <c r="EK43005" s="598"/>
    </row>
    <row r="43006" spans="141:141">
      <c r="EK43006" s="598"/>
    </row>
    <row r="43007" spans="141:141">
      <c r="EK43007" s="598"/>
    </row>
    <row r="43008" spans="141:141">
      <c r="EK43008" s="598"/>
    </row>
    <row r="43009" spans="141:141">
      <c r="EK43009" s="598"/>
    </row>
    <row r="43010" spans="141:141">
      <c r="EK43010" s="598"/>
    </row>
    <row r="43011" spans="141:141">
      <c r="EK43011" s="598"/>
    </row>
    <row r="43012" spans="141:141">
      <c r="EK43012" s="598"/>
    </row>
    <row r="43013" spans="141:141">
      <c r="EK43013" s="598"/>
    </row>
    <row r="43014" spans="141:141">
      <c r="EK43014" s="598"/>
    </row>
    <row r="43015" spans="141:141">
      <c r="EK43015" s="598"/>
    </row>
    <row r="43016" spans="141:141">
      <c r="EK43016" s="598"/>
    </row>
    <row r="43017" spans="141:141">
      <c r="EK43017" s="598"/>
    </row>
    <row r="43018" spans="141:141">
      <c r="EK43018" s="598"/>
    </row>
    <row r="43019" spans="141:141">
      <c r="EK43019" s="598"/>
    </row>
    <row r="43020" spans="141:141">
      <c r="EK43020" s="598"/>
    </row>
    <row r="43021" spans="141:141">
      <c r="EK43021" s="598"/>
    </row>
    <row r="43022" spans="141:141">
      <c r="EK43022" s="598"/>
    </row>
    <row r="43023" spans="141:141">
      <c r="EK43023" s="598"/>
    </row>
    <row r="43024" spans="141:141">
      <c r="EK43024" s="598"/>
    </row>
    <row r="43025" spans="141:141">
      <c r="EK43025" s="598"/>
    </row>
    <row r="43026" spans="141:141">
      <c r="EK43026" s="598"/>
    </row>
    <row r="43027" spans="141:141">
      <c r="EK43027" s="598"/>
    </row>
    <row r="43028" spans="141:141">
      <c r="EK43028" s="598"/>
    </row>
    <row r="43029" spans="141:141">
      <c r="EK43029" s="598"/>
    </row>
    <row r="43030" spans="141:141">
      <c r="EK43030" s="598"/>
    </row>
    <row r="43031" spans="141:141">
      <c r="EK43031" s="598"/>
    </row>
    <row r="43032" spans="141:141">
      <c r="EK43032" s="598"/>
    </row>
    <row r="43033" spans="141:141">
      <c r="EK43033" s="598"/>
    </row>
    <row r="43034" spans="141:141">
      <c r="EK43034" s="598"/>
    </row>
    <row r="43035" spans="141:141">
      <c r="EK43035" s="598"/>
    </row>
    <row r="43036" spans="141:141">
      <c r="EK43036" s="598"/>
    </row>
    <row r="43037" spans="141:141">
      <c r="EK43037" s="598"/>
    </row>
    <row r="43038" spans="141:141">
      <c r="EK43038" s="598"/>
    </row>
    <row r="43039" spans="141:141">
      <c r="EK43039" s="598"/>
    </row>
    <row r="43040" spans="141:141">
      <c r="EK43040" s="598"/>
    </row>
    <row r="43041" spans="141:141">
      <c r="EK43041" s="598"/>
    </row>
    <row r="43042" spans="141:141">
      <c r="EK43042" s="598"/>
    </row>
    <row r="43043" spans="141:141">
      <c r="EK43043" s="598"/>
    </row>
    <row r="43044" spans="141:141">
      <c r="EK43044" s="598"/>
    </row>
    <row r="43045" spans="141:141">
      <c r="EK43045" s="598"/>
    </row>
    <row r="43046" spans="141:141">
      <c r="EK43046" s="598"/>
    </row>
    <row r="43047" spans="141:141">
      <c r="EK43047" s="598"/>
    </row>
    <row r="43048" spans="141:141">
      <c r="EK43048" s="598"/>
    </row>
    <row r="43049" spans="141:141">
      <c r="EK43049" s="598"/>
    </row>
    <row r="43050" spans="141:141">
      <c r="EK43050" s="598"/>
    </row>
    <row r="43051" spans="141:141">
      <c r="EK43051" s="598"/>
    </row>
    <row r="43052" spans="141:141">
      <c r="EK43052" s="598"/>
    </row>
    <row r="43053" spans="141:141">
      <c r="EK43053" s="598"/>
    </row>
    <row r="43054" spans="141:141">
      <c r="EK43054" s="598"/>
    </row>
    <row r="43055" spans="141:141">
      <c r="EK43055" s="598"/>
    </row>
    <row r="43056" spans="141:141">
      <c r="EK43056" s="598"/>
    </row>
    <row r="43057" spans="141:141">
      <c r="EK43057" s="598"/>
    </row>
    <row r="43058" spans="141:141">
      <c r="EK43058" s="598"/>
    </row>
    <row r="43059" spans="141:141">
      <c r="EK43059" s="598"/>
    </row>
    <row r="43060" spans="141:141">
      <c r="EK43060" s="598"/>
    </row>
    <row r="43061" spans="141:141">
      <c r="EK43061" s="598"/>
    </row>
    <row r="43062" spans="141:141">
      <c r="EK43062" s="598"/>
    </row>
    <row r="43063" spans="141:141">
      <c r="EK43063" s="598"/>
    </row>
    <row r="43064" spans="141:141">
      <c r="EK43064" s="598"/>
    </row>
    <row r="43065" spans="141:141">
      <c r="EK43065" s="598"/>
    </row>
    <row r="43066" spans="141:141">
      <c r="EK43066" s="598"/>
    </row>
    <row r="43067" spans="141:141">
      <c r="EK43067" s="598"/>
    </row>
    <row r="43068" spans="141:141">
      <c r="EK43068" s="598"/>
    </row>
    <row r="43069" spans="141:141">
      <c r="EK43069" s="598"/>
    </row>
    <row r="43070" spans="141:141">
      <c r="EK43070" s="598"/>
    </row>
    <row r="43071" spans="141:141">
      <c r="EK43071" s="598"/>
    </row>
    <row r="43072" spans="141:141">
      <c r="EK43072" s="598"/>
    </row>
    <row r="43073" spans="141:141">
      <c r="EK43073" s="598"/>
    </row>
    <row r="43074" spans="141:141">
      <c r="EK43074" s="598"/>
    </row>
    <row r="43075" spans="141:141">
      <c r="EK43075" s="598"/>
    </row>
    <row r="43076" spans="141:141">
      <c r="EK43076" s="598"/>
    </row>
    <row r="43077" spans="141:141">
      <c r="EK43077" s="598"/>
    </row>
    <row r="43078" spans="141:141">
      <c r="EK43078" s="598"/>
    </row>
    <row r="43079" spans="141:141">
      <c r="EK43079" s="598"/>
    </row>
    <row r="43080" spans="141:141">
      <c r="EK43080" s="598"/>
    </row>
    <row r="43081" spans="141:141">
      <c r="EK43081" s="598"/>
    </row>
    <row r="43082" spans="141:141">
      <c r="EK43082" s="598"/>
    </row>
    <row r="43083" spans="141:141">
      <c r="EK43083" s="598"/>
    </row>
    <row r="43084" spans="141:141">
      <c r="EK43084" s="598"/>
    </row>
    <row r="43085" spans="141:141">
      <c r="EK43085" s="598"/>
    </row>
    <row r="43086" spans="141:141">
      <c r="EK43086" s="598"/>
    </row>
    <row r="43087" spans="141:141">
      <c r="EK43087" s="598"/>
    </row>
    <row r="43088" spans="141:141">
      <c r="EK43088" s="598"/>
    </row>
    <row r="43089" spans="141:141">
      <c r="EK43089" s="598"/>
    </row>
    <row r="43090" spans="141:141">
      <c r="EK43090" s="598"/>
    </row>
    <row r="43091" spans="141:141">
      <c r="EK43091" s="598"/>
    </row>
    <row r="43092" spans="141:141">
      <c r="EK43092" s="598"/>
    </row>
    <row r="43093" spans="141:141">
      <c r="EK43093" s="598"/>
    </row>
    <row r="43094" spans="141:141">
      <c r="EK43094" s="598"/>
    </row>
    <row r="43095" spans="141:141">
      <c r="EK43095" s="598"/>
    </row>
    <row r="43096" spans="141:141">
      <c r="EK43096" s="598"/>
    </row>
    <row r="43097" spans="141:141">
      <c r="EK43097" s="598"/>
    </row>
    <row r="43098" spans="141:141">
      <c r="EK43098" s="598"/>
    </row>
    <row r="43099" spans="141:141">
      <c r="EK43099" s="598"/>
    </row>
    <row r="43100" spans="141:141">
      <c r="EK43100" s="598"/>
    </row>
    <row r="43101" spans="141:141">
      <c r="EK43101" s="598"/>
    </row>
    <row r="43102" spans="141:141">
      <c r="EK43102" s="598"/>
    </row>
    <row r="43103" spans="141:141">
      <c r="EK43103" s="598"/>
    </row>
    <row r="43104" spans="141:141">
      <c r="EK43104" s="598"/>
    </row>
    <row r="43105" spans="141:141">
      <c r="EK43105" s="598"/>
    </row>
    <row r="43106" spans="141:141">
      <c r="EK43106" s="598"/>
    </row>
    <row r="43107" spans="141:141">
      <c r="EK43107" s="598"/>
    </row>
    <row r="43108" spans="141:141">
      <c r="EK43108" s="598"/>
    </row>
    <row r="43109" spans="141:141">
      <c r="EK43109" s="598"/>
    </row>
    <row r="43110" spans="141:141">
      <c r="EK43110" s="598"/>
    </row>
    <row r="43111" spans="141:141">
      <c r="EK43111" s="598"/>
    </row>
    <row r="43112" spans="141:141">
      <c r="EK43112" s="598"/>
    </row>
    <row r="43113" spans="141:141">
      <c r="EK43113" s="598"/>
    </row>
    <row r="43114" spans="141:141">
      <c r="EK43114" s="598"/>
    </row>
    <row r="43115" spans="141:141">
      <c r="EK43115" s="598"/>
    </row>
    <row r="43116" spans="141:141">
      <c r="EK43116" s="598"/>
    </row>
    <row r="43117" spans="141:141">
      <c r="EK43117" s="598"/>
    </row>
    <row r="43118" spans="141:141">
      <c r="EK43118" s="598"/>
    </row>
    <row r="43119" spans="141:141">
      <c r="EK43119" s="598"/>
    </row>
    <row r="43120" spans="141:141">
      <c r="EK43120" s="598"/>
    </row>
    <row r="43121" spans="141:141">
      <c r="EK43121" s="598"/>
    </row>
    <row r="43122" spans="141:141">
      <c r="EK43122" s="598"/>
    </row>
    <row r="43123" spans="141:141">
      <c r="EK43123" s="598"/>
    </row>
    <row r="43124" spans="141:141">
      <c r="EK43124" s="598"/>
    </row>
    <row r="43125" spans="141:141">
      <c r="EK43125" s="598"/>
    </row>
    <row r="43126" spans="141:141">
      <c r="EK43126" s="598"/>
    </row>
    <row r="43127" spans="141:141">
      <c r="EK43127" s="598"/>
    </row>
    <row r="43128" spans="141:141">
      <c r="EK43128" s="598"/>
    </row>
    <row r="43129" spans="141:141">
      <c r="EK43129" s="598"/>
    </row>
    <row r="43130" spans="141:141">
      <c r="EK43130" s="598"/>
    </row>
    <row r="43131" spans="141:141">
      <c r="EK43131" s="598"/>
    </row>
    <row r="43132" spans="141:141">
      <c r="EK43132" s="598"/>
    </row>
    <row r="43133" spans="141:141">
      <c r="EK43133" s="598"/>
    </row>
    <row r="43134" spans="141:141">
      <c r="EK43134" s="598"/>
    </row>
    <row r="43135" spans="141:141">
      <c r="EK43135" s="598"/>
    </row>
    <row r="43136" spans="141:141">
      <c r="EK43136" s="598"/>
    </row>
    <row r="43137" spans="141:141">
      <c r="EK43137" s="598"/>
    </row>
    <row r="43138" spans="141:141">
      <c r="EK43138" s="598"/>
    </row>
    <row r="43139" spans="141:141">
      <c r="EK43139" s="598"/>
    </row>
    <row r="43140" spans="141:141">
      <c r="EK43140" s="598"/>
    </row>
    <row r="43141" spans="141:141">
      <c r="EK43141" s="598"/>
    </row>
    <row r="43142" spans="141:141">
      <c r="EK43142" s="598"/>
    </row>
    <row r="43143" spans="141:141">
      <c r="EK43143" s="598"/>
    </row>
    <row r="43144" spans="141:141">
      <c r="EK43144" s="598"/>
    </row>
    <row r="43145" spans="141:141">
      <c r="EK43145" s="598"/>
    </row>
    <row r="43146" spans="141:141">
      <c r="EK43146" s="598"/>
    </row>
    <row r="43147" spans="141:141">
      <c r="EK43147" s="598"/>
    </row>
    <row r="43148" spans="141:141">
      <c r="EK43148" s="598"/>
    </row>
    <row r="43149" spans="141:141">
      <c r="EK43149" s="598"/>
    </row>
    <row r="43150" spans="141:141">
      <c r="EK43150" s="598"/>
    </row>
    <row r="43151" spans="141:141">
      <c r="EK43151" s="598"/>
    </row>
    <row r="43152" spans="141:141">
      <c r="EK43152" s="598"/>
    </row>
    <row r="43153" spans="141:141">
      <c r="EK43153" s="598"/>
    </row>
    <row r="43154" spans="141:141">
      <c r="EK43154" s="598"/>
    </row>
    <row r="43155" spans="141:141">
      <c r="EK43155" s="598"/>
    </row>
    <row r="43156" spans="141:141">
      <c r="EK43156" s="598"/>
    </row>
    <row r="43157" spans="141:141">
      <c r="EK43157" s="598"/>
    </row>
    <row r="43158" spans="141:141">
      <c r="EK43158" s="598"/>
    </row>
    <row r="43159" spans="141:141">
      <c r="EK43159" s="598"/>
    </row>
    <row r="43160" spans="141:141">
      <c r="EK43160" s="598"/>
    </row>
    <row r="43161" spans="141:141">
      <c r="EK43161" s="598"/>
    </row>
    <row r="43162" spans="141:141">
      <c r="EK43162" s="598"/>
    </row>
    <row r="43163" spans="141:141">
      <c r="EK43163" s="598"/>
    </row>
    <row r="43164" spans="141:141">
      <c r="EK43164" s="598"/>
    </row>
    <row r="43165" spans="141:141">
      <c r="EK43165" s="598"/>
    </row>
    <row r="43166" spans="141:141">
      <c r="EK43166" s="598"/>
    </row>
    <row r="43167" spans="141:141">
      <c r="EK43167" s="598"/>
    </row>
    <row r="43168" spans="141:141">
      <c r="EK43168" s="598"/>
    </row>
    <row r="43169" spans="141:141">
      <c r="EK43169" s="598"/>
    </row>
    <row r="43170" spans="141:141">
      <c r="EK43170" s="598"/>
    </row>
    <row r="43171" spans="141:141">
      <c r="EK43171" s="598"/>
    </row>
    <row r="43172" spans="141:141">
      <c r="EK43172" s="598"/>
    </row>
    <row r="43173" spans="141:141">
      <c r="EK43173" s="598"/>
    </row>
    <row r="43174" spans="141:141">
      <c r="EK43174" s="598"/>
    </row>
    <row r="43175" spans="141:141">
      <c r="EK43175" s="598"/>
    </row>
    <row r="43176" spans="141:141">
      <c r="EK43176" s="598"/>
    </row>
    <row r="43177" spans="141:141">
      <c r="EK43177" s="598"/>
    </row>
    <row r="43178" spans="141:141">
      <c r="EK43178" s="598"/>
    </row>
    <row r="43179" spans="141:141">
      <c r="EK43179" s="598"/>
    </row>
    <row r="43180" spans="141:141">
      <c r="EK43180" s="598"/>
    </row>
    <row r="43181" spans="141:141">
      <c r="EK43181" s="598"/>
    </row>
    <row r="43182" spans="141:141">
      <c r="EK43182" s="598"/>
    </row>
    <row r="43183" spans="141:141">
      <c r="EK43183" s="598"/>
    </row>
    <row r="43184" spans="141:141">
      <c r="EK43184" s="598"/>
    </row>
    <row r="43185" spans="141:141">
      <c r="EK43185" s="598"/>
    </row>
    <row r="43186" spans="141:141">
      <c r="EK43186" s="598"/>
    </row>
    <row r="43187" spans="141:141">
      <c r="EK43187" s="598"/>
    </row>
    <row r="43188" spans="141:141">
      <c r="EK43188" s="598"/>
    </row>
    <row r="43189" spans="141:141">
      <c r="EK43189" s="598"/>
    </row>
    <row r="43190" spans="141:141">
      <c r="EK43190" s="598"/>
    </row>
    <row r="43191" spans="141:141">
      <c r="EK43191" s="598"/>
    </row>
    <row r="43192" spans="141:141">
      <c r="EK43192" s="598"/>
    </row>
    <row r="43193" spans="141:141">
      <c r="EK43193" s="598"/>
    </row>
    <row r="43194" spans="141:141">
      <c r="EK43194" s="598"/>
    </row>
    <row r="43195" spans="141:141">
      <c r="EK43195" s="598"/>
    </row>
    <row r="43196" spans="141:141">
      <c r="EK43196" s="598"/>
    </row>
    <row r="43197" spans="141:141">
      <c r="EK43197" s="598"/>
    </row>
    <row r="43198" spans="141:141">
      <c r="EK43198" s="598"/>
    </row>
    <row r="43199" spans="141:141">
      <c r="EK43199" s="598"/>
    </row>
    <row r="43200" spans="141:141">
      <c r="EK43200" s="598"/>
    </row>
    <row r="43201" spans="141:141">
      <c r="EK43201" s="598"/>
    </row>
    <row r="43202" spans="141:141">
      <c r="EK43202" s="598"/>
    </row>
    <row r="43203" spans="141:141">
      <c r="EK43203" s="598"/>
    </row>
    <row r="43204" spans="141:141">
      <c r="EK43204" s="598"/>
    </row>
    <row r="43205" spans="141:141">
      <c r="EK43205" s="598"/>
    </row>
    <row r="43206" spans="141:141">
      <c r="EK43206" s="598"/>
    </row>
    <row r="43207" spans="141:141">
      <c r="EK43207" s="598"/>
    </row>
    <row r="43208" spans="141:141">
      <c r="EK43208" s="598"/>
    </row>
    <row r="43209" spans="141:141">
      <c r="EK43209" s="598"/>
    </row>
    <row r="43210" spans="141:141">
      <c r="EK43210" s="598"/>
    </row>
    <row r="43211" spans="141:141">
      <c r="EK43211" s="598"/>
    </row>
    <row r="43212" spans="141:141">
      <c r="EK43212" s="598"/>
    </row>
    <row r="43213" spans="141:141">
      <c r="EK43213" s="598"/>
    </row>
    <row r="43214" spans="141:141">
      <c r="EK43214" s="598"/>
    </row>
    <row r="43215" spans="141:141">
      <c r="EK43215" s="598"/>
    </row>
    <row r="43216" spans="141:141">
      <c r="EK43216" s="598"/>
    </row>
    <row r="43217" spans="141:141">
      <c r="EK43217" s="598"/>
    </row>
    <row r="43218" spans="141:141">
      <c r="EK43218" s="598"/>
    </row>
    <row r="43219" spans="141:141">
      <c r="EK43219" s="598"/>
    </row>
    <row r="43220" spans="141:141">
      <c r="EK43220" s="598"/>
    </row>
    <row r="43221" spans="141:141">
      <c r="EK43221" s="598"/>
    </row>
    <row r="43222" spans="141:141">
      <c r="EK43222" s="598"/>
    </row>
    <row r="43223" spans="141:141">
      <c r="EK43223" s="598"/>
    </row>
    <row r="43224" spans="141:141">
      <c r="EK43224" s="598"/>
    </row>
    <row r="43225" spans="141:141">
      <c r="EK43225" s="598"/>
    </row>
    <row r="43226" spans="141:141">
      <c r="EK43226" s="598"/>
    </row>
    <row r="43227" spans="141:141">
      <c r="EK43227" s="598"/>
    </row>
    <row r="43228" spans="141:141">
      <c r="EK43228" s="598"/>
    </row>
    <row r="43229" spans="141:141">
      <c r="EK43229" s="598"/>
    </row>
    <row r="43230" spans="141:141">
      <c r="EK43230" s="598"/>
    </row>
    <row r="43231" spans="141:141">
      <c r="EK43231" s="598"/>
    </row>
    <row r="43232" spans="141:141">
      <c r="EK43232" s="598"/>
    </row>
    <row r="43233" spans="141:141">
      <c r="EK43233" s="598"/>
    </row>
    <row r="43234" spans="141:141">
      <c r="EK43234" s="598"/>
    </row>
    <row r="43235" spans="141:141">
      <c r="EK43235" s="598"/>
    </row>
    <row r="43236" spans="141:141">
      <c r="EK43236" s="598"/>
    </row>
    <row r="43237" spans="141:141">
      <c r="EK43237" s="598"/>
    </row>
    <row r="43238" spans="141:141">
      <c r="EK43238" s="598"/>
    </row>
    <row r="43239" spans="141:141">
      <c r="EK43239" s="598"/>
    </row>
    <row r="43240" spans="141:141">
      <c r="EK43240" s="598"/>
    </row>
    <row r="43241" spans="141:141">
      <c r="EK43241" s="598"/>
    </row>
    <row r="43242" spans="141:141">
      <c r="EK43242" s="598"/>
    </row>
    <row r="43243" spans="141:141">
      <c r="EK43243" s="598"/>
    </row>
    <row r="43244" spans="141:141">
      <c r="EK43244" s="598"/>
    </row>
    <row r="43245" spans="141:141">
      <c r="EK43245" s="598"/>
    </row>
    <row r="43246" spans="141:141">
      <c r="EK43246" s="598"/>
    </row>
    <row r="43247" spans="141:141">
      <c r="EK43247" s="598"/>
    </row>
    <row r="43248" spans="141:141">
      <c r="EK43248" s="598"/>
    </row>
    <row r="43249" spans="141:141">
      <c r="EK43249" s="598"/>
    </row>
    <row r="43250" spans="141:141">
      <c r="EK43250" s="598"/>
    </row>
    <row r="43251" spans="141:141">
      <c r="EK43251" s="598"/>
    </row>
    <row r="43252" spans="141:141">
      <c r="EK43252" s="598"/>
    </row>
    <row r="43253" spans="141:141">
      <c r="EK43253" s="598"/>
    </row>
    <row r="43254" spans="141:141">
      <c r="EK43254" s="598"/>
    </row>
    <row r="43255" spans="141:141">
      <c r="EK43255" s="598"/>
    </row>
    <row r="43256" spans="141:141">
      <c r="EK43256" s="598"/>
    </row>
    <row r="43257" spans="141:141">
      <c r="EK43257" s="598"/>
    </row>
    <row r="43258" spans="141:141">
      <c r="EK43258" s="598"/>
    </row>
    <row r="43259" spans="141:141">
      <c r="EK43259" s="598"/>
    </row>
    <row r="43260" spans="141:141">
      <c r="EK43260" s="598"/>
    </row>
    <row r="43261" spans="141:141">
      <c r="EK43261" s="598"/>
    </row>
    <row r="43262" spans="141:141">
      <c r="EK43262" s="598"/>
    </row>
    <row r="43263" spans="141:141">
      <c r="EK43263" s="598"/>
    </row>
    <row r="43264" spans="141:141">
      <c r="EK43264" s="598"/>
    </row>
    <row r="43265" spans="141:141">
      <c r="EK43265" s="598"/>
    </row>
    <row r="43266" spans="141:141">
      <c r="EK43266" s="598"/>
    </row>
    <row r="43267" spans="141:141">
      <c r="EK43267" s="598"/>
    </row>
    <row r="43268" spans="141:141">
      <c r="EK43268" s="598"/>
    </row>
    <row r="43269" spans="141:141">
      <c r="EK43269" s="598"/>
    </row>
    <row r="43270" spans="141:141">
      <c r="EK43270" s="598"/>
    </row>
    <row r="43271" spans="141:141">
      <c r="EK43271" s="598"/>
    </row>
    <row r="43272" spans="141:141">
      <c r="EK43272" s="598"/>
    </row>
    <row r="43273" spans="141:141">
      <c r="EK43273" s="598"/>
    </row>
    <row r="43274" spans="141:141">
      <c r="EK43274" s="598"/>
    </row>
    <row r="43275" spans="141:141">
      <c r="EK43275" s="598"/>
    </row>
    <row r="43276" spans="141:141">
      <c r="EK43276" s="598"/>
    </row>
    <row r="43277" spans="141:141">
      <c r="EK43277" s="598"/>
    </row>
    <row r="43278" spans="141:141">
      <c r="EK43278" s="598"/>
    </row>
    <row r="43279" spans="141:141">
      <c r="EK43279" s="598"/>
    </row>
    <row r="43280" spans="141:141">
      <c r="EK43280" s="598"/>
    </row>
    <row r="43281" spans="141:141">
      <c r="EK43281" s="598"/>
    </row>
    <row r="43282" spans="141:141">
      <c r="EK43282" s="598"/>
    </row>
    <row r="43283" spans="141:141">
      <c r="EK43283" s="598"/>
    </row>
    <row r="43284" spans="141:141">
      <c r="EK43284" s="598"/>
    </row>
    <row r="43285" spans="141:141">
      <c r="EK43285" s="598"/>
    </row>
    <row r="43286" spans="141:141">
      <c r="EK43286" s="598"/>
    </row>
    <row r="43287" spans="141:141">
      <c r="EK43287" s="598"/>
    </row>
    <row r="43288" spans="141:141">
      <c r="EK43288" s="598"/>
    </row>
    <row r="43289" spans="141:141">
      <c r="EK43289" s="598"/>
    </row>
    <row r="43290" spans="141:141">
      <c r="EK43290" s="598"/>
    </row>
    <row r="43291" spans="141:141">
      <c r="EK43291" s="598"/>
    </row>
    <row r="43292" spans="141:141">
      <c r="EK43292" s="598"/>
    </row>
    <row r="43293" spans="141:141">
      <c r="EK43293" s="598"/>
    </row>
    <row r="43294" spans="141:141">
      <c r="EK43294" s="598"/>
    </row>
    <row r="43295" spans="141:141">
      <c r="EK43295" s="598"/>
    </row>
    <row r="43296" spans="141:141">
      <c r="EK43296" s="598"/>
    </row>
    <row r="43297" spans="141:141">
      <c r="EK43297" s="598"/>
    </row>
    <row r="43298" spans="141:141">
      <c r="EK43298" s="598"/>
    </row>
    <row r="43299" spans="141:141">
      <c r="EK43299" s="598"/>
    </row>
    <row r="43300" spans="141:141">
      <c r="EK43300" s="598"/>
    </row>
    <row r="43301" spans="141:141">
      <c r="EK43301" s="598"/>
    </row>
    <row r="43302" spans="141:141">
      <c r="EK43302" s="598"/>
    </row>
    <row r="43303" spans="141:141">
      <c r="EK43303" s="598"/>
    </row>
    <row r="43304" spans="141:141">
      <c r="EK43304" s="598"/>
    </row>
    <row r="43305" spans="141:141">
      <c r="EK43305" s="598"/>
    </row>
    <row r="43306" spans="141:141">
      <c r="EK43306" s="598"/>
    </row>
    <row r="43307" spans="141:141">
      <c r="EK43307" s="598"/>
    </row>
    <row r="43308" spans="141:141">
      <c r="EK43308" s="598"/>
    </row>
    <row r="43309" spans="141:141">
      <c r="EK43309" s="598"/>
    </row>
    <row r="43310" spans="141:141">
      <c r="EK43310" s="598"/>
    </row>
    <row r="43311" spans="141:141">
      <c r="EK43311" s="598"/>
    </row>
    <row r="43312" spans="141:141">
      <c r="EK43312" s="598"/>
    </row>
    <row r="43313" spans="141:141">
      <c r="EK43313" s="598"/>
    </row>
    <row r="43314" spans="141:141">
      <c r="EK43314" s="598"/>
    </row>
    <row r="43315" spans="141:141">
      <c r="EK43315" s="598"/>
    </row>
    <row r="43316" spans="141:141">
      <c r="EK43316" s="598"/>
    </row>
    <row r="43317" spans="141:141">
      <c r="EK43317" s="598"/>
    </row>
    <row r="43318" spans="141:141">
      <c r="EK43318" s="598"/>
    </row>
    <row r="43319" spans="141:141">
      <c r="EK43319" s="598"/>
    </row>
    <row r="43320" spans="141:141">
      <c r="EK43320" s="598"/>
    </row>
    <row r="43321" spans="141:141">
      <c r="EK43321" s="598"/>
    </row>
    <row r="43322" spans="141:141">
      <c r="EK43322" s="598"/>
    </row>
    <row r="43323" spans="141:141">
      <c r="EK43323" s="598"/>
    </row>
    <row r="43324" spans="141:141">
      <c r="EK43324" s="598"/>
    </row>
    <row r="43325" spans="141:141">
      <c r="EK43325" s="598"/>
    </row>
    <row r="43326" spans="141:141">
      <c r="EK43326" s="598"/>
    </row>
    <row r="43327" spans="141:141">
      <c r="EK43327" s="598"/>
    </row>
    <row r="43328" spans="141:141">
      <c r="EK43328" s="598"/>
    </row>
    <row r="43329" spans="141:141">
      <c r="EK43329" s="598"/>
    </row>
    <row r="43330" spans="141:141">
      <c r="EK43330" s="598"/>
    </row>
    <row r="43331" spans="141:141">
      <c r="EK43331" s="598"/>
    </row>
    <row r="43332" spans="141:141">
      <c r="EK43332" s="598"/>
    </row>
    <row r="43333" spans="141:141">
      <c r="EK43333" s="598"/>
    </row>
    <row r="43334" spans="141:141">
      <c r="EK43334" s="598"/>
    </row>
    <row r="43335" spans="141:141">
      <c r="EK43335" s="598"/>
    </row>
    <row r="43336" spans="141:141">
      <c r="EK43336" s="598"/>
    </row>
    <row r="43337" spans="141:141">
      <c r="EK43337" s="598"/>
    </row>
    <row r="43338" spans="141:141">
      <c r="EK43338" s="598"/>
    </row>
    <row r="43339" spans="141:141">
      <c r="EK43339" s="598"/>
    </row>
    <row r="43340" spans="141:141">
      <c r="EK43340" s="598"/>
    </row>
    <row r="43341" spans="141:141">
      <c r="EK43341" s="598"/>
    </row>
    <row r="43342" spans="141:141">
      <c r="EK43342" s="598"/>
    </row>
    <row r="43343" spans="141:141">
      <c r="EK43343" s="598"/>
    </row>
    <row r="43344" spans="141:141">
      <c r="EK43344" s="598"/>
    </row>
    <row r="43345" spans="141:141">
      <c r="EK43345" s="598"/>
    </row>
    <row r="43346" spans="141:141">
      <c r="EK43346" s="598"/>
    </row>
    <row r="43347" spans="141:141">
      <c r="EK43347" s="598"/>
    </row>
    <row r="43348" spans="141:141">
      <c r="EK43348" s="598"/>
    </row>
    <row r="43349" spans="141:141">
      <c r="EK43349" s="598"/>
    </row>
    <row r="43350" spans="141:141">
      <c r="EK43350" s="598"/>
    </row>
    <row r="43351" spans="141:141">
      <c r="EK43351" s="598"/>
    </row>
    <row r="43352" spans="141:141">
      <c r="EK43352" s="598"/>
    </row>
    <row r="43353" spans="141:141">
      <c r="EK43353" s="598"/>
    </row>
    <row r="43354" spans="141:141">
      <c r="EK43354" s="598"/>
    </row>
    <row r="43355" spans="141:141">
      <c r="EK43355" s="598"/>
    </row>
    <row r="43356" spans="141:141">
      <c r="EK43356" s="598"/>
    </row>
    <row r="43357" spans="141:141">
      <c r="EK43357" s="598"/>
    </row>
    <row r="43358" spans="141:141">
      <c r="EK43358" s="598"/>
    </row>
    <row r="43359" spans="141:141">
      <c r="EK43359" s="598"/>
    </row>
    <row r="43360" spans="141:141">
      <c r="EK43360" s="598"/>
    </row>
    <row r="43361" spans="141:141">
      <c r="EK43361" s="598"/>
    </row>
    <row r="43362" spans="141:141">
      <c r="EK43362" s="598"/>
    </row>
    <row r="43363" spans="141:141">
      <c r="EK43363" s="598"/>
    </row>
    <row r="43364" spans="141:141">
      <c r="EK43364" s="598"/>
    </row>
    <row r="43365" spans="141:141">
      <c r="EK43365" s="598"/>
    </row>
    <row r="43366" spans="141:141">
      <c r="EK43366" s="598"/>
    </row>
    <row r="43367" spans="141:141">
      <c r="EK43367" s="598"/>
    </row>
    <row r="43368" spans="141:141">
      <c r="EK43368" s="598"/>
    </row>
    <row r="43369" spans="141:141">
      <c r="EK43369" s="598"/>
    </row>
    <row r="43370" spans="141:141">
      <c r="EK43370" s="598"/>
    </row>
    <row r="43371" spans="141:141">
      <c r="EK43371" s="598"/>
    </row>
    <row r="43372" spans="141:141">
      <c r="EK43372" s="598"/>
    </row>
    <row r="43373" spans="141:141">
      <c r="EK43373" s="598"/>
    </row>
    <row r="43374" spans="141:141">
      <c r="EK43374" s="598"/>
    </row>
    <row r="43375" spans="141:141">
      <c r="EK43375" s="598"/>
    </row>
    <row r="43376" spans="141:141">
      <c r="EK43376" s="598"/>
    </row>
    <row r="43377" spans="141:141">
      <c r="EK43377" s="598"/>
    </row>
    <row r="43378" spans="141:141">
      <c r="EK43378" s="598"/>
    </row>
    <row r="43379" spans="141:141">
      <c r="EK43379" s="598"/>
    </row>
    <row r="43380" spans="141:141">
      <c r="EK43380" s="598"/>
    </row>
    <row r="43381" spans="141:141">
      <c r="EK43381" s="598"/>
    </row>
    <row r="43382" spans="141:141">
      <c r="EK43382" s="598"/>
    </row>
    <row r="43383" spans="141:141">
      <c r="EK43383" s="598"/>
    </row>
    <row r="43384" spans="141:141">
      <c r="EK43384" s="598"/>
    </row>
    <row r="43385" spans="141:141">
      <c r="EK43385" s="598"/>
    </row>
    <row r="43386" spans="141:141">
      <c r="EK43386" s="598"/>
    </row>
    <row r="43387" spans="141:141">
      <c r="EK43387" s="598"/>
    </row>
    <row r="43388" spans="141:141">
      <c r="EK43388" s="598"/>
    </row>
    <row r="43389" spans="141:141">
      <c r="EK43389" s="598"/>
    </row>
    <row r="43390" spans="141:141">
      <c r="EK43390" s="598"/>
    </row>
    <row r="43391" spans="141:141">
      <c r="EK43391" s="598"/>
    </row>
    <row r="43392" spans="141:141">
      <c r="EK43392" s="598"/>
    </row>
    <row r="43393" spans="141:141">
      <c r="EK43393" s="598"/>
    </row>
    <row r="43394" spans="141:141">
      <c r="EK43394" s="598"/>
    </row>
    <row r="43395" spans="141:141">
      <c r="EK43395" s="598"/>
    </row>
    <row r="43396" spans="141:141">
      <c r="EK43396" s="598"/>
    </row>
    <row r="43397" spans="141:141">
      <c r="EK43397" s="598"/>
    </row>
    <row r="43398" spans="141:141">
      <c r="EK43398" s="598"/>
    </row>
    <row r="43399" spans="141:141">
      <c r="EK43399" s="598"/>
    </row>
    <row r="43400" spans="141:141">
      <c r="EK43400" s="598"/>
    </row>
    <row r="43401" spans="141:141">
      <c r="EK43401" s="598"/>
    </row>
    <row r="43402" spans="141:141">
      <c r="EK43402" s="598"/>
    </row>
    <row r="43403" spans="141:141">
      <c r="EK43403" s="598"/>
    </row>
    <row r="43404" spans="141:141">
      <c r="EK43404" s="598"/>
    </row>
    <row r="43405" spans="141:141">
      <c r="EK43405" s="598"/>
    </row>
    <row r="43406" spans="141:141">
      <c r="EK43406" s="598"/>
    </row>
    <row r="43407" spans="141:141">
      <c r="EK43407" s="598"/>
    </row>
    <row r="43408" spans="141:141">
      <c r="EK43408" s="598"/>
    </row>
    <row r="43409" spans="141:141">
      <c r="EK43409" s="598"/>
    </row>
    <row r="43410" spans="141:141">
      <c r="EK43410" s="598"/>
    </row>
    <row r="43411" spans="141:141">
      <c r="EK43411" s="598"/>
    </row>
    <row r="43412" spans="141:141">
      <c r="EK43412" s="598"/>
    </row>
    <row r="43413" spans="141:141">
      <c r="EK43413" s="598"/>
    </row>
    <row r="43414" spans="141:141">
      <c r="EK43414" s="598"/>
    </row>
    <row r="43415" spans="141:141">
      <c r="EK43415" s="598"/>
    </row>
    <row r="43416" spans="141:141">
      <c r="EK43416" s="598"/>
    </row>
    <row r="43417" spans="141:141">
      <c r="EK43417" s="598"/>
    </row>
    <row r="43418" spans="141:141">
      <c r="EK43418" s="598"/>
    </row>
    <row r="43419" spans="141:141">
      <c r="EK43419" s="598"/>
    </row>
    <row r="43420" spans="141:141">
      <c r="EK43420" s="598"/>
    </row>
    <row r="43421" spans="141:141">
      <c r="EK43421" s="598"/>
    </row>
    <row r="43422" spans="141:141">
      <c r="EK43422" s="598"/>
    </row>
    <row r="43423" spans="141:141">
      <c r="EK43423" s="598"/>
    </row>
    <row r="43424" spans="141:141">
      <c r="EK43424" s="598"/>
    </row>
    <row r="43425" spans="141:141">
      <c r="EK43425" s="598"/>
    </row>
    <row r="43426" spans="141:141">
      <c r="EK43426" s="598"/>
    </row>
    <row r="43427" spans="141:141">
      <c r="EK43427" s="598"/>
    </row>
    <row r="43428" spans="141:141">
      <c r="EK43428" s="598"/>
    </row>
    <row r="43429" spans="141:141">
      <c r="EK43429" s="598"/>
    </row>
    <row r="43430" spans="141:141">
      <c r="EK43430" s="598"/>
    </row>
    <row r="43431" spans="141:141">
      <c r="EK43431" s="598"/>
    </row>
    <row r="43432" spans="141:141">
      <c r="EK43432" s="598"/>
    </row>
    <row r="43433" spans="141:141">
      <c r="EK43433" s="598"/>
    </row>
    <row r="43434" spans="141:141">
      <c r="EK43434" s="598"/>
    </row>
    <row r="43435" spans="141:141">
      <c r="EK43435" s="598"/>
    </row>
    <row r="43436" spans="141:141">
      <c r="EK43436" s="598"/>
    </row>
    <row r="43437" spans="141:141">
      <c r="EK43437" s="598"/>
    </row>
    <row r="43438" spans="141:141">
      <c r="EK43438" s="598"/>
    </row>
    <row r="43439" spans="141:141">
      <c r="EK43439" s="598"/>
    </row>
    <row r="43440" spans="141:141">
      <c r="EK43440" s="598"/>
    </row>
    <row r="43441" spans="141:141">
      <c r="EK43441" s="598"/>
    </row>
    <row r="43442" spans="141:141">
      <c r="EK43442" s="598"/>
    </row>
    <row r="43443" spans="141:141">
      <c r="EK43443" s="598"/>
    </row>
    <row r="43444" spans="141:141">
      <c r="EK43444" s="598"/>
    </row>
    <row r="43445" spans="141:141">
      <c r="EK43445" s="598"/>
    </row>
    <row r="43446" spans="141:141">
      <c r="EK43446" s="598"/>
    </row>
    <row r="43447" spans="141:141">
      <c r="EK43447" s="598"/>
    </row>
    <row r="43448" spans="141:141">
      <c r="EK43448" s="598"/>
    </row>
    <row r="43449" spans="141:141">
      <c r="EK43449" s="598"/>
    </row>
    <row r="43450" spans="141:141">
      <c r="EK43450" s="598"/>
    </row>
    <row r="43451" spans="141:141">
      <c r="EK43451" s="598"/>
    </row>
    <row r="43452" spans="141:141">
      <c r="EK43452" s="598"/>
    </row>
    <row r="43453" spans="141:141">
      <c r="EK43453" s="598"/>
    </row>
    <row r="43454" spans="141:141">
      <c r="EK43454" s="598"/>
    </row>
    <row r="43455" spans="141:141">
      <c r="EK43455" s="598"/>
    </row>
    <row r="43456" spans="141:141">
      <c r="EK43456" s="598"/>
    </row>
    <row r="43457" spans="141:141">
      <c r="EK43457" s="598"/>
    </row>
    <row r="43458" spans="141:141">
      <c r="EK43458" s="598"/>
    </row>
    <row r="43459" spans="141:141">
      <c r="EK43459" s="598"/>
    </row>
    <row r="43460" spans="141:141">
      <c r="EK43460" s="598"/>
    </row>
    <row r="43461" spans="141:141">
      <c r="EK43461" s="598"/>
    </row>
    <row r="43462" spans="141:141">
      <c r="EK43462" s="598"/>
    </row>
    <row r="43463" spans="141:141">
      <c r="EK43463" s="598"/>
    </row>
    <row r="43464" spans="141:141">
      <c r="EK43464" s="598"/>
    </row>
    <row r="43465" spans="141:141">
      <c r="EK43465" s="598"/>
    </row>
    <row r="43466" spans="141:141">
      <c r="EK43466" s="598"/>
    </row>
    <row r="43467" spans="141:141">
      <c r="EK43467" s="598"/>
    </row>
    <row r="43468" spans="141:141">
      <c r="EK43468" s="598"/>
    </row>
    <row r="43469" spans="141:141">
      <c r="EK43469" s="598"/>
    </row>
    <row r="43470" spans="141:141">
      <c r="EK43470" s="598"/>
    </row>
    <row r="43471" spans="141:141">
      <c r="EK43471" s="598"/>
    </row>
    <row r="43472" spans="141:141">
      <c r="EK43472" s="598"/>
    </row>
    <row r="43473" spans="141:141">
      <c r="EK43473" s="598"/>
    </row>
    <row r="43474" spans="141:141">
      <c r="EK43474" s="598"/>
    </row>
    <row r="43475" spans="141:141">
      <c r="EK43475" s="598"/>
    </row>
    <row r="43476" spans="141:141">
      <c r="EK43476" s="598"/>
    </row>
    <row r="43477" spans="141:141">
      <c r="EK43477" s="598"/>
    </row>
    <row r="43478" spans="141:141">
      <c r="EK43478" s="598"/>
    </row>
    <row r="43479" spans="141:141">
      <c r="EK43479" s="598"/>
    </row>
    <row r="43480" spans="141:141">
      <c r="EK43480" s="598"/>
    </row>
    <row r="43481" spans="141:141">
      <c r="EK43481" s="598"/>
    </row>
    <row r="43482" spans="141:141">
      <c r="EK43482" s="598"/>
    </row>
    <row r="43483" spans="141:141">
      <c r="EK43483" s="598"/>
    </row>
    <row r="43484" spans="141:141">
      <c r="EK43484" s="598"/>
    </row>
    <row r="43485" spans="141:141">
      <c r="EK43485" s="598"/>
    </row>
    <row r="43486" spans="141:141">
      <c r="EK43486" s="598"/>
    </row>
    <row r="43487" spans="141:141">
      <c r="EK43487" s="598"/>
    </row>
    <row r="43488" spans="141:141">
      <c r="EK43488" s="598"/>
    </row>
    <row r="43489" spans="141:141">
      <c r="EK43489" s="598"/>
    </row>
    <row r="43490" spans="141:141">
      <c r="EK43490" s="598"/>
    </row>
    <row r="43491" spans="141:141">
      <c r="EK43491" s="598"/>
    </row>
    <row r="43492" spans="141:141">
      <c r="EK43492" s="598"/>
    </row>
    <row r="43493" spans="141:141">
      <c r="EK43493" s="598"/>
    </row>
    <row r="43494" spans="141:141">
      <c r="EK43494" s="598"/>
    </row>
    <row r="43495" spans="141:141">
      <c r="EK43495" s="598"/>
    </row>
    <row r="43496" spans="141:141">
      <c r="EK43496" s="598"/>
    </row>
    <row r="43497" spans="141:141">
      <c r="EK43497" s="598"/>
    </row>
    <row r="43498" spans="141:141">
      <c r="EK43498" s="598"/>
    </row>
    <row r="43499" spans="141:141">
      <c r="EK43499" s="598"/>
    </row>
    <row r="43500" spans="141:141">
      <c r="EK43500" s="598"/>
    </row>
    <row r="43501" spans="141:141">
      <c r="EK43501" s="598"/>
    </row>
    <row r="43502" spans="141:141">
      <c r="EK43502" s="598"/>
    </row>
    <row r="43503" spans="141:141">
      <c r="EK43503" s="598"/>
    </row>
    <row r="43504" spans="141:141">
      <c r="EK43504" s="598"/>
    </row>
    <row r="43505" spans="141:141">
      <c r="EK43505" s="598"/>
    </row>
    <row r="43506" spans="141:141">
      <c r="EK43506" s="598"/>
    </row>
    <row r="43507" spans="141:141">
      <c r="EK43507" s="598"/>
    </row>
    <row r="43508" spans="141:141">
      <c r="EK43508" s="598"/>
    </row>
    <row r="43509" spans="141:141">
      <c r="EK43509" s="598"/>
    </row>
    <row r="43510" spans="141:141">
      <c r="EK43510" s="598"/>
    </row>
    <row r="43511" spans="141:141">
      <c r="EK43511" s="598"/>
    </row>
    <row r="43512" spans="141:141">
      <c r="EK43512" s="598"/>
    </row>
    <row r="43513" spans="141:141">
      <c r="EK43513" s="598"/>
    </row>
    <row r="43514" spans="141:141">
      <c r="EK43514" s="598"/>
    </row>
    <row r="43515" spans="141:141">
      <c r="EK43515" s="598"/>
    </row>
    <row r="43516" spans="141:141">
      <c r="EK43516" s="598"/>
    </row>
    <row r="43517" spans="141:141">
      <c r="EK43517" s="598"/>
    </row>
    <row r="43518" spans="141:141">
      <c r="EK43518" s="598"/>
    </row>
    <row r="43519" spans="141:141">
      <c r="EK43519" s="598"/>
    </row>
    <row r="43520" spans="141:141">
      <c r="EK43520" s="598"/>
    </row>
    <row r="43521" spans="141:141">
      <c r="EK43521" s="598"/>
    </row>
    <row r="43522" spans="141:141">
      <c r="EK43522" s="598"/>
    </row>
    <row r="43523" spans="141:141">
      <c r="EK43523" s="598"/>
    </row>
    <row r="43524" spans="141:141">
      <c r="EK43524" s="598"/>
    </row>
    <row r="43525" spans="141:141">
      <c r="EK43525" s="598"/>
    </row>
    <row r="43526" spans="141:141">
      <c r="EK43526" s="598"/>
    </row>
    <row r="43527" spans="141:141">
      <c r="EK43527" s="598"/>
    </row>
    <row r="43528" spans="141:141">
      <c r="EK43528" s="598"/>
    </row>
    <row r="43529" spans="141:141">
      <c r="EK43529" s="598"/>
    </row>
    <row r="43530" spans="141:141">
      <c r="EK43530" s="598"/>
    </row>
    <row r="43531" spans="141:141">
      <c r="EK43531" s="598"/>
    </row>
    <row r="43532" spans="141:141">
      <c r="EK43532" s="598"/>
    </row>
    <row r="43533" spans="141:141">
      <c r="EK43533" s="598"/>
    </row>
    <row r="43534" spans="141:141">
      <c r="EK43534" s="598"/>
    </row>
    <row r="43535" spans="141:141">
      <c r="EK43535" s="598"/>
    </row>
    <row r="43536" spans="141:141">
      <c r="EK43536" s="598"/>
    </row>
    <row r="43537" spans="141:141">
      <c r="EK43537" s="598"/>
    </row>
    <row r="43538" spans="141:141">
      <c r="EK43538" s="598"/>
    </row>
    <row r="43539" spans="141:141">
      <c r="EK43539" s="598"/>
    </row>
    <row r="43540" spans="141:141">
      <c r="EK43540" s="598"/>
    </row>
    <row r="43541" spans="141:141">
      <c r="EK43541" s="598"/>
    </row>
    <row r="43542" spans="141:141">
      <c r="EK43542" s="598"/>
    </row>
    <row r="43543" spans="141:141">
      <c r="EK43543" s="598"/>
    </row>
    <row r="43544" spans="141:141">
      <c r="EK43544" s="598"/>
    </row>
    <row r="43545" spans="141:141">
      <c r="EK43545" s="598"/>
    </row>
    <row r="43546" spans="141:141">
      <c r="EK43546" s="598"/>
    </row>
    <row r="43547" spans="141:141">
      <c r="EK43547" s="598"/>
    </row>
    <row r="43548" spans="141:141">
      <c r="EK43548" s="598"/>
    </row>
    <row r="43549" spans="141:141">
      <c r="EK43549" s="598"/>
    </row>
    <row r="43550" spans="141:141">
      <c r="EK43550" s="598"/>
    </row>
    <row r="43551" spans="141:141">
      <c r="EK43551" s="598"/>
    </row>
    <row r="43552" spans="141:141">
      <c r="EK43552" s="598"/>
    </row>
    <row r="43553" spans="141:141">
      <c r="EK43553" s="598"/>
    </row>
    <row r="43554" spans="141:141">
      <c r="EK43554" s="598"/>
    </row>
    <row r="43555" spans="141:141">
      <c r="EK43555" s="598"/>
    </row>
    <row r="43556" spans="141:141">
      <c r="EK43556" s="598"/>
    </row>
    <row r="43557" spans="141:141">
      <c r="EK43557" s="598"/>
    </row>
    <row r="43558" spans="141:141">
      <c r="EK43558" s="598"/>
    </row>
    <row r="43559" spans="141:141">
      <c r="EK43559" s="598"/>
    </row>
    <row r="43560" spans="141:141">
      <c r="EK43560" s="598"/>
    </row>
    <row r="43561" spans="141:141">
      <c r="EK43561" s="598"/>
    </row>
    <row r="43562" spans="141:141">
      <c r="EK43562" s="598"/>
    </row>
    <row r="43563" spans="141:141">
      <c r="EK43563" s="598"/>
    </row>
    <row r="43564" spans="141:141">
      <c r="EK43564" s="598"/>
    </row>
    <row r="43565" spans="141:141">
      <c r="EK43565" s="598"/>
    </row>
    <row r="43566" spans="141:141">
      <c r="EK43566" s="598"/>
    </row>
    <row r="43567" spans="141:141">
      <c r="EK43567" s="598"/>
    </row>
    <row r="43568" spans="141:141">
      <c r="EK43568" s="598"/>
    </row>
    <row r="43569" spans="141:141">
      <c r="EK43569" s="598"/>
    </row>
    <row r="43570" spans="141:141">
      <c r="EK43570" s="598"/>
    </row>
    <row r="43571" spans="141:141">
      <c r="EK43571" s="598"/>
    </row>
    <row r="43572" spans="141:141">
      <c r="EK43572" s="598"/>
    </row>
    <row r="43573" spans="141:141">
      <c r="EK43573" s="598"/>
    </row>
    <row r="43574" spans="141:141">
      <c r="EK43574" s="598"/>
    </row>
    <row r="43575" spans="141:141">
      <c r="EK43575" s="598"/>
    </row>
    <row r="43576" spans="141:141">
      <c r="EK43576" s="598"/>
    </row>
    <row r="43577" spans="141:141">
      <c r="EK43577" s="598"/>
    </row>
    <row r="43578" spans="141:141">
      <c r="EK43578" s="598"/>
    </row>
    <row r="43579" spans="141:141">
      <c r="EK43579" s="598"/>
    </row>
    <row r="43580" spans="141:141">
      <c r="EK43580" s="598"/>
    </row>
    <row r="43581" spans="141:141">
      <c r="EK43581" s="598"/>
    </row>
    <row r="43582" spans="141:141">
      <c r="EK43582" s="598"/>
    </row>
    <row r="43583" spans="141:141">
      <c r="EK43583" s="598"/>
    </row>
    <row r="43584" spans="141:141">
      <c r="EK43584" s="598"/>
    </row>
    <row r="43585" spans="141:141">
      <c r="EK43585" s="598"/>
    </row>
    <row r="43586" spans="141:141">
      <c r="EK43586" s="598"/>
    </row>
    <row r="43587" spans="141:141">
      <c r="EK43587" s="598"/>
    </row>
    <row r="43588" spans="141:141">
      <c r="EK43588" s="598"/>
    </row>
    <row r="43589" spans="141:141">
      <c r="EK43589" s="598"/>
    </row>
    <row r="43590" spans="141:141">
      <c r="EK43590" s="598"/>
    </row>
    <row r="43591" spans="141:141">
      <c r="EK43591" s="598"/>
    </row>
    <row r="43592" spans="141:141">
      <c r="EK43592" s="598"/>
    </row>
    <row r="43593" spans="141:141">
      <c r="EK43593" s="598"/>
    </row>
    <row r="43594" spans="141:141">
      <c r="EK43594" s="598"/>
    </row>
    <row r="43595" spans="141:141">
      <c r="EK43595" s="598"/>
    </row>
    <row r="43596" spans="141:141">
      <c r="EK43596" s="598"/>
    </row>
    <row r="43597" spans="141:141">
      <c r="EK43597" s="598"/>
    </row>
    <row r="43598" spans="141:141">
      <c r="EK43598" s="598"/>
    </row>
    <row r="43599" spans="141:141">
      <c r="EK43599" s="598"/>
    </row>
    <row r="43600" spans="141:141">
      <c r="EK43600" s="598"/>
    </row>
    <row r="43601" spans="141:141">
      <c r="EK43601" s="598"/>
    </row>
    <row r="43602" spans="141:141">
      <c r="EK43602" s="598"/>
    </row>
    <row r="43603" spans="141:141">
      <c r="EK43603" s="598"/>
    </row>
    <row r="43604" spans="141:141">
      <c r="EK43604" s="598"/>
    </row>
    <row r="43605" spans="141:141">
      <c r="EK43605" s="598"/>
    </row>
    <row r="43606" spans="141:141">
      <c r="EK43606" s="598"/>
    </row>
    <row r="43607" spans="141:141">
      <c r="EK43607" s="598"/>
    </row>
    <row r="43608" spans="141:141">
      <c r="EK43608" s="598"/>
    </row>
    <row r="43609" spans="141:141">
      <c r="EK43609" s="598"/>
    </row>
    <row r="43610" spans="141:141">
      <c r="EK43610" s="598"/>
    </row>
    <row r="43611" spans="141:141">
      <c r="EK43611" s="598"/>
    </row>
    <row r="43612" spans="141:141">
      <c r="EK43612" s="598"/>
    </row>
    <row r="43613" spans="141:141">
      <c r="EK43613" s="598"/>
    </row>
    <row r="43614" spans="141:141">
      <c r="EK43614" s="598"/>
    </row>
    <row r="43615" spans="141:141">
      <c r="EK43615" s="598"/>
    </row>
    <row r="43616" spans="141:141">
      <c r="EK43616" s="598"/>
    </row>
    <row r="43617" spans="141:141">
      <c r="EK43617" s="598"/>
    </row>
    <row r="43618" spans="141:141">
      <c r="EK43618" s="598"/>
    </row>
    <row r="43619" spans="141:141">
      <c r="EK43619" s="598"/>
    </row>
    <row r="43620" spans="141:141">
      <c r="EK43620" s="598"/>
    </row>
    <row r="43621" spans="141:141">
      <c r="EK43621" s="598"/>
    </row>
    <row r="43622" spans="141:141">
      <c r="EK43622" s="598"/>
    </row>
    <row r="43623" spans="141:141">
      <c r="EK43623" s="598"/>
    </row>
    <row r="43624" spans="141:141">
      <c r="EK43624" s="598"/>
    </row>
    <row r="43625" spans="141:141">
      <c r="EK43625" s="598"/>
    </row>
    <row r="43626" spans="141:141">
      <c r="EK43626" s="598"/>
    </row>
    <row r="43627" spans="141:141">
      <c r="EK43627" s="598"/>
    </row>
    <row r="43628" spans="141:141">
      <c r="EK43628" s="598"/>
    </row>
    <row r="43629" spans="141:141">
      <c r="EK43629" s="598"/>
    </row>
    <row r="43630" spans="141:141">
      <c r="EK43630" s="598"/>
    </row>
    <row r="43631" spans="141:141">
      <c r="EK43631" s="598"/>
    </row>
    <row r="43632" spans="141:141">
      <c r="EK43632" s="598"/>
    </row>
    <row r="43633" spans="141:141">
      <c r="EK43633" s="598"/>
    </row>
    <row r="43634" spans="141:141">
      <c r="EK43634" s="598"/>
    </row>
    <row r="43635" spans="141:141">
      <c r="EK43635" s="598"/>
    </row>
    <row r="43636" spans="141:141">
      <c r="EK43636" s="598"/>
    </row>
    <row r="43637" spans="141:141">
      <c r="EK43637" s="598"/>
    </row>
    <row r="43638" spans="141:141">
      <c r="EK43638" s="598"/>
    </row>
    <row r="43639" spans="141:141">
      <c r="EK43639" s="598"/>
    </row>
    <row r="43640" spans="141:141">
      <c r="EK43640" s="598"/>
    </row>
    <row r="43641" spans="141:141">
      <c r="EK43641" s="598"/>
    </row>
    <row r="43642" spans="141:141">
      <c r="EK43642" s="598"/>
    </row>
    <row r="43643" spans="141:141">
      <c r="EK43643" s="598"/>
    </row>
    <row r="43644" spans="141:141">
      <c r="EK43644" s="598"/>
    </row>
    <row r="43645" spans="141:141">
      <c r="EK43645" s="598"/>
    </row>
    <row r="43646" spans="141:141">
      <c r="EK43646" s="598"/>
    </row>
    <row r="43647" spans="141:141">
      <c r="EK43647" s="598"/>
    </row>
    <row r="43648" spans="141:141">
      <c r="EK43648" s="598"/>
    </row>
    <row r="43649" spans="141:141">
      <c r="EK43649" s="598"/>
    </row>
    <row r="43650" spans="141:141">
      <c r="EK43650" s="598"/>
    </row>
    <row r="43651" spans="141:141">
      <c r="EK43651" s="598"/>
    </row>
    <row r="43652" spans="141:141">
      <c r="EK43652" s="598"/>
    </row>
    <row r="43653" spans="141:141">
      <c r="EK43653" s="598"/>
    </row>
    <row r="43654" spans="141:141">
      <c r="EK43654" s="598"/>
    </row>
    <row r="43655" spans="141:141">
      <c r="EK43655" s="598"/>
    </row>
    <row r="43656" spans="141:141">
      <c r="EK43656" s="598"/>
    </row>
    <row r="43657" spans="141:141">
      <c r="EK43657" s="598"/>
    </row>
    <row r="43658" spans="141:141">
      <c r="EK43658" s="598"/>
    </row>
    <row r="43659" spans="141:141">
      <c r="EK43659" s="598"/>
    </row>
    <row r="43660" spans="141:141">
      <c r="EK43660" s="598"/>
    </row>
    <row r="43661" spans="141:141">
      <c r="EK43661" s="598"/>
    </row>
    <row r="43662" spans="141:141">
      <c r="EK43662" s="598"/>
    </row>
    <row r="43663" spans="141:141">
      <c r="EK43663" s="598"/>
    </row>
    <row r="43664" spans="141:141">
      <c r="EK43664" s="598"/>
    </row>
    <row r="43665" spans="141:141">
      <c r="EK43665" s="598"/>
    </row>
    <row r="43666" spans="141:141">
      <c r="EK43666" s="598"/>
    </row>
    <row r="43667" spans="141:141">
      <c r="EK43667" s="598"/>
    </row>
    <row r="43668" spans="141:141">
      <c r="EK43668" s="598"/>
    </row>
    <row r="43669" spans="141:141">
      <c r="EK43669" s="598"/>
    </row>
    <row r="43670" spans="141:141">
      <c r="EK43670" s="598"/>
    </row>
    <row r="43671" spans="141:141">
      <c r="EK43671" s="598"/>
    </row>
    <row r="43672" spans="141:141">
      <c r="EK43672" s="598"/>
    </row>
    <row r="43673" spans="141:141">
      <c r="EK43673" s="598"/>
    </row>
    <row r="43674" spans="141:141">
      <c r="EK43674" s="598"/>
    </row>
    <row r="43675" spans="141:141">
      <c r="EK43675" s="598"/>
    </row>
    <row r="43676" spans="141:141">
      <c r="EK43676" s="598"/>
    </row>
    <row r="43677" spans="141:141">
      <c r="EK43677" s="598"/>
    </row>
    <row r="43678" spans="141:141">
      <c r="EK43678" s="598"/>
    </row>
    <row r="43679" spans="141:141">
      <c r="EK43679" s="598"/>
    </row>
    <row r="43680" spans="141:141">
      <c r="EK43680" s="598"/>
    </row>
    <row r="43681" spans="141:141">
      <c r="EK43681" s="598"/>
    </row>
    <row r="43682" spans="141:141">
      <c r="EK43682" s="598"/>
    </row>
    <row r="43683" spans="141:141">
      <c r="EK43683" s="598"/>
    </row>
    <row r="43684" spans="141:141">
      <c r="EK43684" s="598"/>
    </row>
    <row r="43685" spans="141:141">
      <c r="EK43685" s="598"/>
    </row>
    <row r="43686" spans="141:141">
      <c r="EK43686" s="598"/>
    </row>
    <row r="43687" spans="141:141">
      <c r="EK43687" s="598"/>
    </row>
    <row r="43688" spans="141:141">
      <c r="EK43688" s="598"/>
    </row>
    <row r="43689" spans="141:141">
      <c r="EK43689" s="598"/>
    </row>
    <row r="43690" spans="141:141">
      <c r="EK43690" s="598"/>
    </row>
    <row r="43691" spans="141:141">
      <c r="EK43691" s="598"/>
    </row>
    <row r="43692" spans="141:141">
      <c r="EK43692" s="598"/>
    </row>
    <row r="43693" spans="141:141">
      <c r="EK43693" s="598"/>
    </row>
    <row r="43694" spans="141:141">
      <c r="EK43694" s="598"/>
    </row>
    <row r="43695" spans="141:141">
      <c r="EK43695" s="598"/>
    </row>
    <row r="43696" spans="141:141">
      <c r="EK43696" s="598"/>
    </row>
    <row r="43697" spans="141:141">
      <c r="EK43697" s="598"/>
    </row>
    <row r="43698" spans="141:141">
      <c r="EK43698" s="598"/>
    </row>
    <row r="43699" spans="141:141">
      <c r="EK43699" s="598"/>
    </row>
    <row r="43700" spans="141:141">
      <c r="EK43700" s="598"/>
    </row>
    <row r="43701" spans="141:141">
      <c r="EK43701" s="598"/>
    </row>
    <row r="43702" spans="141:141">
      <c r="EK43702" s="598"/>
    </row>
    <row r="43703" spans="141:141">
      <c r="EK43703" s="598"/>
    </row>
    <row r="43704" spans="141:141">
      <c r="EK43704" s="598"/>
    </row>
    <row r="43705" spans="141:141">
      <c r="EK43705" s="598"/>
    </row>
    <row r="43706" spans="141:141">
      <c r="EK43706" s="598"/>
    </row>
    <row r="43707" spans="141:141">
      <c r="EK43707" s="598"/>
    </row>
    <row r="43708" spans="141:141">
      <c r="EK43708" s="598"/>
    </row>
    <row r="43709" spans="141:141">
      <c r="EK43709" s="598"/>
    </row>
    <row r="43710" spans="141:141">
      <c r="EK43710" s="598"/>
    </row>
    <row r="43711" spans="141:141">
      <c r="EK43711" s="598"/>
    </row>
    <row r="43712" spans="141:141">
      <c r="EK43712" s="598"/>
    </row>
    <row r="43713" spans="141:141">
      <c r="EK43713" s="598"/>
    </row>
    <row r="43714" spans="141:141">
      <c r="EK43714" s="598"/>
    </row>
    <row r="43715" spans="141:141">
      <c r="EK43715" s="598"/>
    </row>
    <row r="43716" spans="141:141">
      <c r="EK43716" s="598"/>
    </row>
    <row r="43717" spans="141:141">
      <c r="EK43717" s="598"/>
    </row>
    <row r="43718" spans="141:141">
      <c r="EK43718" s="598"/>
    </row>
    <row r="43719" spans="141:141">
      <c r="EK43719" s="598"/>
    </row>
    <row r="43720" spans="141:141">
      <c r="EK43720" s="598"/>
    </row>
    <row r="43721" spans="141:141">
      <c r="EK43721" s="598"/>
    </row>
    <row r="43722" spans="141:141">
      <c r="EK43722" s="598"/>
    </row>
    <row r="43723" spans="141:141">
      <c r="EK43723" s="598"/>
    </row>
    <row r="43724" spans="141:141">
      <c r="EK43724" s="598"/>
    </row>
    <row r="43725" spans="141:141">
      <c r="EK43725" s="598"/>
    </row>
    <row r="43726" spans="141:141">
      <c r="EK43726" s="598"/>
    </row>
    <row r="43727" spans="141:141">
      <c r="EK43727" s="598"/>
    </row>
    <row r="43728" spans="141:141">
      <c r="EK43728" s="598"/>
    </row>
    <row r="43729" spans="141:141">
      <c r="EK43729" s="598"/>
    </row>
    <row r="43730" spans="141:141">
      <c r="EK43730" s="598"/>
    </row>
    <row r="43731" spans="141:141">
      <c r="EK43731" s="598"/>
    </row>
    <row r="43732" spans="141:141">
      <c r="EK43732" s="598"/>
    </row>
    <row r="43733" spans="141:141">
      <c r="EK43733" s="598"/>
    </row>
    <row r="43734" spans="141:141">
      <c r="EK43734" s="598"/>
    </row>
    <row r="43735" spans="141:141">
      <c r="EK43735" s="598"/>
    </row>
    <row r="43736" spans="141:141">
      <c r="EK43736" s="598"/>
    </row>
    <row r="43737" spans="141:141">
      <c r="EK43737" s="598"/>
    </row>
    <row r="43738" spans="141:141">
      <c r="EK43738" s="598"/>
    </row>
    <row r="43739" spans="141:141">
      <c r="EK43739" s="598"/>
    </row>
    <row r="43740" spans="141:141">
      <c r="EK43740" s="598"/>
    </row>
    <row r="43741" spans="141:141">
      <c r="EK43741" s="598"/>
    </row>
    <row r="43742" spans="141:141">
      <c r="EK43742" s="598"/>
    </row>
    <row r="43743" spans="141:141">
      <c r="EK43743" s="598"/>
    </row>
    <row r="43744" spans="141:141">
      <c r="EK43744" s="598"/>
    </row>
    <row r="43745" spans="141:141">
      <c r="EK43745" s="598"/>
    </row>
    <row r="43746" spans="141:141">
      <c r="EK43746" s="598"/>
    </row>
    <row r="43747" spans="141:141">
      <c r="EK43747" s="598"/>
    </row>
    <row r="43748" spans="141:141">
      <c r="EK43748" s="598"/>
    </row>
    <row r="43749" spans="141:141">
      <c r="EK43749" s="598"/>
    </row>
    <row r="43750" spans="141:141">
      <c r="EK43750" s="598"/>
    </row>
    <row r="43751" spans="141:141">
      <c r="EK43751" s="598"/>
    </row>
    <row r="43752" spans="141:141">
      <c r="EK43752" s="598"/>
    </row>
    <row r="43753" spans="141:141">
      <c r="EK43753" s="598"/>
    </row>
    <row r="43754" spans="141:141">
      <c r="EK43754" s="598"/>
    </row>
    <row r="43755" spans="141:141">
      <c r="EK43755" s="598"/>
    </row>
    <row r="43756" spans="141:141">
      <c r="EK43756" s="598"/>
    </row>
    <row r="43757" spans="141:141">
      <c r="EK43757" s="598"/>
    </row>
    <row r="43758" spans="141:141">
      <c r="EK43758" s="598"/>
    </row>
    <row r="43759" spans="141:141">
      <c r="EK43759" s="598"/>
    </row>
    <row r="43760" spans="141:141">
      <c r="EK43760" s="598"/>
    </row>
    <row r="43761" spans="141:141">
      <c r="EK43761" s="598"/>
    </row>
    <row r="43762" spans="141:141">
      <c r="EK43762" s="598"/>
    </row>
    <row r="43763" spans="141:141">
      <c r="EK43763" s="598"/>
    </row>
    <row r="43764" spans="141:141">
      <c r="EK43764" s="598"/>
    </row>
    <row r="43765" spans="141:141">
      <c r="EK43765" s="598"/>
    </row>
    <row r="43766" spans="141:141">
      <c r="EK43766" s="598"/>
    </row>
    <row r="43767" spans="141:141">
      <c r="EK43767" s="598"/>
    </row>
    <row r="43768" spans="141:141">
      <c r="EK43768" s="598"/>
    </row>
    <row r="43769" spans="141:141">
      <c r="EK43769" s="598"/>
    </row>
    <row r="43770" spans="141:141">
      <c r="EK43770" s="598"/>
    </row>
    <row r="43771" spans="141:141">
      <c r="EK43771" s="598"/>
    </row>
    <row r="43772" spans="141:141">
      <c r="EK43772" s="598"/>
    </row>
    <row r="43773" spans="141:141">
      <c r="EK43773" s="598"/>
    </row>
    <row r="43774" spans="141:141">
      <c r="EK43774" s="598"/>
    </row>
    <row r="43775" spans="141:141">
      <c r="EK43775" s="598"/>
    </row>
    <row r="43776" spans="141:141">
      <c r="EK43776" s="598"/>
    </row>
    <row r="43777" spans="141:141">
      <c r="EK43777" s="598"/>
    </row>
    <row r="43778" spans="141:141">
      <c r="EK43778" s="598"/>
    </row>
    <row r="43779" spans="141:141">
      <c r="EK43779" s="598"/>
    </row>
    <row r="43780" spans="141:141">
      <c r="EK43780" s="598"/>
    </row>
    <row r="43781" spans="141:141">
      <c r="EK43781" s="598"/>
    </row>
    <row r="43782" spans="141:141">
      <c r="EK43782" s="598"/>
    </row>
    <row r="43783" spans="141:141">
      <c r="EK43783" s="598"/>
    </row>
    <row r="43784" spans="141:141">
      <c r="EK43784" s="598"/>
    </row>
    <row r="43785" spans="141:141">
      <c r="EK43785" s="598"/>
    </row>
    <row r="43786" spans="141:141">
      <c r="EK43786" s="598"/>
    </row>
    <row r="43787" spans="141:141">
      <c r="EK43787" s="598"/>
    </row>
    <row r="43788" spans="141:141">
      <c r="EK43788" s="598"/>
    </row>
    <row r="43789" spans="141:141">
      <c r="EK43789" s="598"/>
    </row>
    <row r="43790" spans="141:141">
      <c r="EK43790" s="598"/>
    </row>
    <row r="43791" spans="141:141">
      <c r="EK43791" s="598"/>
    </row>
    <row r="43792" spans="141:141">
      <c r="EK43792" s="598"/>
    </row>
    <row r="43793" spans="141:141">
      <c r="EK43793" s="598"/>
    </row>
    <row r="43794" spans="141:141">
      <c r="EK43794" s="598"/>
    </row>
    <row r="43795" spans="141:141">
      <c r="EK43795" s="598"/>
    </row>
    <row r="43796" spans="141:141">
      <c r="EK43796" s="598"/>
    </row>
    <row r="43797" spans="141:141">
      <c r="EK43797" s="598"/>
    </row>
    <row r="43798" spans="141:141">
      <c r="EK43798" s="598"/>
    </row>
    <row r="43799" spans="141:141">
      <c r="EK43799" s="598"/>
    </row>
    <row r="43800" spans="141:141">
      <c r="EK43800" s="598"/>
    </row>
    <row r="43801" spans="141:141">
      <c r="EK43801" s="598"/>
    </row>
    <row r="43802" spans="141:141">
      <c r="EK43802" s="598"/>
    </row>
    <row r="43803" spans="141:141">
      <c r="EK43803" s="598"/>
    </row>
    <row r="43804" spans="141:141">
      <c r="EK43804" s="598"/>
    </row>
    <row r="43805" spans="141:141">
      <c r="EK43805" s="598"/>
    </row>
    <row r="43806" spans="141:141">
      <c r="EK43806" s="598"/>
    </row>
    <row r="43807" spans="141:141">
      <c r="EK43807" s="598"/>
    </row>
    <row r="43808" spans="141:141">
      <c r="EK43808" s="598"/>
    </row>
    <row r="43809" spans="141:141">
      <c r="EK43809" s="598"/>
    </row>
    <row r="43810" spans="141:141">
      <c r="EK43810" s="598"/>
    </row>
    <row r="43811" spans="141:141">
      <c r="EK43811" s="598"/>
    </row>
    <row r="43812" spans="141:141">
      <c r="EK43812" s="598"/>
    </row>
    <row r="43813" spans="141:141">
      <c r="EK43813" s="598"/>
    </row>
    <row r="43814" spans="141:141">
      <c r="EK43814" s="598"/>
    </row>
    <row r="43815" spans="141:141">
      <c r="EK43815" s="598"/>
    </row>
    <row r="43816" spans="141:141">
      <c r="EK43816" s="598"/>
    </row>
    <row r="43817" spans="141:141">
      <c r="EK43817" s="598"/>
    </row>
    <row r="43818" spans="141:141">
      <c r="EK43818" s="598"/>
    </row>
    <row r="43819" spans="141:141">
      <c r="EK43819" s="598"/>
    </row>
    <row r="43820" spans="141:141">
      <c r="EK43820" s="598"/>
    </row>
    <row r="43821" spans="141:141">
      <c r="EK43821" s="598"/>
    </row>
    <row r="43822" spans="141:141">
      <c r="EK43822" s="598"/>
    </row>
    <row r="43823" spans="141:141">
      <c r="EK43823" s="598"/>
    </row>
    <row r="43824" spans="141:141">
      <c r="EK43824" s="598"/>
    </row>
    <row r="43825" spans="141:141">
      <c r="EK43825" s="598"/>
    </row>
    <row r="43826" spans="141:141">
      <c r="EK43826" s="598"/>
    </row>
    <row r="43827" spans="141:141">
      <c r="EK43827" s="598"/>
    </row>
    <row r="43828" spans="141:141">
      <c r="EK43828" s="598"/>
    </row>
    <row r="43829" spans="141:141">
      <c r="EK43829" s="598"/>
    </row>
    <row r="43830" spans="141:141">
      <c r="EK43830" s="598"/>
    </row>
    <row r="43831" spans="141:141">
      <c r="EK43831" s="598"/>
    </row>
    <row r="43832" spans="141:141">
      <c r="EK43832" s="598"/>
    </row>
    <row r="43833" spans="141:141">
      <c r="EK43833" s="598"/>
    </row>
    <row r="43834" spans="141:141">
      <c r="EK43834" s="598"/>
    </row>
    <row r="43835" spans="141:141">
      <c r="EK43835" s="598"/>
    </row>
    <row r="43836" spans="141:141">
      <c r="EK43836" s="598"/>
    </row>
    <row r="43837" spans="141:141">
      <c r="EK43837" s="598"/>
    </row>
    <row r="43838" spans="141:141">
      <c r="EK43838" s="598"/>
    </row>
    <row r="43839" spans="141:141">
      <c r="EK43839" s="598"/>
    </row>
    <row r="43840" spans="141:141">
      <c r="EK43840" s="598"/>
    </row>
    <row r="43841" spans="141:141">
      <c r="EK43841" s="598"/>
    </row>
    <row r="43842" spans="141:141">
      <c r="EK43842" s="598"/>
    </row>
    <row r="43843" spans="141:141">
      <c r="EK43843" s="598"/>
    </row>
    <row r="43844" spans="141:141">
      <c r="EK43844" s="598"/>
    </row>
    <row r="43845" spans="141:141">
      <c r="EK43845" s="598"/>
    </row>
    <row r="43846" spans="141:141">
      <c r="EK43846" s="598"/>
    </row>
    <row r="43847" spans="141:141">
      <c r="EK43847" s="598"/>
    </row>
    <row r="43848" spans="141:141">
      <c r="EK43848" s="598"/>
    </row>
    <row r="43849" spans="141:141">
      <c r="EK43849" s="598"/>
    </row>
    <row r="43850" spans="141:141">
      <c r="EK43850" s="598"/>
    </row>
    <row r="43851" spans="141:141">
      <c r="EK43851" s="598"/>
    </row>
    <row r="43852" spans="141:141">
      <c r="EK43852" s="598"/>
    </row>
    <row r="43853" spans="141:141">
      <c r="EK43853" s="598"/>
    </row>
    <row r="43854" spans="141:141">
      <c r="EK43854" s="598"/>
    </row>
    <row r="43855" spans="141:141">
      <c r="EK43855" s="598"/>
    </row>
    <row r="43856" spans="141:141">
      <c r="EK43856" s="598"/>
    </row>
    <row r="43857" spans="141:141">
      <c r="EK43857" s="598"/>
    </row>
    <row r="43858" spans="141:141">
      <c r="EK43858" s="598"/>
    </row>
    <row r="43859" spans="141:141">
      <c r="EK43859" s="598"/>
    </row>
    <row r="43860" spans="141:141">
      <c r="EK43860" s="598"/>
    </row>
    <row r="43861" spans="141:141">
      <c r="EK43861" s="598"/>
    </row>
    <row r="43862" spans="141:141">
      <c r="EK43862" s="598"/>
    </row>
    <row r="43863" spans="141:141">
      <c r="EK43863" s="598"/>
    </row>
    <row r="43864" spans="141:141">
      <c r="EK43864" s="598"/>
    </row>
    <row r="43865" spans="141:141">
      <c r="EK43865" s="598"/>
    </row>
    <row r="43866" spans="141:141">
      <c r="EK43866" s="598"/>
    </row>
    <row r="43867" spans="141:141">
      <c r="EK43867" s="598"/>
    </row>
    <row r="43868" spans="141:141">
      <c r="EK43868" s="598"/>
    </row>
    <row r="43869" spans="141:141">
      <c r="EK43869" s="598"/>
    </row>
    <row r="43870" spans="141:141">
      <c r="EK43870" s="598"/>
    </row>
    <row r="43871" spans="141:141">
      <c r="EK43871" s="598"/>
    </row>
    <row r="43872" spans="141:141">
      <c r="EK43872" s="598"/>
    </row>
    <row r="43873" spans="141:141">
      <c r="EK43873" s="598"/>
    </row>
    <row r="43874" spans="141:141">
      <c r="EK43874" s="598"/>
    </row>
    <row r="43875" spans="141:141">
      <c r="EK43875" s="598"/>
    </row>
    <row r="43876" spans="141:141">
      <c r="EK43876" s="598"/>
    </row>
    <row r="43877" spans="141:141">
      <c r="EK43877" s="598"/>
    </row>
    <row r="43878" spans="141:141">
      <c r="EK43878" s="598"/>
    </row>
    <row r="43879" spans="141:141">
      <c r="EK43879" s="598"/>
    </row>
    <row r="43880" spans="141:141">
      <c r="EK43880" s="598"/>
    </row>
    <row r="43881" spans="141:141">
      <c r="EK43881" s="598"/>
    </row>
    <row r="43882" spans="141:141">
      <c r="EK43882" s="598"/>
    </row>
    <row r="43883" spans="141:141">
      <c r="EK43883" s="598"/>
    </row>
    <row r="43884" spans="141:141">
      <c r="EK43884" s="598"/>
    </row>
    <row r="43885" spans="141:141">
      <c r="EK43885" s="598"/>
    </row>
    <row r="43886" spans="141:141">
      <c r="EK43886" s="598"/>
    </row>
    <row r="43887" spans="141:141">
      <c r="EK43887" s="598"/>
    </row>
    <row r="43888" spans="141:141">
      <c r="EK43888" s="598"/>
    </row>
    <row r="43889" spans="141:141">
      <c r="EK43889" s="598"/>
    </row>
    <row r="43890" spans="141:141">
      <c r="EK43890" s="598"/>
    </row>
    <row r="43891" spans="141:141">
      <c r="EK43891" s="598"/>
    </row>
    <row r="43892" spans="141:141">
      <c r="EK43892" s="598"/>
    </row>
    <row r="43893" spans="141:141">
      <c r="EK43893" s="598"/>
    </row>
    <row r="43894" spans="141:141">
      <c r="EK43894" s="598"/>
    </row>
    <row r="43895" spans="141:141">
      <c r="EK43895" s="598"/>
    </row>
    <row r="43896" spans="141:141">
      <c r="EK43896" s="598"/>
    </row>
    <row r="43897" spans="141:141">
      <c r="EK43897" s="598"/>
    </row>
    <row r="43898" spans="141:141">
      <c r="EK43898" s="598"/>
    </row>
    <row r="43899" spans="141:141">
      <c r="EK43899" s="598"/>
    </row>
    <row r="43900" spans="141:141">
      <c r="EK43900" s="598"/>
    </row>
    <row r="43901" spans="141:141">
      <c r="EK43901" s="598"/>
    </row>
    <row r="43902" spans="141:141">
      <c r="EK43902" s="598"/>
    </row>
    <row r="43903" spans="141:141">
      <c r="EK43903" s="598"/>
    </row>
    <row r="43904" spans="141:141">
      <c r="EK43904" s="598"/>
    </row>
    <row r="43905" spans="141:141">
      <c r="EK43905" s="598"/>
    </row>
    <row r="43906" spans="141:141">
      <c r="EK43906" s="598"/>
    </row>
    <row r="43907" spans="141:141">
      <c r="EK43907" s="598"/>
    </row>
    <row r="43908" spans="141:141">
      <c r="EK43908" s="598"/>
    </row>
    <row r="43909" spans="141:141">
      <c r="EK43909" s="598"/>
    </row>
    <row r="43910" spans="141:141">
      <c r="EK43910" s="598"/>
    </row>
    <row r="43911" spans="141:141">
      <c r="EK43911" s="598"/>
    </row>
    <row r="43912" spans="141:141">
      <c r="EK43912" s="598"/>
    </row>
    <row r="43913" spans="141:141">
      <c r="EK43913" s="598"/>
    </row>
    <row r="43914" spans="141:141">
      <c r="EK43914" s="598"/>
    </row>
    <row r="43915" spans="141:141">
      <c r="EK43915" s="598"/>
    </row>
    <row r="43916" spans="141:141">
      <c r="EK43916" s="598"/>
    </row>
    <row r="43917" spans="141:141">
      <c r="EK43917" s="598"/>
    </row>
    <row r="43918" spans="141:141">
      <c r="EK43918" s="598"/>
    </row>
    <row r="43919" spans="141:141">
      <c r="EK43919" s="598"/>
    </row>
    <row r="43920" spans="141:141">
      <c r="EK43920" s="598"/>
    </row>
    <row r="43921" spans="141:141">
      <c r="EK43921" s="598"/>
    </row>
    <row r="43922" spans="141:141">
      <c r="EK43922" s="598"/>
    </row>
    <row r="43923" spans="141:141">
      <c r="EK43923" s="598"/>
    </row>
    <row r="43924" spans="141:141">
      <c r="EK43924" s="598"/>
    </row>
    <row r="43925" spans="141:141">
      <c r="EK43925" s="598"/>
    </row>
    <row r="43926" spans="141:141">
      <c r="EK43926" s="598"/>
    </row>
    <row r="43927" spans="141:141">
      <c r="EK43927" s="598"/>
    </row>
    <row r="43928" spans="141:141">
      <c r="EK43928" s="598"/>
    </row>
    <row r="43929" spans="141:141">
      <c r="EK43929" s="598"/>
    </row>
    <row r="43930" spans="141:141">
      <c r="EK43930" s="598"/>
    </row>
    <row r="43931" spans="141:141">
      <c r="EK43931" s="598"/>
    </row>
    <row r="43932" spans="141:141">
      <c r="EK43932" s="598"/>
    </row>
    <row r="43933" spans="141:141">
      <c r="EK43933" s="598"/>
    </row>
    <row r="43934" spans="141:141">
      <c r="EK43934" s="598"/>
    </row>
    <row r="43935" spans="141:141">
      <c r="EK43935" s="598"/>
    </row>
    <row r="43936" spans="141:141">
      <c r="EK43936" s="598"/>
    </row>
    <row r="43937" spans="141:141">
      <c r="EK43937" s="598"/>
    </row>
    <row r="43938" spans="141:141">
      <c r="EK43938" s="598"/>
    </row>
    <row r="43939" spans="141:141">
      <c r="EK43939" s="598"/>
    </row>
    <row r="43940" spans="141:141">
      <c r="EK43940" s="598"/>
    </row>
    <row r="43941" spans="141:141">
      <c r="EK43941" s="598"/>
    </row>
    <row r="43942" spans="141:141">
      <c r="EK43942" s="598"/>
    </row>
    <row r="43943" spans="141:141">
      <c r="EK43943" s="598"/>
    </row>
    <row r="43944" spans="141:141">
      <c r="EK43944" s="598"/>
    </row>
    <row r="43945" spans="141:141">
      <c r="EK43945" s="598"/>
    </row>
    <row r="43946" spans="141:141">
      <c r="EK43946" s="598"/>
    </row>
    <row r="43947" spans="141:141">
      <c r="EK43947" s="598"/>
    </row>
    <row r="43948" spans="141:141">
      <c r="EK43948" s="598"/>
    </row>
    <row r="43949" spans="141:141">
      <c r="EK43949" s="598"/>
    </row>
    <row r="43950" spans="141:141">
      <c r="EK43950" s="598"/>
    </row>
    <row r="43951" spans="141:141">
      <c r="EK43951" s="598"/>
    </row>
    <row r="43952" spans="141:141">
      <c r="EK43952" s="598"/>
    </row>
    <row r="43953" spans="141:141">
      <c r="EK43953" s="598"/>
    </row>
    <row r="43954" spans="141:141">
      <c r="EK43954" s="598"/>
    </row>
    <row r="43955" spans="141:141">
      <c r="EK43955" s="598"/>
    </row>
    <row r="43956" spans="141:141">
      <c r="EK43956" s="598"/>
    </row>
    <row r="43957" spans="141:141">
      <c r="EK43957" s="598"/>
    </row>
    <row r="43958" spans="141:141">
      <c r="EK43958" s="598"/>
    </row>
    <row r="43959" spans="141:141">
      <c r="EK43959" s="598"/>
    </row>
    <row r="43960" spans="141:141">
      <c r="EK43960" s="598"/>
    </row>
    <row r="43961" spans="141:141">
      <c r="EK43961" s="598"/>
    </row>
    <row r="43962" spans="141:141">
      <c r="EK43962" s="598"/>
    </row>
    <row r="43963" spans="141:141">
      <c r="EK43963" s="598"/>
    </row>
    <row r="43964" spans="141:141">
      <c r="EK43964" s="598"/>
    </row>
    <row r="43965" spans="141:141">
      <c r="EK43965" s="598"/>
    </row>
    <row r="43966" spans="141:141">
      <c r="EK43966" s="598"/>
    </row>
    <row r="43967" spans="141:141">
      <c r="EK43967" s="598"/>
    </row>
    <row r="43968" spans="141:141">
      <c r="EK43968" s="598"/>
    </row>
    <row r="43969" spans="141:141">
      <c r="EK43969" s="598"/>
    </row>
    <row r="43970" spans="141:141">
      <c r="EK43970" s="598"/>
    </row>
    <row r="43971" spans="141:141">
      <c r="EK43971" s="598"/>
    </row>
    <row r="43972" spans="141:141">
      <c r="EK43972" s="598"/>
    </row>
    <row r="43973" spans="141:141">
      <c r="EK43973" s="598"/>
    </row>
    <row r="43974" spans="141:141">
      <c r="EK43974" s="598"/>
    </row>
    <row r="43975" spans="141:141">
      <c r="EK43975" s="598"/>
    </row>
    <row r="43976" spans="141:141">
      <c r="EK43976" s="598"/>
    </row>
    <row r="43977" spans="141:141">
      <c r="EK43977" s="598"/>
    </row>
    <row r="43978" spans="141:141">
      <c r="EK43978" s="598"/>
    </row>
    <row r="43979" spans="141:141">
      <c r="EK43979" s="598"/>
    </row>
    <row r="43980" spans="141:141">
      <c r="EK43980" s="598"/>
    </row>
    <row r="43981" spans="141:141">
      <c r="EK43981" s="598"/>
    </row>
    <row r="43982" spans="141:141">
      <c r="EK43982" s="598"/>
    </row>
    <row r="43983" spans="141:141">
      <c r="EK43983" s="598"/>
    </row>
    <row r="43984" spans="141:141">
      <c r="EK43984" s="598"/>
    </row>
    <row r="43985" spans="141:141">
      <c r="EK43985" s="598"/>
    </row>
    <row r="43986" spans="141:141">
      <c r="EK43986" s="598"/>
    </row>
    <row r="43987" spans="141:141">
      <c r="EK43987" s="598"/>
    </row>
    <row r="43988" spans="141:141">
      <c r="EK43988" s="598"/>
    </row>
    <row r="43989" spans="141:141">
      <c r="EK43989" s="598"/>
    </row>
    <row r="43990" spans="141:141">
      <c r="EK43990" s="598"/>
    </row>
    <row r="43991" spans="141:141">
      <c r="EK43991" s="598"/>
    </row>
    <row r="43992" spans="141:141">
      <c r="EK43992" s="598"/>
    </row>
    <row r="43993" spans="141:141">
      <c r="EK43993" s="598"/>
    </row>
    <row r="43994" spans="141:141">
      <c r="EK43994" s="598"/>
    </row>
    <row r="43995" spans="141:141">
      <c r="EK43995" s="598"/>
    </row>
    <row r="43996" spans="141:141">
      <c r="EK43996" s="598"/>
    </row>
    <row r="43997" spans="141:141">
      <c r="EK43997" s="598"/>
    </row>
    <row r="43998" spans="141:141">
      <c r="EK43998" s="598"/>
    </row>
    <row r="43999" spans="141:141">
      <c r="EK43999" s="598"/>
    </row>
    <row r="44000" spans="141:141">
      <c r="EK44000" s="598"/>
    </row>
    <row r="44001" spans="141:141">
      <c r="EK44001" s="598"/>
    </row>
    <row r="44002" spans="141:141">
      <c r="EK44002" s="598"/>
    </row>
    <row r="44003" spans="141:141">
      <c r="EK44003" s="598"/>
    </row>
    <row r="44004" spans="141:141">
      <c r="EK44004" s="598"/>
    </row>
    <row r="44005" spans="141:141">
      <c r="EK44005" s="598"/>
    </row>
    <row r="44006" spans="141:141">
      <c r="EK44006" s="598"/>
    </row>
    <row r="44007" spans="141:141">
      <c r="EK44007" s="598"/>
    </row>
    <row r="44008" spans="141:141">
      <c r="EK44008" s="598"/>
    </row>
    <row r="44009" spans="141:141">
      <c r="EK44009" s="598"/>
    </row>
    <row r="44010" spans="141:141">
      <c r="EK44010" s="598"/>
    </row>
    <row r="44011" spans="141:141">
      <c r="EK44011" s="598"/>
    </row>
    <row r="44012" spans="141:141">
      <c r="EK44012" s="598"/>
    </row>
    <row r="44013" spans="141:141">
      <c r="EK44013" s="598"/>
    </row>
    <row r="44014" spans="141:141">
      <c r="EK44014" s="598"/>
    </row>
    <row r="44015" spans="141:141">
      <c r="EK44015" s="598"/>
    </row>
    <row r="44016" spans="141:141">
      <c r="EK44016" s="598"/>
    </row>
    <row r="44017" spans="141:141">
      <c r="EK44017" s="598"/>
    </row>
    <row r="44018" spans="141:141">
      <c r="EK44018" s="598"/>
    </row>
    <row r="44019" spans="141:141">
      <c r="EK44019" s="598"/>
    </row>
    <row r="44020" spans="141:141">
      <c r="EK44020" s="598"/>
    </row>
    <row r="44021" spans="141:141">
      <c r="EK44021" s="598"/>
    </row>
    <row r="44022" spans="141:141">
      <c r="EK44022" s="598"/>
    </row>
    <row r="44023" spans="141:141">
      <c r="EK44023" s="598"/>
    </row>
    <row r="44024" spans="141:141">
      <c r="EK44024" s="598"/>
    </row>
    <row r="44025" spans="141:141">
      <c r="EK44025" s="598"/>
    </row>
    <row r="44026" spans="141:141">
      <c r="EK44026" s="598"/>
    </row>
    <row r="44027" spans="141:141">
      <c r="EK44027" s="598"/>
    </row>
    <row r="44028" spans="141:141">
      <c r="EK44028" s="598"/>
    </row>
    <row r="44029" spans="141:141">
      <c r="EK44029" s="598"/>
    </row>
    <row r="44030" spans="141:141">
      <c r="EK44030" s="598"/>
    </row>
    <row r="44031" spans="141:141">
      <c r="EK44031" s="598"/>
    </row>
    <row r="44032" spans="141:141">
      <c r="EK44032" s="598"/>
    </row>
    <row r="44033" spans="141:141">
      <c r="EK44033" s="598"/>
    </row>
    <row r="44034" spans="141:141">
      <c r="EK44034" s="598"/>
    </row>
    <row r="44035" spans="141:141">
      <c r="EK44035" s="598"/>
    </row>
    <row r="44036" spans="141:141">
      <c r="EK44036" s="598"/>
    </row>
    <row r="44037" spans="141:141">
      <c r="EK44037" s="598"/>
    </row>
    <row r="44038" spans="141:141">
      <c r="EK44038" s="598"/>
    </row>
    <row r="44039" spans="141:141">
      <c r="EK44039" s="598"/>
    </row>
    <row r="44040" spans="141:141">
      <c r="EK44040" s="598"/>
    </row>
    <row r="44041" spans="141:141">
      <c r="EK44041" s="598"/>
    </row>
    <row r="44042" spans="141:141">
      <c r="EK44042" s="598"/>
    </row>
    <row r="44043" spans="141:141">
      <c r="EK44043" s="598"/>
    </row>
    <row r="44044" spans="141:141">
      <c r="EK44044" s="598"/>
    </row>
    <row r="44045" spans="141:141">
      <c r="EK44045" s="598"/>
    </row>
    <row r="44046" spans="141:141">
      <c r="EK44046" s="598"/>
    </row>
    <row r="44047" spans="141:141">
      <c r="EK44047" s="598"/>
    </row>
    <row r="44048" spans="141:141">
      <c r="EK44048" s="598"/>
    </row>
    <row r="44049" spans="141:141">
      <c r="EK44049" s="598"/>
    </row>
    <row r="44050" spans="141:141">
      <c r="EK44050" s="598"/>
    </row>
    <row r="44051" spans="141:141">
      <c r="EK44051" s="598"/>
    </row>
    <row r="44052" spans="141:141">
      <c r="EK44052" s="598"/>
    </row>
    <row r="44053" spans="141:141">
      <c r="EK44053" s="598"/>
    </row>
    <row r="44054" spans="141:141">
      <c r="EK44054" s="598"/>
    </row>
    <row r="44055" spans="141:141">
      <c r="EK44055" s="598"/>
    </row>
    <row r="44056" spans="141:141">
      <c r="EK44056" s="598"/>
    </row>
    <row r="44057" spans="141:141">
      <c r="EK44057" s="598"/>
    </row>
    <row r="44058" spans="141:141">
      <c r="EK44058" s="598"/>
    </row>
    <row r="44059" spans="141:141">
      <c r="EK44059" s="598"/>
    </row>
    <row r="44060" spans="141:141">
      <c r="EK44060" s="598"/>
    </row>
    <row r="44061" spans="141:141">
      <c r="EK44061" s="598"/>
    </row>
    <row r="44062" spans="141:141">
      <c r="EK44062" s="598"/>
    </row>
    <row r="44063" spans="141:141">
      <c r="EK44063" s="598"/>
    </row>
    <row r="44064" spans="141:141">
      <c r="EK44064" s="598"/>
    </row>
    <row r="44065" spans="141:141">
      <c r="EK44065" s="598"/>
    </row>
    <row r="44066" spans="141:141">
      <c r="EK44066" s="598"/>
    </row>
    <row r="44067" spans="141:141">
      <c r="EK44067" s="598"/>
    </row>
    <row r="44068" spans="141:141">
      <c r="EK44068" s="598"/>
    </row>
    <row r="44069" spans="141:141">
      <c r="EK44069" s="598"/>
    </row>
    <row r="44070" spans="141:141">
      <c r="EK44070" s="598"/>
    </row>
    <row r="44071" spans="141:141">
      <c r="EK44071" s="598"/>
    </row>
    <row r="44072" spans="141:141">
      <c r="EK44072" s="598"/>
    </row>
    <row r="44073" spans="141:141">
      <c r="EK44073" s="598"/>
    </row>
    <row r="44074" spans="141:141">
      <c r="EK44074" s="598"/>
    </row>
    <row r="44075" spans="141:141">
      <c r="EK44075" s="598"/>
    </row>
    <row r="44076" spans="141:141">
      <c r="EK44076" s="598"/>
    </row>
    <row r="44077" spans="141:141">
      <c r="EK44077" s="598"/>
    </row>
    <row r="44078" spans="141:141">
      <c r="EK44078" s="598"/>
    </row>
    <row r="44079" spans="141:141">
      <c r="EK44079" s="598"/>
    </row>
    <row r="44080" spans="141:141">
      <c r="EK44080" s="598"/>
    </row>
    <row r="44081" spans="141:141">
      <c r="EK44081" s="598"/>
    </row>
    <row r="44082" spans="141:141">
      <c r="EK44082" s="598"/>
    </row>
    <row r="44083" spans="141:141">
      <c r="EK44083" s="598"/>
    </row>
    <row r="44084" spans="141:141">
      <c r="EK44084" s="598"/>
    </row>
    <row r="44085" spans="141:141">
      <c r="EK44085" s="598"/>
    </row>
    <row r="44086" spans="141:141">
      <c r="EK44086" s="598"/>
    </row>
    <row r="44087" spans="141:141">
      <c r="EK44087" s="598"/>
    </row>
    <row r="44088" spans="141:141">
      <c r="EK44088" s="598"/>
    </row>
    <row r="44089" spans="141:141">
      <c r="EK44089" s="598"/>
    </row>
    <row r="44090" spans="141:141">
      <c r="EK44090" s="598"/>
    </row>
    <row r="44091" spans="141:141">
      <c r="EK44091" s="598"/>
    </row>
    <row r="44092" spans="141:141">
      <c r="EK44092" s="598"/>
    </row>
    <row r="44093" spans="141:141">
      <c r="EK44093" s="598"/>
    </row>
    <row r="44094" spans="141:141">
      <c r="EK44094" s="598"/>
    </row>
    <row r="44095" spans="141:141">
      <c r="EK44095" s="598"/>
    </row>
    <row r="44096" spans="141:141">
      <c r="EK44096" s="598"/>
    </row>
    <row r="44097" spans="141:141">
      <c r="EK44097" s="598"/>
    </row>
    <row r="44098" spans="141:141">
      <c r="EK44098" s="598"/>
    </row>
    <row r="44099" spans="141:141">
      <c r="EK44099" s="598"/>
    </row>
    <row r="44100" spans="141:141">
      <c r="EK44100" s="598"/>
    </row>
    <row r="44101" spans="141:141">
      <c r="EK44101" s="598"/>
    </row>
    <row r="44102" spans="141:141">
      <c r="EK44102" s="598"/>
    </row>
    <row r="44103" spans="141:141">
      <c r="EK44103" s="598"/>
    </row>
    <row r="44104" spans="141:141">
      <c r="EK44104" s="598"/>
    </row>
    <row r="44105" spans="141:141">
      <c r="EK44105" s="598"/>
    </row>
    <row r="44106" spans="141:141">
      <c r="EK44106" s="598"/>
    </row>
    <row r="44107" spans="141:141">
      <c r="EK44107" s="598"/>
    </row>
    <row r="44108" spans="141:141">
      <c r="EK44108" s="598"/>
    </row>
    <row r="44109" spans="141:141">
      <c r="EK44109" s="598"/>
    </row>
    <row r="44110" spans="141:141">
      <c r="EK44110" s="598"/>
    </row>
    <row r="44111" spans="141:141">
      <c r="EK44111" s="598"/>
    </row>
    <row r="44112" spans="141:141">
      <c r="EK44112" s="598"/>
    </row>
    <row r="44113" spans="141:141">
      <c r="EK44113" s="598"/>
    </row>
    <row r="44114" spans="141:141">
      <c r="EK44114" s="598"/>
    </row>
    <row r="44115" spans="141:141">
      <c r="EK44115" s="598"/>
    </row>
    <row r="44116" spans="141:141">
      <c r="EK44116" s="598"/>
    </row>
    <row r="44117" spans="141:141">
      <c r="EK44117" s="598"/>
    </row>
    <row r="44118" spans="141:141">
      <c r="EK44118" s="598"/>
    </row>
    <row r="44119" spans="141:141">
      <c r="EK44119" s="598"/>
    </row>
    <row r="44120" spans="141:141">
      <c r="EK44120" s="598"/>
    </row>
    <row r="44121" spans="141:141">
      <c r="EK44121" s="598"/>
    </row>
    <row r="44122" spans="141:141">
      <c r="EK44122" s="598"/>
    </row>
    <row r="44123" spans="141:141">
      <c r="EK44123" s="598"/>
    </row>
    <row r="44124" spans="141:141">
      <c r="EK44124" s="598"/>
    </row>
    <row r="44125" spans="141:141">
      <c r="EK44125" s="598"/>
    </row>
    <row r="44126" spans="141:141">
      <c r="EK44126" s="598"/>
    </row>
    <row r="44127" spans="141:141">
      <c r="EK44127" s="598"/>
    </row>
    <row r="44128" spans="141:141">
      <c r="EK44128" s="598"/>
    </row>
    <row r="44129" spans="141:141">
      <c r="EK44129" s="598"/>
    </row>
    <row r="44130" spans="141:141">
      <c r="EK44130" s="598"/>
    </row>
    <row r="44131" spans="141:141">
      <c r="EK44131" s="598"/>
    </row>
    <row r="44132" spans="141:141">
      <c r="EK44132" s="598"/>
    </row>
    <row r="44133" spans="141:141">
      <c r="EK44133" s="598"/>
    </row>
    <row r="44134" spans="141:141">
      <c r="EK44134" s="598"/>
    </row>
    <row r="44135" spans="141:141">
      <c r="EK44135" s="598"/>
    </row>
    <row r="44136" spans="141:141">
      <c r="EK44136" s="598"/>
    </row>
    <row r="44137" spans="141:141">
      <c r="EK44137" s="598"/>
    </row>
    <row r="44138" spans="141:141">
      <c r="EK44138" s="598"/>
    </row>
    <row r="44139" spans="141:141">
      <c r="EK44139" s="598"/>
    </row>
    <row r="44140" spans="141:141">
      <c r="EK44140" s="598"/>
    </row>
    <row r="44141" spans="141:141">
      <c r="EK44141" s="598"/>
    </row>
    <row r="44142" spans="141:141">
      <c r="EK44142" s="598"/>
    </row>
    <row r="44143" spans="141:141">
      <c r="EK44143" s="598"/>
    </row>
    <row r="44144" spans="141:141">
      <c r="EK44144" s="598"/>
    </row>
    <row r="44145" spans="141:141">
      <c r="EK44145" s="598"/>
    </row>
    <row r="44146" spans="141:141">
      <c r="EK44146" s="598"/>
    </row>
    <row r="44147" spans="141:141">
      <c r="EK44147" s="598"/>
    </row>
    <row r="44148" spans="141:141">
      <c r="EK44148" s="598"/>
    </row>
    <row r="44149" spans="141:141">
      <c r="EK44149" s="598"/>
    </row>
    <row r="44150" spans="141:141">
      <c r="EK44150" s="598"/>
    </row>
    <row r="44151" spans="141:141">
      <c r="EK44151" s="598"/>
    </row>
    <row r="44152" spans="141:141">
      <c r="EK44152" s="598"/>
    </row>
    <row r="44153" spans="141:141">
      <c r="EK44153" s="598"/>
    </row>
    <row r="44154" spans="141:141">
      <c r="EK44154" s="598"/>
    </row>
    <row r="44155" spans="141:141">
      <c r="EK44155" s="598"/>
    </row>
    <row r="44156" spans="141:141">
      <c r="EK44156" s="598"/>
    </row>
    <row r="44157" spans="141:141">
      <c r="EK44157" s="598"/>
    </row>
    <row r="44158" spans="141:141">
      <c r="EK44158" s="598"/>
    </row>
    <row r="44159" spans="141:141">
      <c r="EK44159" s="598"/>
    </row>
    <row r="44160" spans="141:141">
      <c r="EK44160" s="598"/>
    </row>
    <row r="44161" spans="141:141">
      <c r="EK44161" s="598"/>
    </row>
    <row r="44162" spans="141:141">
      <c r="EK44162" s="598"/>
    </row>
    <row r="44163" spans="141:141">
      <c r="EK44163" s="598"/>
    </row>
    <row r="44164" spans="141:141">
      <c r="EK44164" s="598"/>
    </row>
    <row r="44165" spans="141:141">
      <c r="EK44165" s="598"/>
    </row>
    <row r="44166" spans="141:141">
      <c r="EK44166" s="598"/>
    </row>
    <row r="44167" spans="141:141">
      <c r="EK44167" s="598"/>
    </row>
    <row r="44168" spans="141:141">
      <c r="EK44168" s="598"/>
    </row>
    <row r="44169" spans="141:141">
      <c r="EK44169" s="598"/>
    </row>
    <row r="44170" spans="141:141">
      <c r="EK44170" s="598"/>
    </row>
    <row r="44171" spans="141:141">
      <c r="EK44171" s="598"/>
    </row>
    <row r="44172" spans="141:141">
      <c r="EK44172" s="598"/>
    </row>
    <row r="44173" spans="141:141">
      <c r="EK44173" s="598"/>
    </row>
    <row r="44174" spans="141:141">
      <c r="EK44174" s="598"/>
    </row>
    <row r="44175" spans="141:141">
      <c r="EK44175" s="598"/>
    </row>
    <row r="44176" spans="141:141">
      <c r="EK44176" s="598"/>
    </row>
    <row r="44177" spans="141:141">
      <c r="EK44177" s="598"/>
    </row>
    <row r="44178" spans="141:141">
      <c r="EK44178" s="598"/>
    </row>
    <row r="44179" spans="141:141">
      <c r="EK44179" s="598"/>
    </row>
    <row r="44180" spans="141:141">
      <c r="EK44180" s="598"/>
    </row>
    <row r="44181" spans="141:141">
      <c r="EK44181" s="598"/>
    </row>
    <row r="44182" spans="141:141">
      <c r="EK44182" s="598"/>
    </row>
    <row r="44183" spans="141:141">
      <c r="EK44183" s="598"/>
    </row>
    <row r="44184" spans="141:141">
      <c r="EK44184" s="598"/>
    </row>
    <row r="44185" spans="141:141">
      <c r="EK44185" s="598"/>
    </row>
    <row r="44186" spans="141:141">
      <c r="EK44186" s="598"/>
    </row>
    <row r="44187" spans="141:141">
      <c r="EK44187" s="598"/>
    </row>
    <row r="44188" spans="141:141">
      <c r="EK44188" s="598"/>
    </row>
    <row r="44189" spans="141:141">
      <c r="EK44189" s="598"/>
    </row>
    <row r="44190" spans="141:141">
      <c r="EK44190" s="598"/>
    </row>
    <row r="44191" spans="141:141">
      <c r="EK44191" s="598"/>
    </row>
    <row r="44192" spans="141:141">
      <c r="EK44192" s="598"/>
    </row>
    <row r="44193" spans="141:141">
      <c r="EK44193" s="598"/>
    </row>
    <row r="44194" spans="141:141">
      <c r="EK44194" s="598"/>
    </row>
    <row r="44195" spans="141:141">
      <c r="EK44195" s="598"/>
    </row>
    <row r="44196" spans="141:141">
      <c r="EK44196" s="598"/>
    </row>
    <row r="44197" spans="141:141">
      <c r="EK44197" s="598"/>
    </row>
    <row r="44198" spans="141:141">
      <c r="EK44198" s="598"/>
    </row>
    <row r="44199" spans="141:141">
      <c r="EK44199" s="598"/>
    </row>
    <row r="44200" spans="141:141">
      <c r="EK44200" s="598"/>
    </row>
    <row r="44201" spans="141:141">
      <c r="EK44201" s="598"/>
    </row>
    <row r="44202" spans="141:141">
      <c r="EK44202" s="598"/>
    </row>
    <row r="44203" spans="141:141">
      <c r="EK44203" s="598"/>
    </row>
    <row r="44204" spans="141:141">
      <c r="EK44204" s="598"/>
    </row>
    <row r="44205" spans="141:141">
      <c r="EK44205" s="598"/>
    </row>
    <row r="44206" spans="141:141">
      <c r="EK44206" s="598"/>
    </row>
    <row r="44207" spans="141:141">
      <c r="EK44207" s="598"/>
    </row>
    <row r="44208" spans="141:141">
      <c r="EK44208" s="598"/>
    </row>
    <row r="44209" spans="141:141">
      <c r="EK44209" s="598"/>
    </row>
    <row r="44210" spans="141:141">
      <c r="EK44210" s="598"/>
    </row>
    <row r="44211" spans="141:141">
      <c r="EK44211" s="598"/>
    </row>
    <row r="44212" spans="141:141">
      <c r="EK44212" s="598"/>
    </row>
    <row r="44213" spans="141:141">
      <c r="EK44213" s="598"/>
    </row>
    <row r="44214" spans="141:141">
      <c r="EK44214" s="598"/>
    </row>
    <row r="44215" spans="141:141">
      <c r="EK44215" s="598"/>
    </row>
    <row r="44216" spans="141:141">
      <c r="EK44216" s="598"/>
    </row>
    <row r="44217" spans="141:141">
      <c r="EK44217" s="598"/>
    </row>
    <row r="44218" spans="141:141">
      <c r="EK44218" s="598"/>
    </row>
    <row r="44219" spans="141:141">
      <c r="EK44219" s="598"/>
    </row>
    <row r="44220" spans="141:141">
      <c r="EK44220" s="598"/>
    </row>
    <row r="44221" spans="141:141">
      <c r="EK44221" s="598"/>
    </row>
    <row r="44222" spans="141:141">
      <c r="EK44222" s="598"/>
    </row>
    <row r="44223" spans="141:141">
      <c r="EK44223" s="598"/>
    </row>
    <row r="44224" spans="141:141">
      <c r="EK44224" s="598"/>
    </row>
    <row r="44225" spans="141:141">
      <c r="EK44225" s="598"/>
    </row>
    <row r="44226" spans="141:141">
      <c r="EK44226" s="598"/>
    </row>
    <row r="44227" spans="141:141">
      <c r="EK44227" s="598"/>
    </row>
    <row r="44228" spans="141:141">
      <c r="EK44228" s="598"/>
    </row>
    <row r="44229" spans="141:141">
      <c r="EK44229" s="598"/>
    </row>
    <row r="44230" spans="141:141">
      <c r="EK44230" s="598"/>
    </row>
    <row r="44231" spans="141:141">
      <c r="EK44231" s="598"/>
    </row>
    <row r="44232" spans="141:141">
      <c r="EK44232" s="598"/>
    </row>
    <row r="44233" spans="141:141">
      <c r="EK44233" s="598"/>
    </row>
    <row r="44234" spans="141:141">
      <c r="EK44234" s="598"/>
    </row>
    <row r="44235" spans="141:141">
      <c r="EK44235" s="598"/>
    </row>
    <row r="44236" spans="141:141">
      <c r="EK44236" s="598"/>
    </row>
    <row r="44237" spans="141:141">
      <c r="EK44237" s="598"/>
    </row>
    <row r="44238" spans="141:141">
      <c r="EK44238" s="598"/>
    </row>
    <row r="44239" spans="141:141">
      <c r="EK44239" s="598"/>
    </row>
    <row r="44240" spans="141:141">
      <c r="EK44240" s="598"/>
    </row>
    <row r="44241" spans="141:141">
      <c r="EK44241" s="598"/>
    </row>
    <row r="44242" spans="141:141">
      <c r="EK44242" s="598"/>
    </row>
    <row r="44243" spans="141:141">
      <c r="EK44243" s="598"/>
    </row>
    <row r="44244" spans="141:141">
      <c r="EK44244" s="598"/>
    </row>
    <row r="44245" spans="141:141">
      <c r="EK44245" s="598"/>
    </row>
    <row r="44246" spans="141:141">
      <c r="EK44246" s="598"/>
    </row>
    <row r="44247" spans="141:141">
      <c r="EK44247" s="598"/>
    </row>
    <row r="44248" spans="141:141">
      <c r="EK44248" s="598"/>
    </row>
    <row r="44249" spans="141:141">
      <c r="EK44249" s="598"/>
    </row>
    <row r="44250" spans="141:141">
      <c r="EK44250" s="598"/>
    </row>
    <row r="44251" spans="141:141">
      <c r="EK44251" s="598"/>
    </row>
    <row r="44252" spans="141:141">
      <c r="EK44252" s="598"/>
    </row>
    <row r="44253" spans="141:141">
      <c r="EK44253" s="598"/>
    </row>
    <row r="44254" spans="141:141">
      <c r="EK44254" s="598"/>
    </row>
    <row r="44255" spans="141:141">
      <c r="EK44255" s="598"/>
    </row>
    <row r="44256" spans="141:141">
      <c r="EK44256" s="598"/>
    </row>
    <row r="44257" spans="141:141">
      <c r="EK44257" s="598"/>
    </row>
    <row r="44258" spans="141:141">
      <c r="EK44258" s="598"/>
    </row>
    <row r="44259" spans="141:141">
      <c r="EK44259" s="598"/>
    </row>
    <row r="44260" spans="141:141">
      <c r="EK44260" s="598"/>
    </row>
    <row r="44261" spans="141:141">
      <c r="EK44261" s="598"/>
    </row>
    <row r="44262" spans="141:141">
      <c r="EK44262" s="598"/>
    </row>
    <row r="44263" spans="141:141">
      <c r="EK44263" s="598"/>
    </row>
    <row r="44264" spans="141:141">
      <c r="EK44264" s="598"/>
    </row>
    <row r="44265" spans="141:141">
      <c r="EK44265" s="598"/>
    </row>
    <row r="44266" spans="141:141">
      <c r="EK44266" s="598"/>
    </row>
    <row r="44267" spans="141:141">
      <c r="EK44267" s="598"/>
    </row>
    <row r="44268" spans="141:141">
      <c r="EK44268" s="598"/>
    </row>
    <row r="44269" spans="141:141">
      <c r="EK44269" s="598"/>
    </row>
    <row r="44270" spans="141:141">
      <c r="EK44270" s="598"/>
    </row>
    <row r="44271" spans="141:141">
      <c r="EK44271" s="598"/>
    </row>
    <row r="44272" spans="141:141">
      <c r="EK44272" s="598"/>
    </row>
    <row r="44273" spans="141:141">
      <c r="EK44273" s="598"/>
    </row>
    <row r="44274" spans="141:141">
      <c r="EK44274" s="598"/>
    </row>
    <row r="44275" spans="141:141">
      <c r="EK44275" s="598"/>
    </row>
    <row r="44276" spans="141:141">
      <c r="EK44276" s="598"/>
    </row>
    <row r="44277" spans="141:141">
      <c r="EK44277" s="598"/>
    </row>
    <row r="44278" spans="141:141">
      <c r="EK44278" s="598"/>
    </row>
    <row r="44279" spans="141:141">
      <c r="EK44279" s="598"/>
    </row>
    <row r="44280" spans="141:141">
      <c r="EK44280" s="598"/>
    </row>
    <row r="44281" spans="141:141">
      <c r="EK44281" s="598"/>
    </row>
    <row r="44282" spans="141:141">
      <c r="EK44282" s="598"/>
    </row>
    <row r="44283" spans="141:141">
      <c r="EK44283" s="598"/>
    </row>
    <row r="44284" spans="141:141">
      <c r="EK44284" s="598"/>
    </row>
    <row r="44285" spans="141:141">
      <c r="EK44285" s="598"/>
    </row>
    <row r="44286" spans="141:141">
      <c r="EK44286" s="598"/>
    </row>
    <row r="44287" spans="141:141">
      <c r="EK44287" s="598"/>
    </row>
    <row r="44288" spans="141:141">
      <c r="EK44288" s="598"/>
    </row>
    <row r="44289" spans="141:141">
      <c r="EK44289" s="598"/>
    </row>
    <row r="44290" spans="141:141">
      <c r="EK44290" s="598"/>
    </row>
    <row r="44291" spans="141:141">
      <c r="EK44291" s="598"/>
    </row>
    <row r="44292" spans="141:141">
      <c r="EK44292" s="598"/>
    </row>
    <row r="44293" spans="141:141">
      <c r="EK44293" s="598"/>
    </row>
    <row r="44294" spans="141:141">
      <c r="EK44294" s="598"/>
    </row>
    <row r="44295" spans="141:141">
      <c r="EK44295" s="598"/>
    </row>
    <row r="44296" spans="141:141">
      <c r="EK44296" s="598"/>
    </row>
    <row r="44297" spans="141:141">
      <c r="EK44297" s="598"/>
    </row>
    <row r="44298" spans="141:141">
      <c r="EK44298" s="598"/>
    </row>
    <row r="44299" spans="141:141">
      <c r="EK44299" s="598"/>
    </row>
    <row r="44300" spans="141:141">
      <c r="EK44300" s="598"/>
    </row>
    <row r="44301" spans="141:141">
      <c r="EK44301" s="598"/>
    </row>
    <row r="44302" spans="141:141">
      <c r="EK44302" s="598"/>
    </row>
    <row r="44303" spans="141:141">
      <c r="EK44303" s="598"/>
    </row>
    <row r="44304" spans="141:141">
      <c r="EK44304" s="598"/>
    </row>
    <row r="44305" spans="141:141">
      <c r="EK44305" s="598"/>
    </row>
    <row r="44306" spans="141:141">
      <c r="EK44306" s="598"/>
    </row>
    <row r="44307" spans="141:141">
      <c r="EK44307" s="598"/>
    </row>
    <row r="44308" spans="141:141">
      <c r="EK44308" s="598"/>
    </row>
    <row r="44309" spans="141:141">
      <c r="EK44309" s="598"/>
    </row>
    <row r="44310" spans="141:141">
      <c r="EK44310" s="598"/>
    </row>
    <row r="44311" spans="141:141">
      <c r="EK44311" s="598"/>
    </row>
    <row r="44312" spans="141:141">
      <c r="EK44312" s="598"/>
    </row>
    <row r="44313" spans="141:141">
      <c r="EK44313" s="598"/>
    </row>
    <row r="44314" spans="141:141">
      <c r="EK44314" s="598"/>
    </row>
    <row r="44315" spans="141:141">
      <c r="EK44315" s="598"/>
    </row>
    <row r="44316" spans="141:141">
      <c r="EK44316" s="598"/>
    </row>
    <row r="44317" spans="141:141">
      <c r="EK44317" s="598"/>
    </row>
    <row r="44318" spans="141:141">
      <c r="EK44318" s="598"/>
    </row>
    <row r="44319" spans="141:141">
      <c r="EK44319" s="598"/>
    </row>
    <row r="44320" spans="141:141">
      <c r="EK44320" s="598"/>
    </row>
    <row r="44321" spans="141:141">
      <c r="EK44321" s="598"/>
    </row>
    <row r="44322" spans="141:141">
      <c r="EK44322" s="598"/>
    </row>
    <row r="44323" spans="141:141">
      <c r="EK44323" s="598"/>
    </row>
    <row r="44324" spans="141:141">
      <c r="EK44324" s="598"/>
    </row>
    <row r="44325" spans="141:141">
      <c r="EK44325" s="598"/>
    </row>
    <row r="44326" spans="141:141">
      <c r="EK44326" s="598"/>
    </row>
    <row r="44327" spans="141:141">
      <c r="EK44327" s="598"/>
    </row>
    <row r="44328" spans="141:141">
      <c r="EK44328" s="598"/>
    </row>
    <row r="44329" spans="141:141">
      <c r="EK44329" s="598"/>
    </row>
    <row r="44330" spans="141:141">
      <c r="EK44330" s="598"/>
    </row>
    <row r="44331" spans="141:141">
      <c r="EK44331" s="598"/>
    </row>
    <row r="44332" spans="141:141">
      <c r="EK44332" s="598"/>
    </row>
    <row r="44333" spans="141:141">
      <c r="EK44333" s="598"/>
    </row>
    <row r="44334" spans="141:141">
      <c r="EK44334" s="598"/>
    </row>
    <row r="44335" spans="141:141">
      <c r="EK44335" s="598"/>
    </row>
    <row r="44336" spans="141:141">
      <c r="EK44336" s="598"/>
    </row>
    <row r="44337" spans="141:141">
      <c r="EK44337" s="598"/>
    </row>
    <row r="44338" spans="141:141">
      <c r="EK44338" s="598"/>
    </row>
    <row r="44339" spans="141:141">
      <c r="EK44339" s="598"/>
    </row>
    <row r="44340" spans="141:141">
      <c r="EK44340" s="598"/>
    </row>
    <row r="44341" spans="141:141">
      <c r="EK44341" s="598"/>
    </row>
    <row r="44342" spans="141:141">
      <c r="EK44342" s="598"/>
    </row>
    <row r="44343" spans="141:141">
      <c r="EK44343" s="598"/>
    </row>
    <row r="44344" spans="141:141">
      <c r="EK44344" s="598"/>
    </row>
    <row r="44345" spans="141:141">
      <c r="EK44345" s="598"/>
    </row>
    <row r="44346" spans="141:141">
      <c r="EK44346" s="598"/>
    </row>
    <row r="44347" spans="141:141">
      <c r="EK44347" s="598"/>
    </row>
    <row r="44348" spans="141:141">
      <c r="EK44348" s="598"/>
    </row>
    <row r="44349" spans="141:141">
      <c r="EK44349" s="598"/>
    </row>
    <row r="44350" spans="141:141">
      <c r="EK44350" s="598"/>
    </row>
    <row r="44351" spans="141:141">
      <c r="EK44351" s="598"/>
    </row>
    <row r="44352" spans="141:141">
      <c r="EK44352" s="598"/>
    </row>
    <row r="44353" spans="141:141">
      <c r="EK44353" s="598"/>
    </row>
    <row r="44354" spans="141:141">
      <c r="EK44354" s="598"/>
    </row>
    <row r="44355" spans="141:141">
      <c r="EK44355" s="598"/>
    </row>
    <row r="44356" spans="141:141">
      <c r="EK44356" s="598"/>
    </row>
    <row r="44357" spans="141:141">
      <c r="EK44357" s="598"/>
    </row>
    <row r="44358" spans="141:141">
      <c r="EK44358" s="598"/>
    </row>
    <row r="44359" spans="141:141">
      <c r="EK44359" s="598"/>
    </row>
    <row r="44360" spans="141:141">
      <c r="EK44360" s="598"/>
    </row>
    <row r="44361" spans="141:141">
      <c r="EK44361" s="598"/>
    </row>
    <row r="44362" spans="141:141">
      <c r="EK44362" s="598"/>
    </row>
    <row r="44363" spans="141:141">
      <c r="EK44363" s="598"/>
    </row>
    <row r="44364" spans="141:141">
      <c r="EK44364" s="598"/>
    </row>
    <row r="44365" spans="141:141">
      <c r="EK44365" s="598"/>
    </row>
    <row r="44366" spans="141:141">
      <c r="EK44366" s="598"/>
    </row>
    <row r="44367" spans="141:141">
      <c r="EK44367" s="598"/>
    </row>
    <row r="44368" spans="141:141">
      <c r="EK44368" s="598"/>
    </row>
    <row r="44369" spans="141:141">
      <c r="EK44369" s="598"/>
    </row>
    <row r="44370" spans="141:141">
      <c r="EK44370" s="598"/>
    </row>
    <row r="44371" spans="141:141">
      <c r="EK44371" s="598"/>
    </row>
    <row r="44372" spans="141:141">
      <c r="EK44372" s="598"/>
    </row>
    <row r="44373" spans="141:141">
      <c r="EK44373" s="598"/>
    </row>
    <row r="44374" spans="141:141">
      <c r="EK44374" s="598"/>
    </row>
    <row r="44375" spans="141:141">
      <c r="EK44375" s="598"/>
    </row>
    <row r="44376" spans="141:141">
      <c r="EK44376" s="598"/>
    </row>
    <row r="44377" spans="141:141">
      <c r="EK44377" s="598"/>
    </row>
    <row r="44378" spans="141:141">
      <c r="EK44378" s="598"/>
    </row>
    <row r="44379" spans="141:141">
      <c r="EK44379" s="598"/>
    </row>
    <row r="44380" spans="141:141">
      <c r="EK44380" s="598"/>
    </row>
    <row r="44381" spans="141:141">
      <c r="EK44381" s="598"/>
    </row>
    <row r="44382" spans="141:141">
      <c r="EK44382" s="598"/>
    </row>
    <row r="44383" spans="141:141">
      <c r="EK44383" s="598"/>
    </row>
    <row r="44384" spans="141:141">
      <c r="EK44384" s="598"/>
    </row>
    <row r="44385" spans="141:141">
      <c r="EK44385" s="598"/>
    </row>
    <row r="44386" spans="141:141">
      <c r="EK44386" s="598"/>
    </row>
    <row r="44387" spans="141:141">
      <c r="EK44387" s="598"/>
    </row>
    <row r="44388" spans="141:141">
      <c r="EK44388" s="598"/>
    </row>
    <row r="44389" spans="141:141">
      <c r="EK44389" s="598"/>
    </row>
    <row r="44390" spans="141:141">
      <c r="EK44390" s="598"/>
    </row>
    <row r="44391" spans="141:141">
      <c r="EK44391" s="598"/>
    </row>
    <row r="44392" spans="141:141">
      <c r="EK44392" s="598"/>
    </row>
    <row r="44393" spans="141:141">
      <c r="EK44393" s="598"/>
    </row>
    <row r="44394" spans="141:141">
      <c r="EK44394" s="598"/>
    </row>
    <row r="44395" spans="141:141">
      <c r="EK44395" s="598"/>
    </row>
    <row r="44396" spans="141:141">
      <c r="EK44396" s="598"/>
    </row>
    <row r="44397" spans="141:141">
      <c r="EK44397" s="598"/>
    </row>
    <row r="44398" spans="141:141">
      <c r="EK44398" s="598"/>
    </row>
    <row r="44399" spans="141:141">
      <c r="EK44399" s="598"/>
    </row>
    <row r="44400" spans="141:141">
      <c r="EK44400" s="598"/>
    </row>
    <row r="44401" spans="141:141">
      <c r="EK44401" s="598"/>
    </row>
    <row r="44402" spans="141:141">
      <c r="EK44402" s="598"/>
    </row>
    <row r="44403" spans="141:141">
      <c r="EK44403" s="598"/>
    </row>
    <row r="44404" spans="141:141">
      <c r="EK44404" s="598"/>
    </row>
    <row r="44405" spans="141:141">
      <c r="EK44405" s="598"/>
    </row>
    <row r="44406" spans="141:141">
      <c r="EK44406" s="598"/>
    </row>
    <row r="44407" spans="141:141">
      <c r="EK44407" s="598"/>
    </row>
    <row r="44408" spans="141:141">
      <c r="EK44408" s="598"/>
    </row>
    <row r="44409" spans="141:141">
      <c r="EK44409" s="598"/>
    </row>
    <row r="44410" spans="141:141">
      <c r="EK44410" s="598"/>
    </row>
    <row r="44411" spans="141:141">
      <c r="EK44411" s="598"/>
    </row>
    <row r="44412" spans="141:141">
      <c r="EK44412" s="598"/>
    </row>
    <row r="44413" spans="141:141">
      <c r="EK44413" s="598"/>
    </row>
    <row r="44414" spans="141:141">
      <c r="EK44414" s="598"/>
    </row>
    <row r="44415" spans="141:141">
      <c r="EK44415" s="598"/>
    </row>
    <row r="44416" spans="141:141">
      <c r="EK44416" s="598"/>
    </row>
    <row r="44417" spans="141:141">
      <c r="EK44417" s="598"/>
    </row>
    <row r="44418" spans="141:141">
      <c r="EK44418" s="598"/>
    </row>
    <row r="44419" spans="141:141">
      <c r="EK44419" s="598"/>
    </row>
    <row r="44420" spans="141:141">
      <c r="EK44420" s="598"/>
    </row>
    <row r="44421" spans="141:141">
      <c r="EK44421" s="598"/>
    </row>
    <row r="44422" spans="141:141">
      <c r="EK44422" s="598"/>
    </row>
    <row r="44423" spans="141:141">
      <c r="EK44423" s="598"/>
    </row>
    <row r="44424" spans="141:141">
      <c r="EK44424" s="598"/>
    </row>
    <row r="44425" spans="141:141">
      <c r="EK44425" s="598"/>
    </row>
    <row r="44426" spans="141:141">
      <c r="EK44426" s="598"/>
    </row>
    <row r="44427" spans="141:141">
      <c r="EK44427" s="598"/>
    </row>
    <row r="44428" spans="141:141">
      <c r="EK44428" s="598"/>
    </row>
    <row r="44429" spans="141:141">
      <c r="EK44429" s="598"/>
    </row>
    <row r="44430" spans="141:141">
      <c r="EK44430" s="598"/>
    </row>
    <row r="44431" spans="141:141">
      <c r="EK44431" s="598"/>
    </row>
    <row r="44432" spans="141:141">
      <c r="EK44432" s="598"/>
    </row>
    <row r="44433" spans="141:141">
      <c r="EK44433" s="598"/>
    </row>
    <row r="44434" spans="141:141">
      <c r="EK44434" s="598"/>
    </row>
    <row r="44435" spans="141:141">
      <c r="EK44435" s="598"/>
    </row>
    <row r="44436" spans="141:141">
      <c r="EK44436" s="598"/>
    </row>
    <row r="44437" spans="141:141">
      <c r="EK44437" s="598"/>
    </row>
    <row r="44438" spans="141:141">
      <c r="EK44438" s="598"/>
    </row>
    <row r="44439" spans="141:141">
      <c r="EK44439" s="598"/>
    </row>
    <row r="44440" spans="141:141">
      <c r="EK44440" s="598"/>
    </row>
    <row r="44441" spans="141:141">
      <c r="EK44441" s="598"/>
    </row>
    <row r="44442" spans="141:141">
      <c r="EK44442" s="598"/>
    </row>
    <row r="44443" spans="141:141">
      <c r="EK44443" s="598"/>
    </row>
    <row r="44444" spans="141:141">
      <c r="EK44444" s="598"/>
    </row>
    <row r="44445" spans="141:141">
      <c r="EK44445" s="598"/>
    </row>
    <row r="44446" spans="141:141">
      <c r="EK44446" s="598"/>
    </row>
    <row r="44447" spans="141:141">
      <c r="EK44447" s="598"/>
    </row>
    <row r="44448" spans="141:141">
      <c r="EK44448" s="598"/>
    </row>
    <row r="44449" spans="141:141">
      <c r="EK44449" s="598"/>
    </row>
    <row r="44450" spans="141:141">
      <c r="EK44450" s="598"/>
    </row>
    <row r="44451" spans="141:141">
      <c r="EK44451" s="598"/>
    </row>
    <row r="44452" spans="141:141">
      <c r="EK44452" s="598"/>
    </row>
    <row r="44453" spans="141:141">
      <c r="EK44453" s="598"/>
    </row>
    <row r="44454" spans="141:141">
      <c r="EK44454" s="598"/>
    </row>
    <row r="44455" spans="141:141">
      <c r="EK44455" s="598"/>
    </row>
    <row r="44456" spans="141:141">
      <c r="EK44456" s="598"/>
    </row>
    <row r="44457" spans="141:141">
      <c r="EK44457" s="598"/>
    </row>
    <row r="44458" spans="141:141">
      <c r="EK44458" s="598"/>
    </row>
    <row r="44459" spans="141:141">
      <c r="EK44459" s="598"/>
    </row>
    <row r="44460" spans="141:141">
      <c r="EK44460" s="598"/>
    </row>
    <row r="44461" spans="141:141">
      <c r="EK44461" s="598"/>
    </row>
    <row r="44462" spans="141:141">
      <c r="EK44462" s="598"/>
    </row>
    <row r="44463" spans="141:141">
      <c r="EK44463" s="598"/>
    </row>
    <row r="44464" spans="141:141">
      <c r="EK44464" s="598"/>
    </row>
    <row r="44465" spans="141:141">
      <c r="EK44465" s="598"/>
    </row>
    <row r="44466" spans="141:141">
      <c r="EK44466" s="598"/>
    </row>
    <row r="44467" spans="141:141">
      <c r="EK44467" s="598"/>
    </row>
    <row r="44468" spans="141:141">
      <c r="EK44468" s="598"/>
    </row>
    <row r="44469" spans="141:141">
      <c r="EK44469" s="598"/>
    </row>
    <row r="44470" spans="141:141">
      <c r="EK44470" s="598"/>
    </row>
    <row r="44471" spans="141:141">
      <c r="EK44471" s="598"/>
    </row>
    <row r="44472" spans="141:141">
      <c r="EK44472" s="598"/>
    </row>
    <row r="44473" spans="141:141">
      <c r="EK44473" s="598"/>
    </row>
    <row r="44474" spans="141:141">
      <c r="EK44474" s="598"/>
    </row>
    <row r="44475" spans="141:141">
      <c r="EK44475" s="598"/>
    </row>
    <row r="44476" spans="141:141">
      <c r="EK44476" s="598"/>
    </row>
    <row r="44477" spans="141:141">
      <c r="EK44477" s="598"/>
    </row>
    <row r="44478" spans="141:141">
      <c r="EK44478" s="598"/>
    </row>
    <row r="44479" spans="141:141">
      <c r="EK44479" s="598"/>
    </row>
    <row r="44480" spans="141:141">
      <c r="EK44480" s="598"/>
    </row>
    <row r="44481" spans="141:141">
      <c r="EK44481" s="598"/>
    </row>
    <row r="44482" spans="141:141">
      <c r="EK44482" s="598"/>
    </row>
    <row r="44483" spans="141:141">
      <c r="EK44483" s="598"/>
    </row>
    <row r="44484" spans="141:141">
      <c r="EK44484" s="598"/>
    </row>
    <row r="44485" spans="141:141">
      <c r="EK44485" s="598"/>
    </row>
    <row r="44486" spans="141:141">
      <c r="EK44486" s="598"/>
    </row>
    <row r="44487" spans="141:141">
      <c r="EK44487" s="598"/>
    </row>
    <row r="44488" spans="141:141">
      <c r="EK44488" s="598"/>
    </row>
    <row r="44489" spans="141:141">
      <c r="EK44489" s="598"/>
    </row>
    <row r="44490" spans="141:141">
      <c r="EK44490" s="598"/>
    </row>
    <row r="44491" spans="141:141">
      <c r="EK44491" s="598"/>
    </row>
    <row r="44492" spans="141:141">
      <c r="EK44492" s="598"/>
    </row>
    <row r="44493" spans="141:141">
      <c r="EK44493" s="598"/>
    </row>
    <row r="44494" spans="141:141">
      <c r="EK44494" s="598"/>
    </row>
    <row r="44495" spans="141:141">
      <c r="EK44495" s="598"/>
    </row>
    <row r="44496" spans="141:141">
      <c r="EK44496" s="598"/>
    </row>
    <row r="44497" spans="141:141">
      <c r="EK44497" s="598"/>
    </row>
    <row r="44498" spans="141:141">
      <c r="EK44498" s="598"/>
    </row>
    <row r="44499" spans="141:141">
      <c r="EK44499" s="598"/>
    </row>
    <row r="44500" spans="141:141">
      <c r="EK44500" s="598"/>
    </row>
    <row r="44501" spans="141:141">
      <c r="EK44501" s="598"/>
    </row>
    <row r="44502" spans="141:141">
      <c r="EK44502" s="598"/>
    </row>
    <row r="44503" spans="141:141">
      <c r="EK44503" s="598"/>
    </row>
    <row r="44504" spans="141:141">
      <c r="EK44504" s="598"/>
    </row>
    <row r="44505" spans="141:141">
      <c r="EK44505" s="598"/>
    </row>
    <row r="44506" spans="141:141">
      <c r="EK44506" s="598"/>
    </row>
    <row r="44507" spans="141:141">
      <c r="EK44507" s="598"/>
    </row>
    <row r="44508" spans="141:141">
      <c r="EK44508" s="598"/>
    </row>
    <row r="44509" spans="141:141">
      <c r="EK44509" s="598"/>
    </row>
    <row r="44510" spans="141:141">
      <c r="EK44510" s="598"/>
    </row>
    <row r="44511" spans="141:141">
      <c r="EK44511" s="598"/>
    </row>
    <row r="44512" spans="141:141">
      <c r="EK44512" s="598"/>
    </row>
    <row r="44513" spans="141:141">
      <c r="EK44513" s="598"/>
    </row>
    <row r="44514" spans="141:141">
      <c r="EK44514" s="598"/>
    </row>
    <row r="44515" spans="141:141">
      <c r="EK44515" s="598"/>
    </row>
    <row r="44516" spans="141:141">
      <c r="EK44516" s="598"/>
    </row>
    <row r="44517" spans="141:141">
      <c r="EK44517" s="598"/>
    </row>
    <row r="44518" spans="141:141">
      <c r="EK44518" s="598"/>
    </row>
    <row r="44519" spans="141:141">
      <c r="EK44519" s="598"/>
    </row>
    <row r="44520" spans="141:141">
      <c r="EK44520" s="598"/>
    </row>
    <row r="44521" spans="141:141">
      <c r="EK44521" s="598"/>
    </row>
    <row r="44522" spans="141:141">
      <c r="EK44522" s="598"/>
    </row>
    <row r="44523" spans="141:141">
      <c r="EK44523" s="598"/>
    </row>
    <row r="44524" spans="141:141">
      <c r="EK44524" s="598"/>
    </row>
    <row r="44525" spans="141:141">
      <c r="EK44525" s="598"/>
    </row>
    <row r="44526" spans="141:141">
      <c r="EK44526" s="598"/>
    </row>
    <row r="44527" spans="141:141">
      <c r="EK44527" s="598"/>
    </row>
    <row r="44528" spans="141:141">
      <c r="EK44528" s="598"/>
    </row>
    <row r="44529" spans="141:141">
      <c r="EK44529" s="598"/>
    </row>
    <row r="44530" spans="141:141">
      <c r="EK44530" s="598"/>
    </row>
    <row r="44531" spans="141:141">
      <c r="EK44531" s="598"/>
    </row>
    <row r="44532" spans="141:141">
      <c r="EK44532" s="598"/>
    </row>
    <row r="44533" spans="141:141">
      <c r="EK44533" s="598"/>
    </row>
    <row r="44534" spans="141:141">
      <c r="EK44534" s="598"/>
    </row>
    <row r="44535" spans="141:141">
      <c r="EK44535" s="598"/>
    </row>
    <row r="44536" spans="141:141">
      <c r="EK44536" s="598"/>
    </row>
    <row r="44537" spans="141:141">
      <c r="EK44537" s="598"/>
    </row>
    <row r="44538" spans="141:141">
      <c r="EK44538" s="598"/>
    </row>
    <row r="44539" spans="141:141">
      <c r="EK44539" s="598"/>
    </row>
    <row r="44540" spans="141:141">
      <c r="EK44540" s="598"/>
    </row>
    <row r="44541" spans="141:141">
      <c r="EK44541" s="598"/>
    </row>
    <row r="44542" spans="141:141">
      <c r="EK44542" s="598"/>
    </row>
    <row r="44543" spans="141:141">
      <c r="EK44543" s="598"/>
    </row>
    <row r="44544" spans="141:141">
      <c r="EK44544" s="598"/>
    </row>
    <row r="44545" spans="141:141">
      <c r="EK44545" s="598"/>
    </row>
    <row r="44546" spans="141:141">
      <c r="EK44546" s="598"/>
    </row>
    <row r="44547" spans="141:141">
      <c r="EK44547" s="598"/>
    </row>
    <row r="44548" spans="141:141">
      <c r="EK44548" s="598"/>
    </row>
    <row r="44549" spans="141:141">
      <c r="EK44549" s="598"/>
    </row>
    <row r="44550" spans="141:141">
      <c r="EK44550" s="598"/>
    </row>
    <row r="44551" spans="141:141">
      <c r="EK44551" s="598"/>
    </row>
    <row r="44552" spans="141:141">
      <c r="EK44552" s="598"/>
    </row>
    <row r="44553" spans="141:141">
      <c r="EK44553" s="598"/>
    </row>
    <row r="44554" spans="141:141">
      <c r="EK44554" s="598"/>
    </row>
    <row r="44555" spans="141:141">
      <c r="EK44555" s="598"/>
    </row>
    <row r="44556" spans="141:141">
      <c r="EK44556" s="598"/>
    </row>
    <row r="44557" spans="141:141">
      <c r="EK44557" s="598"/>
    </row>
    <row r="44558" spans="141:141">
      <c r="EK44558" s="598"/>
    </row>
    <row r="44559" spans="141:141">
      <c r="EK44559" s="598"/>
    </row>
    <row r="44560" spans="141:141">
      <c r="EK44560" s="598"/>
    </row>
    <row r="44561" spans="141:141">
      <c r="EK44561" s="598"/>
    </row>
    <row r="44562" spans="141:141">
      <c r="EK44562" s="598"/>
    </row>
    <row r="44563" spans="141:141">
      <c r="EK44563" s="598"/>
    </row>
    <row r="44564" spans="141:141">
      <c r="EK44564" s="598"/>
    </row>
    <row r="44565" spans="141:141">
      <c r="EK44565" s="598"/>
    </row>
    <row r="44566" spans="141:141">
      <c r="EK44566" s="598"/>
    </row>
    <row r="44567" spans="141:141">
      <c r="EK44567" s="598"/>
    </row>
    <row r="44568" spans="141:141">
      <c r="EK44568" s="598"/>
    </row>
    <row r="44569" spans="141:141">
      <c r="EK44569" s="598"/>
    </row>
    <row r="44570" spans="141:141">
      <c r="EK44570" s="598"/>
    </row>
    <row r="44571" spans="141:141">
      <c r="EK44571" s="598"/>
    </row>
    <row r="44572" spans="141:141">
      <c r="EK44572" s="598"/>
    </row>
    <row r="44573" spans="141:141">
      <c r="EK44573" s="598"/>
    </row>
    <row r="44574" spans="141:141">
      <c r="EK44574" s="598"/>
    </row>
    <row r="44575" spans="141:141">
      <c r="EK44575" s="598"/>
    </row>
    <row r="44576" spans="141:141">
      <c r="EK44576" s="598"/>
    </row>
    <row r="44577" spans="141:141">
      <c r="EK44577" s="598"/>
    </row>
    <row r="44578" spans="141:141">
      <c r="EK44578" s="598"/>
    </row>
    <row r="44579" spans="141:141">
      <c r="EK44579" s="598"/>
    </row>
    <row r="44580" spans="141:141">
      <c r="EK44580" s="598"/>
    </row>
    <row r="44581" spans="141:141">
      <c r="EK44581" s="598"/>
    </row>
    <row r="44582" spans="141:141">
      <c r="EK44582" s="598"/>
    </row>
    <row r="44583" spans="141:141">
      <c r="EK44583" s="598"/>
    </row>
    <row r="44584" spans="141:141">
      <c r="EK44584" s="598"/>
    </row>
    <row r="44585" spans="141:141">
      <c r="EK44585" s="598"/>
    </row>
    <row r="44586" spans="141:141">
      <c r="EK44586" s="598"/>
    </row>
    <row r="44587" spans="141:141">
      <c r="EK44587" s="598"/>
    </row>
    <row r="44588" spans="141:141">
      <c r="EK44588" s="598"/>
    </row>
    <row r="44589" spans="141:141">
      <c r="EK44589" s="598"/>
    </row>
    <row r="44590" spans="141:141">
      <c r="EK44590" s="598"/>
    </row>
    <row r="44591" spans="141:141">
      <c r="EK44591" s="598"/>
    </row>
    <row r="44592" spans="141:141">
      <c r="EK44592" s="598"/>
    </row>
    <row r="44593" spans="141:141">
      <c r="EK44593" s="598"/>
    </row>
    <row r="44594" spans="141:141">
      <c r="EK44594" s="598"/>
    </row>
    <row r="44595" spans="141:141">
      <c r="EK44595" s="598"/>
    </row>
    <row r="44596" spans="141:141">
      <c r="EK44596" s="598"/>
    </row>
    <row r="44597" spans="141:141">
      <c r="EK44597" s="598"/>
    </row>
    <row r="44598" spans="141:141">
      <c r="EK44598" s="598"/>
    </row>
    <row r="44599" spans="141:141">
      <c r="EK44599" s="598"/>
    </row>
    <row r="44600" spans="141:141">
      <c r="EK44600" s="598"/>
    </row>
    <row r="44601" spans="141:141">
      <c r="EK44601" s="598"/>
    </row>
    <row r="44602" spans="141:141">
      <c r="EK44602" s="598"/>
    </row>
    <row r="44603" spans="141:141">
      <c r="EK44603" s="598"/>
    </row>
    <row r="44604" spans="141:141">
      <c r="EK44604" s="598"/>
    </row>
    <row r="44605" spans="141:141">
      <c r="EK44605" s="598"/>
    </row>
    <row r="44606" spans="141:141">
      <c r="EK44606" s="598"/>
    </row>
    <row r="44607" spans="141:141">
      <c r="EK44607" s="598"/>
    </row>
    <row r="44608" spans="141:141">
      <c r="EK44608" s="598"/>
    </row>
    <row r="44609" spans="141:141">
      <c r="EK44609" s="598"/>
    </row>
    <row r="44610" spans="141:141">
      <c r="EK44610" s="598"/>
    </row>
    <row r="44611" spans="141:141">
      <c r="EK44611" s="598"/>
    </row>
    <row r="44612" spans="141:141">
      <c r="EK44612" s="598"/>
    </row>
    <row r="44613" spans="141:141">
      <c r="EK44613" s="598"/>
    </row>
    <row r="44614" spans="141:141">
      <c r="EK44614" s="598"/>
    </row>
    <row r="44615" spans="141:141">
      <c r="EK44615" s="598"/>
    </row>
    <row r="44616" spans="141:141">
      <c r="EK44616" s="598"/>
    </row>
    <row r="44617" spans="141:141">
      <c r="EK44617" s="598"/>
    </row>
    <row r="44618" spans="141:141">
      <c r="EK44618" s="598"/>
    </row>
    <row r="44619" spans="141:141">
      <c r="EK44619" s="598"/>
    </row>
    <row r="44620" spans="141:141">
      <c r="EK44620" s="598"/>
    </row>
    <row r="44621" spans="141:141">
      <c r="EK44621" s="598"/>
    </row>
    <row r="44622" spans="141:141">
      <c r="EK44622" s="598"/>
    </row>
    <row r="44623" spans="141:141">
      <c r="EK44623" s="598"/>
    </row>
    <row r="44624" spans="141:141">
      <c r="EK44624" s="598"/>
    </row>
    <row r="44625" spans="141:141">
      <c r="EK44625" s="598"/>
    </row>
    <row r="44626" spans="141:141">
      <c r="EK44626" s="598"/>
    </row>
    <row r="44627" spans="141:141">
      <c r="EK44627" s="598"/>
    </row>
    <row r="44628" spans="141:141">
      <c r="EK44628" s="598"/>
    </row>
    <row r="44629" spans="141:141">
      <c r="EK44629" s="598"/>
    </row>
    <row r="44630" spans="141:141">
      <c r="EK44630" s="598"/>
    </row>
    <row r="44631" spans="141:141">
      <c r="EK44631" s="598"/>
    </row>
    <row r="44632" spans="141:141">
      <c r="EK44632" s="598"/>
    </row>
    <row r="44633" spans="141:141">
      <c r="EK44633" s="598"/>
    </row>
    <row r="44634" spans="141:141">
      <c r="EK44634" s="598"/>
    </row>
    <row r="44635" spans="141:141">
      <c r="EK44635" s="598"/>
    </row>
    <row r="44636" spans="141:141">
      <c r="EK44636" s="598"/>
    </row>
    <row r="44637" spans="141:141">
      <c r="EK44637" s="598"/>
    </row>
    <row r="44638" spans="141:141">
      <c r="EK44638" s="598"/>
    </row>
    <row r="44639" spans="141:141">
      <c r="EK44639" s="598"/>
    </row>
    <row r="44640" spans="141:141">
      <c r="EK44640" s="598"/>
    </row>
    <row r="44641" spans="141:141">
      <c r="EK44641" s="598"/>
    </row>
    <row r="44642" spans="141:141">
      <c r="EK44642" s="598"/>
    </row>
    <row r="44643" spans="141:141">
      <c r="EK44643" s="598"/>
    </row>
    <row r="44644" spans="141:141">
      <c r="EK44644" s="598"/>
    </row>
    <row r="44645" spans="141:141">
      <c r="EK44645" s="598"/>
    </row>
    <row r="44646" spans="141:141">
      <c r="EK44646" s="598"/>
    </row>
    <row r="44647" spans="141:141">
      <c r="EK44647" s="598"/>
    </row>
    <row r="44648" spans="141:141">
      <c r="EK44648" s="598"/>
    </row>
    <row r="44649" spans="141:141">
      <c r="EK44649" s="598"/>
    </row>
    <row r="44650" spans="141:141">
      <c r="EK44650" s="598"/>
    </row>
    <row r="44651" spans="141:141">
      <c r="EK44651" s="598"/>
    </row>
    <row r="44652" spans="141:141">
      <c r="EK44652" s="598"/>
    </row>
    <row r="44653" spans="141:141">
      <c r="EK44653" s="598"/>
    </row>
    <row r="44654" spans="141:141">
      <c r="EK44654" s="598"/>
    </row>
    <row r="44655" spans="141:141">
      <c r="EK44655" s="598"/>
    </row>
    <row r="44656" spans="141:141">
      <c r="EK44656" s="598"/>
    </row>
    <row r="44657" spans="141:141">
      <c r="EK44657" s="598"/>
    </row>
    <row r="44658" spans="141:141">
      <c r="EK44658" s="598"/>
    </row>
    <row r="44659" spans="141:141">
      <c r="EK44659" s="598"/>
    </row>
    <row r="44660" spans="141:141">
      <c r="EK44660" s="598"/>
    </row>
    <row r="44661" spans="141:141">
      <c r="EK44661" s="598"/>
    </row>
    <row r="44662" spans="141:141">
      <c r="EK44662" s="598"/>
    </row>
    <row r="44663" spans="141:141">
      <c r="EK44663" s="598"/>
    </row>
    <row r="44664" spans="141:141">
      <c r="EK44664" s="598"/>
    </row>
    <row r="44665" spans="141:141">
      <c r="EK44665" s="598"/>
    </row>
    <row r="44666" spans="141:141">
      <c r="EK44666" s="598"/>
    </row>
    <row r="44667" spans="141:141">
      <c r="EK44667" s="598"/>
    </row>
    <row r="44668" spans="141:141">
      <c r="EK44668" s="598"/>
    </row>
    <row r="44669" spans="141:141">
      <c r="EK44669" s="598"/>
    </row>
    <row r="44670" spans="141:141">
      <c r="EK44670" s="598"/>
    </row>
    <row r="44671" spans="141:141">
      <c r="EK44671" s="598"/>
    </row>
    <row r="44672" spans="141:141">
      <c r="EK44672" s="598"/>
    </row>
    <row r="44673" spans="141:141">
      <c r="EK44673" s="598"/>
    </row>
    <row r="44674" spans="141:141">
      <c r="EK44674" s="598"/>
    </row>
    <row r="44675" spans="141:141">
      <c r="EK44675" s="598"/>
    </row>
    <row r="44676" spans="141:141">
      <c r="EK44676" s="598"/>
    </row>
    <row r="44677" spans="141:141">
      <c r="EK44677" s="598"/>
    </row>
    <row r="44678" spans="141:141">
      <c r="EK44678" s="598"/>
    </row>
    <row r="44679" spans="141:141">
      <c r="EK44679" s="598"/>
    </row>
    <row r="44680" spans="141:141">
      <c r="EK44680" s="598"/>
    </row>
    <row r="44681" spans="141:141">
      <c r="EK44681" s="598"/>
    </row>
    <row r="44682" spans="141:141">
      <c r="EK44682" s="598"/>
    </row>
    <row r="44683" spans="141:141">
      <c r="EK44683" s="598"/>
    </row>
    <row r="44684" spans="141:141">
      <c r="EK44684" s="598"/>
    </row>
    <row r="44685" spans="141:141">
      <c r="EK44685" s="598"/>
    </row>
    <row r="44686" spans="141:141">
      <c r="EK44686" s="598"/>
    </row>
    <row r="44687" spans="141:141">
      <c r="EK44687" s="598"/>
    </row>
    <row r="44688" spans="141:141">
      <c r="EK44688" s="598"/>
    </row>
    <row r="44689" spans="141:141">
      <c r="EK44689" s="598"/>
    </row>
    <row r="44690" spans="141:141">
      <c r="EK44690" s="598"/>
    </row>
    <row r="44691" spans="141:141">
      <c r="EK44691" s="598"/>
    </row>
    <row r="44692" spans="141:141">
      <c r="EK44692" s="598"/>
    </row>
    <row r="44693" spans="141:141">
      <c r="EK44693" s="598"/>
    </row>
    <row r="44694" spans="141:141">
      <c r="EK44694" s="598"/>
    </row>
    <row r="44695" spans="141:141">
      <c r="EK44695" s="598"/>
    </row>
    <row r="44696" spans="141:141">
      <c r="EK44696" s="598"/>
    </row>
    <row r="44697" spans="141:141">
      <c r="EK44697" s="598"/>
    </row>
    <row r="44698" spans="141:141">
      <c r="EK44698" s="598"/>
    </row>
    <row r="44699" spans="141:141">
      <c r="EK44699" s="598"/>
    </row>
    <row r="44700" spans="141:141">
      <c r="EK44700" s="598"/>
    </row>
    <row r="44701" spans="141:141">
      <c r="EK44701" s="598"/>
    </row>
    <row r="44702" spans="141:141">
      <c r="EK44702" s="598"/>
    </row>
    <row r="44703" spans="141:141">
      <c r="EK44703" s="598"/>
    </row>
    <row r="44704" spans="141:141">
      <c r="EK44704" s="598"/>
    </row>
    <row r="44705" spans="141:141">
      <c r="EK44705" s="598"/>
    </row>
    <row r="44706" spans="141:141">
      <c r="EK44706" s="598"/>
    </row>
    <row r="44707" spans="141:141">
      <c r="EK44707" s="598"/>
    </row>
    <row r="44708" spans="141:141">
      <c r="EK44708" s="598"/>
    </row>
    <row r="44709" spans="141:141">
      <c r="EK44709" s="598"/>
    </row>
    <row r="44710" spans="141:141">
      <c r="EK44710" s="598"/>
    </row>
    <row r="44711" spans="141:141">
      <c r="EK44711" s="598"/>
    </row>
    <row r="44712" spans="141:141">
      <c r="EK44712" s="598"/>
    </row>
    <row r="44713" spans="141:141">
      <c r="EK44713" s="598"/>
    </row>
    <row r="44714" spans="141:141">
      <c r="EK44714" s="598"/>
    </row>
    <row r="44715" spans="141:141">
      <c r="EK44715" s="598"/>
    </row>
    <row r="44716" spans="141:141">
      <c r="EK44716" s="598"/>
    </row>
    <row r="44717" spans="141:141">
      <c r="EK44717" s="598"/>
    </row>
    <row r="44718" spans="141:141">
      <c r="EK44718" s="598"/>
    </row>
    <row r="44719" spans="141:141">
      <c r="EK44719" s="598"/>
    </row>
    <row r="44720" spans="141:141">
      <c r="EK44720" s="598"/>
    </row>
    <row r="44721" spans="141:141">
      <c r="EK44721" s="598"/>
    </row>
    <row r="44722" spans="141:141">
      <c r="EK44722" s="598"/>
    </row>
    <row r="44723" spans="141:141">
      <c r="EK44723" s="598"/>
    </row>
    <row r="44724" spans="141:141">
      <c r="EK44724" s="598"/>
    </row>
    <row r="44725" spans="141:141">
      <c r="EK44725" s="598"/>
    </row>
    <row r="44726" spans="141:141">
      <c r="EK44726" s="598"/>
    </row>
    <row r="44727" spans="141:141">
      <c r="EK44727" s="598"/>
    </row>
    <row r="44728" spans="141:141">
      <c r="EK44728" s="598"/>
    </row>
    <row r="44729" spans="141:141">
      <c r="EK44729" s="598"/>
    </row>
    <row r="44730" spans="141:141">
      <c r="EK44730" s="598"/>
    </row>
    <row r="44731" spans="141:141">
      <c r="EK44731" s="598"/>
    </row>
    <row r="44732" spans="141:141">
      <c r="EK44732" s="598"/>
    </row>
    <row r="44733" spans="141:141">
      <c r="EK44733" s="598"/>
    </row>
    <row r="44734" spans="141:141">
      <c r="EK44734" s="598"/>
    </row>
    <row r="44735" spans="141:141">
      <c r="EK44735" s="598"/>
    </row>
    <row r="44736" spans="141:141">
      <c r="EK44736" s="598"/>
    </row>
    <row r="44737" spans="141:141">
      <c r="EK44737" s="598"/>
    </row>
    <row r="44738" spans="141:141">
      <c r="EK44738" s="598"/>
    </row>
    <row r="44739" spans="141:141">
      <c r="EK44739" s="598"/>
    </row>
    <row r="44740" spans="141:141">
      <c r="EK44740" s="598"/>
    </row>
    <row r="44741" spans="141:141">
      <c r="EK44741" s="598"/>
    </row>
    <row r="44742" spans="141:141">
      <c r="EK44742" s="598"/>
    </row>
    <row r="44743" spans="141:141">
      <c r="EK44743" s="598"/>
    </row>
    <row r="44744" spans="141:141">
      <c r="EK44744" s="598"/>
    </row>
    <row r="44745" spans="141:141">
      <c r="EK44745" s="598"/>
    </row>
    <row r="44746" spans="141:141">
      <c r="EK44746" s="598"/>
    </row>
    <row r="44747" spans="141:141">
      <c r="EK44747" s="598"/>
    </row>
    <row r="44748" spans="141:141">
      <c r="EK44748" s="598"/>
    </row>
    <row r="44749" spans="141:141">
      <c r="EK44749" s="598"/>
    </row>
    <row r="44750" spans="141:141">
      <c r="EK44750" s="598"/>
    </row>
    <row r="44751" spans="141:141">
      <c r="EK44751" s="598"/>
    </row>
    <row r="44752" spans="141:141">
      <c r="EK44752" s="598"/>
    </row>
    <row r="44753" spans="141:141">
      <c r="EK44753" s="598"/>
    </row>
    <row r="44754" spans="141:141">
      <c r="EK44754" s="598"/>
    </row>
    <row r="44755" spans="141:141">
      <c r="EK44755" s="598"/>
    </row>
    <row r="44756" spans="141:141">
      <c r="EK44756" s="598"/>
    </row>
    <row r="44757" spans="141:141">
      <c r="EK44757" s="598"/>
    </row>
    <row r="44758" spans="141:141">
      <c r="EK44758" s="598"/>
    </row>
    <row r="44759" spans="141:141">
      <c r="EK44759" s="598"/>
    </row>
    <row r="44760" spans="141:141">
      <c r="EK44760" s="598"/>
    </row>
    <row r="44761" spans="141:141">
      <c r="EK44761" s="598"/>
    </row>
    <row r="44762" spans="141:141">
      <c r="EK44762" s="598"/>
    </row>
    <row r="44763" spans="141:141">
      <c r="EK44763" s="598"/>
    </row>
    <row r="44764" spans="141:141">
      <c r="EK44764" s="598"/>
    </row>
    <row r="44765" spans="141:141">
      <c r="EK44765" s="598"/>
    </row>
    <row r="44766" spans="141:141">
      <c r="EK44766" s="598"/>
    </row>
    <row r="44767" spans="141:141">
      <c r="EK44767" s="598"/>
    </row>
    <row r="44768" spans="141:141">
      <c r="EK44768" s="598"/>
    </row>
    <row r="44769" spans="141:141">
      <c r="EK44769" s="598"/>
    </row>
    <row r="44770" spans="141:141">
      <c r="EK44770" s="598"/>
    </row>
    <row r="44771" spans="141:141">
      <c r="EK44771" s="598"/>
    </row>
    <row r="44772" spans="141:141">
      <c r="EK44772" s="598"/>
    </row>
    <row r="44773" spans="141:141">
      <c r="EK44773" s="598"/>
    </row>
    <row r="44774" spans="141:141">
      <c r="EK44774" s="598"/>
    </row>
    <row r="44775" spans="141:141">
      <c r="EK44775" s="598"/>
    </row>
    <row r="44776" spans="141:141">
      <c r="EK44776" s="598"/>
    </row>
    <row r="44777" spans="141:141">
      <c r="EK44777" s="598"/>
    </row>
    <row r="44778" spans="141:141">
      <c r="EK44778" s="598"/>
    </row>
    <row r="44779" spans="141:141">
      <c r="EK44779" s="598"/>
    </row>
    <row r="44780" spans="141:141">
      <c r="EK44780" s="598"/>
    </row>
    <row r="44781" spans="141:141">
      <c r="EK44781" s="598"/>
    </row>
    <row r="44782" spans="141:141">
      <c r="EK44782" s="598"/>
    </row>
    <row r="44783" spans="141:141">
      <c r="EK44783" s="598"/>
    </row>
    <row r="44784" spans="141:141">
      <c r="EK44784" s="598"/>
    </row>
    <row r="44785" spans="141:141">
      <c r="EK44785" s="598"/>
    </row>
    <row r="44786" spans="141:141">
      <c r="EK44786" s="598"/>
    </row>
    <row r="44787" spans="141:141">
      <c r="EK44787" s="598"/>
    </row>
    <row r="44788" spans="141:141">
      <c r="EK44788" s="598"/>
    </row>
    <row r="44789" spans="141:141">
      <c r="EK44789" s="598"/>
    </row>
    <row r="44790" spans="141:141">
      <c r="EK44790" s="598"/>
    </row>
    <row r="44791" spans="141:141">
      <c r="EK44791" s="598"/>
    </row>
    <row r="44792" spans="141:141">
      <c r="EK44792" s="598"/>
    </row>
    <row r="44793" spans="141:141">
      <c r="EK44793" s="598"/>
    </row>
    <row r="44794" spans="141:141">
      <c r="EK44794" s="598"/>
    </row>
    <row r="44795" spans="141:141">
      <c r="EK44795" s="598"/>
    </row>
    <row r="44796" spans="141:141">
      <c r="EK44796" s="598"/>
    </row>
    <row r="44797" spans="141:141">
      <c r="EK44797" s="598"/>
    </row>
    <row r="44798" spans="141:141">
      <c r="EK44798" s="598"/>
    </row>
    <row r="44799" spans="141:141">
      <c r="EK44799" s="598"/>
    </row>
    <row r="44800" spans="141:141">
      <c r="EK44800" s="598"/>
    </row>
    <row r="44801" spans="141:141">
      <c r="EK44801" s="598"/>
    </row>
    <row r="44802" spans="141:141">
      <c r="EK44802" s="598"/>
    </row>
    <row r="44803" spans="141:141">
      <c r="EK44803" s="598"/>
    </row>
    <row r="44804" spans="141:141">
      <c r="EK44804" s="598"/>
    </row>
    <row r="44805" spans="141:141">
      <c r="EK44805" s="598"/>
    </row>
    <row r="44806" spans="141:141">
      <c r="EK44806" s="598"/>
    </row>
    <row r="44807" spans="141:141">
      <c r="EK44807" s="598"/>
    </row>
    <row r="44808" spans="141:141">
      <c r="EK44808" s="598"/>
    </row>
    <row r="44809" spans="141:141">
      <c r="EK44809" s="598"/>
    </row>
    <row r="44810" spans="141:141">
      <c r="EK44810" s="598"/>
    </row>
    <row r="44811" spans="141:141">
      <c r="EK44811" s="598"/>
    </row>
    <row r="44812" spans="141:141">
      <c r="EK44812" s="598"/>
    </row>
    <row r="44813" spans="141:141">
      <c r="EK44813" s="598"/>
    </row>
    <row r="44814" spans="141:141">
      <c r="EK44814" s="598"/>
    </row>
    <row r="44815" spans="141:141">
      <c r="EK44815" s="598"/>
    </row>
    <row r="44816" spans="141:141">
      <c r="EK44816" s="598"/>
    </row>
    <row r="44817" spans="141:141">
      <c r="EK44817" s="598"/>
    </row>
    <row r="44818" spans="141:141">
      <c r="EK44818" s="598"/>
    </row>
    <row r="44819" spans="141:141">
      <c r="EK44819" s="598"/>
    </row>
    <row r="44820" spans="141:141">
      <c r="EK44820" s="598"/>
    </row>
    <row r="44821" spans="141:141">
      <c r="EK44821" s="598"/>
    </row>
    <row r="44822" spans="141:141">
      <c r="EK44822" s="598"/>
    </row>
    <row r="44823" spans="141:141">
      <c r="EK44823" s="598"/>
    </row>
    <row r="44824" spans="141:141">
      <c r="EK44824" s="598"/>
    </row>
    <row r="44825" spans="141:141">
      <c r="EK44825" s="598"/>
    </row>
    <row r="44826" spans="141:141">
      <c r="EK44826" s="598"/>
    </row>
    <row r="44827" spans="141:141">
      <c r="EK44827" s="598"/>
    </row>
    <row r="44828" spans="141:141">
      <c r="EK44828" s="598"/>
    </row>
    <row r="44829" spans="141:141">
      <c r="EK44829" s="598"/>
    </row>
    <row r="44830" spans="141:141">
      <c r="EK44830" s="598"/>
    </row>
    <row r="44831" spans="141:141">
      <c r="EK44831" s="598"/>
    </row>
    <row r="44832" spans="141:141">
      <c r="EK44832" s="598"/>
    </row>
    <row r="44833" spans="141:141">
      <c r="EK44833" s="598"/>
    </row>
    <row r="44834" spans="141:141">
      <c r="EK44834" s="598"/>
    </row>
    <row r="44835" spans="141:141">
      <c r="EK44835" s="598"/>
    </row>
    <row r="44836" spans="141:141">
      <c r="EK44836" s="598"/>
    </row>
    <row r="44837" spans="141:141">
      <c r="EK44837" s="598"/>
    </row>
    <row r="44838" spans="141:141">
      <c r="EK44838" s="598"/>
    </row>
    <row r="44839" spans="141:141">
      <c r="EK44839" s="598"/>
    </row>
    <row r="44840" spans="141:141">
      <c r="EK44840" s="598"/>
    </row>
    <row r="44841" spans="141:141">
      <c r="EK44841" s="598"/>
    </row>
    <row r="44842" spans="141:141">
      <c r="EK44842" s="598"/>
    </row>
    <row r="44843" spans="141:141">
      <c r="EK44843" s="598"/>
    </row>
    <row r="44844" spans="141:141">
      <c r="EK44844" s="598"/>
    </row>
    <row r="44845" spans="141:141">
      <c r="EK44845" s="598"/>
    </row>
    <row r="44846" spans="141:141">
      <c r="EK44846" s="598"/>
    </row>
    <row r="44847" spans="141:141">
      <c r="EK44847" s="598"/>
    </row>
    <row r="44848" spans="141:141">
      <c r="EK44848" s="598"/>
    </row>
    <row r="44849" spans="141:141">
      <c r="EK44849" s="598"/>
    </row>
    <row r="44850" spans="141:141">
      <c r="EK44850" s="598"/>
    </row>
    <row r="44851" spans="141:141">
      <c r="EK44851" s="598"/>
    </row>
    <row r="44852" spans="141:141">
      <c r="EK44852" s="598"/>
    </row>
    <row r="44853" spans="141:141">
      <c r="EK44853" s="598"/>
    </row>
    <row r="44854" spans="141:141">
      <c r="EK44854" s="598"/>
    </row>
    <row r="44855" spans="141:141">
      <c r="EK44855" s="598"/>
    </row>
    <row r="44856" spans="141:141">
      <c r="EK44856" s="598"/>
    </row>
    <row r="44857" spans="141:141">
      <c r="EK44857" s="598"/>
    </row>
    <row r="44858" spans="141:141">
      <c r="EK44858" s="598"/>
    </row>
    <row r="44859" spans="141:141">
      <c r="EK44859" s="598"/>
    </row>
    <row r="44860" spans="141:141">
      <c r="EK44860" s="598"/>
    </row>
    <row r="44861" spans="141:141">
      <c r="EK44861" s="598"/>
    </row>
    <row r="44862" spans="141:141">
      <c r="EK44862" s="598"/>
    </row>
    <row r="44863" spans="141:141">
      <c r="EK44863" s="598"/>
    </row>
    <row r="44864" spans="141:141">
      <c r="EK44864" s="598"/>
    </row>
    <row r="44865" spans="141:141">
      <c r="EK44865" s="598"/>
    </row>
    <row r="44866" spans="141:141">
      <c r="EK44866" s="598"/>
    </row>
    <row r="44867" spans="141:141">
      <c r="EK44867" s="598"/>
    </row>
    <row r="44868" spans="141:141">
      <c r="EK44868" s="598"/>
    </row>
    <row r="44869" spans="141:141">
      <c r="EK44869" s="598"/>
    </row>
    <row r="44870" spans="141:141">
      <c r="EK44870" s="598"/>
    </row>
    <row r="44871" spans="141:141">
      <c r="EK44871" s="598"/>
    </row>
    <row r="44872" spans="141:141">
      <c r="EK44872" s="598"/>
    </row>
    <row r="44873" spans="141:141">
      <c r="EK44873" s="598"/>
    </row>
    <row r="44874" spans="141:141">
      <c r="EK44874" s="598"/>
    </row>
    <row r="44875" spans="141:141">
      <c r="EK44875" s="598"/>
    </row>
    <row r="44876" spans="141:141">
      <c r="EK44876" s="598"/>
    </row>
    <row r="44877" spans="141:141">
      <c r="EK44877" s="598"/>
    </row>
    <row r="44878" spans="141:141">
      <c r="EK44878" s="598"/>
    </row>
    <row r="44879" spans="141:141">
      <c r="EK44879" s="598"/>
    </row>
    <row r="44880" spans="141:141">
      <c r="EK44880" s="598"/>
    </row>
    <row r="44881" spans="141:141">
      <c r="EK44881" s="598"/>
    </row>
    <row r="44882" spans="141:141">
      <c r="EK44882" s="598"/>
    </row>
    <row r="44883" spans="141:141">
      <c r="EK44883" s="598"/>
    </row>
    <row r="44884" spans="141:141">
      <c r="EK44884" s="598"/>
    </row>
    <row r="44885" spans="141:141">
      <c r="EK44885" s="598"/>
    </row>
    <row r="44886" spans="141:141">
      <c r="EK44886" s="598"/>
    </row>
    <row r="44887" spans="141:141">
      <c r="EK44887" s="598"/>
    </row>
    <row r="44888" spans="141:141">
      <c r="EK44888" s="598"/>
    </row>
    <row r="44889" spans="141:141">
      <c r="EK44889" s="598"/>
    </row>
    <row r="44890" spans="141:141">
      <c r="EK44890" s="598"/>
    </row>
    <row r="44891" spans="141:141">
      <c r="EK44891" s="598"/>
    </row>
    <row r="44892" spans="141:141">
      <c r="EK44892" s="598"/>
    </row>
    <row r="44893" spans="141:141">
      <c r="EK44893" s="598"/>
    </row>
    <row r="44894" spans="141:141">
      <c r="EK44894" s="598"/>
    </row>
    <row r="44895" spans="141:141">
      <c r="EK44895" s="598"/>
    </row>
    <row r="44896" spans="141:141">
      <c r="EK44896" s="598"/>
    </row>
    <row r="44897" spans="141:141">
      <c r="EK44897" s="598"/>
    </row>
    <row r="44898" spans="141:141">
      <c r="EK44898" s="598"/>
    </row>
    <row r="44899" spans="141:141">
      <c r="EK44899" s="598"/>
    </row>
    <row r="44900" spans="141:141">
      <c r="EK44900" s="598"/>
    </row>
    <row r="44901" spans="141:141">
      <c r="EK44901" s="598"/>
    </row>
    <row r="44902" spans="141:141">
      <c r="EK44902" s="598"/>
    </row>
    <row r="44903" spans="141:141">
      <c r="EK44903" s="598"/>
    </row>
    <row r="44904" spans="141:141">
      <c r="EK44904" s="598"/>
    </row>
    <row r="44905" spans="141:141">
      <c r="EK44905" s="598"/>
    </row>
    <row r="44906" spans="141:141">
      <c r="EK44906" s="598"/>
    </row>
    <row r="44907" spans="141:141">
      <c r="EK44907" s="598"/>
    </row>
    <row r="44908" spans="141:141">
      <c r="EK44908" s="598"/>
    </row>
    <row r="44909" spans="141:141">
      <c r="EK44909" s="598"/>
    </row>
    <row r="44910" spans="141:141">
      <c r="EK44910" s="598"/>
    </row>
    <row r="44911" spans="141:141">
      <c r="EK44911" s="598"/>
    </row>
    <row r="44912" spans="141:141">
      <c r="EK44912" s="598"/>
    </row>
    <row r="44913" spans="141:141">
      <c r="EK44913" s="598"/>
    </row>
    <row r="44914" spans="141:141">
      <c r="EK44914" s="598"/>
    </row>
    <row r="44915" spans="141:141">
      <c r="EK44915" s="598"/>
    </row>
    <row r="44916" spans="141:141">
      <c r="EK44916" s="598"/>
    </row>
    <row r="44917" spans="141:141">
      <c r="EK44917" s="598"/>
    </row>
    <row r="44918" spans="141:141">
      <c r="EK44918" s="598"/>
    </row>
    <row r="44919" spans="141:141">
      <c r="EK44919" s="598"/>
    </row>
    <row r="44920" spans="141:141">
      <c r="EK44920" s="598"/>
    </row>
    <row r="44921" spans="141:141">
      <c r="EK44921" s="598"/>
    </row>
    <row r="44922" spans="141:141">
      <c r="EK44922" s="598"/>
    </row>
    <row r="44923" spans="141:141">
      <c r="EK44923" s="598"/>
    </row>
    <row r="44924" spans="141:141">
      <c r="EK44924" s="598"/>
    </row>
    <row r="44925" spans="141:141">
      <c r="EK44925" s="598"/>
    </row>
    <row r="44926" spans="141:141">
      <c r="EK44926" s="598"/>
    </row>
    <row r="44927" spans="141:141">
      <c r="EK44927" s="598"/>
    </row>
    <row r="44928" spans="141:141">
      <c r="EK44928" s="598"/>
    </row>
    <row r="44929" spans="141:141">
      <c r="EK44929" s="598"/>
    </row>
    <row r="44930" spans="141:141">
      <c r="EK44930" s="598"/>
    </row>
    <row r="44931" spans="141:141">
      <c r="EK44931" s="598"/>
    </row>
    <row r="44932" spans="141:141">
      <c r="EK44932" s="598"/>
    </row>
    <row r="44933" spans="141:141">
      <c r="EK44933" s="598"/>
    </row>
    <row r="44934" spans="141:141">
      <c r="EK44934" s="598"/>
    </row>
    <row r="44935" spans="141:141">
      <c r="EK44935" s="598"/>
    </row>
    <row r="44936" spans="141:141">
      <c r="EK44936" s="598"/>
    </row>
    <row r="44937" spans="141:141">
      <c r="EK44937" s="598"/>
    </row>
    <row r="44938" spans="141:141">
      <c r="EK44938" s="598"/>
    </row>
    <row r="44939" spans="141:141">
      <c r="EK44939" s="598"/>
    </row>
    <row r="44940" spans="141:141">
      <c r="EK44940" s="598"/>
    </row>
    <row r="44941" spans="141:141">
      <c r="EK44941" s="598"/>
    </row>
    <row r="44942" spans="141:141">
      <c r="EK44942" s="598"/>
    </row>
    <row r="44943" spans="141:141">
      <c r="EK44943" s="598"/>
    </row>
    <row r="44944" spans="141:141">
      <c r="EK44944" s="598"/>
    </row>
    <row r="44945" spans="141:141">
      <c r="EK44945" s="598"/>
    </row>
    <row r="44946" spans="141:141">
      <c r="EK44946" s="598"/>
    </row>
    <row r="44947" spans="141:141">
      <c r="EK44947" s="598"/>
    </row>
    <row r="44948" spans="141:141">
      <c r="EK44948" s="598"/>
    </row>
    <row r="44949" spans="141:141">
      <c r="EK44949" s="598"/>
    </row>
    <row r="44950" spans="141:141">
      <c r="EK44950" s="598"/>
    </row>
    <row r="44951" spans="141:141">
      <c r="EK44951" s="598"/>
    </row>
    <row r="44952" spans="141:141">
      <c r="EK44952" s="598"/>
    </row>
    <row r="44953" spans="141:141">
      <c r="EK44953" s="598"/>
    </row>
    <row r="44954" spans="141:141">
      <c r="EK44954" s="598"/>
    </row>
    <row r="44955" spans="141:141">
      <c r="EK44955" s="598"/>
    </row>
    <row r="44956" spans="141:141">
      <c r="EK44956" s="598"/>
    </row>
    <row r="44957" spans="141:141">
      <c r="EK44957" s="598"/>
    </row>
    <row r="44958" spans="141:141">
      <c r="EK44958" s="598"/>
    </row>
    <row r="44959" spans="141:141">
      <c r="EK44959" s="598"/>
    </row>
    <row r="44960" spans="141:141">
      <c r="EK44960" s="598"/>
    </row>
    <row r="44961" spans="141:141">
      <c r="EK44961" s="598"/>
    </row>
    <row r="44962" spans="141:141">
      <c r="EK44962" s="598"/>
    </row>
    <row r="44963" spans="141:141">
      <c r="EK44963" s="598"/>
    </row>
    <row r="44964" spans="141:141">
      <c r="EK44964" s="598"/>
    </row>
    <row r="44965" spans="141:141">
      <c r="EK44965" s="598"/>
    </row>
    <row r="44966" spans="141:141">
      <c r="EK44966" s="598"/>
    </row>
    <row r="44967" spans="141:141">
      <c r="EK44967" s="598"/>
    </row>
    <row r="44968" spans="141:141">
      <c r="EK44968" s="598"/>
    </row>
    <row r="44969" spans="141:141">
      <c r="EK44969" s="598"/>
    </row>
    <row r="44970" spans="141:141">
      <c r="EK44970" s="598"/>
    </row>
    <row r="44971" spans="141:141">
      <c r="EK44971" s="598"/>
    </row>
    <row r="44972" spans="141:141">
      <c r="EK44972" s="598"/>
    </row>
    <row r="44973" spans="141:141">
      <c r="EK44973" s="598"/>
    </row>
    <row r="44974" spans="141:141">
      <c r="EK44974" s="598"/>
    </row>
    <row r="44975" spans="141:141">
      <c r="EK44975" s="598"/>
    </row>
    <row r="44976" spans="141:141">
      <c r="EK44976" s="598"/>
    </row>
    <row r="44977" spans="141:141">
      <c r="EK44977" s="598"/>
    </row>
    <row r="44978" spans="141:141">
      <c r="EK44978" s="598"/>
    </row>
    <row r="44979" spans="141:141">
      <c r="EK44979" s="598"/>
    </row>
    <row r="44980" spans="141:141">
      <c r="EK44980" s="598"/>
    </row>
    <row r="44981" spans="141:141">
      <c r="EK44981" s="598"/>
    </row>
    <row r="44982" spans="141:141">
      <c r="EK44982" s="598"/>
    </row>
    <row r="44983" spans="141:141">
      <c r="EK44983" s="598"/>
    </row>
    <row r="44984" spans="141:141">
      <c r="EK44984" s="598"/>
    </row>
    <row r="44985" spans="141:141">
      <c r="EK44985" s="598"/>
    </row>
    <row r="44986" spans="141:141">
      <c r="EK44986" s="598"/>
    </row>
    <row r="44987" spans="141:141">
      <c r="EK44987" s="598"/>
    </row>
    <row r="44988" spans="141:141">
      <c r="EK44988" s="598"/>
    </row>
    <row r="44989" spans="141:141">
      <c r="EK44989" s="598"/>
    </row>
    <row r="44990" spans="141:141">
      <c r="EK44990" s="598"/>
    </row>
    <row r="44991" spans="141:141">
      <c r="EK44991" s="598"/>
    </row>
    <row r="44992" spans="141:141">
      <c r="EK44992" s="598"/>
    </row>
    <row r="44993" spans="141:141">
      <c r="EK44993" s="598"/>
    </row>
    <row r="44994" spans="141:141">
      <c r="EK44994" s="598"/>
    </row>
    <row r="44995" spans="141:141">
      <c r="EK44995" s="598"/>
    </row>
    <row r="44996" spans="141:141">
      <c r="EK44996" s="598"/>
    </row>
    <row r="44997" spans="141:141">
      <c r="EK44997" s="598"/>
    </row>
    <row r="44998" spans="141:141">
      <c r="EK44998" s="598"/>
    </row>
    <row r="44999" spans="141:141">
      <c r="EK44999" s="598"/>
    </row>
    <row r="45000" spans="141:141">
      <c r="EK45000" s="598"/>
    </row>
    <row r="45001" spans="141:141">
      <c r="EK45001" s="598"/>
    </row>
    <row r="45002" spans="141:141">
      <c r="EK45002" s="598"/>
    </row>
    <row r="45003" spans="141:141">
      <c r="EK45003" s="598"/>
    </row>
    <row r="45004" spans="141:141">
      <c r="EK45004" s="598"/>
    </row>
    <row r="45005" spans="141:141">
      <c r="EK45005" s="598"/>
    </row>
    <row r="45006" spans="141:141">
      <c r="EK45006" s="598"/>
    </row>
    <row r="45007" spans="141:141">
      <c r="EK45007" s="598"/>
    </row>
    <row r="45008" spans="141:141">
      <c r="EK45008" s="598"/>
    </row>
    <row r="45009" spans="141:141">
      <c r="EK45009" s="598"/>
    </row>
    <row r="45010" spans="141:141">
      <c r="EK45010" s="598"/>
    </row>
    <row r="45011" spans="141:141">
      <c r="EK45011" s="598"/>
    </row>
    <row r="45012" spans="141:141">
      <c r="EK45012" s="598"/>
    </row>
    <row r="45013" spans="141:141">
      <c r="EK45013" s="598"/>
    </row>
    <row r="45014" spans="141:141">
      <c r="EK45014" s="598"/>
    </row>
    <row r="45015" spans="141:141">
      <c r="EK45015" s="598"/>
    </row>
    <row r="45016" spans="141:141">
      <c r="EK45016" s="598"/>
    </row>
    <row r="45017" spans="141:141">
      <c r="EK45017" s="598"/>
    </row>
    <row r="45018" spans="141:141">
      <c r="EK45018" s="598"/>
    </row>
    <row r="45019" spans="141:141">
      <c r="EK45019" s="598"/>
    </row>
    <row r="45020" spans="141:141">
      <c r="EK45020" s="598"/>
    </row>
    <row r="45021" spans="141:141">
      <c r="EK45021" s="598"/>
    </row>
    <row r="45022" spans="141:141">
      <c r="EK45022" s="598"/>
    </row>
    <row r="45023" spans="141:141">
      <c r="EK45023" s="598"/>
    </row>
    <row r="45024" spans="141:141">
      <c r="EK45024" s="598"/>
    </row>
    <row r="45025" spans="141:141">
      <c r="EK45025" s="598"/>
    </row>
    <row r="45026" spans="141:141">
      <c r="EK45026" s="598"/>
    </row>
    <row r="45027" spans="141:141">
      <c r="EK45027" s="598"/>
    </row>
    <row r="45028" spans="141:141">
      <c r="EK45028" s="598"/>
    </row>
    <row r="45029" spans="141:141">
      <c r="EK45029" s="598"/>
    </row>
    <row r="45030" spans="141:141">
      <c r="EK45030" s="598"/>
    </row>
    <row r="45031" spans="141:141">
      <c r="EK45031" s="598"/>
    </row>
    <row r="45032" spans="141:141">
      <c r="EK45032" s="598"/>
    </row>
    <row r="45033" spans="141:141">
      <c r="EK45033" s="598"/>
    </row>
    <row r="45034" spans="141:141">
      <c r="EK45034" s="598"/>
    </row>
    <row r="45035" spans="141:141">
      <c r="EK45035" s="598"/>
    </row>
    <row r="45036" spans="141:141">
      <c r="EK45036" s="598"/>
    </row>
    <row r="45037" spans="141:141">
      <c r="EK45037" s="598"/>
    </row>
    <row r="45038" spans="141:141">
      <c r="EK45038" s="598"/>
    </row>
    <row r="45039" spans="141:141">
      <c r="EK45039" s="598"/>
    </row>
    <row r="45040" spans="141:141">
      <c r="EK45040" s="598"/>
    </row>
    <row r="45041" spans="141:141">
      <c r="EK45041" s="598"/>
    </row>
    <row r="45042" spans="141:141">
      <c r="EK45042" s="598"/>
    </row>
    <row r="45043" spans="141:141">
      <c r="EK45043" s="598"/>
    </row>
    <row r="45044" spans="141:141">
      <c r="EK45044" s="598"/>
    </row>
    <row r="45045" spans="141:141">
      <c r="EK45045" s="598"/>
    </row>
    <row r="45046" spans="141:141">
      <c r="EK45046" s="598"/>
    </row>
    <row r="45047" spans="141:141">
      <c r="EK45047" s="598"/>
    </row>
    <row r="45048" spans="141:141">
      <c r="EK45048" s="598"/>
    </row>
    <row r="45049" spans="141:141">
      <c r="EK45049" s="598"/>
    </row>
    <row r="45050" spans="141:141">
      <c r="EK45050" s="598"/>
    </row>
    <row r="45051" spans="141:141">
      <c r="EK45051" s="598"/>
    </row>
    <row r="45052" spans="141:141">
      <c r="EK45052" s="598"/>
    </row>
    <row r="45053" spans="141:141">
      <c r="EK45053" s="598"/>
    </row>
    <row r="45054" spans="141:141">
      <c r="EK45054" s="598"/>
    </row>
    <row r="45055" spans="141:141">
      <c r="EK45055" s="598"/>
    </row>
    <row r="45056" spans="141:141">
      <c r="EK45056" s="598"/>
    </row>
    <row r="45057" spans="141:141">
      <c r="EK45057" s="598"/>
    </row>
    <row r="45058" spans="141:141">
      <c r="EK45058" s="598"/>
    </row>
    <row r="45059" spans="141:141">
      <c r="EK45059" s="598"/>
    </row>
    <row r="45060" spans="141:141">
      <c r="EK45060" s="598"/>
    </row>
    <row r="45061" spans="141:141">
      <c r="EK45061" s="598"/>
    </row>
    <row r="45062" spans="141:141">
      <c r="EK45062" s="598"/>
    </row>
    <row r="45063" spans="141:141">
      <c r="EK45063" s="598"/>
    </row>
    <row r="45064" spans="141:141">
      <c r="EK45064" s="598"/>
    </row>
    <row r="45065" spans="141:141">
      <c r="EK45065" s="598"/>
    </row>
    <row r="45066" spans="141:141">
      <c r="EK45066" s="598"/>
    </row>
    <row r="45067" spans="141:141">
      <c r="EK45067" s="598"/>
    </row>
    <row r="45068" spans="141:141">
      <c r="EK45068" s="598"/>
    </row>
    <row r="45069" spans="141:141">
      <c r="EK45069" s="598"/>
    </row>
    <row r="45070" spans="141:141">
      <c r="EK45070" s="598"/>
    </row>
    <row r="45071" spans="141:141">
      <c r="EK45071" s="598"/>
    </row>
    <row r="45072" spans="141:141">
      <c r="EK45072" s="598"/>
    </row>
    <row r="45073" spans="141:141">
      <c r="EK45073" s="598"/>
    </row>
    <row r="45074" spans="141:141">
      <c r="EK45074" s="598"/>
    </row>
    <row r="45075" spans="141:141">
      <c r="EK45075" s="598"/>
    </row>
    <row r="45076" spans="141:141">
      <c r="EK45076" s="598"/>
    </row>
    <row r="45077" spans="141:141">
      <c r="EK45077" s="598"/>
    </row>
    <row r="45078" spans="141:141">
      <c r="EK45078" s="598"/>
    </row>
    <row r="45079" spans="141:141">
      <c r="EK45079" s="598"/>
    </row>
    <row r="45080" spans="141:141">
      <c r="EK45080" s="598"/>
    </row>
    <row r="45081" spans="141:141">
      <c r="EK45081" s="598"/>
    </row>
    <row r="45082" spans="141:141">
      <c r="EK45082" s="598"/>
    </row>
    <row r="45083" spans="141:141">
      <c r="EK45083" s="598"/>
    </row>
    <row r="45084" spans="141:141">
      <c r="EK45084" s="598"/>
    </row>
    <row r="45085" spans="141:141">
      <c r="EK45085" s="598"/>
    </row>
    <row r="45086" spans="141:141">
      <c r="EK45086" s="598"/>
    </row>
    <row r="45087" spans="141:141">
      <c r="EK45087" s="598"/>
    </row>
    <row r="45088" spans="141:141">
      <c r="EK45088" s="598"/>
    </row>
    <row r="45089" spans="141:141">
      <c r="EK45089" s="598"/>
    </row>
    <row r="45090" spans="141:141">
      <c r="EK45090" s="598"/>
    </row>
    <row r="45091" spans="141:141">
      <c r="EK45091" s="598"/>
    </row>
    <row r="45092" spans="141:141">
      <c r="EK45092" s="598"/>
    </row>
    <row r="45093" spans="141:141">
      <c r="EK45093" s="598"/>
    </row>
    <row r="45094" spans="141:141">
      <c r="EK45094" s="598"/>
    </row>
    <row r="45095" spans="141:141">
      <c r="EK45095" s="598"/>
    </row>
    <row r="45096" spans="141:141">
      <c r="EK45096" s="598"/>
    </row>
    <row r="45097" spans="141:141">
      <c r="EK45097" s="598"/>
    </row>
    <row r="45098" spans="141:141">
      <c r="EK45098" s="598"/>
    </row>
    <row r="45099" spans="141:141">
      <c r="EK45099" s="598"/>
    </row>
    <row r="45100" spans="141:141">
      <c r="EK45100" s="598"/>
    </row>
    <row r="45101" spans="141:141">
      <c r="EK45101" s="598"/>
    </row>
    <row r="45102" spans="141:141">
      <c r="EK45102" s="598"/>
    </row>
    <row r="45103" spans="141:141">
      <c r="EK45103" s="598"/>
    </row>
    <row r="45104" spans="141:141">
      <c r="EK45104" s="598"/>
    </row>
    <row r="45105" spans="141:141">
      <c r="EK45105" s="598"/>
    </row>
    <row r="45106" spans="141:141">
      <c r="EK45106" s="598"/>
    </row>
    <row r="45107" spans="141:141">
      <c r="EK45107" s="598"/>
    </row>
    <row r="45108" spans="141:141">
      <c r="EK45108" s="598"/>
    </row>
    <row r="45109" spans="141:141">
      <c r="EK45109" s="598"/>
    </row>
    <row r="45110" spans="141:141">
      <c r="EK45110" s="598"/>
    </row>
    <row r="45111" spans="141:141">
      <c r="EK45111" s="598"/>
    </row>
    <row r="45112" spans="141:141">
      <c r="EK45112" s="598"/>
    </row>
    <row r="45113" spans="141:141">
      <c r="EK45113" s="598"/>
    </row>
    <row r="45114" spans="141:141">
      <c r="EK45114" s="598"/>
    </row>
    <row r="45115" spans="141:141">
      <c r="EK45115" s="598"/>
    </row>
    <row r="45116" spans="141:141">
      <c r="EK45116" s="598"/>
    </row>
    <row r="45117" spans="141:141">
      <c r="EK45117" s="598"/>
    </row>
    <row r="45118" spans="141:141">
      <c r="EK45118" s="598"/>
    </row>
    <row r="45119" spans="141:141">
      <c r="EK45119" s="598"/>
    </row>
    <row r="45120" spans="141:141">
      <c r="EK45120" s="598"/>
    </row>
    <row r="45121" spans="141:141">
      <c r="EK45121" s="598"/>
    </row>
    <row r="45122" spans="141:141">
      <c r="EK45122" s="598"/>
    </row>
    <row r="45123" spans="141:141">
      <c r="EK45123" s="598"/>
    </row>
    <row r="45124" spans="141:141">
      <c r="EK45124" s="598"/>
    </row>
    <row r="45125" spans="141:141">
      <c r="EK45125" s="598"/>
    </row>
    <row r="45126" spans="141:141">
      <c r="EK45126" s="598"/>
    </row>
    <row r="45127" spans="141:141">
      <c r="EK45127" s="598"/>
    </row>
    <row r="45128" spans="141:141">
      <c r="EK45128" s="598"/>
    </row>
    <row r="45129" spans="141:141">
      <c r="EK45129" s="598"/>
    </row>
    <row r="45130" spans="141:141">
      <c r="EK45130" s="598"/>
    </row>
    <row r="45131" spans="141:141">
      <c r="EK45131" s="598"/>
    </row>
    <row r="45132" spans="141:141">
      <c r="EK45132" s="598"/>
    </row>
    <row r="45133" spans="141:141">
      <c r="EK45133" s="598"/>
    </row>
    <row r="45134" spans="141:141">
      <c r="EK45134" s="598"/>
    </row>
    <row r="45135" spans="141:141">
      <c r="EK45135" s="598"/>
    </row>
    <row r="45136" spans="141:141">
      <c r="EK45136" s="598"/>
    </row>
    <row r="45137" spans="141:141">
      <c r="EK45137" s="598"/>
    </row>
    <row r="45138" spans="141:141">
      <c r="EK45138" s="598"/>
    </row>
    <row r="45139" spans="141:141">
      <c r="EK45139" s="598"/>
    </row>
    <row r="45140" spans="141:141">
      <c r="EK45140" s="598"/>
    </row>
    <row r="45141" spans="141:141">
      <c r="EK45141" s="598"/>
    </row>
    <row r="45142" spans="141:141">
      <c r="EK45142" s="598"/>
    </row>
    <row r="45143" spans="141:141">
      <c r="EK45143" s="598"/>
    </row>
    <row r="45144" spans="141:141">
      <c r="EK45144" s="598"/>
    </row>
    <row r="45145" spans="141:141">
      <c r="EK45145" s="598"/>
    </row>
    <row r="45146" spans="141:141">
      <c r="EK45146" s="598"/>
    </row>
    <row r="45147" spans="141:141">
      <c r="EK45147" s="598"/>
    </row>
    <row r="45148" spans="141:141">
      <c r="EK45148" s="598"/>
    </row>
    <row r="45149" spans="141:141">
      <c r="EK45149" s="598"/>
    </row>
    <row r="45150" spans="141:141">
      <c r="EK45150" s="598"/>
    </row>
    <row r="45151" spans="141:141">
      <c r="EK45151" s="598"/>
    </row>
    <row r="45152" spans="141:141">
      <c r="EK45152" s="598"/>
    </row>
    <row r="45153" spans="141:141">
      <c r="EK45153" s="598"/>
    </row>
    <row r="45154" spans="141:141">
      <c r="EK45154" s="598"/>
    </row>
    <row r="45155" spans="141:141">
      <c r="EK45155" s="598"/>
    </row>
    <row r="45156" spans="141:141">
      <c r="EK45156" s="598"/>
    </row>
    <row r="45157" spans="141:141">
      <c r="EK45157" s="598"/>
    </row>
    <row r="45158" spans="141:141">
      <c r="EK45158" s="598"/>
    </row>
    <row r="45159" spans="141:141">
      <c r="EK45159" s="598"/>
    </row>
    <row r="45160" spans="141:141">
      <c r="EK45160" s="598"/>
    </row>
    <row r="45161" spans="141:141">
      <c r="EK45161" s="598"/>
    </row>
    <row r="45162" spans="141:141">
      <c r="EK45162" s="598"/>
    </row>
    <row r="45163" spans="141:141">
      <c r="EK45163" s="598"/>
    </row>
    <row r="45164" spans="141:141">
      <c r="EK45164" s="598"/>
    </row>
    <row r="45165" spans="141:141">
      <c r="EK45165" s="598"/>
    </row>
    <row r="45166" spans="141:141">
      <c r="EK45166" s="598"/>
    </row>
    <row r="45167" spans="141:141">
      <c r="EK45167" s="598"/>
    </row>
    <row r="45168" spans="141:141">
      <c r="EK45168" s="598"/>
    </row>
    <row r="45169" spans="141:141">
      <c r="EK45169" s="598"/>
    </row>
    <row r="45170" spans="141:141">
      <c r="EK45170" s="598"/>
    </row>
    <row r="45171" spans="141:141">
      <c r="EK45171" s="598"/>
    </row>
    <row r="45172" spans="141:141">
      <c r="EK45172" s="598"/>
    </row>
    <row r="45173" spans="141:141">
      <c r="EK45173" s="598"/>
    </row>
    <row r="45174" spans="141:141">
      <c r="EK45174" s="598"/>
    </row>
    <row r="45175" spans="141:141">
      <c r="EK45175" s="598"/>
    </row>
    <row r="45176" spans="141:141">
      <c r="EK45176" s="598"/>
    </row>
    <row r="45177" spans="141:141">
      <c r="EK45177" s="598"/>
    </row>
    <row r="45178" spans="141:141">
      <c r="EK45178" s="598"/>
    </row>
    <row r="45179" spans="141:141">
      <c r="EK45179" s="598"/>
    </row>
    <row r="45180" spans="141:141">
      <c r="EK45180" s="598"/>
    </row>
    <row r="45181" spans="141:141">
      <c r="EK45181" s="598"/>
    </row>
    <row r="45182" spans="141:141">
      <c r="EK45182" s="598"/>
    </row>
    <row r="45183" spans="141:141">
      <c r="EK45183" s="598"/>
    </row>
    <row r="45184" spans="141:141">
      <c r="EK45184" s="598"/>
    </row>
    <row r="45185" spans="141:141">
      <c r="EK45185" s="598"/>
    </row>
    <row r="45186" spans="141:141">
      <c r="EK45186" s="598"/>
    </row>
    <row r="45187" spans="141:141">
      <c r="EK45187" s="598"/>
    </row>
    <row r="45188" spans="141:141">
      <c r="EK45188" s="598"/>
    </row>
    <row r="45189" spans="141:141">
      <c r="EK45189" s="598"/>
    </row>
    <row r="45190" spans="141:141">
      <c r="EK45190" s="598"/>
    </row>
    <row r="45191" spans="141:141">
      <c r="EK45191" s="598"/>
    </row>
    <row r="45192" spans="141:141">
      <c r="EK45192" s="598"/>
    </row>
    <row r="45193" spans="141:141">
      <c r="EK45193" s="598"/>
    </row>
    <row r="45194" spans="141:141">
      <c r="EK45194" s="598"/>
    </row>
    <row r="45195" spans="141:141">
      <c r="EK45195" s="598"/>
    </row>
    <row r="45196" spans="141:141">
      <c r="EK45196" s="598"/>
    </row>
    <row r="45197" spans="141:141">
      <c r="EK45197" s="598"/>
    </row>
    <row r="45198" spans="141:141">
      <c r="EK45198" s="598"/>
    </row>
    <row r="45199" spans="141:141">
      <c r="EK45199" s="598"/>
    </row>
    <row r="45200" spans="141:141">
      <c r="EK45200" s="598"/>
    </row>
    <row r="45201" spans="141:141">
      <c r="EK45201" s="598"/>
    </row>
    <row r="45202" spans="141:141">
      <c r="EK45202" s="598"/>
    </row>
    <row r="45203" spans="141:141">
      <c r="EK45203" s="598"/>
    </row>
    <row r="45204" spans="141:141">
      <c r="EK45204" s="598"/>
    </row>
    <row r="45205" spans="141:141">
      <c r="EK45205" s="598"/>
    </row>
    <row r="45206" spans="141:141">
      <c r="EK45206" s="598"/>
    </row>
    <row r="45207" spans="141:141">
      <c r="EK45207" s="598"/>
    </row>
    <row r="45208" spans="141:141">
      <c r="EK45208" s="598"/>
    </row>
    <row r="45209" spans="141:141">
      <c r="EK45209" s="598"/>
    </row>
    <row r="45210" spans="141:141">
      <c r="EK45210" s="598"/>
    </row>
    <row r="45211" spans="141:141">
      <c r="EK45211" s="598"/>
    </row>
    <row r="45212" spans="141:141">
      <c r="EK45212" s="598"/>
    </row>
    <row r="45213" spans="141:141">
      <c r="EK45213" s="598"/>
    </row>
    <row r="45214" spans="141:141">
      <c r="EK45214" s="598"/>
    </row>
    <row r="45215" spans="141:141">
      <c r="EK45215" s="598"/>
    </row>
    <row r="45216" spans="141:141">
      <c r="EK45216" s="598"/>
    </row>
    <row r="45217" spans="141:141">
      <c r="EK45217" s="598"/>
    </row>
    <row r="45218" spans="141:141">
      <c r="EK45218" s="598"/>
    </row>
    <row r="45219" spans="141:141">
      <c r="EK45219" s="598"/>
    </row>
    <row r="45220" spans="141:141">
      <c r="EK45220" s="598"/>
    </row>
    <row r="45221" spans="141:141">
      <c r="EK45221" s="598"/>
    </row>
    <row r="45222" spans="141:141">
      <c r="EK45222" s="598"/>
    </row>
    <row r="45223" spans="141:141">
      <c r="EK45223" s="598"/>
    </row>
    <row r="45224" spans="141:141">
      <c r="EK45224" s="598"/>
    </row>
    <row r="45225" spans="141:141">
      <c r="EK45225" s="598"/>
    </row>
    <row r="45226" spans="141:141">
      <c r="EK45226" s="598"/>
    </row>
    <row r="45227" spans="141:141">
      <c r="EK45227" s="598"/>
    </row>
    <row r="45228" spans="141:141">
      <c r="EK45228" s="598"/>
    </row>
    <row r="45229" spans="141:141">
      <c r="EK45229" s="598"/>
    </row>
    <row r="45230" spans="141:141">
      <c r="EK45230" s="598"/>
    </row>
    <row r="45231" spans="141:141">
      <c r="EK45231" s="598"/>
    </row>
    <row r="45232" spans="141:141">
      <c r="EK45232" s="598"/>
    </row>
    <row r="45233" spans="141:141">
      <c r="EK45233" s="598"/>
    </row>
    <row r="45234" spans="141:141">
      <c r="EK45234" s="598"/>
    </row>
    <row r="45235" spans="141:141">
      <c r="EK45235" s="598"/>
    </row>
    <row r="45236" spans="141:141">
      <c r="EK45236" s="598"/>
    </row>
    <row r="45237" spans="141:141">
      <c r="EK45237" s="598"/>
    </row>
    <row r="45238" spans="141:141">
      <c r="EK45238" s="598"/>
    </row>
    <row r="45239" spans="141:141">
      <c r="EK45239" s="598"/>
    </row>
    <row r="45240" spans="141:141">
      <c r="EK45240" s="598"/>
    </row>
    <row r="45241" spans="141:141">
      <c r="EK45241" s="598"/>
    </row>
    <row r="45242" spans="141:141">
      <c r="EK45242" s="598"/>
    </row>
    <row r="45243" spans="141:141">
      <c r="EK45243" s="598"/>
    </row>
    <row r="45244" spans="141:141">
      <c r="EK45244" s="598"/>
    </row>
    <row r="45245" spans="141:141">
      <c r="EK45245" s="598"/>
    </row>
    <row r="45246" spans="141:141">
      <c r="EK45246" s="598"/>
    </row>
    <row r="45247" spans="141:141">
      <c r="EK45247" s="598"/>
    </row>
    <row r="45248" spans="141:141">
      <c r="EK45248" s="598"/>
    </row>
    <row r="45249" spans="141:141">
      <c r="EK45249" s="598"/>
    </row>
    <row r="45250" spans="141:141">
      <c r="EK45250" s="598"/>
    </row>
    <row r="45251" spans="141:141">
      <c r="EK45251" s="598"/>
    </row>
    <row r="45252" spans="141:141">
      <c r="EK45252" s="598"/>
    </row>
    <row r="45253" spans="141:141">
      <c r="EK45253" s="598"/>
    </row>
    <row r="45254" spans="141:141">
      <c r="EK45254" s="598"/>
    </row>
    <row r="45255" spans="141:141">
      <c r="EK45255" s="598"/>
    </row>
    <row r="45256" spans="141:141">
      <c r="EK45256" s="598"/>
    </row>
    <row r="45257" spans="141:141">
      <c r="EK45257" s="598"/>
    </row>
    <row r="45258" spans="141:141">
      <c r="EK45258" s="598"/>
    </row>
    <row r="45259" spans="141:141">
      <c r="EK45259" s="598"/>
    </row>
    <row r="45260" spans="141:141">
      <c r="EK45260" s="598"/>
    </row>
    <row r="45261" spans="141:141">
      <c r="EK45261" s="598"/>
    </row>
    <row r="45262" spans="141:141">
      <c r="EK45262" s="598"/>
    </row>
    <row r="45263" spans="141:141">
      <c r="EK45263" s="598"/>
    </row>
    <row r="45264" spans="141:141">
      <c r="EK45264" s="598"/>
    </row>
    <row r="45265" spans="141:141">
      <c r="EK45265" s="598"/>
    </row>
    <row r="45266" spans="141:141">
      <c r="EK45266" s="598"/>
    </row>
    <row r="45267" spans="141:141">
      <c r="EK45267" s="598"/>
    </row>
    <row r="45268" spans="141:141">
      <c r="EK45268" s="598"/>
    </row>
    <row r="45269" spans="141:141">
      <c r="EK45269" s="598"/>
    </row>
    <row r="45270" spans="141:141">
      <c r="EK45270" s="598"/>
    </row>
    <row r="45271" spans="141:141">
      <c r="EK45271" s="598"/>
    </row>
    <row r="45272" spans="141:141">
      <c r="EK45272" s="598"/>
    </row>
    <row r="45273" spans="141:141">
      <c r="EK45273" s="598"/>
    </row>
    <row r="45274" spans="141:141">
      <c r="EK45274" s="598"/>
    </row>
    <row r="45275" spans="141:141">
      <c r="EK45275" s="598"/>
    </row>
    <row r="45276" spans="141:141">
      <c r="EK45276" s="598"/>
    </row>
    <row r="45277" spans="141:141">
      <c r="EK45277" s="598"/>
    </row>
    <row r="45278" spans="141:141">
      <c r="EK45278" s="598"/>
    </row>
    <row r="45279" spans="141:141">
      <c r="EK45279" s="598"/>
    </row>
    <row r="45280" spans="141:141">
      <c r="EK45280" s="598"/>
    </row>
    <row r="45281" spans="141:141">
      <c r="EK45281" s="598"/>
    </row>
    <row r="45282" spans="141:141">
      <c r="EK45282" s="598"/>
    </row>
    <row r="45283" spans="141:141">
      <c r="EK45283" s="598"/>
    </row>
    <row r="45284" spans="141:141">
      <c r="EK45284" s="598"/>
    </row>
    <row r="45285" spans="141:141">
      <c r="EK45285" s="598"/>
    </row>
    <row r="45286" spans="141:141">
      <c r="EK45286" s="598"/>
    </row>
    <row r="45287" spans="141:141">
      <c r="EK45287" s="598"/>
    </row>
    <row r="45288" spans="141:141">
      <c r="EK45288" s="598"/>
    </row>
    <row r="45289" spans="141:141">
      <c r="EK45289" s="598"/>
    </row>
    <row r="45290" spans="141:141">
      <c r="EK45290" s="598"/>
    </row>
    <row r="45291" spans="141:141">
      <c r="EK45291" s="598"/>
    </row>
    <row r="45292" spans="141:141">
      <c r="EK45292" s="598"/>
    </row>
    <row r="45293" spans="141:141">
      <c r="EK45293" s="598"/>
    </row>
    <row r="45294" spans="141:141">
      <c r="EK45294" s="598"/>
    </row>
    <row r="45295" spans="141:141">
      <c r="EK45295" s="598"/>
    </row>
    <row r="45296" spans="141:141">
      <c r="EK45296" s="598"/>
    </row>
    <row r="45297" spans="141:141">
      <c r="EK45297" s="598"/>
    </row>
    <row r="45298" spans="141:141">
      <c r="EK45298" s="598"/>
    </row>
    <row r="45299" spans="141:141">
      <c r="EK45299" s="598"/>
    </row>
    <row r="45300" spans="141:141">
      <c r="EK45300" s="598"/>
    </row>
    <row r="45301" spans="141:141">
      <c r="EK45301" s="598"/>
    </row>
    <row r="45302" spans="141:141">
      <c r="EK45302" s="598"/>
    </row>
    <row r="45303" spans="141:141">
      <c r="EK45303" s="598"/>
    </row>
    <row r="45304" spans="141:141">
      <c r="EK45304" s="598"/>
    </row>
    <row r="45305" spans="141:141">
      <c r="EK45305" s="598"/>
    </row>
    <row r="45306" spans="141:141">
      <c r="EK45306" s="598"/>
    </row>
    <row r="45307" spans="141:141">
      <c r="EK45307" s="598"/>
    </row>
    <row r="45308" spans="141:141">
      <c r="EK45308" s="598"/>
    </row>
    <row r="45309" spans="141:141">
      <c r="EK45309" s="598"/>
    </row>
    <row r="45310" spans="141:141">
      <c r="EK45310" s="598"/>
    </row>
    <row r="45311" spans="141:141">
      <c r="EK45311" s="598"/>
    </row>
    <row r="45312" spans="141:141">
      <c r="EK45312" s="598"/>
    </row>
    <row r="45313" spans="141:141">
      <c r="EK45313" s="598"/>
    </row>
    <row r="45314" spans="141:141">
      <c r="EK45314" s="598"/>
    </row>
    <row r="45315" spans="141:141">
      <c r="EK45315" s="598"/>
    </row>
    <row r="45316" spans="141:141">
      <c r="EK45316" s="598"/>
    </row>
    <row r="45317" spans="141:141">
      <c r="EK45317" s="598"/>
    </row>
    <row r="45318" spans="141:141">
      <c r="EK45318" s="598"/>
    </row>
    <row r="45319" spans="141:141">
      <c r="EK45319" s="598"/>
    </row>
    <row r="45320" spans="141:141">
      <c r="EK45320" s="598"/>
    </row>
    <row r="45321" spans="141:141">
      <c r="EK45321" s="598"/>
    </row>
    <row r="45322" spans="141:141">
      <c r="EK45322" s="598"/>
    </row>
    <row r="45323" spans="141:141">
      <c r="EK45323" s="598"/>
    </row>
    <row r="45324" spans="141:141">
      <c r="EK45324" s="598"/>
    </row>
    <row r="45325" spans="141:141">
      <c r="EK45325" s="598"/>
    </row>
    <row r="45326" spans="141:141">
      <c r="EK45326" s="598"/>
    </row>
    <row r="45327" spans="141:141">
      <c r="EK45327" s="598"/>
    </row>
    <row r="45328" spans="141:141">
      <c r="EK45328" s="598"/>
    </row>
    <row r="45329" spans="141:141">
      <c r="EK45329" s="598"/>
    </row>
    <row r="45330" spans="141:141">
      <c r="EK45330" s="598"/>
    </row>
    <row r="45331" spans="141:141">
      <c r="EK45331" s="598"/>
    </row>
    <row r="45332" spans="141:141">
      <c r="EK45332" s="598"/>
    </row>
    <row r="45333" spans="141:141">
      <c r="EK45333" s="598"/>
    </row>
    <row r="45334" spans="141:141">
      <c r="EK45334" s="598"/>
    </row>
    <row r="45335" spans="141:141">
      <c r="EK45335" s="598"/>
    </row>
    <row r="45336" spans="141:141">
      <c r="EK45336" s="598"/>
    </row>
    <row r="45337" spans="141:141">
      <c r="EK45337" s="598"/>
    </row>
    <row r="45338" spans="141:141">
      <c r="EK45338" s="598"/>
    </row>
    <row r="45339" spans="141:141">
      <c r="EK45339" s="598"/>
    </row>
    <row r="45340" spans="141:141">
      <c r="EK45340" s="598"/>
    </row>
    <row r="45341" spans="141:141">
      <c r="EK45341" s="598"/>
    </row>
    <row r="45342" spans="141:141">
      <c r="EK45342" s="598"/>
    </row>
    <row r="45343" spans="141:141">
      <c r="EK45343" s="598"/>
    </row>
    <row r="45344" spans="141:141">
      <c r="EK45344" s="598"/>
    </row>
    <row r="45345" spans="141:141">
      <c r="EK45345" s="598"/>
    </row>
    <row r="45346" spans="141:141">
      <c r="EK45346" s="598"/>
    </row>
    <row r="45347" spans="141:141">
      <c r="EK45347" s="598"/>
    </row>
    <row r="45348" spans="141:141">
      <c r="EK45348" s="598"/>
    </row>
    <row r="45349" spans="141:141">
      <c r="EK45349" s="598"/>
    </row>
    <row r="45350" spans="141:141">
      <c r="EK45350" s="598"/>
    </row>
    <row r="45351" spans="141:141">
      <c r="EK45351" s="598"/>
    </row>
    <row r="45352" spans="141:141">
      <c r="EK45352" s="598"/>
    </row>
    <row r="45353" spans="141:141">
      <c r="EK45353" s="598"/>
    </row>
    <row r="45354" spans="141:141">
      <c r="EK45354" s="598"/>
    </row>
    <row r="45355" spans="141:141">
      <c r="EK45355" s="598"/>
    </row>
    <row r="45356" spans="141:141">
      <c r="EK45356" s="598"/>
    </row>
    <row r="45357" spans="141:141">
      <c r="EK45357" s="598"/>
    </row>
    <row r="45358" spans="141:141">
      <c r="EK45358" s="598"/>
    </row>
    <row r="45359" spans="141:141">
      <c r="EK45359" s="598"/>
    </row>
    <row r="45360" spans="141:141">
      <c r="EK45360" s="598"/>
    </row>
    <row r="45361" spans="141:141">
      <c r="EK45361" s="598"/>
    </row>
    <row r="45362" spans="141:141">
      <c r="EK45362" s="598"/>
    </row>
    <row r="45363" spans="141:141">
      <c r="EK45363" s="598"/>
    </row>
    <row r="45364" spans="141:141">
      <c r="EK45364" s="598"/>
    </row>
    <row r="45365" spans="141:141">
      <c r="EK45365" s="598"/>
    </row>
    <row r="45366" spans="141:141">
      <c r="EK45366" s="598"/>
    </row>
    <row r="45367" spans="141:141">
      <c r="EK45367" s="598"/>
    </row>
    <row r="45368" spans="141:141">
      <c r="EK45368" s="598"/>
    </row>
    <row r="45369" spans="141:141">
      <c r="EK45369" s="598"/>
    </row>
    <row r="45370" spans="141:141">
      <c r="EK45370" s="598"/>
    </row>
    <row r="45371" spans="141:141">
      <c r="EK45371" s="598"/>
    </row>
    <row r="45372" spans="141:141">
      <c r="EK45372" s="598"/>
    </row>
    <row r="45373" spans="141:141">
      <c r="EK45373" s="598"/>
    </row>
    <row r="45374" spans="141:141">
      <c r="EK45374" s="598"/>
    </row>
    <row r="45375" spans="141:141">
      <c r="EK45375" s="598"/>
    </row>
    <row r="45376" spans="141:141">
      <c r="EK45376" s="598"/>
    </row>
    <row r="45377" spans="141:141">
      <c r="EK45377" s="598"/>
    </row>
    <row r="45378" spans="141:141">
      <c r="EK45378" s="598"/>
    </row>
    <row r="45379" spans="141:141">
      <c r="EK45379" s="598"/>
    </row>
    <row r="45380" spans="141:141">
      <c r="EK45380" s="598"/>
    </row>
    <row r="45381" spans="141:141">
      <c r="EK45381" s="598"/>
    </row>
    <row r="45382" spans="141:141">
      <c r="EK45382" s="598"/>
    </row>
    <row r="45383" spans="141:141">
      <c r="EK45383" s="598"/>
    </row>
    <row r="45384" spans="141:141">
      <c r="EK45384" s="598"/>
    </row>
    <row r="45385" spans="141:141">
      <c r="EK45385" s="598"/>
    </row>
    <row r="45386" spans="141:141">
      <c r="EK45386" s="598"/>
    </row>
    <row r="45387" spans="141:141">
      <c r="EK45387" s="598"/>
    </row>
    <row r="45388" spans="141:141">
      <c r="EK45388" s="598"/>
    </row>
    <row r="45389" spans="141:141">
      <c r="EK45389" s="598"/>
    </row>
    <row r="45390" spans="141:141">
      <c r="EK45390" s="598"/>
    </row>
    <row r="45391" spans="141:141">
      <c r="EK45391" s="598"/>
    </row>
    <row r="45392" spans="141:141">
      <c r="EK45392" s="598"/>
    </row>
    <row r="45393" spans="141:141">
      <c r="EK45393" s="598"/>
    </row>
    <row r="45394" spans="141:141">
      <c r="EK45394" s="598"/>
    </row>
    <row r="45395" spans="141:141">
      <c r="EK45395" s="598"/>
    </row>
    <row r="45396" spans="141:141">
      <c r="EK45396" s="598"/>
    </row>
    <row r="45397" spans="141:141">
      <c r="EK45397" s="598"/>
    </row>
    <row r="45398" spans="141:141">
      <c r="EK45398" s="598"/>
    </row>
    <row r="45399" spans="141:141">
      <c r="EK45399" s="598"/>
    </row>
    <row r="45400" spans="141:141">
      <c r="EK45400" s="598"/>
    </row>
    <row r="45401" spans="141:141">
      <c r="EK45401" s="598"/>
    </row>
    <row r="45402" spans="141:141">
      <c r="EK45402" s="598"/>
    </row>
    <row r="45403" spans="141:141">
      <c r="EK45403" s="598"/>
    </row>
    <row r="45404" spans="141:141">
      <c r="EK45404" s="598"/>
    </row>
    <row r="45405" spans="141:141">
      <c r="EK45405" s="598"/>
    </row>
    <row r="45406" spans="141:141">
      <c r="EK45406" s="598"/>
    </row>
    <row r="45407" spans="141:141">
      <c r="EK45407" s="598"/>
    </row>
    <row r="45408" spans="141:141">
      <c r="EK45408" s="598"/>
    </row>
    <row r="45409" spans="141:141">
      <c r="EK45409" s="598"/>
    </row>
    <row r="45410" spans="141:141">
      <c r="EK45410" s="598"/>
    </row>
    <row r="45411" spans="141:141">
      <c r="EK45411" s="598"/>
    </row>
    <row r="45412" spans="141:141">
      <c r="EK45412" s="598"/>
    </row>
    <row r="45413" spans="141:141">
      <c r="EK45413" s="598"/>
    </row>
    <row r="45414" spans="141:141">
      <c r="EK45414" s="598"/>
    </row>
    <row r="45415" spans="141:141">
      <c r="EK45415" s="598"/>
    </row>
    <row r="45416" spans="141:141">
      <c r="EK45416" s="598"/>
    </row>
    <row r="45417" spans="141:141">
      <c r="EK45417" s="598"/>
    </row>
    <row r="45418" spans="141:141">
      <c r="EK45418" s="598"/>
    </row>
    <row r="45419" spans="141:141">
      <c r="EK45419" s="598"/>
    </row>
    <row r="45420" spans="141:141">
      <c r="EK45420" s="598"/>
    </row>
    <row r="45421" spans="141:141">
      <c r="EK45421" s="598"/>
    </row>
    <row r="45422" spans="141:141">
      <c r="EK45422" s="598"/>
    </row>
    <row r="45423" spans="141:141">
      <c r="EK45423" s="598"/>
    </row>
    <row r="45424" spans="141:141">
      <c r="EK45424" s="598"/>
    </row>
    <row r="45425" spans="141:141">
      <c r="EK45425" s="598"/>
    </row>
    <row r="45426" spans="141:141">
      <c r="EK45426" s="598"/>
    </row>
    <row r="45427" spans="141:141">
      <c r="EK45427" s="598"/>
    </row>
    <row r="45428" spans="141:141">
      <c r="EK45428" s="598"/>
    </row>
    <row r="45429" spans="141:141">
      <c r="EK45429" s="598"/>
    </row>
    <row r="45430" spans="141:141">
      <c r="EK45430" s="598"/>
    </row>
    <row r="45431" spans="141:141">
      <c r="EK45431" s="598"/>
    </row>
    <row r="45432" spans="141:141">
      <c r="EK45432" s="598"/>
    </row>
    <row r="45433" spans="141:141">
      <c r="EK45433" s="598"/>
    </row>
    <row r="45434" spans="141:141">
      <c r="EK45434" s="598"/>
    </row>
    <row r="45435" spans="141:141">
      <c r="EK45435" s="598"/>
    </row>
    <row r="45436" spans="141:141">
      <c r="EK45436" s="598"/>
    </row>
    <row r="45437" spans="141:141">
      <c r="EK45437" s="598"/>
    </row>
    <row r="45438" spans="141:141">
      <c r="EK45438" s="598"/>
    </row>
    <row r="45439" spans="141:141">
      <c r="EK45439" s="598"/>
    </row>
    <row r="45440" spans="141:141">
      <c r="EK45440" s="598"/>
    </row>
    <row r="45441" spans="141:141">
      <c r="EK45441" s="598"/>
    </row>
    <row r="45442" spans="141:141">
      <c r="EK45442" s="598"/>
    </row>
    <row r="45443" spans="141:141">
      <c r="EK45443" s="598"/>
    </row>
    <row r="45444" spans="141:141">
      <c r="EK45444" s="598"/>
    </row>
    <row r="45445" spans="141:141">
      <c r="EK45445" s="598"/>
    </row>
    <row r="45446" spans="141:141">
      <c r="EK45446" s="598"/>
    </row>
    <row r="45447" spans="141:141">
      <c r="EK45447" s="598"/>
    </row>
    <row r="45448" spans="141:141">
      <c r="EK45448" s="598"/>
    </row>
    <row r="45449" spans="141:141">
      <c r="EK45449" s="598"/>
    </row>
    <row r="45450" spans="141:141">
      <c r="EK45450" s="598"/>
    </row>
    <row r="45451" spans="141:141">
      <c r="EK45451" s="598"/>
    </row>
    <row r="45452" spans="141:141">
      <c r="EK45452" s="598"/>
    </row>
    <row r="45453" spans="141:141">
      <c r="EK45453" s="598"/>
    </row>
    <row r="45454" spans="141:141">
      <c r="EK45454" s="598"/>
    </row>
    <row r="45455" spans="141:141">
      <c r="EK45455" s="598"/>
    </row>
    <row r="45456" spans="141:141">
      <c r="EK45456" s="598"/>
    </row>
    <row r="45457" spans="141:141">
      <c r="EK45457" s="598"/>
    </row>
    <row r="45458" spans="141:141">
      <c r="EK45458" s="598"/>
    </row>
    <row r="45459" spans="141:141">
      <c r="EK45459" s="598"/>
    </row>
    <row r="45460" spans="141:141">
      <c r="EK45460" s="598"/>
    </row>
    <row r="45461" spans="141:141">
      <c r="EK45461" s="598"/>
    </row>
    <row r="45462" spans="141:141">
      <c r="EK45462" s="598"/>
    </row>
    <row r="45463" spans="141:141">
      <c r="EK45463" s="598"/>
    </row>
    <row r="45464" spans="141:141">
      <c r="EK45464" s="598"/>
    </row>
    <row r="45465" spans="141:141">
      <c r="EK45465" s="598"/>
    </row>
    <row r="45466" spans="141:141">
      <c r="EK45466" s="598"/>
    </row>
    <row r="45467" spans="141:141">
      <c r="EK45467" s="598"/>
    </row>
    <row r="45468" spans="141:141">
      <c r="EK45468" s="598"/>
    </row>
    <row r="45469" spans="141:141">
      <c r="EK45469" s="598"/>
    </row>
    <row r="45470" spans="141:141">
      <c r="EK45470" s="598"/>
    </row>
    <row r="45471" spans="141:141">
      <c r="EK45471" s="598"/>
    </row>
    <row r="45472" spans="141:141">
      <c r="EK45472" s="598"/>
    </row>
    <row r="45473" spans="141:141">
      <c r="EK45473" s="598"/>
    </row>
    <row r="45474" spans="141:141">
      <c r="EK45474" s="598"/>
    </row>
    <row r="45475" spans="141:141">
      <c r="EK45475" s="598"/>
    </row>
    <row r="45476" spans="141:141">
      <c r="EK45476" s="598"/>
    </row>
    <row r="45477" spans="141:141">
      <c r="EK45477" s="598"/>
    </row>
    <row r="45478" spans="141:141">
      <c r="EK45478" s="598"/>
    </row>
    <row r="45479" spans="141:141">
      <c r="EK45479" s="598"/>
    </row>
    <row r="45480" spans="141:141">
      <c r="EK45480" s="598"/>
    </row>
    <row r="45481" spans="141:141">
      <c r="EK45481" s="598"/>
    </row>
    <row r="45482" spans="141:141">
      <c r="EK45482" s="598"/>
    </row>
    <row r="45483" spans="141:141">
      <c r="EK45483" s="598"/>
    </row>
    <row r="45484" spans="141:141">
      <c r="EK45484" s="598"/>
    </row>
    <row r="45485" spans="141:141">
      <c r="EK45485" s="598"/>
    </row>
    <row r="45486" spans="141:141">
      <c r="EK45486" s="598"/>
    </row>
    <row r="45487" spans="141:141">
      <c r="EK45487" s="598"/>
    </row>
    <row r="45488" spans="141:141">
      <c r="EK45488" s="598"/>
    </row>
    <row r="45489" spans="141:141">
      <c r="EK45489" s="598"/>
    </row>
    <row r="45490" spans="141:141">
      <c r="EK45490" s="598"/>
    </row>
    <row r="45491" spans="141:141">
      <c r="EK45491" s="598"/>
    </row>
    <row r="45492" spans="141:141">
      <c r="EK45492" s="598"/>
    </row>
    <row r="45493" spans="141:141">
      <c r="EK45493" s="598"/>
    </row>
    <row r="45494" spans="141:141">
      <c r="EK45494" s="598"/>
    </row>
    <row r="45495" spans="141:141">
      <c r="EK45495" s="598"/>
    </row>
    <row r="45496" spans="141:141">
      <c r="EK45496" s="598"/>
    </row>
    <row r="45497" spans="141:141">
      <c r="EK45497" s="598"/>
    </row>
    <row r="45498" spans="141:141">
      <c r="EK45498" s="598"/>
    </row>
    <row r="45499" spans="141:141">
      <c r="EK45499" s="598"/>
    </row>
    <row r="45500" spans="141:141">
      <c r="EK45500" s="598"/>
    </row>
    <row r="45501" spans="141:141">
      <c r="EK45501" s="598"/>
    </row>
    <row r="45502" spans="141:141">
      <c r="EK45502" s="598"/>
    </row>
    <row r="45503" spans="141:141">
      <c r="EK45503" s="598"/>
    </row>
    <row r="45504" spans="141:141">
      <c r="EK45504" s="598"/>
    </row>
    <row r="45505" spans="141:141">
      <c r="EK45505" s="598"/>
    </row>
    <row r="45506" spans="141:141">
      <c r="EK45506" s="598"/>
    </row>
    <row r="45507" spans="141:141">
      <c r="EK45507" s="598"/>
    </row>
    <row r="45508" spans="141:141">
      <c r="EK45508" s="598"/>
    </row>
    <row r="45509" spans="141:141">
      <c r="EK45509" s="598"/>
    </row>
    <row r="45510" spans="141:141">
      <c r="EK45510" s="598"/>
    </row>
    <row r="45511" spans="141:141">
      <c r="EK45511" s="598"/>
    </row>
    <row r="45512" spans="141:141">
      <c r="EK45512" s="598"/>
    </row>
    <row r="45513" spans="141:141">
      <c r="EK45513" s="598"/>
    </row>
    <row r="45514" spans="141:141">
      <c r="EK45514" s="598"/>
    </row>
    <row r="45515" spans="141:141">
      <c r="EK45515" s="598"/>
    </row>
    <row r="45516" spans="141:141">
      <c r="EK45516" s="598"/>
    </row>
    <row r="45517" spans="141:141">
      <c r="EK45517" s="598"/>
    </row>
    <row r="45518" spans="141:141">
      <c r="EK45518" s="598"/>
    </row>
    <row r="45519" spans="141:141">
      <c r="EK45519" s="598"/>
    </row>
    <row r="45520" spans="141:141">
      <c r="EK45520" s="598"/>
    </row>
    <row r="45521" spans="141:141">
      <c r="EK45521" s="598"/>
    </row>
    <row r="45522" spans="141:141">
      <c r="EK45522" s="598"/>
    </row>
    <row r="45523" spans="141:141">
      <c r="EK45523" s="598"/>
    </row>
    <row r="45524" spans="141:141">
      <c r="EK45524" s="598"/>
    </row>
    <row r="45525" spans="141:141">
      <c r="EK45525" s="598"/>
    </row>
    <row r="45526" spans="141:141">
      <c r="EK45526" s="598"/>
    </row>
    <row r="45527" spans="141:141">
      <c r="EK45527" s="598"/>
    </row>
    <row r="45528" spans="141:141">
      <c r="EK45528" s="598"/>
    </row>
    <row r="45529" spans="141:141">
      <c r="EK45529" s="598"/>
    </row>
    <row r="45530" spans="141:141">
      <c r="EK45530" s="598"/>
    </row>
    <row r="45531" spans="141:141">
      <c r="EK45531" s="598"/>
    </row>
    <row r="45532" spans="141:141">
      <c r="EK45532" s="598"/>
    </row>
    <row r="45533" spans="141:141">
      <c r="EK45533" s="598"/>
    </row>
    <row r="45534" spans="141:141">
      <c r="EK45534" s="598"/>
    </row>
    <row r="45535" spans="141:141">
      <c r="EK45535" s="598"/>
    </row>
    <row r="45536" spans="141:141">
      <c r="EK45536" s="598"/>
    </row>
    <row r="45537" spans="141:141">
      <c r="EK45537" s="598"/>
    </row>
    <row r="45538" spans="141:141">
      <c r="EK45538" s="598"/>
    </row>
    <row r="45539" spans="141:141">
      <c r="EK45539" s="598"/>
    </row>
    <row r="45540" spans="141:141">
      <c r="EK45540" s="598"/>
    </row>
    <row r="45541" spans="141:141">
      <c r="EK45541" s="598"/>
    </row>
    <row r="45542" spans="141:141">
      <c r="EK45542" s="598"/>
    </row>
    <row r="45543" spans="141:141">
      <c r="EK45543" s="598"/>
    </row>
    <row r="45544" spans="141:141">
      <c r="EK45544" s="598"/>
    </row>
    <row r="45545" spans="141:141">
      <c r="EK45545" s="598"/>
    </row>
    <row r="45546" spans="141:141">
      <c r="EK45546" s="598"/>
    </row>
    <row r="45547" spans="141:141">
      <c r="EK45547" s="598"/>
    </row>
    <row r="45548" spans="141:141">
      <c r="EK45548" s="598"/>
    </row>
    <row r="45549" spans="141:141">
      <c r="EK45549" s="598"/>
    </row>
    <row r="45550" spans="141:141">
      <c r="EK45550" s="598"/>
    </row>
    <row r="45551" spans="141:141">
      <c r="EK45551" s="598"/>
    </row>
    <row r="45552" spans="141:141">
      <c r="EK45552" s="598"/>
    </row>
    <row r="45553" spans="141:141">
      <c r="EK45553" s="598"/>
    </row>
    <row r="45554" spans="141:141">
      <c r="EK45554" s="598"/>
    </row>
    <row r="45555" spans="141:141">
      <c r="EK45555" s="598"/>
    </row>
    <row r="45556" spans="141:141">
      <c r="EK45556" s="598"/>
    </row>
    <row r="45557" spans="141:141">
      <c r="EK45557" s="598"/>
    </row>
    <row r="45558" spans="141:141">
      <c r="EK45558" s="598"/>
    </row>
    <row r="45559" spans="141:141">
      <c r="EK45559" s="598"/>
    </row>
    <row r="45560" spans="141:141">
      <c r="EK45560" s="598"/>
    </row>
    <row r="45561" spans="141:141">
      <c r="EK45561" s="598"/>
    </row>
    <row r="45562" spans="141:141">
      <c r="EK45562" s="598"/>
    </row>
    <row r="45563" spans="141:141">
      <c r="EK45563" s="598"/>
    </row>
    <row r="45564" spans="141:141">
      <c r="EK45564" s="598"/>
    </row>
    <row r="45565" spans="141:141">
      <c r="EK45565" s="598"/>
    </row>
    <row r="45566" spans="141:141">
      <c r="EK45566" s="598"/>
    </row>
    <row r="45567" spans="141:141">
      <c r="EK45567" s="598"/>
    </row>
    <row r="45568" spans="141:141">
      <c r="EK45568" s="598"/>
    </row>
    <row r="45569" spans="141:141">
      <c r="EK45569" s="598"/>
    </row>
    <row r="45570" spans="141:141">
      <c r="EK45570" s="598"/>
    </row>
    <row r="45571" spans="141:141">
      <c r="EK45571" s="598"/>
    </row>
    <row r="45572" spans="141:141">
      <c r="EK45572" s="598"/>
    </row>
    <row r="45573" spans="141:141">
      <c r="EK45573" s="598"/>
    </row>
    <row r="45574" spans="141:141">
      <c r="EK45574" s="598"/>
    </row>
    <row r="45575" spans="141:141">
      <c r="EK45575" s="598"/>
    </row>
    <row r="45576" spans="141:141">
      <c r="EK45576" s="598"/>
    </row>
    <row r="45577" spans="141:141">
      <c r="EK45577" s="598"/>
    </row>
    <row r="45578" spans="141:141">
      <c r="EK45578" s="598"/>
    </row>
    <row r="45579" spans="141:141">
      <c r="EK45579" s="598"/>
    </row>
    <row r="45580" spans="141:141">
      <c r="EK45580" s="598"/>
    </row>
    <row r="45581" spans="141:141">
      <c r="EK45581" s="598"/>
    </row>
    <row r="45582" spans="141:141">
      <c r="EK45582" s="598"/>
    </row>
    <row r="45583" spans="141:141">
      <c r="EK45583" s="598"/>
    </row>
    <row r="45584" spans="141:141">
      <c r="EK45584" s="598"/>
    </row>
    <row r="45585" spans="141:141">
      <c r="EK45585" s="598"/>
    </row>
    <row r="45586" spans="141:141">
      <c r="EK45586" s="598"/>
    </row>
    <row r="45587" spans="141:141">
      <c r="EK45587" s="598"/>
    </row>
    <row r="45588" spans="141:141">
      <c r="EK45588" s="598"/>
    </row>
    <row r="45589" spans="141:141">
      <c r="EK45589" s="598"/>
    </row>
    <row r="45590" spans="141:141">
      <c r="EK45590" s="598"/>
    </row>
    <row r="45591" spans="141:141">
      <c r="EK45591" s="598"/>
    </row>
    <row r="45592" spans="141:141">
      <c r="EK45592" s="598"/>
    </row>
    <row r="45593" spans="141:141">
      <c r="EK45593" s="598"/>
    </row>
    <row r="45594" spans="141:141">
      <c r="EK45594" s="598"/>
    </row>
    <row r="45595" spans="141:141">
      <c r="EK45595" s="598"/>
    </row>
    <row r="45596" spans="141:141">
      <c r="EK45596" s="598"/>
    </row>
    <row r="45597" spans="141:141">
      <c r="EK45597" s="598"/>
    </row>
    <row r="45598" spans="141:141">
      <c r="EK45598" s="598"/>
    </row>
    <row r="45599" spans="141:141">
      <c r="EK45599" s="598"/>
    </row>
    <row r="45600" spans="141:141">
      <c r="EK45600" s="598"/>
    </row>
    <row r="45601" spans="141:141">
      <c r="EK45601" s="598"/>
    </row>
    <row r="45602" spans="141:141">
      <c r="EK45602" s="598"/>
    </row>
    <row r="45603" spans="141:141">
      <c r="EK45603" s="598"/>
    </row>
    <row r="45604" spans="141:141">
      <c r="EK45604" s="598"/>
    </row>
    <row r="45605" spans="141:141">
      <c r="EK45605" s="598"/>
    </row>
    <row r="45606" spans="141:141">
      <c r="EK45606" s="598"/>
    </row>
    <row r="45607" spans="141:141">
      <c r="EK45607" s="598"/>
    </row>
    <row r="45608" spans="141:141">
      <c r="EK45608" s="598"/>
    </row>
    <row r="45609" spans="141:141">
      <c r="EK45609" s="598"/>
    </row>
    <row r="45610" spans="141:141">
      <c r="EK45610" s="598"/>
    </row>
    <row r="45611" spans="141:141">
      <c r="EK45611" s="598"/>
    </row>
    <row r="45612" spans="141:141">
      <c r="EK45612" s="598"/>
    </row>
    <row r="45613" spans="141:141">
      <c r="EK45613" s="598"/>
    </row>
    <row r="45614" spans="141:141">
      <c r="EK45614" s="598"/>
    </row>
    <row r="45615" spans="141:141">
      <c r="EK45615" s="598"/>
    </row>
    <row r="45616" spans="141:141">
      <c r="EK45616" s="598"/>
    </row>
    <row r="45617" spans="141:141">
      <c r="EK45617" s="598"/>
    </row>
    <row r="45618" spans="141:141">
      <c r="EK45618" s="598"/>
    </row>
    <row r="45619" spans="141:141">
      <c r="EK45619" s="598"/>
    </row>
    <row r="45620" spans="141:141">
      <c r="EK45620" s="598"/>
    </row>
    <row r="45621" spans="141:141">
      <c r="EK45621" s="598"/>
    </row>
    <row r="45622" spans="141:141">
      <c r="EK45622" s="598"/>
    </row>
    <row r="45623" spans="141:141">
      <c r="EK45623" s="598"/>
    </row>
    <row r="45624" spans="141:141">
      <c r="EK45624" s="598"/>
    </row>
    <row r="45625" spans="141:141">
      <c r="EK45625" s="598"/>
    </row>
    <row r="45626" spans="141:141">
      <c r="EK45626" s="598"/>
    </row>
    <row r="45627" spans="141:141">
      <c r="EK45627" s="598"/>
    </row>
    <row r="45628" spans="141:141">
      <c r="EK45628" s="598"/>
    </row>
    <row r="45629" spans="141:141">
      <c r="EK45629" s="598"/>
    </row>
    <row r="45630" spans="141:141">
      <c r="EK45630" s="598"/>
    </row>
    <row r="45631" spans="141:141">
      <c r="EK45631" s="598"/>
    </row>
    <row r="45632" spans="141:141">
      <c r="EK45632" s="598"/>
    </row>
    <row r="45633" spans="141:141">
      <c r="EK45633" s="598"/>
    </row>
    <row r="45634" spans="141:141">
      <c r="EK45634" s="598"/>
    </row>
    <row r="45635" spans="141:141">
      <c r="EK45635" s="598"/>
    </row>
    <row r="45636" spans="141:141">
      <c r="EK45636" s="598"/>
    </row>
    <row r="45637" spans="141:141">
      <c r="EK45637" s="598"/>
    </row>
    <row r="45638" spans="141:141">
      <c r="EK45638" s="598"/>
    </row>
    <row r="45639" spans="141:141">
      <c r="EK45639" s="598"/>
    </row>
    <row r="45640" spans="141:141">
      <c r="EK45640" s="598"/>
    </row>
    <row r="45641" spans="141:141">
      <c r="EK45641" s="598"/>
    </row>
    <row r="45642" spans="141:141">
      <c r="EK45642" s="598"/>
    </row>
    <row r="45643" spans="141:141">
      <c r="EK45643" s="598"/>
    </row>
    <row r="45644" spans="141:141">
      <c r="EK45644" s="598"/>
    </row>
    <row r="45645" spans="141:141">
      <c r="EK45645" s="598"/>
    </row>
    <row r="45646" spans="141:141">
      <c r="EK45646" s="598"/>
    </row>
    <row r="45647" spans="141:141">
      <c r="EK45647" s="598"/>
    </row>
    <row r="45648" spans="141:141">
      <c r="EK45648" s="598"/>
    </row>
    <row r="45649" spans="141:141">
      <c r="EK45649" s="598"/>
    </row>
    <row r="45650" spans="141:141">
      <c r="EK45650" s="598"/>
    </row>
    <row r="45651" spans="141:141">
      <c r="EK45651" s="598"/>
    </row>
    <row r="45652" spans="141:141">
      <c r="EK45652" s="598"/>
    </row>
    <row r="45653" spans="141:141">
      <c r="EK45653" s="598"/>
    </row>
    <row r="45654" spans="141:141">
      <c r="EK45654" s="598"/>
    </row>
    <row r="45655" spans="141:141">
      <c r="EK45655" s="598"/>
    </row>
    <row r="45656" spans="141:141">
      <c r="EK45656" s="598"/>
    </row>
    <row r="45657" spans="141:141">
      <c r="EK45657" s="598"/>
    </row>
    <row r="45658" spans="141:141">
      <c r="EK45658" s="598"/>
    </row>
    <row r="45659" spans="141:141">
      <c r="EK45659" s="598"/>
    </row>
    <row r="45660" spans="141:141">
      <c r="EK45660" s="598"/>
    </row>
    <row r="45661" spans="141:141">
      <c r="EK45661" s="598"/>
    </row>
    <row r="45662" spans="141:141">
      <c r="EK45662" s="598"/>
    </row>
    <row r="45663" spans="141:141">
      <c r="EK45663" s="598"/>
    </row>
    <row r="45664" spans="141:141">
      <c r="EK45664" s="598"/>
    </row>
    <row r="45665" spans="141:141">
      <c r="EK45665" s="598"/>
    </row>
    <row r="45666" spans="141:141">
      <c r="EK45666" s="598"/>
    </row>
    <row r="45667" spans="141:141">
      <c r="EK45667" s="598"/>
    </row>
    <row r="45668" spans="141:141">
      <c r="EK45668" s="598"/>
    </row>
    <row r="45669" spans="141:141">
      <c r="EK45669" s="598"/>
    </row>
    <row r="45670" spans="141:141">
      <c r="EK45670" s="598"/>
    </row>
    <row r="45671" spans="141:141">
      <c r="EK45671" s="598"/>
    </row>
    <row r="45672" spans="141:141">
      <c r="EK45672" s="598"/>
    </row>
    <row r="45673" spans="141:141">
      <c r="EK45673" s="598"/>
    </row>
    <row r="45674" spans="141:141">
      <c r="EK45674" s="598"/>
    </row>
    <row r="45675" spans="141:141">
      <c r="EK45675" s="598"/>
    </row>
    <row r="45676" spans="141:141">
      <c r="EK45676" s="598"/>
    </row>
    <row r="45677" spans="141:141">
      <c r="EK45677" s="598"/>
    </row>
    <row r="45678" spans="141:141">
      <c r="EK45678" s="598"/>
    </row>
    <row r="45679" spans="141:141">
      <c r="EK45679" s="598"/>
    </row>
    <row r="45680" spans="141:141">
      <c r="EK45680" s="598"/>
    </row>
    <row r="45681" spans="141:141">
      <c r="EK45681" s="598"/>
    </row>
    <row r="45682" spans="141:141">
      <c r="EK45682" s="598"/>
    </row>
    <row r="45683" spans="141:141">
      <c r="EK45683" s="598"/>
    </row>
    <row r="45684" spans="141:141">
      <c r="EK45684" s="598"/>
    </row>
    <row r="45685" spans="141:141">
      <c r="EK45685" s="598"/>
    </row>
    <row r="45686" spans="141:141">
      <c r="EK45686" s="598"/>
    </row>
    <row r="45687" spans="141:141">
      <c r="EK45687" s="598"/>
    </row>
    <row r="45688" spans="141:141">
      <c r="EK45688" s="598"/>
    </row>
    <row r="45689" spans="141:141">
      <c r="EK45689" s="598"/>
    </row>
    <row r="45690" spans="141:141">
      <c r="EK45690" s="598"/>
    </row>
    <row r="45691" spans="141:141">
      <c r="EK45691" s="598"/>
    </row>
    <row r="45692" spans="141:141">
      <c r="EK45692" s="598"/>
    </row>
    <row r="45693" spans="141:141">
      <c r="EK45693" s="598"/>
    </row>
    <row r="45694" spans="141:141">
      <c r="EK45694" s="598"/>
    </row>
    <row r="45695" spans="141:141">
      <c r="EK45695" s="598"/>
    </row>
    <row r="45696" spans="141:141">
      <c r="EK45696" s="598"/>
    </row>
    <row r="45697" spans="141:141">
      <c r="EK45697" s="598"/>
    </row>
    <row r="45698" spans="141:141">
      <c r="EK45698" s="598"/>
    </row>
    <row r="45699" spans="141:141">
      <c r="EK45699" s="598"/>
    </row>
    <row r="45700" spans="141:141">
      <c r="EK45700" s="598"/>
    </row>
    <row r="45701" spans="141:141">
      <c r="EK45701" s="598"/>
    </row>
    <row r="45702" spans="141:141">
      <c r="EK45702" s="598"/>
    </row>
    <row r="45703" spans="141:141">
      <c r="EK45703" s="598"/>
    </row>
    <row r="45704" spans="141:141">
      <c r="EK45704" s="598"/>
    </row>
    <row r="45705" spans="141:141">
      <c r="EK45705" s="598"/>
    </row>
    <row r="45706" spans="141:141">
      <c r="EK45706" s="598"/>
    </row>
    <row r="45707" spans="141:141">
      <c r="EK45707" s="598"/>
    </row>
    <row r="45708" spans="141:141">
      <c r="EK45708" s="598"/>
    </row>
    <row r="45709" spans="141:141">
      <c r="EK45709" s="598"/>
    </row>
    <row r="45710" spans="141:141">
      <c r="EK45710" s="598"/>
    </row>
    <row r="45711" spans="141:141">
      <c r="EK45711" s="598"/>
    </row>
    <row r="45712" spans="141:141">
      <c r="EK45712" s="598"/>
    </row>
    <row r="45713" spans="141:141">
      <c r="EK45713" s="598"/>
    </row>
    <row r="45714" spans="141:141">
      <c r="EK45714" s="598"/>
    </row>
    <row r="45715" spans="141:141">
      <c r="EK45715" s="598"/>
    </row>
    <row r="45716" spans="141:141">
      <c r="EK45716" s="598"/>
    </row>
    <row r="45717" spans="141:141">
      <c r="EK45717" s="598"/>
    </row>
    <row r="45718" spans="141:141">
      <c r="EK45718" s="598"/>
    </row>
    <row r="45719" spans="141:141">
      <c r="EK45719" s="598"/>
    </row>
    <row r="45720" spans="141:141">
      <c r="EK45720" s="598"/>
    </row>
    <row r="45721" spans="141:141">
      <c r="EK45721" s="598"/>
    </row>
    <row r="45722" spans="141:141">
      <c r="EK45722" s="598"/>
    </row>
    <row r="45723" spans="141:141">
      <c r="EK45723" s="598"/>
    </row>
    <row r="45724" spans="141:141">
      <c r="EK45724" s="598"/>
    </row>
    <row r="45725" spans="141:141">
      <c r="EK45725" s="598"/>
    </row>
    <row r="45726" spans="141:141">
      <c r="EK45726" s="598"/>
    </row>
    <row r="45727" spans="141:141">
      <c r="EK45727" s="598"/>
    </row>
    <row r="45728" spans="141:141">
      <c r="EK45728" s="598"/>
    </row>
    <row r="45729" spans="141:141">
      <c r="EK45729" s="598"/>
    </row>
    <row r="45730" spans="141:141">
      <c r="EK45730" s="598"/>
    </row>
    <row r="45731" spans="141:141">
      <c r="EK45731" s="598"/>
    </row>
    <row r="45732" spans="141:141">
      <c r="EK45732" s="598"/>
    </row>
    <row r="45733" spans="141:141">
      <c r="EK45733" s="598"/>
    </row>
    <row r="45734" spans="141:141">
      <c r="EK45734" s="598"/>
    </row>
    <row r="45735" spans="141:141">
      <c r="EK45735" s="598"/>
    </row>
    <row r="45736" spans="141:141">
      <c r="EK45736" s="598"/>
    </row>
    <row r="45737" spans="141:141">
      <c r="EK45737" s="598"/>
    </row>
    <row r="45738" spans="141:141">
      <c r="EK45738" s="598"/>
    </row>
    <row r="45739" spans="141:141">
      <c r="EK45739" s="598"/>
    </row>
    <row r="45740" spans="141:141">
      <c r="EK45740" s="598"/>
    </row>
    <row r="45741" spans="141:141">
      <c r="EK45741" s="598"/>
    </row>
    <row r="45742" spans="141:141">
      <c r="EK45742" s="598"/>
    </row>
    <row r="45743" spans="141:141">
      <c r="EK45743" s="598"/>
    </row>
    <row r="45744" spans="141:141">
      <c r="EK45744" s="598"/>
    </row>
    <row r="45745" spans="141:141">
      <c r="EK45745" s="598"/>
    </row>
    <row r="45746" spans="141:141">
      <c r="EK45746" s="598"/>
    </row>
    <row r="45747" spans="141:141">
      <c r="EK45747" s="598"/>
    </row>
    <row r="45748" spans="141:141">
      <c r="EK45748" s="598"/>
    </row>
    <row r="45749" spans="141:141">
      <c r="EK45749" s="598"/>
    </row>
    <row r="45750" spans="141:141">
      <c r="EK45750" s="598"/>
    </row>
    <row r="45751" spans="141:141">
      <c r="EK45751" s="598"/>
    </row>
    <row r="45752" spans="141:141">
      <c r="EK45752" s="598"/>
    </row>
    <row r="45753" spans="141:141">
      <c r="EK45753" s="598"/>
    </row>
    <row r="45754" spans="141:141">
      <c r="EK45754" s="598"/>
    </row>
    <row r="45755" spans="141:141">
      <c r="EK45755" s="598"/>
    </row>
    <row r="45756" spans="141:141">
      <c r="EK45756" s="598"/>
    </row>
    <row r="45757" spans="141:141">
      <c r="EK45757" s="598"/>
    </row>
    <row r="45758" spans="141:141">
      <c r="EK45758" s="598"/>
    </row>
    <row r="45759" spans="141:141">
      <c r="EK45759" s="598"/>
    </row>
    <row r="45760" spans="141:141">
      <c r="EK45760" s="598"/>
    </row>
    <row r="45761" spans="141:141">
      <c r="EK45761" s="598"/>
    </row>
    <row r="45762" spans="141:141">
      <c r="EK45762" s="598"/>
    </row>
    <row r="45763" spans="141:141">
      <c r="EK45763" s="598"/>
    </row>
    <row r="45764" spans="141:141">
      <c r="EK45764" s="598"/>
    </row>
    <row r="45765" spans="141:141">
      <c r="EK45765" s="598"/>
    </row>
    <row r="45766" spans="141:141">
      <c r="EK45766" s="598"/>
    </row>
    <row r="45767" spans="141:141">
      <c r="EK45767" s="598"/>
    </row>
    <row r="45768" spans="141:141">
      <c r="EK45768" s="598"/>
    </row>
    <row r="45769" spans="141:141">
      <c r="EK45769" s="598"/>
    </row>
    <row r="45770" spans="141:141">
      <c r="EK45770" s="598"/>
    </row>
    <row r="45771" spans="141:141">
      <c r="EK45771" s="598"/>
    </row>
    <row r="45772" spans="141:141">
      <c r="EK45772" s="598"/>
    </row>
    <row r="45773" spans="141:141">
      <c r="EK45773" s="598"/>
    </row>
    <row r="45774" spans="141:141">
      <c r="EK45774" s="598"/>
    </row>
    <row r="45775" spans="141:141">
      <c r="EK45775" s="598"/>
    </row>
    <row r="45776" spans="141:141">
      <c r="EK45776" s="598"/>
    </row>
    <row r="45777" spans="141:141">
      <c r="EK45777" s="598"/>
    </row>
    <row r="45778" spans="141:141">
      <c r="EK45778" s="598"/>
    </row>
    <row r="45779" spans="141:141">
      <c r="EK45779" s="598"/>
    </row>
    <row r="45780" spans="141:141">
      <c r="EK45780" s="598"/>
    </row>
    <row r="45781" spans="141:141">
      <c r="EK45781" s="598"/>
    </row>
    <row r="45782" spans="141:141">
      <c r="EK45782" s="598"/>
    </row>
    <row r="45783" spans="141:141">
      <c r="EK45783" s="598"/>
    </row>
    <row r="45784" spans="141:141">
      <c r="EK45784" s="598"/>
    </row>
    <row r="45785" spans="141:141">
      <c r="EK45785" s="598"/>
    </row>
    <row r="45786" spans="141:141">
      <c r="EK45786" s="598"/>
    </row>
    <row r="45787" spans="141:141">
      <c r="EK45787" s="598"/>
    </row>
    <row r="45788" spans="141:141">
      <c r="EK45788" s="598"/>
    </row>
    <row r="45789" spans="141:141">
      <c r="EK45789" s="598"/>
    </row>
    <row r="45790" spans="141:141">
      <c r="EK45790" s="598"/>
    </row>
    <row r="45791" spans="141:141">
      <c r="EK45791" s="598"/>
    </row>
    <row r="45792" spans="141:141">
      <c r="EK45792" s="598"/>
    </row>
    <row r="45793" spans="141:141">
      <c r="EK45793" s="598"/>
    </row>
    <row r="45794" spans="141:141">
      <c r="EK45794" s="598"/>
    </row>
    <row r="45795" spans="141:141">
      <c r="EK45795" s="598"/>
    </row>
    <row r="45796" spans="141:141">
      <c r="EK45796" s="598"/>
    </row>
    <row r="45797" spans="141:141">
      <c r="EK45797" s="598"/>
    </row>
    <row r="45798" spans="141:141">
      <c r="EK45798" s="598"/>
    </row>
    <row r="45799" spans="141:141">
      <c r="EK45799" s="598"/>
    </row>
    <row r="45800" spans="141:141">
      <c r="EK45800" s="598"/>
    </row>
    <row r="45801" spans="141:141">
      <c r="EK45801" s="598"/>
    </row>
    <row r="45802" spans="141:141">
      <c r="EK45802" s="598"/>
    </row>
    <row r="45803" spans="141:141">
      <c r="EK45803" s="598"/>
    </row>
    <row r="45804" spans="141:141">
      <c r="EK45804" s="598"/>
    </row>
    <row r="45805" spans="141:141">
      <c r="EK45805" s="598"/>
    </row>
    <row r="45806" spans="141:141">
      <c r="EK45806" s="598"/>
    </row>
    <row r="45807" spans="141:141">
      <c r="EK45807" s="598"/>
    </row>
    <row r="45808" spans="141:141">
      <c r="EK45808" s="598"/>
    </row>
    <row r="45809" spans="141:141">
      <c r="EK45809" s="598"/>
    </row>
    <row r="45810" spans="141:141">
      <c r="EK45810" s="598"/>
    </row>
    <row r="45811" spans="141:141">
      <c r="EK45811" s="598"/>
    </row>
    <row r="45812" spans="141:141">
      <c r="EK45812" s="598"/>
    </row>
    <row r="45813" spans="141:141">
      <c r="EK45813" s="598"/>
    </row>
    <row r="45814" spans="141:141">
      <c r="EK45814" s="598"/>
    </row>
    <row r="45815" spans="141:141">
      <c r="EK45815" s="598"/>
    </row>
    <row r="45816" spans="141:141">
      <c r="EK45816" s="598"/>
    </row>
    <row r="45817" spans="141:141">
      <c r="EK45817" s="598"/>
    </row>
    <row r="45818" spans="141:141">
      <c r="EK45818" s="598"/>
    </row>
    <row r="45819" spans="141:141">
      <c r="EK45819" s="598"/>
    </row>
    <row r="45820" spans="141:141">
      <c r="EK45820" s="598"/>
    </row>
    <row r="45821" spans="141:141">
      <c r="EK45821" s="598"/>
    </row>
    <row r="45822" spans="141:141">
      <c r="EK45822" s="598"/>
    </row>
    <row r="45823" spans="141:141">
      <c r="EK45823" s="598"/>
    </row>
    <row r="45824" spans="141:141">
      <c r="EK45824" s="598"/>
    </row>
    <row r="45825" spans="141:141">
      <c r="EK45825" s="598"/>
    </row>
    <row r="45826" spans="141:141">
      <c r="EK45826" s="598"/>
    </row>
    <row r="45827" spans="141:141">
      <c r="EK45827" s="598"/>
    </row>
    <row r="45828" spans="141:141">
      <c r="EK45828" s="598"/>
    </row>
    <row r="45829" spans="141:141">
      <c r="EK45829" s="598"/>
    </row>
    <row r="45830" spans="141:141">
      <c r="EK45830" s="598"/>
    </row>
    <row r="45831" spans="141:141">
      <c r="EK45831" s="598"/>
    </row>
    <row r="45832" spans="141:141">
      <c r="EK45832" s="598"/>
    </row>
    <row r="45833" spans="141:141">
      <c r="EK45833" s="598"/>
    </row>
    <row r="45834" spans="141:141">
      <c r="EK45834" s="598"/>
    </row>
    <row r="45835" spans="141:141">
      <c r="EK45835" s="598"/>
    </row>
    <row r="45836" spans="141:141">
      <c r="EK45836" s="598"/>
    </row>
    <row r="45837" spans="141:141">
      <c r="EK45837" s="598"/>
    </row>
    <row r="45838" spans="141:141">
      <c r="EK45838" s="598"/>
    </row>
    <row r="45839" spans="141:141">
      <c r="EK45839" s="598"/>
    </row>
    <row r="45840" spans="141:141">
      <c r="EK45840" s="598"/>
    </row>
    <row r="45841" spans="141:141">
      <c r="EK45841" s="598"/>
    </row>
    <row r="45842" spans="141:141">
      <c r="EK45842" s="598"/>
    </row>
    <row r="45843" spans="141:141">
      <c r="EK45843" s="598"/>
    </row>
    <row r="45844" spans="141:141">
      <c r="EK45844" s="598"/>
    </row>
    <row r="45845" spans="141:141">
      <c r="EK45845" s="598"/>
    </row>
    <row r="45846" spans="141:141">
      <c r="EK45846" s="598"/>
    </row>
    <row r="45847" spans="141:141">
      <c r="EK45847" s="598"/>
    </row>
    <row r="45848" spans="141:141">
      <c r="EK45848" s="598"/>
    </row>
    <row r="45849" spans="141:141">
      <c r="EK45849" s="598"/>
    </row>
    <row r="45850" spans="141:141">
      <c r="EK45850" s="598"/>
    </row>
    <row r="45851" spans="141:141">
      <c r="EK45851" s="598"/>
    </row>
    <row r="45852" spans="141:141">
      <c r="EK45852" s="598"/>
    </row>
    <row r="45853" spans="141:141">
      <c r="EK45853" s="598"/>
    </row>
    <row r="45854" spans="141:141">
      <c r="EK45854" s="598"/>
    </row>
    <row r="45855" spans="141:141">
      <c r="EK45855" s="598"/>
    </row>
    <row r="45856" spans="141:141">
      <c r="EK45856" s="598"/>
    </row>
    <row r="45857" spans="141:141">
      <c r="EK45857" s="598"/>
    </row>
    <row r="45858" spans="141:141">
      <c r="EK45858" s="598"/>
    </row>
    <row r="45859" spans="141:141">
      <c r="EK45859" s="598"/>
    </row>
    <row r="45860" spans="141:141">
      <c r="EK45860" s="598"/>
    </row>
    <row r="45861" spans="141:141">
      <c r="EK45861" s="598"/>
    </row>
    <row r="45862" spans="141:141">
      <c r="EK45862" s="598"/>
    </row>
    <row r="45863" spans="141:141">
      <c r="EK45863" s="598"/>
    </row>
    <row r="45864" spans="141:141">
      <c r="EK45864" s="598"/>
    </row>
    <row r="45865" spans="141:141">
      <c r="EK45865" s="598"/>
    </row>
    <row r="45866" spans="141:141">
      <c r="EK45866" s="598"/>
    </row>
    <row r="45867" spans="141:141">
      <c r="EK45867" s="598"/>
    </row>
    <row r="45868" spans="141:141">
      <c r="EK45868" s="598"/>
    </row>
    <row r="45869" spans="141:141">
      <c r="EK45869" s="598"/>
    </row>
    <row r="45870" spans="141:141">
      <c r="EK45870" s="598"/>
    </row>
    <row r="45871" spans="141:141">
      <c r="EK45871" s="598"/>
    </row>
    <row r="45872" spans="141:141">
      <c r="EK45872" s="598"/>
    </row>
    <row r="45873" spans="141:141">
      <c r="EK45873" s="598"/>
    </row>
    <row r="45874" spans="141:141">
      <c r="EK45874" s="598"/>
    </row>
    <row r="45875" spans="141:141">
      <c r="EK45875" s="598"/>
    </row>
    <row r="45876" spans="141:141">
      <c r="EK45876" s="598"/>
    </row>
    <row r="45877" spans="141:141">
      <c r="EK45877" s="598"/>
    </row>
    <row r="45878" spans="141:141">
      <c r="EK45878" s="598"/>
    </row>
    <row r="45879" spans="141:141">
      <c r="EK45879" s="598"/>
    </row>
    <row r="45880" spans="141:141">
      <c r="EK45880" s="598"/>
    </row>
    <row r="45881" spans="141:141">
      <c r="EK45881" s="598"/>
    </row>
    <row r="45882" spans="141:141">
      <c r="EK45882" s="598"/>
    </row>
    <row r="45883" spans="141:141">
      <c r="EK45883" s="598"/>
    </row>
    <row r="45884" spans="141:141">
      <c r="EK45884" s="598"/>
    </row>
    <row r="45885" spans="141:141">
      <c r="EK45885" s="598"/>
    </row>
    <row r="45886" spans="141:141">
      <c r="EK45886" s="598"/>
    </row>
    <row r="45887" spans="141:141">
      <c r="EK45887" s="598"/>
    </row>
    <row r="45888" spans="141:141">
      <c r="EK45888" s="598"/>
    </row>
    <row r="45889" spans="141:141">
      <c r="EK45889" s="598"/>
    </row>
    <row r="45890" spans="141:141">
      <c r="EK45890" s="598"/>
    </row>
    <row r="45891" spans="141:141">
      <c r="EK45891" s="598"/>
    </row>
    <row r="45892" spans="141:141">
      <c r="EK45892" s="598"/>
    </row>
    <row r="45893" spans="141:141">
      <c r="EK45893" s="598"/>
    </row>
    <row r="45894" spans="141:141">
      <c r="EK45894" s="598"/>
    </row>
    <row r="45895" spans="141:141">
      <c r="EK45895" s="598"/>
    </row>
    <row r="45896" spans="141:141">
      <c r="EK45896" s="598"/>
    </row>
    <row r="45897" spans="141:141">
      <c r="EK45897" s="598"/>
    </row>
    <row r="45898" spans="141:141">
      <c r="EK45898" s="598"/>
    </row>
    <row r="45899" spans="141:141">
      <c r="EK45899" s="598"/>
    </row>
    <row r="45900" spans="141:141">
      <c r="EK45900" s="598"/>
    </row>
    <row r="45901" spans="141:141">
      <c r="EK45901" s="598"/>
    </row>
    <row r="45902" spans="141:141">
      <c r="EK45902" s="598"/>
    </row>
    <row r="45903" spans="141:141">
      <c r="EK45903" s="598"/>
    </row>
    <row r="45904" spans="141:141">
      <c r="EK45904" s="598"/>
    </row>
    <row r="45905" spans="141:141">
      <c r="EK45905" s="598"/>
    </row>
    <row r="45906" spans="141:141">
      <c r="EK45906" s="598"/>
    </row>
    <row r="45907" spans="141:141">
      <c r="EK45907" s="598"/>
    </row>
    <row r="45908" spans="141:141">
      <c r="EK45908" s="598"/>
    </row>
    <row r="45909" spans="141:141">
      <c r="EK45909" s="598"/>
    </row>
    <row r="45910" spans="141:141">
      <c r="EK45910" s="598"/>
    </row>
    <row r="45911" spans="141:141">
      <c r="EK45911" s="598"/>
    </row>
    <row r="45912" spans="141:141">
      <c r="EK45912" s="598"/>
    </row>
    <row r="45913" spans="141:141">
      <c r="EK45913" s="598"/>
    </row>
    <row r="45914" spans="141:141">
      <c r="EK45914" s="598"/>
    </row>
    <row r="45915" spans="141:141">
      <c r="EK45915" s="598"/>
    </row>
    <row r="45916" spans="141:141">
      <c r="EK45916" s="598"/>
    </row>
    <row r="45917" spans="141:141">
      <c r="EK45917" s="598"/>
    </row>
    <row r="45918" spans="141:141">
      <c r="EK45918" s="598"/>
    </row>
    <row r="45919" spans="141:141">
      <c r="EK45919" s="598"/>
    </row>
    <row r="45920" spans="141:141">
      <c r="EK45920" s="598"/>
    </row>
    <row r="45921" spans="141:141">
      <c r="EK45921" s="598"/>
    </row>
    <row r="45922" spans="141:141">
      <c r="EK45922" s="598"/>
    </row>
    <row r="45923" spans="141:141">
      <c r="EK45923" s="598"/>
    </row>
    <row r="45924" spans="141:141">
      <c r="EK45924" s="598"/>
    </row>
    <row r="45925" spans="141:141">
      <c r="EK45925" s="598"/>
    </row>
    <row r="45926" spans="141:141">
      <c r="EK45926" s="598"/>
    </row>
    <row r="45927" spans="141:141">
      <c r="EK45927" s="598"/>
    </row>
    <row r="45928" spans="141:141">
      <c r="EK45928" s="598"/>
    </row>
    <row r="45929" spans="141:141">
      <c r="EK45929" s="598"/>
    </row>
    <row r="45930" spans="141:141">
      <c r="EK45930" s="598"/>
    </row>
    <row r="45931" spans="141:141">
      <c r="EK45931" s="598"/>
    </row>
    <row r="45932" spans="141:141">
      <c r="EK45932" s="598"/>
    </row>
    <row r="45933" spans="141:141">
      <c r="EK45933" s="598"/>
    </row>
    <row r="45934" spans="141:141">
      <c r="EK45934" s="598"/>
    </row>
    <row r="45935" spans="141:141">
      <c r="EK45935" s="598"/>
    </row>
    <row r="45936" spans="141:141">
      <c r="EK45936" s="598"/>
    </row>
    <row r="45937" spans="141:141">
      <c r="EK45937" s="598"/>
    </row>
    <row r="45938" spans="141:141">
      <c r="EK45938" s="598"/>
    </row>
    <row r="45939" spans="141:141">
      <c r="EK45939" s="598"/>
    </row>
    <row r="45940" spans="141:141">
      <c r="EK45940" s="598"/>
    </row>
    <row r="45941" spans="141:141">
      <c r="EK45941" s="598"/>
    </row>
    <row r="45942" spans="141:141">
      <c r="EK45942" s="598"/>
    </row>
    <row r="45943" spans="141:141">
      <c r="EK45943" s="598"/>
    </row>
    <row r="45944" spans="141:141">
      <c r="EK45944" s="598"/>
    </row>
    <row r="45945" spans="141:141">
      <c r="EK45945" s="598"/>
    </row>
    <row r="45946" spans="141:141">
      <c r="EK45946" s="598"/>
    </row>
    <row r="45947" spans="141:141">
      <c r="EK45947" s="598"/>
    </row>
    <row r="45948" spans="141:141">
      <c r="EK45948" s="598"/>
    </row>
    <row r="45949" spans="141:141">
      <c r="EK45949" s="598"/>
    </row>
    <row r="45950" spans="141:141">
      <c r="EK45950" s="598"/>
    </row>
    <row r="45951" spans="141:141">
      <c r="EK45951" s="598"/>
    </row>
    <row r="45952" spans="141:141">
      <c r="EK45952" s="598"/>
    </row>
    <row r="45953" spans="141:141">
      <c r="EK45953" s="598"/>
    </row>
    <row r="45954" spans="141:141">
      <c r="EK45954" s="598"/>
    </row>
    <row r="45955" spans="141:141">
      <c r="EK45955" s="598"/>
    </row>
    <row r="45956" spans="141:141">
      <c r="EK45956" s="598"/>
    </row>
    <row r="45957" spans="141:141">
      <c r="EK45957" s="598"/>
    </row>
    <row r="45958" spans="141:141">
      <c r="EK45958" s="598"/>
    </row>
    <row r="45959" spans="141:141">
      <c r="EK45959" s="598"/>
    </row>
    <row r="45960" spans="141:141">
      <c r="EK45960" s="598"/>
    </row>
    <row r="45961" spans="141:141">
      <c r="EK45961" s="598"/>
    </row>
    <row r="45962" spans="141:141">
      <c r="EK45962" s="598"/>
    </row>
    <row r="45963" spans="141:141">
      <c r="EK45963" s="598"/>
    </row>
    <row r="45964" spans="141:141">
      <c r="EK45964" s="598"/>
    </row>
    <row r="45965" spans="141:141">
      <c r="EK45965" s="598"/>
    </row>
    <row r="45966" spans="141:141">
      <c r="EK45966" s="598"/>
    </row>
    <row r="45967" spans="141:141">
      <c r="EK45967" s="598"/>
    </row>
    <row r="45968" spans="141:141">
      <c r="EK45968" s="598"/>
    </row>
    <row r="45969" spans="141:141">
      <c r="EK45969" s="598"/>
    </row>
    <row r="45970" spans="141:141">
      <c r="EK45970" s="598"/>
    </row>
    <row r="45971" spans="141:141">
      <c r="EK45971" s="598"/>
    </row>
    <row r="45972" spans="141:141">
      <c r="EK45972" s="598"/>
    </row>
    <row r="45973" spans="141:141">
      <c r="EK45973" s="598"/>
    </row>
    <row r="45974" spans="141:141">
      <c r="EK45974" s="598"/>
    </row>
    <row r="45975" spans="141:141">
      <c r="EK45975" s="598"/>
    </row>
    <row r="45976" spans="141:141">
      <c r="EK45976" s="598"/>
    </row>
    <row r="45977" spans="141:141">
      <c r="EK45977" s="598"/>
    </row>
    <row r="45978" spans="141:141">
      <c r="EK45978" s="598"/>
    </row>
    <row r="45979" spans="141:141">
      <c r="EK45979" s="598"/>
    </row>
    <row r="45980" spans="141:141">
      <c r="EK45980" s="598"/>
    </row>
    <row r="45981" spans="141:141">
      <c r="EK45981" s="598"/>
    </row>
    <row r="45982" spans="141:141">
      <c r="EK45982" s="598"/>
    </row>
    <row r="45983" spans="141:141">
      <c r="EK45983" s="598"/>
    </row>
    <row r="45984" spans="141:141">
      <c r="EK45984" s="598"/>
    </row>
    <row r="45985" spans="141:141">
      <c r="EK45985" s="598"/>
    </row>
    <row r="45986" spans="141:141">
      <c r="EK45986" s="598"/>
    </row>
    <row r="45987" spans="141:141">
      <c r="EK45987" s="598"/>
    </row>
    <row r="45988" spans="141:141">
      <c r="EK45988" s="598"/>
    </row>
    <row r="45989" spans="141:141">
      <c r="EK45989" s="598"/>
    </row>
    <row r="45990" spans="141:141">
      <c r="EK45990" s="598"/>
    </row>
    <row r="45991" spans="141:141">
      <c r="EK45991" s="598"/>
    </row>
    <row r="45992" spans="141:141">
      <c r="EK45992" s="598"/>
    </row>
    <row r="45993" spans="141:141">
      <c r="EK45993" s="598"/>
    </row>
    <row r="45994" spans="141:141">
      <c r="EK45994" s="598"/>
    </row>
    <row r="45995" spans="141:141">
      <c r="EK45995" s="598"/>
    </row>
    <row r="45996" spans="141:141">
      <c r="EK45996" s="598"/>
    </row>
    <row r="45997" spans="141:141">
      <c r="EK45997" s="598"/>
    </row>
    <row r="45998" spans="141:141">
      <c r="EK45998" s="598"/>
    </row>
    <row r="45999" spans="141:141">
      <c r="EK45999" s="598"/>
    </row>
    <row r="46000" spans="141:141">
      <c r="EK46000" s="598"/>
    </row>
    <row r="46001" spans="141:141">
      <c r="EK46001" s="598"/>
    </row>
    <row r="46002" spans="141:141">
      <c r="EK46002" s="598"/>
    </row>
    <row r="46003" spans="141:141">
      <c r="EK46003" s="598"/>
    </row>
    <row r="46004" spans="141:141">
      <c r="EK46004" s="598"/>
    </row>
    <row r="46005" spans="141:141">
      <c r="EK46005" s="598"/>
    </row>
    <row r="46006" spans="141:141">
      <c r="EK46006" s="598"/>
    </row>
    <row r="46007" spans="141:141">
      <c r="EK46007" s="598"/>
    </row>
    <row r="46008" spans="141:141">
      <c r="EK46008" s="598"/>
    </row>
    <row r="46009" spans="141:141">
      <c r="EK46009" s="598"/>
    </row>
    <row r="46010" spans="141:141">
      <c r="EK46010" s="598"/>
    </row>
    <row r="46011" spans="141:141">
      <c r="EK46011" s="598"/>
    </row>
    <row r="46012" spans="141:141">
      <c r="EK46012" s="598"/>
    </row>
    <row r="46013" spans="141:141">
      <c r="EK46013" s="598"/>
    </row>
    <row r="46014" spans="141:141">
      <c r="EK46014" s="598"/>
    </row>
    <row r="46015" spans="141:141">
      <c r="EK46015" s="598"/>
    </row>
    <row r="46016" spans="141:141">
      <c r="EK46016" s="598"/>
    </row>
    <row r="46017" spans="141:141">
      <c r="EK46017" s="598"/>
    </row>
    <row r="46018" spans="141:141">
      <c r="EK46018" s="598"/>
    </row>
    <row r="46019" spans="141:141">
      <c r="EK46019" s="598"/>
    </row>
    <row r="46020" spans="141:141">
      <c r="EK46020" s="598"/>
    </row>
    <row r="46021" spans="141:141">
      <c r="EK46021" s="598"/>
    </row>
    <row r="46022" spans="141:141">
      <c r="EK46022" s="598"/>
    </row>
    <row r="46023" spans="141:141">
      <c r="EK46023" s="598"/>
    </row>
    <row r="46024" spans="141:141">
      <c r="EK46024" s="598"/>
    </row>
    <row r="46025" spans="141:141">
      <c r="EK46025" s="598"/>
    </row>
    <row r="46026" spans="141:141">
      <c r="EK46026" s="598"/>
    </row>
    <row r="46027" spans="141:141">
      <c r="EK46027" s="598"/>
    </row>
    <row r="46028" spans="141:141">
      <c r="EK46028" s="598"/>
    </row>
    <row r="46029" spans="141:141">
      <c r="EK46029" s="598"/>
    </row>
    <row r="46030" spans="141:141">
      <c r="EK46030" s="598"/>
    </row>
    <row r="46031" spans="141:141">
      <c r="EK46031" s="598"/>
    </row>
    <row r="46032" spans="141:141">
      <c r="EK46032" s="598"/>
    </row>
    <row r="46033" spans="141:141">
      <c r="EK46033" s="598"/>
    </row>
    <row r="46034" spans="141:141">
      <c r="EK46034" s="598"/>
    </row>
    <row r="46035" spans="141:141">
      <c r="EK46035" s="598"/>
    </row>
    <row r="46036" spans="141:141">
      <c r="EK46036" s="598"/>
    </row>
    <row r="46037" spans="141:141">
      <c r="EK46037" s="598"/>
    </row>
    <row r="46038" spans="141:141">
      <c r="EK46038" s="598"/>
    </row>
    <row r="46039" spans="141:141">
      <c r="EK46039" s="598"/>
    </row>
    <row r="46040" spans="141:141">
      <c r="EK46040" s="598"/>
    </row>
    <row r="46041" spans="141:141">
      <c r="EK46041" s="598"/>
    </row>
    <row r="46042" spans="141:141">
      <c r="EK46042" s="598"/>
    </row>
    <row r="46043" spans="141:141">
      <c r="EK46043" s="598"/>
    </row>
    <row r="46044" spans="141:141">
      <c r="EK46044" s="598"/>
    </row>
    <row r="46045" spans="141:141">
      <c r="EK46045" s="598"/>
    </row>
    <row r="46046" spans="141:141">
      <c r="EK46046" s="598"/>
    </row>
    <row r="46047" spans="141:141">
      <c r="EK46047" s="598"/>
    </row>
    <row r="46048" spans="141:141">
      <c r="EK46048" s="598"/>
    </row>
    <row r="46049" spans="141:141">
      <c r="EK46049" s="598"/>
    </row>
    <row r="46050" spans="141:141">
      <c r="EK46050" s="598"/>
    </row>
    <row r="46051" spans="141:141">
      <c r="EK46051" s="598"/>
    </row>
    <row r="46052" spans="141:141">
      <c r="EK46052" s="598"/>
    </row>
    <row r="46053" spans="141:141">
      <c r="EK46053" s="598"/>
    </row>
    <row r="46054" spans="141:141">
      <c r="EK46054" s="598"/>
    </row>
    <row r="46055" spans="141:141">
      <c r="EK46055" s="598"/>
    </row>
    <row r="46056" spans="141:141">
      <c r="EK46056" s="598"/>
    </row>
    <row r="46057" spans="141:141">
      <c r="EK46057" s="598"/>
    </row>
    <row r="46058" spans="141:141">
      <c r="EK46058" s="598"/>
    </row>
    <row r="46059" spans="141:141">
      <c r="EK46059" s="598"/>
    </row>
    <row r="46060" spans="141:141">
      <c r="EK46060" s="598"/>
    </row>
    <row r="46061" spans="141:141">
      <c r="EK46061" s="598"/>
    </row>
    <row r="46062" spans="141:141">
      <c r="EK46062" s="598"/>
    </row>
    <row r="46063" spans="141:141">
      <c r="EK46063" s="598"/>
    </row>
    <row r="46064" spans="141:141">
      <c r="EK46064" s="598"/>
    </row>
    <row r="46065" spans="141:141">
      <c r="EK46065" s="598"/>
    </row>
    <row r="46066" spans="141:141">
      <c r="EK46066" s="598"/>
    </row>
    <row r="46067" spans="141:141">
      <c r="EK46067" s="598"/>
    </row>
    <row r="46068" spans="141:141">
      <c r="EK46068" s="598"/>
    </row>
    <row r="46069" spans="141:141">
      <c r="EK46069" s="598"/>
    </row>
    <row r="46070" spans="141:141">
      <c r="EK46070" s="598"/>
    </row>
    <row r="46071" spans="141:141">
      <c r="EK46071" s="598"/>
    </row>
    <row r="46072" spans="141:141">
      <c r="EK46072" s="598"/>
    </row>
    <row r="46073" spans="141:141">
      <c r="EK46073" s="598"/>
    </row>
    <row r="46074" spans="141:141">
      <c r="EK46074" s="598"/>
    </row>
    <row r="46075" spans="141:141">
      <c r="EK46075" s="598"/>
    </row>
    <row r="46076" spans="141:141">
      <c r="EK46076" s="598"/>
    </row>
    <row r="46077" spans="141:141">
      <c r="EK46077" s="598"/>
    </row>
    <row r="46078" spans="141:141">
      <c r="EK46078" s="598"/>
    </row>
    <row r="46079" spans="141:141">
      <c r="EK46079" s="598"/>
    </row>
    <row r="46080" spans="141:141">
      <c r="EK46080" s="598"/>
    </row>
    <row r="46081" spans="141:141">
      <c r="EK46081" s="598"/>
    </row>
    <row r="46082" spans="141:141">
      <c r="EK46082" s="598"/>
    </row>
    <row r="46083" spans="141:141">
      <c r="EK46083" s="598"/>
    </row>
    <row r="46084" spans="141:141">
      <c r="EK46084" s="598"/>
    </row>
    <row r="46085" spans="141:141">
      <c r="EK46085" s="598"/>
    </row>
    <row r="46086" spans="141:141">
      <c r="EK46086" s="598"/>
    </row>
    <row r="46087" spans="141:141">
      <c r="EK46087" s="598"/>
    </row>
    <row r="46088" spans="141:141">
      <c r="EK46088" s="598"/>
    </row>
    <row r="46089" spans="141:141">
      <c r="EK46089" s="598"/>
    </row>
    <row r="46090" spans="141:141">
      <c r="EK46090" s="598"/>
    </row>
    <row r="46091" spans="141:141">
      <c r="EK46091" s="598"/>
    </row>
    <row r="46092" spans="141:141">
      <c r="EK46092" s="598"/>
    </row>
    <row r="46093" spans="141:141">
      <c r="EK46093" s="598"/>
    </row>
    <row r="46094" spans="141:141">
      <c r="EK46094" s="598"/>
    </row>
    <row r="46095" spans="141:141">
      <c r="EK46095" s="598"/>
    </row>
    <row r="46096" spans="141:141">
      <c r="EK46096" s="598"/>
    </row>
    <row r="46097" spans="141:141">
      <c r="EK46097" s="598"/>
    </row>
    <row r="46098" spans="141:141">
      <c r="EK46098" s="598"/>
    </row>
    <row r="46099" spans="141:141">
      <c r="EK46099" s="598"/>
    </row>
    <row r="46100" spans="141:141">
      <c r="EK46100" s="598"/>
    </row>
    <row r="46101" spans="141:141">
      <c r="EK46101" s="598"/>
    </row>
    <row r="46102" spans="141:141">
      <c r="EK46102" s="598"/>
    </row>
    <row r="46103" spans="141:141">
      <c r="EK46103" s="598"/>
    </row>
    <row r="46104" spans="141:141">
      <c r="EK46104" s="598"/>
    </row>
    <row r="46105" spans="141:141">
      <c r="EK46105" s="598"/>
    </row>
    <row r="46106" spans="141:141">
      <c r="EK46106" s="598"/>
    </row>
    <row r="46107" spans="141:141">
      <c r="EK46107" s="598"/>
    </row>
    <row r="46108" spans="141:141">
      <c r="EK46108" s="598"/>
    </row>
    <row r="46109" spans="141:141">
      <c r="EK46109" s="598"/>
    </row>
    <row r="46110" spans="141:141">
      <c r="EK46110" s="598"/>
    </row>
    <row r="46111" spans="141:141">
      <c r="EK46111" s="598"/>
    </row>
    <row r="46112" spans="141:141">
      <c r="EK46112" s="598"/>
    </row>
    <row r="46113" spans="141:141">
      <c r="EK46113" s="598"/>
    </row>
    <row r="46114" spans="141:141">
      <c r="EK46114" s="598"/>
    </row>
    <row r="46115" spans="141:141">
      <c r="EK46115" s="598"/>
    </row>
    <row r="46116" spans="141:141">
      <c r="EK46116" s="598"/>
    </row>
    <row r="46117" spans="141:141">
      <c r="EK46117" s="598"/>
    </row>
    <row r="46118" spans="141:141">
      <c r="EK46118" s="598"/>
    </row>
    <row r="46119" spans="141:141">
      <c r="EK46119" s="598"/>
    </row>
    <row r="46120" spans="141:141">
      <c r="EK46120" s="598"/>
    </row>
    <row r="46121" spans="141:141">
      <c r="EK46121" s="598"/>
    </row>
    <row r="46122" spans="141:141">
      <c r="EK46122" s="598"/>
    </row>
    <row r="46123" spans="141:141">
      <c r="EK46123" s="598"/>
    </row>
    <row r="46124" spans="141:141">
      <c r="EK46124" s="598"/>
    </row>
    <row r="46125" spans="141:141">
      <c r="EK46125" s="598"/>
    </row>
    <row r="46126" spans="141:141">
      <c r="EK46126" s="598"/>
    </row>
    <row r="46127" spans="141:141">
      <c r="EK46127" s="598"/>
    </row>
    <row r="46128" spans="141:141">
      <c r="EK46128" s="598"/>
    </row>
    <row r="46129" spans="141:141">
      <c r="EK46129" s="598"/>
    </row>
    <row r="46130" spans="141:141">
      <c r="EK46130" s="598"/>
    </row>
    <row r="46131" spans="141:141">
      <c r="EK46131" s="598"/>
    </row>
    <row r="46132" spans="141:141">
      <c r="EK46132" s="598"/>
    </row>
    <row r="46133" spans="141:141">
      <c r="EK46133" s="598"/>
    </row>
    <row r="46134" spans="141:141">
      <c r="EK46134" s="598"/>
    </row>
    <row r="46135" spans="141:141">
      <c r="EK46135" s="598"/>
    </row>
    <row r="46136" spans="141:141">
      <c r="EK46136" s="598"/>
    </row>
    <row r="46137" spans="141:141">
      <c r="EK46137" s="598"/>
    </row>
    <row r="46138" spans="141:141">
      <c r="EK46138" s="598"/>
    </row>
    <row r="46139" spans="141:141">
      <c r="EK46139" s="598"/>
    </row>
    <row r="46140" spans="141:141">
      <c r="EK46140" s="598"/>
    </row>
    <row r="46141" spans="141:141">
      <c r="EK46141" s="598"/>
    </row>
    <row r="46142" spans="141:141">
      <c r="EK46142" s="598"/>
    </row>
    <row r="46143" spans="141:141">
      <c r="EK46143" s="598"/>
    </row>
    <row r="46144" spans="141:141">
      <c r="EK46144" s="598"/>
    </row>
    <row r="46145" spans="141:141">
      <c r="EK46145" s="598"/>
    </row>
    <row r="46146" spans="141:141">
      <c r="EK46146" s="598"/>
    </row>
    <row r="46147" spans="141:141">
      <c r="EK46147" s="598"/>
    </row>
    <row r="46148" spans="141:141">
      <c r="EK46148" s="598"/>
    </row>
    <row r="46149" spans="141:141">
      <c r="EK46149" s="598"/>
    </row>
    <row r="46150" spans="141:141">
      <c r="EK46150" s="598"/>
    </row>
    <row r="46151" spans="141:141">
      <c r="EK46151" s="598"/>
    </row>
    <row r="46152" spans="141:141">
      <c r="EK46152" s="598"/>
    </row>
    <row r="46153" spans="141:141">
      <c r="EK46153" s="598"/>
    </row>
    <row r="46154" spans="141:141">
      <c r="EK46154" s="598"/>
    </row>
    <row r="46155" spans="141:141">
      <c r="EK46155" s="598"/>
    </row>
    <row r="46156" spans="141:141">
      <c r="EK46156" s="598"/>
    </row>
    <row r="46157" spans="141:141">
      <c r="EK46157" s="598"/>
    </row>
    <row r="46158" spans="141:141">
      <c r="EK46158" s="598"/>
    </row>
    <row r="46159" spans="141:141">
      <c r="EK46159" s="598"/>
    </row>
    <row r="46160" spans="141:141">
      <c r="EK46160" s="598"/>
    </row>
    <row r="46161" spans="141:141">
      <c r="EK46161" s="598"/>
    </row>
    <row r="46162" spans="141:141">
      <c r="EK46162" s="598"/>
    </row>
    <row r="46163" spans="141:141">
      <c r="EK46163" s="598"/>
    </row>
    <row r="46164" spans="141:141">
      <c r="EK46164" s="598"/>
    </row>
    <row r="46165" spans="141:141">
      <c r="EK46165" s="598"/>
    </row>
    <row r="46166" spans="141:141">
      <c r="EK46166" s="598"/>
    </row>
    <row r="46167" spans="141:141">
      <c r="EK46167" s="598"/>
    </row>
    <row r="46168" spans="141:141">
      <c r="EK46168" s="598"/>
    </row>
    <row r="46169" spans="141:141">
      <c r="EK46169" s="598"/>
    </row>
    <row r="46170" spans="141:141">
      <c r="EK46170" s="598"/>
    </row>
    <row r="46171" spans="141:141">
      <c r="EK46171" s="598"/>
    </row>
    <row r="46172" spans="141:141">
      <c r="EK46172" s="598"/>
    </row>
    <row r="46173" spans="141:141">
      <c r="EK46173" s="598"/>
    </row>
    <row r="46174" spans="141:141">
      <c r="EK46174" s="598"/>
    </row>
    <row r="46175" spans="141:141">
      <c r="EK46175" s="598"/>
    </row>
    <row r="46176" spans="141:141">
      <c r="EK46176" s="598"/>
    </row>
    <row r="46177" spans="141:141">
      <c r="EK46177" s="598"/>
    </row>
    <row r="46178" spans="141:141">
      <c r="EK46178" s="598"/>
    </row>
    <row r="46179" spans="141:141">
      <c r="EK46179" s="598"/>
    </row>
    <row r="46180" spans="141:141">
      <c r="EK46180" s="598"/>
    </row>
    <row r="46181" spans="141:141">
      <c r="EK46181" s="598"/>
    </row>
    <row r="46182" spans="141:141">
      <c r="EK46182" s="598"/>
    </row>
    <row r="46183" spans="141:141">
      <c r="EK46183" s="598"/>
    </row>
    <row r="46184" spans="141:141">
      <c r="EK46184" s="598"/>
    </row>
    <row r="46185" spans="141:141">
      <c r="EK46185" s="598"/>
    </row>
    <row r="46186" spans="141:141">
      <c r="EK46186" s="598"/>
    </row>
    <row r="46187" spans="141:141">
      <c r="EK46187" s="598"/>
    </row>
    <row r="46188" spans="141:141">
      <c r="EK46188" s="598"/>
    </row>
    <row r="46189" spans="141:141">
      <c r="EK46189" s="598"/>
    </row>
    <row r="46190" spans="141:141">
      <c r="EK46190" s="598"/>
    </row>
    <row r="46191" spans="141:141">
      <c r="EK46191" s="598"/>
    </row>
    <row r="46192" spans="141:141">
      <c r="EK46192" s="598"/>
    </row>
    <row r="46193" spans="141:141">
      <c r="EK46193" s="598"/>
    </row>
    <row r="46194" spans="141:141">
      <c r="EK46194" s="598"/>
    </row>
    <row r="46195" spans="141:141">
      <c r="EK46195" s="598"/>
    </row>
    <row r="46196" spans="141:141">
      <c r="EK46196" s="598"/>
    </row>
    <row r="46197" spans="141:141">
      <c r="EK46197" s="598"/>
    </row>
    <row r="46198" spans="141:141">
      <c r="EK46198" s="598"/>
    </row>
    <row r="46199" spans="141:141">
      <c r="EK46199" s="598"/>
    </row>
    <row r="46200" spans="141:141">
      <c r="EK46200" s="598"/>
    </row>
    <row r="46201" spans="141:141">
      <c r="EK46201" s="598"/>
    </row>
    <row r="46202" spans="141:141">
      <c r="EK46202" s="598"/>
    </row>
    <row r="46203" spans="141:141">
      <c r="EK46203" s="598"/>
    </row>
    <row r="46204" spans="141:141">
      <c r="EK46204" s="598"/>
    </row>
    <row r="46205" spans="141:141">
      <c r="EK46205" s="598"/>
    </row>
    <row r="46206" spans="141:141">
      <c r="EK46206" s="598"/>
    </row>
    <row r="46207" spans="141:141">
      <c r="EK46207" s="598"/>
    </row>
    <row r="46208" spans="141:141">
      <c r="EK46208" s="598"/>
    </row>
    <row r="46209" spans="141:141">
      <c r="EK46209" s="598"/>
    </row>
    <row r="46210" spans="141:141">
      <c r="EK46210" s="598"/>
    </row>
    <row r="46211" spans="141:141">
      <c r="EK46211" s="598"/>
    </row>
    <row r="46212" spans="141:141">
      <c r="EK46212" s="598"/>
    </row>
    <row r="46213" spans="141:141">
      <c r="EK46213" s="598"/>
    </row>
    <row r="46214" spans="141:141">
      <c r="EK46214" s="598"/>
    </row>
    <row r="46215" spans="141:141">
      <c r="EK46215" s="598"/>
    </row>
    <row r="46216" spans="141:141">
      <c r="EK46216" s="598"/>
    </row>
    <row r="46217" spans="141:141">
      <c r="EK46217" s="598"/>
    </row>
    <row r="46218" spans="141:141">
      <c r="EK46218" s="598"/>
    </row>
    <row r="46219" spans="141:141">
      <c r="EK46219" s="598"/>
    </row>
    <row r="46220" spans="141:141">
      <c r="EK46220" s="598"/>
    </row>
    <row r="46221" spans="141:141">
      <c r="EK46221" s="598"/>
    </row>
    <row r="46222" spans="141:141">
      <c r="EK46222" s="598"/>
    </row>
    <row r="46223" spans="141:141">
      <c r="EK46223" s="598"/>
    </row>
    <row r="46224" spans="141:141">
      <c r="EK46224" s="598"/>
    </row>
    <row r="46225" spans="141:141">
      <c r="EK46225" s="598"/>
    </row>
    <row r="46226" spans="141:141">
      <c r="EK46226" s="598"/>
    </row>
    <row r="46227" spans="141:141">
      <c r="EK46227" s="598"/>
    </row>
    <row r="46228" spans="141:141">
      <c r="EK46228" s="598"/>
    </row>
    <row r="46229" spans="141:141">
      <c r="EK46229" s="598"/>
    </row>
    <row r="46230" spans="141:141">
      <c r="EK46230" s="598"/>
    </row>
    <row r="46231" spans="141:141">
      <c r="EK46231" s="598"/>
    </row>
    <row r="46232" spans="141:141">
      <c r="EK46232" s="598"/>
    </row>
    <row r="46233" spans="141:141">
      <c r="EK46233" s="598"/>
    </row>
    <row r="46234" spans="141:141">
      <c r="EK46234" s="598"/>
    </row>
    <row r="46235" spans="141:141">
      <c r="EK46235" s="598"/>
    </row>
    <row r="46236" spans="141:141">
      <c r="EK46236" s="598"/>
    </row>
    <row r="46237" spans="141:141">
      <c r="EK46237" s="598"/>
    </row>
    <row r="46238" spans="141:141">
      <c r="EK46238" s="598"/>
    </row>
    <row r="46239" spans="141:141">
      <c r="EK46239" s="598"/>
    </row>
    <row r="46240" spans="141:141">
      <c r="EK46240" s="598"/>
    </row>
    <row r="46241" spans="141:141">
      <c r="EK46241" s="598"/>
    </row>
    <row r="46242" spans="141:141">
      <c r="EK46242" s="598"/>
    </row>
    <row r="46243" spans="141:141">
      <c r="EK46243" s="598"/>
    </row>
    <row r="46244" spans="141:141">
      <c r="EK46244" s="598"/>
    </row>
    <row r="46245" spans="141:141">
      <c r="EK46245" s="598"/>
    </row>
    <row r="46246" spans="141:141">
      <c r="EK46246" s="598"/>
    </row>
    <row r="46247" spans="141:141">
      <c r="EK46247" s="598"/>
    </row>
    <row r="46248" spans="141:141">
      <c r="EK46248" s="598"/>
    </row>
    <row r="46249" spans="141:141">
      <c r="EK46249" s="598"/>
    </row>
    <row r="46250" spans="141:141">
      <c r="EK46250" s="598"/>
    </row>
    <row r="46251" spans="141:141">
      <c r="EK46251" s="598"/>
    </row>
    <row r="46252" spans="141:141">
      <c r="EK46252" s="598"/>
    </row>
    <row r="46253" spans="141:141">
      <c r="EK46253" s="598"/>
    </row>
    <row r="46254" spans="141:141">
      <c r="EK46254" s="598"/>
    </row>
    <row r="46255" spans="141:141">
      <c r="EK46255" s="598"/>
    </row>
    <row r="46256" spans="141:141">
      <c r="EK46256" s="598"/>
    </row>
    <row r="46257" spans="141:141">
      <c r="EK46257" s="598"/>
    </row>
    <row r="46258" spans="141:141">
      <c r="EK46258" s="598"/>
    </row>
    <row r="46259" spans="141:141">
      <c r="EK46259" s="598"/>
    </row>
    <row r="46260" spans="141:141">
      <c r="EK46260" s="598"/>
    </row>
    <row r="46261" spans="141:141">
      <c r="EK46261" s="598"/>
    </row>
    <row r="46262" spans="141:141">
      <c r="EK46262" s="598"/>
    </row>
    <row r="46263" spans="141:141">
      <c r="EK46263" s="598"/>
    </row>
    <row r="46264" spans="141:141">
      <c r="EK46264" s="598"/>
    </row>
    <row r="46265" spans="141:141">
      <c r="EK46265" s="598"/>
    </row>
    <row r="46266" spans="141:141">
      <c r="EK46266" s="598"/>
    </row>
    <row r="46267" spans="141:141">
      <c r="EK46267" s="598"/>
    </row>
    <row r="46268" spans="141:141">
      <c r="EK46268" s="598"/>
    </row>
    <row r="46269" spans="141:141">
      <c r="EK46269" s="598"/>
    </row>
    <row r="46270" spans="141:141">
      <c r="EK46270" s="598"/>
    </row>
    <row r="46271" spans="141:141">
      <c r="EK46271" s="598"/>
    </row>
    <row r="46272" spans="141:141">
      <c r="EK46272" s="598"/>
    </row>
    <row r="46273" spans="141:141">
      <c r="EK46273" s="598"/>
    </row>
    <row r="46274" spans="141:141">
      <c r="EK46274" s="598"/>
    </row>
    <row r="46275" spans="141:141">
      <c r="EK46275" s="598"/>
    </row>
    <row r="46276" spans="141:141">
      <c r="EK46276" s="598"/>
    </row>
    <row r="46277" spans="141:141">
      <c r="EK46277" s="598"/>
    </row>
    <row r="46278" spans="141:141">
      <c r="EK46278" s="598"/>
    </row>
    <row r="46279" spans="141:141">
      <c r="EK46279" s="598"/>
    </row>
    <row r="46280" spans="141:141">
      <c r="EK46280" s="598"/>
    </row>
    <row r="46281" spans="141:141">
      <c r="EK46281" s="598"/>
    </row>
    <row r="46282" spans="141:141">
      <c r="EK46282" s="598"/>
    </row>
    <row r="46283" spans="141:141">
      <c r="EK46283" s="598"/>
    </row>
    <row r="46284" spans="141:141">
      <c r="EK46284" s="598"/>
    </row>
    <row r="46285" spans="141:141">
      <c r="EK46285" s="598"/>
    </row>
    <row r="46286" spans="141:141">
      <c r="EK46286" s="598"/>
    </row>
    <row r="46287" spans="141:141">
      <c r="EK46287" s="598"/>
    </row>
    <row r="46288" spans="141:141">
      <c r="EK46288" s="598"/>
    </row>
    <row r="46289" spans="141:141">
      <c r="EK46289" s="598"/>
    </row>
    <row r="46290" spans="141:141">
      <c r="EK46290" s="598"/>
    </row>
    <row r="46291" spans="141:141">
      <c r="EK46291" s="598"/>
    </row>
    <row r="46292" spans="141:141">
      <c r="EK46292" s="598"/>
    </row>
    <row r="46293" spans="141:141">
      <c r="EK46293" s="598"/>
    </row>
    <row r="46294" spans="141:141">
      <c r="EK46294" s="598"/>
    </row>
    <row r="46295" spans="141:141">
      <c r="EK46295" s="598"/>
    </row>
    <row r="46296" spans="141:141">
      <c r="EK46296" s="598"/>
    </row>
    <row r="46297" spans="141:141">
      <c r="EK46297" s="598"/>
    </row>
    <row r="46298" spans="141:141">
      <c r="EK46298" s="598"/>
    </row>
    <row r="46299" spans="141:141">
      <c r="EK46299" s="598"/>
    </row>
    <row r="46300" spans="141:141">
      <c r="EK46300" s="598"/>
    </row>
    <row r="46301" spans="141:141">
      <c r="EK46301" s="598"/>
    </row>
    <row r="46302" spans="141:141">
      <c r="EK46302" s="598"/>
    </row>
    <row r="46303" spans="141:141">
      <c r="EK46303" s="598"/>
    </row>
    <row r="46304" spans="141:141">
      <c r="EK46304" s="598"/>
    </row>
    <row r="46305" spans="141:141">
      <c r="EK46305" s="598"/>
    </row>
    <row r="46306" spans="141:141">
      <c r="EK46306" s="598"/>
    </row>
    <row r="46307" spans="141:141">
      <c r="EK46307" s="598"/>
    </row>
    <row r="46308" spans="141:141">
      <c r="EK46308" s="598"/>
    </row>
    <row r="46309" spans="141:141">
      <c r="EK46309" s="598"/>
    </row>
    <row r="46310" spans="141:141">
      <c r="EK46310" s="598"/>
    </row>
    <row r="46311" spans="141:141">
      <c r="EK46311" s="598"/>
    </row>
    <row r="46312" spans="141:141">
      <c r="EK46312" s="598"/>
    </row>
    <row r="46313" spans="141:141">
      <c r="EK46313" s="598"/>
    </row>
    <row r="46314" spans="141:141">
      <c r="EK46314" s="598"/>
    </row>
    <row r="46315" spans="141:141">
      <c r="EK46315" s="598"/>
    </row>
    <row r="46316" spans="141:141">
      <c r="EK46316" s="598"/>
    </row>
    <row r="46317" spans="141:141">
      <c r="EK46317" s="598"/>
    </row>
    <row r="46318" spans="141:141">
      <c r="EK46318" s="598"/>
    </row>
    <row r="46319" spans="141:141">
      <c r="EK46319" s="598"/>
    </row>
    <row r="46320" spans="141:141">
      <c r="EK46320" s="598"/>
    </row>
    <row r="46321" spans="141:141">
      <c r="EK46321" s="598"/>
    </row>
    <row r="46322" spans="141:141">
      <c r="EK46322" s="598"/>
    </row>
    <row r="46323" spans="141:141">
      <c r="EK46323" s="598"/>
    </row>
    <row r="46324" spans="141:141">
      <c r="EK46324" s="598"/>
    </row>
    <row r="46325" spans="141:141">
      <c r="EK46325" s="598"/>
    </row>
    <row r="46326" spans="141:141">
      <c r="EK46326" s="598"/>
    </row>
    <row r="46327" spans="141:141">
      <c r="EK46327" s="598"/>
    </row>
    <row r="46328" spans="141:141">
      <c r="EK46328" s="598"/>
    </row>
    <row r="46329" spans="141:141">
      <c r="EK46329" s="598"/>
    </row>
    <row r="46330" spans="141:141">
      <c r="EK46330" s="598"/>
    </row>
    <row r="46331" spans="141:141">
      <c r="EK46331" s="598"/>
    </row>
    <row r="46332" spans="141:141">
      <c r="EK46332" s="598"/>
    </row>
    <row r="46333" spans="141:141">
      <c r="EK46333" s="598"/>
    </row>
    <row r="46334" spans="141:141">
      <c r="EK46334" s="598"/>
    </row>
    <row r="46335" spans="141:141">
      <c r="EK46335" s="598"/>
    </row>
    <row r="46336" spans="141:141">
      <c r="EK46336" s="598"/>
    </row>
    <row r="46337" spans="141:141">
      <c r="EK46337" s="598"/>
    </row>
    <row r="46338" spans="141:141">
      <c r="EK46338" s="598"/>
    </row>
    <row r="46339" spans="141:141">
      <c r="EK46339" s="598"/>
    </row>
    <row r="46340" spans="141:141">
      <c r="EK46340" s="598"/>
    </row>
    <row r="46341" spans="141:141">
      <c r="EK46341" s="598"/>
    </row>
    <row r="46342" spans="141:141">
      <c r="EK46342" s="598"/>
    </row>
    <row r="46343" spans="141:141">
      <c r="EK46343" s="598"/>
    </row>
    <row r="46344" spans="141:141">
      <c r="EK46344" s="598"/>
    </row>
    <row r="46345" spans="141:141">
      <c r="EK46345" s="598"/>
    </row>
    <row r="46346" spans="141:141">
      <c r="EK46346" s="598"/>
    </row>
    <row r="46347" spans="141:141">
      <c r="EK46347" s="598"/>
    </row>
    <row r="46348" spans="141:141">
      <c r="EK46348" s="598"/>
    </row>
    <row r="46349" spans="141:141">
      <c r="EK46349" s="598"/>
    </row>
    <row r="46350" spans="141:141">
      <c r="EK46350" s="598"/>
    </row>
    <row r="46351" spans="141:141">
      <c r="EK46351" s="598"/>
    </row>
    <row r="46352" spans="141:141">
      <c r="EK46352" s="598"/>
    </row>
    <row r="46353" spans="141:141">
      <c r="EK46353" s="598"/>
    </row>
    <row r="46354" spans="141:141">
      <c r="EK46354" s="598"/>
    </row>
    <row r="46355" spans="141:141">
      <c r="EK46355" s="598"/>
    </row>
    <row r="46356" spans="141:141">
      <c r="EK46356" s="598"/>
    </row>
    <row r="46357" spans="141:141">
      <c r="EK46357" s="598"/>
    </row>
    <row r="46358" spans="141:141">
      <c r="EK46358" s="598"/>
    </row>
    <row r="46359" spans="141:141">
      <c r="EK46359" s="598"/>
    </row>
    <row r="46360" spans="141:141">
      <c r="EK46360" s="598"/>
    </row>
    <row r="46361" spans="141:141">
      <c r="EK46361" s="598"/>
    </row>
    <row r="46362" spans="141:141">
      <c r="EK46362" s="598"/>
    </row>
    <row r="46363" spans="141:141">
      <c r="EK46363" s="598"/>
    </row>
    <row r="46364" spans="141:141">
      <c r="EK46364" s="598"/>
    </row>
    <row r="46365" spans="141:141">
      <c r="EK46365" s="598"/>
    </row>
    <row r="46366" spans="141:141">
      <c r="EK46366" s="598"/>
    </row>
    <row r="46367" spans="141:141">
      <c r="EK46367" s="598"/>
    </row>
    <row r="46368" spans="141:141">
      <c r="EK46368" s="598"/>
    </row>
    <row r="46369" spans="141:141">
      <c r="EK46369" s="598"/>
    </row>
    <row r="46370" spans="141:141">
      <c r="EK46370" s="598"/>
    </row>
    <row r="46371" spans="141:141">
      <c r="EK46371" s="598"/>
    </row>
    <row r="46372" spans="141:141">
      <c r="EK46372" s="598"/>
    </row>
    <row r="46373" spans="141:141">
      <c r="EK46373" s="598"/>
    </row>
    <row r="46374" spans="141:141">
      <c r="EK46374" s="598"/>
    </row>
    <row r="46375" spans="141:141">
      <c r="EK46375" s="598"/>
    </row>
    <row r="46376" spans="141:141">
      <c r="EK46376" s="598"/>
    </row>
    <row r="46377" spans="141:141">
      <c r="EK46377" s="598"/>
    </row>
    <row r="46378" spans="141:141">
      <c r="EK46378" s="598"/>
    </row>
    <row r="46379" spans="141:141">
      <c r="EK46379" s="598"/>
    </row>
    <row r="46380" spans="141:141">
      <c r="EK46380" s="598"/>
    </row>
    <row r="46381" spans="141:141">
      <c r="EK46381" s="598"/>
    </row>
    <row r="46382" spans="141:141">
      <c r="EK46382" s="598"/>
    </row>
    <row r="46383" spans="141:141">
      <c r="EK46383" s="598"/>
    </row>
    <row r="46384" spans="141:141">
      <c r="EK46384" s="598"/>
    </row>
    <row r="46385" spans="141:141">
      <c r="EK46385" s="598"/>
    </row>
    <row r="46386" spans="141:141">
      <c r="EK46386" s="598"/>
    </row>
    <row r="46387" spans="141:141">
      <c r="EK46387" s="598"/>
    </row>
    <row r="46388" spans="141:141">
      <c r="EK46388" s="598"/>
    </row>
    <row r="46389" spans="141:141">
      <c r="EK46389" s="598"/>
    </row>
    <row r="46390" spans="141:141">
      <c r="EK46390" s="598"/>
    </row>
    <row r="46391" spans="141:141">
      <c r="EK46391" s="598"/>
    </row>
    <row r="46392" spans="141:141">
      <c r="EK46392" s="598"/>
    </row>
    <row r="46393" spans="141:141">
      <c r="EK46393" s="598"/>
    </row>
    <row r="46394" spans="141:141">
      <c r="EK46394" s="598"/>
    </row>
    <row r="46395" spans="141:141">
      <c r="EK46395" s="598"/>
    </row>
    <row r="46396" spans="141:141">
      <c r="EK46396" s="598"/>
    </row>
    <row r="46397" spans="141:141">
      <c r="EK46397" s="598"/>
    </row>
    <row r="46398" spans="141:141">
      <c r="EK46398" s="598"/>
    </row>
    <row r="46399" spans="141:141">
      <c r="EK46399" s="598"/>
    </row>
    <row r="46400" spans="141:141">
      <c r="EK46400" s="598"/>
    </row>
    <row r="46401" spans="141:141">
      <c r="EK46401" s="598"/>
    </row>
    <row r="46402" spans="141:141">
      <c r="EK46402" s="598"/>
    </row>
    <row r="46403" spans="141:141">
      <c r="EK46403" s="598"/>
    </row>
    <row r="46404" spans="141:141">
      <c r="EK46404" s="598"/>
    </row>
    <row r="46405" spans="141:141">
      <c r="EK46405" s="598"/>
    </row>
    <row r="46406" spans="141:141">
      <c r="EK46406" s="598"/>
    </row>
    <row r="46407" spans="141:141">
      <c r="EK46407" s="598"/>
    </row>
    <row r="46408" spans="141:141">
      <c r="EK46408" s="598"/>
    </row>
    <row r="46409" spans="141:141">
      <c r="EK46409" s="598"/>
    </row>
    <row r="46410" spans="141:141">
      <c r="EK46410" s="598"/>
    </row>
    <row r="46411" spans="141:141">
      <c r="EK46411" s="598"/>
    </row>
    <row r="46412" spans="141:141">
      <c r="EK46412" s="598"/>
    </row>
    <row r="46413" spans="141:141">
      <c r="EK46413" s="598"/>
    </row>
    <row r="46414" spans="141:141">
      <c r="EK46414" s="598"/>
    </row>
    <row r="46415" spans="141:141">
      <c r="EK46415" s="598"/>
    </row>
    <row r="46416" spans="141:141">
      <c r="EK46416" s="598"/>
    </row>
    <row r="46417" spans="141:141">
      <c r="EK46417" s="598"/>
    </row>
    <row r="46418" spans="141:141">
      <c r="EK46418" s="598"/>
    </row>
    <row r="46419" spans="141:141">
      <c r="EK46419" s="598"/>
    </row>
    <row r="46420" spans="141:141">
      <c r="EK46420" s="598"/>
    </row>
    <row r="46421" spans="141:141">
      <c r="EK46421" s="598"/>
    </row>
    <row r="46422" spans="141:141">
      <c r="EK46422" s="598"/>
    </row>
    <row r="46423" spans="141:141">
      <c r="EK46423" s="598"/>
    </row>
    <row r="46424" spans="141:141">
      <c r="EK46424" s="598"/>
    </row>
    <row r="46425" spans="141:141">
      <c r="EK46425" s="598"/>
    </row>
    <row r="46426" spans="141:141">
      <c r="EK46426" s="598"/>
    </row>
    <row r="46427" spans="141:141">
      <c r="EK46427" s="598"/>
    </row>
    <row r="46428" spans="141:141">
      <c r="EK46428" s="598"/>
    </row>
    <row r="46429" spans="141:141">
      <c r="EK46429" s="598"/>
    </row>
    <row r="46430" spans="141:141">
      <c r="EK46430" s="598"/>
    </row>
    <row r="46431" spans="141:141">
      <c r="EK46431" s="598"/>
    </row>
    <row r="46432" spans="141:141">
      <c r="EK46432" s="598"/>
    </row>
    <row r="46433" spans="141:141">
      <c r="EK46433" s="598"/>
    </row>
    <row r="46434" spans="141:141">
      <c r="EK46434" s="598"/>
    </row>
    <row r="46435" spans="141:141">
      <c r="EK46435" s="598"/>
    </row>
    <row r="46436" spans="141:141">
      <c r="EK46436" s="598"/>
    </row>
    <row r="46437" spans="141:141">
      <c r="EK46437" s="598"/>
    </row>
    <row r="46438" spans="141:141">
      <c r="EK46438" s="598"/>
    </row>
    <row r="46439" spans="141:141">
      <c r="EK46439" s="598"/>
    </row>
    <row r="46440" spans="141:141">
      <c r="EK46440" s="598"/>
    </row>
    <row r="46441" spans="141:141">
      <c r="EK46441" s="598"/>
    </row>
    <row r="46442" spans="141:141">
      <c r="EK46442" s="598"/>
    </row>
    <row r="46443" spans="141:141">
      <c r="EK46443" s="598"/>
    </row>
    <row r="46444" spans="141:141">
      <c r="EK46444" s="598"/>
    </row>
    <row r="46445" spans="141:141">
      <c r="EK46445" s="598"/>
    </row>
    <row r="46446" spans="141:141">
      <c r="EK46446" s="598"/>
    </row>
    <row r="46447" spans="141:141">
      <c r="EK46447" s="598"/>
    </row>
    <row r="46448" spans="141:141">
      <c r="EK46448" s="598"/>
    </row>
    <row r="46449" spans="141:141">
      <c r="EK46449" s="598"/>
    </row>
    <row r="46450" spans="141:141">
      <c r="EK46450" s="598"/>
    </row>
    <row r="46451" spans="141:141">
      <c r="EK46451" s="598"/>
    </row>
    <row r="46452" spans="141:141">
      <c r="EK46452" s="598"/>
    </row>
    <row r="46453" spans="141:141">
      <c r="EK46453" s="598"/>
    </row>
    <row r="46454" spans="141:141">
      <c r="EK46454" s="598"/>
    </row>
    <row r="46455" spans="141:141">
      <c r="EK46455" s="598"/>
    </row>
    <row r="46456" spans="141:141">
      <c r="EK46456" s="598"/>
    </row>
    <row r="46457" spans="141:141">
      <c r="EK46457" s="598"/>
    </row>
    <row r="46458" spans="141:141">
      <c r="EK46458" s="598"/>
    </row>
    <row r="46459" spans="141:141">
      <c r="EK46459" s="598"/>
    </row>
    <row r="46460" spans="141:141">
      <c r="EK46460" s="598"/>
    </row>
    <row r="46461" spans="141:141">
      <c r="EK46461" s="598"/>
    </row>
    <row r="46462" spans="141:141">
      <c r="EK46462" s="598"/>
    </row>
    <row r="46463" spans="141:141">
      <c r="EK46463" s="598"/>
    </row>
    <row r="46464" spans="141:141">
      <c r="EK46464" s="598"/>
    </row>
    <row r="46465" spans="141:141">
      <c r="EK46465" s="598"/>
    </row>
    <row r="46466" spans="141:141">
      <c r="EK46466" s="598"/>
    </row>
    <row r="46467" spans="141:141">
      <c r="EK46467" s="598"/>
    </row>
    <row r="46468" spans="141:141">
      <c r="EK46468" s="598"/>
    </row>
    <row r="46469" spans="141:141">
      <c r="EK46469" s="598"/>
    </row>
    <row r="46470" spans="141:141">
      <c r="EK46470" s="598"/>
    </row>
    <row r="46471" spans="141:141">
      <c r="EK46471" s="598"/>
    </row>
    <row r="46472" spans="141:141">
      <c r="EK46472" s="598"/>
    </row>
    <row r="46473" spans="141:141">
      <c r="EK46473" s="598"/>
    </row>
    <row r="46474" spans="141:141">
      <c r="EK46474" s="598"/>
    </row>
    <row r="46475" spans="141:141">
      <c r="EK46475" s="598"/>
    </row>
    <row r="46476" spans="141:141">
      <c r="EK46476" s="598"/>
    </row>
    <row r="46477" spans="141:141">
      <c r="EK46477" s="598"/>
    </row>
    <row r="46478" spans="141:141">
      <c r="EK46478" s="598"/>
    </row>
    <row r="46479" spans="141:141">
      <c r="EK46479" s="598"/>
    </row>
    <row r="46480" spans="141:141">
      <c r="EK46480" s="598"/>
    </row>
    <row r="46481" spans="141:141">
      <c r="EK46481" s="598"/>
    </row>
    <row r="46482" spans="141:141">
      <c r="EK46482" s="598"/>
    </row>
    <row r="46483" spans="141:141">
      <c r="EK46483" s="598"/>
    </row>
    <row r="46484" spans="141:141">
      <c r="EK46484" s="598"/>
    </row>
    <row r="46485" spans="141:141">
      <c r="EK46485" s="598"/>
    </row>
    <row r="46486" spans="141:141">
      <c r="EK46486" s="598"/>
    </row>
    <row r="46487" spans="141:141">
      <c r="EK46487" s="598"/>
    </row>
    <row r="46488" spans="141:141">
      <c r="EK46488" s="598"/>
    </row>
    <row r="46489" spans="141:141">
      <c r="EK46489" s="598"/>
    </row>
    <row r="46490" spans="141:141">
      <c r="EK46490" s="598"/>
    </row>
    <row r="46491" spans="141:141">
      <c r="EK46491" s="598"/>
    </row>
    <row r="46492" spans="141:141">
      <c r="EK46492" s="598"/>
    </row>
    <row r="46493" spans="141:141">
      <c r="EK46493" s="598"/>
    </row>
    <row r="46494" spans="141:141">
      <c r="EK46494" s="598"/>
    </row>
    <row r="46495" spans="141:141">
      <c r="EK46495" s="598"/>
    </row>
    <row r="46496" spans="141:141">
      <c r="EK46496" s="598"/>
    </row>
    <row r="46497" spans="141:141">
      <c r="EK46497" s="598"/>
    </row>
    <row r="46498" spans="141:141">
      <c r="EK46498" s="598"/>
    </row>
    <row r="46499" spans="141:141">
      <c r="EK46499" s="598"/>
    </row>
    <row r="46500" spans="141:141">
      <c r="EK46500" s="598"/>
    </row>
    <row r="46501" spans="141:141">
      <c r="EK46501" s="598"/>
    </row>
    <row r="46502" spans="141:141">
      <c r="EK46502" s="598"/>
    </row>
    <row r="46503" spans="141:141">
      <c r="EK46503" s="598"/>
    </row>
    <row r="46504" spans="141:141">
      <c r="EK46504" s="598"/>
    </row>
    <row r="46505" spans="141:141">
      <c r="EK46505" s="598"/>
    </row>
    <row r="46506" spans="141:141">
      <c r="EK46506" s="598"/>
    </row>
    <row r="46507" spans="141:141">
      <c r="EK46507" s="598"/>
    </row>
    <row r="46508" spans="141:141">
      <c r="EK46508" s="598"/>
    </row>
    <row r="46509" spans="141:141">
      <c r="EK46509" s="598"/>
    </row>
    <row r="46510" spans="141:141">
      <c r="EK46510" s="598"/>
    </row>
    <row r="46511" spans="141:141">
      <c r="EK46511" s="598"/>
    </row>
    <row r="46512" spans="141:141">
      <c r="EK46512" s="598"/>
    </row>
    <row r="46513" spans="141:141">
      <c r="EK46513" s="598"/>
    </row>
    <row r="46514" spans="141:141">
      <c r="EK46514" s="598"/>
    </row>
    <row r="46515" spans="141:141">
      <c r="EK46515" s="598"/>
    </row>
    <row r="46516" spans="141:141">
      <c r="EK46516" s="598"/>
    </row>
    <row r="46517" spans="141:141">
      <c r="EK46517" s="598"/>
    </row>
    <row r="46518" spans="141:141">
      <c r="EK46518" s="598"/>
    </row>
    <row r="46519" spans="141:141">
      <c r="EK46519" s="598"/>
    </row>
    <row r="46520" spans="141:141">
      <c r="EK46520" s="598"/>
    </row>
    <row r="46521" spans="141:141">
      <c r="EK46521" s="598"/>
    </row>
    <row r="46522" spans="141:141">
      <c r="EK46522" s="598"/>
    </row>
    <row r="46523" spans="141:141">
      <c r="EK46523" s="598"/>
    </row>
    <row r="46524" spans="141:141">
      <c r="EK46524" s="598"/>
    </row>
    <row r="46525" spans="141:141">
      <c r="EK46525" s="598"/>
    </row>
    <row r="46526" spans="141:141">
      <c r="EK46526" s="598"/>
    </row>
    <row r="46527" spans="141:141">
      <c r="EK46527" s="598"/>
    </row>
    <row r="46528" spans="141:141">
      <c r="EK46528" s="598"/>
    </row>
    <row r="46529" spans="141:141">
      <c r="EK46529" s="598"/>
    </row>
    <row r="46530" spans="141:141">
      <c r="EK46530" s="598"/>
    </row>
    <row r="46531" spans="141:141">
      <c r="EK46531" s="598"/>
    </row>
    <row r="46532" spans="141:141">
      <c r="EK46532" s="598"/>
    </row>
    <row r="46533" spans="141:141">
      <c r="EK46533" s="598"/>
    </row>
    <row r="46534" spans="141:141">
      <c r="EK46534" s="598"/>
    </row>
    <row r="46535" spans="141:141">
      <c r="EK46535" s="598"/>
    </row>
    <row r="46536" spans="141:141">
      <c r="EK46536" s="598"/>
    </row>
    <row r="46537" spans="141:141">
      <c r="EK46537" s="598"/>
    </row>
    <row r="46538" spans="141:141">
      <c r="EK46538" s="598"/>
    </row>
    <row r="46539" spans="141:141">
      <c r="EK46539" s="598"/>
    </row>
    <row r="46540" spans="141:141">
      <c r="EK46540" s="598"/>
    </row>
    <row r="46541" spans="141:141">
      <c r="EK46541" s="598"/>
    </row>
    <row r="46542" spans="141:141">
      <c r="EK46542" s="598"/>
    </row>
    <row r="46543" spans="141:141">
      <c r="EK46543" s="598"/>
    </row>
    <row r="46544" spans="141:141">
      <c r="EK46544" s="598"/>
    </row>
    <row r="46545" spans="141:141">
      <c r="EK46545" s="598"/>
    </row>
    <row r="46546" spans="141:141">
      <c r="EK46546" s="598"/>
    </row>
    <row r="46547" spans="141:141">
      <c r="EK46547" s="598"/>
    </row>
    <row r="46548" spans="141:141">
      <c r="EK46548" s="598"/>
    </row>
    <row r="46549" spans="141:141">
      <c r="EK46549" s="598"/>
    </row>
    <row r="46550" spans="141:141">
      <c r="EK46550" s="598"/>
    </row>
    <row r="46551" spans="141:141">
      <c r="EK46551" s="598"/>
    </row>
    <row r="46552" spans="141:141">
      <c r="EK46552" s="598"/>
    </row>
    <row r="46553" spans="141:141">
      <c r="EK46553" s="598"/>
    </row>
    <row r="46554" spans="141:141">
      <c r="EK46554" s="598"/>
    </row>
    <row r="46555" spans="141:141">
      <c r="EK46555" s="598"/>
    </row>
    <row r="46556" spans="141:141">
      <c r="EK46556" s="598"/>
    </row>
    <row r="46557" spans="141:141">
      <c r="EK46557" s="598"/>
    </row>
    <row r="46558" spans="141:141">
      <c r="EK46558" s="598"/>
    </row>
    <row r="46559" spans="141:141">
      <c r="EK46559" s="598"/>
    </row>
    <row r="46560" spans="141:141">
      <c r="EK46560" s="598"/>
    </row>
    <row r="46561" spans="141:141">
      <c r="EK46561" s="598"/>
    </row>
    <row r="46562" spans="141:141">
      <c r="EK46562" s="598"/>
    </row>
    <row r="46563" spans="141:141">
      <c r="EK46563" s="598"/>
    </row>
    <row r="46564" spans="141:141">
      <c r="EK46564" s="598"/>
    </row>
    <row r="46565" spans="141:141">
      <c r="EK46565" s="598"/>
    </row>
    <row r="46566" spans="141:141">
      <c r="EK46566" s="598"/>
    </row>
    <row r="46567" spans="141:141">
      <c r="EK46567" s="598"/>
    </row>
    <row r="46568" spans="141:141">
      <c r="EK46568" s="598"/>
    </row>
    <row r="46569" spans="141:141">
      <c r="EK46569" s="598"/>
    </row>
    <row r="46570" spans="141:141">
      <c r="EK46570" s="598"/>
    </row>
    <row r="46571" spans="141:141">
      <c r="EK46571" s="598"/>
    </row>
    <row r="46572" spans="141:141">
      <c r="EK46572" s="598"/>
    </row>
    <row r="46573" spans="141:141">
      <c r="EK46573" s="598"/>
    </row>
    <row r="46574" spans="141:141">
      <c r="EK46574" s="598"/>
    </row>
    <row r="46575" spans="141:141">
      <c r="EK46575" s="598"/>
    </row>
    <row r="46576" spans="141:141">
      <c r="EK46576" s="598"/>
    </row>
    <row r="46577" spans="141:141">
      <c r="EK46577" s="598"/>
    </row>
    <row r="46578" spans="141:141">
      <c r="EK46578" s="598"/>
    </row>
    <row r="46579" spans="141:141">
      <c r="EK46579" s="598"/>
    </row>
    <row r="46580" spans="141:141">
      <c r="EK46580" s="598"/>
    </row>
    <row r="46581" spans="141:141">
      <c r="EK46581" s="598"/>
    </row>
    <row r="46582" spans="141:141">
      <c r="EK46582" s="598"/>
    </row>
    <row r="46583" spans="141:141">
      <c r="EK46583" s="598"/>
    </row>
    <row r="46584" spans="141:141">
      <c r="EK46584" s="598"/>
    </row>
    <row r="46585" spans="141:141">
      <c r="EK46585" s="598"/>
    </row>
    <row r="46586" spans="141:141">
      <c r="EK46586" s="598"/>
    </row>
    <row r="46587" spans="141:141">
      <c r="EK46587" s="598"/>
    </row>
    <row r="46588" spans="141:141">
      <c r="EK46588" s="598"/>
    </row>
    <row r="46589" spans="141:141">
      <c r="EK46589" s="598"/>
    </row>
    <row r="46590" spans="141:141">
      <c r="EK46590" s="598"/>
    </row>
    <row r="46591" spans="141:141">
      <c r="EK46591" s="598"/>
    </row>
    <row r="46592" spans="141:141">
      <c r="EK46592" s="598"/>
    </row>
    <row r="46593" spans="141:141">
      <c r="EK46593" s="598"/>
    </row>
    <row r="46594" spans="141:141">
      <c r="EK46594" s="598"/>
    </row>
    <row r="46595" spans="141:141">
      <c r="EK46595" s="598"/>
    </row>
    <row r="46596" spans="141:141">
      <c r="EK46596" s="598"/>
    </row>
    <row r="46597" spans="141:141">
      <c r="EK46597" s="598"/>
    </row>
    <row r="46598" spans="141:141">
      <c r="EK46598" s="598"/>
    </row>
    <row r="46599" spans="141:141">
      <c r="EK46599" s="598"/>
    </row>
    <row r="46600" spans="141:141">
      <c r="EK46600" s="598"/>
    </row>
    <row r="46601" spans="141:141">
      <c r="EK46601" s="598"/>
    </row>
    <row r="46602" spans="141:141">
      <c r="EK46602" s="598"/>
    </row>
    <row r="46603" spans="141:141">
      <c r="EK46603" s="598"/>
    </row>
    <row r="46604" spans="141:141">
      <c r="EK46604" s="598"/>
    </row>
    <row r="46605" spans="141:141">
      <c r="EK46605" s="598"/>
    </row>
    <row r="46606" spans="141:141">
      <c r="EK46606" s="598"/>
    </row>
    <row r="46607" spans="141:141">
      <c r="EK46607" s="598"/>
    </row>
    <row r="46608" spans="141:141">
      <c r="EK46608" s="598"/>
    </row>
    <row r="46609" spans="141:141">
      <c r="EK46609" s="598"/>
    </row>
    <row r="46610" spans="141:141">
      <c r="EK46610" s="598"/>
    </row>
    <row r="46611" spans="141:141">
      <c r="EK46611" s="598"/>
    </row>
    <row r="46612" spans="141:141">
      <c r="EK46612" s="598"/>
    </row>
    <row r="46613" spans="141:141">
      <c r="EK46613" s="598"/>
    </row>
    <row r="46614" spans="141:141">
      <c r="EK46614" s="598"/>
    </row>
    <row r="46615" spans="141:141">
      <c r="EK46615" s="598"/>
    </row>
    <row r="46616" spans="141:141">
      <c r="EK46616" s="598"/>
    </row>
    <row r="46617" spans="141:141">
      <c r="EK46617" s="598"/>
    </row>
    <row r="46618" spans="141:141">
      <c r="EK46618" s="598"/>
    </row>
    <row r="46619" spans="141:141">
      <c r="EK46619" s="598"/>
    </row>
    <row r="46620" spans="141:141">
      <c r="EK46620" s="598"/>
    </row>
    <row r="46621" spans="141:141">
      <c r="EK46621" s="598"/>
    </row>
    <row r="46622" spans="141:141">
      <c r="EK46622" s="598"/>
    </row>
    <row r="46623" spans="141:141">
      <c r="EK46623" s="598"/>
    </row>
    <row r="46624" spans="141:141">
      <c r="EK46624" s="598"/>
    </row>
    <row r="46625" spans="141:141">
      <c r="EK46625" s="598"/>
    </row>
    <row r="46626" spans="141:141">
      <c r="EK46626" s="598"/>
    </row>
    <row r="46627" spans="141:141">
      <c r="EK46627" s="598"/>
    </row>
    <row r="46628" spans="141:141">
      <c r="EK46628" s="598"/>
    </row>
    <row r="46629" spans="141:141">
      <c r="EK46629" s="598"/>
    </row>
    <row r="46630" spans="141:141">
      <c r="EK46630" s="598"/>
    </row>
    <row r="46631" spans="141:141">
      <c r="EK46631" s="598"/>
    </row>
    <row r="46632" spans="141:141">
      <c r="EK46632" s="598"/>
    </row>
    <row r="46633" spans="141:141">
      <c r="EK46633" s="598"/>
    </row>
    <row r="46634" spans="141:141">
      <c r="EK46634" s="598"/>
    </row>
    <row r="46635" spans="141:141">
      <c r="EK46635" s="598"/>
    </row>
    <row r="46636" spans="141:141">
      <c r="EK46636" s="598"/>
    </row>
    <row r="46637" spans="141:141">
      <c r="EK46637" s="598"/>
    </row>
    <row r="46638" spans="141:141">
      <c r="EK46638" s="598"/>
    </row>
    <row r="46639" spans="141:141">
      <c r="EK46639" s="598"/>
    </row>
    <row r="46640" spans="141:141">
      <c r="EK46640" s="598"/>
    </row>
    <row r="46641" spans="141:141">
      <c r="EK46641" s="598"/>
    </row>
    <row r="46642" spans="141:141">
      <c r="EK46642" s="598"/>
    </row>
    <row r="46643" spans="141:141">
      <c r="EK46643" s="598"/>
    </row>
    <row r="46644" spans="141:141">
      <c r="EK46644" s="598"/>
    </row>
    <row r="46645" spans="141:141">
      <c r="EK46645" s="598"/>
    </row>
    <row r="46646" spans="141:141">
      <c r="EK46646" s="598"/>
    </row>
    <row r="46647" spans="141:141">
      <c r="EK46647" s="598"/>
    </row>
    <row r="46648" spans="141:141">
      <c r="EK46648" s="598"/>
    </row>
    <row r="46649" spans="141:141">
      <c r="EK46649" s="598"/>
    </row>
    <row r="46650" spans="141:141">
      <c r="EK46650" s="598"/>
    </row>
    <row r="46651" spans="141:141">
      <c r="EK46651" s="598"/>
    </row>
    <row r="46652" spans="141:141">
      <c r="EK46652" s="598"/>
    </row>
    <row r="46653" spans="141:141">
      <c r="EK46653" s="598"/>
    </row>
    <row r="46654" spans="141:141">
      <c r="EK46654" s="598"/>
    </row>
    <row r="46655" spans="141:141">
      <c r="EK46655" s="598"/>
    </row>
    <row r="46656" spans="141:141">
      <c r="EK46656" s="598"/>
    </row>
    <row r="46657" spans="141:141">
      <c r="EK46657" s="598"/>
    </row>
    <row r="46658" spans="141:141">
      <c r="EK46658" s="598"/>
    </row>
    <row r="46659" spans="141:141">
      <c r="EK46659" s="598"/>
    </row>
    <row r="46660" spans="141:141">
      <c r="EK46660" s="598"/>
    </row>
    <row r="46661" spans="141:141">
      <c r="EK46661" s="598"/>
    </row>
    <row r="46662" spans="141:141">
      <c r="EK46662" s="598"/>
    </row>
    <row r="46663" spans="141:141">
      <c r="EK46663" s="598"/>
    </row>
    <row r="46664" spans="141:141">
      <c r="EK46664" s="598"/>
    </row>
    <row r="46665" spans="141:141">
      <c r="EK46665" s="598"/>
    </row>
    <row r="46666" spans="141:141">
      <c r="EK46666" s="598"/>
    </row>
    <row r="46667" spans="141:141">
      <c r="EK46667" s="598"/>
    </row>
    <row r="46668" spans="141:141">
      <c r="EK46668" s="598"/>
    </row>
    <row r="46669" spans="141:141">
      <c r="EK46669" s="598"/>
    </row>
    <row r="46670" spans="141:141">
      <c r="EK46670" s="598"/>
    </row>
    <row r="46671" spans="141:141">
      <c r="EK46671" s="598"/>
    </row>
    <row r="46672" spans="141:141">
      <c r="EK46672" s="598"/>
    </row>
    <row r="46673" spans="141:141">
      <c r="EK46673" s="598"/>
    </row>
    <row r="46674" spans="141:141">
      <c r="EK46674" s="598"/>
    </row>
    <row r="46675" spans="141:141">
      <c r="EK46675" s="598"/>
    </row>
    <row r="46676" spans="141:141">
      <c r="EK46676" s="598"/>
    </row>
    <row r="46677" spans="141:141">
      <c r="EK46677" s="598"/>
    </row>
    <row r="46678" spans="141:141">
      <c r="EK46678" s="598"/>
    </row>
    <row r="46679" spans="141:141">
      <c r="EK46679" s="598"/>
    </row>
    <row r="46680" spans="141:141">
      <c r="EK46680" s="598"/>
    </row>
    <row r="46681" spans="141:141">
      <c r="EK46681" s="598"/>
    </row>
    <row r="46682" spans="141:141">
      <c r="EK46682" s="598"/>
    </row>
    <row r="46683" spans="141:141">
      <c r="EK46683" s="598"/>
    </row>
    <row r="46684" spans="141:141">
      <c r="EK46684" s="598"/>
    </row>
    <row r="46685" spans="141:141">
      <c r="EK46685" s="598"/>
    </row>
    <row r="46686" spans="141:141">
      <c r="EK46686" s="598"/>
    </row>
    <row r="46687" spans="141:141">
      <c r="EK46687" s="598"/>
    </row>
    <row r="46688" spans="141:141">
      <c r="EK46688" s="598"/>
    </row>
    <row r="46689" spans="141:141">
      <c r="EK46689" s="598"/>
    </row>
    <row r="46690" spans="141:141">
      <c r="EK46690" s="598"/>
    </row>
    <row r="46691" spans="141:141">
      <c r="EK46691" s="598"/>
    </row>
    <row r="46692" spans="141:141">
      <c r="EK46692" s="598"/>
    </row>
    <row r="46693" spans="141:141">
      <c r="EK46693" s="598"/>
    </row>
    <row r="46694" spans="141:141">
      <c r="EK46694" s="598"/>
    </row>
    <row r="46695" spans="141:141">
      <c r="EK46695" s="598"/>
    </row>
    <row r="46696" spans="141:141">
      <c r="EK46696" s="598"/>
    </row>
    <row r="46697" spans="141:141">
      <c r="EK46697" s="598"/>
    </row>
    <row r="46698" spans="141:141">
      <c r="EK46698" s="598"/>
    </row>
    <row r="46699" spans="141:141">
      <c r="EK46699" s="598"/>
    </row>
    <row r="46700" spans="141:141">
      <c r="EK46700" s="598"/>
    </row>
    <row r="46701" spans="141:141">
      <c r="EK46701" s="598"/>
    </row>
    <row r="46702" spans="141:141">
      <c r="EK46702" s="598"/>
    </row>
    <row r="46703" spans="141:141">
      <c r="EK46703" s="598"/>
    </row>
    <row r="46704" spans="141:141">
      <c r="EK46704" s="598"/>
    </row>
    <row r="46705" spans="141:141">
      <c r="EK46705" s="598"/>
    </row>
    <row r="46706" spans="141:141">
      <c r="EK46706" s="598"/>
    </row>
    <row r="46707" spans="141:141">
      <c r="EK46707" s="598"/>
    </row>
    <row r="46708" spans="141:141">
      <c r="EK46708" s="598"/>
    </row>
    <row r="46709" spans="141:141">
      <c r="EK46709" s="598"/>
    </row>
    <row r="46710" spans="141:141">
      <c r="EK46710" s="598"/>
    </row>
    <row r="46711" spans="141:141">
      <c r="EK46711" s="598"/>
    </row>
    <row r="46712" spans="141:141">
      <c r="EK46712" s="598"/>
    </row>
    <row r="46713" spans="141:141">
      <c r="EK46713" s="598"/>
    </row>
    <row r="46714" spans="141:141">
      <c r="EK46714" s="598"/>
    </row>
    <row r="46715" spans="141:141">
      <c r="EK46715" s="598"/>
    </row>
    <row r="46716" spans="141:141">
      <c r="EK46716" s="598"/>
    </row>
    <row r="46717" spans="141:141">
      <c r="EK46717" s="598"/>
    </row>
    <row r="46718" spans="141:141">
      <c r="EK46718" s="598"/>
    </row>
    <row r="46719" spans="141:141">
      <c r="EK46719" s="598"/>
    </row>
    <row r="46720" spans="141:141">
      <c r="EK46720" s="598"/>
    </row>
    <row r="46721" spans="141:141">
      <c r="EK46721" s="598"/>
    </row>
    <row r="46722" spans="141:141">
      <c r="EK46722" s="598"/>
    </row>
    <row r="46723" spans="141:141">
      <c r="EK46723" s="598"/>
    </row>
    <row r="46724" spans="141:141">
      <c r="EK46724" s="598"/>
    </row>
    <row r="46725" spans="141:141">
      <c r="EK46725" s="598"/>
    </row>
    <row r="46726" spans="141:141">
      <c r="EK46726" s="598"/>
    </row>
    <row r="46727" spans="141:141">
      <c r="EK46727" s="598"/>
    </row>
    <row r="46728" spans="141:141">
      <c r="EK46728" s="598"/>
    </row>
    <row r="46729" spans="141:141">
      <c r="EK46729" s="598"/>
    </row>
    <row r="46730" spans="141:141">
      <c r="EK46730" s="598"/>
    </row>
    <row r="46731" spans="141:141">
      <c r="EK46731" s="598"/>
    </row>
    <row r="46732" spans="141:141">
      <c r="EK46732" s="598"/>
    </row>
    <row r="46733" spans="141:141">
      <c r="EK46733" s="598"/>
    </row>
    <row r="46734" spans="141:141">
      <c r="EK46734" s="598"/>
    </row>
    <row r="46735" spans="141:141">
      <c r="EK46735" s="598"/>
    </row>
    <row r="46736" spans="141:141">
      <c r="EK46736" s="598"/>
    </row>
    <row r="46737" spans="141:141">
      <c r="EK46737" s="598"/>
    </row>
    <row r="46738" spans="141:141">
      <c r="EK46738" s="598"/>
    </row>
    <row r="46739" spans="141:141">
      <c r="EK46739" s="598"/>
    </row>
    <row r="46740" spans="141:141">
      <c r="EK46740" s="598"/>
    </row>
    <row r="46741" spans="141:141">
      <c r="EK46741" s="598"/>
    </row>
    <row r="46742" spans="141:141">
      <c r="EK46742" s="598"/>
    </row>
    <row r="46743" spans="141:141">
      <c r="EK46743" s="598"/>
    </row>
    <row r="46744" spans="141:141">
      <c r="EK46744" s="598"/>
    </row>
    <row r="46745" spans="141:141">
      <c r="EK46745" s="598"/>
    </row>
    <row r="46746" spans="141:141">
      <c r="EK46746" s="598"/>
    </row>
    <row r="46747" spans="141:141">
      <c r="EK46747" s="598"/>
    </row>
    <row r="46748" spans="141:141">
      <c r="EK46748" s="598"/>
    </row>
    <row r="46749" spans="141:141">
      <c r="EK46749" s="598"/>
    </row>
    <row r="46750" spans="141:141">
      <c r="EK46750" s="598"/>
    </row>
    <row r="46751" spans="141:141">
      <c r="EK46751" s="598"/>
    </row>
    <row r="46752" spans="141:141">
      <c r="EK46752" s="598"/>
    </row>
    <row r="46753" spans="141:141">
      <c r="EK46753" s="598"/>
    </row>
    <row r="46754" spans="141:141">
      <c r="EK46754" s="598"/>
    </row>
    <row r="46755" spans="141:141">
      <c r="EK46755" s="598"/>
    </row>
    <row r="46756" spans="141:141">
      <c r="EK46756" s="598"/>
    </row>
    <row r="46757" spans="141:141">
      <c r="EK46757" s="598"/>
    </row>
    <row r="46758" spans="141:141">
      <c r="EK46758" s="598"/>
    </row>
    <row r="46759" spans="141:141">
      <c r="EK46759" s="598"/>
    </row>
    <row r="46760" spans="141:141">
      <c r="EK46760" s="598"/>
    </row>
    <row r="46761" spans="141:141">
      <c r="EK46761" s="598"/>
    </row>
    <row r="46762" spans="141:141">
      <c r="EK46762" s="598"/>
    </row>
    <row r="46763" spans="141:141">
      <c r="EK46763" s="598"/>
    </row>
    <row r="46764" spans="141:141">
      <c r="EK46764" s="598"/>
    </row>
    <row r="46765" spans="141:141">
      <c r="EK46765" s="598"/>
    </row>
    <row r="46766" spans="141:141">
      <c r="EK46766" s="598"/>
    </row>
    <row r="46767" spans="141:141">
      <c r="EK46767" s="598"/>
    </row>
    <row r="46768" spans="141:141">
      <c r="EK46768" s="598"/>
    </row>
    <row r="46769" spans="141:141">
      <c r="EK46769" s="598"/>
    </row>
    <row r="46770" spans="141:141">
      <c r="EK46770" s="598"/>
    </row>
    <row r="46771" spans="141:141">
      <c r="EK46771" s="598"/>
    </row>
    <row r="46772" spans="141:141">
      <c r="EK46772" s="598"/>
    </row>
    <row r="46773" spans="141:141">
      <c r="EK46773" s="598"/>
    </row>
    <row r="46774" spans="141:141">
      <c r="EK46774" s="598"/>
    </row>
    <row r="46775" spans="141:141">
      <c r="EK46775" s="598"/>
    </row>
    <row r="46776" spans="141:141">
      <c r="EK46776" s="598"/>
    </row>
    <row r="46777" spans="141:141">
      <c r="EK46777" s="598"/>
    </row>
    <row r="46778" spans="141:141">
      <c r="EK46778" s="598"/>
    </row>
    <row r="46779" spans="141:141">
      <c r="EK46779" s="598"/>
    </row>
    <row r="46780" spans="141:141">
      <c r="EK46780" s="598"/>
    </row>
    <row r="46781" spans="141:141">
      <c r="EK46781" s="598"/>
    </row>
    <row r="46782" spans="141:141">
      <c r="EK46782" s="598"/>
    </row>
    <row r="46783" spans="141:141">
      <c r="EK46783" s="598"/>
    </row>
    <row r="46784" spans="141:141">
      <c r="EK46784" s="598"/>
    </row>
    <row r="46785" spans="141:141">
      <c r="EK46785" s="598"/>
    </row>
    <row r="46786" spans="141:141">
      <c r="EK46786" s="598"/>
    </row>
    <row r="46787" spans="141:141">
      <c r="EK46787" s="598"/>
    </row>
    <row r="46788" spans="141:141">
      <c r="EK46788" s="598"/>
    </row>
    <row r="46789" spans="141:141">
      <c r="EK46789" s="598"/>
    </row>
    <row r="46790" spans="141:141">
      <c r="EK46790" s="598"/>
    </row>
    <row r="46791" spans="141:141">
      <c r="EK46791" s="598"/>
    </row>
    <row r="46792" spans="141:141">
      <c r="EK46792" s="598"/>
    </row>
    <row r="46793" spans="141:141">
      <c r="EK46793" s="598"/>
    </row>
    <row r="46794" spans="141:141">
      <c r="EK46794" s="598"/>
    </row>
    <row r="46795" spans="141:141">
      <c r="EK46795" s="598"/>
    </row>
    <row r="46796" spans="141:141">
      <c r="EK46796" s="598"/>
    </row>
    <row r="46797" spans="141:141">
      <c r="EK46797" s="598"/>
    </row>
    <row r="46798" spans="141:141">
      <c r="EK46798" s="598"/>
    </row>
    <row r="46799" spans="141:141">
      <c r="EK46799" s="598"/>
    </row>
    <row r="46800" spans="141:141">
      <c r="EK46800" s="598"/>
    </row>
    <row r="46801" spans="141:141">
      <c r="EK46801" s="598"/>
    </row>
    <row r="46802" spans="141:141">
      <c r="EK46802" s="598"/>
    </row>
    <row r="46803" spans="141:141">
      <c r="EK46803" s="598"/>
    </row>
    <row r="46804" spans="141:141">
      <c r="EK46804" s="598"/>
    </row>
    <row r="46805" spans="141:141">
      <c r="EK46805" s="598"/>
    </row>
    <row r="46806" spans="141:141">
      <c r="EK46806" s="598"/>
    </row>
    <row r="46807" spans="141:141">
      <c r="EK46807" s="598"/>
    </row>
    <row r="46808" spans="141:141">
      <c r="EK46808" s="598"/>
    </row>
    <row r="46809" spans="141:141">
      <c r="EK46809" s="598"/>
    </row>
    <row r="46810" spans="141:141">
      <c r="EK46810" s="598"/>
    </row>
    <row r="46811" spans="141:141">
      <c r="EK46811" s="598"/>
    </row>
    <row r="46812" spans="141:141">
      <c r="EK46812" s="598"/>
    </row>
    <row r="46813" spans="141:141">
      <c r="EK46813" s="598"/>
    </row>
    <row r="46814" spans="141:141">
      <c r="EK46814" s="598"/>
    </row>
    <row r="46815" spans="141:141">
      <c r="EK46815" s="598"/>
    </row>
    <row r="46816" spans="141:141">
      <c r="EK46816" s="598"/>
    </row>
    <row r="46817" spans="141:141">
      <c r="EK46817" s="598"/>
    </row>
    <row r="46818" spans="141:141">
      <c r="EK46818" s="598"/>
    </row>
    <row r="46819" spans="141:141">
      <c r="EK46819" s="598"/>
    </row>
    <row r="46820" spans="141:141">
      <c r="EK46820" s="598"/>
    </row>
    <row r="46821" spans="141:141">
      <c r="EK46821" s="598"/>
    </row>
    <row r="46822" spans="141:141">
      <c r="EK46822" s="598"/>
    </row>
    <row r="46823" spans="141:141">
      <c r="EK46823" s="598"/>
    </row>
    <row r="46824" spans="141:141">
      <c r="EK46824" s="598"/>
    </row>
    <row r="46825" spans="141:141">
      <c r="EK46825" s="598"/>
    </row>
    <row r="46826" spans="141:141">
      <c r="EK46826" s="598"/>
    </row>
    <row r="46827" spans="141:141">
      <c r="EK46827" s="598"/>
    </row>
    <row r="46828" spans="141:141">
      <c r="EK46828" s="598"/>
    </row>
    <row r="46829" spans="141:141">
      <c r="EK46829" s="598"/>
    </row>
    <row r="46830" spans="141:141">
      <c r="EK46830" s="598"/>
    </row>
    <row r="46831" spans="141:141">
      <c r="EK46831" s="598"/>
    </row>
    <row r="46832" spans="141:141">
      <c r="EK46832" s="598"/>
    </row>
    <row r="46833" spans="141:141">
      <c r="EK46833" s="598"/>
    </row>
    <row r="46834" spans="141:141">
      <c r="EK46834" s="598"/>
    </row>
    <row r="46835" spans="141:141">
      <c r="EK46835" s="598"/>
    </row>
    <row r="46836" spans="141:141">
      <c r="EK46836" s="598"/>
    </row>
    <row r="46837" spans="141:141">
      <c r="EK46837" s="598"/>
    </row>
    <row r="46838" spans="141:141">
      <c r="EK46838" s="598"/>
    </row>
    <row r="46839" spans="141:141">
      <c r="EK46839" s="598"/>
    </row>
    <row r="46840" spans="141:141">
      <c r="EK46840" s="598"/>
    </row>
    <row r="46841" spans="141:141">
      <c r="EK46841" s="598"/>
    </row>
    <row r="46842" spans="141:141">
      <c r="EK46842" s="598"/>
    </row>
    <row r="46843" spans="141:141">
      <c r="EK46843" s="598"/>
    </row>
    <row r="46844" spans="141:141">
      <c r="EK46844" s="598"/>
    </row>
    <row r="46845" spans="141:141">
      <c r="EK46845" s="598"/>
    </row>
    <row r="46846" spans="141:141">
      <c r="EK46846" s="598"/>
    </row>
    <row r="46847" spans="141:141">
      <c r="EK46847" s="598"/>
    </row>
    <row r="46848" spans="141:141">
      <c r="EK46848" s="598"/>
    </row>
    <row r="46849" spans="141:141">
      <c r="EK46849" s="598"/>
    </row>
    <row r="46850" spans="141:141">
      <c r="EK46850" s="598"/>
    </row>
    <row r="46851" spans="141:141">
      <c r="EK46851" s="598"/>
    </row>
    <row r="46852" spans="141:141">
      <c r="EK46852" s="598"/>
    </row>
    <row r="46853" spans="141:141">
      <c r="EK46853" s="598"/>
    </row>
    <row r="46854" spans="141:141">
      <c r="EK46854" s="598"/>
    </row>
    <row r="46855" spans="141:141">
      <c r="EK46855" s="598"/>
    </row>
    <row r="46856" spans="141:141">
      <c r="EK46856" s="598"/>
    </row>
    <row r="46857" spans="141:141">
      <c r="EK46857" s="598"/>
    </row>
    <row r="46858" spans="141:141">
      <c r="EK46858" s="598"/>
    </row>
    <row r="46859" spans="141:141">
      <c r="EK46859" s="598"/>
    </row>
    <row r="46860" spans="141:141">
      <c r="EK46860" s="598"/>
    </row>
    <row r="46861" spans="141:141">
      <c r="EK46861" s="598"/>
    </row>
    <row r="46862" spans="141:141">
      <c r="EK46862" s="598"/>
    </row>
    <row r="46863" spans="141:141">
      <c r="EK46863" s="598"/>
    </row>
    <row r="46864" spans="141:141">
      <c r="EK46864" s="598"/>
    </row>
    <row r="46865" spans="141:141">
      <c r="EK46865" s="598"/>
    </row>
    <row r="46866" spans="141:141">
      <c r="EK46866" s="598"/>
    </row>
    <row r="46867" spans="141:141">
      <c r="EK46867" s="598"/>
    </row>
    <row r="46868" spans="141:141">
      <c r="EK46868" s="598"/>
    </row>
    <row r="46869" spans="141:141">
      <c r="EK46869" s="598"/>
    </row>
    <row r="46870" spans="141:141">
      <c r="EK46870" s="598"/>
    </row>
    <row r="46871" spans="141:141">
      <c r="EK46871" s="598"/>
    </row>
    <row r="46872" spans="141:141">
      <c r="EK46872" s="598"/>
    </row>
    <row r="46873" spans="141:141">
      <c r="EK46873" s="598"/>
    </row>
    <row r="46874" spans="141:141">
      <c r="EK46874" s="598"/>
    </row>
    <row r="46875" spans="141:141">
      <c r="EK46875" s="598"/>
    </row>
    <row r="46876" spans="141:141">
      <c r="EK46876" s="598"/>
    </row>
    <row r="46877" spans="141:141">
      <c r="EK46877" s="598"/>
    </row>
    <row r="46878" spans="141:141">
      <c r="EK46878" s="598"/>
    </row>
    <row r="46879" spans="141:141">
      <c r="EK46879" s="598"/>
    </row>
    <row r="46880" spans="141:141">
      <c r="EK46880" s="598"/>
    </row>
    <row r="46881" spans="141:141">
      <c r="EK46881" s="598"/>
    </row>
    <row r="46882" spans="141:141">
      <c r="EK46882" s="598"/>
    </row>
    <row r="46883" spans="141:141">
      <c r="EK46883" s="598"/>
    </row>
    <row r="46884" spans="141:141">
      <c r="EK46884" s="598"/>
    </row>
    <row r="46885" spans="141:141">
      <c r="EK46885" s="598"/>
    </row>
    <row r="46886" spans="141:141">
      <c r="EK46886" s="598"/>
    </row>
    <row r="46887" spans="141:141">
      <c r="EK46887" s="598"/>
    </row>
    <row r="46888" spans="141:141">
      <c r="EK46888" s="598"/>
    </row>
    <row r="46889" spans="141:141">
      <c r="EK46889" s="598"/>
    </row>
    <row r="46890" spans="141:141">
      <c r="EK46890" s="598"/>
    </row>
    <row r="46891" spans="141:141">
      <c r="EK46891" s="598"/>
    </row>
    <row r="46892" spans="141:141">
      <c r="EK46892" s="598"/>
    </row>
    <row r="46893" spans="141:141">
      <c r="EK46893" s="598"/>
    </row>
    <row r="46894" spans="141:141">
      <c r="EK46894" s="598"/>
    </row>
    <row r="46895" spans="141:141">
      <c r="EK46895" s="598"/>
    </row>
    <row r="46896" spans="141:141">
      <c r="EK46896" s="598"/>
    </row>
    <row r="46897" spans="141:141">
      <c r="EK46897" s="598"/>
    </row>
    <row r="46898" spans="141:141">
      <c r="EK46898" s="598"/>
    </row>
    <row r="46899" spans="141:141">
      <c r="EK46899" s="598"/>
    </row>
    <row r="46900" spans="141:141">
      <c r="EK46900" s="598"/>
    </row>
    <row r="46901" spans="141:141">
      <c r="EK46901" s="598"/>
    </row>
    <row r="46902" spans="141:141">
      <c r="EK46902" s="598"/>
    </row>
    <row r="46903" spans="141:141">
      <c r="EK46903" s="598"/>
    </row>
    <row r="46904" spans="141:141">
      <c r="EK46904" s="598"/>
    </row>
    <row r="46905" spans="141:141">
      <c r="EK46905" s="598"/>
    </row>
    <row r="46906" spans="141:141">
      <c r="EK46906" s="598"/>
    </row>
    <row r="46907" spans="141:141">
      <c r="EK46907" s="598"/>
    </row>
    <row r="46908" spans="141:141">
      <c r="EK46908" s="598"/>
    </row>
    <row r="46909" spans="141:141">
      <c r="EK46909" s="598"/>
    </row>
    <row r="46910" spans="141:141">
      <c r="EK46910" s="598"/>
    </row>
    <row r="46911" spans="141:141">
      <c r="EK46911" s="598"/>
    </row>
    <row r="46912" spans="141:141">
      <c r="EK46912" s="598"/>
    </row>
    <row r="46913" spans="141:141">
      <c r="EK46913" s="598"/>
    </row>
    <row r="46914" spans="141:141">
      <c r="EK46914" s="598"/>
    </row>
    <row r="46915" spans="141:141">
      <c r="EK46915" s="598"/>
    </row>
    <row r="46916" spans="141:141">
      <c r="EK46916" s="598"/>
    </row>
    <row r="46917" spans="141:141">
      <c r="EK46917" s="598"/>
    </row>
    <row r="46918" spans="141:141">
      <c r="EK46918" s="598"/>
    </row>
    <row r="46919" spans="141:141">
      <c r="EK46919" s="598"/>
    </row>
    <row r="46920" spans="141:141">
      <c r="EK46920" s="598"/>
    </row>
    <row r="46921" spans="141:141">
      <c r="EK46921" s="598"/>
    </row>
    <row r="46922" spans="141:141">
      <c r="EK46922" s="598"/>
    </row>
    <row r="46923" spans="141:141">
      <c r="EK46923" s="598"/>
    </row>
    <row r="46924" spans="141:141">
      <c r="EK46924" s="598"/>
    </row>
    <row r="46925" spans="141:141">
      <c r="EK46925" s="598"/>
    </row>
    <row r="46926" spans="141:141">
      <c r="EK46926" s="598"/>
    </row>
    <row r="46927" spans="141:141">
      <c r="EK46927" s="598"/>
    </row>
    <row r="46928" spans="141:141">
      <c r="EK46928" s="598"/>
    </row>
    <row r="46929" spans="141:141">
      <c r="EK46929" s="598"/>
    </row>
    <row r="46930" spans="141:141">
      <c r="EK46930" s="598"/>
    </row>
    <row r="46931" spans="141:141">
      <c r="EK46931" s="598"/>
    </row>
    <row r="46932" spans="141:141">
      <c r="EK46932" s="598"/>
    </row>
    <row r="46933" spans="141:141">
      <c r="EK46933" s="598"/>
    </row>
    <row r="46934" spans="141:141">
      <c r="EK46934" s="598"/>
    </row>
    <row r="46935" spans="141:141">
      <c r="EK46935" s="598"/>
    </row>
    <row r="46936" spans="141:141">
      <c r="EK46936" s="598"/>
    </row>
    <row r="46937" spans="141:141">
      <c r="EK46937" s="598"/>
    </row>
    <row r="46938" spans="141:141">
      <c r="EK46938" s="598"/>
    </row>
    <row r="46939" spans="141:141">
      <c r="EK46939" s="598"/>
    </row>
    <row r="46940" spans="141:141">
      <c r="EK46940" s="598"/>
    </row>
    <row r="46941" spans="141:141">
      <c r="EK46941" s="598"/>
    </row>
    <row r="46942" spans="141:141">
      <c r="EK46942" s="598"/>
    </row>
    <row r="46943" spans="141:141">
      <c r="EK46943" s="598"/>
    </row>
    <row r="46944" spans="141:141">
      <c r="EK46944" s="598"/>
    </row>
    <row r="46945" spans="141:141">
      <c r="EK46945" s="598"/>
    </row>
    <row r="46946" spans="141:141">
      <c r="EK46946" s="598"/>
    </row>
    <row r="46947" spans="141:141">
      <c r="EK46947" s="598"/>
    </row>
    <row r="46948" spans="141:141">
      <c r="EK46948" s="598"/>
    </row>
    <row r="46949" spans="141:141">
      <c r="EK46949" s="598"/>
    </row>
    <row r="46950" spans="141:141">
      <c r="EK46950" s="598"/>
    </row>
    <row r="46951" spans="141:141">
      <c r="EK46951" s="598"/>
    </row>
    <row r="46952" spans="141:141">
      <c r="EK46952" s="598"/>
    </row>
    <row r="46953" spans="141:141">
      <c r="EK46953" s="598"/>
    </row>
    <row r="46954" spans="141:141">
      <c r="EK46954" s="598"/>
    </row>
    <row r="46955" spans="141:141">
      <c r="EK46955" s="598"/>
    </row>
    <row r="46956" spans="141:141">
      <c r="EK46956" s="598"/>
    </row>
    <row r="46957" spans="141:141">
      <c r="EK46957" s="598"/>
    </row>
    <row r="46958" spans="141:141">
      <c r="EK46958" s="598"/>
    </row>
    <row r="46959" spans="141:141">
      <c r="EK46959" s="598"/>
    </row>
    <row r="46960" spans="141:141">
      <c r="EK46960" s="598"/>
    </row>
    <row r="46961" spans="141:141">
      <c r="EK46961" s="598"/>
    </row>
    <row r="46962" spans="141:141">
      <c r="EK46962" s="598"/>
    </row>
    <row r="46963" spans="141:141">
      <c r="EK46963" s="598"/>
    </row>
    <row r="46964" spans="141:141">
      <c r="EK46964" s="598"/>
    </row>
    <row r="46965" spans="141:141">
      <c r="EK46965" s="598"/>
    </row>
    <row r="46966" spans="141:141">
      <c r="EK46966" s="598"/>
    </row>
    <row r="46967" spans="141:141">
      <c r="EK46967" s="598"/>
    </row>
    <row r="46968" spans="141:141">
      <c r="EK46968" s="598"/>
    </row>
    <row r="46969" spans="141:141">
      <c r="EK46969" s="598"/>
    </row>
    <row r="46970" spans="141:141">
      <c r="EK46970" s="598"/>
    </row>
    <row r="46971" spans="141:141">
      <c r="EK46971" s="598"/>
    </row>
    <row r="46972" spans="141:141">
      <c r="EK46972" s="598"/>
    </row>
    <row r="46973" spans="141:141">
      <c r="EK46973" s="598"/>
    </row>
    <row r="46974" spans="141:141">
      <c r="EK46974" s="598"/>
    </row>
    <row r="46975" spans="141:141">
      <c r="EK46975" s="598"/>
    </row>
    <row r="46976" spans="141:141">
      <c r="EK46976" s="598"/>
    </row>
    <row r="46977" spans="141:141">
      <c r="EK46977" s="598"/>
    </row>
    <row r="46978" spans="141:141">
      <c r="EK46978" s="598"/>
    </row>
    <row r="46979" spans="141:141">
      <c r="EK46979" s="598"/>
    </row>
    <row r="46980" spans="141:141">
      <c r="EK46980" s="598"/>
    </row>
    <row r="46981" spans="141:141">
      <c r="EK46981" s="598"/>
    </row>
    <row r="46982" spans="141:141">
      <c r="EK46982" s="598"/>
    </row>
    <row r="46983" spans="141:141">
      <c r="EK46983" s="598"/>
    </row>
    <row r="46984" spans="141:141">
      <c r="EK46984" s="598"/>
    </row>
    <row r="46985" spans="141:141">
      <c r="EK46985" s="598"/>
    </row>
    <row r="46986" spans="141:141">
      <c r="EK46986" s="598"/>
    </row>
    <row r="46987" spans="141:141">
      <c r="EK46987" s="598"/>
    </row>
    <row r="46988" spans="141:141">
      <c r="EK46988" s="598"/>
    </row>
    <row r="46989" spans="141:141">
      <c r="EK46989" s="598"/>
    </row>
    <row r="46990" spans="141:141">
      <c r="EK46990" s="598"/>
    </row>
    <row r="46991" spans="141:141">
      <c r="EK46991" s="598"/>
    </row>
    <row r="46992" spans="141:141">
      <c r="EK46992" s="598"/>
    </row>
    <row r="46993" spans="141:141">
      <c r="EK46993" s="598"/>
    </row>
    <row r="46994" spans="141:141">
      <c r="EK46994" s="598"/>
    </row>
    <row r="46995" spans="141:141">
      <c r="EK46995" s="598"/>
    </row>
    <row r="46996" spans="141:141">
      <c r="EK46996" s="598"/>
    </row>
    <row r="46997" spans="141:141">
      <c r="EK46997" s="598"/>
    </row>
    <row r="46998" spans="141:141">
      <c r="EK46998" s="598"/>
    </row>
    <row r="46999" spans="141:141">
      <c r="EK46999" s="598"/>
    </row>
    <row r="47000" spans="141:141">
      <c r="EK47000" s="598"/>
    </row>
    <row r="47001" spans="141:141">
      <c r="EK47001" s="598"/>
    </row>
    <row r="47002" spans="141:141">
      <c r="EK47002" s="598"/>
    </row>
    <row r="47003" spans="141:141">
      <c r="EK47003" s="598"/>
    </row>
    <row r="47004" spans="141:141">
      <c r="EK47004" s="598"/>
    </row>
    <row r="47005" spans="141:141">
      <c r="EK47005" s="598"/>
    </row>
    <row r="47006" spans="141:141">
      <c r="EK47006" s="598"/>
    </row>
    <row r="47007" spans="141:141">
      <c r="EK47007" s="598"/>
    </row>
    <row r="47008" spans="141:141">
      <c r="EK47008" s="598"/>
    </row>
    <row r="47009" spans="141:141">
      <c r="EK47009" s="598"/>
    </row>
    <row r="47010" spans="141:141">
      <c r="EK47010" s="598"/>
    </row>
    <row r="47011" spans="141:141">
      <c r="EK47011" s="598"/>
    </row>
    <row r="47012" spans="141:141">
      <c r="EK47012" s="598"/>
    </row>
    <row r="47013" spans="141:141">
      <c r="EK47013" s="598"/>
    </row>
    <row r="47014" spans="141:141">
      <c r="EK47014" s="598"/>
    </row>
    <row r="47015" spans="141:141">
      <c r="EK47015" s="598"/>
    </row>
    <row r="47016" spans="141:141">
      <c r="EK47016" s="598"/>
    </row>
    <row r="47017" spans="141:141">
      <c r="EK47017" s="598"/>
    </row>
    <row r="47018" spans="141:141">
      <c r="EK47018" s="598"/>
    </row>
    <row r="47019" spans="141:141">
      <c r="EK47019" s="598"/>
    </row>
    <row r="47020" spans="141:141">
      <c r="EK47020" s="598"/>
    </row>
    <row r="47021" spans="141:141">
      <c r="EK47021" s="598"/>
    </row>
    <row r="47022" spans="141:141">
      <c r="EK47022" s="598"/>
    </row>
    <row r="47023" spans="141:141">
      <c r="EK47023" s="598"/>
    </row>
    <row r="47024" spans="141:141">
      <c r="EK47024" s="598"/>
    </row>
    <row r="47025" spans="141:141">
      <c r="EK47025" s="598"/>
    </row>
    <row r="47026" spans="141:141">
      <c r="EK47026" s="598"/>
    </row>
    <row r="47027" spans="141:141">
      <c r="EK47027" s="598"/>
    </row>
    <row r="47028" spans="141:141">
      <c r="EK47028" s="598"/>
    </row>
    <row r="47029" spans="141:141">
      <c r="EK47029" s="598"/>
    </row>
    <row r="47030" spans="141:141">
      <c r="EK47030" s="598"/>
    </row>
    <row r="47031" spans="141:141">
      <c r="EK47031" s="598"/>
    </row>
    <row r="47032" spans="141:141">
      <c r="EK47032" s="598"/>
    </row>
    <row r="47033" spans="141:141">
      <c r="EK47033" s="598"/>
    </row>
    <row r="47034" spans="141:141">
      <c r="EK47034" s="598"/>
    </row>
    <row r="47035" spans="141:141">
      <c r="EK47035" s="598"/>
    </row>
    <row r="47036" spans="141:141">
      <c r="EK47036" s="598"/>
    </row>
    <row r="47037" spans="141:141">
      <c r="EK47037" s="598"/>
    </row>
    <row r="47038" spans="141:141">
      <c r="EK47038" s="598"/>
    </row>
    <row r="47039" spans="141:141">
      <c r="EK47039" s="598"/>
    </row>
    <row r="47040" spans="141:141">
      <c r="EK47040" s="598"/>
    </row>
    <row r="47041" spans="141:141">
      <c r="EK47041" s="598"/>
    </row>
    <row r="47042" spans="141:141">
      <c r="EK47042" s="598"/>
    </row>
    <row r="47043" spans="141:141">
      <c r="EK47043" s="598"/>
    </row>
    <row r="47044" spans="141:141">
      <c r="EK47044" s="598"/>
    </row>
    <row r="47045" spans="141:141">
      <c r="EK47045" s="598"/>
    </row>
    <row r="47046" spans="141:141">
      <c r="EK47046" s="598"/>
    </row>
    <row r="47047" spans="141:141">
      <c r="EK47047" s="598"/>
    </row>
    <row r="47048" spans="141:141">
      <c r="EK47048" s="598"/>
    </row>
    <row r="47049" spans="141:141">
      <c r="EK47049" s="598"/>
    </row>
    <row r="47050" spans="141:141">
      <c r="EK47050" s="598"/>
    </row>
    <row r="47051" spans="141:141">
      <c r="EK47051" s="598"/>
    </row>
    <row r="47052" spans="141:141">
      <c r="EK47052" s="598"/>
    </row>
    <row r="47053" spans="141:141">
      <c r="EK47053" s="598"/>
    </row>
    <row r="47054" spans="141:141">
      <c r="EK47054" s="598"/>
    </row>
    <row r="47055" spans="141:141">
      <c r="EK47055" s="598"/>
    </row>
    <row r="47056" spans="141:141">
      <c r="EK47056" s="598"/>
    </row>
    <row r="47057" spans="141:141">
      <c r="EK47057" s="598"/>
    </row>
    <row r="47058" spans="141:141">
      <c r="EK47058" s="598"/>
    </row>
    <row r="47059" spans="141:141">
      <c r="EK47059" s="598"/>
    </row>
    <row r="47060" spans="141:141">
      <c r="EK47060" s="598"/>
    </row>
    <row r="47061" spans="141:141">
      <c r="EK47061" s="598"/>
    </row>
    <row r="47062" spans="141:141">
      <c r="EK47062" s="598"/>
    </row>
    <row r="47063" spans="141:141">
      <c r="EK47063" s="598"/>
    </row>
    <row r="47064" spans="141:141">
      <c r="EK47064" s="598"/>
    </row>
    <row r="47065" spans="141:141">
      <c r="EK47065" s="598"/>
    </row>
    <row r="47066" spans="141:141">
      <c r="EK47066" s="598"/>
    </row>
    <row r="47067" spans="141:141">
      <c r="EK47067" s="598"/>
    </row>
    <row r="47068" spans="141:141">
      <c r="EK47068" s="598"/>
    </row>
    <row r="47069" spans="141:141">
      <c r="EK47069" s="598"/>
    </row>
    <row r="47070" spans="141:141">
      <c r="EK47070" s="598"/>
    </row>
    <row r="47071" spans="141:141">
      <c r="EK47071" s="598"/>
    </row>
    <row r="47072" spans="141:141">
      <c r="EK47072" s="598"/>
    </row>
    <row r="47073" spans="141:141">
      <c r="EK47073" s="598"/>
    </row>
    <row r="47074" spans="141:141">
      <c r="EK47074" s="598"/>
    </row>
    <row r="47075" spans="141:141">
      <c r="EK47075" s="598"/>
    </row>
    <row r="47076" spans="141:141">
      <c r="EK47076" s="598"/>
    </row>
    <row r="47077" spans="141:141">
      <c r="EK47077" s="598"/>
    </row>
    <row r="47078" spans="141:141">
      <c r="EK47078" s="598"/>
    </row>
    <row r="47079" spans="141:141">
      <c r="EK47079" s="598"/>
    </row>
    <row r="47080" spans="141:141">
      <c r="EK47080" s="598"/>
    </row>
    <row r="47081" spans="141:141">
      <c r="EK47081" s="598"/>
    </row>
    <row r="47082" spans="141:141">
      <c r="EK47082" s="598"/>
    </row>
    <row r="47083" spans="141:141">
      <c r="EK47083" s="598"/>
    </row>
    <row r="47084" spans="141:141">
      <c r="EK47084" s="598"/>
    </row>
    <row r="47085" spans="141:141">
      <c r="EK47085" s="598"/>
    </row>
    <row r="47086" spans="141:141">
      <c r="EK47086" s="598"/>
    </row>
    <row r="47087" spans="141:141">
      <c r="EK47087" s="598"/>
    </row>
    <row r="47088" spans="141:141">
      <c r="EK47088" s="598"/>
    </row>
    <row r="47089" spans="141:141">
      <c r="EK47089" s="598"/>
    </row>
    <row r="47090" spans="141:141">
      <c r="EK47090" s="598"/>
    </row>
    <row r="47091" spans="141:141">
      <c r="EK47091" s="598"/>
    </row>
    <row r="47092" spans="141:141">
      <c r="EK47092" s="598"/>
    </row>
    <row r="47093" spans="141:141">
      <c r="EK47093" s="598"/>
    </row>
    <row r="47094" spans="141:141">
      <c r="EK47094" s="598"/>
    </row>
    <row r="47095" spans="141:141">
      <c r="EK47095" s="598"/>
    </row>
    <row r="47096" spans="141:141">
      <c r="EK47096" s="598"/>
    </row>
    <row r="47097" spans="141:141">
      <c r="EK47097" s="598"/>
    </row>
    <row r="47098" spans="141:141">
      <c r="EK47098" s="598"/>
    </row>
    <row r="47099" spans="141:141">
      <c r="EK47099" s="598"/>
    </row>
    <row r="47100" spans="141:141">
      <c r="EK47100" s="598"/>
    </row>
    <row r="47101" spans="141:141">
      <c r="EK47101" s="598"/>
    </row>
    <row r="47102" spans="141:141">
      <c r="EK47102" s="598"/>
    </row>
    <row r="47103" spans="141:141">
      <c r="EK47103" s="598"/>
    </row>
    <row r="47104" spans="141:141">
      <c r="EK47104" s="598"/>
    </row>
    <row r="47105" spans="141:141">
      <c r="EK47105" s="598"/>
    </row>
    <row r="47106" spans="141:141">
      <c r="EK47106" s="598"/>
    </row>
    <row r="47107" spans="141:141">
      <c r="EK47107" s="598"/>
    </row>
    <row r="47108" spans="141:141">
      <c r="EK47108" s="598"/>
    </row>
    <row r="47109" spans="141:141">
      <c r="EK47109" s="598"/>
    </row>
    <row r="47110" spans="141:141">
      <c r="EK47110" s="598"/>
    </row>
    <row r="47111" spans="141:141">
      <c r="EK47111" s="598"/>
    </row>
    <row r="47112" spans="141:141">
      <c r="EK47112" s="598"/>
    </row>
    <row r="47113" spans="141:141">
      <c r="EK47113" s="598"/>
    </row>
    <row r="47114" spans="141:141">
      <c r="EK47114" s="598"/>
    </row>
    <row r="47115" spans="141:141">
      <c r="EK47115" s="598"/>
    </row>
    <row r="47116" spans="141:141">
      <c r="EK47116" s="598"/>
    </row>
    <row r="47117" spans="141:141">
      <c r="EK47117" s="598"/>
    </row>
    <row r="47118" spans="141:141">
      <c r="EK47118" s="598"/>
    </row>
    <row r="47119" spans="141:141">
      <c r="EK47119" s="598"/>
    </row>
    <row r="47120" spans="141:141">
      <c r="EK47120" s="598"/>
    </row>
    <row r="47121" spans="141:141">
      <c r="EK47121" s="598"/>
    </row>
    <row r="47122" spans="141:141">
      <c r="EK47122" s="598"/>
    </row>
    <row r="47123" spans="141:141">
      <c r="EK47123" s="598"/>
    </row>
    <row r="47124" spans="141:141">
      <c r="EK47124" s="598"/>
    </row>
    <row r="47125" spans="141:141">
      <c r="EK47125" s="598"/>
    </row>
    <row r="47126" spans="141:141">
      <c r="EK47126" s="598"/>
    </row>
    <row r="47127" spans="141:141">
      <c r="EK47127" s="598"/>
    </row>
    <row r="47128" spans="141:141">
      <c r="EK47128" s="598"/>
    </row>
    <row r="47129" spans="141:141">
      <c r="EK47129" s="598"/>
    </row>
    <row r="47130" spans="141:141">
      <c r="EK47130" s="598"/>
    </row>
    <row r="47131" spans="141:141">
      <c r="EK47131" s="598"/>
    </row>
    <row r="47132" spans="141:141">
      <c r="EK47132" s="598"/>
    </row>
    <row r="47133" spans="141:141">
      <c r="EK47133" s="598"/>
    </row>
    <row r="47134" spans="141:141">
      <c r="EK47134" s="598"/>
    </row>
    <row r="47135" spans="141:141">
      <c r="EK47135" s="598"/>
    </row>
    <row r="47136" spans="141:141">
      <c r="EK47136" s="598"/>
    </row>
    <row r="47137" spans="141:141">
      <c r="EK47137" s="598"/>
    </row>
    <row r="47138" spans="141:141">
      <c r="EK47138" s="598"/>
    </row>
    <row r="47139" spans="141:141">
      <c r="EK47139" s="598"/>
    </row>
    <row r="47140" spans="141:141">
      <c r="EK47140" s="598"/>
    </row>
    <row r="47141" spans="141:141">
      <c r="EK47141" s="598"/>
    </row>
    <row r="47142" spans="141:141">
      <c r="EK47142" s="598"/>
    </row>
    <row r="47143" spans="141:141">
      <c r="EK47143" s="598"/>
    </row>
    <row r="47144" spans="141:141">
      <c r="EK47144" s="598"/>
    </row>
    <row r="47145" spans="141:141">
      <c r="EK47145" s="598"/>
    </row>
    <row r="47146" spans="141:141">
      <c r="EK47146" s="598"/>
    </row>
    <row r="47147" spans="141:141">
      <c r="EK47147" s="598"/>
    </row>
    <row r="47148" spans="141:141">
      <c r="EK47148" s="598"/>
    </row>
    <row r="47149" spans="141:141">
      <c r="EK47149" s="598"/>
    </row>
    <row r="47150" spans="141:141">
      <c r="EK47150" s="598"/>
    </row>
    <row r="47151" spans="141:141">
      <c r="EK47151" s="598"/>
    </row>
    <row r="47152" spans="141:141">
      <c r="EK47152" s="598"/>
    </row>
    <row r="47153" spans="141:141">
      <c r="EK47153" s="598"/>
    </row>
    <row r="47154" spans="141:141">
      <c r="EK47154" s="598"/>
    </row>
    <row r="47155" spans="141:141">
      <c r="EK47155" s="598"/>
    </row>
    <row r="47156" spans="141:141">
      <c r="EK47156" s="598"/>
    </row>
    <row r="47157" spans="141:141">
      <c r="EK47157" s="598"/>
    </row>
    <row r="47158" spans="141:141">
      <c r="EK47158" s="598"/>
    </row>
    <row r="47159" spans="141:141">
      <c r="EK47159" s="598"/>
    </row>
    <row r="47160" spans="141:141">
      <c r="EK47160" s="598"/>
    </row>
    <row r="47161" spans="141:141">
      <c r="EK47161" s="598"/>
    </row>
    <row r="47162" spans="141:141">
      <c r="EK47162" s="598"/>
    </row>
    <row r="47163" spans="141:141">
      <c r="EK47163" s="598"/>
    </row>
    <row r="47164" spans="141:141">
      <c r="EK47164" s="598"/>
    </row>
    <row r="47165" spans="141:141">
      <c r="EK47165" s="598"/>
    </row>
    <row r="47166" spans="141:141">
      <c r="EK47166" s="598"/>
    </row>
    <row r="47167" spans="141:141">
      <c r="EK47167" s="598"/>
    </row>
    <row r="47168" spans="141:141">
      <c r="EK47168" s="598"/>
    </row>
    <row r="47169" spans="141:141">
      <c r="EK47169" s="598"/>
    </row>
    <row r="47170" spans="141:141">
      <c r="EK47170" s="598"/>
    </row>
    <row r="47171" spans="141:141">
      <c r="EK47171" s="598"/>
    </row>
    <row r="47172" spans="141:141">
      <c r="EK47172" s="598"/>
    </row>
    <row r="47173" spans="141:141">
      <c r="EK47173" s="598"/>
    </row>
    <row r="47174" spans="141:141">
      <c r="EK47174" s="598"/>
    </row>
    <row r="47175" spans="141:141">
      <c r="EK47175" s="598"/>
    </row>
    <row r="47176" spans="141:141">
      <c r="EK47176" s="598"/>
    </row>
    <row r="47177" spans="141:141">
      <c r="EK47177" s="598"/>
    </row>
    <row r="47178" spans="141:141">
      <c r="EK47178" s="598"/>
    </row>
    <row r="47179" spans="141:141">
      <c r="EK47179" s="598"/>
    </row>
    <row r="47180" spans="141:141">
      <c r="EK47180" s="598"/>
    </row>
    <row r="47181" spans="141:141">
      <c r="EK47181" s="598"/>
    </row>
    <row r="47182" spans="141:141">
      <c r="EK47182" s="598"/>
    </row>
    <row r="47183" spans="141:141">
      <c r="EK47183" s="598"/>
    </row>
    <row r="47184" spans="141:141">
      <c r="EK47184" s="598"/>
    </row>
    <row r="47185" spans="141:141">
      <c r="EK47185" s="598"/>
    </row>
    <row r="47186" spans="141:141">
      <c r="EK47186" s="598"/>
    </row>
    <row r="47187" spans="141:141">
      <c r="EK47187" s="598"/>
    </row>
    <row r="47188" spans="141:141">
      <c r="EK47188" s="598"/>
    </row>
    <row r="47189" spans="141:141">
      <c r="EK47189" s="598"/>
    </row>
    <row r="47190" spans="141:141">
      <c r="EK47190" s="598"/>
    </row>
    <row r="47191" spans="141:141">
      <c r="EK47191" s="598"/>
    </row>
    <row r="47192" spans="141:141">
      <c r="EK47192" s="598"/>
    </row>
    <row r="47193" spans="141:141">
      <c r="EK47193" s="598"/>
    </row>
    <row r="47194" spans="141:141">
      <c r="EK47194" s="598"/>
    </row>
    <row r="47195" spans="141:141">
      <c r="EK47195" s="598"/>
    </row>
    <row r="47196" spans="141:141">
      <c r="EK47196" s="598"/>
    </row>
    <row r="47197" spans="141:141">
      <c r="EK47197" s="598"/>
    </row>
    <row r="47198" spans="141:141">
      <c r="EK47198" s="598"/>
    </row>
    <row r="47199" spans="141:141">
      <c r="EK47199" s="598"/>
    </row>
    <row r="47200" spans="141:141">
      <c r="EK47200" s="598"/>
    </row>
    <row r="47201" spans="141:141">
      <c r="EK47201" s="598"/>
    </row>
    <row r="47202" spans="141:141">
      <c r="EK47202" s="598"/>
    </row>
    <row r="47203" spans="141:141">
      <c r="EK47203" s="598"/>
    </row>
    <row r="47204" spans="141:141">
      <c r="EK47204" s="598"/>
    </row>
    <row r="47205" spans="141:141">
      <c r="EK47205" s="598"/>
    </row>
    <row r="47206" spans="141:141">
      <c r="EK47206" s="598"/>
    </row>
    <row r="47207" spans="141:141">
      <c r="EK47207" s="598"/>
    </row>
    <row r="47208" spans="141:141">
      <c r="EK47208" s="598"/>
    </row>
    <row r="47209" spans="141:141">
      <c r="EK47209" s="598"/>
    </row>
    <row r="47210" spans="141:141">
      <c r="EK47210" s="598"/>
    </row>
    <row r="47211" spans="141:141">
      <c r="EK47211" s="598"/>
    </row>
    <row r="47212" spans="141:141">
      <c r="EK47212" s="598"/>
    </row>
    <row r="47213" spans="141:141">
      <c r="EK47213" s="598"/>
    </row>
    <row r="47214" spans="141:141">
      <c r="EK47214" s="598"/>
    </row>
    <row r="47215" spans="141:141">
      <c r="EK47215" s="598"/>
    </row>
    <row r="47216" spans="141:141">
      <c r="EK47216" s="598"/>
    </row>
    <row r="47217" spans="141:141">
      <c r="EK47217" s="598"/>
    </row>
    <row r="47218" spans="141:141">
      <c r="EK47218" s="598"/>
    </row>
    <row r="47219" spans="141:141">
      <c r="EK47219" s="598"/>
    </row>
    <row r="47220" spans="141:141">
      <c r="EK47220" s="598"/>
    </row>
    <row r="47221" spans="141:141">
      <c r="EK47221" s="598"/>
    </row>
    <row r="47222" spans="141:141">
      <c r="EK47222" s="598"/>
    </row>
    <row r="47223" spans="141:141">
      <c r="EK47223" s="598"/>
    </row>
    <row r="47224" spans="141:141">
      <c r="EK47224" s="598"/>
    </row>
    <row r="47225" spans="141:141">
      <c r="EK47225" s="598"/>
    </row>
    <row r="47226" spans="141:141">
      <c r="EK47226" s="598"/>
    </row>
    <row r="47227" spans="141:141">
      <c r="EK47227" s="598"/>
    </row>
    <row r="47228" spans="141:141">
      <c r="EK47228" s="598"/>
    </row>
    <row r="47229" spans="141:141">
      <c r="EK47229" s="598"/>
    </row>
    <row r="47230" spans="141:141">
      <c r="EK47230" s="598"/>
    </row>
    <row r="47231" spans="141:141">
      <c r="EK47231" s="598"/>
    </row>
    <row r="47232" spans="141:141">
      <c r="EK47232" s="598"/>
    </row>
    <row r="47233" spans="141:141">
      <c r="EK47233" s="598"/>
    </row>
    <row r="47234" spans="141:141">
      <c r="EK47234" s="598"/>
    </row>
    <row r="47235" spans="141:141">
      <c r="EK47235" s="598"/>
    </row>
    <row r="47236" spans="141:141">
      <c r="EK47236" s="598"/>
    </row>
    <row r="47237" spans="141:141">
      <c r="EK47237" s="598"/>
    </row>
    <row r="47238" spans="141:141">
      <c r="EK47238" s="598"/>
    </row>
    <row r="47239" spans="141:141">
      <c r="EK47239" s="598"/>
    </row>
    <row r="47240" spans="141:141">
      <c r="EK47240" s="598"/>
    </row>
    <row r="47241" spans="141:141">
      <c r="EK47241" s="598"/>
    </row>
    <row r="47242" spans="141:141">
      <c r="EK47242" s="598"/>
    </row>
    <row r="47243" spans="141:141">
      <c r="EK47243" s="598"/>
    </row>
    <row r="47244" spans="141:141">
      <c r="EK47244" s="598"/>
    </row>
    <row r="47245" spans="141:141">
      <c r="EK47245" s="598"/>
    </row>
    <row r="47246" spans="141:141">
      <c r="EK47246" s="598"/>
    </row>
    <row r="47247" spans="141:141">
      <c r="EK47247" s="598"/>
    </row>
    <row r="47248" spans="141:141">
      <c r="EK47248" s="598"/>
    </row>
    <row r="47249" spans="141:141">
      <c r="EK47249" s="598"/>
    </row>
    <row r="47250" spans="141:141">
      <c r="EK47250" s="598"/>
    </row>
    <row r="47251" spans="141:141">
      <c r="EK47251" s="598"/>
    </row>
    <row r="47252" spans="141:141">
      <c r="EK47252" s="598"/>
    </row>
    <row r="47253" spans="141:141">
      <c r="EK47253" s="598"/>
    </row>
    <row r="47254" spans="141:141">
      <c r="EK47254" s="598"/>
    </row>
    <row r="47255" spans="141:141">
      <c r="EK47255" s="598"/>
    </row>
    <row r="47256" spans="141:141">
      <c r="EK47256" s="598"/>
    </row>
    <row r="47257" spans="141:141">
      <c r="EK47257" s="598"/>
    </row>
    <row r="47258" spans="141:141">
      <c r="EK47258" s="598"/>
    </row>
    <row r="47259" spans="141:141">
      <c r="EK47259" s="598"/>
    </row>
    <row r="47260" spans="141:141">
      <c r="EK47260" s="598"/>
    </row>
    <row r="47261" spans="141:141">
      <c r="EK47261" s="598"/>
    </row>
    <row r="47262" spans="141:141">
      <c r="EK47262" s="598"/>
    </row>
    <row r="47263" spans="141:141">
      <c r="EK47263" s="598"/>
    </row>
    <row r="47264" spans="141:141">
      <c r="EK47264" s="598"/>
    </row>
    <row r="47265" spans="141:141">
      <c r="EK47265" s="598"/>
    </row>
    <row r="47266" spans="141:141">
      <c r="EK47266" s="598"/>
    </row>
    <row r="47267" spans="141:141">
      <c r="EK47267" s="598"/>
    </row>
    <row r="47268" spans="141:141">
      <c r="EK47268" s="598"/>
    </row>
    <row r="47269" spans="141:141">
      <c r="EK47269" s="598"/>
    </row>
    <row r="47270" spans="141:141">
      <c r="EK47270" s="598"/>
    </row>
    <row r="47271" spans="141:141">
      <c r="EK47271" s="598"/>
    </row>
    <row r="47272" spans="141:141">
      <c r="EK47272" s="598"/>
    </row>
    <row r="47273" spans="141:141">
      <c r="EK47273" s="598"/>
    </row>
    <row r="47274" spans="141:141">
      <c r="EK47274" s="598"/>
    </row>
    <row r="47275" spans="141:141">
      <c r="EK47275" s="598"/>
    </row>
    <row r="47276" spans="141:141">
      <c r="EK47276" s="598"/>
    </row>
    <row r="47277" spans="141:141">
      <c r="EK47277" s="598"/>
    </row>
    <row r="47278" spans="141:141">
      <c r="EK47278" s="598"/>
    </row>
    <row r="47279" spans="141:141">
      <c r="EK47279" s="598"/>
    </row>
    <row r="47280" spans="141:141">
      <c r="EK47280" s="598"/>
    </row>
    <row r="47281" spans="141:141">
      <c r="EK47281" s="598"/>
    </row>
    <row r="47282" spans="141:141">
      <c r="EK47282" s="598"/>
    </row>
    <row r="47283" spans="141:141">
      <c r="EK47283" s="598"/>
    </row>
    <row r="47284" spans="141:141">
      <c r="EK47284" s="598"/>
    </row>
    <row r="47285" spans="141:141">
      <c r="EK47285" s="598"/>
    </row>
    <row r="47286" spans="141:141">
      <c r="EK47286" s="598"/>
    </row>
    <row r="47287" spans="141:141">
      <c r="EK47287" s="598"/>
    </row>
    <row r="47288" spans="141:141">
      <c r="EK47288" s="598"/>
    </row>
    <row r="47289" spans="141:141">
      <c r="EK47289" s="598"/>
    </row>
    <row r="47290" spans="141:141">
      <c r="EK47290" s="598"/>
    </row>
    <row r="47291" spans="141:141">
      <c r="EK47291" s="598"/>
    </row>
    <row r="47292" spans="141:141">
      <c r="EK47292" s="598"/>
    </row>
    <row r="47293" spans="141:141">
      <c r="EK47293" s="598"/>
    </row>
    <row r="47294" spans="141:141">
      <c r="EK47294" s="598"/>
    </row>
    <row r="47295" spans="141:141">
      <c r="EK47295" s="598"/>
    </row>
    <row r="47296" spans="141:141">
      <c r="EK47296" s="598"/>
    </row>
    <row r="47297" spans="141:141">
      <c r="EK47297" s="598"/>
    </row>
    <row r="47298" spans="141:141">
      <c r="EK47298" s="598"/>
    </row>
    <row r="47299" spans="141:141">
      <c r="EK47299" s="598"/>
    </row>
    <row r="47300" spans="141:141">
      <c r="EK47300" s="598"/>
    </row>
    <row r="47301" spans="141:141">
      <c r="EK47301" s="598"/>
    </row>
    <row r="47302" spans="141:141">
      <c r="EK47302" s="598"/>
    </row>
    <row r="47303" spans="141:141">
      <c r="EK47303" s="598"/>
    </row>
    <row r="47304" spans="141:141">
      <c r="EK47304" s="598"/>
    </row>
    <row r="47305" spans="141:141">
      <c r="EK47305" s="598"/>
    </row>
    <row r="47306" spans="141:141">
      <c r="EK47306" s="598"/>
    </row>
    <row r="47307" spans="141:141">
      <c r="EK47307" s="598"/>
    </row>
    <row r="47308" spans="141:141">
      <c r="EK47308" s="598"/>
    </row>
    <row r="47309" spans="141:141">
      <c r="EK47309" s="598"/>
    </row>
    <row r="47310" spans="141:141">
      <c r="EK47310" s="598"/>
    </row>
    <row r="47311" spans="141:141">
      <c r="EK47311" s="598"/>
    </row>
    <row r="47312" spans="141:141">
      <c r="EK47312" s="598"/>
    </row>
    <row r="47313" spans="141:141">
      <c r="EK47313" s="598"/>
    </row>
    <row r="47314" spans="141:141">
      <c r="EK47314" s="598"/>
    </row>
    <row r="47315" spans="141:141">
      <c r="EK47315" s="598"/>
    </row>
    <row r="47316" spans="141:141">
      <c r="EK47316" s="598"/>
    </row>
    <row r="47317" spans="141:141">
      <c r="EK47317" s="598"/>
    </row>
    <row r="47318" spans="141:141">
      <c r="EK47318" s="598"/>
    </row>
    <row r="47319" spans="141:141">
      <c r="EK47319" s="598"/>
    </row>
    <row r="47320" spans="141:141">
      <c r="EK47320" s="598"/>
    </row>
    <row r="47321" spans="141:141">
      <c r="EK47321" s="598"/>
    </row>
    <row r="47322" spans="141:141">
      <c r="EK47322" s="598"/>
    </row>
    <row r="47323" spans="141:141">
      <c r="EK47323" s="598"/>
    </row>
    <row r="47324" spans="141:141">
      <c r="EK47324" s="598"/>
    </row>
    <row r="47325" spans="141:141">
      <c r="EK47325" s="598"/>
    </row>
    <row r="47326" spans="141:141">
      <c r="EK47326" s="598"/>
    </row>
    <row r="47327" spans="141:141">
      <c r="EK47327" s="598"/>
    </row>
    <row r="47328" spans="141:141">
      <c r="EK47328" s="598"/>
    </row>
    <row r="47329" spans="141:141">
      <c r="EK47329" s="598"/>
    </row>
    <row r="47330" spans="141:141">
      <c r="EK47330" s="598"/>
    </row>
    <row r="47331" spans="141:141">
      <c r="EK47331" s="598"/>
    </row>
    <row r="47332" spans="141:141">
      <c r="EK47332" s="598"/>
    </row>
    <row r="47333" spans="141:141">
      <c r="EK47333" s="598"/>
    </row>
    <row r="47334" spans="141:141">
      <c r="EK47334" s="598"/>
    </row>
    <row r="47335" spans="141:141">
      <c r="EK47335" s="598"/>
    </row>
    <row r="47336" spans="141:141">
      <c r="EK47336" s="598"/>
    </row>
    <row r="47337" spans="141:141">
      <c r="EK47337" s="598"/>
    </row>
    <row r="47338" spans="141:141">
      <c r="EK47338" s="598"/>
    </row>
    <row r="47339" spans="141:141">
      <c r="EK47339" s="598"/>
    </row>
    <row r="47340" spans="141:141">
      <c r="EK47340" s="598"/>
    </row>
    <row r="47341" spans="141:141">
      <c r="EK47341" s="598"/>
    </row>
    <row r="47342" spans="141:141">
      <c r="EK47342" s="598"/>
    </row>
    <row r="47343" spans="141:141">
      <c r="EK47343" s="598"/>
    </row>
    <row r="47344" spans="141:141">
      <c r="EK47344" s="598"/>
    </row>
    <row r="47345" spans="141:141">
      <c r="EK47345" s="598"/>
    </row>
    <row r="47346" spans="141:141">
      <c r="EK47346" s="598"/>
    </row>
    <row r="47347" spans="141:141">
      <c r="EK47347" s="598"/>
    </row>
    <row r="47348" spans="141:141">
      <c r="EK47348" s="598"/>
    </row>
    <row r="47349" spans="141:141">
      <c r="EK47349" s="598"/>
    </row>
    <row r="47350" spans="141:141">
      <c r="EK47350" s="598"/>
    </row>
    <row r="47351" spans="141:141">
      <c r="EK47351" s="598"/>
    </row>
    <row r="47352" spans="141:141">
      <c r="EK47352" s="598"/>
    </row>
    <row r="47353" spans="141:141">
      <c r="EK47353" s="598"/>
    </row>
    <row r="47354" spans="141:141">
      <c r="EK47354" s="598"/>
    </row>
    <row r="47355" spans="141:141">
      <c r="EK47355" s="598"/>
    </row>
    <row r="47356" spans="141:141">
      <c r="EK47356" s="598"/>
    </row>
    <row r="47357" spans="141:141">
      <c r="EK47357" s="598"/>
    </row>
    <row r="47358" spans="141:141">
      <c r="EK47358" s="598"/>
    </row>
    <row r="47359" spans="141:141">
      <c r="EK47359" s="598"/>
    </row>
    <row r="47360" spans="141:141">
      <c r="EK47360" s="598"/>
    </row>
    <row r="47361" spans="141:141">
      <c r="EK47361" s="598"/>
    </row>
    <row r="47362" spans="141:141">
      <c r="EK47362" s="598"/>
    </row>
    <row r="47363" spans="141:141">
      <c r="EK47363" s="598"/>
    </row>
    <row r="47364" spans="141:141">
      <c r="EK47364" s="598"/>
    </row>
    <row r="47365" spans="141:141">
      <c r="EK47365" s="598"/>
    </row>
    <row r="47366" spans="141:141">
      <c r="EK47366" s="598"/>
    </row>
    <row r="47367" spans="141:141">
      <c r="EK47367" s="598"/>
    </row>
    <row r="47368" spans="141:141">
      <c r="EK47368" s="598"/>
    </row>
    <row r="47369" spans="141:141">
      <c r="EK47369" s="598"/>
    </row>
    <row r="47370" spans="141:141">
      <c r="EK47370" s="598"/>
    </row>
    <row r="47371" spans="141:141">
      <c r="EK47371" s="598"/>
    </row>
    <row r="47372" spans="141:141">
      <c r="EK47372" s="598"/>
    </row>
    <row r="47373" spans="141:141">
      <c r="EK47373" s="598"/>
    </row>
    <row r="47374" spans="141:141">
      <c r="EK47374" s="598"/>
    </row>
    <row r="47375" spans="141:141">
      <c r="EK47375" s="598"/>
    </row>
    <row r="47376" spans="141:141">
      <c r="EK47376" s="598"/>
    </row>
    <row r="47377" spans="141:141">
      <c r="EK47377" s="598"/>
    </row>
    <row r="47378" spans="141:141">
      <c r="EK47378" s="598"/>
    </row>
    <row r="47379" spans="141:141">
      <c r="EK47379" s="598"/>
    </row>
    <row r="47380" spans="141:141">
      <c r="EK47380" s="598"/>
    </row>
    <row r="47381" spans="141:141">
      <c r="EK47381" s="598"/>
    </row>
    <row r="47382" spans="141:141">
      <c r="EK47382" s="598"/>
    </row>
    <row r="47383" spans="141:141">
      <c r="EK47383" s="598"/>
    </row>
    <row r="47384" spans="141:141">
      <c r="EK47384" s="598"/>
    </row>
    <row r="47385" spans="141:141">
      <c r="EK47385" s="598"/>
    </row>
    <row r="47386" spans="141:141">
      <c r="EK47386" s="598"/>
    </row>
    <row r="47387" spans="141:141">
      <c r="EK47387" s="598"/>
    </row>
    <row r="47388" spans="141:141">
      <c r="EK47388" s="598"/>
    </row>
    <row r="47389" spans="141:141">
      <c r="EK47389" s="598"/>
    </row>
    <row r="47390" spans="141:141">
      <c r="EK47390" s="598"/>
    </row>
    <row r="47391" spans="141:141">
      <c r="EK47391" s="598"/>
    </row>
    <row r="47392" spans="141:141">
      <c r="EK47392" s="598"/>
    </row>
    <row r="47393" spans="141:141">
      <c r="EK47393" s="598"/>
    </row>
    <row r="47394" spans="141:141">
      <c r="EK47394" s="598"/>
    </row>
    <row r="47395" spans="141:141">
      <c r="EK47395" s="598"/>
    </row>
    <row r="47396" spans="141:141">
      <c r="EK47396" s="598"/>
    </row>
    <row r="47397" spans="141:141">
      <c r="EK47397" s="598"/>
    </row>
    <row r="47398" spans="141:141">
      <c r="EK47398" s="598"/>
    </row>
    <row r="47399" spans="141:141">
      <c r="EK47399" s="598"/>
    </row>
    <row r="47400" spans="141:141">
      <c r="EK47400" s="598"/>
    </row>
    <row r="47401" spans="141:141">
      <c r="EK47401" s="598"/>
    </row>
    <row r="47402" spans="141:141">
      <c r="EK47402" s="598"/>
    </row>
    <row r="47403" spans="141:141">
      <c r="EK47403" s="598"/>
    </row>
    <row r="47404" spans="141:141">
      <c r="EK47404" s="598"/>
    </row>
    <row r="47405" spans="141:141">
      <c r="EK47405" s="598"/>
    </row>
    <row r="47406" spans="141:141">
      <c r="EK47406" s="598"/>
    </row>
    <row r="47407" spans="141:141">
      <c r="EK47407" s="598"/>
    </row>
    <row r="47408" spans="141:141">
      <c r="EK47408" s="598"/>
    </row>
    <row r="47409" spans="141:141">
      <c r="EK47409" s="598"/>
    </row>
    <row r="47410" spans="141:141">
      <c r="EK47410" s="598"/>
    </row>
    <row r="47411" spans="141:141">
      <c r="EK47411" s="598"/>
    </row>
    <row r="47412" spans="141:141">
      <c r="EK47412" s="598"/>
    </row>
    <row r="47413" spans="141:141">
      <c r="EK47413" s="598"/>
    </row>
    <row r="47414" spans="141:141">
      <c r="EK47414" s="598"/>
    </row>
    <row r="47415" spans="141:141">
      <c r="EK47415" s="598"/>
    </row>
    <row r="47416" spans="141:141">
      <c r="EK47416" s="598"/>
    </row>
    <row r="47417" spans="141:141">
      <c r="EK47417" s="598"/>
    </row>
    <row r="47418" spans="141:141">
      <c r="EK47418" s="598"/>
    </row>
    <row r="47419" spans="141:141">
      <c r="EK47419" s="598"/>
    </row>
    <row r="47420" spans="141:141">
      <c r="EK47420" s="598"/>
    </row>
    <row r="47421" spans="141:141">
      <c r="EK47421" s="598"/>
    </row>
    <row r="47422" spans="141:141">
      <c r="EK47422" s="598"/>
    </row>
    <row r="47423" spans="141:141">
      <c r="EK47423" s="598"/>
    </row>
    <row r="47424" spans="141:141">
      <c r="EK47424" s="598"/>
    </row>
    <row r="47425" spans="141:141">
      <c r="EK47425" s="598"/>
    </row>
    <row r="47426" spans="141:141">
      <c r="EK47426" s="598"/>
    </row>
    <row r="47427" spans="141:141">
      <c r="EK47427" s="598"/>
    </row>
    <row r="47428" spans="141:141">
      <c r="EK47428" s="598"/>
    </row>
    <row r="47429" spans="141:141">
      <c r="EK47429" s="598"/>
    </row>
    <row r="47430" spans="141:141">
      <c r="EK47430" s="598"/>
    </row>
    <row r="47431" spans="141:141">
      <c r="EK47431" s="598"/>
    </row>
    <row r="47432" spans="141:141">
      <c r="EK47432" s="598"/>
    </row>
    <row r="47433" spans="141:141">
      <c r="EK47433" s="598"/>
    </row>
    <row r="47434" spans="141:141">
      <c r="EK47434" s="598"/>
    </row>
    <row r="47435" spans="141:141">
      <c r="EK47435" s="598"/>
    </row>
    <row r="47436" spans="141:141">
      <c r="EK47436" s="598"/>
    </row>
    <row r="47437" spans="141:141">
      <c r="EK47437" s="598"/>
    </row>
    <row r="47438" spans="141:141">
      <c r="EK47438" s="598"/>
    </row>
    <row r="47439" spans="141:141">
      <c r="EK47439" s="598"/>
    </row>
    <row r="47440" spans="141:141">
      <c r="EK47440" s="598"/>
    </row>
    <row r="47441" spans="141:141">
      <c r="EK47441" s="598"/>
    </row>
    <row r="47442" spans="141:141">
      <c r="EK47442" s="598"/>
    </row>
    <row r="47443" spans="141:141">
      <c r="EK47443" s="598"/>
    </row>
    <row r="47444" spans="141:141">
      <c r="EK47444" s="598"/>
    </row>
    <row r="47445" spans="141:141">
      <c r="EK47445" s="598"/>
    </row>
    <row r="47446" spans="141:141">
      <c r="EK47446" s="598"/>
    </row>
    <row r="47447" spans="141:141">
      <c r="EK47447" s="598"/>
    </row>
    <row r="47448" spans="141:141">
      <c r="EK47448" s="598"/>
    </row>
    <row r="47449" spans="141:141">
      <c r="EK47449" s="598"/>
    </row>
    <row r="47450" spans="141:141">
      <c r="EK47450" s="598"/>
    </row>
    <row r="47451" spans="141:141">
      <c r="EK47451" s="598"/>
    </row>
    <row r="47452" spans="141:141">
      <c r="EK47452" s="598"/>
    </row>
    <row r="47453" spans="141:141">
      <c r="EK47453" s="598"/>
    </row>
    <row r="47454" spans="141:141">
      <c r="EK47454" s="598"/>
    </row>
    <row r="47455" spans="141:141">
      <c r="EK47455" s="598"/>
    </row>
    <row r="47456" spans="141:141">
      <c r="EK47456" s="598"/>
    </row>
    <row r="47457" spans="141:141">
      <c r="EK47457" s="598"/>
    </row>
    <row r="47458" spans="141:141">
      <c r="EK47458" s="598"/>
    </row>
    <row r="47459" spans="141:141">
      <c r="EK47459" s="598"/>
    </row>
    <row r="47460" spans="141:141">
      <c r="EK47460" s="598"/>
    </row>
    <row r="47461" spans="141:141">
      <c r="EK47461" s="598"/>
    </row>
    <row r="47462" spans="141:141">
      <c r="EK47462" s="598"/>
    </row>
    <row r="47463" spans="141:141">
      <c r="EK47463" s="598"/>
    </row>
    <row r="47464" spans="141:141">
      <c r="EK47464" s="598"/>
    </row>
    <row r="47465" spans="141:141">
      <c r="EK47465" s="598"/>
    </row>
    <row r="47466" spans="141:141">
      <c r="EK47466" s="598"/>
    </row>
    <row r="47467" spans="141:141">
      <c r="EK47467" s="598"/>
    </row>
    <row r="47468" spans="141:141">
      <c r="EK47468" s="598"/>
    </row>
    <row r="47469" spans="141:141">
      <c r="EK47469" s="598"/>
    </row>
    <row r="47470" spans="141:141">
      <c r="EK47470" s="598"/>
    </row>
    <row r="47471" spans="141:141">
      <c r="EK47471" s="598"/>
    </row>
    <row r="47472" spans="141:141">
      <c r="EK47472" s="598"/>
    </row>
    <row r="47473" spans="141:141">
      <c r="EK47473" s="598"/>
    </row>
    <row r="47474" spans="141:141">
      <c r="EK47474" s="598"/>
    </row>
    <row r="47475" spans="141:141">
      <c r="EK47475" s="598"/>
    </row>
    <row r="47476" spans="141:141">
      <c r="EK47476" s="598"/>
    </row>
    <row r="47477" spans="141:141">
      <c r="EK47477" s="598"/>
    </row>
    <row r="47478" spans="141:141">
      <c r="EK47478" s="598"/>
    </row>
    <row r="47479" spans="141:141">
      <c r="EK47479" s="598"/>
    </row>
    <row r="47480" spans="141:141">
      <c r="EK47480" s="598"/>
    </row>
    <row r="47481" spans="141:141">
      <c r="EK47481" s="598"/>
    </row>
    <row r="47482" spans="141:141">
      <c r="EK47482" s="598"/>
    </row>
    <row r="47483" spans="141:141">
      <c r="EK47483" s="598"/>
    </row>
    <row r="47484" spans="141:141">
      <c r="EK47484" s="598"/>
    </row>
    <row r="47485" spans="141:141">
      <c r="EK47485" s="598"/>
    </row>
    <row r="47486" spans="141:141">
      <c r="EK47486" s="598"/>
    </row>
    <row r="47487" spans="141:141">
      <c r="EK47487" s="598"/>
    </row>
    <row r="47488" spans="141:141">
      <c r="EK47488" s="598"/>
    </row>
    <row r="47489" spans="141:141">
      <c r="EK47489" s="598"/>
    </row>
    <row r="47490" spans="141:141">
      <c r="EK47490" s="598"/>
    </row>
    <row r="47491" spans="141:141">
      <c r="EK47491" s="598"/>
    </row>
    <row r="47492" spans="141:141">
      <c r="EK47492" s="598"/>
    </row>
    <row r="47493" spans="141:141">
      <c r="EK47493" s="598"/>
    </row>
    <row r="47494" spans="141:141">
      <c r="EK47494" s="598"/>
    </row>
    <row r="47495" spans="141:141">
      <c r="EK47495" s="598"/>
    </row>
    <row r="47496" spans="141:141">
      <c r="EK47496" s="598"/>
    </row>
    <row r="47497" spans="141:141">
      <c r="EK47497" s="598"/>
    </row>
    <row r="47498" spans="141:141">
      <c r="EK47498" s="598"/>
    </row>
    <row r="47499" spans="141:141">
      <c r="EK47499" s="598"/>
    </row>
    <row r="47500" spans="141:141">
      <c r="EK47500" s="598"/>
    </row>
    <row r="47501" spans="141:141">
      <c r="EK47501" s="598"/>
    </row>
    <row r="47502" spans="141:141">
      <c r="EK47502" s="598"/>
    </row>
    <row r="47503" spans="141:141">
      <c r="EK47503" s="598"/>
    </row>
    <row r="47504" spans="141:141">
      <c r="EK47504" s="598"/>
    </row>
    <row r="47505" spans="141:141">
      <c r="EK47505" s="598"/>
    </row>
    <row r="47506" spans="141:141">
      <c r="EK47506" s="598"/>
    </row>
    <row r="47507" spans="141:141">
      <c r="EK47507" s="598"/>
    </row>
    <row r="47508" spans="141:141">
      <c r="EK47508" s="598"/>
    </row>
    <row r="47509" spans="141:141">
      <c r="EK47509" s="598"/>
    </row>
    <row r="47510" spans="141:141">
      <c r="EK47510" s="598"/>
    </row>
    <row r="47511" spans="141:141">
      <c r="EK47511" s="598"/>
    </row>
    <row r="47512" spans="141:141">
      <c r="EK47512" s="598"/>
    </row>
    <row r="47513" spans="141:141">
      <c r="EK47513" s="598"/>
    </row>
    <row r="47514" spans="141:141">
      <c r="EK47514" s="598"/>
    </row>
    <row r="47515" spans="141:141">
      <c r="EK47515" s="598"/>
    </row>
    <row r="47516" spans="141:141">
      <c r="EK47516" s="598"/>
    </row>
    <row r="47517" spans="141:141">
      <c r="EK47517" s="598"/>
    </row>
    <row r="47518" spans="141:141">
      <c r="EK47518" s="598"/>
    </row>
    <row r="47519" spans="141:141">
      <c r="EK47519" s="598"/>
    </row>
    <row r="47520" spans="141:141">
      <c r="EK47520" s="598"/>
    </row>
    <row r="47521" spans="141:141">
      <c r="EK47521" s="598"/>
    </row>
    <row r="47522" spans="141:141">
      <c r="EK47522" s="598"/>
    </row>
    <row r="47523" spans="141:141">
      <c r="EK47523" s="598"/>
    </row>
    <row r="47524" spans="141:141">
      <c r="EK47524" s="598"/>
    </row>
    <row r="47525" spans="141:141">
      <c r="EK47525" s="598"/>
    </row>
    <row r="47526" spans="141:141">
      <c r="EK47526" s="598"/>
    </row>
    <row r="47527" spans="141:141">
      <c r="EK47527" s="598"/>
    </row>
    <row r="47528" spans="141:141">
      <c r="EK47528" s="598"/>
    </row>
    <row r="47529" spans="141:141">
      <c r="EK47529" s="598"/>
    </row>
    <row r="47530" spans="141:141">
      <c r="EK47530" s="598"/>
    </row>
    <row r="47531" spans="141:141">
      <c r="EK47531" s="598"/>
    </row>
    <row r="47532" spans="141:141">
      <c r="EK47532" s="598"/>
    </row>
    <row r="47533" spans="141:141">
      <c r="EK47533" s="598"/>
    </row>
    <row r="47534" spans="141:141">
      <c r="EK47534" s="598"/>
    </row>
    <row r="47535" spans="141:141">
      <c r="EK47535" s="598"/>
    </row>
    <row r="47536" spans="141:141">
      <c r="EK47536" s="598"/>
    </row>
    <row r="47537" spans="141:141">
      <c r="EK47537" s="598"/>
    </row>
    <row r="47538" spans="141:141">
      <c r="EK47538" s="598"/>
    </row>
    <row r="47539" spans="141:141">
      <c r="EK47539" s="598"/>
    </row>
    <row r="47540" spans="141:141">
      <c r="EK47540" s="598"/>
    </row>
    <row r="47541" spans="141:141">
      <c r="EK47541" s="598"/>
    </row>
    <row r="47542" spans="141:141">
      <c r="EK47542" s="598"/>
    </row>
    <row r="47543" spans="141:141">
      <c r="EK47543" s="598"/>
    </row>
    <row r="47544" spans="141:141">
      <c r="EK47544" s="598"/>
    </row>
    <row r="47545" spans="141:141">
      <c r="EK47545" s="598"/>
    </row>
    <row r="47546" spans="141:141">
      <c r="EK47546" s="598"/>
    </row>
    <row r="47547" spans="141:141">
      <c r="EK47547" s="598"/>
    </row>
    <row r="47548" spans="141:141">
      <c r="EK47548" s="598"/>
    </row>
    <row r="47549" spans="141:141">
      <c r="EK47549" s="598"/>
    </row>
    <row r="47550" spans="141:141">
      <c r="EK47550" s="598"/>
    </row>
    <row r="47551" spans="141:141">
      <c r="EK47551" s="598"/>
    </row>
    <row r="47552" spans="141:141">
      <c r="EK47552" s="598"/>
    </row>
    <row r="47553" spans="141:141">
      <c r="EK47553" s="598"/>
    </row>
    <row r="47554" spans="141:141">
      <c r="EK47554" s="598"/>
    </row>
    <row r="47555" spans="141:141">
      <c r="EK47555" s="598"/>
    </row>
    <row r="47556" spans="141:141">
      <c r="EK47556" s="598"/>
    </row>
    <row r="47557" spans="141:141">
      <c r="EK47557" s="598"/>
    </row>
    <row r="47558" spans="141:141">
      <c r="EK47558" s="598"/>
    </row>
    <row r="47559" spans="141:141">
      <c r="EK47559" s="598"/>
    </row>
    <row r="47560" spans="141:141">
      <c r="EK47560" s="598"/>
    </row>
    <row r="47561" spans="141:141">
      <c r="EK47561" s="598"/>
    </row>
    <row r="47562" spans="141:141">
      <c r="EK47562" s="598"/>
    </row>
    <row r="47563" spans="141:141">
      <c r="EK47563" s="598"/>
    </row>
    <row r="47564" spans="141:141">
      <c r="EK47564" s="598"/>
    </row>
    <row r="47565" spans="141:141">
      <c r="EK47565" s="598"/>
    </row>
    <row r="47566" spans="141:141">
      <c r="EK47566" s="598"/>
    </row>
    <row r="47567" spans="141:141">
      <c r="EK47567" s="598"/>
    </row>
    <row r="47568" spans="141:141">
      <c r="EK47568" s="598"/>
    </row>
    <row r="47569" spans="141:141">
      <c r="EK47569" s="598"/>
    </row>
    <row r="47570" spans="141:141">
      <c r="EK47570" s="598"/>
    </row>
    <row r="47571" spans="141:141">
      <c r="EK47571" s="598"/>
    </row>
    <row r="47572" spans="141:141">
      <c r="EK47572" s="598"/>
    </row>
    <row r="47573" spans="141:141">
      <c r="EK47573" s="598"/>
    </row>
    <row r="47574" spans="141:141">
      <c r="EK47574" s="598"/>
    </row>
    <row r="47575" spans="141:141">
      <c r="EK47575" s="598"/>
    </row>
    <row r="47576" spans="141:141">
      <c r="EK47576" s="598"/>
    </row>
    <row r="47577" spans="141:141">
      <c r="EK47577" s="598"/>
    </row>
    <row r="47578" spans="141:141">
      <c r="EK47578" s="598"/>
    </row>
    <row r="47579" spans="141:141">
      <c r="EK47579" s="598"/>
    </row>
    <row r="47580" spans="141:141">
      <c r="EK47580" s="598"/>
    </row>
    <row r="47581" spans="141:141">
      <c r="EK47581" s="598"/>
    </row>
    <row r="47582" spans="141:141">
      <c r="EK47582" s="598"/>
    </row>
    <row r="47583" spans="141:141">
      <c r="EK47583" s="598"/>
    </row>
    <row r="47584" spans="141:141">
      <c r="EK47584" s="598"/>
    </row>
    <row r="47585" spans="141:141">
      <c r="EK47585" s="598"/>
    </row>
    <row r="47586" spans="141:141">
      <c r="EK47586" s="598"/>
    </row>
    <row r="47587" spans="141:141">
      <c r="EK47587" s="598"/>
    </row>
    <row r="47588" spans="141:141">
      <c r="EK47588" s="598"/>
    </row>
    <row r="47589" spans="141:141">
      <c r="EK47589" s="598"/>
    </row>
    <row r="47590" spans="141:141">
      <c r="EK47590" s="598"/>
    </row>
    <row r="47591" spans="141:141">
      <c r="EK47591" s="598"/>
    </row>
    <row r="47592" spans="141:141">
      <c r="EK47592" s="598"/>
    </row>
    <row r="47593" spans="141:141">
      <c r="EK47593" s="598"/>
    </row>
    <row r="47594" spans="141:141">
      <c r="EK47594" s="598"/>
    </row>
    <row r="47595" spans="141:141">
      <c r="EK47595" s="598"/>
    </row>
    <row r="47596" spans="141:141">
      <c r="EK47596" s="598"/>
    </row>
    <row r="47597" spans="141:141">
      <c r="EK47597" s="598"/>
    </row>
    <row r="47598" spans="141:141">
      <c r="EK47598" s="598"/>
    </row>
    <row r="47599" spans="141:141">
      <c r="EK47599" s="598"/>
    </row>
    <row r="47600" spans="141:141">
      <c r="EK47600" s="598"/>
    </row>
    <row r="47601" spans="141:141">
      <c r="EK47601" s="598"/>
    </row>
    <row r="47602" spans="141:141">
      <c r="EK47602" s="598"/>
    </row>
    <row r="47603" spans="141:141">
      <c r="EK47603" s="598"/>
    </row>
    <row r="47604" spans="141:141">
      <c r="EK47604" s="598"/>
    </row>
    <row r="47605" spans="141:141">
      <c r="EK47605" s="598"/>
    </row>
    <row r="47606" spans="141:141">
      <c r="EK47606" s="598"/>
    </row>
    <row r="47607" spans="141:141">
      <c r="EK47607" s="598"/>
    </row>
    <row r="47608" spans="141:141">
      <c r="EK47608" s="598"/>
    </row>
    <row r="47609" spans="141:141">
      <c r="EK47609" s="598"/>
    </row>
    <row r="47610" spans="141:141">
      <c r="EK47610" s="598"/>
    </row>
    <row r="47611" spans="141:141">
      <c r="EK47611" s="598"/>
    </row>
    <row r="47612" spans="141:141">
      <c r="EK47612" s="598"/>
    </row>
    <row r="47613" spans="141:141">
      <c r="EK47613" s="598"/>
    </row>
    <row r="47614" spans="141:141">
      <c r="EK47614" s="598"/>
    </row>
    <row r="47615" spans="141:141">
      <c r="EK47615" s="598"/>
    </row>
    <row r="47616" spans="141:141">
      <c r="EK47616" s="598"/>
    </row>
    <row r="47617" spans="141:141">
      <c r="EK47617" s="598"/>
    </row>
    <row r="47618" spans="141:141">
      <c r="EK47618" s="598"/>
    </row>
    <row r="47619" spans="141:141">
      <c r="EK47619" s="598"/>
    </row>
    <row r="47620" spans="141:141">
      <c r="EK47620" s="598"/>
    </row>
    <row r="47621" spans="141:141">
      <c r="EK47621" s="598"/>
    </row>
    <row r="47622" spans="141:141">
      <c r="EK47622" s="598"/>
    </row>
    <row r="47623" spans="141:141">
      <c r="EK47623" s="598"/>
    </row>
    <row r="47624" spans="141:141">
      <c r="EK47624" s="598"/>
    </row>
    <row r="47625" spans="141:141">
      <c r="EK47625" s="598"/>
    </row>
    <row r="47626" spans="141:141">
      <c r="EK47626" s="598"/>
    </row>
    <row r="47627" spans="141:141">
      <c r="EK47627" s="598"/>
    </row>
    <row r="47628" spans="141:141">
      <c r="EK47628" s="598"/>
    </row>
    <row r="47629" spans="141:141">
      <c r="EK47629" s="598"/>
    </row>
    <row r="47630" spans="141:141">
      <c r="EK47630" s="598"/>
    </row>
    <row r="47631" spans="141:141">
      <c r="EK47631" s="598"/>
    </row>
    <row r="47632" spans="141:141">
      <c r="EK47632" s="598"/>
    </row>
    <row r="47633" spans="141:141">
      <c r="EK47633" s="598"/>
    </row>
    <row r="47634" spans="141:141">
      <c r="EK47634" s="598"/>
    </row>
    <row r="47635" spans="141:141">
      <c r="EK47635" s="598"/>
    </row>
    <row r="47636" spans="141:141">
      <c r="EK47636" s="598"/>
    </row>
    <row r="47637" spans="141:141">
      <c r="EK47637" s="598"/>
    </row>
    <row r="47638" spans="141:141">
      <c r="EK47638" s="598"/>
    </row>
    <row r="47639" spans="141:141">
      <c r="EK47639" s="598"/>
    </row>
    <row r="47640" spans="141:141">
      <c r="EK47640" s="598"/>
    </row>
    <row r="47641" spans="141:141">
      <c r="EK47641" s="598"/>
    </row>
    <row r="47642" spans="141:141">
      <c r="EK47642" s="598"/>
    </row>
    <row r="47643" spans="141:141">
      <c r="EK47643" s="598"/>
    </row>
    <row r="47644" spans="141:141">
      <c r="EK47644" s="598"/>
    </row>
    <row r="47645" spans="141:141">
      <c r="EK47645" s="598"/>
    </row>
    <row r="47646" spans="141:141">
      <c r="EK47646" s="598"/>
    </row>
    <row r="47647" spans="141:141">
      <c r="EK47647" s="598"/>
    </row>
    <row r="47648" spans="141:141">
      <c r="EK47648" s="598"/>
    </row>
    <row r="47649" spans="141:141">
      <c r="EK47649" s="598"/>
    </row>
    <row r="47650" spans="141:141">
      <c r="EK47650" s="598"/>
    </row>
    <row r="47651" spans="141:141">
      <c r="EK47651" s="598"/>
    </row>
    <row r="47652" spans="141:141">
      <c r="EK47652" s="598"/>
    </row>
    <row r="47653" spans="141:141">
      <c r="EK47653" s="598"/>
    </row>
    <row r="47654" spans="141:141">
      <c r="EK47654" s="598"/>
    </row>
    <row r="47655" spans="141:141">
      <c r="EK47655" s="598"/>
    </row>
    <row r="47656" spans="141:141">
      <c r="EK47656" s="598"/>
    </row>
    <row r="47657" spans="141:141">
      <c r="EK47657" s="598"/>
    </row>
    <row r="47658" spans="141:141">
      <c r="EK47658" s="598"/>
    </row>
    <row r="47659" spans="141:141">
      <c r="EK47659" s="598"/>
    </row>
    <row r="47660" spans="141:141">
      <c r="EK47660" s="598"/>
    </row>
    <row r="47661" spans="141:141">
      <c r="EK47661" s="598"/>
    </row>
    <row r="47662" spans="141:141">
      <c r="EK47662" s="598"/>
    </row>
    <row r="47663" spans="141:141">
      <c r="EK47663" s="598"/>
    </row>
    <row r="47664" spans="141:141">
      <c r="EK47664" s="598"/>
    </row>
    <row r="47665" spans="141:141">
      <c r="EK47665" s="598"/>
    </row>
    <row r="47666" spans="141:141">
      <c r="EK47666" s="598"/>
    </row>
    <row r="47667" spans="141:141">
      <c r="EK47667" s="598"/>
    </row>
    <row r="47668" spans="141:141">
      <c r="EK47668" s="598"/>
    </row>
    <row r="47669" spans="141:141">
      <c r="EK47669" s="598"/>
    </row>
    <row r="47670" spans="141:141">
      <c r="EK47670" s="598"/>
    </row>
    <row r="47671" spans="141:141">
      <c r="EK47671" s="598"/>
    </row>
    <row r="47672" spans="141:141">
      <c r="EK47672" s="598"/>
    </row>
    <row r="47673" spans="141:141">
      <c r="EK47673" s="598"/>
    </row>
    <row r="47674" spans="141:141">
      <c r="EK47674" s="598"/>
    </row>
    <row r="47675" spans="141:141">
      <c r="EK47675" s="598"/>
    </row>
    <row r="47676" spans="141:141">
      <c r="EK47676" s="598"/>
    </row>
    <row r="47677" spans="141:141">
      <c r="EK47677" s="598"/>
    </row>
    <row r="47678" spans="141:141">
      <c r="EK47678" s="598"/>
    </row>
    <row r="47679" spans="141:141">
      <c r="EK47679" s="598"/>
    </row>
    <row r="47680" spans="141:141">
      <c r="EK47680" s="598"/>
    </row>
    <row r="47681" spans="141:141">
      <c r="EK47681" s="598"/>
    </row>
    <row r="47682" spans="141:141">
      <c r="EK47682" s="598"/>
    </row>
    <row r="47683" spans="141:141">
      <c r="EK47683" s="598"/>
    </row>
    <row r="47684" spans="141:141">
      <c r="EK47684" s="598"/>
    </row>
    <row r="47685" spans="141:141">
      <c r="EK47685" s="598"/>
    </row>
    <row r="47686" spans="141:141">
      <c r="EK47686" s="598"/>
    </row>
    <row r="47687" spans="141:141">
      <c r="EK47687" s="598"/>
    </row>
    <row r="47688" spans="141:141">
      <c r="EK47688" s="598"/>
    </row>
    <row r="47689" spans="141:141">
      <c r="EK47689" s="598"/>
    </row>
    <row r="47690" spans="141:141">
      <c r="EK47690" s="598"/>
    </row>
    <row r="47691" spans="141:141">
      <c r="EK47691" s="598"/>
    </row>
    <row r="47692" spans="141:141">
      <c r="EK47692" s="598"/>
    </row>
    <row r="47693" spans="141:141">
      <c r="EK47693" s="598"/>
    </row>
    <row r="47694" spans="141:141">
      <c r="EK47694" s="598"/>
    </row>
    <row r="47695" spans="141:141">
      <c r="EK47695" s="598"/>
    </row>
    <row r="47696" spans="141:141">
      <c r="EK47696" s="598"/>
    </row>
    <row r="47697" spans="141:141">
      <c r="EK47697" s="598"/>
    </row>
    <row r="47698" spans="141:141">
      <c r="EK47698" s="598"/>
    </row>
    <row r="47699" spans="141:141">
      <c r="EK47699" s="598"/>
    </row>
    <row r="47700" spans="141:141">
      <c r="EK47700" s="598"/>
    </row>
    <row r="47701" spans="141:141">
      <c r="EK47701" s="598"/>
    </row>
    <row r="47702" spans="141:141">
      <c r="EK47702" s="598"/>
    </row>
    <row r="47703" spans="141:141">
      <c r="EK47703" s="598"/>
    </row>
    <row r="47704" spans="141:141">
      <c r="EK47704" s="598"/>
    </row>
    <row r="47705" spans="141:141">
      <c r="EK47705" s="598"/>
    </row>
    <row r="47706" spans="141:141">
      <c r="EK47706" s="598"/>
    </row>
    <row r="47707" spans="141:141">
      <c r="EK47707" s="598"/>
    </row>
    <row r="47708" spans="141:141">
      <c r="EK47708" s="598"/>
    </row>
    <row r="47709" spans="141:141">
      <c r="EK47709" s="598"/>
    </row>
    <row r="47710" spans="141:141">
      <c r="EK47710" s="598"/>
    </row>
    <row r="47711" spans="141:141">
      <c r="EK47711" s="598"/>
    </row>
    <row r="47712" spans="141:141">
      <c r="EK47712" s="598"/>
    </row>
    <row r="47713" spans="141:141">
      <c r="EK47713" s="598"/>
    </row>
    <row r="47714" spans="141:141">
      <c r="EK47714" s="598"/>
    </row>
    <row r="47715" spans="141:141">
      <c r="EK47715" s="598"/>
    </row>
    <row r="47716" spans="141:141">
      <c r="EK47716" s="598"/>
    </row>
    <row r="47717" spans="141:141">
      <c r="EK47717" s="598"/>
    </row>
    <row r="47718" spans="141:141">
      <c r="EK47718" s="598"/>
    </row>
    <row r="47719" spans="141:141">
      <c r="EK47719" s="598"/>
    </row>
    <row r="47720" spans="141:141">
      <c r="EK47720" s="598"/>
    </row>
    <row r="47721" spans="141:141">
      <c r="EK47721" s="598"/>
    </row>
    <row r="47722" spans="141:141">
      <c r="EK47722" s="598"/>
    </row>
    <row r="47723" spans="141:141">
      <c r="EK47723" s="598"/>
    </row>
    <row r="47724" spans="141:141">
      <c r="EK47724" s="598"/>
    </row>
    <row r="47725" spans="141:141">
      <c r="EK47725" s="598"/>
    </row>
    <row r="47726" spans="141:141">
      <c r="EK47726" s="598"/>
    </row>
    <row r="47727" spans="141:141">
      <c r="EK47727" s="598"/>
    </row>
    <row r="47728" spans="141:141">
      <c r="EK47728" s="598"/>
    </row>
    <row r="47729" spans="141:141">
      <c r="EK47729" s="598"/>
    </row>
    <row r="47730" spans="141:141">
      <c r="EK47730" s="598"/>
    </row>
    <row r="47731" spans="141:141">
      <c r="EK47731" s="598"/>
    </row>
    <row r="47732" spans="141:141">
      <c r="EK47732" s="598"/>
    </row>
    <row r="47733" spans="141:141">
      <c r="EK47733" s="598"/>
    </row>
    <row r="47734" spans="141:141">
      <c r="EK47734" s="598"/>
    </row>
    <row r="47735" spans="141:141">
      <c r="EK47735" s="598"/>
    </row>
    <row r="47736" spans="141:141">
      <c r="EK47736" s="598"/>
    </row>
    <row r="47737" spans="141:141">
      <c r="EK47737" s="598"/>
    </row>
    <row r="47738" spans="141:141">
      <c r="EK47738" s="598"/>
    </row>
    <row r="47739" spans="141:141">
      <c r="EK47739" s="598"/>
    </row>
    <row r="47740" spans="141:141">
      <c r="EK47740" s="598"/>
    </row>
    <row r="47741" spans="141:141">
      <c r="EK47741" s="598"/>
    </row>
    <row r="47742" spans="141:141">
      <c r="EK47742" s="598"/>
    </row>
    <row r="47743" spans="141:141">
      <c r="EK47743" s="598"/>
    </row>
    <row r="47744" spans="141:141">
      <c r="EK47744" s="598"/>
    </row>
    <row r="47745" spans="141:141">
      <c r="EK47745" s="598"/>
    </row>
    <row r="47746" spans="141:141">
      <c r="EK47746" s="598"/>
    </row>
    <row r="47747" spans="141:141">
      <c r="EK47747" s="598"/>
    </row>
    <row r="47748" spans="141:141">
      <c r="EK47748" s="598"/>
    </row>
    <row r="47749" spans="141:141">
      <c r="EK47749" s="598"/>
    </row>
    <row r="47750" spans="141:141">
      <c r="EK47750" s="598"/>
    </row>
    <row r="47751" spans="141:141">
      <c r="EK47751" s="598"/>
    </row>
    <row r="47752" spans="141:141">
      <c r="EK47752" s="598"/>
    </row>
    <row r="47753" spans="141:141">
      <c r="EK47753" s="598"/>
    </row>
    <row r="47754" spans="141:141">
      <c r="EK47754" s="598"/>
    </row>
    <row r="47755" spans="141:141">
      <c r="EK47755" s="598"/>
    </row>
    <row r="47756" spans="141:141">
      <c r="EK47756" s="598"/>
    </row>
    <row r="47757" spans="141:141">
      <c r="EK47757" s="598"/>
    </row>
    <row r="47758" spans="141:141">
      <c r="EK47758" s="598"/>
    </row>
    <row r="47759" spans="141:141">
      <c r="EK47759" s="598"/>
    </row>
    <row r="47760" spans="141:141">
      <c r="EK47760" s="598"/>
    </row>
    <row r="47761" spans="141:141">
      <c r="EK47761" s="598"/>
    </row>
    <row r="47762" spans="141:141">
      <c r="EK47762" s="598"/>
    </row>
    <row r="47763" spans="141:141">
      <c r="EK47763" s="598"/>
    </row>
    <row r="47764" spans="141:141">
      <c r="EK47764" s="598"/>
    </row>
    <row r="47765" spans="141:141">
      <c r="EK47765" s="598"/>
    </row>
    <row r="47766" spans="141:141">
      <c r="EK47766" s="598"/>
    </row>
    <row r="47767" spans="141:141">
      <c r="EK47767" s="598"/>
    </row>
    <row r="47768" spans="141:141">
      <c r="EK47768" s="598"/>
    </row>
    <row r="47769" spans="141:141">
      <c r="EK47769" s="598"/>
    </row>
    <row r="47770" spans="141:141">
      <c r="EK47770" s="598"/>
    </row>
    <row r="47771" spans="141:141">
      <c r="EK47771" s="598"/>
    </row>
    <row r="47772" spans="141:141">
      <c r="EK47772" s="598"/>
    </row>
    <row r="47773" spans="141:141">
      <c r="EK47773" s="598"/>
    </row>
    <row r="47774" spans="141:141">
      <c r="EK47774" s="598"/>
    </row>
    <row r="47775" spans="141:141">
      <c r="EK47775" s="598"/>
    </row>
    <row r="47776" spans="141:141">
      <c r="EK47776" s="598"/>
    </row>
    <row r="47777" spans="141:141">
      <c r="EK47777" s="598"/>
    </row>
    <row r="47778" spans="141:141">
      <c r="EK47778" s="598"/>
    </row>
    <row r="47779" spans="141:141">
      <c r="EK47779" s="598"/>
    </row>
    <row r="47780" spans="141:141">
      <c r="EK47780" s="598"/>
    </row>
    <row r="47781" spans="141:141">
      <c r="EK47781" s="598"/>
    </row>
    <row r="47782" spans="141:141">
      <c r="EK47782" s="598"/>
    </row>
    <row r="47783" spans="141:141">
      <c r="EK47783" s="598"/>
    </row>
    <row r="47784" spans="141:141">
      <c r="EK47784" s="598"/>
    </row>
    <row r="47785" spans="141:141">
      <c r="EK47785" s="598"/>
    </row>
    <row r="47786" spans="141:141">
      <c r="EK47786" s="598"/>
    </row>
    <row r="47787" spans="141:141">
      <c r="EK47787" s="598"/>
    </row>
    <row r="47788" spans="141:141">
      <c r="EK47788" s="598"/>
    </row>
    <row r="47789" spans="141:141">
      <c r="EK47789" s="598"/>
    </row>
    <row r="47790" spans="141:141">
      <c r="EK47790" s="598"/>
    </row>
    <row r="47791" spans="141:141">
      <c r="EK47791" s="598"/>
    </row>
    <row r="47792" spans="141:141">
      <c r="EK47792" s="598"/>
    </row>
    <row r="47793" spans="141:141">
      <c r="EK47793" s="598"/>
    </row>
    <row r="47794" spans="141:141">
      <c r="EK47794" s="598"/>
    </row>
    <row r="47795" spans="141:141">
      <c r="EK47795" s="598"/>
    </row>
    <row r="47796" spans="141:141">
      <c r="EK47796" s="598"/>
    </row>
    <row r="47797" spans="141:141">
      <c r="EK47797" s="598"/>
    </row>
    <row r="47798" spans="141:141">
      <c r="EK47798" s="598"/>
    </row>
    <row r="47799" spans="141:141">
      <c r="EK47799" s="598"/>
    </row>
    <row r="47800" spans="141:141">
      <c r="EK47800" s="598"/>
    </row>
    <row r="47801" spans="141:141">
      <c r="EK47801" s="598"/>
    </row>
    <row r="47802" spans="141:141">
      <c r="EK47802" s="598"/>
    </row>
    <row r="47803" spans="141:141">
      <c r="EK47803" s="598"/>
    </row>
    <row r="47804" spans="141:141">
      <c r="EK47804" s="598"/>
    </row>
    <row r="47805" spans="141:141">
      <c r="EK47805" s="598"/>
    </row>
    <row r="47806" spans="141:141">
      <c r="EK47806" s="598"/>
    </row>
    <row r="47807" spans="141:141">
      <c r="EK47807" s="598"/>
    </row>
    <row r="47808" spans="141:141">
      <c r="EK47808" s="598"/>
    </row>
    <row r="47809" spans="141:141">
      <c r="EK47809" s="598"/>
    </row>
    <row r="47810" spans="141:141">
      <c r="EK47810" s="598"/>
    </row>
    <row r="47811" spans="141:141">
      <c r="EK47811" s="598"/>
    </row>
    <row r="47812" spans="141:141">
      <c r="EK47812" s="598"/>
    </row>
    <row r="47813" spans="141:141">
      <c r="EK47813" s="598"/>
    </row>
    <row r="47814" spans="141:141">
      <c r="EK47814" s="598"/>
    </row>
    <row r="47815" spans="141:141">
      <c r="EK47815" s="598"/>
    </row>
    <row r="47816" spans="141:141">
      <c r="EK47816" s="598"/>
    </row>
    <row r="47817" spans="141:141">
      <c r="EK47817" s="598"/>
    </row>
    <row r="47818" spans="141:141">
      <c r="EK47818" s="598"/>
    </row>
    <row r="47819" spans="141:141">
      <c r="EK47819" s="598"/>
    </row>
    <row r="47820" spans="141:141">
      <c r="EK47820" s="598"/>
    </row>
    <row r="47821" spans="141:141">
      <c r="EK47821" s="598"/>
    </row>
    <row r="47822" spans="141:141">
      <c r="EK47822" s="598"/>
    </row>
    <row r="47823" spans="141:141">
      <c r="EK47823" s="598"/>
    </row>
    <row r="47824" spans="141:141">
      <c r="EK47824" s="598"/>
    </row>
    <row r="47825" spans="141:141">
      <c r="EK47825" s="598"/>
    </row>
    <row r="47826" spans="141:141">
      <c r="EK47826" s="598"/>
    </row>
    <row r="47827" spans="141:141">
      <c r="EK47827" s="598"/>
    </row>
    <row r="47828" spans="141:141">
      <c r="EK47828" s="598"/>
    </row>
    <row r="47829" spans="141:141">
      <c r="EK47829" s="598"/>
    </row>
    <row r="47830" spans="141:141">
      <c r="EK47830" s="598"/>
    </row>
    <row r="47831" spans="141:141">
      <c r="EK47831" s="598"/>
    </row>
    <row r="47832" spans="141:141">
      <c r="EK47832" s="598"/>
    </row>
    <row r="47833" spans="141:141">
      <c r="EK47833" s="598"/>
    </row>
    <row r="47834" spans="141:141">
      <c r="EK47834" s="598"/>
    </row>
    <row r="47835" spans="141:141">
      <c r="EK47835" s="598"/>
    </row>
    <row r="47836" spans="141:141">
      <c r="EK47836" s="598"/>
    </row>
    <row r="47837" spans="141:141">
      <c r="EK47837" s="598"/>
    </row>
    <row r="47838" spans="141:141">
      <c r="EK47838" s="598"/>
    </row>
    <row r="47839" spans="141:141">
      <c r="EK47839" s="598"/>
    </row>
    <row r="47840" spans="141:141">
      <c r="EK47840" s="598"/>
    </row>
    <row r="47841" spans="141:141">
      <c r="EK47841" s="598"/>
    </row>
    <row r="47842" spans="141:141">
      <c r="EK47842" s="598"/>
    </row>
    <row r="47843" spans="141:141">
      <c r="EK47843" s="598"/>
    </row>
    <row r="47844" spans="141:141">
      <c r="EK47844" s="598"/>
    </row>
    <row r="47845" spans="141:141">
      <c r="EK47845" s="598"/>
    </row>
    <row r="47846" spans="141:141">
      <c r="EK47846" s="598"/>
    </row>
    <row r="47847" spans="141:141">
      <c r="EK47847" s="598"/>
    </row>
    <row r="47848" spans="141:141">
      <c r="EK47848" s="598"/>
    </row>
    <row r="47849" spans="141:141">
      <c r="EK47849" s="598"/>
    </row>
    <row r="47850" spans="141:141">
      <c r="EK47850" s="598"/>
    </row>
    <row r="47851" spans="141:141">
      <c r="EK47851" s="598"/>
    </row>
    <row r="47852" spans="141:141">
      <c r="EK47852" s="598"/>
    </row>
    <row r="47853" spans="141:141">
      <c r="EK47853" s="598"/>
    </row>
    <row r="47854" spans="141:141">
      <c r="EK47854" s="598"/>
    </row>
    <row r="47855" spans="141:141">
      <c r="EK47855" s="598"/>
    </row>
    <row r="47856" spans="141:141">
      <c r="EK47856" s="598"/>
    </row>
    <row r="47857" spans="141:141">
      <c r="EK47857" s="598"/>
    </row>
    <row r="47858" spans="141:141">
      <c r="EK47858" s="598"/>
    </row>
    <row r="47859" spans="141:141">
      <c r="EK47859" s="598"/>
    </row>
    <row r="47860" spans="141:141">
      <c r="EK47860" s="598"/>
    </row>
    <row r="47861" spans="141:141">
      <c r="EK47861" s="598"/>
    </row>
    <row r="47862" spans="141:141">
      <c r="EK47862" s="598"/>
    </row>
    <row r="47863" spans="141:141">
      <c r="EK47863" s="598"/>
    </row>
    <row r="47864" spans="141:141">
      <c r="EK47864" s="598"/>
    </row>
    <row r="47865" spans="141:141">
      <c r="EK47865" s="598"/>
    </row>
    <row r="47866" spans="141:141">
      <c r="EK47866" s="598"/>
    </row>
    <row r="47867" spans="141:141">
      <c r="EK47867" s="598"/>
    </row>
    <row r="47868" spans="141:141">
      <c r="EK47868" s="598"/>
    </row>
    <row r="47869" spans="141:141">
      <c r="EK47869" s="598"/>
    </row>
    <row r="47870" spans="141:141">
      <c r="EK47870" s="598"/>
    </row>
    <row r="47871" spans="141:141">
      <c r="EK47871" s="598"/>
    </row>
    <row r="47872" spans="141:141">
      <c r="EK47872" s="598"/>
    </row>
    <row r="47873" spans="141:141">
      <c r="EK47873" s="598"/>
    </row>
    <row r="47874" spans="141:141">
      <c r="EK47874" s="598"/>
    </row>
    <row r="47875" spans="141:141">
      <c r="EK47875" s="598"/>
    </row>
    <row r="47876" spans="141:141">
      <c r="EK47876" s="598"/>
    </row>
    <row r="47877" spans="141:141">
      <c r="EK47877" s="598"/>
    </row>
    <row r="47878" spans="141:141">
      <c r="EK47878" s="598"/>
    </row>
    <row r="47879" spans="141:141">
      <c r="EK47879" s="598"/>
    </row>
    <row r="47880" spans="141:141">
      <c r="EK47880" s="598"/>
    </row>
    <row r="47881" spans="141:141">
      <c r="EK47881" s="598"/>
    </row>
    <row r="47882" spans="141:141">
      <c r="EK47882" s="598"/>
    </row>
    <row r="47883" spans="141:141">
      <c r="EK47883" s="598"/>
    </row>
    <row r="47884" spans="141:141">
      <c r="EK47884" s="598"/>
    </row>
    <row r="47885" spans="141:141">
      <c r="EK47885" s="598"/>
    </row>
    <row r="47886" spans="141:141">
      <c r="EK47886" s="598"/>
    </row>
    <row r="47887" spans="141:141">
      <c r="EK47887" s="598"/>
    </row>
    <row r="47888" spans="141:141">
      <c r="EK47888" s="598"/>
    </row>
    <row r="47889" spans="141:141">
      <c r="EK47889" s="598"/>
    </row>
    <row r="47890" spans="141:141">
      <c r="EK47890" s="598"/>
    </row>
    <row r="47891" spans="141:141">
      <c r="EK47891" s="598"/>
    </row>
    <row r="47892" spans="141:141">
      <c r="EK47892" s="598"/>
    </row>
    <row r="47893" spans="141:141">
      <c r="EK47893" s="598"/>
    </row>
    <row r="47894" spans="141:141">
      <c r="EK47894" s="598"/>
    </row>
    <row r="47895" spans="141:141">
      <c r="EK47895" s="598"/>
    </row>
    <row r="47896" spans="141:141">
      <c r="EK47896" s="598"/>
    </row>
    <row r="47897" spans="141:141">
      <c r="EK47897" s="598"/>
    </row>
    <row r="47898" spans="141:141">
      <c r="EK47898" s="598"/>
    </row>
    <row r="47899" spans="141:141">
      <c r="EK47899" s="598"/>
    </row>
    <row r="47900" spans="141:141">
      <c r="EK47900" s="598"/>
    </row>
    <row r="47901" spans="141:141">
      <c r="EK47901" s="598"/>
    </row>
    <row r="47902" spans="141:141">
      <c r="EK47902" s="598"/>
    </row>
    <row r="47903" spans="141:141">
      <c r="EK47903" s="598"/>
    </row>
    <row r="47904" spans="141:141">
      <c r="EK47904" s="598"/>
    </row>
    <row r="47905" spans="141:141">
      <c r="EK47905" s="598"/>
    </row>
    <row r="47906" spans="141:141">
      <c r="EK47906" s="598"/>
    </row>
    <row r="47907" spans="141:141">
      <c r="EK47907" s="598"/>
    </row>
    <row r="47908" spans="141:141">
      <c r="EK47908" s="598"/>
    </row>
    <row r="47909" spans="141:141">
      <c r="EK47909" s="598"/>
    </row>
    <row r="47910" spans="141:141">
      <c r="EK47910" s="598"/>
    </row>
    <row r="47911" spans="141:141">
      <c r="EK47911" s="598"/>
    </row>
    <row r="47912" spans="141:141">
      <c r="EK47912" s="598"/>
    </row>
    <row r="47913" spans="141:141">
      <c r="EK47913" s="598"/>
    </row>
    <row r="47914" spans="141:141">
      <c r="EK47914" s="598"/>
    </row>
    <row r="47915" spans="141:141">
      <c r="EK47915" s="598"/>
    </row>
    <row r="47916" spans="141:141">
      <c r="EK47916" s="598"/>
    </row>
    <row r="47917" spans="141:141">
      <c r="EK47917" s="598"/>
    </row>
    <row r="47918" spans="141:141">
      <c r="EK47918" s="598"/>
    </row>
    <row r="47919" spans="141:141">
      <c r="EK47919" s="598"/>
    </row>
    <row r="47920" spans="141:141">
      <c r="EK47920" s="598"/>
    </row>
    <row r="47921" spans="141:141">
      <c r="EK47921" s="598"/>
    </row>
    <row r="47922" spans="141:141">
      <c r="EK47922" s="598"/>
    </row>
    <row r="47923" spans="141:141">
      <c r="EK47923" s="598"/>
    </row>
    <row r="47924" spans="141:141">
      <c r="EK47924" s="598"/>
    </row>
    <row r="47925" spans="141:141">
      <c r="EK47925" s="598"/>
    </row>
    <row r="47926" spans="141:141">
      <c r="EK47926" s="598"/>
    </row>
    <row r="47927" spans="141:141">
      <c r="EK47927" s="598"/>
    </row>
    <row r="47928" spans="141:141">
      <c r="EK47928" s="598"/>
    </row>
    <row r="47929" spans="141:141">
      <c r="EK47929" s="598"/>
    </row>
    <row r="47930" spans="141:141">
      <c r="EK47930" s="598"/>
    </row>
    <row r="47931" spans="141:141">
      <c r="EK47931" s="598"/>
    </row>
    <row r="47932" spans="141:141">
      <c r="EK47932" s="598"/>
    </row>
    <row r="47933" spans="141:141">
      <c r="EK47933" s="598"/>
    </row>
    <row r="47934" spans="141:141">
      <c r="EK47934" s="598"/>
    </row>
    <row r="47935" spans="141:141">
      <c r="EK47935" s="598"/>
    </row>
    <row r="47936" spans="141:141">
      <c r="EK47936" s="598"/>
    </row>
    <row r="47937" spans="141:141">
      <c r="EK47937" s="598"/>
    </row>
    <row r="47938" spans="141:141">
      <c r="EK47938" s="598"/>
    </row>
    <row r="47939" spans="141:141">
      <c r="EK47939" s="598"/>
    </row>
    <row r="47940" spans="141:141">
      <c r="EK47940" s="598"/>
    </row>
    <row r="47941" spans="141:141">
      <c r="EK47941" s="598"/>
    </row>
    <row r="47942" spans="141:141">
      <c r="EK47942" s="598"/>
    </row>
    <row r="47943" spans="141:141">
      <c r="EK47943" s="598"/>
    </row>
    <row r="47944" spans="141:141">
      <c r="EK47944" s="598"/>
    </row>
    <row r="47945" spans="141:141">
      <c r="EK47945" s="598"/>
    </row>
    <row r="47946" spans="141:141">
      <c r="EK47946" s="598"/>
    </row>
    <row r="47947" spans="141:141">
      <c r="EK47947" s="598"/>
    </row>
    <row r="47948" spans="141:141">
      <c r="EK47948" s="598"/>
    </row>
    <row r="47949" spans="141:141">
      <c r="EK47949" s="598"/>
    </row>
    <row r="47950" spans="141:141">
      <c r="EK47950" s="598"/>
    </row>
    <row r="47951" spans="141:141">
      <c r="EK47951" s="598"/>
    </row>
    <row r="47952" spans="141:141">
      <c r="EK47952" s="598"/>
    </row>
    <row r="47953" spans="141:141">
      <c r="EK47953" s="598"/>
    </row>
    <row r="47954" spans="141:141">
      <c r="EK47954" s="598"/>
    </row>
    <row r="47955" spans="141:141">
      <c r="EK47955" s="598"/>
    </row>
    <row r="47956" spans="141:141">
      <c r="EK47956" s="598"/>
    </row>
    <row r="47957" spans="141:141">
      <c r="EK47957" s="598"/>
    </row>
    <row r="47958" spans="141:141">
      <c r="EK47958" s="598"/>
    </row>
    <row r="47959" spans="141:141">
      <c r="EK47959" s="598"/>
    </row>
    <row r="47960" spans="141:141">
      <c r="EK47960" s="598"/>
    </row>
    <row r="47961" spans="141:141">
      <c r="EK47961" s="598"/>
    </row>
    <row r="47962" spans="141:141">
      <c r="EK47962" s="598"/>
    </row>
    <row r="47963" spans="141:141">
      <c r="EK47963" s="598"/>
    </row>
    <row r="47964" spans="141:141">
      <c r="EK47964" s="598"/>
    </row>
    <row r="47965" spans="141:141">
      <c r="EK47965" s="598"/>
    </row>
    <row r="47966" spans="141:141">
      <c r="EK47966" s="598"/>
    </row>
    <row r="47967" spans="141:141">
      <c r="EK47967" s="598"/>
    </row>
    <row r="47968" spans="141:141">
      <c r="EK47968" s="598"/>
    </row>
    <row r="47969" spans="141:141">
      <c r="EK47969" s="598"/>
    </row>
    <row r="47970" spans="141:141">
      <c r="EK47970" s="598"/>
    </row>
    <row r="47971" spans="141:141">
      <c r="EK47971" s="598"/>
    </row>
    <row r="47972" spans="141:141">
      <c r="EK47972" s="598"/>
    </row>
    <row r="47973" spans="141:141">
      <c r="EK47973" s="598"/>
    </row>
    <row r="47974" spans="141:141">
      <c r="EK47974" s="598"/>
    </row>
    <row r="47975" spans="141:141">
      <c r="EK47975" s="598"/>
    </row>
    <row r="47976" spans="141:141">
      <c r="EK47976" s="598"/>
    </row>
    <row r="47977" spans="141:141">
      <c r="EK47977" s="598"/>
    </row>
    <row r="47978" spans="141:141">
      <c r="EK47978" s="598"/>
    </row>
    <row r="47979" spans="141:141">
      <c r="EK47979" s="598"/>
    </row>
    <row r="47980" spans="141:141">
      <c r="EK47980" s="598"/>
    </row>
    <row r="47981" spans="141:141">
      <c r="EK47981" s="598"/>
    </row>
    <row r="47982" spans="141:141">
      <c r="EK47982" s="598"/>
    </row>
    <row r="47983" spans="141:141">
      <c r="EK47983" s="598"/>
    </row>
    <row r="47984" spans="141:141">
      <c r="EK47984" s="598"/>
    </row>
    <row r="47985" spans="141:141">
      <c r="EK47985" s="598"/>
    </row>
    <row r="47986" spans="141:141">
      <c r="EK47986" s="598"/>
    </row>
    <row r="47987" spans="141:141">
      <c r="EK47987" s="598"/>
    </row>
    <row r="47988" spans="141:141">
      <c r="EK47988" s="598"/>
    </row>
    <row r="47989" spans="141:141">
      <c r="EK47989" s="598"/>
    </row>
    <row r="47990" spans="141:141">
      <c r="EK47990" s="598"/>
    </row>
    <row r="47991" spans="141:141">
      <c r="EK47991" s="598"/>
    </row>
    <row r="47992" spans="141:141">
      <c r="EK47992" s="598"/>
    </row>
    <row r="47993" spans="141:141">
      <c r="EK47993" s="598"/>
    </row>
    <row r="47994" spans="141:141">
      <c r="EK47994" s="598"/>
    </row>
    <row r="47995" spans="141:141">
      <c r="EK47995" s="598"/>
    </row>
    <row r="47996" spans="141:141">
      <c r="EK47996" s="598"/>
    </row>
    <row r="47997" spans="141:141">
      <c r="EK47997" s="598"/>
    </row>
    <row r="47998" spans="141:141">
      <c r="EK47998" s="598"/>
    </row>
    <row r="47999" spans="141:141">
      <c r="EK47999" s="598"/>
    </row>
    <row r="48000" spans="141:141">
      <c r="EK48000" s="598"/>
    </row>
    <row r="48001" spans="141:141">
      <c r="EK48001" s="598"/>
    </row>
    <row r="48002" spans="141:141">
      <c r="EK48002" s="598"/>
    </row>
    <row r="48003" spans="141:141">
      <c r="EK48003" s="598"/>
    </row>
    <row r="48004" spans="141:141">
      <c r="EK48004" s="598"/>
    </row>
    <row r="48005" spans="141:141">
      <c r="EK48005" s="598"/>
    </row>
    <row r="48006" spans="141:141">
      <c r="EK48006" s="598"/>
    </row>
    <row r="48007" spans="141:141">
      <c r="EK48007" s="598"/>
    </row>
    <row r="48008" spans="141:141">
      <c r="EK48008" s="598"/>
    </row>
    <row r="48009" spans="141:141">
      <c r="EK48009" s="598"/>
    </row>
    <row r="48010" spans="141:141">
      <c r="EK48010" s="598"/>
    </row>
    <row r="48011" spans="141:141">
      <c r="EK48011" s="598"/>
    </row>
    <row r="48012" spans="141:141">
      <c r="EK48012" s="598"/>
    </row>
    <row r="48013" spans="141:141">
      <c r="EK48013" s="598"/>
    </row>
    <row r="48014" spans="141:141">
      <c r="EK48014" s="598"/>
    </row>
    <row r="48015" spans="141:141">
      <c r="EK48015" s="598"/>
    </row>
    <row r="48016" spans="141:141">
      <c r="EK48016" s="598"/>
    </row>
    <row r="48017" spans="141:141">
      <c r="EK48017" s="598"/>
    </row>
    <row r="48018" spans="141:141">
      <c r="EK48018" s="598"/>
    </row>
    <row r="48019" spans="141:141">
      <c r="EK48019" s="598"/>
    </row>
    <row r="48020" spans="141:141">
      <c r="EK48020" s="598"/>
    </row>
    <row r="48021" spans="141:141">
      <c r="EK48021" s="598"/>
    </row>
    <row r="48022" spans="141:141">
      <c r="EK48022" s="598"/>
    </row>
    <row r="48023" spans="141:141">
      <c r="EK48023" s="598"/>
    </row>
    <row r="48024" spans="141:141">
      <c r="EK48024" s="598"/>
    </row>
    <row r="48025" spans="141:141">
      <c r="EK48025" s="598"/>
    </row>
    <row r="48026" spans="141:141">
      <c r="EK48026" s="598"/>
    </row>
    <row r="48027" spans="141:141">
      <c r="EK48027" s="598"/>
    </row>
    <row r="48028" spans="141:141">
      <c r="EK48028" s="598"/>
    </row>
    <row r="48029" spans="141:141">
      <c r="EK48029" s="598"/>
    </row>
    <row r="48030" spans="141:141">
      <c r="EK48030" s="598"/>
    </row>
    <row r="48031" spans="141:141">
      <c r="EK48031" s="598"/>
    </row>
    <row r="48032" spans="141:141">
      <c r="EK48032" s="598"/>
    </row>
    <row r="48033" spans="141:141">
      <c r="EK48033" s="598"/>
    </row>
    <row r="48034" spans="141:141">
      <c r="EK48034" s="598"/>
    </row>
    <row r="48035" spans="141:141">
      <c r="EK48035" s="598"/>
    </row>
    <row r="48036" spans="141:141">
      <c r="EK48036" s="598"/>
    </row>
    <row r="48037" spans="141:141">
      <c r="EK48037" s="598"/>
    </row>
    <row r="48038" spans="141:141">
      <c r="EK48038" s="598"/>
    </row>
    <row r="48039" spans="141:141">
      <c r="EK48039" s="598"/>
    </row>
    <row r="48040" spans="141:141">
      <c r="EK48040" s="598"/>
    </row>
    <row r="48041" spans="141:141">
      <c r="EK48041" s="598"/>
    </row>
    <row r="48042" spans="141:141">
      <c r="EK48042" s="598"/>
    </row>
    <row r="48043" spans="141:141">
      <c r="EK48043" s="598"/>
    </row>
    <row r="48044" spans="141:141">
      <c r="EK48044" s="598"/>
    </row>
    <row r="48045" spans="141:141">
      <c r="EK48045" s="598"/>
    </row>
    <row r="48046" spans="141:141">
      <c r="EK48046" s="598"/>
    </row>
    <row r="48047" spans="141:141">
      <c r="EK48047" s="598"/>
    </row>
    <row r="48048" spans="141:141">
      <c r="EK48048" s="598"/>
    </row>
    <row r="48049" spans="141:141">
      <c r="EK48049" s="598"/>
    </row>
    <row r="48050" spans="141:141">
      <c r="EK48050" s="598"/>
    </row>
    <row r="48051" spans="141:141">
      <c r="EK48051" s="598"/>
    </row>
    <row r="48052" spans="141:141">
      <c r="EK48052" s="598"/>
    </row>
    <row r="48053" spans="141:141">
      <c r="EK48053" s="598"/>
    </row>
    <row r="48054" spans="141:141">
      <c r="EK48054" s="598"/>
    </row>
    <row r="48055" spans="141:141">
      <c r="EK48055" s="598"/>
    </row>
    <row r="48056" spans="141:141">
      <c r="EK48056" s="598"/>
    </row>
    <row r="48057" spans="141:141">
      <c r="EK48057" s="598"/>
    </row>
    <row r="48058" spans="141:141">
      <c r="EK48058" s="598"/>
    </row>
    <row r="48059" spans="141:141">
      <c r="EK48059" s="598"/>
    </row>
    <row r="48060" spans="141:141">
      <c r="EK48060" s="598"/>
    </row>
    <row r="48061" spans="141:141">
      <c r="EK48061" s="598"/>
    </row>
    <row r="48062" spans="141:141">
      <c r="EK48062" s="598"/>
    </row>
    <row r="48063" spans="141:141">
      <c r="EK48063" s="598"/>
    </row>
    <row r="48064" spans="141:141">
      <c r="EK48064" s="598"/>
    </row>
    <row r="48065" spans="141:141">
      <c r="EK48065" s="598"/>
    </row>
    <row r="48066" spans="141:141">
      <c r="EK48066" s="598"/>
    </row>
    <row r="48067" spans="141:141">
      <c r="EK48067" s="598"/>
    </row>
    <row r="48068" spans="141:141">
      <c r="EK48068" s="598"/>
    </row>
    <row r="48069" spans="141:141">
      <c r="EK48069" s="598"/>
    </row>
    <row r="48070" spans="141:141">
      <c r="EK48070" s="598"/>
    </row>
    <row r="48071" spans="141:141">
      <c r="EK48071" s="598"/>
    </row>
    <row r="48072" spans="141:141">
      <c r="EK48072" s="598"/>
    </row>
    <row r="48073" spans="141:141">
      <c r="EK48073" s="598"/>
    </row>
    <row r="48074" spans="141:141">
      <c r="EK48074" s="598"/>
    </row>
    <row r="48075" spans="141:141">
      <c r="EK48075" s="598"/>
    </row>
    <row r="48076" spans="141:141">
      <c r="EK48076" s="598"/>
    </row>
    <row r="48077" spans="141:141">
      <c r="EK48077" s="598"/>
    </row>
    <row r="48078" spans="141:141">
      <c r="EK48078" s="598"/>
    </row>
    <row r="48079" spans="141:141">
      <c r="EK48079" s="598"/>
    </row>
    <row r="48080" spans="141:141">
      <c r="EK48080" s="598"/>
    </row>
    <row r="48081" spans="141:141">
      <c r="EK48081" s="598"/>
    </row>
    <row r="48082" spans="141:141">
      <c r="EK48082" s="598"/>
    </row>
    <row r="48083" spans="141:141">
      <c r="EK48083" s="598"/>
    </row>
    <row r="48084" spans="141:141">
      <c r="EK48084" s="598"/>
    </row>
    <row r="48085" spans="141:141">
      <c r="EK48085" s="598"/>
    </row>
    <row r="48086" spans="141:141">
      <c r="EK48086" s="598"/>
    </row>
    <row r="48087" spans="141:141">
      <c r="EK48087" s="598"/>
    </row>
    <row r="48088" spans="141:141">
      <c r="EK48088" s="598"/>
    </row>
    <row r="48089" spans="141:141">
      <c r="EK48089" s="598"/>
    </row>
    <row r="48090" spans="141:141">
      <c r="EK48090" s="598"/>
    </row>
    <row r="48091" spans="141:141">
      <c r="EK48091" s="598"/>
    </row>
    <row r="48092" spans="141:141">
      <c r="EK48092" s="598"/>
    </row>
    <row r="48093" spans="141:141">
      <c r="EK48093" s="598"/>
    </row>
    <row r="48094" spans="141:141">
      <c r="EK48094" s="598"/>
    </row>
    <row r="48095" spans="141:141">
      <c r="EK48095" s="598"/>
    </row>
    <row r="48096" spans="141:141">
      <c r="EK48096" s="598"/>
    </row>
    <row r="48097" spans="141:141">
      <c r="EK48097" s="598"/>
    </row>
    <row r="48098" spans="141:141">
      <c r="EK48098" s="598"/>
    </row>
    <row r="48099" spans="141:141">
      <c r="EK48099" s="598"/>
    </row>
    <row r="48100" spans="141:141">
      <c r="EK48100" s="598"/>
    </row>
    <row r="48101" spans="141:141">
      <c r="EK48101" s="598"/>
    </row>
    <row r="48102" spans="141:141">
      <c r="EK48102" s="598"/>
    </row>
    <row r="48103" spans="141:141">
      <c r="EK48103" s="598"/>
    </row>
    <row r="48104" spans="141:141">
      <c r="EK48104" s="598"/>
    </row>
    <row r="48105" spans="141:141">
      <c r="EK48105" s="598"/>
    </row>
    <row r="48106" spans="141:141">
      <c r="EK48106" s="598"/>
    </row>
    <row r="48107" spans="141:141">
      <c r="EK48107" s="598"/>
    </row>
    <row r="48108" spans="141:141">
      <c r="EK48108" s="598"/>
    </row>
    <row r="48109" spans="141:141">
      <c r="EK48109" s="598"/>
    </row>
    <row r="48110" spans="141:141">
      <c r="EK48110" s="598"/>
    </row>
    <row r="48111" spans="141:141">
      <c r="EK48111" s="598"/>
    </row>
    <row r="48112" spans="141:141">
      <c r="EK48112" s="598"/>
    </row>
    <row r="48113" spans="141:141">
      <c r="EK48113" s="598"/>
    </row>
    <row r="48114" spans="141:141">
      <c r="EK48114" s="598"/>
    </row>
    <row r="48115" spans="141:141">
      <c r="EK48115" s="598"/>
    </row>
    <row r="48116" spans="141:141">
      <c r="EK48116" s="598"/>
    </row>
    <row r="48117" spans="141:141">
      <c r="EK48117" s="598"/>
    </row>
    <row r="48118" spans="141:141">
      <c r="EK48118" s="598"/>
    </row>
    <row r="48119" spans="141:141">
      <c r="EK48119" s="598"/>
    </row>
    <row r="48120" spans="141:141">
      <c r="EK48120" s="598"/>
    </row>
    <row r="48121" spans="141:141">
      <c r="EK48121" s="598"/>
    </row>
    <row r="48122" spans="141:141">
      <c r="EK48122" s="598"/>
    </row>
    <row r="48123" spans="141:141">
      <c r="EK48123" s="598"/>
    </row>
    <row r="48124" spans="141:141">
      <c r="EK48124" s="598"/>
    </row>
    <row r="48125" spans="141:141">
      <c r="EK48125" s="598"/>
    </row>
    <row r="48126" spans="141:141">
      <c r="EK48126" s="598"/>
    </row>
    <row r="48127" spans="141:141">
      <c r="EK48127" s="598"/>
    </row>
    <row r="48128" spans="141:141">
      <c r="EK48128" s="598"/>
    </row>
    <row r="48129" spans="141:141">
      <c r="EK48129" s="598"/>
    </row>
    <row r="48130" spans="141:141">
      <c r="EK48130" s="598"/>
    </row>
    <row r="48131" spans="141:141">
      <c r="EK48131" s="598"/>
    </row>
    <row r="48132" spans="141:141">
      <c r="EK48132" s="598"/>
    </row>
    <row r="48133" spans="141:141">
      <c r="EK48133" s="598"/>
    </row>
    <row r="48134" spans="141:141">
      <c r="EK48134" s="598"/>
    </row>
    <row r="48135" spans="141:141">
      <c r="EK48135" s="598"/>
    </row>
    <row r="48136" spans="141:141">
      <c r="EK48136" s="598"/>
    </row>
    <row r="48137" spans="141:141">
      <c r="EK48137" s="598"/>
    </row>
    <row r="48138" spans="141:141">
      <c r="EK48138" s="598"/>
    </row>
    <row r="48139" spans="141:141">
      <c r="EK48139" s="598"/>
    </row>
    <row r="48140" spans="141:141">
      <c r="EK48140" s="598"/>
    </row>
    <row r="48141" spans="141:141">
      <c r="EK48141" s="598"/>
    </row>
    <row r="48142" spans="141:141">
      <c r="EK48142" s="598"/>
    </row>
    <row r="48143" spans="141:141">
      <c r="EK48143" s="598"/>
    </row>
    <row r="48144" spans="141:141">
      <c r="EK48144" s="598"/>
    </row>
    <row r="48145" spans="141:141">
      <c r="EK48145" s="598"/>
    </row>
    <row r="48146" spans="141:141">
      <c r="EK48146" s="598"/>
    </row>
    <row r="48147" spans="141:141">
      <c r="EK48147" s="598"/>
    </row>
    <row r="48148" spans="141:141">
      <c r="EK48148" s="598"/>
    </row>
    <row r="48149" spans="141:141">
      <c r="EK48149" s="598"/>
    </row>
    <row r="48150" spans="141:141">
      <c r="EK48150" s="598"/>
    </row>
    <row r="48151" spans="141:141">
      <c r="EK48151" s="598"/>
    </row>
    <row r="48152" spans="141:141">
      <c r="EK48152" s="598"/>
    </row>
    <row r="48153" spans="141:141">
      <c r="EK48153" s="598"/>
    </row>
    <row r="48154" spans="141:141">
      <c r="EK48154" s="598"/>
    </row>
    <row r="48155" spans="141:141">
      <c r="EK48155" s="598"/>
    </row>
    <row r="48156" spans="141:141">
      <c r="EK48156" s="598"/>
    </row>
    <row r="48157" spans="141:141">
      <c r="EK48157" s="598"/>
    </row>
    <row r="48158" spans="141:141">
      <c r="EK48158" s="598"/>
    </row>
    <row r="48159" spans="141:141">
      <c r="EK48159" s="598"/>
    </row>
    <row r="48160" spans="141:141">
      <c r="EK48160" s="598"/>
    </row>
    <row r="48161" spans="141:141">
      <c r="EK48161" s="598"/>
    </row>
    <row r="48162" spans="141:141">
      <c r="EK48162" s="598"/>
    </row>
    <row r="48163" spans="141:141">
      <c r="EK48163" s="598"/>
    </row>
    <row r="48164" spans="141:141">
      <c r="EK48164" s="598"/>
    </row>
    <row r="48165" spans="141:141">
      <c r="EK48165" s="598"/>
    </row>
    <row r="48166" spans="141:141">
      <c r="EK48166" s="598"/>
    </row>
    <row r="48167" spans="141:141">
      <c r="EK48167" s="598"/>
    </row>
    <row r="48168" spans="141:141">
      <c r="EK48168" s="598"/>
    </row>
    <row r="48169" spans="141:141">
      <c r="EK48169" s="598"/>
    </row>
    <row r="48170" spans="141:141">
      <c r="EK48170" s="598"/>
    </row>
    <row r="48171" spans="141:141">
      <c r="EK48171" s="598"/>
    </row>
    <row r="48172" spans="141:141">
      <c r="EK48172" s="598"/>
    </row>
    <row r="48173" spans="141:141">
      <c r="EK48173" s="598"/>
    </row>
    <row r="48174" spans="141:141">
      <c r="EK48174" s="598"/>
    </row>
    <row r="48175" spans="141:141">
      <c r="EK48175" s="598"/>
    </row>
    <row r="48176" spans="141:141">
      <c r="EK48176" s="598"/>
    </row>
    <row r="48177" spans="141:141">
      <c r="EK48177" s="598"/>
    </row>
    <row r="48178" spans="141:141">
      <c r="EK48178" s="598"/>
    </row>
    <row r="48179" spans="141:141">
      <c r="EK48179" s="598"/>
    </row>
    <row r="48180" spans="141:141">
      <c r="EK48180" s="598"/>
    </row>
    <row r="48181" spans="141:141">
      <c r="EK48181" s="598"/>
    </row>
    <row r="48182" spans="141:141">
      <c r="EK48182" s="598"/>
    </row>
    <row r="48183" spans="141:141">
      <c r="EK48183" s="598"/>
    </row>
    <row r="48184" spans="141:141">
      <c r="EK48184" s="598"/>
    </row>
    <row r="48185" spans="141:141">
      <c r="EK48185" s="598"/>
    </row>
    <row r="48186" spans="141:141">
      <c r="EK48186" s="598"/>
    </row>
    <row r="48187" spans="141:141">
      <c r="EK48187" s="598"/>
    </row>
    <row r="48188" spans="141:141">
      <c r="EK48188" s="598"/>
    </row>
    <row r="48189" spans="141:141">
      <c r="EK48189" s="598"/>
    </row>
    <row r="48190" spans="141:141">
      <c r="EK48190" s="598"/>
    </row>
    <row r="48191" spans="141:141">
      <c r="EK48191" s="598"/>
    </row>
    <row r="48192" spans="141:141">
      <c r="EK48192" s="598"/>
    </row>
    <row r="48193" spans="141:141">
      <c r="EK48193" s="598"/>
    </row>
    <row r="48194" spans="141:141">
      <c r="EK48194" s="598"/>
    </row>
    <row r="48195" spans="141:141">
      <c r="EK48195" s="598"/>
    </row>
    <row r="48196" spans="141:141">
      <c r="EK48196" s="598"/>
    </row>
    <row r="48197" spans="141:141">
      <c r="EK48197" s="598"/>
    </row>
    <row r="48198" spans="141:141">
      <c r="EK48198" s="598"/>
    </row>
    <row r="48199" spans="141:141">
      <c r="EK48199" s="598"/>
    </row>
    <row r="48200" spans="141:141">
      <c r="EK48200" s="598"/>
    </row>
    <row r="48201" spans="141:141">
      <c r="EK48201" s="598"/>
    </row>
    <row r="48202" spans="141:141">
      <c r="EK48202" s="598"/>
    </row>
    <row r="48203" spans="141:141">
      <c r="EK48203" s="598"/>
    </row>
    <row r="48204" spans="141:141">
      <c r="EK48204" s="598"/>
    </row>
    <row r="48205" spans="141:141">
      <c r="EK48205" s="598"/>
    </row>
    <row r="48206" spans="141:141">
      <c r="EK48206" s="598"/>
    </row>
    <row r="48207" spans="141:141">
      <c r="EK48207" s="598"/>
    </row>
    <row r="48208" spans="141:141">
      <c r="EK48208" s="598"/>
    </row>
    <row r="48209" spans="141:141">
      <c r="EK48209" s="598"/>
    </row>
    <row r="48210" spans="141:141">
      <c r="EK48210" s="598"/>
    </row>
    <row r="48211" spans="141:141">
      <c r="EK48211" s="598"/>
    </row>
    <row r="48212" spans="141:141">
      <c r="EK48212" s="598"/>
    </row>
    <row r="48213" spans="141:141">
      <c r="EK48213" s="598"/>
    </row>
    <row r="48214" spans="141:141">
      <c r="EK48214" s="598"/>
    </row>
    <row r="48215" spans="141:141">
      <c r="EK48215" s="598"/>
    </row>
    <row r="48216" spans="141:141">
      <c r="EK48216" s="598"/>
    </row>
    <row r="48217" spans="141:141">
      <c r="EK48217" s="598"/>
    </row>
    <row r="48218" spans="141:141">
      <c r="EK48218" s="598"/>
    </row>
    <row r="48219" spans="141:141">
      <c r="EK48219" s="598"/>
    </row>
    <row r="48220" spans="141:141">
      <c r="EK48220" s="598"/>
    </row>
    <row r="48221" spans="141:141">
      <c r="EK48221" s="598"/>
    </row>
    <row r="48222" spans="141:141">
      <c r="EK48222" s="598"/>
    </row>
    <row r="48223" spans="141:141">
      <c r="EK48223" s="598"/>
    </row>
    <row r="48224" spans="141:141">
      <c r="EK48224" s="598"/>
    </row>
    <row r="48225" spans="141:141">
      <c r="EK48225" s="598"/>
    </row>
    <row r="48226" spans="141:141">
      <c r="EK48226" s="598"/>
    </row>
    <row r="48227" spans="141:141">
      <c r="EK48227" s="598"/>
    </row>
    <row r="48228" spans="141:141">
      <c r="EK48228" s="598"/>
    </row>
    <row r="48229" spans="141:141">
      <c r="EK48229" s="598"/>
    </row>
    <row r="48230" spans="141:141">
      <c r="EK48230" s="598"/>
    </row>
    <row r="48231" spans="141:141">
      <c r="EK48231" s="598"/>
    </row>
    <row r="48232" spans="141:141">
      <c r="EK48232" s="598"/>
    </row>
    <row r="48233" spans="141:141">
      <c r="EK48233" s="598"/>
    </row>
    <row r="48234" spans="141:141">
      <c r="EK48234" s="598"/>
    </row>
    <row r="48235" spans="141:141">
      <c r="EK48235" s="598"/>
    </row>
    <row r="48236" spans="141:141">
      <c r="EK48236" s="598"/>
    </row>
    <row r="48237" spans="141:141">
      <c r="EK48237" s="598"/>
    </row>
    <row r="48238" spans="141:141">
      <c r="EK48238" s="598"/>
    </row>
    <row r="48239" spans="141:141">
      <c r="EK48239" s="598"/>
    </row>
    <row r="48240" spans="141:141">
      <c r="EK48240" s="598"/>
    </row>
    <row r="48241" spans="141:141">
      <c r="EK48241" s="598"/>
    </row>
    <row r="48242" spans="141:141">
      <c r="EK48242" s="598"/>
    </row>
    <row r="48243" spans="141:141">
      <c r="EK48243" s="598"/>
    </row>
    <row r="48244" spans="141:141">
      <c r="EK48244" s="598"/>
    </row>
    <row r="48245" spans="141:141">
      <c r="EK48245" s="598"/>
    </row>
    <row r="48246" spans="141:141">
      <c r="EK48246" s="598"/>
    </row>
    <row r="48247" spans="141:141">
      <c r="EK48247" s="598"/>
    </row>
    <row r="48248" spans="141:141">
      <c r="EK48248" s="598"/>
    </row>
    <row r="48249" spans="141:141">
      <c r="EK48249" s="598"/>
    </row>
    <row r="48250" spans="141:141">
      <c r="EK48250" s="598"/>
    </row>
    <row r="48251" spans="141:141">
      <c r="EK48251" s="598"/>
    </row>
    <row r="48252" spans="141:141">
      <c r="EK48252" s="598"/>
    </row>
    <row r="48253" spans="141:141">
      <c r="EK48253" s="598"/>
    </row>
    <row r="48254" spans="141:141">
      <c r="EK48254" s="598"/>
    </row>
    <row r="48255" spans="141:141">
      <c r="EK48255" s="598"/>
    </row>
    <row r="48256" spans="141:141">
      <c r="EK48256" s="598"/>
    </row>
    <row r="48257" spans="141:141">
      <c r="EK48257" s="598"/>
    </row>
    <row r="48258" spans="141:141">
      <c r="EK48258" s="598"/>
    </row>
    <row r="48259" spans="141:141">
      <c r="EK48259" s="598"/>
    </row>
    <row r="48260" spans="141:141">
      <c r="EK48260" s="598"/>
    </row>
    <row r="48261" spans="141:141">
      <c r="EK48261" s="598"/>
    </row>
    <row r="48262" spans="141:141">
      <c r="EK48262" s="598"/>
    </row>
    <row r="48263" spans="141:141">
      <c r="EK48263" s="598"/>
    </row>
    <row r="48264" spans="141:141">
      <c r="EK48264" s="598"/>
    </row>
    <row r="48265" spans="141:141">
      <c r="EK48265" s="598"/>
    </row>
    <row r="48266" spans="141:141">
      <c r="EK48266" s="598"/>
    </row>
    <row r="48267" spans="141:141">
      <c r="EK48267" s="598"/>
    </row>
    <row r="48268" spans="141:141">
      <c r="EK48268" s="598"/>
    </row>
    <row r="48269" spans="141:141">
      <c r="EK48269" s="598"/>
    </row>
    <row r="48270" spans="141:141">
      <c r="EK48270" s="598"/>
    </row>
    <row r="48271" spans="141:141">
      <c r="EK48271" s="598"/>
    </row>
    <row r="48272" spans="141:141">
      <c r="EK48272" s="598"/>
    </row>
    <row r="48273" spans="141:141">
      <c r="EK48273" s="598"/>
    </row>
    <row r="48274" spans="141:141">
      <c r="EK48274" s="598"/>
    </row>
    <row r="48275" spans="141:141">
      <c r="EK48275" s="598"/>
    </row>
    <row r="48276" spans="141:141">
      <c r="EK48276" s="598"/>
    </row>
    <row r="48277" spans="141:141">
      <c r="EK48277" s="598"/>
    </row>
    <row r="48278" spans="141:141">
      <c r="EK48278" s="598"/>
    </row>
    <row r="48279" spans="141:141">
      <c r="EK48279" s="598"/>
    </row>
    <row r="48280" spans="141:141">
      <c r="EK48280" s="598"/>
    </row>
    <row r="48281" spans="141:141">
      <c r="EK48281" s="598"/>
    </row>
    <row r="48282" spans="141:141">
      <c r="EK48282" s="598"/>
    </row>
    <row r="48283" spans="141:141">
      <c r="EK48283" s="598"/>
    </row>
    <row r="48284" spans="141:141">
      <c r="EK48284" s="598"/>
    </row>
    <row r="48285" spans="141:141">
      <c r="EK48285" s="598"/>
    </row>
    <row r="48286" spans="141:141">
      <c r="EK48286" s="598"/>
    </row>
    <row r="48287" spans="141:141">
      <c r="EK48287" s="598"/>
    </row>
    <row r="48288" spans="141:141">
      <c r="EK48288" s="598"/>
    </row>
    <row r="48289" spans="141:141">
      <c r="EK48289" s="598"/>
    </row>
    <row r="48290" spans="141:141">
      <c r="EK48290" s="598"/>
    </row>
    <row r="48291" spans="141:141">
      <c r="EK48291" s="598"/>
    </row>
    <row r="48292" spans="141:141">
      <c r="EK48292" s="598"/>
    </row>
    <row r="48293" spans="141:141">
      <c r="EK48293" s="598"/>
    </row>
    <row r="48294" spans="141:141">
      <c r="EK48294" s="598"/>
    </row>
    <row r="48295" spans="141:141">
      <c r="EK48295" s="598"/>
    </row>
    <row r="48296" spans="141:141">
      <c r="EK48296" s="598"/>
    </row>
    <row r="48297" spans="141:141">
      <c r="EK48297" s="598"/>
    </row>
    <row r="48298" spans="141:141">
      <c r="EK48298" s="598"/>
    </row>
    <row r="48299" spans="141:141">
      <c r="EK48299" s="598"/>
    </row>
    <row r="48300" spans="141:141">
      <c r="EK48300" s="598"/>
    </row>
    <row r="48301" spans="141:141">
      <c r="EK48301" s="598"/>
    </row>
    <row r="48302" spans="141:141">
      <c r="EK48302" s="598"/>
    </row>
    <row r="48303" spans="141:141">
      <c r="EK48303" s="598"/>
    </row>
    <row r="48304" spans="141:141">
      <c r="EK48304" s="598"/>
    </row>
    <row r="48305" spans="141:141">
      <c r="EK48305" s="598"/>
    </row>
    <row r="48306" spans="141:141">
      <c r="EK48306" s="598"/>
    </row>
    <row r="48307" spans="141:141">
      <c r="EK48307" s="598"/>
    </row>
    <row r="48308" spans="141:141">
      <c r="EK48308" s="598"/>
    </row>
    <row r="48309" spans="141:141">
      <c r="EK48309" s="598"/>
    </row>
    <row r="48310" spans="141:141">
      <c r="EK48310" s="598"/>
    </row>
    <row r="48311" spans="141:141">
      <c r="EK48311" s="598"/>
    </row>
    <row r="48312" spans="141:141">
      <c r="EK48312" s="598"/>
    </row>
    <row r="48313" spans="141:141">
      <c r="EK48313" s="598"/>
    </row>
    <row r="48314" spans="141:141">
      <c r="EK48314" s="598"/>
    </row>
    <row r="48315" spans="141:141">
      <c r="EK48315" s="598"/>
    </row>
    <row r="48316" spans="141:141">
      <c r="EK48316" s="598"/>
    </row>
    <row r="48317" spans="141:141">
      <c r="EK48317" s="598"/>
    </row>
    <row r="48318" spans="141:141">
      <c r="EK48318" s="598"/>
    </row>
    <row r="48319" spans="141:141">
      <c r="EK48319" s="598"/>
    </row>
    <row r="48320" spans="141:141">
      <c r="EK48320" s="598"/>
    </row>
    <row r="48321" spans="141:141">
      <c r="EK48321" s="598"/>
    </row>
    <row r="48322" spans="141:141">
      <c r="EK48322" s="598"/>
    </row>
    <row r="48323" spans="141:141">
      <c r="EK48323" s="598"/>
    </row>
    <row r="48324" spans="141:141">
      <c r="EK48324" s="598"/>
    </row>
    <row r="48325" spans="141:141">
      <c r="EK48325" s="598"/>
    </row>
    <row r="48326" spans="141:141">
      <c r="EK48326" s="598"/>
    </row>
    <row r="48327" spans="141:141">
      <c r="EK48327" s="598"/>
    </row>
    <row r="48328" spans="141:141">
      <c r="EK48328" s="598"/>
    </row>
    <row r="48329" spans="141:141">
      <c r="EK48329" s="598"/>
    </row>
    <row r="48330" spans="141:141">
      <c r="EK48330" s="598"/>
    </row>
    <row r="48331" spans="141:141">
      <c r="EK48331" s="598"/>
    </row>
    <row r="48332" spans="141:141">
      <c r="EK48332" s="598"/>
    </row>
    <row r="48333" spans="141:141">
      <c r="EK48333" s="598"/>
    </row>
    <row r="48334" spans="141:141">
      <c r="EK48334" s="598"/>
    </row>
    <row r="48335" spans="141:141">
      <c r="EK48335" s="598"/>
    </row>
    <row r="48336" spans="141:141">
      <c r="EK48336" s="598"/>
    </row>
    <row r="48337" spans="141:141">
      <c r="EK48337" s="598"/>
    </row>
    <row r="48338" spans="141:141">
      <c r="EK48338" s="598"/>
    </row>
    <row r="48339" spans="141:141">
      <c r="EK48339" s="598"/>
    </row>
    <row r="48340" spans="141:141">
      <c r="EK48340" s="598"/>
    </row>
    <row r="48341" spans="141:141">
      <c r="EK48341" s="598"/>
    </row>
    <row r="48342" spans="141:141">
      <c r="EK48342" s="598"/>
    </row>
    <row r="48343" spans="141:141">
      <c r="EK48343" s="598"/>
    </row>
    <row r="48344" spans="141:141">
      <c r="EK48344" s="598"/>
    </row>
    <row r="48345" spans="141:141">
      <c r="EK48345" s="598"/>
    </row>
    <row r="48346" spans="141:141">
      <c r="EK48346" s="598"/>
    </row>
    <row r="48347" spans="141:141">
      <c r="EK48347" s="598"/>
    </row>
    <row r="48348" spans="141:141">
      <c r="EK48348" s="598"/>
    </row>
    <row r="48349" spans="141:141">
      <c r="EK48349" s="598"/>
    </row>
    <row r="48350" spans="141:141">
      <c r="EK48350" s="598"/>
    </row>
    <row r="48351" spans="141:141">
      <c r="EK48351" s="598"/>
    </row>
    <row r="48352" spans="141:141">
      <c r="EK48352" s="598"/>
    </row>
    <row r="48353" spans="141:141">
      <c r="EK48353" s="598"/>
    </row>
    <row r="48354" spans="141:141">
      <c r="EK48354" s="598"/>
    </row>
    <row r="48355" spans="141:141">
      <c r="EK48355" s="598"/>
    </row>
    <row r="48356" spans="141:141">
      <c r="EK48356" s="598"/>
    </row>
    <row r="48357" spans="141:141">
      <c r="EK48357" s="598"/>
    </row>
    <row r="48358" spans="141:141">
      <c r="EK48358" s="598"/>
    </row>
    <row r="48359" spans="141:141">
      <c r="EK48359" s="598"/>
    </row>
    <row r="48360" spans="141:141">
      <c r="EK48360" s="598"/>
    </row>
    <row r="48361" spans="141:141">
      <c r="EK48361" s="598"/>
    </row>
    <row r="48362" spans="141:141">
      <c r="EK48362" s="598"/>
    </row>
    <row r="48363" spans="141:141">
      <c r="EK48363" s="598"/>
    </row>
    <row r="48364" spans="141:141">
      <c r="EK48364" s="598"/>
    </row>
    <row r="48365" spans="141:141">
      <c r="EK48365" s="598"/>
    </row>
    <row r="48366" spans="141:141">
      <c r="EK48366" s="598"/>
    </row>
    <row r="48367" spans="141:141">
      <c r="EK48367" s="598"/>
    </row>
    <row r="48368" spans="141:141">
      <c r="EK48368" s="598"/>
    </row>
    <row r="48369" spans="141:141">
      <c r="EK48369" s="598"/>
    </row>
    <row r="48370" spans="141:141">
      <c r="EK48370" s="598"/>
    </row>
    <row r="48371" spans="141:141">
      <c r="EK48371" s="598"/>
    </row>
    <row r="48372" spans="141:141">
      <c r="EK48372" s="598"/>
    </row>
    <row r="48373" spans="141:141">
      <c r="EK48373" s="598"/>
    </row>
    <row r="48374" spans="141:141">
      <c r="EK48374" s="598"/>
    </row>
    <row r="48375" spans="141:141">
      <c r="EK48375" s="598"/>
    </row>
    <row r="48376" spans="141:141">
      <c r="EK48376" s="598"/>
    </row>
    <row r="48377" spans="141:141">
      <c r="EK48377" s="598"/>
    </row>
    <row r="48378" spans="141:141">
      <c r="EK48378" s="598"/>
    </row>
    <row r="48379" spans="141:141">
      <c r="EK48379" s="598"/>
    </row>
    <row r="48380" spans="141:141">
      <c r="EK48380" s="598"/>
    </row>
    <row r="48381" spans="141:141">
      <c r="EK48381" s="598"/>
    </row>
    <row r="48382" spans="141:141">
      <c r="EK48382" s="598"/>
    </row>
    <row r="48383" spans="141:141">
      <c r="EK48383" s="598"/>
    </row>
    <row r="48384" spans="141:141">
      <c r="EK48384" s="598"/>
    </row>
    <row r="48385" spans="141:141">
      <c r="EK48385" s="598"/>
    </row>
    <row r="48386" spans="141:141">
      <c r="EK48386" s="598"/>
    </row>
    <row r="48387" spans="141:141">
      <c r="EK48387" s="598"/>
    </row>
    <row r="48388" spans="141:141">
      <c r="EK48388" s="598"/>
    </row>
    <row r="48389" spans="141:141">
      <c r="EK48389" s="598"/>
    </row>
    <row r="48390" spans="141:141">
      <c r="EK48390" s="598"/>
    </row>
    <row r="48391" spans="141:141">
      <c r="EK48391" s="598"/>
    </row>
    <row r="48392" spans="141:141">
      <c r="EK48392" s="598"/>
    </row>
    <row r="48393" spans="141:141">
      <c r="EK48393" s="598"/>
    </row>
    <row r="48394" spans="141:141">
      <c r="EK48394" s="598"/>
    </row>
    <row r="48395" spans="141:141">
      <c r="EK48395" s="598"/>
    </row>
    <row r="48396" spans="141:141">
      <c r="EK48396" s="598"/>
    </row>
    <row r="48397" spans="141:141">
      <c r="EK48397" s="598"/>
    </row>
    <row r="48398" spans="141:141">
      <c r="EK48398" s="598"/>
    </row>
    <row r="48399" spans="141:141">
      <c r="EK48399" s="598"/>
    </row>
    <row r="48400" spans="141:141">
      <c r="EK48400" s="598"/>
    </row>
    <row r="48401" spans="141:141">
      <c r="EK48401" s="598"/>
    </row>
    <row r="48402" spans="141:141">
      <c r="EK48402" s="598"/>
    </row>
    <row r="48403" spans="141:141">
      <c r="EK48403" s="598"/>
    </row>
    <row r="48404" spans="141:141">
      <c r="EK48404" s="598"/>
    </row>
    <row r="48405" spans="141:141">
      <c r="EK48405" s="598"/>
    </row>
    <row r="48406" spans="141:141">
      <c r="EK48406" s="598"/>
    </row>
    <row r="48407" spans="141:141">
      <c r="EK48407" s="598"/>
    </row>
    <row r="48408" spans="141:141">
      <c r="EK48408" s="598"/>
    </row>
    <row r="48409" spans="141:141">
      <c r="EK48409" s="598"/>
    </row>
    <row r="48410" spans="141:141">
      <c r="EK48410" s="598"/>
    </row>
    <row r="48411" spans="141:141">
      <c r="EK48411" s="598"/>
    </row>
    <row r="48412" spans="141:141">
      <c r="EK48412" s="598"/>
    </row>
    <row r="48413" spans="141:141">
      <c r="EK48413" s="598"/>
    </row>
    <row r="48414" spans="141:141">
      <c r="EK48414" s="598"/>
    </row>
    <row r="48415" spans="141:141">
      <c r="EK48415" s="598"/>
    </row>
    <row r="48416" spans="141:141">
      <c r="EK48416" s="598"/>
    </row>
    <row r="48417" spans="141:141">
      <c r="EK48417" s="598"/>
    </row>
    <row r="48418" spans="141:141">
      <c r="EK48418" s="598"/>
    </row>
    <row r="48419" spans="141:141">
      <c r="EK48419" s="598"/>
    </row>
    <row r="48420" spans="141:141">
      <c r="EK48420" s="598"/>
    </row>
    <row r="48421" spans="141:141">
      <c r="EK48421" s="598"/>
    </row>
    <row r="48422" spans="141:141">
      <c r="EK48422" s="598"/>
    </row>
    <row r="48423" spans="141:141">
      <c r="EK48423" s="598"/>
    </row>
    <row r="48424" spans="141:141">
      <c r="EK48424" s="598"/>
    </row>
    <row r="48425" spans="141:141">
      <c r="EK48425" s="598"/>
    </row>
    <row r="48426" spans="141:141">
      <c r="EK48426" s="598"/>
    </row>
    <row r="48427" spans="141:141">
      <c r="EK48427" s="598"/>
    </row>
    <row r="48428" spans="141:141">
      <c r="EK48428" s="598"/>
    </row>
    <row r="48429" spans="141:141">
      <c r="EK48429" s="598"/>
    </row>
    <row r="48430" spans="141:141">
      <c r="EK48430" s="598"/>
    </row>
    <row r="48431" spans="141:141">
      <c r="EK48431" s="598"/>
    </row>
    <row r="48432" spans="141:141">
      <c r="EK48432" s="598"/>
    </row>
    <row r="48433" spans="141:141">
      <c r="EK48433" s="598"/>
    </row>
    <row r="48434" spans="141:141">
      <c r="EK48434" s="598"/>
    </row>
    <row r="48435" spans="141:141">
      <c r="EK48435" s="598"/>
    </row>
    <row r="48436" spans="141:141">
      <c r="EK48436" s="598"/>
    </row>
    <row r="48437" spans="141:141">
      <c r="EK48437" s="598"/>
    </row>
    <row r="48438" spans="141:141">
      <c r="EK48438" s="598"/>
    </row>
    <row r="48439" spans="141:141">
      <c r="EK48439" s="598"/>
    </row>
    <row r="48440" spans="141:141">
      <c r="EK48440" s="598"/>
    </row>
    <row r="48441" spans="141:141">
      <c r="EK48441" s="598"/>
    </row>
    <row r="48442" spans="141:141">
      <c r="EK48442" s="598"/>
    </row>
    <row r="48443" spans="141:141">
      <c r="EK48443" s="598"/>
    </row>
    <row r="48444" spans="141:141">
      <c r="EK48444" s="598"/>
    </row>
    <row r="48445" spans="141:141">
      <c r="EK48445" s="598"/>
    </row>
    <row r="48446" spans="141:141">
      <c r="EK48446" s="598"/>
    </row>
    <row r="48447" spans="141:141">
      <c r="EK48447" s="598"/>
    </row>
    <row r="48448" spans="141:141">
      <c r="EK48448" s="598"/>
    </row>
    <row r="48449" spans="141:141">
      <c r="EK48449" s="598"/>
    </row>
    <row r="48450" spans="141:141">
      <c r="EK48450" s="598"/>
    </row>
    <row r="48451" spans="141:141">
      <c r="EK48451" s="598"/>
    </row>
    <row r="48452" spans="141:141">
      <c r="EK48452" s="598"/>
    </row>
    <row r="48453" spans="141:141">
      <c r="EK48453" s="598"/>
    </row>
    <row r="48454" spans="141:141">
      <c r="EK48454" s="598"/>
    </row>
    <row r="48455" spans="141:141">
      <c r="EK48455" s="598"/>
    </row>
    <row r="48456" spans="141:141">
      <c r="EK48456" s="598"/>
    </row>
    <row r="48457" spans="141:141">
      <c r="EK48457" s="598"/>
    </row>
    <row r="48458" spans="141:141">
      <c r="EK48458" s="598"/>
    </row>
    <row r="48459" spans="141:141">
      <c r="EK48459" s="598"/>
    </row>
    <row r="48460" spans="141:141">
      <c r="EK48460" s="598"/>
    </row>
    <row r="48461" spans="141:141">
      <c r="EK48461" s="598"/>
    </row>
    <row r="48462" spans="141:141">
      <c r="EK48462" s="598"/>
    </row>
    <row r="48463" spans="141:141">
      <c r="EK48463" s="598"/>
    </row>
    <row r="48464" spans="141:141">
      <c r="EK48464" s="598"/>
    </row>
    <row r="48465" spans="141:141">
      <c r="EK48465" s="598"/>
    </row>
    <row r="48466" spans="141:141">
      <c r="EK48466" s="598"/>
    </row>
    <row r="48467" spans="141:141">
      <c r="EK48467" s="598"/>
    </row>
    <row r="48468" spans="141:141">
      <c r="EK48468" s="598"/>
    </row>
    <row r="48469" spans="141:141">
      <c r="EK48469" s="598"/>
    </row>
    <row r="48470" spans="141:141">
      <c r="EK48470" s="598"/>
    </row>
    <row r="48471" spans="141:141">
      <c r="EK48471" s="598"/>
    </row>
    <row r="48472" spans="141:141">
      <c r="EK48472" s="598"/>
    </row>
    <row r="48473" spans="141:141">
      <c r="EK48473" s="598"/>
    </row>
    <row r="48474" spans="141:141">
      <c r="EK48474" s="598"/>
    </row>
    <row r="48475" spans="141:141">
      <c r="EK48475" s="598"/>
    </row>
    <row r="48476" spans="141:141">
      <c r="EK48476" s="598"/>
    </row>
    <row r="48477" spans="141:141">
      <c r="EK48477" s="598"/>
    </row>
    <row r="48478" spans="141:141">
      <c r="EK48478" s="598"/>
    </row>
    <row r="48479" spans="141:141">
      <c r="EK48479" s="598"/>
    </row>
    <row r="48480" spans="141:141">
      <c r="EK48480" s="598"/>
    </row>
    <row r="48481" spans="141:141">
      <c r="EK48481" s="598"/>
    </row>
    <row r="48482" spans="141:141">
      <c r="EK48482" s="598"/>
    </row>
    <row r="48483" spans="141:141">
      <c r="EK48483" s="598"/>
    </row>
    <row r="48484" spans="141:141">
      <c r="EK48484" s="598"/>
    </row>
    <row r="48485" spans="141:141">
      <c r="EK48485" s="598"/>
    </row>
    <row r="48486" spans="141:141">
      <c r="EK48486" s="598"/>
    </row>
    <row r="48487" spans="141:141">
      <c r="EK48487" s="598"/>
    </row>
    <row r="48488" spans="141:141">
      <c r="EK48488" s="598"/>
    </row>
    <row r="48489" spans="141:141">
      <c r="EK48489" s="598"/>
    </row>
    <row r="48490" spans="141:141">
      <c r="EK48490" s="598"/>
    </row>
    <row r="48491" spans="141:141">
      <c r="EK48491" s="598"/>
    </row>
    <row r="48492" spans="141:141">
      <c r="EK48492" s="598"/>
    </row>
    <row r="48493" spans="141:141">
      <c r="EK48493" s="598"/>
    </row>
    <row r="48494" spans="141:141">
      <c r="EK48494" s="598"/>
    </row>
    <row r="48495" spans="141:141">
      <c r="EK48495" s="598"/>
    </row>
    <row r="48496" spans="141:141">
      <c r="EK48496" s="598"/>
    </row>
    <row r="48497" spans="141:141">
      <c r="EK48497" s="598"/>
    </row>
    <row r="48498" spans="141:141">
      <c r="EK48498" s="598"/>
    </row>
    <row r="48499" spans="141:141">
      <c r="EK48499" s="598"/>
    </row>
    <row r="48500" spans="141:141">
      <c r="EK48500" s="598"/>
    </row>
    <row r="48501" spans="141:141">
      <c r="EK48501" s="598"/>
    </row>
    <row r="48502" spans="141:141">
      <c r="EK48502" s="598"/>
    </row>
    <row r="48503" spans="141:141">
      <c r="EK48503" s="598"/>
    </row>
    <row r="48504" spans="141:141">
      <c r="EK48504" s="598"/>
    </row>
    <row r="48505" spans="141:141">
      <c r="EK48505" s="598"/>
    </row>
    <row r="48506" spans="141:141">
      <c r="EK48506" s="598"/>
    </row>
    <row r="48507" spans="141:141">
      <c r="EK48507" s="598"/>
    </row>
    <row r="48508" spans="141:141">
      <c r="EK48508" s="598"/>
    </row>
    <row r="48509" spans="141:141">
      <c r="EK48509" s="598"/>
    </row>
    <row r="48510" spans="141:141">
      <c r="EK48510" s="598"/>
    </row>
    <row r="48511" spans="141:141">
      <c r="EK48511" s="598"/>
    </row>
    <row r="48512" spans="141:141">
      <c r="EK48512" s="598"/>
    </row>
    <row r="48513" spans="141:141">
      <c r="EK48513" s="598"/>
    </row>
    <row r="48514" spans="141:141">
      <c r="EK48514" s="598"/>
    </row>
    <row r="48515" spans="141:141">
      <c r="EK48515" s="598"/>
    </row>
    <row r="48516" spans="141:141">
      <c r="EK48516" s="598"/>
    </row>
    <row r="48517" spans="141:141">
      <c r="EK48517" s="598"/>
    </row>
    <row r="48518" spans="141:141">
      <c r="EK48518" s="598"/>
    </row>
    <row r="48519" spans="141:141">
      <c r="EK48519" s="598"/>
    </row>
    <row r="48520" spans="141:141">
      <c r="EK48520" s="598"/>
    </row>
    <row r="48521" spans="141:141">
      <c r="EK48521" s="598"/>
    </row>
    <row r="48522" spans="141:141">
      <c r="EK48522" s="598"/>
    </row>
    <row r="48523" spans="141:141">
      <c r="EK48523" s="598"/>
    </row>
    <row r="48524" spans="141:141">
      <c r="EK48524" s="598"/>
    </row>
    <row r="48525" spans="141:141">
      <c r="EK48525" s="598"/>
    </row>
    <row r="48526" spans="141:141">
      <c r="EK48526" s="598"/>
    </row>
    <row r="48527" spans="141:141">
      <c r="EK48527" s="598"/>
    </row>
    <row r="48528" spans="141:141">
      <c r="EK48528" s="598"/>
    </row>
    <row r="48529" spans="141:141">
      <c r="EK48529" s="598"/>
    </row>
    <row r="48530" spans="141:141">
      <c r="EK48530" s="598"/>
    </row>
    <row r="48531" spans="141:141">
      <c r="EK48531" s="598"/>
    </row>
    <row r="48532" spans="141:141">
      <c r="EK48532" s="598"/>
    </row>
    <row r="48533" spans="141:141">
      <c r="EK48533" s="598"/>
    </row>
    <row r="48534" spans="141:141">
      <c r="EK48534" s="598"/>
    </row>
    <row r="48535" spans="141:141">
      <c r="EK48535" s="598"/>
    </row>
    <row r="48536" spans="141:141">
      <c r="EK48536" s="598"/>
    </row>
    <row r="48537" spans="141:141">
      <c r="EK48537" s="598"/>
    </row>
    <row r="48538" spans="141:141">
      <c r="EK48538" s="598"/>
    </row>
    <row r="48539" spans="141:141">
      <c r="EK48539" s="598"/>
    </row>
    <row r="48540" spans="141:141">
      <c r="EK48540" s="598"/>
    </row>
    <row r="48541" spans="141:141">
      <c r="EK48541" s="598"/>
    </row>
    <row r="48542" spans="141:141">
      <c r="EK48542" s="598"/>
    </row>
    <row r="48543" spans="141:141">
      <c r="EK48543" s="598"/>
    </row>
    <row r="48544" spans="141:141">
      <c r="EK48544" s="598"/>
    </row>
    <row r="48545" spans="141:141">
      <c r="EK48545" s="598"/>
    </row>
    <row r="48546" spans="141:141">
      <c r="EK48546" s="598"/>
    </row>
    <row r="48547" spans="141:141">
      <c r="EK48547" s="598"/>
    </row>
    <row r="48548" spans="141:141">
      <c r="EK48548" s="598"/>
    </row>
    <row r="48549" spans="141:141">
      <c r="EK48549" s="598"/>
    </row>
    <row r="48550" spans="141:141">
      <c r="EK48550" s="598"/>
    </row>
    <row r="48551" spans="141:141">
      <c r="EK48551" s="598"/>
    </row>
    <row r="48552" spans="141:141">
      <c r="EK48552" s="598"/>
    </row>
    <row r="48553" spans="141:141">
      <c r="EK48553" s="598"/>
    </row>
    <row r="48554" spans="141:141">
      <c r="EK48554" s="598"/>
    </row>
    <row r="48555" spans="141:141">
      <c r="EK48555" s="598"/>
    </row>
    <row r="48556" spans="141:141">
      <c r="EK48556" s="598"/>
    </row>
    <row r="48557" spans="141:141">
      <c r="EK48557" s="598"/>
    </row>
    <row r="48558" spans="141:141">
      <c r="EK48558" s="598"/>
    </row>
    <row r="48559" spans="141:141">
      <c r="EK48559" s="598"/>
    </row>
    <row r="48560" spans="141:141">
      <c r="EK48560" s="598"/>
    </row>
    <row r="48561" spans="141:141">
      <c r="EK48561" s="598"/>
    </row>
    <row r="48562" spans="141:141">
      <c r="EK48562" s="598"/>
    </row>
    <row r="48563" spans="141:141">
      <c r="EK48563" s="598"/>
    </row>
    <row r="48564" spans="141:141">
      <c r="EK48564" s="598"/>
    </row>
    <row r="48565" spans="141:141">
      <c r="EK48565" s="598"/>
    </row>
    <row r="48566" spans="141:141">
      <c r="EK48566" s="598"/>
    </row>
    <row r="48567" spans="141:141">
      <c r="EK48567" s="598"/>
    </row>
    <row r="48568" spans="141:141">
      <c r="EK48568" s="598"/>
    </row>
    <row r="48569" spans="141:141">
      <c r="EK48569" s="598"/>
    </row>
    <row r="48570" spans="141:141">
      <c r="EK48570" s="598"/>
    </row>
    <row r="48571" spans="141:141">
      <c r="EK48571" s="598"/>
    </row>
    <row r="48572" spans="141:141">
      <c r="EK48572" s="598"/>
    </row>
    <row r="48573" spans="141:141">
      <c r="EK48573" s="598"/>
    </row>
    <row r="48574" spans="141:141">
      <c r="EK48574" s="598"/>
    </row>
    <row r="48575" spans="141:141">
      <c r="EK48575" s="598"/>
    </row>
    <row r="48576" spans="141:141">
      <c r="EK48576" s="598"/>
    </row>
    <row r="48577" spans="141:141">
      <c r="EK48577" s="598"/>
    </row>
    <row r="48578" spans="141:141">
      <c r="EK48578" s="598"/>
    </row>
    <row r="48579" spans="141:141">
      <c r="EK48579" s="598"/>
    </row>
    <row r="48580" spans="141:141">
      <c r="EK48580" s="598"/>
    </row>
    <row r="48581" spans="141:141">
      <c r="EK48581" s="598"/>
    </row>
    <row r="48582" spans="141:141">
      <c r="EK48582" s="598"/>
    </row>
    <row r="48583" spans="141:141">
      <c r="EK48583" s="598"/>
    </row>
    <row r="48584" spans="141:141">
      <c r="EK48584" s="598"/>
    </row>
    <row r="48585" spans="141:141">
      <c r="EK48585" s="598"/>
    </row>
    <row r="48586" spans="141:141">
      <c r="EK48586" s="598"/>
    </row>
    <row r="48587" spans="141:141">
      <c r="EK48587" s="598"/>
    </row>
    <row r="48588" spans="141:141">
      <c r="EK48588" s="598"/>
    </row>
    <row r="48589" spans="141:141">
      <c r="EK48589" s="598"/>
    </row>
    <row r="48590" spans="141:141">
      <c r="EK48590" s="598"/>
    </row>
    <row r="48591" spans="141:141">
      <c r="EK48591" s="598"/>
    </row>
    <row r="48592" spans="141:141">
      <c r="EK48592" s="598"/>
    </row>
    <row r="48593" spans="141:141">
      <c r="EK48593" s="598"/>
    </row>
    <row r="48594" spans="141:141">
      <c r="EK48594" s="598"/>
    </row>
    <row r="48595" spans="141:141">
      <c r="EK48595" s="598"/>
    </row>
    <row r="48596" spans="141:141">
      <c r="EK48596" s="598"/>
    </row>
    <row r="48597" spans="141:141">
      <c r="EK48597" s="598"/>
    </row>
    <row r="48598" spans="141:141">
      <c r="EK48598" s="598"/>
    </row>
    <row r="48599" spans="141:141">
      <c r="EK48599" s="598"/>
    </row>
    <row r="48600" spans="141:141">
      <c r="EK48600" s="598"/>
    </row>
    <row r="48601" spans="141:141">
      <c r="EK48601" s="598"/>
    </row>
    <row r="48602" spans="141:141">
      <c r="EK48602" s="598"/>
    </row>
    <row r="48603" spans="141:141">
      <c r="EK48603" s="598"/>
    </row>
    <row r="48604" spans="141:141">
      <c r="EK48604" s="598"/>
    </row>
    <row r="48605" spans="141:141">
      <c r="EK48605" s="598"/>
    </row>
    <row r="48606" spans="141:141">
      <c r="EK48606" s="598"/>
    </row>
    <row r="48607" spans="141:141">
      <c r="EK48607" s="598"/>
    </row>
    <row r="48608" spans="141:141">
      <c r="EK48608" s="598"/>
    </row>
    <row r="48609" spans="141:141">
      <c r="EK48609" s="598"/>
    </row>
    <row r="48610" spans="141:141">
      <c r="EK48610" s="598"/>
    </row>
    <row r="48611" spans="141:141">
      <c r="EK48611" s="598"/>
    </row>
    <row r="48612" spans="141:141">
      <c r="EK48612" s="598"/>
    </row>
    <row r="48613" spans="141:141">
      <c r="EK48613" s="598"/>
    </row>
    <row r="48614" spans="141:141">
      <c r="EK48614" s="598"/>
    </row>
    <row r="48615" spans="141:141">
      <c r="EK48615" s="598"/>
    </row>
    <row r="48616" spans="141:141">
      <c r="EK48616" s="598"/>
    </row>
    <row r="48617" spans="141:141">
      <c r="EK48617" s="598"/>
    </row>
    <row r="48618" spans="141:141">
      <c r="EK48618" s="598"/>
    </row>
    <row r="48619" spans="141:141">
      <c r="EK48619" s="598"/>
    </row>
    <row r="48620" spans="141:141">
      <c r="EK48620" s="598"/>
    </row>
    <row r="48621" spans="141:141">
      <c r="EK48621" s="598"/>
    </row>
    <row r="48622" spans="141:141">
      <c r="EK48622" s="598"/>
    </row>
    <row r="48623" spans="141:141">
      <c r="EK48623" s="598"/>
    </row>
    <row r="48624" spans="141:141">
      <c r="EK48624" s="598"/>
    </row>
    <row r="48625" spans="141:141">
      <c r="EK48625" s="598"/>
    </row>
    <row r="48626" spans="141:141">
      <c r="EK48626" s="598"/>
    </row>
    <row r="48627" spans="141:141">
      <c r="EK48627" s="598"/>
    </row>
    <row r="48628" spans="141:141">
      <c r="EK48628" s="598"/>
    </row>
    <row r="48629" spans="141:141">
      <c r="EK48629" s="598"/>
    </row>
    <row r="48630" spans="141:141">
      <c r="EK48630" s="598"/>
    </row>
    <row r="48631" spans="141:141">
      <c r="EK48631" s="598"/>
    </row>
    <row r="48632" spans="141:141">
      <c r="EK48632" s="598"/>
    </row>
    <row r="48633" spans="141:141">
      <c r="EK48633" s="598"/>
    </row>
    <row r="48634" spans="141:141">
      <c r="EK48634" s="598"/>
    </row>
    <row r="48635" spans="141:141">
      <c r="EK48635" s="598"/>
    </row>
    <row r="48636" spans="141:141">
      <c r="EK48636" s="598"/>
    </row>
    <row r="48637" spans="141:141">
      <c r="EK48637" s="598"/>
    </row>
    <row r="48638" spans="141:141">
      <c r="EK48638" s="598"/>
    </row>
    <row r="48639" spans="141:141">
      <c r="EK48639" s="598"/>
    </row>
    <row r="48640" spans="141:141">
      <c r="EK48640" s="598"/>
    </row>
    <row r="48641" spans="141:141">
      <c r="EK48641" s="598"/>
    </row>
    <row r="48642" spans="141:141">
      <c r="EK48642" s="598"/>
    </row>
    <row r="48643" spans="141:141">
      <c r="EK48643" s="598"/>
    </row>
    <row r="48644" spans="141:141">
      <c r="EK48644" s="598"/>
    </row>
    <row r="48645" spans="141:141">
      <c r="EK48645" s="598"/>
    </row>
    <row r="48646" spans="141:141">
      <c r="EK48646" s="598"/>
    </row>
    <row r="48647" spans="141:141">
      <c r="EK48647" s="598"/>
    </row>
    <row r="48648" spans="141:141">
      <c r="EK48648" s="598"/>
    </row>
    <row r="48649" spans="141:141">
      <c r="EK48649" s="598"/>
    </row>
    <row r="48650" spans="141:141">
      <c r="EK48650" s="598"/>
    </row>
    <row r="48651" spans="141:141">
      <c r="EK48651" s="598"/>
    </row>
    <row r="48652" spans="141:141">
      <c r="EK48652" s="598"/>
    </row>
    <row r="48653" spans="141:141">
      <c r="EK48653" s="598"/>
    </row>
    <row r="48654" spans="141:141">
      <c r="EK48654" s="598"/>
    </row>
    <row r="48655" spans="141:141">
      <c r="EK48655" s="598"/>
    </row>
    <row r="48656" spans="141:141">
      <c r="EK48656" s="598"/>
    </row>
    <row r="48657" spans="141:141">
      <c r="EK48657" s="598"/>
    </row>
    <row r="48658" spans="141:141">
      <c r="EK48658" s="598"/>
    </row>
    <row r="48659" spans="141:141">
      <c r="EK48659" s="598"/>
    </row>
    <row r="48660" spans="141:141">
      <c r="EK48660" s="598"/>
    </row>
    <row r="48661" spans="141:141">
      <c r="EK48661" s="598"/>
    </row>
    <row r="48662" spans="141:141">
      <c r="EK48662" s="598"/>
    </row>
    <row r="48663" spans="141:141">
      <c r="EK48663" s="598"/>
    </row>
    <row r="48664" spans="141:141">
      <c r="EK48664" s="598"/>
    </row>
    <row r="48665" spans="141:141">
      <c r="EK48665" s="598"/>
    </row>
    <row r="48666" spans="141:141">
      <c r="EK48666" s="598"/>
    </row>
    <row r="48667" spans="141:141">
      <c r="EK48667" s="598"/>
    </row>
    <row r="48668" spans="141:141">
      <c r="EK48668" s="598"/>
    </row>
    <row r="48669" spans="141:141">
      <c r="EK48669" s="598"/>
    </row>
    <row r="48670" spans="141:141">
      <c r="EK48670" s="598"/>
    </row>
    <row r="48671" spans="141:141">
      <c r="EK48671" s="598"/>
    </row>
    <row r="48672" spans="141:141">
      <c r="EK48672" s="598"/>
    </row>
    <row r="48673" spans="141:141">
      <c r="EK48673" s="598"/>
    </row>
    <row r="48674" spans="141:141">
      <c r="EK48674" s="598"/>
    </row>
    <row r="48675" spans="141:141">
      <c r="EK48675" s="598"/>
    </row>
    <row r="48676" spans="141:141">
      <c r="EK48676" s="598"/>
    </row>
    <row r="48677" spans="141:141">
      <c r="EK48677" s="598"/>
    </row>
    <row r="48678" spans="141:141">
      <c r="EK48678" s="598"/>
    </row>
    <row r="48679" spans="141:141">
      <c r="EK48679" s="598"/>
    </row>
    <row r="48680" spans="141:141">
      <c r="EK48680" s="598"/>
    </row>
    <row r="48681" spans="141:141">
      <c r="EK48681" s="598"/>
    </row>
    <row r="48682" spans="141:141">
      <c r="EK48682" s="598"/>
    </row>
    <row r="48683" spans="141:141">
      <c r="EK48683" s="598"/>
    </row>
    <row r="48684" spans="141:141">
      <c r="EK48684" s="598"/>
    </row>
    <row r="48685" spans="141:141">
      <c r="EK48685" s="598"/>
    </row>
    <row r="48686" spans="141:141">
      <c r="EK48686" s="598"/>
    </row>
    <row r="48687" spans="141:141">
      <c r="EK48687" s="598"/>
    </row>
    <row r="48688" spans="141:141">
      <c r="EK48688" s="598"/>
    </row>
    <row r="48689" spans="141:141">
      <c r="EK48689" s="598"/>
    </row>
    <row r="48690" spans="141:141">
      <c r="EK48690" s="598"/>
    </row>
    <row r="48691" spans="141:141">
      <c r="EK48691" s="598"/>
    </row>
    <row r="48692" spans="141:141">
      <c r="EK48692" s="598"/>
    </row>
    <row r="48693" spans="141:141">
      <c r="EK48693" s="598"/>
    </row>
    <row r="48694" spans="141:141">
      <c r="EK48694" s="598"/>
    </row>
    <row r="48695" spans="141:141">
      <c r="EK48695" s="598"/>
    </row>
    <row r="48696" spans="141:141">
      <c r="EK48696" s="598"/>
    </row>
    <row r="48697" spans="141:141">
      <c r="EK48697" s="598"/>
    </row>
    <row r="48698" spans="141:141">
      <c r="EK48698" s="598"/>
    </row>
    <row r="48699" spans="141:141">
      <c r="EK48699" s="598"/>
    </row>
    <row r="48700" spans="141:141">
      <c r="EK48700" s="598"/>
    </row>
    <row r="48701" spans="141:141">
      <c r="EK48701" s="598"/>
    </row>
    <row r="48702" spans="141:141">
      <c r="EK48702" s="598"/>
    </row>
    <row r="48703" spans="141:141">
      <c r="EK48703" s="598"/>
    </row>
    <row r="48704" spans="141:141">
      <c r="EK48704" s="598"/>
    </row>
    <row r="48705" spans="141:141">
      <c r="EK48705" s="598"/>
    </row>
    <row r="48706" spans="141:141">
      <c r="EK48706" s="598"/>
    </row>
    <row r="48707" spans="141:141">
      <c r="EK48707" s="598"/>
    </row>
    <row r="48708" spans="141:141">
      <c r="EK48708" s="598"/>
    </row>
    <row r="48709" spans="141:141">
      <c r="EK48709" s="598"/>
    </row>
    <row r="48710" spans="141:141">
      <c r="EK48710" s="598"/>
    </row>
    <row r="48711" spans="141:141">
      <c r="EK48711" s="598"/>
    </row>
    <row r="48712" spans="141:141">
      <c r="EK48712" s="598"/>
    </row>
    <row r="48713" spans="141:141">
      <c r="EK48713" s="598"/>
    </row>
    <row r="48714" spans="141:141">
      <c r="EK48714" s="598"/>
    </row>
    <row r="48715" spans="141:141">
      <c r="EK48715" s="598"/>
    </row>
    <row r="48716" spans="141:141">
      <c r="EK48716" s="598"/>
    </row>
    <row r="48717" spans="141:141">
      <c r="EK48717" s="598"/>
    </row>
    <row r="48718" spans="141:141">
      <c r="EK48718" s="598"/>
    </row>
    <row r="48719" spans="141:141">
      <c r="EK48719" s="598"/>
    </row>
    <row r="48720" spans="141:141">
      <c r="EK48720" s="598"/>
    </row>
    <row r="48721" spans="141:141">
      <c r="EK48721" s="598"/>
    </row>
    <row r="48722" spans="141:141">
      <c r="EK48722" s="598"/>
    </row>
    <row r="48723" spans="141:141">
      <c r="EK48723" s="598"/>
    </row>
    <row r="48724" spans="141:141">
      <c r="EK48724" s="598"/>
    </row>
    <row r="48725" spans="141:141">
      <c r="EK48725" s="598"/>
    </row>
    <row r="48726" spans="141:141">
      <c r="EK48726" s="598"/>
    </row>
    <row r="48727" spans="141:141">
      <c r="EK48727" s="598"/>
    </row>
    <row r="48728" spans="141:141">
      <c r="EK48728" s="598"/>
    </row>
    <row r="48729" spans="141:141">
      <c r="EK48729" s="598"/>
    </row>
    <row r="48730" spans="141:141">
      <c r="EK48730" s="598"/>
    </row>
    <row r="48731" spans="141:141">
      <c r="EK48731" s="598"/>
    </row>
    <row r="48732" spans="141:141">
      <c r="EK48732" s="598"/>
    </row>
    <row r="48733" spans="141:141">
      <c r="EK48733" s="598"/>
    </row>
    <row r="48734" spans="141:141">
      <c r="EK48734" s="598"/>
    </row>
    <row r="48735" spans="141:141">
      <c r="EK48735" s="598"/>
    </row>
    <row r="48736" spans="141:141">
      <c r="EK48736" s="598"/>
    </row>
    <row r="48737" spans="141:141">
      <c r="EK48737" s="598"/>
    </row>
    <row r="48738" spans="141:141">
      <c r="EK48738" s="598"/>
    </row>
    <row r="48739" spans="141:141">
      <c r="EK48739" s="598"/>
    </row>
    <row r="48740" spans="141:141">
      <c r="EK48740" s="598"/>
    </row>
    <row r="48741" spans="141:141">
      <c r="EK48741" s="598"/>
    </row>
    <row r="48742" spans="141:141">
      <c r="EK48742" s="598"/>
    </row>
    <row r="48743" spans="141:141">
      <c r="EK48743" s="598"/>
    </row>
    <row r="48744" spans="141:141">
      <c r="EK48744" s="598"/>
    </row>
    <row r="48745" spans="141:141">
      <c r="EK48745" s="598"/>
    </row>
    <row r="48746" spans="141:141">
      <c r="EK48746" s="598"/>
    </row>
    <row r="48747" spans="141:141">
      <c r="EK48747" s="598"/>
    </row>
    <row r="48748" spans="141:141">
      <c r="EK48748" s="598"/>
    </row>
    <row r="48749" spans="141:141">
      <c r="EK48749" s="598"/>
    </row>
    <row r="48750" spans="141:141">
      <c r="EK48750" s="598"/>
    </row>
    <row r="48751" spans="141:141">
      <c r="EK48751" s="598"/>
    </row>
    <row r="48752" spans="141:141">
      <c r="EK48752" s="598"/>
    </row>
    <row r="48753" spans="141:141">
      <c r="EK48753" s="598"/>
    </row>
    <row r="48754" spans="141:141">
      <c r="EK48754" s="598"/>
    </row>
    <row r="48755" spans="141:141">
      <c r="EK48755" s="598"/>
    </row>
    <row r="48756" spans="141:141">
      <c r="EK48756" s="598"/>
    </row>
    <row r="48757" spans="141:141">
      <c r="EK48757" s="598"/>
    </row>
    <row r="48758" spans="141:141">
      <c r="EK48758" s="598"/>
    </row>
    <row r="48759" spans="141:141">
      <c r="EK48759" s="598"/>
    </row>
    <row r="48760" spans="141:141">
      <c r="EK48760" s="598"/>
    </row>
    <row r="48761" spans="141:141">
      <c r="EK48761" s="598"/>
    </row>
    <row r="48762" spans="141:141">
      <c r="EK48762" s="598"/>
    </row>
    <row r="48763" spans="141:141">
      <c r="EK48763" s="598"/>
    </row>
    <row r="48764" spans="141:141">
      <c r="EK48764" s="598"/>
    </row>
    <row r="48765" spans="141:141">
      <c r="EK48765" s="598"/>
    </row>
    <row r="48766" spans="141:141">
      <c r="EK48766" s="598"/>
    </row>
    <row r="48767" spans="141:141">
      <c r="EK48767" s="598"/>
    </row>
    <row r="48768" spans="141:141">
      <c r="EK48768" s="598"/>
    </row>
    <row r="48769" spans="141:141">
      <c r="EK48769" s="598"/>
    </row>
    <row r="48770" spans="141:141">
      <c r="EK48770" s="598"/>
    </row>
    <row r="48771" spans="141:141">
      <c r="EK48771" s="598"/>
    </row>
    <row r="48772" spans="141:141">
      <c r="EK48772" s="598"/>
    </row>
    <row r="48773" spans="141:141">
      <c r="EK48773" s="598"/>
    </row>
    <row r="48774" spans="141:141">
      <c r="EK48774" s="598"/>
    </row>
    <row r="48775" spans="141:141">
      <c r="EK48775" s="598"/>
    </row>
    <row r="48776" spans="141:141">
      <c r="EK48776" s="598"/>
    </row>
    <row r="48777" spans="141:141">
      <c r="EK48777" s="598"/>
    </row>
    <row r="48778" spans="141:141">
      <c r="EK48778" s="598"/>
    </row>
    <row r="48779" spans="141:141">
      <c r="EK48779" s="598"/>
    </row>
    <row r="48780" spans="141:141">
      <c r="EK48780" s="598"/>
    </row>
    <row r="48781" spans="141:141">
      <c r="EK48781" s="598"/>
    </row>
    <row r="48782" spans="141:141">
      <c r="EK48782" s="598"/>
    </row>
    <row r="48783" spans="141:141">
      <c r="EK48783" s="598"/>
    </row>
    <row r="48784" spans="141:141">
      <c r="EK48784" s="598"/>
    </row>
    <row r="48785" spans="141:141">
      <c r="EK48785" s="598"/>
    </row>
    <row r="48786" spans="141:141">
      <c r="EK48786" s="598"/>
    </row>
    <row r="48787" spans="141:141">
      <c r="EK48787" s="598"/>
    </row>
    <row r="48788" spans="141:141">
      <c r="EK48788" s="598"/>
    </row>
    <row r="48789" spans="141:141">
      <c r="EK48789" s="598"/>
    </row>
    <row r="48790" spans="141:141">
      <c r="EK48790" s="598"/>
    </row>
    <row r="48791" spans="141:141">
      <c r="EK48791" s="598"/>
    </row>
    <row r="48792" spans="141:141">
      <c r="EK48792" s="598"/>
    </row>
    <row r="48793" spans="141:141">
      <c r="EK48793" s="598"/>
    </row>
    <row r="48794" spans="141:141">
      <c r="EK48794" s="598"/>
    </row>
    <row r="48795" spans="141:141">
      <c r="EK48795" s="598"/>
    </row>
    <row r="48796" spans="141:141">
      <c r="EK48796" s="598"/>
    </row>
    <row r="48797" spans="141:141">
      <c r="EK48797" s="598"/>
    </row>
    <row r="48798" spans="141:141">
      <c r="EK48798" s="598"/>
    </row>
    <row r="48799" spans="141:141">
      <c r="EK48799" s="598"/>
    </row>
    <row r="48800" spans="141:141">
      <c r="EK48800" s="598"/>
    </row>
    <row r="48801" spans="141:141">
      <c r="EK48801" s="598"/>
    </row>
    <row r="48802" spans="141:141">
      <c r="EK48802" s="598"/>
    </row>
    <row r="48803" spans="141:141">
      <c r="EK48803" s="598"/>
    </row>
    <row r="48804" spans="141:141">
      <c r="EK48804" s="598"/>
    </row>
    <row r="48805" spans="141:141">
      <c r="EK48805" s="598"/>
    </row>
    <row r="48806" spans="141:141">
      <c r="EK48806" s="598"/>
    </row>
    <row r="48807" spans="141:141">
      <c r="EK48807" s="598"/>
    </row>
    <row r="48808" spans="141:141">
      <c r="EK48808" s="598"/>
    </row>
    <row r="48809" spans="141:141">
      <c r="EK48809" s="598"/>
    </row>
    <row r="48810" spans="141:141">
      <c r="EK48810" s="598"/>
    </row>
    <row r="48811" spans="141:141">
      <c r="EK48811" s="598"/>
    </row>
    <row r="48812" spans="141:141">
      <c r="EK48812" s="598"/>
    </row>
    <row r="48813" spans="141:141">
      <c r="EK48813" s="598"/>
    </row>
    <row r="48814" spans="141:141">
      <c r="EK48814" s="598"/>
    </row>
    <row r="48815" spans="141:141">
      <c r="EK48815" s="598"/>
    </row>
    <row r="48816" spans="141:141">
      <c r="EK48816" s="598"/>
    </row>
    <row r="48817" spans="141:141">
      <c r="EK48817" s="598"/>
    </row>
    <row r="48818" spans="141:141">
      <c r="EK48818" s="598"/>
    </row>
    <row r="48819" spans="141:141">
      <c r="EK48819" s="598"/>
    </row>
    <row r="48820" spans="141:141">
      <c r="EK48820" s="598"/>
    </row>
    <row r="48821" spans="141:141">
      <c r="EK48821" s="598"/>
    </row>
    <row r="48822" spans="141:141">
      <c r="EK48822" s="598"/>
    </row>
    <row r="48823" spans="141:141">
      <c r="EK48823" s="598"/>
    </row>
    <row r="48824" spans="141:141">
      <c r="EK48824" s="598"/>
    </row>
    <row r="48825" spans="141:141">
      <c r="EK48825" s="598"/>
    </row>
    <row r="48826" spans="141:141">
      <c r="EK48826" s="598"/>
    </row>
    <row r="48827" spans="141:141">
      <c r="EK48827" s="598"/>
    </row>
    <row r="48828" spans="141:141">
      <c r="EK48828" s="598"/>
    </row>
    <row r="48829" spans="141:141">
      <c r="EK48829" s="598"/>
    </row>
    <row r="48830" spans="141:141">
      <c r="EK48830" s="598"/>
    </row>
    <row r="48831" spans="141:141">
      <c r="EK48831" s="598"/>
    </row>
    <row r="48832" spans="141:141">
      <c r="EK48832" s="598"/>
    </row>
    <row r="48833" spans="141:141">
      <c r="EK48833" s="598"/>
    </row>
    <row r="48834" spans="141:141">
      <c r="EK48834" s="598"/>
    </row>
    <row r="48835" spans="141:141">
      <c r="EK48835" s="598"/>
    </row>
    <row r="48836" spans="141:141">
      <c r="EK48836" s="598"/>
    </row>
    <row r="48837" spans="141:141">
      <c r="EK48837" s="598"/>
    </row>
    <row r="48838" spans="141:141">
      <c r="EK48838" s="598"/>
    </row>
    <row r="48839" spans="141:141">
      <c r="EK48839" s="598"/>
    </row>
    <row r="48840" spans="141:141">
      <c r="EK48840" s="598"/>
    </row>
    <row r="48841" spans="141:141">
      <c r="EK48841" s="598"/>
    </row>
    <row r="48842" spans="141:141">
      <c r="EK48842" s="598"/>
    </row>
    <row r="48843" spans="141:141">
      <c r="EK48843" s="598"/>
    </row>
    <row r="48844" spans="141:141">
      <c r="EK48844" s="598"/>
    </row>
    <row r="48845" spans="141:141">
      <c r="EK48845" s="598"/>
    </row>
    <row r="48846" spans="141:141">
      <c r="EK48846" s="598"/>
    </row>
    <row r="48847" spans="141:141">
      <c r="EK48847" s="598"/>
    </row>
    <row r="48848" spans="141:141">
      <c r="EK48848" s="598"/>
    </row>
    <row r="48849" spans="141:141">
      <c r="EK48849" s="598"/>
    </row>
    <row r="48850" spans="141:141">
      <c r="EK48850" s="598"/>
    </row>
    <row r="48851" spans="141:141">
      <c r="EK48851" s="598"/>
    </row>
    <row r="48852" spans="141:141">
      <c r="EK48852" s="598"/>
    </row>
    <row r="48853" spans="141:141">
      <c r="EK48853" s="598"/>
    </row>
    <row r="48854" spans="141:141">
      <c r="EK48854" s="598"/>
    </row>
    <row r="48855" spans="141:141">
      <c r="EK48855" s="598"/>
    </row>
    <row r="48856" spans="141:141">
      <c r="EK48856" s="598"/>
    </row>
    <row r="48857" spans="141:141">
      <c r="EK48857" s="598"/>
    </row>
    <row r="48858" spans="141:141">
      <c r="EK48858" s="598"/>
    </row>
    <row r="48859" spans="141:141">
      <c r="EK48859" s="598"/>
    </row>
    <row r="48860" spans="141:141">
      <c r="EK48860" s="598"/>
    </row>
    <row r="48861" spans="141:141">
      <c r="EK48861" s="598"/>
    </row>
    <row r="48862" spans="141:141">
      <c r="EK48862" s="598"/>
    </row>
    <row r="48863" spans="141:141">
      <c r="EK48863" s="598"/>
    </row>
    <row r="48864" spans="141:141">
      <c r="EK48864" s="598"/>
    </row>
    <row r="48865" spans="141:141">
      <c r="EK48865" s="598"/>
    </row>
    <row r="48866" spans="141:141">
      <c r="EK48866" s="598"/>
    </row>
    <row r="48867" spans="141:141">
      <c r="EK48867" s="598"/>
    </row>
    <row r="48868" spans="141:141">
      <c r="EK48868" s="598"/>
    </row>
    <row r="48869" spans="141:141">
      <c r="EK48869" s="598"/>
    </row>
    <row r="48870" spans="141:141">
      <c r="EK48870" s="598"/>
    </row>
    <row r="48871" spans="141:141">
      <c r="EK48871" s="598"/>
    </row>
    <row r="48872" spans="141:141">
      <c r="EK48872" s="598"/>
    </row>
    <row r="48873" spans="141:141">
      <c r="EK48873" s="598"/>
    </row>
    <row r="48874" spans="141:141">
      <c r="EK48874" s="598"/>
    </row>
    <row r="48875" spans="141:141">
      <c r="EK48875" s="598"/>
    </row>
    <row r="48876" spans="141:141">
      <c r="EK48876" s="598"/>
    </row>
    <row r="48877" spans="141:141">
      <c r="EK48877" s="598"/>
    </row>
    <row r="48878" spans="141:141">
      <c r="EK48878" s="598"/>
    </row>
    <row r="48879" spans="141:141">
      <c r="EK48879" s="598"/>
    </row>
    <row r="48880" spans="141:141">
      <c r="EK48880" s="598"/>
    </row>
    <row r="48881" spans="141:141">
      <c r="EK48881" s="598"/>
    </row>
    <row r="48882" spans="141:141">
      <c r="EK48882" s="598"/>
    </row>
    <row r="48883" spans="141:141">
      <c r="EK48883" s="598"/>
    </row>
    <row r="48884" spans="141:141">
      <c r="EK48884" s="598"/>
    </row>
    <row r="48885" spans="141:141">
      <c r="EK48885" s="598"/>
    </row>
    <row r="48886" spans="141:141">
      <c r="EK48886" s="598"/>
    </row>
    <row r="48887" spans="141:141">
      <c r="EK48887" s="598"/>
    </row>
    <row r="48888" spans="141:141">
      <c r="EK48888" s="598"/>
    </row>
    <row r="48889" spans="141:141">
      <c r="EK48889" s="598"/>
    </row>
    <row r="48890" spans="141:141">
      <c r="EK48890" s="598"/>
    </row>
    <row r="48891" spans="141:141">
      <c r="EK48891" s="598"/>
    </row>
    <row r="48892" spans="141:141">
      <c r="EK48892" s="598"/>
    </row>
    <row r="48893" spans="141:141">
      <c r="EK48893" s="598"/>
    </row>
    <row r="48894" spans="141:141">
      <c r="EK48894" s="598"/>
    </row>
    <row r="48895" spans="141:141">
      <c r="EK48895" s="598"/>
    </row>
    <row r="48896" spans="141:141">
      <c r="EK48896" s="598"/>
    </row>
    <row r="48897" spans="141:141">
      <c r="EK48897" s="598"/>
    </row>
    <row r="48898" spans="141:141">
      <c r="EK48898" s="598"/>
    </row>
    <row r="48899" spans="141:141">
      <c r="EK48899" s="598"/>
    </row>
    <row r="48900" spans="141:141">
      <c r="EK48900" s="598"/>
    </row>
    <row r="48901" spans="141:141">
      <c r="EK48901" s="598"/>
    </row>
    <row r="48902" spans="141:141">
      <c r="EK48902" s="598"/>
    </row>
    <row r="48903" spans="141:141">
      <c r="EK48903" s="598"/>
    </row>
    <row r="48904" spans="141:141">
      <c r="EK48904" s="598"/>
    </row>
    <row r="48905" spans="141:141">
      <c r="EK48905" s="598"/>
    </row>
    <row r="48906" spans="141:141">
      <c r="EK48906" s="598"/>
    </row>
    <row r="48907" spans="141:141">
      <c r="EK48907" s="598"/>
    </row>
    <row r="48908" spans="141:141">
      <c r="EK48908" s="598"/>
    </row>
    <row r="48909" spans="141:141">
      <c r="EK48909" s="598"/>
    </row>
    <row r="48910" spans="141:141">
      <c r="EK48910" s="598"/>
    </row>
    <row r="48911" spans="141:141">
      <c r="EK48911" s="598"/>
    </row>
    <row r="48912" spans="141:141">
      <c r="EK48912" s="598"/>
    </row>
    <row r="48913" spans="141:141">
      <c r="EK48913" s="598"/>
    </row>
    <row r="48914" spans="141:141">
      <c r="EK48914" s="598"/>
    </row>
    <row r="48915" spans="141:141">
      <c r="EK48915" s="598"/>
    </row>
    <row r="48916" spans="141:141">
      <c r="EK48916" s="598"/>
    </row>
    <row r="48917" spans="141:141">
      <c r="EK48917" s="598"/>
    </row>
    <row r="48918" spans="141:141">
      <c r="EK48918" s="598"/>
    </row>
    <row r="48919" spans="141:141">
      <c r="EK48919" s="598"/>
    </row>
    <row r="48920" spans="141:141">
      <c r="EK48920" s="598"/>
    </row>
    <row r="48921" spans="141:141">
      <c r="EK48921" s="598"/>
    </row>
    <row r="48922" spans="141:141">
      <c r="EK48922" s="598"/>
    </row>
    <row r="48923" spans="141:141">
      <c r="EK48923" s="598"/>
    </row>
    <row r="48924" spans="141:141">
      <c r="EK48924" s="598"/>
    </row>
    <row r="48925" spans="141:141">
      <c r="EK48925" s="598"/>
    </row>
    <row r="48926" spans="141:141">
      <c r="EK48926" s="598"/>
    </row>
    <row r="48927" spans="141:141">
      <c r="EK48927" s="598"/>
    </row>
    <row r="48928" spans="141:141">
      <c r="EK48928" s="598"/>
    </row>
    <row r="48929" spans="141:141">
      <c r="EK48929" s="598"/>
    </row>
    <row r="48930" spans="141:141">
      <c r="EK48930" s="598"/>
    </row>
    <row r="48931" spans="141:141">
      <c r="EK48931" s="598"/>
    </row>
    <row r="48932" spans="141:141">
      <c r="EK48932" s="598"/>
    </row>
    <row r="48933" spans="141:141">
      <c r="EK48933" s="598"/>
    </row>
    <row r="48934" spans="141:141">
      <c r="EK48934" s="598"/>
    </row>
    <row r="48935" spans="141:141">
      <c r="EK48935" s="598"/>
    </row>
    <row r="48936" spans="141:141">
      <c r="EK48936" s="598"/>
    </row>
    <row r="48937" spans="141:141">
      <c r="EK48937" s="598"/>
    </row>
    <row r="48938" spans="141:141">
      <c r="EK48938" s="598"/>
    </row>
    <row r="48939" spans="141:141">
      <c r="EK48939" s="598"/>
    </row>
    <row r="48940" spans="141:141">
      <c r="EK48940" s="598"/>
    </row>
    <row r="48941" spans="141:141">
      <c r="EK48941" s="598"/>
    </row>
    <row r="48942" spans="141:141">
      <c r="EK48942" s="598"/>
    </row>
    <row r="48943" spans="141:141">
      <c r="EK48943" s="598"/>
    </row>
    <row r="48944" spans="141:141">
      <c r="EK48944" s="598"/>
    </row>
    <row r="48945" spans="141:141">
      <c r="EK48945" s="598"/>
    </row>
    <row r="48946" spans="141:141">
      <c r="EK48946" s="598"/>
    </row>
    <row r="48947" spans="141:141">
      <c r="EK48947" s="598"/>
    </row>
    <row r="48948" spans="141:141">
      <c r="EK48948" s="598"/>
    </row>
    <row r="48949" spans="141:141">
      <c r="EK48949" s="598"/>
    </row>
    <row r="48950" spans="141:141">
      <c r="EK48950" s="598"/>
    </row>
    <row r="48951" spans="141:141">
      <c r="EK48951" s="598"/>
    </row>
    <row r="48952" spans="141:141">
      <c r="EK48952" s="598"/>
    </row>
    <row r="48953" spans="141:141">
      <c r="EK48953" s="598"/>
    </row>
    <row r="48954" spans="141:141">
      <c r="EK48954" s="598"/>
    </row>
    <row r="48955" spans="141:141">
      <c r="EK48955" s="598"/>
    </row>
    <row r="48956" spans="141:141">
      <c r="EK48956" s="598"/>
    </row>
    <row r="48957" spans="141:141">
      <c r="EK48957" s="598"/>
    </row>
    <row r="48958" spans="141:141">
      <c r="EK48958" s="598"/>
    </row>
    <row r="48959" spans="141:141">
      <c r="EK48959" s="598"/>
    </row>
    <row r="48960" spans="141:141">
      <c r="EK48960" s="598"/>
    </row>
    <row r="48961" spans="141:141">
      <c r="EK48961" s="598"/>
    </row>
    <row r="48962" spans="141:141">
      <c r="EK48962" s="598"/>
    </row>
    <row r="48963" spans="141:141">
      <c r="EK48963" s="598"/>
    </row>
    <row r="48964" spans="141:141">
      <c r="EK48964" s="598"/>
    </row>
    <row r="48965" spans="141:141">
      <c r="EK48965" s="598"/>
    </row>
    <row r="48966" spans="141:141">
      <c r="EK48966" s="598"/>
    </row>
    <row r="48967" spans="141:141">
      <c r="EK48967" s="598"/>
    </row>
    <row r="48968" spans="141:141">
      <c r="EK48968" s="598"/>
    </row>
    <row r="48969" spans="141:141">
      <c r="EK48969" s="598"/>
    </row>
    <row r="48970" spans="141:141">
      <c r="EK48970" s="598"/>
    </row>
    <row r="48971" spans="141:141">
      <c r="EK48971" s="598"/>
    </row>
    <row r="48972" spans="141:141">
      <c r="EK48972" s="598"/>
    </row>
    <row r="48973" spans="141:141">
      <c r="EK48973" s="598"/>
    </row>
    <row r="48974" spans="141:141">
      <c r="EK48974" s="598"/>
    </row>
    <row r="48975" spans="141:141">
      <c r="EK48975" s="598"/>
    </row>
    <row r="48976" spans="141:141">
      <c r="EK48976" s="598"/>
    </row>
    <row r="48977" spans="141:141">
      <c r="EK48977" s="598"/>
    </row>
    <row r="48978" spans="141:141">
      <c r="EK48978" s="598"/>
    </row>
    <row r="48979" spans="141:141">
      <c r="EK48979" s="598"/>
    </row>
    <row r="48980" spans="141:141">
      <c r="EK48980" s="598"/>
    </row>
    <row r="48981" spans="141:141">
      <c r="EK48981" s="598"/>
    </row>
    <row r="48982" spans="141:141">
      <c r="EK48982" s="598"/>
    </row>
    <row r="48983" spans="141:141">
      <c r="EK48983" s="598"/>
    </row>
    <row r="48984" spans="141:141">
      <c r="EK48984" s="598"/>
    </row>
    <row r="48985" spans="141:141">
      <c r="EK48985" s="598"/>
    </row>
    <row r="48986" spans="141:141">
      <c r="EK48986" s="598"/>
    </row>
    <row r="48987" spans="141:141">
      <c r="EK48987" s="598"/>
    </row>
    <row r="48988" spans="141:141">
      <c r="EK48988" s="598"/>
    </row>
    <row r="48989" spans="141:141">
      <c r="EK48989" s="598"/>
    </row>
    <row r="48990" spans="141:141">
      <c r="EK48990" s="598"/>
    </row>
    <row r="48991" spans="141:141">
      <c r="EK48991" s="598"/>
    </row>
    <row r="48992" spans="141:141">
      <c r="EK48992" s="598"/>
    </row>
    <row r="48993" spans="141:141">
      <c r="EK48993" s="598"/>
    </row>
    <row r="48994" spans="141:141">
      <c r="EK48994" s="598"/>
    </row>
    <row r="48995" spans="141:141">
      <c r="EK48995" s="598"/>
    </row>
    <row r="48996" spans="141:141">
      <c r="EK48996" s="598"/>
    </row>
    <row r="48997" spans="141:141">
      <c r="EK48997" s="598"/>
    </row>
    <row r="48998" spans="141:141">
      <c r="EK48998" s="598"/>
    </row>
    <row r="48999" spans="141:141">
      <c r="EK48999" s="598"/>
    </row>
    <row r="49000" spans="141:141">
      <c r="EK49000" s="598"/>
    </row>
    <row r="49001" spans="141:141">
      <c r="EK49001" s="598"/>
    </row>
    <row r="49002" spans="141:141">
      <c r="EK49002" s="598"/>
    </row>
    <row r="49003" spans="141:141">
      <c r="EK49003" s="598"/>
    </row>
    <row r="49004" spans="141:141">
      <c r="EK49004" s="598"/>
    </row>
    <row r="49005" spans="141:141">
      <c r="EK49005" s="598"/>
    </row>
    <row r="49006" spans="141:141">
      <c r="EK49006" s="598"/>
    </row>
    <row r="49007" spans="141:141">
      <c r="EK49007" s="598"/>
    </row>
    <row r="49008" spans="141:141">
      <c r="EK49008" s="598"/>
    </row>
    <row r="49009" spans="141:141">
      <c r="EK49009" s="598"/>
    </row>
    <row r="49010" spans="141:141">
      <c r="EK49010" s="598"/>
    </row>
    <row r="49011" spans="141:141">
      <c r="EK49011" s="598"/>
    </row>
    <row r="49012" spans="141:141">
      <c r="EK49012" s="598"/>
    </row>
    <row r="49013" spans="141:141">
      <c r="EK49013" s="598"/>
    </row>
    <row r="49014" spans="141:141">
      <c r="EK49014" s="598"/>
    </row>
    <row r="49015" spans="141:141">
      <c r="EK49015" s="598"/>
    </row>
    <row r="49016" spans="141:141">
      <c r="EK49016" s="598"/>
    </row>
    <row r="49017" spans="141:141">
      <c r="EK49017" s="598"/>
    </row>
    <row r="49018" spans="141:141">
      <c r="EK49018" s="598"/>
    </row>
    <row r="49019" spans="141:141">
      <c r="EK49019" s="598"/>
    </row>
    <row r="49020" spans="141:141">
      <c r="EK49020" s="598"/>
    </row>
    <row r="49021" spans="141:141">
      <c r="EK49021" s="598"/>
    </row>
    <row r="49022" spans="141:141">
      <c r="EK49022" s="598"/>
    </row>
    <row r="49023" spans="141:141">
      <c r="EK49023" s="598"/>
    </row>
    <row r="49024" spans="141:141">
      <c r="EK49024" s="598"/>
    </row>
    <row r="49025" spans="141:141">
      <c r="EK49025" s="598"/>
    </row>
    <row r="49026" spans="141:141">
      <c r="EK49026" s="598"/>
    </row>
    <row r="49027" spans="141:141">
      <c r="EK49027" s="598"/>
    </row>
    <row r="49028" spans="141:141">
      <c r="EK49028" s="598"/>
    </row>
    <row r="49029" spans="141:141">
      <c r="EK49029" s="598"/>
    </row>
    <row r="49030" spans="141:141">
      <c r="EK49030" s="598"/>
    </row>
    <row r="49031" spans="141:141">
      <c r="EK49031" s="598"/>
    </row>
    <row r="49032" spans="141:141">
      <c r="EK49032" s="598"/>
    </row>
    <row r="49033" spans="141:141">
      <c r="EK49033" s="598"/>
    </row>
    <row r="49034" spans="141:141">
      <c r="EK49034" s="598"/>
    </row>
    <row r="49035" spans="141:141">
      <c r="EK49035" s="598"/>
    </row>
    <row r="49036" spans="141:141">
      <c r="EK49036" s="598"/>
    </row>
    <row r="49037" spans="141:141">
      <c r="EK49037" s="598"/>
    </row>
    <row r="49038" spans="141:141">
      <c r="EK49038" s="598"/>
    </row>
    <row r="49039" spans="141:141">
      <c r="EK49039" s="598"/>
    </row>
    <row r="49040" spans="141:141">
      <c r="EK49040" s="598"/>
    </row>
    <row r="49041" spans="141:141">
      <c r="EK49041" s="598"/>
    </row>
    <row r="49042" spans="141:141">
      <c r="EK49042" s="598"/>
    </row>
    <row r="49043" spans="141:141">
      <c r="EK49043" s="598"/>
    </row>
    <row r="49044" spans="141:141">
      <c r="EK49044" s="598"/>
    </row>
    <row r="49045" spans="141:141">
      <c r="EK49045" s="598"/>
    </row>
    <row r="49046" spans="141:141">
      <c r="EK49046" s="598"/>
    </row>
    <row r="49047" spans="141:141">
      <c r="EK49047" s="598"/>
    </row>
    <row r="49048" spans="141:141">
      <c r="EK49048" s="598"/>
    </row>
    <row r="49049" spans="141:141">
      <c r="EK49049" s="598"/>
    </row>
    <row r="49050" spans="141:141">
      <c r="EK49050" s="598"/>
    </row>
    <row r="49051" spans="141:141">
      <c r="EK49051" s="598"/>
    </row>
    <row r="49052" spans="141:141">
      <c r="EK49052" s="598"/>
    </row>
    <row r="49053" spans="141:141">
      <c r="EK49053" s="598"/>
    </row>
    <row r="49054" spans="141:141">
      <c r="EK49054" s="598"/>
    </row>
    <row r="49055" spans="141:141">
      <c r="EK49055" s="598"/>
    </row>
    <row r="49056" spans="141:141">
      <c r="EK49056" s="598"/>
    </row>
    <row r="49057" spans="141:141">
      <c r="EK49057" s="598"/>
    </row>
    <row r="49058" spans="141:141">
      <c r="EK49058" s="598"/>
    </row>
    <row r="49059" spans="141:141">
      <c r="EK49059" s="598"/>
    </row>
    <row r="49060" spans="141:141">
      <c r="EK49060" s="598"/>
    </row>
    <row r="49061" spans="141:141">
      <c r="EK49061" s="598"/>
    </row>
    <row r="49062" spans="141:141">
      <c r="EK49062" s="598"/>
    </row>
    <row r="49063" spans="141:141">
      <c r="EK49063" s="598"/>
    </row>
    <row r="49064" spans="141:141">
      <c r="EK49064" s="598"/>
    </row>
    <row r="49065" spans="141:141">
      <c r="EK49065" s="598"/>
    </row>
    <row r="49066" spans="141:141">
      <c r="EK49066" s="598"/>
    </row>
    <row r="49067" spans="141:141">
      <c r="EK49067" s="598"/>
    </row>
    <row r="49068" spans="141:141">
      <c r="EK49068" s="598"/>
    </row>
    <row r="49069" spans="141:141">
      <c r="EK49069" s="598"/>
    </row>
    <row r="49070" spans="141:141">
      <c r="EK49070" s="598"/>
    </row>
    <row r="49071" spans="141:141">
      <c r="EK49071" s="598"/>
    </row>
    <row r="49072" spans="141:141">
      <c r="EK49072" s="598"/>
    </row>
    <row r="49073" spans="141:141">
      <c r="EK49073" s="598"/>
    </row>
    <row r="49074" spans="141:141">
      <c r="EK49074" s="598"/>
    </row>
    <row r="49075" spans="141:141">
      <c r="EK49075" s="598"/>
    </row>
    <row r="49076" spans="141:141">
      <c r="EK49076" s="598"/>
    </row>
    <row r="49077" spans="141:141">
      <c r="EK49077" s="598"/>
    </row>
    <row r="49078" spans="141:141">
      <c r="EK49078" s="598"/>
    </row>
    <row r="49079" spans="141:141">
      <c r="EK49079" s="598"/>
    </row>
    <row r="49080" spans="141:141">
      <c r="EK49080" s="598"/>
    </row>
    <row r="49081" spans="141:141">
      <c r="EK49081" s="598"/>
    </row>
    <row r="49082" spans="141:141">
      <c r="EK49082" s="598"/>
    </row>
    <row r="49083" spans="141:141">
      <c r="EK49083" s="598"/>
    </row>
    <row r="49084" spans="141:141">
      <c r="EK49084" s="598"/>
    </row>
    <row r="49085" spans="141:141">
      <c r="EK49085" s="598"/>
    </row>
    <row r="49086" spans="141:141">
      <c r="EK49086" s="598"/>
    </row>
    <row r="49087" spans="141:141">
      <c r="EK49087" s="598"/>
    </row>
    <row r="49088" spans="141:141">
      <c r="EK49088" s="598"/>
    </row>
    <row r="49089" spans="141:141">
      <c r="EK49089" s="598"/>
    </row>
    <row r="49090" spans="141:141">
      <c r="EK49090" s="598"/>
    </row>
    <row r="49091" spans="141:141">
      <c r="EK49091" s="598"/>
    </row>
    <row r="49092" spans="141:141">
      <c r="EK49092" s="598"/>
    </row>
    <row r="49093" spans="141:141">
      <c r="EK49093" s="598"/>
    </row>
    <row r="49094" spans="141:141">
      <c r="EK49094" s="598"/>
    </row>
    <row r="49095" spans="141:141">
      <c r="EK49095" s="598"/>
    </row>
    <row r="49096" spans="141:141">
      <c r="EK49096" s="598"/>
    </row>
    <row r="49097" spans="141:141">
      <c r="EK49097" s="598"/>
    </row>
    <row r="49098" spans="141:141">
      <c r="EK49098" s="598"/>
    </row>
    <row r="49099" spans="141:141">
      <c r="EK49099" s="598"/>
    </row>
    <row r="49100" spans="141:141">
      <c r="EK49100" s="598"/>
    </row>
    <row r="49101" spans="141:141">
      <c r="EK49101" s="598"/>
    </row>
    <row r="49102" spans="141:141">
      <c r="EK49102" s="598"/>
    </row>
    <row r="49103" spans="141:141">
      <c r="EK49103" s="598"/>
    </row>
    <row r="49104" spans="141:141">
      <c r="EK49104" s="598"/>
    </row>
    <row r="49105" spans="141:141">
      <c r="EK49105" s="598"/>
    </row>
    <row r="49106" spans="141:141">
      <c r="EK49106" s="598"/>
    </row>
    <row r="49107" spans="141:141">
      <c r="EK49107" s="598"/>
    </row>
    <row r="49108" spans="141:141">
      <c r="EK49108" s="598"/>
    </row>
    <row r="49109" spans="141:141">
      <c r="EK49109" s="598"/>
    </row>
    <row r="49110" spans="141:141">
      <c r="EK49110" s="598"/>
    </row>
    <row r="49111" spans="141:141">
      <c r="EK49111" s="598"/>
    </row>
    <row r="49112" spans="141:141">
      <c r="EK49112" s="598"/>
    </row>
    <row r="49113" spans="141:141">
      <c r="EK49113" s="598"/>
    </row>
    <row r="49114" spans="141:141">
      <c r="EK49114" s="598"/>
    </row>
    <row r="49115" spans="141:141">
      <c r="EK49115" s="598"/>
    </row>
    <row r="49116" spans="141:141">
      <c r="EK49116" s="598"/>
    </row>
    <row r="49117" spans="141:141">
      <c r="EK49117" s="598"/>
    </row>
    <row r="49118" spans="141:141">
      <c r="EK49118" s="598"/>
    </row>
    <row r="49119" spans="141:141">
      <c r="EK49119" s="598"/>
    </row>
    <row r="49120" spans="141:141">
      <c r="EK49120" s="598"/>
    </row>
    <row r="49121" spans="141:141">
      <c r="EK49121" s="598"/>
    </row>
    <row r="49122" spans="141:141">
      <c r="EK49122" s="598"/>
    </row>
    <row r="49123" spans="141:141">
      <c r="EK49123" s="598"/>
    </row>
    <row r="49124" spans="141:141">
      <c r="EK49124" s="598"/>
    </row>
    <row r="49125" spans="141:141">
      <c r="EK49125" s="598"/>
    </row>
    <row r="49126" spans="141:141">
      <c r="EK49126" s="598"/>
    </row>
    <row r="49127" spans="141:141">
      <c r="EK49127" s="598"/>
    </row>
    <row r="49128" spans="141:141">
      <c r="EK49128" s="598"/>
    </row>
    <row r="49129" spans="141:141">
      <c r="EK49129" s="598"/>
    </row>
    <row r="49130" spans="141:141">
      <c r="EK49130" s="598"/>
    </row>
    <row r="49131" spans="141:141">
      <c r="EK49131" s="598"/>
    </row>
    <row r="49132" spans="141:141">
      <c r="EK49132" s="598"/>
    </row>
    <row r="49133" spans="141:141">
      <c r="EK49133" s="598"/>
    </row>
    <row r="49134" spans="141:141">
      <c r="EK49134" s="598"/>
    </row>
    <row r="49135" spans="141:141">
      <c r="EK49135" s="598"/>
    </row>
    <row r="49136" spans="141:141">
      <c r="EK49136" s="598"/>
    </row>
    <row r="49137" spans="141:141">
      <c r="EK49137" s="598"/>
    </row>
    <row r="49138" spans="141:141">
      <c r="EK49138" s="598"/>
    </row>
    <row r="49139" spans="141:141">
      <c r="EK49139" s="598"/>
    </row>
    <row r="49140" spans="141:141">
      <c r="EK49140" s="598"/>
    </row>
    <row r="49141" spans="141:141">
      <c r="EK49141" s="598"/>
    </row>
    <row r="49142" spans="141:141">
      <c r="EK49142" s="598"/>
    </row>
    <row r="49143" spans="141:141">
      <c r="EK49143" s="598"/>
    </row>
    <row r="49144" spans="141:141">
      <c r="EK49144" s="598"/>
    </row>
    <row r="49145" spans="141:141">
      <c r="EK49145" s="598"/>
    </row>
    <row r="49146" spans="141:141">
      <c r="EK49146" s="598"/>
    </row>
    <row r="49147" spans="141:141">
      <c r="EK49147" s="598"/>
    </row>
    <row r="49148" spans="141:141">
      <c r="EK49148" s="598"/>
    </row>
    <row r="49149" spans="141:141">
      <c r="EK49149" s="598"/>
    </row>
    <row r="49150" spans="141:141">
      <c r="EK49150" s="598"/>
    </row>
    <row r="49151" spans="141:141">
      <c r="EK49151" s="598"/>
    </row>
    <row r="49152" spans="141:141">
      <c r="EK49152" s="598"/>
    </row>
    <row r="49153" spans="141:141">
      <c r="EK49153" s="598"/>
    </row>
    <row r="49154" spans="141:141">
      <c r="EK49154" s="598"/>
    </row>
    <row r="49155" spans="141:141">
      <c r="EK49155" s="598"/>
    </row>
    <row r="49156" spans="141:141">
      <c r="EK49156" s="598"/>
    </row>
    <row r="49157" spans="141:141">
      <c r="EK49157" s="598"/>
    </row>
    <row r="49158" spans="141:141">
      <c r="EK49158" s="598"/>
    </row>
    <row r="49159" spans="141:141">
      <c r="EK49159" s="598"/>
    </row>
    <row r="49160" spans="141:141">
      <c r="EK49160" s="598"/>
    </row>
    <row r="49161" spans="141:141">
      <c r="EK49161" s="598"/>
    </row>
    <row r="49162" spans="141:141">
      <c r="EK49162" s="598"/>
    </row>
    <row r="49163" spans="141:141">
      <c r="EK49163" s="598"/>
    </row>
    <row r="49164" spans="141:141">
      <c r="EK49164" s="598"/>
    </row>
    <row r="49165" spans="141:141">
      <c r="EK49165" s="598"/>
    </row>
    <row r="49166" spans="141:141">
      <c r="EK49166" s="598"/>
    </row>
    <row r="49167" spans="141:141">
      <c r="EK49167" s="598"/>
    </row>
    <row r="49168" spans="141:141">
      <c r="EK49168" s="598"/>
    </row>
    <row r="49169" spans="141:141">
      <c r="EK49169" s="598"/>
    </row>
    <row r="49170" spans="141:141">
      <c r="EK49170" s="598"/>
    </row>
    <row r="49171" spans="141:141">
      <c r="EK49171" s="598"/>
    </row>
    <row r="49172" spans="141:141">
      <c r="EK49172" s="598"/>
    </row>
    <row r="49173" spans="141:141">
      <c r="EK49173" s="598"/>
    </row>
    <row r="49174" spans="141:141">
      <c r="EK49174" s="598"/>
    </row>
    <row r="49175" spans="141:141">
      <c r="EK49175" s="598"/>
    </row>
    <row r="49176" spans="141:141">
      <c r="EK49176" s="598"/>
    </row>
    <row r="49177" spans="141:141">
      <c r="EK49177" s="598"/>
    </row>
    <row r="49178" spans="141:141">
      <c r="EK49178" s="598"/>
    </row>
    <row r="49179" spans="141:141">
      <c r="EK49179" s="598"/>
    </row>
    <row r="49180" spans="141:141">
      <c r="EK49180" s="598"/>
    </row>
    <row r="49181" spans="141:141">
      <c r="EK49181" s="598"/>
    </row>
    <row r="49182" spans="141:141">
      <c r="EK49182" s="598"/>
    </row>
    <row r="49183" spans="141:141">
      <c r="EK49183" s="598"/>
    </row>
    <row r="49184" spans="141:141">
      <c r="EK49184" s="598"/>
    </row>
    <row r="49185" spans="141:141">
      <c r="EK49185" s="598"/>
    </row>
    <row r="49186" spans="141:141">
      <c r="EK49186" s="598"/>
    </row>
    <row r="49187" spans="141:141">
      <c r="EK49187" s="598"/>
    </row>
    <row r="49188" spans="141:141">
      <c r="EK49188" s="598"/>
    </row>
    <row r="49189" spans="141:141">
      <c r="EK49189" s="598"/>
    </row>
    <row r="49190" spans="141:141">
      <c r="EK49190" s="598"/>
    </row>
    <row r="49191" spans="141:141">
      <c r="EK49191" s="598"/>
    </row>
    <row r="49192" spans="141:141">
      <c r="EK49192" s="598"/>
    </row>
    <row r="49193" spans="141:141">
      <c r="EK49193" s="598"/>
    </row>
    <row r="49194" spans="141:141">
      <c r="EK49194" s="598"/>
    </row>
    <row r="49195" spans="141:141">
      <c r="EK49195" s="598"/>
    </row>
    <row r="49196" spans="141:141">
      <c r="EK49196" s="598"/>
    </row>
    <row r="49197" spans="141:141">
      <c r="EK49197" s="598"/>
    </row>
    <row r="49198" spans="141:141">
      <c r="EK49198" s="598"/>
    </row>
    <row r="49199" spans="141:141">
      <c r="EK49199" s="598"/>
    </row>
    <row r="49200" spans="141:141">
      <c r="EK49200" s="598"/>
    </row>
    <row r="49201" spans="141:141">
      <c r="EK49201" s="598"/>
    </row>
    <row r="49202" spans="141:141">
      <c r="EK49202" s="598"/>
    </row>
    <row r="49203" spans="141:141">
      <c r="EK49203" s="598"/>
    </row>
    <row r="49204" spans="141:141">
      <c r="EK49204" s="598"/>
    </row>
    <row r="49205" spans="141:141">
      <c r="EK49205" s="598"/>
    </row>
    <row r="49206" spans="141:141">
      <c r="EK49206" s="598"/>
    </row>
    <row r="49207" spans="141:141">
      <c r="EK49207" s="598"/>
    </row>
    <row r="49208" spans="141:141">
      <c r="EK49208" s="598"/>
    </row>
    <row r="49209" spans="141:141">
      <c r="EK49209" s="598"/>
    </row>
    <row r="49210" spans="141:141">
      <c r="EK49210" s="598"/>
    </row>
    <row r="49211" spans="141:141">
      <c r="EK49211" s="598"/>
    </row>
    <row r="49212" spans="141:141">
      <c r="EK49212" s="598"/>
    </row>
    <row r="49213" spans="141:141">
      <c r="EK49213" s="598"/>
    </row>
    <row r="49214" spans="141:141">
      <c r="EK49214" s="598"/>
    </row>
    <row r="49215" spans="141:141">
      <c r="EK49215" s="598"/>
    </row>
    <row r="49216" spans="141:141">
      <c r="EK49216" s="598"/>
    </row>
    <row r="49217" spans="141:141">
      <c r="EK49217" s="598"/>
    </row>
    <row r="49218" spans="141:141">
      <c r="EK49218" s="598"/>
    </row>
    <row r="49219" spans="141:141">
      <c r="EK49219" s="598"/>
    </row>
    <row r="49220" spans="141:141">
      <c r="EK49220" s="598"/>
    </row>
    <row r="49221" spans="141:141">
      <c r="EK49221" s="598"/>
    </row>
    <row r="49222" spans="141:141">
      <c r="EK49222" s="598"/>
    </row>
    <row r="49223" spans="141:141">
      <c r="EK49223" s="598"/>
    </row>
    <row r="49224" spans="141:141">
      <c r="EK49224" s="598"/>
    </row>
    <row r="49225" spans="141:141">
      <c r="EK49225" s="598"/>
    </row>
    <row r="49226" spans="141:141">
      <c r="EK49226" s="598"/>
    </row>
    <row r="49227" spans="141:141">
      <c r="EK49227" s="598"/>
    </row>
    <row r="49228" spans="141:141">
      <c r="EK49228" s="598"/>
    </row>
    <row r="49229" spans="141:141">
      <c r="EK49229" s="598"/>
    </row>
    <row r="49230" spans="141:141">
      <c r="EK49230" s="598"/>
    </row>
    <row r="49231" spans="141:141">
      <c r="EK49231" s="598"/>
    </row>
    <row r="49232" spans="141:141">
      <c r="EK49232" s="598"/>
    </row>
    <row r="49233" spans="141:141">
      <c r="EK49233" s="598"/>
    </row>
    <row r="49234" spans="141:141">
      <c r="EK49234" s="598"/>
    </row>
    <row r="49235" spans="141:141">
      <c r="EK49235" s="598"/>
    </row>
    <row r="49236" spans="141:141">
      <c r="EK49236" s="598"/>
    </row>
    <row r="49237" spans="141:141">
      <c r="EK49237" s="598"/>
    </row>
    <row r="49238" spans="141:141">
      <c r="EK49238" s="598"/>
    </row>
    <row r="49239" spans="141:141">
      <c r="EK49239" s="598"/>
    </row>
    <row r="49240" spans="141:141">
      <c r="EK49240" s="598"/>
    </row>
    <row r="49241" spans="141:141">
      <c r="EK49241" s="598"/>
    </row>
    <row r="49242" spans="141:141">
      <c r="EK49242" s="598"/>
    </row>
    <row r="49243" spans="141:141">
      <c r="EK49243" s="598"/>
    </row>
    <row r="49244" spans="141:141">
      <c r="EK49244" s="598"/>
    </row>
    <row r="49245" spans="141:141">
      <c r="EK49245" s="598"/>
    </row>
    <row r="49246" spans="141:141">
      <c r="EK49246" s="598"/>
    </row>
    <row r="49247" spans="141:141">
      <c r="EK49247" s="598"/>
    </row>
    <row r="49248" spans="141:141">
      <c r="EK49248" s="598"/>
    </row>
    <row r="49249" spans="141:141">
      <c r="EK49249" s="598"/>
    </row>
    <row r="49250" spans="141:141">
      <c r="EK49250" s="598"/>
    </row>
    <row r="49251" spans="141:141">
      <c r="EK49251" s="598"/>
    </row>
    <row r="49252" spans="141:141">
      <c r="EK49252" s="598"/>
    </row>
    <row r="49253" spans="141:141">
      <c r="EK49253" s="598"/>
    </row>
    <row r="49254" spans="141:141">
      <c r="EK49254" s="598"/>
    </row>
    <row r="49255" spans="141:141">
      <c r="EK49255" s="598"/>
    </row>
    <row r="49256" spans="141:141">
      <c r="EK49256" s="598"/>
    </row>
    <row r="49257" spans="141:141">
      <c r="EK49257" s="598"/>
    </row>
    <row r="49258" spans="141:141">
      <c r="EK49258" s="598"/>
    </row>
    <row r="49259" spans="141:141">
      <c r="EK49259" s="598"/>
    </row>
    <row r="49260" spans="141:141">
      <c r="EK49260" s="598"/>
    </row>
    <row r="49261" spans="141:141">
      <c r="EK49261" s="598"/>
    </row>
    <row r="49262" spans="141:141">
      <c r="EK49262" s="598"/>
    </row>
    <row r="49263" spans="141:141">
      <c r="EK49263" s="598"/>
    </row>
    <row r="49264" spans="141:141">
      <c r="EK49264" s="598"/>
    </row>
    <row r="49265" spans="141:141">
      <c r="EK49265" s="598"/>
    </row>
    <row r="49266" spans="141:141">
      <c r="EK49266" s="598"/>
    </row>
    <row r="49267" spans="141:141">
      <c r="EK49267" s="598"/>
    </row>
    <row r="49268" spans="141:141">
      <c r="EK49268" s="598"/>
    </row>
    <row r="49269" spans="141:141">
      <c r="EK49269" s="598"/>
    </row>
    <row r="49270" spans="141:141">
      <c r="EK49270" s="598"/>
    </row>
    <row r="49271" spans="141:141">
      <c r="EK49271" s="598"/>
    </row>
    <row r="49272" spans="141:141">
      <c r="EK49272" s="598"/>
    </row>
    <row r="49273" spans="141:141">
      <c r="EK49273" s="598"/>
    </row>
    <row r="49274" spans="141:141">
      <c r="EK49274" s="598"/>
    </row>
    <row r="49275" spans="141:141">
      <c r="EK49275" s="598"/>
    </row>
    <row r="49276" spans="141:141">
      <c r="EK49276" s="598"/>
    </row>
    <row r="49277" spans="141:141">
      <c r="EK49277" s="598"/>
    </row>
    <row r="49278" spans="141:141">
      <c r="EK49278" s="598"/>
    </row>
    <row r="49279" spans="141:141">
      <c r="EK49279" s="598"/>
    </row>
    <row r="49280" spans="141:141">
      <c r="EK49280" s="598"/>
    </row>
    <row r="49281" spans="141:141">
      <c r="EK49281" s="598"/>
    </row>
    <row r="49282" spans="141:141">
      <c r="EK49282" s="598"/>
    </row>
    <row r="49283" spans="141:141">
      <c r="EK49283" s="598"/>
    </row>
    <row r="49284" spans="141:141">
      <c r="EK49284" s="598"/>
    </row>
    <row r="49285" spans="141:141">
      <c r="EK49285" s="598"/>
    </row>
    <row r="49286" spans="141:141">
      <c r="EK49286" s="598"/>
    </row>
    <row r="49287" spans="141:141">
      <c r="EK49287" s="598"/>
    </row>
    <row r="49288" spans="141:141">
      <c r="EK49288" s="598"/>
    </row>
    <row r="49289" spans="141:141">
      <c r="EK49289" s="598"/>
    </row>
    <row r="49290" spans="141:141">
      <c r="EK49290" s="598"/>
    </row>
    <row r="49291" spans="141:141">
      <c r="EK49291" s="598"/>
    </row>
    <row r="49292" spans="141:141">
      <c r="EK49292" s="598"/>
    </row>
    <row r="49293" spans="141:141">
      <c r="EK49293" s="598"/>
    </row>
    <row r="49294" spans="141:141">
      <c r="EK49294" s="598"/>
    </row>
    <row r="49295" spans="141:141">
      <c r="EK49295" s="598"/>
    </row>
    <row r="49296" spans="141:141">
      <c r="EK49296" s="598"/>
    </row>
    <row r="49297" spans="141:141">
      <c r="EK49297" s="598"/>
    </row>
    <row r="49298" spans="141:141">
      <c r="EK49298" s="598"/>
    </row>
    <row r="49299" spans="141:141">
      <c r="EK49299" s="598"/>
    </row>
    <row r="49300" spans="141:141">
      <c r="EK49300" s="598"/>
    </row>
    <row r="49301" spans="141:141">
      <c r="EK49301" s="598"/>
    </row>
    <row r="49302" spans="141:141">
      <c r="EK49302" s="598"/>
    </row>
    <row r="49303" spans="141:141">
      <c r="EK49303" s="598"/>
    </row>
    <row r="49304" spans="141:141">
      <c r="EK49304" s="598"/>
    </row>
    <row r="49305" spans="141:141">
      <c r="EK49305" s="598"/>
    </row>
    <row r="49306" spans="141:141">
      <c r="EK49306" s="598"/>
    </row>
    <row r="49307" spans="141:141">
      <c r="EK49307" s="598"/>
    </row>
    <row r="49308" spans="141:141">
      <c r="EK49308" s="598"/>
    </row>
    <row r="49309" spans="141:141">
      <c r="EK49309" s="598"/>
    </row>
    <row r="49310" spans="141:141">
      <c r="EK49310" s="598"/>
    </row>
    <row r="49311" spans="141:141">
      <c r="EK49311" s="598"/>
    </row>
    <row r="49312" spans="141:141">
      <c r="EK49312" s="598"/>
    </row>
    <row r="49313" spans="141:141">
      <c r="EK49313" s="598"/>
    </row>
    <row r="49314" spans="141:141">
      <c r="EK49314" s="598"/>
    </row>
    <row r="49315" spans="141:141">
      <c r="EK49315" s="598"/>
    </row>
    <row r="49316" spans="141:141">
      <c r="EK49316" s="598"/>
    </row>
    <row r="49317" spans="141:141">
      <c r="EK49317" s="598"/>
    </row>
    <row r="49318" spans="141:141">
      <c r="EK49318" s="598"/>
    </row>
    <row r="49319" spans="141:141">
      <c r="EK49319" s="598"/>
    </row>
    <row r="49320" spans="141:141">
      <c r="EK49320" s="598"/>
    </row>
    <row r="49321" spans="141:141">
      <c r="EK49321" s="598"/>
    </row>
    <row r="49322" spans="141:141">
      <c r="EK49322" s="598"/>
    </row>
    <row r="49323" spans="141:141">
      <c r="EK49323" s="598"/>
    </row>
    <row r="49324" spans="141:141">
      <c r="EK49324" s="598"/>
    </row>
    <row r="49325" spans="141:141">
      <c r="EK49325" s="598"/>
    </row>
    <row r="49326" spans="141:141">
      <c r="EK49326" s="598"/>
    </row>
    <row r="49327" spans="141:141">
      <c r="EK49327" s="598"/>
    </row>
    <row r="49328" spans="141:141">
      <c r="EK49328" s="598"/>
    </row>
    <row r="49329" spans="141:141">
      <c r="EK49329" s="598"/>
    </row>
    <row r="49330" spans="141:141">
      <c r="EK49330" s="598"/>
    </row>
    <row r="49331" spans="141:141">
      <c r="EK49331" s="598"/>
    </row>
    <row r="49332" spans="141:141">
      <c r="EK49332" s="598"/>
    </row>
    <row r="49333" spans="141:141">
      <c r="EK49333" s="598"/>
    </row>
    <row r="49334" spans="141:141">
      <c r="EK49334" s="598"/>
    </row>
    <row r="49335" spans="141:141">
      <c r="EK49335" s="598"/>
    </row>
    <row r="49336" spans="141:141">
      <c r="EK49336" s="598"/>
    </row>
    <row r="49337" spans="141:141">
      <c r="EK49337" s="598"/>
    </row>
    <row r="49338" spans="141:141">
      <c r="EK49338" s="598"/>
    </row>
    <row r="49339" spans="141:141">
      <c r="EK49339" s="598"/>
    </row>
    <row r="49340" spans="141:141">
      <c r="EK49340" s="598"/>
    </row>
    <row r="49341" spans="141:141">
      <c r="EK49341" s="598"/>
    </row>
    <row r="49342" spans="141:141">
      <c r="EK49342" s="598"/>
    </row>
    <row r="49343" spans="141:141">
      <c r="EK49343" s="598"/>
    </row>
    <row r="49344" spans="141:141">
      <c r="EK49344" s="598"/>
    </row>
    <row r="49345" spans="141:141">
      <c r="EK49345" s="598"/>
    </row>
    <row r="49346" spans="141:141">
      <c r="EK49346" s="598"/>
    </row>
    <row r="49347" spans="141:141">
      <c r="EK49347" s="598"/>
    </row>
    <row r="49348" spans="141:141">
      <c r="EK49348" s="598"/>
    </row>
    <row r="49349" spans="141:141">
      <c r="EK49349" s="598"/>
    </row>
    <row r="49350" spans="141:141">
      <c r="EK49350" s="598"/>
    </row>
    <row r="49351" spans="141:141">
      <c r="EK49351" s="598"/>
    </row>
    <row r="49352" spans="141:141">
      <c r="EK49352" s="598"/>
    </row>
    <row r="49353" spans="141:141">
      <c r="EK49353" s="598"/>
    </row>
    <row r="49354" spans="141:141">
      <c r="EK49354" s="598"/>
    </row>
    <row r="49355" spans="141:141">
      <c r="EK49355" s="598"/>
    </row>
    <row r="49356" spans="141:141">
      <c r="EK49356" s="598"/>
    </row>
    <row r="49357" spans="141:141">
      <c r="EK49357" s="598"/>
    </row>
    <row r="49358" spans="141:141">
      <c r="EK49358" s="598"/>
    </row>
    <row r="49359" spans="141:141">
      <c r="EK49359" s="598"/>
    </row>
    <row r="49360" spans="141:141">
      <c r="EK49360" s="598"/>
    </row>
    <row r="49361" spans="141:141">
      <c r="EK49361" s="598"/>
    </row>
    <row r="49362" spans="141:141">
      <c r="EK49362" s="598"/>
    </row>
    <row r="49363" spans="141:141">
      <c r="EK49363" s="598"/>
    </row>
    <row r="49364" spans="141:141">
      <c r="EK49364" s="598"/>
    </row>
    <row r="49365" spans="141:141">
      <c r="EK49365" s="598"/>
    </row>
    <row r="49366" spans="141:141">
      <c r="EK49366" s="598"/>
    </row>
    <row r="49367" spans="141:141">
      <c r="EK49367" s="598"/>
    </row>
    <row r="49368" spans="141:141">
      <c r="EK49368" s="598"/>
    </row>
    <row r="49369" spans="141:141">
      <c r="EK49369" s="598"/>
    </row>
    <row r="49370" spans="141:141">
      <c r="EK49370" s="598"/>
    </row>
    <row r="49371" spans="141:141">
      <c r="EK49371" s="598"/>
    </row>
    <row r="49372" spans="141:141">
      <c r="EK49372" s="598"/>
    </row>
    <row r="49373" spans="141:141">
      <c r="EK49373" s="598"/>
    </row>
    <row r="49374" spans="141:141">
      <c r="EK49374" s="598"/>
    </row>
    <row r="49375" spans="141:141">
      <c r="EK49375" s="598"/>
    </row>
    <row r="49376" spans="141:141">
      <c r="EK49376" s="598"/>
    </row>
    <row r="49377" spans="141:141">
      <c r="EK49377" s="598"/>
    </row>
    <row r="49378" spans="141:141">
      <c r="EK49378" s="598"/>
    </row>
    <row r="49379" spans="141:141">
      <c r="EK49379" s="598"/>
    </row>
    <row r="49380" spans="141:141">
      <c r="EK49380" s="598"/>
    </row>
    <row r="49381" spans="141:141">
      <c r="EK49381" s="598"/>
    </row>
    <row r="49382" spans="141:141">
      <c r="EK49382" s="598"/>
    </row>
    <row r="49383" spans="141:141">
      <c r="EK49383" s="598"/>
    </row>
    <row r="49384" spans="141:141">
      <c r="EK49384" s="598"/>
    </row>
    <row r="49385" spans="141:141">
      <c r="EK49385" s="598"/>
    </row>
    <row r="49386" spans="141:141">
      <c r="EK49386" s="598"/>
    </row>
    <row r="49387" spans="141:141">
      <c r="EK49387" s="598"/>
    </row>
    <row r="49388" spans="141:141">
      <c r="EK49388" s="598"/>
    </row>
    <row r="49389" spans="141:141">
      <c r="EK49389" s="598"/>
    </row>
    <row r="49390" spans="141:141">
      <c r="EK49390" s="598"/>
    </row>
    <row r="49391" spans="141:141">
      <c r="EK49391" s="598"/>
    </row>
    <row r="49392" spans="141:141">
      <c r="EK49392" s="598"/>
    </row>
    <row r="49393" spans="141:141">
      <c r="EK49393" s="598"/>
    </row>
    <row r="49394" spans="141:141">
      <c r="EK49394" s="598"/>
    </row>
    <row r="49395" spans="141:141">
      <c r="EK49395" s="598"/>
    </row>
    <row r="49396" spans="141:141">
      <c r="EK49396" s="598"/>
    </row>
    <row r="49397" spans="141:141">
      <c r="EK49397" s="598"/>
    </row>
    <row r="49398" spans="141:141">
      <c r="EK49398" s="598"/>
    </row>
    <row r="49399" spans="141:141">
      <c r="EK49399" s="598"/>
    </row>
    <row r="49400" spans="141:141">
      <c r="EK49400" s="598"/>
    </row>
    <row r="49401" spans="141:141">
      <c r="EK49401" s="598"/>
    </row>
    <row r="49402" spans="141:141">
      <c r="EK49402" s="598"/>
    </row>
    <row r="49403" spans="141:141">
      <c r="EK49403" s="598"/>
    </row>
    <row r="49404" spans="141:141">
      <c r="EK49404" s="598"/>
    </row>
    <row r="49405" spans="141:141">
      <c r="EK49405" s="598"/>
    </row>
    <row r="49406" spans="141:141">
      <c r="EK49406" s="598"/>
    </row>
    <row r="49407" spans="141:141">
      <c r="EK49407" s="598"/>
    </row>
    <row r="49408" spans="141:141">
      <c r="EK49408" s="598"/>
    </row>
    <row r="49409" spans="141:141">
      <c r="EK49409" s="598"/>
    </row>
    <row r="49410" spans="141:141">
      <c r="EK49410" s="598"/>
    </row>
    <row r="49411" spans="141:141">
      <c r="EK49411" s="598"/>
    </row>
    <row r="49412" spans="141:141">
      <c r="EK49412" s="598"/>
    </row>
    <row r="49413" spans="141:141">
      <c r="EK49413" s="598"/>
    </row>
    <row r="49414" spans="141:141">
      <c r="EK49414" s="598"/>
    </row>
    <row r="49415" spans="141:141">
      <c r="EK49415" s="598"/>
    </row>
    <row r="49416" spans="141:141">
      <c r="EK49416" s="598"/>
    </row>
    <row r="49417" spans="141:141">
      <c r="EK49417" s="598"/>
    </row>
    <row r="49418" spans="141:141">
      <c r="EK49418" s="598"/>
    </row>
    <row r="49419" spans="141:141">
      <c r="EK49419" s="598"/>
    </row>
    <row r="49420" spans="141:141">
      <c r="EK49420" s="598"/>
    </row>
    <row r="49421" spans="141:141">
      <c r="EK49421" s="598"/>
    </row>
    <row r="49422" spans="141:141">
      <c r="EK49422" s="598"/>
    </row>
    <row r="49423" spans="141:141">
      <c r="EK49423" s="598"/>
    </row>
    <row r="49424" spans="141:141">
      <c r="EK49424" s="598"/>
    </row>
    <row r="49425" spans="141:141">
      <c r="EK49425" s="598"/>
    </row>
    <row r="49426" spans="141:141">
      <c r="EK49426" s="598"/>
    </row>
    <row r="49427" spans="141:141">
      <c r="EK49427" s="598"/>
    </row>
    <row r="49428" spans="141:141">
      <c r="EK49428" s="598"/>
    </row>
    <row r="49429" spans="141:141">
      <c r="EK49429" s="598"/>
    </row>
    <row r="49430" spans="141:141">
      <c r="EK49430" s="598"/>
    </row>
    <row r="49431" spans="141:141">
      <c r="EK49431" s="598"/>
    </row>
    <row r="49432" spans="141:141">
      <c r="EK49432" s="598"/>
    </row>
    <row r="49433" spans="141:141">
      <c r="EK49433" s="598"/>
    </row>
    <row r="49434" spans="141:141">
      <c r="EK49434" s="598"/>
    </row>
    <row r="49435" spans="141:141">
      <c r="EK49435" s="598"/>
    </row>
    <row r="49436" spans="141:141">
      <c r="EK49436" s="598"/>
    </row>
    <row r="49437" spans="141:141">
      <c r="EK49437" s="598"/>
    </row>
    <row r="49438" spans="141:141">
      <c r="EK49438" s="598"/>
    </row>
    <row r="49439" spans="141:141">
      <c r="EK49439" s="598"/>
    </row>
    <row r="49440" spans="141:141">
      <c r="EK49440" s="598"/>
    </row>
    <row r="49441" spans="141:141">
      <c r="EK49441" s="598"/>
    </row>
    <row r="49442" spans="141:141">
      <c r="EK49442" s="598"/>
    </row>
    <row r="49443" spans="141:141">
      <c r="EK49443" s="598"/>
    </row>
    <row r="49444" spans="141:141">
      <c r="EK49444" s="598"/>
    </row>
    <row r="49445" spans="141:141">
      <c r="EK49445" s="598"/>
    </row>
    <row r="49446" spans="141:141">
      <c r="EK49446" s="598"/>
    </row>
    <row r="49447" spans="141:141">
      <c r="EK49447" s="598"/>
    </row>
    <row r="49448" spans="141:141">
      <c r="EK49448" s="598"/>
    </row>
    <row r="49449" spans="141:141">
      <c r="EK49449" s="598"/>
    </row>
    <row r="49450" spans="141:141">
      <c r="EK49450" s="598"/>
    </row>
    <row r="49451" spans="141:141">
      <c r="EK49451" s="598"/>
    </row>
    <row r="49452" spans="141:141">
      <c r="EK49452" s="598"/>
    </row>
    <row r="49453" spans="141:141">
      <c r="EK49453" s="598"/>
    </row>
    <row r="49454" spans="141:141">
      <c r="EK49454" s="598"/>
    </row>
    <row r="49455" spans="141:141">
      <c r="EK49455" s="598"/>
    </row>
    <row r="49456" spans="141:141">
      <c r="EK49456" s="598"/>
    </row>
    <row r="49457" spans="141:141">
      <c r="EK49457" s="598"/>
    </row>
    <row r="49458" spans="141:141">
      <c r="EK49458" s="598"/>
    </row>
    <row r="49459" spans="141:141">
      <c r="EK49459" s="598"/>
    </row>
    <row r="49460" spans="141:141">
      <c r="EK49460" s="598"/>
    </row>
    <row r="49461" spans="141:141">
      <c r="EK49461" s="598"/>
    </row>
    <row r="49462" spans="141:141">
      <c r="EK49462" s="598"/>
    </row>
    <row r="49463" spans="141:141">
      <c r="EK49463" s="598"/>
    </row>
    <row r="49464" spans="141:141">
      <c r="EK49464" s="598"/>
    </row>
    <row r="49465" spans="141:141">
      <c r="EK49465" s="598"/>
    </row>
    <row r="49466" spans="141:141">
      <c r="EK49466" s="598"/>
    </row>
    <row r="49467" spans="141:141">
      <c r="EK49467" s="598"/>
    </row>
    <row r="49468" spans="141:141">
      <c r="EK49468" s="598"/>
    </row>
    <row r="49469" spans="141:141">
      <c r="EK49469" s="598"/>
    </row>
    <row r="49470" spans="141:141">
      <c r="EK49470" s="598"/>
    </row>
    <row r="49471" spans="141:141">
      <c r="EK49471" s="598"/>
    </row>
    <row r="49472" spans="141:141">
      <c r="EK49472" s="598"/>
    </row>
    <row r="49473" spans="141:141">
      <c r="EK49473" s="598"/>
    </row>
    <row r="49474" spans="141:141">
      <c r="EK49474" s="598"/>
    </row>
    <row r="49475" spans="141:141">
      <c r="EK49475" s="598"/>
    </row>
    <row r="49476" spans="141:141">
      <c r="EK49476" s="598"/>
    </row>
    <row r="49477" spans="141:141">
      <c r="EK49477" s="598"/>
    </row>
    <row r="49478" spans="141:141">
      <c r="EK49478" s="598"/>
    </row>
    <row r="49479" spans="141:141">
      <c r="EK49479" s="598"/>
    </row>
    <row r="49480" spans="141:141">
      <c r="EK49480" s="598"/>
    </row>
    <row r="49481" spans="141:141">
      <c r="EK49481" s="598"/>
    </row>
    <row r="49482" spans="141:141">
      <c r="EK49482" s="598"/>
    </row>
    <row r="49483" spans="141:141">
      <c r="EK49483" s="598"/>
    </row>
    <row r="49484" spans="141:141">
      <c r="EK49484" s="598"/>
    </row>
    <row r="49485" spans="141:141">
      <c r="EK49485" s="598"/>
    </row>
    <row r="49486" spans="141:141">
      <c r="EK49486" s="598"/>
    </row>
    <row r="49487" spans="141:141">
      <c r="EK49487" s="598"/>
    </row>
    <row r="49488" spans="141:141">
      <c r="EK49488" s="598"/>
    </row>
    <row r="49489" spans="141:141">
      <c r="EK49489" s="598"/>
    </row>
    <row r="49490" spans="141:141">
      <c r="EK49490" s="598"/>
    </row>
    <row r="49491" spans="141:141">
      <c r="EK49491" s="598"/>
    </row>
    <row r="49492" spans="141:141">
      <c r="EK49492" s="598"/>
    </row>
    <row r="49493" spans="141:141">
      <c r="EK49493" s="598"/>
    </row>
    <row r="49494" spans="141:141">
      <c r="EK49494" s="598"/>
    </row>
    <row r="49495" spans="141:141">
      <c r="EK49495" s="598"/>
    </row>
    <row r="49496" spans="141:141">
      <c r="EK49496" s="598"/>
    </row>
    <row r="49497" spans="141:141">
      <c r="EK49497" s="598"/>
    </row>
    <row r="49498" spans="141:141">
      <c r="EK49498" s="598"/>
    </row>
    <row r="49499" spans="141:141">
      <c r="EK49499" s="598"/>
    </row>
    <row r="49500" spans="141:141">
      <c r="EK49500" s="598"/>
    </row>
    <row r="49501" spans="141:141">
      <c r="EK49501" s="598"/>
    </row>
    <row r="49502" spans="141:141">
      <c r="EK49502" s="598"/>
    </row>
    <row r="49503" spans="141:141">
      <c r="EK49503" s="598"/>
    </row>
    <row r="49504" spans="141:141">
      <c r="EK49504" s="598"/>
    </row>
    <row r="49505" spans="141:141">
      <c r="EK49505" s="598"/>
    </row>
    <row r="49506" spans="141:141">
      <c r="EK49506" s="598"/>
    </row>
    <row r="49507" spans="141:141">
      <c r="EK49507" s="598"/>
    </row>
    <row r="49508" spans="141:141">
      <c r="EK49508" s="598"/>
    </row>
    <row r="49509" spans="141:141">
      <c r="EK49509" s="598"/>
    </row>
    <row r="49510" spans="141:141">
      <c r="EK49510" s="598"/>
    </row>
    <row r="49511" spans="141:141">
      <c r="EK49511" s="598"/>
    </row>
    <row r="49512" spans="141:141">
      <c r="EK49512" s="598"/>
    </row>
    <row r="49513" spans="141:141">
      <c r="EK49513" s="598"/>
    </row>
    <row r="49514" spans="141:141">
      <c r="EK49514" s="598"/>
    </row>
    <row r="49515" spans="141:141">
      <c r="EK49515" s="598"/>
    </row>
    <row r="49516" spans="141:141">
      <c r="EK49516" s="598"/>
    </row>
    <row r="49517" spans="141:141">
      <c r="EK49517" s="598"/>
    </row>
    <row r="49518" spans="141:141">
      <c r="EK49518" s="598"/>
    </row>
    <row r="49519" spans="141:141">
      <c r="EK49519" s="598"/>
    </row>
    <row r="49520" spans="141:141">
      <c r="EK49520" s="598"/>
    </row>
    <row r="49521" spans="141:141">
      <c r="EK49521" s="598"/>
    </row>
    <row r="49522" spans="141:141">
      <c r="EK49522" s="598"/>
    </row>
    <row r="49523" spans="141:141">
      <c r="EK49523" s="598"/>
    </row>
    <row r="49524" spans="141:141">
      <c r="EK49524" s="598"/>
    </row>
    <row r="49525" spans="141:141">
      <c r="EK49525" s="598"/>
    </row>
    <row r="49526" spans="141:141">
      <c r="EK49526" s="598"/>
    </row>
    <row r="49527" spans="141:141">
      <c r="EK49527" s="598"/>
    </row>
    <row r="49528" spans="141:141">
      <c r="EK49528" s="598"/>
    </row>
    <row r="49529" spans="141:141">
      <c r="EK49529" s="598"/>
    </row>
    <row r="49530" spans="141:141">
      <c r="EK49530" s="598"/>
    </row>
    <row r="49531" spans="141:141">
      <c r="EK49531" s="598"/>
    </row>
    <row r="49532" spans="141:141">
      <c r="EK49532" s="598"/>
    </row>
    <row r="49533" spans="141:141">
      <c r="EK49533" s="598"/>
    </row>
    <row r="49534" spans="141:141">
      <c r="EK49534" s="598"/>
    </row>
    <row r="49535" spans="141:141">
      <c r="EK49535" s="598"/>
    </row>
    <row r="49536" spans="141:141">
      <c r="EK49536" s="598"/>
    </row>
    <row r="49537" spans="141:141">
      <c r="EK49537" s="598"/>
    </row>
    <row r="49538" spans="141:141">
      <c r="EK49538" s="598"/>
    </row>
    <row r="49539" spans="141:141">
      <c r="EK49539" s="598"/>
    </row>
    <row r="49540" spans="141:141">
      <c r="EK49540" s="598"/>
    </row>
    <row r="49541" spans="141:141">
      <c r="EK49541" s="598"/>
    </row>
    <row r="49542" spans="141:141">
      <c r="EK49542" s="598"/>
    </row>
    <row r="49543" spans="141:141">
      <c r="EK49543" s="598"/>
    </row>
    <row r="49544" spans="141:141">
      <c r="EK49544" s="598"/>
    </row>
    <row r="49545" spans="141:141">
      <c r="EK49545" s="598"/>
    </row>
    <row r="49546" spans="141:141">
      <c r="EK49546" s="598"/>
    </row>
    <row r="49547" spans="141:141">
      <c r="EK49547" s="598"/>
    </row>
    <row r="49548" spans="141:141">
      <c r="EK49548" s="598"/>
    </row>
    <row r="49549" spans="141:141">
      <c r="EK49549" s="598"/>
    </row>
    <row r="49550" spans="141:141">
      <c r="EK49550" s="598"/>
    </row>
    <row r="49551" spans="141:141">
      <c r="EK49551" s="598"/>
    </row>
    <row r="49552" spans="141:141">
      <c r="EK49552" s="598"/>
    </row>
    <row r="49553" spans="141:141">
      <c r="EK49553" s="598"/>
    </row>
    <row r="49554" spans="141:141">
      <c r="EK49554" s="598"/>
    </row>
    <row r="49555" spans="141:141">
      <c r="EK49555" s="598"/>
    </row>
    <row r="49556" spans="141:141">
      <c r="EK49556" s="598"/>
    </row>
    <row r="49557" spans="141:141">
      <c r="EK49557" s="598"/>
    </row>
    <row r="49558" spans="141:141">
      <c r="EK49558" s="598"/>
    </row>
    <row r="49559" spans="141:141">
      <c r="EK49559" s="598"/>
    </row>
    <row r="49560" spans="141:141">
      <c r="EK49560" s="598"/>
    </row>
    <row r="49561" spans="141:141">
      <c r="EK49561" s="598"/>
    </row>
    <row r="49562" spans="141:141">
      <c r="EK49562" s="598"/>
    </row>
    <row r="49563" spans="141:141">
      <c r="EK49563" s="598"/>
    </row>
    <row r="49564" spans="141:141">
      <c r="EK49564" s="598"/>
    </row>
    <row r="49565" spans="141:141">
      <c r="EK49565" s="598"/>
    </row>
    <row r="49566" spans="141:141">
      <c r="EK49566" s="598"/>
    </row>
    <row r="49567" spans="141:141">
      <c r="EK49567" s="598"/>
    </row>
    <row r="49568" spans="141:141">
      <c r="EK49568" s="598"/>
    </row>
    <row r="49569" spans="141:141">
      <c r="EK49569" s="598"/>
    </row>
    <row r="49570" spans="141:141">
      <c r="EK49570" s="598"/>
    </row>
    <row r="49571" spans="141:141">
      <c r="EK49571" s="598"/>
    </row>
    <row r="49572" spans="141:141">
      <c r="EK49572" s="598"/>
    </row>
    <row r="49573" spans="141:141">
      <c r="EK49573" s="598"/>
    </row>
    <row r="49574" spans="141:141">
      <c r="EK49574" s="598"/>
    </row>
    <row r="49575" spans="141:141">
      <c r="EK49575" s="598"/>
    </row>
    <row r="49576" spans="141:141">
      <c r="EK49576" s="598"/>
    </row>
    <row r="49577" spans="141:141">
      <c r="EK49577" s="598"/>
    </row>
    <row r="49578" spans="141:141">
      <c r="EK49578" s="598"/>
    </row>
    <row r="49579" spans="141:141">
      <c r="EK49579" s="598"/>
    </row>
    <row r="49580" spans="141:141">
      <c r="EK49580" s="598"/>
    </row>
    <row r="49581" spans="141:141">
      <c r="EK49581" s="598"/>
    </row>
    <row r="49582" spans="141:141">
      <c r="EK49582" s="598"/>
    </row>
    <row r="49583" spans="141:141">
      <c r="EK49583" s="598"/>
    </row>
    <row r="49584" spans="141:141">
      <c r="EK49584" s="598"/>
    </row>
    <row r="49585" spans="141:141">
      <c r="EK49585" s="598"/>
    </row>
    <row r="49586" spans="141:141">
      <c r="EK49586" s="598"/>
    </row>
    <row r="49587" spans="141:141">
      <c r="EK49587" s="598"/>
    </row>
    <row r="49588" spans="141:141">
      <c r="EK49588" s="598"/>
    </row>
    <row r="49589" spans="141:141">
      <c r="EK49589" s="598"/>
    </row>
    <row r="49590" spans="141:141">
      <c r="EK49590" s="598"/>
    </row>
    <row r="49591" spans="141:141">
      <c r="EK49591" s="598"/>
    </row>
    <row r="49592" spans="141:141">
      <c r="EK49592" s="598"/>
    </row>
    <row r="49593" spans="141:141">
      <c r="EK49593" s="598"/>
    </row>
    <row r="49594" spans="141:141">
      <c r="EK49594" s="598"/>
    </row>
    <row r="49595" spans="141:141">
      <c r="EK49595" s="598"/>
    </row>
    <row r="49596" spans="141:141">
      <c r="EK49596" s="598"/>
    </row>
    <row r="49597" spans="141:141">
      <c r="EK49597" s="598"/>
    </row>
    <row r="49598" spans="141:141">
      <c r="EK49598" s="598"/>
    </row>
    <row r="49599" spans="141:141">
      <c r="EK49599" s="598"/>
    </row>
    <row r="49600" spans="141:141">
      <c r="EK49600" s="598"/>
    </row>
    <row r="49601" spans="141:141">
      <c r="EK49601" s="598"/>
    </row>
    <row r="49602" spans="141:141">
      <c r="EK49602" s="598"/>
    </row>
    <row r="49603" spans="141:141">
      <c r="EK49603" s="598"/>
    </row>
    <row r="49604" spans="141:141">
      <c r="EK49604" s="598"/>
    </row>
    <row r="49605" spans="141:141">
      <c r="EK49605" s="598"/>
    </row>
    <row r="49606" spans="141:141">
      <c r="EK49606" s="598"/>
    </row>
    <row r="49607" spans="141:141">
      <c r="EK49607" s="598"/>
    </row>
    <row r="49608" spans="141:141">
      <c r="EK49608" s="598"/>
    </row>
    <row r="49609" spans="141:141">
      <c r="EK49609" s="598"/>
    </row>
    <row r="49610" spans="141:141">
      <c r="EK49610" s="598"/>
    </row>
    <row r="49611" spans="141:141">
      <c r="EK49611" s="598"/>
    </row>
    <row r="49612" spans="141:141">
      <c r="EK49612" s="598"/>
    </row>
    <row r="49613" spans="141:141">
      <c r="EK49613" s="598"/>
    </row>
    <row r="49614" spans="141:141">
      <c r="EK49614" s="598"/>
    </row>
    <row r="49615" spans="141:141">
      <c r="EK49615" s="598"/>
    </row>
    <row r="49616" spans="141:141">
      <c r="EK49616" s="598"/>
    </row>
    <row r="49617" spans="141:141">
      <c r="EK49617" s="598"/>
    </row>
    <row r="49618" spans="141:141">
      <c r="EK49618" s="598"/>
    </row>
    <row r="49619" spans="141:141">
      <c r="EK49619" s="598"/>
    </row>
    <row r="49620" spans="141:141">
      <c r="EK49620" s="598"/>
    </row>
    <row r="49621" spans="141:141">
      <c r="EK49621" s="598"/>
    </row>
    <row r="49622" spans="141:141">
      <c r="EK49622" s="598"/>
    </row>
    <row r="49623" spans="141:141">
      <c r="EK49623" s="598"/>
    </row>
    <row r="49624" spans="141:141">
      <c r="EK49624" s="598"/>
    </row>
    <row r="49625" spans="141:141">
      <c r="EK49625" s="598"/>
    </row>
    <row r="49626" spans="141:141">
      <c r="EK49626" s="598"/>
    </row>
    <row r="49627" spans="141:141">
      <c r="EK49627" s="598"/>
    </row>
    <row r="49628" spans="141:141">
      <c r="EK49628" s="598"/>
    </row>
    <row r="49629" spans="141:141">
      <c r="EK49629" s="598"/>
    </row>
    <row r="49630" spans="141:141">
      <c r="EK49630" s="598"/>
    </row>
    <row r="49631" spans="141:141">
      <c r="EK49631" s="598"/>
    </row>
    <row r="49632" spans="141:141">
      <c r="EK49632" s="598"/>
    </row>
    <row r="49633" spans="141:141">
      <c r="EK49633" s="598"/>
    </row>
    <row r="49634" spans="141:141">
      <c r="EK49634" s="598"/>
    </row>
    <row r="49635" spans="141:141">
      <c r="EK49635" s="598"/>
    </row>
    <row r="49636" spans="141:141">
      <c r="EK49636" s="598"/>
    </row>
    <row r="49637" spans="141:141">
      <c r="EK49637" s="598"/>
    </row>
    <row r="49638" spans="141:141">
      <c r="EK49638" s="598"/>
    </row>
    <row r="49639" spans="141:141">
      <c r="EK49639" s="598"/>
    </row>
    <row r="49640" spans="141:141">
      <c r="EK49640" s="598"/>
    </row>
    <row r="49641" spans="141:141">
      <c r="EK49641" s="598"/>
    </row>
    <row r="49642" spans="141:141">
      <c r="EK49642" s="598"/>
    </row>
    <row r="49643" spans="141:141">
      <c r="EK49643" s="598"/>
    </row>
    <row r="49644" spans="141:141">
      <c r="EK49644" s="598"/>
    </row>
    <row r="49645" spans="141:141">
      <c r="EK49645" s="598"/>
    </row>
    <row r="49646" spans="141:141">
      <c r="EK49646" s="598"/>
    </row>
    <row r="49647" spans="141:141">
      <c r="EK49647" s="598"/>
    </row>
    <row r="49648" spans="141:141">
      <c r="EK49648" s="598"/>
    </row>
    <row r="49649" spans="141:141">
      <c r="EK49649" s="598"/>
    </row>
    <row r="49650" spans="141:141">
      <c r="EK49650" s="598"/>
    </row>
    <row r="49651" spans="141:141">
      <c r="EK49651" s="598"/>
    </row>
    <row r="49652" spans="141:141">
      <c r="EK49652" s="598"/>
    </row>
    <row r="49653" spans="141:141">
      <c r="EK49653" s="598"/>
    </row>
    <row r="49654" spans="141:141">
      <c r="EK49654" s="598"/>
    </row>
    <row r="49655" spans="141:141">
      <c r="EK49655" s="598"/>
    </row>
    <row r="49656" spans="141:141">
      <c r="EK49656" s="598"/>
    </row>
    <row r="49657" spans="141:141">
      <c r="EK49657" s="598"/>
    </row>
    <row r="49658" spans="141:141">
      <c r="EK49658" s="598"/>
    </row>
    <row r="49659" spans="141:141">
      <c r="EK49659" s="598"/>
    </row>
    <row r="49660" spans="141:141">
      <c r="EK49660" s="598"/>
    </row>
    <row r="49661" spans="141:141">
      <c r="EK49661" s="598"/>
    </row>
    <row r="49662" spans="141:141">
      <c r="EK49662" s="598"/>
    </row>
    <row r="49663" spans="141:141">
      <c r="EK49663" s="598"/>
    </row>
    <row r="49664" spans="141:141">
      <c r="EK49664" s="598"/>
    </row>
    <row r="49665" spans="141:141">
      <c r="EK49665" s="598"/>
    </row>
    <row r="49666" spans="141:141">
      <c r="EK49666" s="598"/>
    </row>
    <row r="49667" spans="141:141">
      <c r="EK49667" s="598"/>
    </row>
    <row r="49668" spans="141:141">
      <c r="EK49668" s="598"/>
    </row>
    <row r="49669" spans="141:141">
      <c r="EK49669" s="598"/>
    </row>
    <row r="49670" spans="141:141">
      <c r="EK49670" s="598"/>
    </row>
    <row r="49671" spans="141:141">
      <c r="EK49671" s="598"/>
    </row>
    <row r="49672" spans="141:141">
      <c r="EK49672" s="598"/>
    </row>
    <row r="49673" spans="141:141">
      <c r="EK49673" s="598"/>
    </row>
    <row r="49674" spans="141:141">
      <c r="EK49674" s="598"/>
    </row>
    <row r="49675" spans="141:141">
      <c r="EK49675" s="598"/>
    </row>
    <row r="49676" spans="141:141">
      <c r="EK49676" s="598"/>
    </row>
    <row r="49677" spans="141:141">
      <c r="EK49677" s="598"/>
    </row>
    <row r="49678" spans="141:141">
      <c r="EK49678" s="598"/>
    </row>
    <row r="49679" spans="141:141">
      <c r="EK49679" s="598"/>
    </row>
    <row r="49680" spans="141:141">
      <c r="EK49680" s="598"/>
    </row>
    <row r="49681" spans="141:141">
      <c r="EK49681" s="598"/>
    </row>
    <row r="49682" spans="141:141">
      <c r="EK49682" s="598"/>
    </row>
    <row r="49683" spans="141:141">
      <c r="EK49683" s="598"/>
    </row>
    <row r="49684" spans="141:141">
      <c r="EK49684" s="598"/>
    </row>
    <row r="49685" spans="141:141">
      <c r="EK49685" s="598"/>
    </row>
    <row r="49686" spans="141:141">
      <c r="EK49686" s="598"/>
    </row>
    <row r="49687" spans="141:141">
      <c r="EK49687" s="598"/>
    </row>
    <row r="49688" spans="141:141">
      <c r="EK49688" s="598"/>
    </row>
    <row r="49689" spans="141:141">
      <c r="EK49689" s="598"/>
    </row>
    <row r="49690" spans="141:141">
      <c r="EK49690" s="598"/>
    </row>
    <row r="49691" spans="141:141">
      <c r="EK49691" s="598"/>
    </row>
    <row r="49692" spans="141:141">
      <c r="EK49692" s="598"/>
    </row>
    <row r="49693" spans="141:141">
      <c r="EK49693" s="598"/>
    </row>
    <row r="49694" spans="141:141">
      <c r="EK49694" s="598"/>
    </row>
    <row r="49695" spans="141:141">
      <c r="EK49695" s="598"/>
    </row>
    <row r="49696" spans="141:141">
      <c r="EK49696" s="598"/>
    </row>
    <row r="49697" spans="141:141">
      <c r="EK49697" s="598"/>
    </row>
    <row r="49698" spans="141:141">
      <c r="EK49698" s="598"/>
    </row>
    <row r="49699" spans="141:141">
      <c r="EK49699" s="598"/>
    </row>
    <row r="49700" spans="141:141">
      <c r="EK49700" s="598"/>
    </row>
    <row r="49701" spans="141:141">
      <c r="EK49701" s="598"/>
    </row>
    <row r="49702" spans="141:141">
      <c r="EK49702" s="598"/>
    </row>
    <row r="49703" spans="141:141">
      <c r="EK49703" s="598"/>
    </row>
    <row r="49704" spans="141:141">
      <c r="EK49704" s="598"/>
    </row>
    <row r="49705" spans="141:141">
      <c r="EK49705" s="598"/>
    </row>
    <row r="49706" spans="141:141">
      <c r="EK49706" s="598"/>
    </row>
    <row r="49707" spans="141:141">
      <c r="EK49707" s="598"/>
    </row>
    <row r="49708" spans="141:141">
      <c r="EK49708" s="598"/>
    </row>
    <row r="49709" spans="141:141">
      <c r="EK49709" s="598"/>
    </row>
    <row r="49710" spans="141:141">
      <c r="EK49710" s="598"/>
    </row>
    <row r="49711" spans="141:141">
      <c r="EK49711" s="598"/>
    </row>
    <row r="49712" spans="141:141">
      <c r="EK49712" s="598"/>
    </row>
    <row r="49713" spans="141:141">
      <c r="EK49713" s="598"/>
    </row>
    <row r="49714" spans="141:141">
      <c r="EK49714" s="598"/>
    </row>
    <row r="49715" spans="141:141">
      <c r="EK49715" s="598"/>
    </row>
    <row r="49716" spans="141:141">
      <c r="EK49716" s="598"/>
    </row>
    <row r="49717" spans="141:141">
      <c r="EK49717" s="598"/>
    </row>
    <row r="49718" spans="141:141">
      <c r="EK49718" s="598"/>
    </row>
    <row r="49719" spans="141:141">
      <c r="EK49719" s="598"/>
    </row>
    <row r="49720" spans="141:141">
      <c r="EK49720" s="598"/>
    </row>
    <row r="49721" spans="141:141">
      <c r="EK49721" s="598"/>
    </row>
    <row r="49722" spans="141:141">
      <c r="EK49722" s="598"/>
    </row>
    <row r="49723" spans="141:141">
      <c r="EK49723" s="598"/>
    </row>
    <row r="49724" spans="141:141">
      <c r="EK49724" s="598"/>
    </row>
    <row r="49725" spans="141:141">
      <c r="EK49725" s="598"/>
    </row>
    <row r="49726" spans="141:141">
      <c r="EK49726" s="598"/>
    </row>
    <row r="49727" spans="141:141">
      <c r="EK49727" s="598"/>
    </row>
    <row r="49728" spans="141:141">
      <c r="EK49728" s="598"/>
    </row>
    <row r="49729" spans="141:141">
      <c r="EK49729" s="598"/>
    </row>
    <row r="49730" spans="141:141">
      <c r="EK49730" s="598"/>
    </row>
    <row r="49731" spans="141:141">
      <c r="EK49731" s="598"/>
    </row>
    <row r="49732" spans="141:141">
      <c r="EK49732" s="598"/>
    </row>
    <row r="49733" spans="141:141">
      <c r="EK49733" s="598"/>
    </row>
    <row r="49734" spans="141:141">
      <c r="EK49734" s="598"/>
    </row>
    <row r="49735" spans="141:141">
      <c r="EK49735" s="598"/>
    </row>
    <row r="49736" spans="141:141">
      <c r="EK49736" s="598"/>
    </row>
    <row r="49737" spans="141:141">
      <c r="EK49737" s="598"/>
    </row>
    <row r="49738" spans="141:141">
      <c r="EK49738" s="598"/>
    </row>
    <row r="49739" spans="141:141">
      <c r="EK49739" s="598"/>
    </row>
    <row r="49740" spans="141:141">
      <c r="EK49740" s="598"/>
    </row>
    <row r="49741" spans="141:141">
      <c r="EK49741" s="598"/>
    </row>
    <row r="49742" spans="141:141">
      <c r="EK49742" s="598"/>
    </row>
    <row r="49743" spans="141:141">
      <c r="EK49743" s="598"/>
    </row>
    <row r="49744" spans="141:141">
      <c r="EK49744" s="598"/>
    </row>
    <row r="49745" spans="141:141">
      <c r="EK49745" s="598"/>
    </row>
    <row r="49746" spans="141:141">
      <c r="EK49746" s="598"/>
    </row>
    <row r="49747" spans="141:141">
      <c r="EK49747" s="598"/>
    </row>
    <row r="49748" spans="141:141">
      <c r="EK49748" s="598"/>
    </row>
    <row r="49749" spans="141:141">
      <c r="EK49749" s="598"/>
    </row>
    <row r="49750" spans="141:141">
      <c r="EK49750" s="598"/>
    </row>
    <row r="49751" spans="141:141">
      <c r="EK49751" s="598"/>
    </row>
    <row r="49752" spans="141:141">
      <c r="EK49752" s="598"/>
    </row>
    <row r="49753" spans="141:141">
      <c r="EK49753" s="598"/>
    </row>
    <row r="49754" spans="141:141">
      <c r="EK49754" s="598"/>
    </row>
    <row r="49755" spans="141:141">
      <c r="EK49755" s="598"/>
    </row>
    <row r="49756" spans="141:141">
      <c r="EK49756" s="598"/>
    </row>
    <row r="49757" spans="141:141">
      <c r="EK49757" s="598"/>
    </row>
    <row r="49758" spans="141:141">
      <c r="EK49758" s="598"/>
    </row>
    <row r="49759" spans="141:141">
      <c r="EK49759" s="598"/>
    </row>
    <row r="49760" spans="141:141">
      <c r="EK49760" s="598"/>
    </row>
    <row r="49761" spans="141:141">
      <c r="EK49761" s="598"/>
    </row>
    <row r="49762" spans="141:141">
      <c r="EK49762" s="598"/>
    </row>
    <row r="49763" spans="141:141">
      <c r="EK49763" s="598"/>
    </row>
    <row r="49764" spans="141:141">
      <c r="EK49764" s="598"/>
    </row>
    <row r="49765" spans="141:141">
      <c r="EK49765" s="598"/>
    </row>
    <row r="49766" spans="141:141">
      <c r="EK49766" s="598"/>
    </row>
    <row r="49767" spans="141:141">
      <c r="EK49767" s="598"/>
    </row>
    <row r="49768" spans="141:141">
      <c r="EK49768" s="598"/>
    </row>
    <row r="49769" spans="141:141">
      <c r="EK49769" s="598"/>
    </row>
    <row r="49770" spans="141:141">
      <c r="EK49770" s="598"/>
    </row>
    <row r="49771" spans="141:141">
      <c r="EK49771" s="598"/>
    </row>
    <row r="49772" spans="141:141">
      <c r="EK49772" s="598"/>
    </row>
    <row r="49773" spans="141:141">
      <c r="EK49773" s="598"/>
    </row>
    <row r="49774" spans="141:141">
      <c r="EK49774" s="598"/>
    </row>
    <row r="49775" spans="141:141">
      <c r="EK49775" s="598"/>
    </row>
    <row r="49776" spans="141:141">
      <c r="EK49776" s="598"/>
    </row>
    <row r="49777" spans="141:141">
      <c r="EK49777" s="598"/>
    </row>
    <row r="49778" spans="141:141">
      <c r="EK49778" s="598"/>
    </row>
    <row r="49779" spans="141:141">
      <c r="EK49779" s="598"/>
    </row>
    <row r="49780" spans="141:141">
      <c r="EK49780" s="598"/>
    </row>
    <row r="49781" spans="141:141">
      <c r="EK49781" s="598"/>
    </row>
    <row r="49782" spans="141:141">
      <c r="EK49782" s="598"/>
    </row>
    <row r="49783" spans="141:141">
      <c r="EK49783" s="598"/>
    </row>
    <row r="49784" spans="141:141">
      <c r="EK49784" s="598"/>
    </row>
    <row r="49785" spans="141:141">
      <c r="EK49785" s="598"/>
    </row>
    <row r="49786" spans="141:141">
      <c r="EK49786" s="598"/>
    </row>
    <row r="49787" spans="141:141">
      <c r="EK49787" s="598"/>
    </row>
    <row r="49788" spans="141:141">
      <c r="EK49788" s="598"/>
    </row>
    <row r="49789" spans="141:141">
      <c r="EK49789" s="598"/>
    </row>
    <row r="49790" spans="141:141">
      <c r="EK49790" s="598"/>
    </row>
    <row r="49791" spans="141:141">
      <c r="EK49791" s="598"/>
    </row>
    <row r="49792" spans="141:141">
      <c r="EK49792" s="598"/>
    </row>
    <row r="49793" spans="141:141">
      <c r="EK49793" s="598"/>
    </row>
    <row r="49794" spans="141:141">
      <c r="EK49794" s="598"/>
    </row>
    <row r="49795" spans="141:141">
      <c r="EK49795" s="598"/>
    </row>
    <row r="49796" spans="141:141">
      <c r="EK49796" s="598"/>
    </row>
    <row r="49797" spans="141:141">
      <c r="EK49797" s="598"/>
    </row>
    <row r="49798" spans="141:141">
      <c r="EK49798" s="598"/>
    </row>
    <row r="49799" spans="141:141">
      <c r="EK49799" s="598"/>
    </row>
    <row r="49800" spans="141:141">
      <c r="EK49800" s="598"/>
    </row>
    <row r="49801" spans="141:141">
      <c r="EK49801" s="598"/>
    </row>
    <row r="49802" spans="141:141">
      <c r="EK49802" s="598"/>
    </row>
    <row r="49803" spans="141:141">
      <c r="EK49803" s="598"/>
    </row>
    <row r="49804" spans="141:141">
      <c r="EK49804" s="598"/>
    </row>
    <row r="49805" spans="141:141">
      <c r="EK49805" s="598"/>
    </row>
    <row r="49806" spans="141:141">
      <c r="EK49806" s="598"/>
    </row>
    <row r="49807" spans="141:141">
      <c r="EK49807" s="598"/>
    </row>
    <row r="49808" spans="141:141">
      <c r="EK49808" s="598"/>
    </row>
    <row r="49809" spans="141:141">
      <c r="EK49809" s="598"/>
    </row>
    <row r="49810" spans="141:141">
      <c r="EK49810" s="598"/>
    </row>
    <row r="49811" spans="141:141">
      <c r="EK49811" s="598"/>
    </row>
    <row r="49812" spans="141:141">
      <c r="EK49812" s="598"/>
    </row>
    <row r="49813" spans="141:141">
      <c r="EK49813" s="598"/>
    </row>
    <row r="49814" spans="141:141">
      <c r="EK49814" s="598"/>
    </row>
    <row r="49815" spans="141:141">
      <c r="EK49815" s="598"/>
    </row>
    <row r="49816" spans="141:141">
      <c r="EK49816" s="598"/>
    </row>
    <row r="49817" spans="141:141">
      <c r="EK49817" s="598"/>
    </row>
    <row r="49818" spans="141:141">
      <c r="EK49818" s="598"/>
    </row>
    <row r="49819" spans="141:141">
      <c r="EK49819" s="598"/>
    </row>
    <row r="49820" spans="141:141">
      <c r="EK49820" s="598"/>
    </row>
    <row r="49821" spans="141:141">
      <c r="EK49821" s="598"/>
    </row>
    <row r="49822" spans="141:141">
      <c r="EK49822" s="598"/>
    </row>
    <row r="49823" spans="141:141">
      <c r="EK49823" s="598"/>
    </row>
    <row r="49824" spans="141:141">
      <c r="EK49824" s="598"/>
    </row>
    <row r="49825" spans="141:141">
      <c r="EK49825" s="598"/>
    </row>
    <row r="49826" spans="141:141">
      <c r="EK49826" s="598"/>
    </row>
    <row r="49827" spans="141:141">
      <c r="EK49827" s="598"/>
    </row>
    <row r="49828" spans="141:141">
      <c r="EK49828" s="598"/>
    </row>
    <row r="49829" spans="141:141">
      <c r="EK49829" s="598"/>
    </row>
    <row r="49830" spans="141:141">
      <c r="EK49830" s="598"/>
    </row>
    <row r="49831" spans="141:141">
      <c r="EK49831" s="598"/>
    </row>
    <row r="49832" spans="141:141">
      <c r="EK49832" s="598"/>
    </row>
    <row r="49833" spans="141:141">
      <c r="EK49833" s="598"/>
    </row>
    <row r="49834" spans="141:141">
      <c r="EK49834" s="598"/>
    </row>
    <row r="49835" spans="141:141">
      <c r="EK49835" s="598"/>
    </row>
    <row r="49836" spans="141:141">
      <c r="EK49836" s="598"/>
    </row>
    <row r="49837" spans="141:141">
      <c r="EK49837" s="598"/>
    </row>
    <row r="49838" spans="141:141">
      <c r="EK49838" s="598"/>
    </row>
    <row r="49839" spans="141:141">
      <c r="EK49839" s="598"/>
    </row>
    <row r="49840" spans="141:141">
      <c r="EK49840" s="598"/>
    </row>
    <row r="49841" spans="141:141">
      <c r="EK49841" s="598"/>
    </row>
    <row r="49842" spans="141:141">
      <c r="EK49842" s="598"/>
    </row>
    <row r="49843" spans="141:141">
      <c r="EK49843" s="598"/>
    </row>
    <row r="49844" spans="141:141">
      <c r="EK49844" s="598"/>
    </row>
    <row r="49845" spans="141:141">
      <c r="EK49845" s="598"/>
    </row>
    <row r="49846" spans="141:141">
      <c r="EK49846" s="598"/>
    </row>
    <row r="49847" spans="141:141">
      <c r="EK49847" s="598"/>
    </row>
    <row r="49848" spans="141:141">
      <c r="EK49848" s="598"/>
    </row>
    <row r="49849" spans="141:141">
      <c r="EK49849" s="598"/>
    </row>
    <row r="49850" spans="141:141">
      <c r="EK49850" s="598"/>
    </row>
    <row r="49851" spans="141:141">
      <c r="EK49851" s="598"/>
    </row>
    <row r="49852" spans="141:141">
      <c r="EK49852" s="598"/>
    </row>
    <row r="49853" spans="141:141">
      <c r="EK49853" s="598"/>
    </row>
    <row r="49854" spans="141:141">
      <c r="EK49854" s="598"/>
    </row>
    <row r="49855" spans="141:141">
      <c r="EK49855" s="598"/>
    </row>
    <row r="49856" spans="141:141">
      <c r="EK49856" s="598"/>
    </row>
    <row r="49857" spans="141:141">
      <c r="EK49857" s="598"/>
    </row>
    <row r="49858" spans="141:141">
      <c r="EK49858" s="598"/>
    </row>
    <row r="49859" spans="141:141">
      <c r="EK49859" s="598"/>
    </row>
    <row r="49860" spans="141:141">
      <c r="EK49860" s="598"/>
    </row>
    <row r="49861" spans="141:141">
      <c r="EK49861" s="598"/>
    </row>
    <row r="49862" spans="141:141">
      <c r="EK49862" s="598"/>
    </row>
    <row r="49863" spans="141:141">
      <c r="EK49863" s="598"/>
    </row>
    <row r="49864" spans="141:141">
      <c r="EK49864" s="598"/>
    </row>
    <row r="49865" spans="141:141">
      <c r="EK49865" s="598"/>
    </row>
    <row r="49866" spans="141:141">
      <c r="EK49866" s="598"/>
    </row>
    <row r="49867" spans="141:141">
      <c r="EK49867" s="598"/>
    </row>
    <row r="49868" spans="141:141">
      <c r="EK49868" s="598"/>
    </row>
    <row r="49869" spans="141:141">
      <c r="EK49869" s="598"/>
    </row>
    <row r="49870" spans="141:141">
      <c r="EK49870" s="598"/>
    </row>
    <row r="49871" spans="141:141">
      <c r="EK49871" s="598"/>
    </row>
    <row r="49872" spans="141:141">
      <c r="EK49872" s="598"/>
    </row>
    <row r="49873" spans="141:141">
      <c r="EK49873" s="598"/>
    </row>
    <row r="49874" spans="141:141">
      <c r="EK49874" s="598"/>
    </row>
    <row r="49875" spans="141:141">
      <c r="EK49875" s="598"/>
    </row>
    <row r="49876" spans="141:141">
      <c r="EK49876" s="598"/>
    </row>
    <row r="49877" spans="141:141">
      <c r="EK49877" s="598"/>
    </row>
    <row r="49878" spans="141:141">
      <c r="EK49878" s="598"/>
    </row>
    <row r="49879" spans="141:141">
      <c r="EK49879" s="598"/>
    </row>
    <row r="49880" spans="141:141">
      <c r="EK49880" s="598"/>
    </row>
    <row r="49881" spans="141:141">
      <c r="EK49881" s="598"/>
    </row>
    <row r="49882" spans="141:141">
      <c r="EK49882" s="598"/>
    </row>
    <row r="49883" spans="141:141">
      <c r="EK49883" s="598"/>
    </row>
    <row r="49884" spans="141:141">
      <c r="EK49884" s="598"/>
    </row>
    <row r="49885" spans="141:141">
      <c r="EK49885" s="598"/>
    </row>
    <row r="49886" spans="141:141">
      <c r="EK49886" s="598"/>
    </row>
    <row r="49887" spans="141:141">
      <c r="EK49887" s="598"/>
    </row>
    <row r="49888" spans="141:141">
      <c r="EK49888" s="598"/>
    </row>
    <row r="49889" spans="141:141">
      <c r="EK49889" s="598"/>
    </row>
    <row r="49890" spans="141:141">
      <c r="EK49890" s="598"/>
    </row>
    <row r="49891" spans="141:141">
      <c r="EK49891" s="598"/>
    </row>
    <row r="49892" spans="141:141">
      <c r="EK49892" s="598"/>
    </row>
    <row r="49893" spans="141:141">
      <c r="EK49893" s="598"/>
    </row>
    <row r="49894" spans="141:141">
      <c r="EK49894" s="598"/>
    </row>
    <row r="49895" spans="141:141">
      <c r="EK49895" s="598"/>
    </row>
    <row r="49896" spans="141:141">
      <c r="EK49896" s="598"/>
    </row>
    <row r="49897" spans="141:141">
      <c r="EK49897" s="598"/>
    </row>
    <row r="49898" spans="141:141">
      <c r="EK49898" s="598"/>
    </row>
    <row r="49899" spans="141:141">
      <c r="EK49899" s="598"/>
    </row>
    <row r="49900" spans="141:141">
      <c r="EK49900" s="598"/>
    </row>
    <row r="49901" spans="141:141">
      <c r="EK49901" s="598"/>
    </row>
    <row r="49902" spans="141:141">
      <c r="EK49902" s="598"/>
    </row>
    <row r="49903" spans="141:141">
      <c r="EK49903" s="598"/>
    </row>
    <row r="49904" spans="141:141">
      <c r="EK49904" s="598"/>
    </row>
    <row r="49905" spans="141:141">
      <c r="EK49905" s="598"/>
    </row>
    <row r="49906" spans="141:141">
      <c r="EK49906" s="598"/>
    </row>
    <row r="49907" spans="141:141">
      <c r="EK49907" s="598"/>
    </row>
    <row r="49908" spans="141:141">
      <c r="EK49908" s="598"/>
    </row>
    <row r="49909" spans="141:141">
      <c r="EK49909" s="598"/>
    </row>
    <row r="49910" spans="141:141">
      <c r="EK49910" s="598"/>
    </row>
    <row r="49911" spans="141:141">
      <c r="EK49911" s="598"/>
    </row>
    <row r="49912" spans="141:141">
      <c r="EK49912" s="598"/>
    </row>
    <row r="49913" spans="141:141">
      <c r="EK49913" s="598"/>
    </row>
    <row r="49914" spans="141:141">
      <c r="EK49914" s="598"/>
    </row>
    <row r="49915" spans="141:141">
      <c r="EK49915" s="598"/>
    </row>
    <row r="49916" spans="141:141">
      <c r="EK49916" s="598"/>
    </row>
    <row r="49917" spans="141:141">
      <c r="EK49917" s="598"/>
    </row>
    <row r="49918" spans="141:141">
      <c r="EK49918" s="598"/>
    </row>
    <row r="49919" spans="141:141">
      <c r="EK49919" s="598"/>
    </row>
    <row r="49920" spans="141:141">
      <c r="EK49920" s="598"/>
    </row>
    <row r="49921" spans="141:141">
      <c r="EK49921" s="598"/>
    </row>
    <row r="49922" spans="141:141">
      <c r="EK49922" s="598"/>
    </row>
    <row r="49923" spans="141:141">
      <c r="EK49923" s="598"/>
    </row>
    <row r="49924" spans="141:141">
      <c r="EK49924" s="598"/>
    </row>
    <row r="49925" spans="141:141">
      <c r="EK49925" s="598"/>
    </row>
    <row r="49926" spans="141:141">
      <c r="EK49926" s="598"/>
    </row>
    <row r="49927" spans="141:141">
      <c r="EK49927" s="598"/>
    </row>
    <row r="49928" spans="141:141">
      <c r="EK49928" s="598"/>
    </row>
    <row r="49929" spans="141:141">
      <c r="EK49929" s="598"/>
    </row>
    <row r="49930" spans="141:141">
      <c r="EK49930" s="598"/>
    </row>
    <row r="49931" spans="141:141">
      <c r="EK49931" s="598"/>
    </row>
    <row r="49932" spans="141:141">
      <c r="EK49932" s="598"/>
    </row>
    <row r="49933" spans="141:141">
      <c r="EK49933" s="598"/>
    </row>
    <row r="49934" spans="141:141">
      <c r="EK49934" s="598"/>
    </row>
    <row r="49935" spans="141:141">
      <c r="EK49935" s="598"/>
    </row>
    <row r="49936" spans="141:141">
      <c r="EK49936" s="598"/>
    </row>
    <row r="49937" spans="141:141">
      <c r="EK49937" s="598"/>
    </row>
    <row r="49938" spans="141:141">
      <c r="EK49938" s="598"/>
    </row>
    <row r="49939" spans="141:141">
      <c r="EK49939" s="598"/>
    </row>
    <row r="49940" spans="141:141">
      <c r="EK49940" s="598"/>
    </row>
    <row r="49941" spans="141:141">
      <c r="EK49941" s="598"/>
    </row>
    <row r="49942" spans="141:141">
      <c r="EK49942" s="598"/>
    </row>
    <row r="49943" spans="141:141">
      <c r="EK49943" s="598"/>
    </row>
    <row r="49944" spans="141:141">
      <c r="EK49944" s="598"/>
    </row>
    <row r="49945" spans="141:141">
      <c r="EK49945" s="598"/>
    </row>
    <row r="49946" spans="141:141">
      <c r="EK49946" s="598"/>
    </row>
    <row r="49947" spans="141:141">
      <c r="EK49947" s="598"/>
    </row>
    <row r="49948" spans="141:141">
      <c r="EK49948" s="598"/>
    </row>
    <row r="49949" spans="141:141">
      <c r="EK49949" s="598"/>
    </row>
    <row r="49950" spans="141:141">
      <c r="EK49950" s="598"/>
    </row>
    <row r="49951" spans="141:141">
      <c r="EK49951" s="598"/>
    </row>
    <row r="49952" spans="141:141">
      <c r="EK49952" s="598"/>
    </row>
    <row r="49953" spans="141:141">
      <c r="EK49953" s="598"/>
    </row>
    <row r="49954" spans="141:141">
      <c r="EK49954" s="598"/>
    </row>
    <row r="49955" spans="141:141">
      <c r="EK49955" s="598"/>
    </row>
    <row r="49956" spans="141:141">
      <c r="EK49956" s="598"/>
    </row>
    <row r="49957" spans="141:141">
      <c r="EK49957" s="598"/>
    </row>
    <row r="49958" spans="141:141">
      <c r="EK49958" s="598"/>
    </row>
    <row r="49959" spans="141:141">
      <c r="EK49959" s="598"/>
    </row>
    <row r="49960" spans="141:141">
      <c r="EK49960" s="598"/>
    </row>
    <row r="49961" spans="141:141">
      <c r="EK49961" s="598"/>
    </row>
    <row r="49962" spans="141:141">
      <c r="EK49962" s="598"/>
    </row>
    <row r="49963" spans="141:141">
      <c r="EK49963" s="598"/>
    </row>
    <row r="49964" spans="141:141">
      <c r="EK49964" s="598"/>
    </row>
    <row r="49965" spans="141:141">
      <c r="EK49965" s="598"/>
    </row>
    <row r="49966" spans="141:141">
      <c r="EK49966" s="598"/>
    </row>
    <row r="49967" spans="141:141">
      <c r="EK49967" s="598"/>
    </row>
    <row r="49968" spans="141:141">
      <c r="EK49968" s="598"/>
    </row>
    <row r="49969" spans="141:141">
      <c r="EK49969" s="598"/>
    </row>
    <row r="49970" spans="141:141">
      <c r="EK49970" s="598"/>
    </row>
    <row r="49971" spans="141:141">
      <c r="EK49971" s="598"/>
    </row>
    <row r="49972" spans="141:141">
      <c r="EK49972" s="598"/>
    </row>
    <row r="49973" spans="141:141">
      <c r="EK49973" s="598"/>
    </row>
    <row r="49974" spans="141:141">
      <c r="EK49974" s="598"/>
    </row>
    <row r="49975" spans="141:141">
      <c r="EK49975" s="598"/>
    </row>
    <row r="49976" spans="141:141">
      <c r="EK49976" s="598"/>
    </row>
    <row r="49977" spans="141:141">
      <c r="EK49977" s="598"/>
    </row>
    <row r="49978" spans="141:141">
      <c r="EK49978" s="598"/>
    </row>
    <row r="49979" spans="141:141">
      <c r="EK49979" s="598"/>
    </row>
    <row r="49980" spans="141:141">
      <c r="EK49980" s="598"/>
    </row>
    <row r="49981" spans="141:141">
      <c r="EK49981" s="598"/>
    </row>
    <row r="49982" spans="141:141">
      <c r="EK49982" s="598"/>
    </row>
    <row r="49983" spans="141:141">
      <c r="EK49983" s="598"/>
    </row>
    <row r="49984" spans="141:141">
      <c r="EK49984" s="598"/>
    </row>
    <row r="49985" spans="141:141">
      <c r="EK49985" s="598"/>
    </row>
    <row r="49986" spans="141:141">
      <c r="EK49986" s="598"/>
    </row>
    <row r="49987" spans="141:141">
      <c r="EK49987" s="598"/>
    </row>
    <row r="49988" spans="141:141">
      <c r="EK49988" s="598"/>
    </row>
    <row r="49989" spans="141:141">
      <c r="EK49989" s="598"/>
    </row>
    <row r="49990" spans="141:141">
      <c r="EK49990" s="598"/>
    </row>
    <row r="49991" spans="141:141">
      <c r="EK49991" s="598"/>
    </row>
    <row r="49992" spans="141:141">
      <c r="EK49992" s="598"/>
    </row>
    <row r="49993" spans="141:141">
      <c r="EK49993" s="598"/>
    </row>
    <row r="49994" spans="141:141">
      <c r="EK49994" s="598"/>
    </row>
    <row r="49995" spans="141:141">
      <c r="EK49995" s="598"/>
    </row>
    <row r="49996" spans="141:141">
      <c r="EK49996" s="598"/>
    </row>
    <row r="49997" spans="141:141">
      <c r="EK49997" s="598"/>
    </row>
    <row r="49998" spans="141:141">
      <c r="EK49998" s="598"/>
    </row>
    <row r="49999" spans="141:141">
      <c r="EK49999" s="598"/>
    </row>
    <row r="50000" spans="141:141">
      <c r="EK50000" s="598"/>
    </row>
    <row r="50001" spans="141:141">
      <c r="EK50001" s="598"/>
    </row>
    <row r="50002" spans="141:141">
      <c r="EK50002" s="598"/>
    </row>
    <row r="50003" spans="141:141">
      <c r="EK50003" s="598"/>
    </row>
    <row r="50004" spans="141:141">
      <c r="EK50004" s="598"/>
    </row>
    <row r="50005" spans="141:141">
      <c r="EK50005" s="598"/>
    </row>
    <row r="50006" spans="141:141">
      <c r="EK50006" s="598"/>
    </row>
    <row r="50007" spans="141:141">
      <c r="EK50007" s="598"/>
    </row>
    <row r="50008" spans="141:141">
      <c r="EK50008" s="598"/>
    </row>
    <row r="50009" spans="141:141">
      <c r="EK50009" s="598"/>
    </row>
    <row r="50010" spans="141:141">
      <c r="EK50010" s="598"/>
    </row>
    <row r="50011" spans="141:141">
      <c r="EK50011" s="598"/>
    </row>
    <row r="50012" spans="141:141">
      <c r="EK50012" s="598"/>
    </row>
    <row r="50013" spans="141:141">
      <c r="EK50013" s="598"/>
    </row>
    <row r="50014" spans="141:141">
      <c r="EK50014" s="598"/>
    </row>
    <row r="50015" spans="141:141">
      <c r="EK50015" s="598"/>
    </row>
    <row r="50016" spans="141:141">
      <c r="EK50016" s="598"/>
    </row>
    <row r="50017" spans="141:141">
      <c r="EK50017" s="598"/>
    </row>
    <row r="50018" spans="141:141">
      <c r="EK50018" s="598"/>
    </row>
    <row r="50019" spans="141:141">
      <c r="EK50019" s="598"/>
    </row>
    <row r="50020" spans="141:141">
      <c r="EK50020" s="598"/>
    </row>
    <row r="50021" spans="141:141">
      <c r="EK50021" s="598"/>
    </row>
    <row r="50022" spans="141:141">
      <c r="EK50022" s="598"/>
    </row>
    <row r="50023" spans="141:141">
      <c r="EK50023" s="598"/>
    </row>
    <row r="50024" spans="141:141">
      <c r="EK50024" s="598"/>
    </row>
    <row r="50025" spans="141:141">
      <c r="EK50025" s="598"/>
    </row>
    <row r="50026" spans="141:141">
      <c r="EK50026" s="598"/>
    </row>
    <row r="50027" spans="141:141">
      <c r="EK50027" s="598"/>
    </row>
    <row r="50028" spans="141:141">
      <c r="EK50028" s="598"/>
    </row>
    <row r="50029" spans="141:141">
      <c r="EK50029" s="598"/>
    </row>
    <row r="50030" spans="141:141">
      <c r="EK50030" s="598"/>
    </row>
    <row r="50031" spans="141:141">
      <c r="EK50031" s="598"/>
    </row>
    <row r="50032" spans="141:141">
      <c r="EK50032" s="598"/>
    </row>
    <row r="50033" spans="141:141">
      <c r="EK50033" s="598"/>
    </row>
    <row r="50034" spans="141:141">
      <c r="EK50034" s="598"/>
    </row>
    <row r="50035" spans="141:141">
      <c r="EK50035" s="598"/>
    </row>
    <row r="50036" spans="141:141">
      <c r="EK50036" s="598"/>
    </row>
    <row r="50037" spans="141:141">
      <c r="EK50037" s="598"/>
    </row>
    <row r="50038" spans="141:141">
      <c r="EK50038" s="598"/>
    </row>
    <row r="50039" spans="141:141">
      <c r="EK50039" s="598"/>
    </row>
    <row r="50040" spans="141:141">
      <c r="EK50040" s="598"/>
    </row>
    <row r="50041" spans="141:141">
      <c r="EK50041" s="598"/>
    </row>
    <row r="50042" spans="141:141">
      <c r="EK50042" s="598"/>
    </row>
    <row r="50043" spans="141:141">
      <c r="EK50043" s="598"/>
    </row>
    <row r="50044" spans="141:141">
      <c r="EK50044" s="598"/>
    </row>
    <row r="50045" spans="141:141">
      <c r="EK50045" s="598"/>
    </row>
    <row r="50046" spans="141:141">
      <c r="EK50046" s="598"/>
    </row>
    <row r="50047" spans="141:141">
      <c r="EK50047" s="598"/>
    </row>
    <row r="50048" spans="141:141">
      <c r="EK50048" s="598"/>
    </row>
    <row r="50049" spans="141:141">
      <c r="EK50049" s="598"/>
    </row>
    <row r="50050" spans="141:141">
      <c r="EK50050" s="598"/>
    </row>
    <row r="50051" spans="141:141">
      <c r="EK50051" s="598"/>
    </row>
    <row r="50052" spans="141:141">
      <c r="EK50052" s="598"/>
    </row>
    <row r="50053" spans="141:141">
      <c r="EK50053" s="598"/>
    </row>
    <row r="50054" spans="141:141">
      <c r="EK50054" s="598"/>
    </row>
    <row r="50055" spans="141:141">
      <c r="EK50055" s="598"/>
    </row>
    <row r="50056" spans="141:141">
      <c r="EK50056" s="598"/>
    </row>
    <row r="50057" spans="141:141">
      <c r="EK50057" s="598"/>
    </row>
    <row r="50058" spans="141:141">
      <c r="EK50058" s="598"/>
    </row>
    <row r="50059" spans="141:141">
      <c r="EK50059" s="598"/>
    </row>
    <row r="50060" spans="141:141">
      <c r="EK50060" s="598"/>
    </row>
    <row r="50061" spans="141:141">
      <c r="EK50061" s="598"/>
    </row>
    <row r="50062" spans="141:141">
      <c r="EK50062" s="598"/>
    </row>
    <row r="50063" spans="141:141">
      <c r="EK50063" s="598"/>
    </row>
    <row r="50064" spans="141:141">
      <c r="EK50064" s="598"/>
    </row>
    <row r="50065" spans="141:141">
      <c r="EK50065" s="598"/>
    </row>
    <row r="50066" spans="141:141">
      <c r="EK50066" s="598"/>
    </row>
    <row r="50067" spans="141:141">
      <c r="EK50067" s="598"/>
    </row>
    <row r="50068" spans="141:141">
      <c r="EK50068" s="598"/>
    </row>
    <row r="50069" spans="141:141">
      <c r="EK50069" s="598"/>
    </row>
    <row r="50070" spans="141:141">
      <c r="EK50070" s="598"/>
    </row>
    <row r="50071" spans="141:141">
      <c r="EK50071" s="598"/>
    </row>
    <row r="50072" spans="141:141">
      <c r="EK50072" s="598"/>
    </row>
    <row r="50073" spans="141:141">
      <c r="EK50073" s="598"/>
    </row>
    <row r="50074" spans="141:141">
      <c r="EK50074" s="598"/>
    </row>
    <row r="50075" spans="141:141">
      <c r="EK50075" s="598"/>
    </row>
    <row r="50076" spans="141:141">
      <c r="EK50076" s="598"/>
    </row>
    <row r="50077" spans="141:141">
      <c r="EK50077" s="598"/>
    </row>
    <row r="50078" spans="141:141">
      <c r="EK50078" s="598"/>
    </row>
    <row r="50079" spans="141:141">
      <c r="EK50079" s="598"/>
    </row>
    <row r="50080" spans="141:141">
      <c r="EK50080" s="598"/>
    </row>
    <row r="50081" spans="141:141">
      <c r="EK50081" s="598"/>
    </row>
    <row r="50082" spans="141:141">
      <c r="EK50082" s="598"/>
    </row>
    <row r="50083" spans="141:141">
      <c r="EK50083" s="598"/>
    </row>
    <row r="50084" spans="141:141">
      <c r="EK50084" s="598"/>
    </row>
    <row r="50085" spans="141:141">
      <c r="EK50085" s="598"/>
    </row>
    <row r="50086" spans="141:141">
      <c r="EK50086" s="598"/>
    </row>
    <row r="50087" spans="141:141">
      <c r="EK50087" s="598"/>
    </row>
    <row r="50088" spans="141:141">
      <c r="EK50088" s="598"/>
    </row>
    <row r="50089" spans="141:141">
      <c r="EK50089" s="598"/>
    </row>
    <row r="50090" spans="141:141">
      <c r="EK50090" s="598"/>
    </row>
    <row r="50091" spans="141:141">
      <c r="EK50091" s="598"/>
    </row>
    <row r="50092" spans="141:141">
      <c r="EK50092" s="598"/>
    </row>
    <row r="50093" spans="141:141">
      <c r="EK50093" s="598"/>
    </row>
    <row r="50094" spans="141:141">
      <c r="EK50094" s="598"/>
    </row>
    <row r="50095" spans="141:141">
      <c r="EK50095" s="598"/>
    </row>
    <row r="50096" spans="141:141">
      <c r="EK50096" s="598"/>
    </row>
    <row r="50097" spans="141:141">
      <c r="EK50097" s="598"/>
    </row>
    <row r="50098" spans="141:141">
      <c r="EK50098" s="598"/>
    </row>
    <row r="50099" spans="141:141">
      <c r="EK50099" s="598"/>
    </row>
    <row r="50100" spans="141:141">
      <c r="EK50100" s="598"/>
    </row>
    <row r="50101" spans="141:141">
      <c r="EK50101" s="598"/>
    </row>
    <row r="50102" spans="141:141">
      <c r="EK50102" s="598"/>
    </row>
    <row r="50103" spans="141:141">
      <c r="EK50103" s="598"/>
    </row>
    <row r="50104" spans="141:141">
      <c r="EK50104" s="598"/>
    </row>
    <row r="50105" spans="141:141">
      <c r="EK50105" s="598"/>
    </row>
    <row r="50106" spans="141:141">
      <c r="EK50106" s="598"/>
    </row>
    <row r="50107" spans="141:141">
      <c r="EK50107" s="598"/>
    </row>
    <row r="50108" spans="141:141">
      <c r="EK50108" s="598"/>
    </row>
    <row r="50109" spans="141:141">
      <c r="EK50109" s="598"/>
    </row>
    <row r="50110" spans="141:141">
      <c r="EK50110" s="598"/>
    </row>
    <row r="50111" spans="141:141">
      <c r="EK50111" s="598"/>
    </row>
    <row r="50112" spans="141:141">
      <c r="EK50112" s="598"/>
    </row>
    <row r="50113" spans="141:141">
      <c r="EK50113" s="598"/>
    </row>
    <row r="50114" spans="141:141">
      <c r="EK50114" s="598"/>
    </row>
    <row r="50115" spans="141:141">
      <c r="EK50115" s="598"/>
    </row>
    <row r="50116" spans="141:141">
      <c r="EK50116" s="598"/>
    </row>
    <row r="50117" spans="141:141">
      <c r="EK50117" s="598"/>
    </row>
    <row r="50118" spans="141:141">
      <c r="EK50118" s="598"/>
    </row>
    <row r="50119" spans="141:141">
      <c r="EK50119" s="598"/>
    </row>
    <row r="50120" spans="141:141">
      <c r="EK50120" s="598"/>
    </row>
    <row r="50121" spans="141:141">
      <c r="EK50121" s="598"/>
    </row>
    <row r="50122" spans="141:141">
      <c r="EK50122" s="598"/>
    </row>
    <row r="50123" spans="141:141">
      <c r="EK50123" s="598"/>
    </row>
    <row r="50124" spans="141:141">
      <c r="EK50124" s="598"/>
    </row>
    <row r="50125" spans="141:141">
      <c r="EK50125" s="598"/>
    </row>
    <row r="50126" spans="141:141">
      <c r="EK50126" s="598"/>
    </row>
    <row r="50127" spans="141:141">
      <c r="EK50127" s="598"/>
    </row>
    <row r="50128" spans="141:141">
      <c r="EK50128" s="598"/>
    </row>
    <row r="50129" spans="141:141">
      <c r="EK50129" s="598"/>
    </row>
    <row r="50130" spans="141:141">
      <c r="EK50130" s="598"/>
    </row>
    <row r="50131" spans="141:141">
      <c r="EK50131" s="598"/>
    </row>
    <row r="50132" spans="141:141">
      <c r="EK50132" s="598"/>
    </row>
    <row r="50133" spans="141:141">
      <c r="EK50133" s="598"/>
    </row>
    <row r="50134" spans="141:141">
      <c r="EK50134" s="598"/>
    </row>
    <row r="50135" spans="141:141">
      <c r="EK50135" s="598"/>
    </row>
    <row r="50136" spans="141:141">
      <c r="EK50136" s="598"/>
    </row>
    <row r="50137" spans="141:141">
      <c r="EK50137" s="598"/>
    </row>
    <row r="50138" spans="141:141">
      <c r="EK50138" s="598"/>
    </row>
    <row r="50139" spans="141:141">
      <c r="EK50139" s="598"/>
    </row>
    <row r="50140" spans="141:141">
      <c r="EK50140" s="598"/>
    </row>
    <row r="50141" spans="141:141">
      <c r="EK50141" s="598"/>
    </row>
    <row r="50142" spans="141:141">
      <c r="EK50142" s="598"/>
    </row>
    <row r="50143" spans="141:141">
      <c r="EK50143" s="598"/>
    </row>
    <row r="50144" spans="141:141">
      <c r="EK50144" s="598"/>
    </row>
    <row r="50145" spans="141:141">
      <c r="EK50145" s="598"/>
    </row>
    <row r="50146" spans="141:141">
      <c r="EK50146" s="598"/>
    </row>
    <row r="50147" spans="141:141">
      <c r="EK50147" s="598"/>
    </row>
    <row r="50148" spans="141:141">
      <c r="EK50148" s="598"/>
    </row>
    <row r="50149" spans="141:141">
      <c r="EK50149" s="598"/>
    </row>
    <row r="50150" spans="141:141">
      <c r="EK50150" s="598"/>
    </row>
    <row r="50151" spans="141:141">
      <c r="EK50151" s="598"/>
    </row>
    <row r="50152" spans="141:141">
      <c r="EK50152" s="598"/>
    </row>
    <row r="50153" spans="141:141">
      <c r="EK50153" s="598"/>
    </row>
    <row r="50154" spans="141:141">
      <c r="EK50154" s="598"/>
    </row>
    <row r="50155" spans="141:141">
      <c r="EK50155" s="598"/>
    </row>
    <row r="50156" spans="141:141">
      <c r="EK50156" s="598"/>
    </row>
    <row r="50157" spans="141:141">
      <c r="EK50157" s="598"/>
    </row>
    <row r="50158" spans="141:141">
      <c r="EK50158" s="598"/>
    </row>
    <row r="50159" spans="141:141">
      <c r="EK50159" s="598"/>
    </row>
    <row r="50160" spans="141:141">
      <c r="EK50160" s="598"/>
    </row>
    <row r="50161" spans="141:141">
      <c r="EK50161" s="598"/>
    </row>
    <row r="50162" spans="141:141">
      <c r="EK50162" s="598"/>
    </row>
    <row r="50163" spans="141:141">
      <c r="EK50163" s="598"/>
    </row>
    <row r="50164" spans="141:141">
      <c r="EK50164" s="598"/>
    </row>
    <row r="50165" spans="141:141">
      <c r="EK50165" s="598"/>
    </row>
    <row r="50166" spans="141:141">
      <c r="EK50166" s="598"/>
    </row>
    <row r="50167" spans="141:141">
      <c r="EK50167" s="598"/>
    </row>
    <row r="50168" spans="141:141">
      <c r="EK50168" s="598"/>
    </row>
    <row r="50169" spans="141:141">
      <c r="EK50169" s="598"/>
    </row>
    <row r="50170" spans="141:141">
      <c r="EK50170" s="598"/>
    </row>
    <row r="50171" spans="141:141">
      <c r="EK50171" s="598"/>
    </row>
    <row r="50172" spans="141:141">
      <c r="EK50172" s="598"/>
    </row>
    <row r="50173" spans="141:141">
      <c r="EK50173" s="598"/>
    </row>
    <row r="50174" spans="141:141">
      <c r="EK50174" s="598"/>
    </row>
    <row r="50175" spans="141:141">
      <c r="EK50175" s="598"/>
    </row>
    <row r="50176" spans="141:141">
      <c r="EK50176" s="598"/>
    </row>
    <row r="50177" spans="141:141">
      <c r="EK50177" s="598"/>
    </row>
    <row r="50178" spans="141:141">
      <c r="EK50178" s="598"/>
    </row>
    <row r="50179" spans="141:141">
      <c r="EK50179" s="598"/>
    </row>
    <row r="50180" spans="141:141">
      <c r="EK50180" s="598"/>
    </row>
    <row r="50181" spans="141:141">
      <c r="EK50181" s="598"/>
    </row>
    <row r="50182" spans="141:141">
      <c r="EK50182" s="598"/>
    </row>
    <row r="50183" spans="141:141">
      <c r="EK50183" s="598"/>
    </row>
    <row r="50184" spans="141:141">
      <c r="EK50184" s="598"/>
    </row>
    <row r="50185" spans="141:141">
      <c r="EK50185" s="598"/>
    </row>
    <row r="50186" spans="141:141">
      <c r="EK50186" s="598"/>
    </row>
    <row r="50187" spans="141:141">
      <c r="EK50187" s="598"/>
    </row>
    <row r="50188" spans="141:141">
      <c r="EK50188" s="598"/>
    </row>
    <row r="50189" spans="141:141">
      <c r="EK50189" s="598"/>
    </row>
    <row r="50190" spans="141:141">
      <c r="EK50190" s="598"/>
    </row>
    <row r="50191" spans="141:141">
      <c r="EK50191" s="598"/>
    </row>
    <row r="50192" spans="141:141">
      <c r="EK50192" s="598"/>
    </row>
    <row r="50193" spans="141:141">
      <c r="EK50193" s="598"/>
    </row>
    <row r="50194" spans="141:141">
      <c r="EK50194" s="598"/>
    </row>
    <row r="50195" spans="141:141">
      <c r="EK50195" s="598"/>
    </row>
    <row r="50196" spans="141:141">
      <c r="EK50196" s="598"/>
    </row>
    <row r="50197" spans="141:141">
      <c r="EK50197" s="598"/>
    </row>
    <row r="50198" spans="141:141">
      <c r="EK50198" s="598"/>
    </row>
    <row r="50199" spans="141:141">
      <c r="EK50199" s="598"/>
    </row>
    <row r="50200" spans="141:141">
      <c r="EK50200" s="598"/>
    </row>
    <row r="50201" spans="141:141">
      <c r="EK50201" s="598"/>
    </row>
    <row r="50202" spans="141:141">
      <c r="EK50202" s="598"/>
    </row>
    <row r="50203" spans="141:141">
      <c r="EK50203" s="598"/>
    </row>
    <row r="50204" spans="141:141">
      <c r="EK50204" s="598"/>
    </row>
    <row r="50205" spans="141:141">
      <c r="EK50205" s="598"/>
    </row>
    <row r="50206" spans="141:141">
      <c r="EK50206" s="598"/>
    </row>
    <row r="50207" spans="141:141">
      <c r="EK50207" s="598"/>
    </row>
    <row r="50208" spans="141:141">
      <c r="EK50208" s="598"/>
    </row>
    <row r="50209" spans="141:141">
      <c r="EK50209" s="598"/>
    </row>
    <row r="50210" spans="141:141">
      <c r="EK50210" s="598"/>
    </row>
    <row r="50211" spans="141:141">
      <c r="EK50211" s="598"/>
    </row>
    <row r="50212" spans="141:141">
      <c r="EK50212" s="598"/>
    </row>
    <row r="50213" spans="141:141">
      <c r="EK50213" s="598"/>
    </row>
    <row r="50214" spans="141:141">
      <c r="EK50214" s="598"/>
    </row>
    <row r="50215" spans="141:141">
      <c r="EK50215" s="598"/>
    </row>
    <row r="50216" spans="141:141">
      <c r="EK50216" s="598"/>
    </row>
    <row r="50217" spans="141:141">
      <c r="EK50217" s="598"/>
    </row>
    <row r="50218" spans="141:141">
      <c r="EK50218" s="598"/>
    </row>
    <row r="50219" spans="141:141">
      <c r="EK50219" s="598"/>
    </row>
    <row r="50220" spans="141:141">
      <c r="EK50220" s="598"/>
    </row>
    <row r="50221" spans="141:141">
      <c r="EK50221" s="598"/>
    </row>
    <row r="50222" spans="141:141">
      <c r="EK50222" s="598"/>
    </row>
    <row r="50223" spans="141:141">
      <c r="EK50223" s="598"/>
    </row>
    <row r="50224" spans="141:141">
      <c r="EK50224" s="598"/>
    </row>
    <row r="50225" spans="141:141">
      <c r="EK50225" s="598"/>
    </row>
    <row r="50226" spans="141:141">
      <c r="EK50226" s="598"/>
    </row>
    <row r="50227" spans="141:141">
      <c r="EK50227" s="598"/>
    </row>
    <row r="50228" spans="141:141">
      <c r="EK50228" s="598"/>
    </row>
    <row r="50229" spans="141:141">
      <c r="EK50229" s="598"/>
    </row>
    <row r="50230" spans="141:141">
      <c r="EK50230" s="598"/>
    </row>
    <row r="50231" spans="141:141">
      <c r="EK50231" s="598"/>
    </row>
    <row r="50232" spans="141:141">
      <c r="EK50232" s="598"/>
    </row>
    <row r="50233" spans="141:141">
      <c r="EK50233" s="598"/>
    </row>
    <row r="50234" spans="141:141">
      <c r="EK50234" s="598"/>
    </row>
    <row r="50235" spans="141:141">
      <c r="EK50235" s="598"/>
    </row>
    <row r="50236" spans="141:141">
      <c r="EK50236" s="598"/>
    </row>
    <row r="50237" spans="141:141">
      <c r="EK50237" s="598"/>
    </row>
    <row r="50238" spans="141:141">
      <c r="EK50238" s="598"/>
    </row>
    <row r="50239" spans="141:141">
      <c r="EK50239" s="598"/>
    </row>
    <row r="50240" spans="141:141">
      <c r="EK50240" s="598"/>
    </row>
    <row r="50241" spans="141:141">
      <c r="EK50241" s="598"/>
    </row>
    <row r="50242" spans="141:141">
      <c r="EK50242" s="598"/>
    </row>
    <row r="50243" spans="141:141">
      <c r="EK50243" s="598"/>
    </row>
    <row r="50244" spans="141:141">
      <c r="EK50244" s="598"/>
    </row>
    <row r="50245" spans="141:141">
      <c r="EK50245" s="598"/>
    </row>
    <row r="50246" spans="141:141">
      <c r="EK50246" s="598"/>
    </row>
    <row r="50247" spans="141:141">
      <c r="EK50247" s="598"/>
    </row>
    <row r="50248" spans="141:141">
      <c r="EK50248" s="598"/>
    </row>
    <row r="50249" spans="141:141">
      <c r="EK50249" s="598"/>
    </row>
    <row r="50250" spans="141:141">
      <c r="EK50250" s="598"/>
    </row>
    <row r="50251" spans="141:141">
      <c r="EK50251" s="598"/>
    </row>
    <row r="50252" spans="141:141">
      <c r="EK50252" s="598"/>
    </row>
    <row r="50253" spans="141:141">
      <c r="EK50253" s="598"/>
    </row>
    <row r="50254" spans="141:141">
      <c r="EK50254" s="598"/>
    </row>
    <row r="50255" spans="141:141">
      <c r="EK50255" s="598"/>
    </row>
    <row r="50256" spans="141:141">
      <c r="EK50256" s="598"/>
    </row>
    <row r="50257" spans="141:141">
      <c r="EK50257" s="598"/>
    </row>
    <row r="50258" spans="141:141">
      <c r="EK50258" s="598"/>
    </row>
    <row r="50259" spans="141:141">
      <c r="EK50259" s="598"/>
    </row>
    <row r="50260" spans="141:141">
      <c r="EK50260" s="598"/>
    </row>
    <row r="50261" spans="141:141">
      <c r="EK50261" s="598"/>
    </row>
    <row r="50262" spans="141:141">
      <c r="EK50262" s="598"/>
    </row>
    <row r="50263" spans="141:141">
      <c r="EK50263" s="598"/>
    </row>
    <row r="50264" spans="141:141">
      <c r="EK50264" s="598"/>
    </row>
    <row r="50265" spans="141:141">
      <c r="EK50265" s="598"/>
    </row>
    <row r="50266" spans="141:141">
      <c r="EK50266" s="598"/>
    </row>
    <row r="50267" spans="141:141">
      <c r="EK50267" s="598"/>
    </row>
    <row r="50268" spans="141:141">
      <c r="EK50268" s="598"/>
    </row>
    <row r="50269" spans="141:141">
      <c r="EK50269" s="598"/>
    </row>
    <row r="50270" spans="141:141">
      <c r="EK50270" s="598"/>
    </row>
    <row r="50271" spans="141:141">
      <c r="EK50271" s="598"/>
    </row>
    <row r="50272" spans="141:141">
      <c r="EK50272" s="598"/>
    </row>
    <row r="50273" spans="141:141">
      <c r="EK50273" s="598"/>
    </row>
    <row r="50274" spans="141:141">
      <c r="EK50274" s="598"/>
    </row>
    <row r="50275" spans="141:141">
      <c r="EK50275" s="598"/>
    </row>
    <row r="50276" spans="141:141">
      <c r="EK50276" s="598"/>
    </row>
    <row r="50277" spans="141:141">
      <c r="EK50277" s="598"/>
    </row>
    <row r="50278" spans="141:141">
      <c r="EK50278" s="598"/>
    </row>
    <row r="50279" spans="141:141">
      <c r="EK50279" s="598"/>
    </row>
    <row r="50280" spans="141:141">
      <c r="EK50280" s="598"/>
    </row>
    <row r="50281" spans="141:141">
      <c r="EK50281" s="598"/>
    </row>
    <row r="50282" spans="141:141">
      <c r="EK50282" s="598"/>
    </row>
    <row r="50283" spans="141:141">
      <c r="EK50283" s="598"/>
    </row>
    <row r="50284" spans="141:141">
      <c r="EK50284" s="598"/>
    </row>
    <row r="50285" spans="141:141">
      <c r="EK50285" s="598"/>
    </row>
    <row r="50286" spans="141:141">
      <c r="EK50286" s="598"/>
    </row>
    <row r="50287" spans="141:141">
      <c r="EK50287" s="598"/>
    </row>
    <row r="50288" spans="141:141">
      <c r="EK50288" s="598"/>
    </row>
    <row r="50289" spans="141:141">
      <c r="EK50289" s="598"/>
    </row>
    <row r="50290" spans="141:141">
      <c r="EK50290" s="598"/>
    </row>
    <row r="50291" spans="141:141">
      <c r="EK50291" s="598"/>
    </row>
    <row r="50292" spans="141:141">
      <c r="EK50292" s="598"/>
    </row>
    <row r="50293" spans="141:141">
      <c r="EK50293" s="598"/>
    </row>
    <row r="50294" spans="141:141">
      <c r="EK50294" s="598"/>
    </row>
    <row r="50295" spans="141:141">
      <c r="EK50295" s="598"/>
    </row>
    <row r="50296" spans="141:141">
      <c r="EK50296" s="598"/>
    </row>
    <row r="50297" spans="141:141">
      <c r="EK50297" s="598"/>
    </row>
    <row r="50298" spans="141:141">
      <c r="EK50298" s="598"/>
    </row>
    <row r="50299" spans="141:141">
      <c r="EK50299" s="598"/>
    </row>
    <row r="50300" spans="141:141">
      <c r="EK50300" s="598"/>
    </row>
    <row r="50301" spans="141:141">
      <c r="EK50301" s="598"/>
    </row>
    <row r="50302" spans="141:141">
      <c r="EK50302" s="598"/>
    </row>
    <row r="50303" spans="141:141">
      <c r="EK50303" s="598"/>
    </row>
    <row r="50304" spans="141:141">
      <c r="EK50304" s="598"/>
    </row>
    <row r="50305" spans="141:141">
      <c r="EK50305" s="598"/>
    </row>
    <row r="50306" spans="141:141">
      <c r="EK50306" s="598"/>
    </row>
    <row r="50307" spans="141:141">
      <c r="EK50307" s="598"/>
    </row>
    <row r="50308" spans="141:141">
      <c r="EK50308" s="598"/>
    </row>
    <row r="50309" spans="141:141">
      <c r="EK50309" s="598"/>
    </row>
    <row r="50310" spans="141:141">
      <c r="EK50310" s="598"/>
    </row>
    <row r="50311" spans="141:141">
      <c r="EK50311" s="598"/>
    </row>
    <row r="50312" spans="141:141">
      <c r="EK50312" s="598"/>
    </row>
    <row r="50313" spans="141:141">
      <c r="EK50313" s="598"/>
    </row>
    <row r="50314" spans="141:141">
      <c r="EK50314" s="598"/>
    </row>
    <row r="50315" spans="141:141">
      <c r="EK50315" s="598"/>
    </row>
    <row r="50316" spans="141:141">
      <c r="EK50316" s="598"/>
    </row>
    <row r="50317" spans="141:141">
      <c r="EK50317" s="598"/>
    </row>
    <row r="50318" spans="141:141">
      <c r="EK50318" s="598"/>
    </row>
    <row r="50319" spans="141:141">
      <c r="EK50319" s="598"/>
    </row>
    <row r="50320" spans="141:141">
      <c r="EK50320" s="598"/>
    </row>
    <row r="50321" spans="141:141">
      <c r="EK50321" s="598"/>
    </row>
    <row r="50322" spans="141:141">
      <c r="EK50322" s="598"/>
    </row>
    <row r="50323" spans="141:141">
      <c r="EK50323" s="598"/>
    </row>
    <row r="50324" spans="141:141">
      <c r="EK50324" s="598"/>
    </row>
    <row r="50325" spans="141:141">
      <c r="EK50325" s="598"/>
    </row>
    <row r="50326" spans="141:141">
      <c r="EK50326" s="598"/>
    </row>
    <row r="50327" spans="141:141">
      <c r="EK50327" s="598"/>
    </row>
    <row r="50328" spans="141:141">
      <c r="EK50328" s="598"/>
    </row>
    <row r="50329" spans="141:141">
      <c r="EK50329" s="598"/>
    </row>
    <row r="50330" spans="141:141">
      <c r="EK50330" s="598"/>
    </row>
    <row r="50331" spans="141:141">
      <c r="EK50331" s="598"/>
    </row>
    <row r="50332" spans="141:141">
      <c r="EK50332" s="598"/>
    </row>
    <row r="50333" spans="141:141">
      <c r="EK50333" s="598"/>
    </row>
    <row r="50334" spans="141:141">
      <c r="EK50334" s="598"/>
    </row>
    <row r="50335" spans="141:141">
      <c r="EK50335" s="598"/>
    </row>
    <row r="50336" spans="141:141">
      <c r="EK50336" s="598"/>
    </row>
    <row r="50337" spans="141:141">
      <c r="EK50337" s="598"/>
    </row>
    <row r="50338" spans="141:141">
      <c r="EK50338" s="598"/>
    </row>
    <row r="50339" spans="141:141">
      <c r="EK50339" s="598"/>
    </row>
    <row r="50340" spans="141:141">
      <c r="EK50340" s="598"/>
    </row>
    <row r="50341" spans="141:141">
      <c r="EK50341" s="598"/>
    </row>
    <row r="50342" spans="141:141">
      <c r="EK50342" s="598"/>
    </row>
    <row r="50343" spans="141:141">
      <c r="EK50343" s="598"/>
    </row>
    <row r="50344" spans="141:141">
      <c r="EK50344" s="598"/>
    </row>
    <row r="50345" spans="141:141">
      <c r="EK50345" s="598"/>
    </row>
    <row r="50346" spans="141:141">
      <c r="EK50346" s="598"/>
    </row>
    <row r="50347" spans="141:141">
      <c r="EK50347" s="598"/>
    </row>
    <row r="50348" spans="141:141">
      <c r="EK50348" s="598"/>
    </row>
    <row r="50349" spans="141:141">
      <c r="EK50349" s="598"/>
    </row>
    <row r="50350" spans="141:141">
      <c r="EK50350" s="598"/>
    </row>
    <row r="50351" spans="141:141">
      <c r="EK50351" s="598"/>
    </row>
    <row r="50352" spans="141:141">
      <c r="EK50352" s="598"/>
    </row>
    <row r="50353" spans="141:141">
      <c r="EK50353" s="598"/>
    </row>
    <row r="50354" spans="141:141">
      <c r="EK50354" s="598"/>
    </row>
    <row r="50355" spans="141:141">
      <c r="EK50355" s="598"/>
    </row>
    <row r="50356" spans="141:141">
      <c r="EK50356" s="598"/>
    </row>
    <row r="50357" spans="141:141">
      <c r="EK50357" s="598"/>
    </row>
    <row r="50358" spans="141:141">
      <c r="EK50358" s="598"/>
    </row>
    <row r="50359" spans="141:141">
      <c r="EK50359" s="598"/>
    </row>
    <row r="50360" spans="141:141">
      <c r="EK50360" s="598"/>
    </row>
    <row r="50361" spans="141:141">
      <c r="EK50361" s="598"/>
    </row>
    <row r="50362" spans="141:141">
      <c r="EK50362" s="598"/>
    </row>
    <row r="50363" spans="141:141">
      <c r="EK50363" s="598"/>
    </row>
    <row r="50364" spans="141:141">
      <c r="EK50364" s="598"/>
    </row>
    <row r="50365" spans="141:141">
      <c r="EK50365" s="598"/>
    </row>
    <row r="50366" spans="141:141">
      <c r="EK50366" s="598"/>
    </row>
    <row r="50367" spans="141:141">
      <c r="EK50367" s="598"/>
    </row>
    <row r="50368" spans="141:141">
      <c r="EK50368" s="598"/>
    </row>
    <row r="50369" spans="141:141">
      <c r="EK50369" s="598"/>
    </row>
    <row r="50370" spans="141:141">
      <c r="EK50370" s="598"/>
    </row>
    <row r="50371" spans="141:141">
      <c r="EK50371" s="598"/>
    </row>
    <row r="50372" spans="141:141">
      <c r="EK50372" s="598"/>
    </row>
    <row r="50373" spans="141:141">
      <c r="EK50373" s="598"/>
    </row>
    <row r="50374" spans="141:141">
      <c r="EK50374" s="598"/>
    </row>
    <row r="50375" spans="141:141">
      <c r="EK50375" s="598"/>
    </row>
    <row r="50376" spans="141:141">
      <c r="EK50376" s="598"/>
    </row>
    <row r="50377" spans="141:141">
      <c r="EK50377" s="598"/>
    </row>
    <row r="50378" spans="141:141">
      <c r="EK50378" s="598"/>
    </row>
    <row r="50379" spans="141:141">
      <c r="EK50379" s="598"/>
    </row>
    <row r="50380" spans="141:141">
      <c r="EK50380" s="598"/>
    </row>
    <row r="50381" spans="141:141">
      <c r="EK50381" s="598"/>
    </row>
    <row r="50382" spans="141:141">
      <c r="EK50382" s="598"/>
    </row>
    <row r="50383" spans="141:141">
      <c r="EK50383" s="598"/>
    </row>
    <row r="50384" spans="141:141">
      <c r="EK50384" s="598"/>
    </row>
    <row r="50385" spans="141:141">
      <c r="EK50385" s="598"/>
    </row>
    <row r="50386" spans="141:141">
      <c r="EK50386" s="598"/>
    </row>
    <row r="50387" spans="141:141">
      <c r="EK50387" s="598"/>
    </row>
    <row r="50388" spans="141:141">
      <c r="EK50388" s="598"/>
    </row>
    <row r="50389" spans="141:141">
      <c r="EK50389" s="598"/>
    </row>
    <row r="50390" spans="141:141">
      <c r="EK50390" s="598"/>
    </row>
    <row r="50391" spans="141:141">
      <c r="EK50391" s="598"/>
    </row>
    <row r="50392" spans="141:141">
      <c r="EK50392" s="598"/>
    </row>
    <row r="50393" spans="141:141">
      <c r="EK50393" s="598"/>
    </row>
    <row r="50394" spans="141:141">
      <c r="EK50394" s="598"/>
    </row>
    <row r="50395" spans="141:141">
      <c r="EK50395" s="598"/>
    </row>
    <row r="50396" spans="141:141">
      <c r="EK50396" s="598"/>
    </row>
    <row r="50397" spans="141:141">
      <c r="EK50397" s="598"/>
    </row>
    <row r="50398" spans="141:141">
      <c r="EK50398" s="598"/>
    </row>
    <row r="50399" spans="141:141">
      <c r="EK50399" s="598"/>
    </row>
    <row r="50400" spans="141:141">
      <c r="EK50400" s="598"/>
    </row>
    <row r="50401" spans="141:141">
      <c r="EK50401" s="598"/>
    </row>
    <row r="50402" spans="141:141">
      <c r="EK50402" s="598"/>
    </row>
    <row r="50403" spans="141:141">
      <c r="EK50403" s="598"/>
    </row>
    <row r="50404" spans="141:141">
      <c r="EK50404" s="598"/>
    </row>
    <row r="50405" spans="141:141">
      <c r="EK50405" s="598"/>
    </row>
    <row r="50406" spans="141:141">
      <c r="EK50406" s="598"/>
    </row>
    <row r="50407" spans="141:141">
      <c r="EK50407" s="598"/>
    </row>
    <row r="50408" spans="141:141">
      <c r="EK50408" s="598"/>
    </row>
    <row r="50409" spans="141:141">
      <c r="EK50409" s="598"/>
    </row>
    <row r="50410" spans="141:141">
      <c r="EK50410" s="598"/>
    </row>
    <row r="50411" spans="141:141">
      <c r="EK50411" s="598"/>
    </row>
    <row r="50412" spans="141:141">
      <c r="EK50412" s="598"/>
    </row>
    <row r="50413" spans="141:141">
      <c r="EK50413" s="598"/>
    </row>
    <row r="50414" spans="141:141">
      <c r="EK50414" s="598"/>
    </row>
    <row r="50415" spans="141:141">
      <c r="EK50415" s="598"/>
    </row>
    <row r="50416" spans="141:141">
      <c r="EK50416" s="598"/>
    </row>
    <row r="50417" spans="141:141">
      <c r="EK50417" s="598"/>
    </row>
    <row r="50418" spans="141:141">
      <c r="EK50418" s="598"/>
    </row>
    <row r="50419" spans="141:141">
      <c r="EK50419" s="598"/>
    </row>
    <row r="50420" spans="141:141">
      <c r="EK50420" s="598"/>
    </row>
    <row r="50421" spans="141:141">
      <c r="EK50421" s="598"/>
    </row>
    <row r="50422" spans="141:141">
      <c r="EK50422" s="598"/>
    </row>
    <row r="50423" spans="141:141">
      <c r="EK50423" s="598"/>
    </row>
    <row r="50424" spans="141:141">
      <c r="EK50424" s="598"/>
    </row>
    <row r="50425" spans="141:141">
      <c r="EK50425" s="598"/>
    </row>
    <row r="50426" spans="141:141">
      <c r="EK50426" s="598"/>
    </row>
    <row r="50427" spans="141:141">
      <c r="EK50427" s="598"/>
    </row>
    <row r="50428" spans="141:141">
      <c r="EK50428" s="598"/>
    </row>
    <row r="50429" spans="141:141">
      <c r="EK50429" s="598"/>
    </row>
    <row r="50430" spans="141:141">
      <c r="EK50430" s="598"/>
    </row>
    <row r="50431" spans="141:141">
      <c r="EK50431" s="598"/>
    </row>
    <row r="50432" spans="141:141">
      <c r="EK50432" s="598"/>
    </row>
    <row r="50433" spans="141:141">
      <c r="EK50433" s="598"/>
    </row>
    <row r="50434" spans="141:141">
      <c r="EK50434" s="598"/>
    </row>
    <row r="50435" spans="141:141">
      <c r="EK50435" s="598"/>
    </row>
    <row r="50436" spans="141:141">
      <c r="EK50436" s="598"/>
    </row>
    <row r="50437" spans="141:141">
      <c r="EK50437" s="598"/>
    </row>
    <row r="50438" spans="141:141">
      <c r="EK50438" s="598"/>
    </row>
    <row r="50439" spans="141:141">
      <c r="EK50439" s="598"/>
    </row>
    <row r="50440" spans="141:141">
      <c r="EK50440" s="598"/>
    </row>
    <row r="50441" spans="141:141">
      <c r="EK50441" s="598"/>
    </row>
    <row r="50442" spans="141:141">
      <c r="EK50442" s="598"/>
    </row>
    <row r="50443" spans="141:141">
      <c r="EK50443" s="598"/>
    </row>
    <row r="50444" spans="141:141">
      <c r="EK50444" s="598"/>
    </row>
    <row r="50445" spans="141:141">
      <c r="EK50445" s="598"/>
    </row>
    <row r="50446" spans="141:141">
      <c r="EK50446" s="598"/>
    </row>
    <row r="50447" spans="141:141">
      <c r="EK50447" s="598"/>
    </row>
    <row r="50448" spans="141:141">
      <c r="EK50448" s="598"/>
    </row>
    <row r="50449" spans="141:141">
      <c r="EK50449" s="598"/>
    </row>
    <row r="50450" spans="141:141">
      <c r="EK50450" s="598"/>
    </row>
    <row r="50451" spans="141:141">
      <c r="EK50451" s="598"/>
    </row>
    <row r="50452" spans="141:141">
      <c r="EK50452" s="598"/>
    </row>
    <row r="50453" spans="141:141">
      <c r="EK50453" s="598"/>
    </row>
    <row r="50454" spans="141:141">
      <c r="EK50454" s="598"/>
    </row>
    <row r="50455" spans="141:141">
      <c r="EK50455" s="598"/>
    </row>
    <row r="50456" spans="141:141">
      <c r="EK50456" s="598"/>
    </row>
    <row r="50457" spans="141:141">
      <c r="EK50457" s="598"/>
    </row>
    <row r="50458" spans="141:141">
      <c r="EK50458" s="598"/>
    </row>
    <row r="50459" spans="141:141">
      <c r="EK50459" s="598"/>
    </row>
    <row r="50460" spans="141:141">
      <c r="EK50460" s="598"/>
    </row>
    <row r="50461" spans="141:141">
      <c r="EK50461" s="598"/>
    </row>
    <row r="50462" spans="141:141">
      <c r="EK50462" s="598"/>
    </row>
    <row r="50463" spans="141:141">
      <c r="EK50463" s="598"/>
    </row>
    <row r="50464" spans="141:141">
      <c r="EK50464" s="598"/>
    </row>
    <row r="50465" spans="141:141">
      <c r="EK50465" s="598"/>
    </row>
    <row r="50466" spans="141:141">
      <c r="EK50466" s="598"/>
    </row>
    <row r="50467" spans="141:141">
      <c r="EK50467" s="598"/>
    </row>
    <row r="50468" spans="141:141">
      <c r="EK50468" s="598"/>
    </row>
    <row r="50469" spans="141:141">
      <c r="EK50469" s="598"/>
    </row>
    <row r="50470" spans="141:141">
      <c r="EK50470" s="598"/>
    </row>
    <row r="50471" spans="141:141">
      <c r="EK50471" s="598"/>
    </row>
    <row r="50472" spans="141:141">
      <c r="EK50472" s="598"/>
    </row>
    <row r="50473" spans="141:141">
      <c r="EK50473" s="598"/>
    </row>
    <row r="50474" spans="141:141">
      <c r="EK50474" s="598"/>
    </row>
    <row r="50475" spans="141:141">
      <c r="EK50475" s="598"/>
    </row>
    <row r="50476" spans="141:141">
      <c r="EK50476" s="598"/>
    </row>
    <row r="50477" spans="141:141">
      <c r="EK50477" s="598"/>
    </row>
    <row r="50478" spans="141:141">
      <c r="EK50478" s="598"/>
    </row>
    <row r="50479" spans="141:141">
      <c r="EK50479" s="598"/>
    </row>
    <row r="50480" spans="141:141">
      <c r="EK50480" s="598"/>
    </row>
    <row r="50481" spans="141:141">
      <c r="EK50481" s="598"/>
    </row>
    <row r="50482" spans="141:141">
      <c r="EK50482" s="598"/>
    </row>
    <row r="50483" spans="141:141">
      <c r="EK50483" s="598"/>
    </row>
    <row r="50484" spans="141:141">
      <c r="EK50484" s="598"/>
    </row>
    <row r="50485" spans="141:141">
      <c r="EK50485" s="598"/>
    </row>
    <row r="50486" spans="141:141">
      <c r="EK50486" s="598"/>
    </row>
    <row r="50487" spans="141:141">
      <c r="EK50487" s="598"/>
    </row>
    <row r="50488" spans="141:141">
      <c r="EK50488" s="598"/>
    </row>
    <row r="50489" spans="141:141">
      <c r="EK50489" s="598"/>
    </row>
    <row r="50490" spans="141:141">
      <c r="EK50490" s="598"/>
    </row>
    <row r="50491" spans="141:141">
      <c r="EK50491" s="598"/>
    </row>
    <row r="50492" spans="141:141">
      <c r="EK50492" s="598"/>
    </row>
    <row r="50493" spans="141:141">
      <c r="EK50493" s="598"/>
    </row>
    <row r="50494" spans="141:141">
      <c r="EK50494" s="598"/>
    </row>
    <row r="50495" spans="141:141">
      <c r="EK50495" s="598"/>
    </row>
    <row r="50496" spans="141:141">
      <c r="EK50496" s="598"/>
    </row>
    <row r="50497" spans="141:141">
      <c r="EK50497" s="598"/>
    </row>
    <row r="50498" spans="141:141">
      <c r="EK50498" s="598"/>
    </row>
    <row r="50499" spans="141:141">
      <c r="EK50499" s="598"/>
    </row>
    <row r="50500" spans="141:141">
      <c r="EK50500" s="598"/>
    </row>
    <row r="50501" spans="141:141">
      <c r="EK50501" s="598"/>
    </row>
    <row r="50502" spans="141:141">
      <c r="EK50502" s="598"/>
    </row>
    <row r="50503" spans="141:141">
      <c r="EK50503" s="598"/>
    </row>
    <row r="50504" spans="141:141">
      <c r="EK50504" s="598"/>
    </row>
    <row r="50505" spans="141:141">
      <c r="EK50505" s="598"/>
    </row>
    <row r="50506" spans="141:141">
      <c r="EK50506" s="598"/>
    </row>
    <row r="50507" spans="141:141">
      <c r="EK50507" s="598"/>
    </row>
    <row r="50508" spans="141:141">
      <c r="EK50508" s="598"/>
    </row>
    <row r="50509" spans="141:141">
      <c r="EK50509" s="598"/>
    </row>
    <row r="50510" spans="141:141">
      <c r="EK50510" s="598"/>
    </row>
    <row r="50511" spans="141:141">
      <c r="EK50511" s="598"/>
    </row>
    <row r="50512" spans="141:141">
      <c r="EK50512" s="598"/>
    </row>
    <row r="50513" spans="141:141">
      <c r="EK50513" s="598"/>
    </row>
    <row r="50514" spans="141:141">
      <c r="EK50514" s="598"/>
    </row>
    <row r="50515" spans="141:141">
      <c r="EK50515" s="598"/>
    </row>
    <row r="50516" spans="141:141">
      <c r="EK50516" s="598"/>
    </row>
    <row r="50517" spans="141:141">
      <c r="EK50517" s="598"/>
    </row>
    <row r="50518" spans="141:141">
      <c r="EK50518" s="598"/>
    </row>
    <row r="50519" spans="141:141">
      <c r="EK50519" s="598"/>
    </row>
    <row r="50520" spans="141:141">
      <c r="EK50520" s="598"/>
    </row>
    <row r="50521" spans="141:141">
      <c r="EK50521" s="598"/>
    </row>
    <row r="50522" spans="141:141">
      <c r="EK50522" s="598"/>
    </row>
    <row r="50523" spans="141:141">
      <c r="EK50523" s="598"/>
    </row>
    <row r="50524" spans="141:141">
      <c r="EK50524" s="598"/>
    </row>
    <row r="50525" spans="141:141">
      <c r="EK50525" s="598"/>
    </row>
    <row r="50526" spans="141:141">
      <c r="EK50526" s="598"/>
    </row>
    <row r="50527" spans="141:141">
      <c r="EK50527" s="598"/>
    </row>
    <row r="50528" spans="141:141">
      <c r="EK50528" s="598"/>
    </row>
    <row r="50529" spans="141:141">
      <c r="EK50529" s="598"/>
    </row>
    <row r="50530" spans="141:141">
      <c r="EK50530" s="598"/>
    </row>
    <row r="50531" spans="141:141">
      <c r="EK50531" s="598"/>
    </row>
    <row r="50532" spans="141:141">
      <c r="EK50532" s="598"/>
    </row>
    <row r="50533" spans="141:141">
      <c r="EK50533" s="598"/>
    </row>
    <row r="50534" spans="141:141">
      <c r="EK50534" s="598"/>
    </row>
    <row r="50535" spans="141:141">
      <c r="EK50535" s="598"/>
    </row>
    <row r="50536" spans="141:141">
      <c r="EK50536" s="598"/>
    </row>
    <row r="50537" spans="141:141">
      <c r="EK50537" s="598"/>
    </row>
    <row r="50538" spans="141:141">
      <c r="EK50538" s="598"/>
    </row>
    <row r="50539" spans="141:141">
      <c r="EK50539" s="598"/>
    </row>
    <row r="50540" spans="141:141">
      <c r="EK50540" s="598"/>
    </row>
    <row r="50541" spans="141:141">
      <c r="EK50541" s="598"/>
    </row>
    <row r="50542" spans="141:141">
      <c r="EK50542" s="598"/>
    </row>
    <row r="50543" spans="141:141">
      <c r="EK50543" s="598"/>
    </row>
    <row r="50544" spans="141:141">
      <c r="EK50544" s="598"/>
    </row>
    <row r="50545" spans="141:141">
      <c r="EK50545" s="598"/>
    </row>
    <row r="50546" spans="141:141">
      <c r="EK50546" s="598"/>
    </row>
    <row r="50547" spans="141:141">
      <c r="EK50547" s="598"/>
    </row>
    <row r="50548" spans="141:141">
      <c r="EK50548" s="598"/>
    </row>
    <row r="50549" spans="141:141">
      <c r="EK50549" s="598"/>
    </row>
    <row r="50550" spans="141:141">
      <c r="EK50550" s="598"/>
    </row>
    <row r="50551" spans="141:141">
      <c r="EK50551" s="598"/>
    </row>
    <row r="50552" spans="141:141">
      <c r="EK50552" s="598"/>
    </row>
    <row r="50553" spans="141:141">
      <c r="EK50553" s="598"/>
    </row>
    <row r="50554" spans="141:141">
      <c r="EK50554" s="598"/>
    </row>
    <row r="50555" spans="141:141">
      <c r="EK50555" s="598"/>
    </row>
    <row r="50556" spans="141:141">
      <c r="EK50556" s="598"/>
    </row>
    <row r="50557" spans="141:141">
      <c r="EK50557" s="598"/>
    </row>
    <row r="50558" spans="141:141">
      <c r="EK50558" s="598"/>
    </row>
    <row r="50559" spans="141:141">
      <c r="EK50559" s="598"/>
    </row>
    <row r="50560" spans="141:141">
      <c r="EK50560" s="598"/>
    </row>
    <row r="50561" spans="141:141">
      <c r="EK50561" s="598"/>
    </row>
    <row r="50562" spans="141:141">
      <c r="EK50562" s="598"/>
    </row>
    <row r="50563" spans="141:141">
      <c r="EK50563" s="598"/>
    </row>
    <row r="50564" spans="141:141">
      <c r="EK50564" s="598"/>
    </row>
    <row r="50565" spans="141:141">
      <c r="EK50565" s="598"/>
    </row>
    <row r="50566" spans="141:141">
      <c r="EK50566" s="598"/>
    </row>
    <row r="50567" spans="141:141">
      <c r="EK50567" s="598"/>
    </row>
    <row r="50568" spans="141:141">
      <c r="EK50568" s="598"/>
    </row>
    <row r="50569" spans="141:141">
      <c r="EK50569" s="598"/>
    </row>
    <row r="50570" spans="141:141">
      <c r="EK50570" s="598"/>
    </row>
    <row r="50571" spans="141:141">
      <c r="EK50571" s="598"/>
    </row>
    <row r="50572" spans="141:141">
      <c r="EK50572" s="598"/>
    </row>
    <row r="50573" spans="141:141">
      <c r="EK50573" s="598"/>
    </row>
    <row r="50574" spans="141:141">
      <c r="EK50574" s="598"/>
    </row>
    <row r="50575" spans="141:141">
      <c r="EK50575" s="598"/>
    </row>
    <row r="50576" spans="141:141">
      <c r="EK50576" s="598"/>
    </row>
    <row r="50577" spans="141:141">
      <c r="EK50577" s="598"/>
    </row>
    <row r="50578" spans="141:141">
      <c r="EK50578" s="598"/>
    </row>
    <row r="50579" spans="141:141">
      <c r="EK50579" s="598"/>
    </row>
    <row r="50580" spans="141:141">
      <c r="EK50580" s="598"/>
    </row>
    <row r="50581" spans="141:141">
      <c r="EK50581" s="598"/>
    </row>
    <row r="50582" spans="141:141">
      <c r="EK50582" s="598"/>
    </row>
    <row r="50583" spans="141:141">
      <c r="EK50583" s="598"/>
    </row>
    <row r="50584" spans="141:141">
      <c r="EK50584" s="598"/>
    </row>
    <row r="50585" spans="141:141">
      <c r="EK50585" s="598"/>
    </row>
    <row r="50586" spans="141:141">
      <c r="EK50586" s="598"/>
    </row>
    <row r="50587" spans="141:141">
      <c r="EK50587" s="598"/>
    </row>
    <row r="50588" spans="141:141">
      <c r="EK50588" s="598"/>
    </row>
    <row r="50589" spans="141:141">
      <c r="EK50589" s="598"/>
    </row>
    <row r="50590" spans="141:141">
      <c r="EK50590" s="598"/>
    </row>
    <row r="50591" spans="141:141">
      <c r="EK50591" s="598"/>
    </row>
    <row r="50592" spans="141:141">
      <c r="EK50592" s="598"/>
    </row>
    <row r="50593" spans="141:141">
      <c r="EK50593" s="598"/>
    </row>
    <row r="50594" spans="141:141">
      <c r="EK50594" s="598"/>
    </row>
    <row r="50595" spans="141:141">
      <c r="EK50595" s="598"/>
    </row>
    <row r="50596" spans="141:141">
      <c r="EK50596" s="598"/>
    </row>
    <row r="50597" spans="141:141">
      <c r="EK50597" s="598"/>
    </row>
    <row r="50598" spans="141:141">
      <c r="EK50598" s="598"/>
    </row>
    <row r="50599" spans="141:141">
      <c r="EK50599" s="598"/>
    </row>
    <row r="50600" spans="141:141">
      <c r="EK50600" s="598"/>
    </row>
    <row r="50601" spans="141:141">
      <c r="EK50601" s="598"/>
    </row>
    <row r="50602" spans="141:141">
      <c r="EK50602" s="598"/>
    </row>
    <row r="50603" spans="141:141">
      <c r="EK50603" s="598"/>
    </row>
    <row r="50604" spans="141:141">
      <c r="EK50604" s="598"/>
    </row>
    <row r="50605" spans="141:141">
      <c r="EK50605" s="598"/>
    </row>
    <row r="50606" spans="141:141">
      <c r="EK50606" s="598"/>
    </row>
    <row r="50607" spans="141:141">
      <c r="EK50607" s="598"/>
    </row>
    <row r="50608" spans="141:141">
      <c r="EK50608" s="598"/>
    </row>
    <row r="50609" spans="141:141">
      <c r="EK50609" s="598"/>
    </row>
    <row r="50610" spans="141:141">
      <c r="EK50610" s="598"/>
    </row>
    <row r="50611" spans="141:141">
      <c r="EK50611" s="598"/>
    </row>
    <row r="50612" spans="141:141">
      <c r="EK50612" s="598"/>
    </row>
    <row r="50613" spans="141:141">
      <c r="EK50613" s="598"/>
    </row>
    <row r="50614" spans="141:141">
      <c r="EK50614" s="598"/>
    </row>
    <row r="50615" spans="141:141">
      <c r="EK50615" s="598"/>
    </row>
    <row r="50616" spans="141:141">
      <c r="EK50616" s="598"/>
    </row>
    <row r="50617" spans="141:141">
      <c r="EK50617" s="598"/>
    </row>
    <row r="50618" spans="141:141">
      <c r="EK50618" s="598"/>
    </row>
    <row r="50619" spans="141:141">
      <c r="EK50619" s="598"/>
    </row>
    <row r="50620" spans="141:141">
      <c r="EK50620" s="598"/>
    </row>
    <row r="50621" spans="141:141">
      <c r="EK50621" s="598"/>
    </row>
    <row r="50622" spans="141:141">
      <c r="EK50622" s="598"/>
    </row>
    <row r="50623" spans="141:141">
      <c r="EK50623" s="598"/>
    </row>
    <row r="50624" spans="141:141">
      <c r="EK50624" s="598"/>
    </row>
    <row r="50625" spans="141:141">
      <c r="EK50625" s="598"/>
    </row>
    <row r="50626" spans="141:141">
      <c r="EK50626" s="598"/>
    </row>
    <row r="50627" spans="141:141">
      <c r="EK50627" s="598"/>
    </row>
    <row r="50628" spans="141:141">
      <c r="EK50628" s="598"/>
    </row>
    <row r="50629" spans="141:141">
      <c r="EK50629" s="598"/>
    </row>
    <row r="50630" spans="141:141">
      <c r="EK50630" s="598"/>
    </row>
    <row r="50631" spans="141:141">
      <c r="EK50631" s="598"/>
    </row>
    <row r="50632" spans="141:141">
      <c r="EK50632" s="598"/>
    </row>
    <row r="50633" spans="141:141">
      <c r="EK50633" s="598"/>
    </row>
    <row r="50634" spans="141:141">
      <c r="EK50634" s="598"/>
    </row>
    <row r="50635" spans="141:141">
      <c r="EK50635" s="598"/>
    </row>
    <row r="50636" spans="141:141">
      <c r="EK50636" s="598"/>
    </row>
    <row r="50637" spans="141:141">
      <c r="EK50637" s="598"/>
    </row>
    <row r="50638" spans="141:141">
      <c r="EK50638" s="598"/>
    </row>
    <row r="50639" spans="141:141">
      <c r="EK50639" s="598"/>
    </row>
    <row r="50640" spans="141:141">
      <c r="EK50640" s="598"/>
    </row>
    <row r="50641" spans="141:141">
      <c r="EK50641" s="598"/>
    </row>
    <row r="50642" spans="141:141">
      <c r="EK50642" s="598"/>
    </row>
    <row r="50643" spans="141:141">
      <c r="EK50643" s="598"/>
    </row>
    <row r="50644" spans="141:141">
      <c r="EK50644" s="598"/>
    </row>
    <row r="50645" spans="141:141">
      <c r="EK50645" s="598"/>
    </row>
    <row r="50646" spans="141:141">
      <c r="EK50646" s="598"/>
    </row>
    <row r="50647" spans="141:141">
      <c r="EK50647" s="598"/>
    </row>
    <row r="50648" spans="141:141">
      <c r="EK50648" s="598"/>
    </row>
    <row r="50649" spans="141:141">
      <c r="EK50649" s="598"/>
    </row>
    <row r="50650" spans="141:141">
      <c r="EK50650" s="598"/>
    </row>
    <row r="50651" spans="141:141">
      <c r="EK50651" s="598"/>
    </row>
    <row r="50652" spans="141:141">
      <c r="EK50652" s="598"/>
    </row>
    <row r="50653" spans="141:141">
      <c r="EK50653" s="598"/>
    </row>
    <row r="50654" spans="141:141">
      <c r="EK50654" s="598"/>
    </row>
    <row r="50655" spans="141:141">
      <c r="EK50655" s="598"/>
    </row>
    <row r="50656" spans="141:141">
      <c r="EK50656" s="598"/>
    </row>
    <row r="50657" spans="141:141">
      <c r="EK50657" s="598"/>
    </row>
    <row r="50658" spans="141:141">
      <c r="EK50658" s="598"/>
    </row>
    <row r="50659" spans="141:141">
      <c r="EK50659" s="598"/>
    </row>
    <row r="50660" spans="141:141">
      <c r="EK50660" s="598"/>
    </row>
    <row r="50661" spans="141:141">
      <c r="EK50661" s="598"/>
    </row>
    <row r="50662" spans="141:141">
      <c r="EK50662" s="598"/>
    </row>
    <row r="50663" spans="141:141">
      <c r="EK50663" s="598"/>
    </row>
    <row r="50664" spans="141:141">
      <c r="EK50664" s="598"/>
    </row>
    <row r="50665" spans="141:141">
      <c r="EK50665" s="598"/>
    </row>
    <row r="50666" spans="141:141">
      <c r="EK50666" s="598"/>
    </row>
    <row r="50667" spans="141:141">
      <c r="EK50667" s="598"/>
    </row>
    <row r="50668" spans="141:141">
      <c r="EK50668" s="598"/>
    </row>
    <row r="50669" spans="141:141">
      <c r="EK50669" s="598"/>
    </row>
    <row r="50670" spans="141:141">
      <c r="EK50670" s="598"/>
    </row>
    <row r="50671" spans="141:141">
      <c r="EK50671" s="598"/>
    </row>
    <row r="50672" spans="141:141">
      <c r="EK50672" s="598"/>
    </row>
    <row r="50673" spans="141:141">
      <c r="EK50673" s="598"/>
    </row>
    <row r="50674" spans="141:141">
      <c r="EK50674" s="598"/>
    </row>
    <row r="50675" spans="141:141">
      <c r="EK50675" s="598"/>
    </row>
    <row r="50676" spans="141:141">
      <c r="EK50676" s="598"/>
    </row>
    <row r="50677" spans="141:141">
      <c r="EK50677" s="598"/>
    </row>
    <row r="50678" spans="141:141">
      <c r="EK50678" s="598"/>
    </row>
    <row r="50679" spans="141:141">
      <c r="EK50679" s="598"/>
    </row>
    <row r="50680" spans="141:141">
      <c r="EK50680" s="598"/>
    </row>
    <row r="50681" spans="141:141">
      <c r="EK50681" s="598"/>
    </row>
    <row r="50682" spans="141:141">
      <c r="EK50682" s="598"/>
    </row>
    <row r="50683" spans="141:141">
      <c r="EK50683" s="598"/>
    </row>
    <row r="50684" spans="141:141">
      <c r="EK50684" s="598"/>
    </row>
    <row r="50685" spans="141:141">
      <c r="EK50685" s="598"/>
    </row>
    <row r="50686" spans="141:141">
      <c r="EK50686" s="598"/>
    </row>
    <row r="50687" spans="141:141">
      <c r="EK50687" s="598"/>
    </row>
    <row r="50688" spans="141:141">
      <c r="EK50688" s="598"/>
    </row>
    <row r="50689" spans="141:141">
      <c r="EK50689" s="598"/>
    </row>
    <row r="50690" spans="141:141">
      <c r="EK50690" s="598"/>
    </row>
    <row r="50691" spans="141:141">
      <c r="EK50691" s="598"/>
    </row>
    <row r="50692" spans="141:141">
      <c r="EK50692" s="598"/>
    </row>
    <row r="50693" spans="141:141">
      <c r="EK50693" s="598"/>
    </row>
    <row r="50694" spans="141:141">
      <c r="EK50694" s="598"/>
    </row>
    <row r="50695" spans="141:141">
      <c r="EK50695" s="598"/>
    </row>
    <row r="50696" spans="141:141">
      <c r="EK50696" s="598"/>
    </row>
    <row r="50697" spans="141:141">
      <c r="EK50697" s="598"/>
    </row>
    <row r="50698" spans="141:141">
      <c r="EK50698" s="598"/>
    </row>
    <row r="50699" spans="141:141">
      <c r="EK50699" s="598"/>
    </row>
    <row r="50700" spans="141:141">
      <c r="EK50700" s="598"/>
    </row>
    <row r="50701" spans="141:141">
      <c r="EK50701" s="598"/>
    </row>
    <row r="50702" spans="141:141">
      <c r="EK50702" s="598"/>
    </row>
    <row r="50703" spans="141:141">
      <c r="EK50703" s="598"/>
    </row>
    <row r="50704" spans="141:141">
      <c r="EK50704" s="598"/>
    </row>
    <row r="50705" spans="141:141">
      <c r="EK50705" s="598"/>
    </row>
    <row r="50706" spans="141:141">
      <c r="EK50706" s="598"/>
    </row>
    <row r="50707" spans="141:141">
      <c r="EK50707" s="598"/>
    </row>
    <row r="50708" spans="141:141">
      <c r="EK50708" s="598"/>
    </row>
    <row r="50709" spans="141:141">
      <c r="EK50709" s="598"/>
    </row>
    <row r="50710" spans="141:141">
      <c r="EK50710" s="598"/>
    </row>
    <row r="50711" spans="141:141">
      <c r="EK50711" s="598"/>
    </row>
    <row r="50712" spans="141:141">
      <c r="EK50712" s="598"/>
    </row>
    <row r="50713" spans="141:141">
      <c r="EK50713" s="598"/>
    </row>
    <row r="50714" spans="141:141">
      <c r="EK50714" s="598"/>
    </row>
    <row r="50715" spans="141:141">
      <c r="EK50715" s="598"/>
    </row>
    <row r="50716" spans="141:141">
      <c r="EK50716" s="598"/>
    </row>
    <row r="50717" spans="141:141">
      <c r="EK50717" s="598"/>
    </row>
    <row r="50718" spans="141:141">
      <c r="EK50718" s="598"/>
    </row>
    <row r="50719" spans="141:141">
      <c r="EK50719" s="598"/>
    </row>
    <row r="50720" spans="141:141">
      <c r="EK50720" s="598"/>
    </row>
    <row r="50721" spans="141:141">
      <c r="EK50721" s="598"/>
    </row>
    <row r="50722" spans="141:141">
      <c r="EK50722" s="598"/>
    </row>
    <row r="50723" spans="141:141">
      <c r="EK50723" s="598"/>
    </row>
    <row r="50724" spans="141:141">
      <c r="EK50724" s="598"/>
    </row>
    <row r="50725" spans="141:141">
      <c r="EK50725" s="598"/>
    </row>
    <row r="50726" spans="141:141">
      <c r="EK50726" s="598"/>
    </row>
    <row r="50727" spans="141:141">
      <c r="EK50727" s="598"/>
    </row>
    <row r="50728" spans="141:141">
      <c r="EK50728" s="598"/>
    </row>
    <row r="50729" spans="141:141">
      <c r="EK50729" s="598"/>
    </row>
    <row r="50730" spans="141:141">
      <c r="EK50730" s="598"/>
    </row>
    <row r="50731" spans="141:141">
      <c r="EK50731" s="598"/>
    </row>
    <row r="50732" spans="141:141">
      <c r="EK50732" s="598"/>
    </row>
    <row r="50733" spans="141:141">
      <c r="EK50733" s="598"/>
    </row>
    <row r="50734" spans="141:141">
      <c r="EK50734" s="598"/>
    </row>
    <row r="50735" spans="141:141">
      <c r="EK50735" s="598"/>
    </row>
    <row r="50736" spans="141:141">
      <c r="EK50736" s="598"/>
    </row>
    <row r="50737" spans="141:141">
      <c r="EK50737" s="598"/>
    </row>
    <row r="50738" spans="141:141">
      <c r="EK50738" s="598"/>
    </row>
    <row r="50739" spans="141:141">
      <c r="EK50739" s="598"/>
    </row>
    <row r="50740" spans="141:141">
      <c r="EK50740" s="598"/>
    </row>
    <row r="50741" spans="141:141">
      <c r="EK50741" s="598"/>
    </row>
    <row r="50742" spans="141:141">
      <c r="EK50742" s="598"/>
    </row>
    <row r="50743" spans="141:141">
      <c r="EK50743" s="598"/>
    </row>
    <row r="50744" spans="141:141">
      <c r="EK50744" s="598"/>
    </row>
    <row r="50745" spans="141:141">
      <c r="EK50745" s="598"/>
    </row>
    <row r="50746" spans="141:141">
      <c r="EK50746" s="598"/>
    </row>
    <row r="50747" spans="141:141">
      <c r="EK50747" s="598"/>
    </row>
    <row r="50748" spans="141:141">
      <c r="EK50748" s="598"/>
    </row>
    <row r="50749" spans="141:141">
      <c r="EK50749" s="598"/>
    </row>
    <row r="50750" spans="141:141">
      <c r="EK50750" s="598"/>
    </row>
    <row r="50751" spans="141:141">
      <c r="EK50751" s="598"/>
    </row>
    <row r="50752" spans="141:141">
      <c r="EK50752" s="598"/>
    </row>
    <row r="50753" spans="141:141">
      <c r="EK50753" s="598"/>
    </row>
    <row r="50754" spans="141:141">
      <c r="EK50754" s="598"/>
    </row>
    <row r="50755" spans="141:141">
      <c r="EK50755" s="598"/>
    </row>
    <row r="50756" spans="141:141">
      <c r="EK50756" s="598"/>
    </row>
    <row r="50757" spans="141:141">
      <c r="EK50757" s="598"/>
    </row>
    <row r="50758" spans="141:141">
      <c r="EK50758" s="598"/>
    </row>
    <row r="50759" spans="141:141">
      <c r="EK50759" s="598"/>
    </row>
    <row r="50760" spans="141:141">
      <c r="EK50760" s="598"/>
    </row>
    <row r="50761" spans="141:141">
      <c r="EK50761" s="598"/>
    </row>
    <row r="50762" spans="141:141">
      <c r="EK50762" s="598"/>
    </row>
    <row r="50763" spans="141:141">
      <c r="EK50763" s="598"/>
    </row>
    <row r="50764" spans="141:141">
      <c r="EK50764" s="598"/>
    </row>
    <row r="50765" spans="141:141">
      <c r="EK50765" s="598"/>
    </row>
    <row r="50766" spans="141:141">
      <c r="EK50766" s="598"/>
    </row>
    <row r="50767" spans="141:141">
      <c r="EK50767" s="598"/>
    </row>
    <row r="50768" spans="141:141">
      <c r="EK50768" s="598"/>
    </row>
    <row r="50769" spans="141:141">
      <c r="EK50769" s="598"/>
    </row>
    <row r="50770" spans="141:141">
      <c r="EK50770" s="598"/>
    </row>
    <row r="50771" spans="141:141">
      <c r="EK50771" s="598"/>
    </row>
    <row r="50772" spans="141:141">
      <c r="EK50772" s="598"/>
    </row>
    <row r="50773" spans="141:141">
      <c r="EK50773" s="598"/>
    </row>
    <row r="50774" spans="141:141">
      <c r="EK50774" s="598"/>
    </row>
    <row r="50775" spans="141:141">
      <c r="EK50775" s="598"/>
    </row>
    <row r="50776" spans="141:141">
      <c r="EK50776" s="598"/>
    </row>
    <row r="50777" spans="141:141">
      <c r="EK50777" s="598"/>
    </row>
    <row r="50778" spans="141:141">
      <c r="EK50778" s="598"/>
    </row>
    <row r="50779" spans="141:141">
      <c r="EK50779" s="598"/>
    </row>
    <row r="50780" spans="141:141">
      <c r="EK50780" s="598"/>
    </row>
    <row r="50781" spans="141:141">
      <c r="EK50781" s="598"/>
    </row>
    <row r="50782" spans="141:141">
      <c r="EK50782" s="598"/>
    </row>
    <row r="50783" spans="141:141">
      <c r="EK50783" s="598"/>
    </row>
    <row r="50784" spans="141:141">
      <c r="EK50784" s="598"/>
    </row>
    <row r="50785" spans="141:141">
      <c r="EK50785" s="598"/>
    </row>
    <row r="50786" spans="141:141">
      <c r="EK50786" s="598"/>
    </row>
    <row r="50787" spans="141:141">
      <c r="EK50787" s="598"/>
    </row>
    <row r="50788" spans="141:141">
      <c r="EK50788" s="598"/>
    </row>
    <row r="50789" spans="141:141">
      <c r="EK50789" s="598"/>
    </row>
    <row r="50790" spans="141:141">
      <c r="EK50790" s="598"/>
    </row>
    <row r="50791" spans="141:141">
      <c r="EK50791" s="598"/>
    </row>
    <row r="50792" spans="141:141">
      <c r="EK50792" s="598"/>
    </row>
    <row r="50793" spans="141:141">
      <c r="EK50793" s="598"/>
    </row>
    <row r="50794" spans="141:141">
      <c r="EK50794" s="598"/>
    </row>
    <row r="50795" spans="141:141">
      <c r="EK50795" s="598"/>
    </row>
    <row r="50796" spans="141:141">
      <c r="EK50796" s="598"/>
    </row>
    <row r="50797" spans="141:141">
      <c r="EK50797" s="598"/>
    </row>
    <row r="50798" spans="141:141">
      <c r="EK50798" s="598"/>
    </row>
    <row r="50799" spans="141:141">
      <c r="EK50799" s="598"/>
    </row>
    <row r="50800" spans="141:141">
      <c r="EK50800" s="598"/>
    </row>
    <row r="50801" spans="141:141">
      <c r="EK50801" s="598"/>
    </row>
    <row r="50802" spans="141:141">
      <c r="EK50802" s="598"/>
    </row>
    <row r="50803" spans="141:141">
      <c r="EK50803" s="598"/>
    </row>
    <row r="50804" spans="141:141">
      <c r="EK50804" s="598"/>
    </row>
    <row r="50805" spans="141:141">
      <c r="EK50805" s="598"/>
    </row>
    <row r="50806" spans="141:141">
      <c r="EK50806" s="598"/>
    </row>
    <row r="50807" spans="141:141">
      <c r="EK50807" s="598"/>
    </row>
    <row r="50808" spans="141:141">
      <c r="EK50808" s="598"/>
    </row>
    <row r="50809" spans="141:141">
      <c r="EK50809" s="598"/>
    </row>
    <row r="50810" spans="141:141">
      <c r="EK50810" s="598"/>
    </row>
    <row r="50811" spans="141:141">
      <c r="EK50811" s="598"/>
    </row>
    <row r="50812" spans="141:141">
      <c r="EK50812" s="598"/>
    </row>
    <row r="50813" spans="141:141">
      <c r="EK50813" s="598"/>
    </row>
    <row r="50814" spans="141:141">
      <c r="EK50814" s="598"/>
    </row>
    <row r="50815" spans="141:141">
      <c r="EK50815" s="598"/>
    </row>
    <row r="50816" spans="141:141">
      <c r="EK50816" s="598"/>
    </row>
    <row r="50817" spans="141:141">
      <c r="EK50817" s="598"/>
    </row>
    <row r="50818" spans="141:141">
      <c r="EK50818" s="598"/>
    </row>
    <row r="50819" spans="141:141">
      <c r="EK50819" s="598"/>
    </row>
    <row r="50820" spans="141:141">
      <c r="EK50820" s="598"/>
    </row>
    <row r="50821" spans="141:141">
      <c r="EK50821" s="598"/>
    </row>
    <row r="50822" spans="141:141">
      <c r="EK50822" s="598"/>
    </row>
    <row r="50823" spans="141:141">
      <c r="EK50823" s="598"/>
    </row>
    <row r="50824" spans="141:141">
      <c r="EK50824" s="598"/>
    </row>
    <row r="50825" spans="141:141">
      <c r="EK50825" s="598"/>
    </row>
    <row r="50826" spans="141:141">
      <c r="EK50826" s="598"/>
    </row>
    <row r="50827" spans="141:141">
      <c r="EK50827" s="598"/>
    </row>
    <row r="50828" spans="141:141">
      <c r="EK50828" s="598"/>
    </row>
    <row r="50829" spans="141:141">
      <c r="EK50829" s="598"/>
    </row>
    <row r="50830" spans="141:141">
      <c r="EK50830" s="598"/>
    </row>
    <row r="50831" spans="141:141">
      <c r="EK50831" s="598"/>
    </row>
    <row r="50832" spans="141:141">
      <c r="EK50832" s="598"/>
    </row>
    <row r="50833" spans="141:141">
      <c r="EK50833" s="598"/>
    </row>
    <row r="50834" spans="141:141">
      <c r="EK50834" s="598"/>
    </row>
    <row r="50835" spans="141:141">
      <c r="EK50835" s="598"/>
    </row>
    <row r="50836" spans="141:141">
      <c r="EK50836" s="598"/>
    </row>
    <row r="50837" spans="141:141">
      <c r="EK50837" s="598"/>
    </row>
    <row r="50838" spans="141:141">
      <c r="EK50838" s="598"/>
    </row>
    <row r="50839" spans="141:141">
      <c r="EK50839" s="598"/>
    </row>
    <row r="50840" spans="141:141">
      <c r="EK50840" s="598"/>
    </row>
    <row r="50841" spans="141:141">
      <c r="EK50841" s="598"/>
    </row>
    <row r="50842" spans="141:141">
      <c r="EK50842" s="598"/>
    </row>
    <row r="50843" spans="141:141">
      <c r="EK50843" s="598"/>
    </row>
    <row r="50844" spans="141:141">
      <c r="EK50844" s="598"/>
    </row>
    <row r="50845" spans="141:141">
      <c r="EK50845" s="598"/>
    </row>
    <row r="50846" spans="141:141">
      <c r="EK50846" s="598"/>
    </row>
    <row r="50847" spans="141:141">
      <c r="EK50847" s="598"/>
    </row>
    <row r="50848" spans="141:141">
      <c r="EK50848" s="598"/>
    </row>
    <row r="50849" spans="141:141">
      <c r="EK50849" s="598"/>
    </row>
    <row r="50850" spans="141:141">
      <c r="EK50850" s="598"/>
    </row>
    <row r="50851" spans="141:141">
      <c r="EK50851" s="598"/>
    </row>
    <row r="50852" spans="141:141">
      <c r="EK50852" s="598"/>
    </row>
    <row r="50853" spans="141:141">
      <c r="EK50853" s="598"/>
    </row>
    <row r="50854" spans="141:141">
      <c r="EK50854" s="598"/>
    </row>
    <row r="50855" spans="141:141">
      <c r="EK50855" s="598"/>
    </row>
    <row r="50856" spans="141:141">
      <c r="EK50856" s="598"/>
    </row>
    <row r="50857" spans="141:141">
      <c r="EK50857" s="598"/>
    </row>
    <row r="50858" spans="141:141">
      <c r="EK50858" s="598"/>
    </row>
    <row r="50859" spans="141:141">
      <c r="EK50859" s="598"/>
    </row>
    <row r="50860" spans="141:141">
      <c r="EK50860" s="598"/>
    </row>
    <row r="50861" spans="141:141">
      <c r="EK50861" s="598"/>
    </row>
    <row r="50862" spans="141:141">
      <c r="EK50862" s="598"/>
    </row>
    <row r="50863" spans="141:141">
      <c r="EK50863" s="598"/>
    </row>
    <row r="50864" spans="141:141">
      <c r="EK50864" s="598"/>
    </row>
    <row r="50865" spans="141:141">
      <c r="EK50865" s="598"/>
    </row>
    <row r="50866" spans="141:141">
      <c r="EK50866" s="598"/>
    </row>
    <row r="50867" spans="141:141">
      <c r="EK50867" s="598"/>
    </row>
    <row r="50868" spans="141:141">
      <c r="EK50868" s="598"/>
    </row>
    <row r="50869" spans="141:141">
      <c r="EK50869" s="598"/>
    </row>
    <row r="50870" spans="141:141">
      <c r="EK50870" s="598"/>
    </row>
    <row r="50871" spans="141:141">
      <c r="EK50871" s="598"/>
    </row>
    <row r="50872" spans="141:141">
      <c r="EK50872" s="598"/>
    </row>
    <row r="50873" spans="141:141">
      <c r="EK50873" s="598"/>
    </row>
    <row r="50874" spans="141:141">
      <c r="EK50874" s="598"/>
    </row>
    <row r="50875" spans="141:141">
      <c r="EK50875" s="598"/>
    </row>
    <row r="50876" spans="141:141">
      <c r="EK50876" s="598"/>
    </row>
    <row r="50877" spans="141:141">
      <c r="EK50877" s="598"/>
    </row>
    <row r="50878" spans="141:141">
      <c r="EK50878" s="598"/>
    </row>
    <row r="50879" spans="141:141">
      <c r="EK50879" s="598"/>
    </row>
    <row r="50880" spans="141:141">
      <c r="EK50880" s="598"/>
    </row>
    <row r="50881" spans="141:141">
      <c r="EK50881" s="598"/>
    </row>
    <row r="50882" spans="141:141">
      <c r="EK50882" s="598"/>
    </row>
    <row r="50883" spans="141:141">
      <c r="EK50883" s="598"/>
    </row>
    <row r="50884" spans="141:141">
      <c r="EK50884" s="598"/>
    </row>
    <row r="50885" spans="141:141">
      <c r="EK50885" s="598"/>
    </row>
    <row r="50886" spans="141:141">
      <c r="EK50886" s="598"/>
    </row>
    <row r="50887" spans="141:141">
      <c r="EK50887" s="598"/>
    </row>
    <row r="50888" spans="141:141">
      <c r="EK50888" s="598"/>
    </row>
    <row r="50889" spans="141:141">
      <c r="EK50889" s="598"/>
    </row>
    <row r="50890" spans="141:141">
      <c r="EK50890" s="598"/>
    </row>
    <row r="50891" spans="141:141">
      <c r="EK50891" s="598"/>
    </row>
    <row r="50892" spans="141:141">
      <c r="EK50892" s="598"/>
    </row>
    <row r="50893" spans="141:141">
      <c r="EK50893" s="598"/>
    </row>
    <row r="50894" spans="141:141">
      <c r="EK50894" s="598"/>
    </row>
    <row r="50895" spans="141:141">
      <c r="EK50895" s="598"/>
    </row>
    <row r="50896" spans="141:141">
      <c r="EK50896" s="598"/>
    </row>
    <row r="50897" spans="141:141">
      <c r="EK50897" s="598"/>
    </row>
    <row r="50898" spans="141:141">
      <c r="EK50898" s="598"/>
    </row>
    <row r="50899" spans="141:141">
      <c r="EK50899" s="598"/>
    </row>
    <row r="50900" spans="141:141">
      <c r="EK50900" s="598"/>
    </row>
    <row r="50901" spans="141:141">
      <c r="EK50901" s="598"/>
    </row>
    <row r="50902" spans="141:141">
      <c r="EK50902" s="598"/>
    </row>
    <row r="50903" spans="141:141">
      <c r="EK50903" s="598"/>
    </row>
    <row r="50904" spans="141:141">
      <c r="EK50904" s="598"/>
    </row>
    <row r="50905" spans="141:141">
      <c r="EK50905" s="598"/>
    </row>
    <row r="50906" spans="141:141">
      <c r="EK50906" s="598"/>
    </row>
    <row r="50907" spans="141:141">
      <c r="EK50907" s="598"/>
    </row>
    <row r="50908" spans="141:141">
      <c r="EK50908" s="598"/>
    </row>
    <row r="50909" spans="141:141">
      <c r="EK50909" s="598"/>
    </row>
    <row r="50910" spans="141:141">
      <c r="EK50910" s="598"/>
    </row>
    <row r="50911" spans="141:141">
      <c r="EK50911" s="598"/>
    </row>
    <row r="50912" spans="141:141">
      <c r="EK50912" s="598"/>
    </row>
    <row r="50913" spans="141:141">
      <c r="EK50913" s="598"/>
    </row>
    <row r="50914" spans="141:141">
      <c r="EK50914" s="598"/>
    </row>
    <row r="50915" spans="141:141">
      <c r="EK50915" s="598"/>
    </row>
    <row r="50916" spans="141:141">
      <c r="EK50916" s="598"/>
    </row>
    <row r="50917" spans="141:141">
      <c r="EK50917" s="598"/>
    </row>
    <row r="50918" spans="141:141">
      <c r="EK50918" s="598"/>
    </row>
    <row r="50919" spans="141:141">
      <c r="EK50919" s="598"/>
    </row>
    <row r="50920" spans="141:141">
      <c r="EK50920" s="598"/>
    </row>
    <row r="50921" spans="141:141">
      <c r="EK50921" s="598"/>
    </row>
    <row r="50922" spans="141:141">
      <c r="EK50922" s="598"/>
    </row>
    <row r="50923" spans="141:141">
      <c r="EK50923" s="598"/>
    </row>
    <row r="50924" spans="141:141">
      <c r="EK50924" s="598"/>
    </row>
    <row r="50925" spans="141:141">
      <c r="EK50925" s="598"/>
    </row>
    <row r="50926" spans="141:141">
      <c r="EK50926" s="598"/>
    </row>
    <row r="50927" spans="141:141">
      <c r="EK50927" s="598"/>
    </row>
    <row r="50928" spans="141:141">
      <c r="EK50928" s="598"/>
    </row>
    <row r="50929" spans="141:141">
      <c r="EK50929" s="598"/>
    </row>
    <row r="50930" spans="141:141">
      <c r="EK50930" s="598"/>
    </row>
    <row r="50931" spans="141:141">
      <c r="EK50931" s="598"/>
    </row>
    <row r="50932" spans="141:141">
      <c r="EK50932" s="598"/>
    </row>
    <row r="50933" spans="141:141">
      <c r="EK50933" s="598"/>
    </row>
    <row r="50934" spans="141:141">
      <c r="EK50934" s="598"/>
    </row>
    <row r="50935" spans="141:141">
      <c r="EK50935" s="598"/>
    </row>
    <row r="50936" spans="141:141">
      <c r="EK50936" s="598"/>
    </row>
    <row r="50937" spans="141:141">
      <c r="EK50937" s="598"/>
    </row>
    <row r="50938" spans="141:141">
      <c r="EK50938" s="598"/>
    </row>
    <row r="50939" spans="141:141">
      <c r="EK50939" s="598"/>
    </row>
    <row r="50940" spans="141:141">
      <c r="EK50940" s="598"/>
    </row>
    <row r="50941" spans="141:141">
      <c r="EK50941" s="598"/>
    </row>
    <row r="50942" spans="141:141">
      <c r="EK50942" s="598"/>
    </row>
    <row r="50943" spans="141:141">
      <c r="EK50943" s="598"/>
    </row>
    <row r="50944" spans="141:141">
      <c r="EK50944" s="598"/>
    </row>
    <row r="50945" spans="141:141">
      <c r="EK50945" s="598"/>
    </row>
    <row r="50946" spans="141:141">
      <c r="EK50946" s="598"/>
    </row>
    <row r="50947" spans="141:141">
      <c r="EK50947" s="598"/>
    </row>
    <row r="50948" spans="141:141">
      <c r="EK50948" s="598"/>
    </row>
    <row r="50949" spans="141:141">
      <c r="EK50949" s="598"/>
    </row>
    <row r="50950" spans="141:141">
      <c r="EK50950" s="598"/>
    </row>
    <row r="50951" spans="141:141">
      <c r="EK50951" s="598"/>
    </row>
    <row r="50952" spans="141:141">
      <c r="EK50952" s="598"/>
    </row>
    <row r="50953" spans="141:141">
      <c r="EK50953" s="598"/>
    </row>
    <row r="50954" spans="141:141">
      <c r="EK50954" s="598"/>
    </row>
    <row r="50955" spans="141:141">
      <c r="EK50955" s="598"/>
    </row>
    <row r="50956" spans="141:141">
      <c r="EK50956" s="598"/>
    </row>
    <row r="50957" spans="141:141">
      <c r="EK50957" s="598"/>
    </row>
    <row r="50958" spans="141:141">
      <c r="EK50958" s="598"/>
    </row>
    <row r="50959" spans="141:141">
      <c r="EK50959" s="598"/>
    </row>
    <row r="50960" spans="141:141">
      <c r="EK50960" s="598"/>
    </row>
    <row r="50961" spans="141:141">
      <c r="EK50961" s="598"/>
    </row>
    <row r="50962" spans="141:141">
      <c r="EK50962" s="598"/>
    </row>
    <row r="50963" spans="141:141">
      <c r="EK50963" s="598"/>
    </row>
    <row r="50964" spans="141:141">
      <c r="EK50964" s="598"/>
    </row>
    <row r="50965" spans="141:141">
      <c r="EK50965" s="598"/>
    </row>
    <row r="50966" spans="141:141">
      <c r="EK50966" s="598"/>
    </row>
    <row r="50967" spans="141:141">
      <c r="EK50967" s="598"/>
    </row>
    <row r="50968" spans="141:141">
      <c r="EK50968" s="598"/>
    </row>
    <row r="50969" spans="141:141">
      <c r="EK50969" s="598"/>
    </row>
    <row r="50970" spans="141:141">
      <c r="EK50970" s="598"/>
    </row>
    <row r="50971" spans="141:141">
      <c r="EK50971" s="598"/>
    </row>
    <row r="50972" spans="141:141">
      <c r="EK50972" s="598"/>
    </row>
    <row r="50973" spans="141:141">
      <c r="EK50973" s="598"/>
    </row>
    <row r="50974" spans="141:141">
      <c r="EK50974" s="598"/>
    </row>
    <row r="50975" spans="141:141">
      <c r="EK50975" s="598"/>
    </row>
    <row r="50976" spans="141:141">
      <c r="EK50976" s="598"/>
    </row>
    <row r="50977" spans="141:141">
      <c r="EK50977" s="598"/>
    </row>
    <row r="50978" spans="141:141">
      <c r="EK50978" s="598"/>
    </row>
    <row r="50979" spans="141:141">
      <c r="EK50979" s="598"/>
    </row>
    <row r="50980" spans="141:141">
      <c r="EK50980" s="598"/>
    </row>
    <row r="50981" spans="141:141">
      <c r="EK50981" s="598"/>
    </row>
    <row r="50982" spans="141:141">
      <c r="EK50982" s="598"/>
    </row>
    <row r="50983" spans="141:141">
      <c r="EK50983" s="598"/>
    </row>
    <row r="50984" spans="141:141">
      <c r="EK50984" s="598"/>
    </row>
    <row r="50985" spans="141:141">
      <c r="EK50985" s="598"/>
    </row>
    <row r="50986" spans="141:141">
      <c r="EK50986" s="598"/>
    </row>
    <row r="50987" spans="141:141">
      <c r="EK50987" s="598"/>
    </row>
    <row r="50988" spans="141:141">
      <c r="EK50988" s="598"/>
    </row>
    <row r="50989" spans="141:141">
      <c r="EK50989" s="598"/>
    </row>
    <row r="50990" spans="141:141">
      <c r="EK50990" s="598"/>
    </row>
    <row r="50991" spans="141:141">
      <c r="EK50991" s="598"/>
    </row>
    <row r="50992" spans="141:141">
      <c r="EK50992" s="598"/>
    </row>
    <row r="50993" spans="141:141">
      <c r="EK50993" s="598"/>
    </row>
    <row r="50994" spans="141:141">
      <c r="EK50994" s="598"/>
    </row>
    <row r="50995" spans="141:141">
      <c r="EK50995" s="598"/>
    </row>
    <row r="50996" spans="141:141">
      <c r="EK50996" s="598"/>
    </row>
    <row r="50997" spans="141:141">
      <c r="EK50997" s="598"/>
    </row>
    <row r="50998" spans="141:141">
      <c r="EK50998" s="598"/>
    </row>
    <row r="50999" spans="141:141">
      <c r="EK50999" s="598"/>
    </row>
    <row r="51000" spans="141:141">
      <c r="EK51000" s="598"/>
    </row>
    <row r="51001" spans="141:141">
      <c r="EK51001" s="598"/>
    </row>
    <row r="51002" spans="141:141">
      <c r="EK51002" s="598"/>
    </row>
    <row r="51003" spans="141:141">
      <c r="EK51003" s="598"/>
    </row>
    <row r="51004" spans="141:141">
      <c r="EK51004" s="598"/>
    </row>
    <row r="51005" spans="141:141">
      <c r="EK51005" s="598"/>
    </row>
    <row r="51006" spans="141:141">
      <c r="EK51006" s="598"/>
    </row>
    <row r="51007" spans="141:141">
      <c r="EK51007" s="598"/>
    </row>
    <row r="51008" spans="141:141">
      <c r="EK51008" s="598"/>
    </row>
    <row r="51009" spans="141:141">
      <c r="EK51009" s="598"/>
    </row>
    <row r="51010" spans="141:141">
      <c r="EK51010" s="598"/>
    </row>
    <row r="51011" spans="141:141">
      <c r="EK51011" s="598"/>
    </row>
    <row r="51012" spans="141:141">
      <c r="EK51012" s="598"/>
    </row>
    <row r="51013" spans="141:141">
      <c r="EK51013" s="598"/>
    </row>
    <row r="51014" spans="141:141">
      <c r="EK51014" s="598"/>
    </row>
    <row r="51015" spans="141:141">
      <c r="EK51015" s="598"/>
    </row>
    <row r="51016" spans="141:141">
      <c r="EK51016" s="598"/>
    </row>
    <row r="51017" spans="141:141">
      <c r="EK51017" s="598"/>
    </row>
    <row r="51018" spans="141:141">
      <c r="EK51018" s="598"/>
    </row>
    <row r="51019" spans="141:141">
      <c r="EK51019" s="598"/>
    </row>
    <row r="51020" spans="141:141">
      <c r="EK51020" s="598"/>
    </row>
    <row r="51021" spans="141:141">
      <c r="EK51021" s="598"/>
    </row>
    <row r="51022" spans="141:141">
      <c r="EK51022" s="598"/>
    </row>
    <row r="51023" spans="141:141">
      <c r="EK51023" s="598"/>
    </row>
    <row r="51024" spans="141:141">
      <c r="EK51024" s="598"/>
    </row>
    <row r="51025" spans="141:141">
      <c r="EK51025" s="598"/>
    </row>
    <row r="51026" spans="141:141">
      <c r="EK51026" s="598"/>
    </row>
    <row r="51027" spans="141:141">
      <c r="EK51027" s="598"/>
    </row>
    <row r="51028" spans="141:141">
      <c r="EK51028" s="598"/>
    </row>
    <row r="51029" spans="141:141">
      <c r="EK51029" s="598"/>
    </row>
    <row r="51030" spans="141:141">
      <c r="EK51030" s="598"/>
    </row>
    <row r="51031" spans="141:141">
      <c r="EK51031" s="598"/>
    </row>
    <row r="51032" spans="141:141">
      <c r="EK51032" s="598"/>
    </row>
    <row r="51033" spans="141:141">
      <c r="EK51033" s="598"/>
    </row>
    <row r="51034" spans="141:141">
      <c r="EK51034" s="598"/>
    </row>
    <row r="51035" spans="141:141">
      <c r="EK51035" s="598"/>
    </row>
    <row r="51036" spans="141:141">
      <c r="EK51036" s="598"/>
    </row>
    <row r="51037" spans="141:141">
      <c r="EK51037" s="598"/>
    </row>
    <row r="51038" spans="141:141">
      <c r="EK51038" s="598"/>
    </row>
    <row r="51039" spans="141:141">
      <c r="EK51039" s="598"/>
    </row>
    <row r="51040" spans="141:141">
      <c r="EK51040" s="598"/>
    </row>
    <row r="51041" spans="141:141">
      <c r="EK51041" s="598"/>
    </row>
    <row r="51042" spans="141:141">
      <c r="EK51042" s="598"/>
    </row>
    <row r="51043" spans="141:141">
      <c r="EK51043" s="598"/>
    </row>
    <row r="51044" spans="141:141">
      <c r="EK51044" s="598"/>
    </row>
    <row r="51045" spans="141:141">
      <c r="EK51045" s="598"/>
    </row>
    <row r="51046" spans="141:141">
      <c r="EK51046" s="598"/>
    </row>
    <row r="51047" spans="141:141">
      <c r="EK51047" s="598"/>
    </row>
    <row r="51048" spans="141:141">
      <c r="EK51048" s="598"/>
    </row>
    <row r="51049" spans="141:141">
      <c r="EK51049" s="598"/>
    </row>
    <row r="51050" spans="141:141">
      <c r="EK51050" s="598"/>
    </row>
    <row r="51051" spans="141:141">
      <c r="EK51051" s="598"/>
    </row>
    <row r="51052" spans="141:141">
      <c r="EK51052" s="598"/>
    </row>
    <row r="51053" spans="141:141">
      <c r="EK51053" s="598"/>
    </row>
    <row r="51054" spans="141:141">
      <c r="EK51054" s="598"/>
    </row>
    <row r="51055" spans="141:141">
      <c r="EK51055" s="598"/>
    </row>
    <row r="51056" spans="141:141">
      <c r="EK51056" s="598"/>
    </row>
    <row r="51057" spans="141:141">
      <c r="EK51057" s="598"/>
    </row>
    <row r="51058" spans="141:141">
      <c r="EK51058" s="598"/>
    </row>
    <row r="51059" spans="141:141">
      <c r="EK51059" s="598"/>
    </row>
    <row r="51060" spans="141:141">
      <c r="EK51060" s="598"/>
    </row>
    <row r="51061" spans="141:141">
      <c r="EK51061" s="598"/>
    </row>
    <row r="51062" spans="141:141">
      <c r="EK51062" s="598"/>
    </row>
    <row r="51063" spans="141:141">
      <c r="EK51063" s="598"/>
    </row>
    <row r="51064" spans="141:141">
      <c r="EK51064" s="598"/>
    </row>
    <row r="51065" spans="141:141">
      <c r="EK51065" s="598"/>
    </row>
    <row r="51066" spans="141:141">
      <c r="EK51066" s="598"/>
    </row>
    <row r="51067" spans="141:141">
      <c r="EK51067" s="598"/>
    </row>
    <row r="51068" spans="141:141">
      <c r="EK51068" s="598"/>
    </row>
    <row r="51069" spans="141:141">
      <c r="EK51069" s="598"/>
    </row>
    <row r="51070" spans="141:141">
      <c r="EK51070" s="598"/>
    </row>
    <row r="51071" spans="141:141">
      <c r="EK51071" s="598"/>
    </row>
    <row r="51072" spans="141:141">
      <c r="EK51072" s="598"/>
    </row>
    <row r="51073" spans="141:141">
      <c r="EK51073" s="598"/>
    </row>
    <row r="51074" spans="141:141">
      <c r="EK51074" s="598"/>
    </row>
    <row r="51075" spans="141:141">
      <c r="EK51075" s="598"/>
    </row>
    <row r="51076" spans="141:141">
      <c r="EK51076" s="598"/>
    </row>
    <row r="51077" spans="141:141">
      <c r="EK51077" s="598"/>
    </row>
    <row r="51078" spans="141:141">
      <c r="EK51078" s="598"/>
    </row>
    <row r="51079" spans="141:141">
      <c r="EK51079" s="598"/>
    </row>
    <row r="51080" spans="141:141">
      <c r="EK51080" s="598"/>
    </row>
    <row r="51081" spans="141:141">
      <c r="EK51081" s="598"/>
    </row>
    <row r="51082" spans="141:141">
      <c r="EK51082" s="598"/>
    </row>
    <row r="51083" spans="141:141">
      <c r="EK51083" s="598"/>
    </row>
    <row r="51084" spans="141:141">
      <c r="EK51084" s="598"/>
    </row>
    <row r="51085" spans="141:141">
      <c r="EK51085" s="598"/>
    </row>
    <row r="51086" spans="141:141">
      <c r="EK51086" s="598"/>
    </row>
    <row r="51087" spans="141:141">
      <c r="EK51087" s="598"/>
    </row>
    <row r="51088" spans="141:141">
      <c r="EK51088" s="598"/>
    </row>
    <row r="51089" spans="141:141">
      <c r="EK51089" s="598"/>
    </row>
    <row r="51090" spans="141:141">
      <c r="EK51090" s="598"/>
    </row>
    <row r="51091" spans="141:141">
      <c r="EK51091" s="598"/>
    </row>
    <row r="51092" spans="141:141">
      <c r="EK51092" s="598"/>
    </row>
    <row r="51093" spans="141:141">
      <c r="EK51093" s="598"/>
    </row>
    <row r="51094" spans="141:141">
      <c r="EK51094" s="598"/>
    </row>
    <row r="51095" spans="141:141">
      <c r="EK51095" s="598"/>
    </row>
    <row r="51096" spans="141:141">
      <c r="EK51096" s="598"/>
    </row>
    <row r="51097" spans="141:141">
      <c r="EK51097" s="598"/>
    </row>
    <row r="51098" spans="141:141">
      <c r="EK51098" s="598"/>
    </row>
    <row r="51099" spans="141:141">
      <c r="EK51099" s="598"/>
    </row>
    <row r="51100" spans="141:141">
      <c r="EK51100" s="598"/>
    </row>
    <row r="51101" spans="141:141">
      <c r="EK51101" s="598"/>
    </row>
    <row r="51102" spans="141:141">
      <c r="EK51102" s="598"/>
    </row>
    <row r="51103" spans="141:141">
      <c r="EK51103" s="598"/>
    </row>
    <row r="51104" spans="141:141">
      <c r="EK51104" s="598"/>
    </row>
    <row r="51105" spans="141:141">
      <c r="EK51105" s="598"/>
    </row>
    <row r="51106" spans="141:141">
      <c r="EK51106" s="598"/>
    </row>
    <row r="51107" spans="141:141">
      <c r="EK51107" s="598"/>
    </row>
    <row r="51108" spans="141:141">
      <c r="EK51108" s="598"/>
    </row>
    <row r="51109" spans="141:141">
      <c r="EK51109" s="598"/>
    </row>
    <row r="51110" spans="141:141">
      <c r="EK51110" s="598"/>
    </row>
    <row r="51111" spans="141:141">
      <c r="EK51111" s="598"/>
    </row>
    <row r="51112" spans="141:141">
      <c r="EK51112" s="598"/>
    </row>
    <row r="51113" spans="141:141">
      <c r="EK51113" s="598"/>
    </row>
    <row r="51114" spans="141:141">
      <c r="EK51114" s="598"/>
    </row>
    <row r="51115" spans="141:141">
      <c r="EK51115" s="598"/>
    </row>
    <row r="51116" spans="141:141">
      <c r="EK51116" s="598"/>
    </row>
    <row r="51117" spans="141:141">
      <c r="EK51117" s="598"/>
    </row>
    <row r="51118" spans="141:141">
      <c r="EK51118" s="598"/>
    </row>
    <row r="51119" spans="141:141">
      <c r="EK51119" s="598"/>
    </row>
    <row r="51120" spans="141:141">
      <c r="EK51120" s="598"/>
    </row>
    <row r="51121" spans="141:141">
      <c r="EK51121" s="598"/>
    </row>
    <row r="51122" spans="141:141">
      <c r="EK51122" s="598"/>
    </row>
    <row r="51123" spans="141:141">
      <c r="EK51123" s="598"/>
    </row>
    <row r="51124" spans="141:141">
      <c r="EK51124" s="598"/>
    </row>
    <row r="51125" spans="141:141">
      <c r="EK51125" s="598"/>
    </row>
    <row r="51126" spans="141:141">
      <c r="EK51126" s="598"/>
    </row>
    <row r="51127" spans="141:141">
      <c r="EK51127" s="598"/>
    </row>
    <row r="51128" spans="141:141">
      <c r="EK51128" s="598"/>
    </row>
    <row r="51129" spans="141:141">
      <c r="EK51129" s="598"/>
    </row>
    <row r="51130" spans="141:141">
      <c r="EK51130" s="598"/>
    </row>
    <row r="51131" spans="141:141">
      <c r="EK51131" s="598"/>
    </row>
    <row r="51132" spans="141:141">
      <c r="EK51132" s="598"/>
    </row>
    <row r="51133" spans="141:141">
      <c r="EK51133" s="598"/>
    </row>
    <row r="51134" spans="141:141">
      <c r="EK51134" s="598"/>
    </row>
    <row r="51135" spans="141:141">
      <c r="EK51135" s="598"/>
    </row>
    <row r="51136" spans="141:141">
      <c r="EK51136" s="598"/>
    </row>
    <row r="51137" spans="141:141">
      <c r="EK51137" s="598"/>
    </row>
    <row r="51138" spans="141:141">
      <c r="EK51138" s="598"/>
    </row>
    <row r="51139" spans="141:141">
      <c r="EK51139" s="598"/>
    </row>
    <row r="51140" spans="141:141">
      <c r="EK51140" s="598"/>
    </row>
    <row r="51141" spans="141:141">
      <c r="EK51141" s="598"/>
    </row>
    <row r="51142" spans="141:141">
      <c r="EK51142" s="598"/>
    </row>
    <row r="51143" spans="141:141">
      <c r="EK51143" s="598"/>
    </row>
    <row r="51144" spans="141:141">
      <c r="EK51144" s="598"/>
    </row>
    <row r="51145" spans="141:141">
      <c r="EK51145" s="598"/>
    </row>
    <row r="51146" spans="141:141">
      <c r="EK51146" s="598"/>
    </row>
    <row r="51147" spans="141:141">
      <c r="EK51147" s="598"/>
    </row>
    <row r="51148" spans="141:141">
      <c r="EK51148" s="598"/>
    </row>
    <row r="51149" spans="141:141">
      <c r="EK51149" s="598"/>
    </row>
    <row r="51150" spans="141:141">
      <c r="EK51150" s="598"/>
    </row>
    <row r="51151" spans="141:141">
      <c r="EK51151" s="598"/>
    </row>
    <row r="51152" spans="141:141">
      <c r="EK51152" s="598"/>
    </row>
    <row r="51153" spans="141:141">
      <c r="EK51153" s="598"/>
    </row>
    <row r="51154" spans="141:141">
      <c r="EK51154" s="598"/>
    </row>
    <row r="51155" spans="141:141">
      <c r="EK51155" s="598"/>
    </row>
    <row r="51156" spans="141:141">
      <c r="EK51156" s="598"/>
    </row>
    <row r="51157" spans="141:141">
      <c r="EK51157" s="598"/>
    </row>
    <row r="51158" spans="141:141">
      <c r="EK51158" s="598"/>
    </row>
    <row r="51159" spans="141:141">
      <c r="EK51159" s="598"/>
    </row>
    <row r="51160" spans="141:141">
      <c r="EK51160" s="598"/>
    </row>
    <row r="51161" spans="141:141">
      <c r="EK51161" s="598"/>
    </row>
    <row r="51162" spans="141:141">
      <c r="EK51162" s="598"/>
    </row>
    <row r="51163" spans="141:141">
      <c r="EK51163" s="598"/>
    </row>
    <row r="51164" spans="141:141">
      <c r="EK51164" s="598"/>
    </row>
    <row r="51165" spans="141:141">
      <c r="EK51165" s="598"/>
    </row>
    <row r="51166" spans="141:141">
      <c r="EK51166" s="598"/>
    </row>
    <row r="51167" spans="141:141">
      <c r="EK51167" s="598"/>
    </row>
    <row r="51168" spans="141:141">
      <c r="EK51168" s="598"/>
    </row>
    <row r="51169" spans="141:141">
      <c r="EK51169" s="598"/>
    </row>
    <row r="51170" spans="141:141">
      <c r="EK51170" s="598"/>
    </row>
    <row r="51171" spans="141:141">
      <c r="EK51171" s="598"/>
    </row>
    <row r="51172" spans="141:141">
      <c r="EK51172" s="598"/>
    </row>
    <row r="51173" spans="141:141">
      <c r="EK51173" s="598"/>
    </row>
    <row r="51174" spans="141:141">
      <c r="EK51174" s="598"/>
    </row>
    <row r="51175" spans="141:141">
      <c r="EK51175" s="598"/>
    </row>
    <row r="51176" spans="141:141">
      <c r="EK51176" s="598"/>
    </row>
    <row r="51177" spans="141:141">
      <c r="EK51177" s="598"/>
    </row>
    <row r="51178" spans="141:141">
      <c r="EK51178" s="598"/>
    </row>
    <row r="51179" spans="141:141">
      <c r="EK51179" s="598"/>
    </row>
    <row r="51180" spans="141:141">
      <c r="EK51180" s="598"/>
    </row>
    <row r="51181" spans="141:141">
      <c r="EK51181" s="598"/>
    </row>
    <row r="51182" spans="141:141">
      <c r="EK51182" s="598"/>
    </row>
    <row r="51183" spans="141:141">
      <c r="EK51183" s="598"/>
    </row>
    <row r="51184" spans="141:141">
      <c r="EK51184" s="598"/>
    </row>
    <row r="51185" spans="141:141">
      <c r="EK51185" s="598"/>
    </row>
    <row r="51186" spans="141:141">
      <c r="EK51186" s="598"/>
    </row>
    <row r="51187" spans="141:141">
      <c r="EK51187" s="598"/>
    </row>
    <row r="51188" spans="141:141">
      <c r="EK51188" s="598"/>
    </row>
    <row r="51189" spans="141:141">
      <c r="EK51189" s="598"/>
    </row>
    <row r="51190" spans="141:141">
      <c r="EK51190" s="598"/>
    </row>
    <row r="51191" spans="141:141">
      <c r="EK51191" s="598"/>
    </row>
    <row r="51192" spans="141:141">
      <c r="EK51192" s="598"/>
    </row>
    <row r="51193" spans="141:141">
      <c r="EK51193" s="598"/>
    </row>
    <row r="51194" spans="141:141">
      <c r="EK51194" s="598"/>
    </row>
    <row r="51195" spans="141:141">
      <c r="EK51195" s="598"/>
    </row>
    <row r="51196" spans="141:141">
      <c r="EK51196" s="598"/>
    </row>
    <row r="51197" spans="141:141">
      <c r="EK51197" s="598"/>
    </row>
    <row r="51198" spans="141:141">
      <c r="EK51198" s="598"/>
    </row>
    <row r="51199" spans="141:141">
      <c r="EK51199" s="598"/>
    </row>
    <row r="51200" spans="141:141">
      <c r="EK51200" s="598"/>
    </row>
    <row r="51201" spans="141:141">
      <c r="EK51201" s="598"/>
    </row>
    <row r="51202" spans="141:141">
      <c r="EK51202" s="598"/>
    </row>
    <row r="51203" spans="141:141">
      <c r="EK51203" s="598"/>
    </row>
    <row r="51204" spans="141:141">
      <c r="EK51204" s="598"/>
    </row>
    <row r="51205" spans="141:141">
      <c r="EK51205" s="598"/>
    </row>
    <row r="51206" spans="141:141">
      <c r="EK51206" s="598"/>
    </row>
    <row r="51207" spans="141:141">
      <c r="EK51207" s="598"/>
    </row>
    <row r="51208" spans="141:141">
      <c r="EK51208" s="598"/>
    </row>
    <row r="51209" spans="141:141">
      <c r="EK51209" s="598"/>
    </row>
    <row r="51210" spans="141:141">
      <c r="EK51210" s="598"/>
    </row>
    <row r="51211" spans="141:141">
      <c r="EK51211" s="598"/>
    </row>
    <row r="51212" spans="141:141">
      <c r="EK51212" s="598"/>
    </row>
    <row r="51213" spans="141:141">
      <c r="EK51213" s="598"/>
    </row>
    <row r="51214" spans="141:141">
      <c r="EK51214" s="598"/>
    </row>
    <row r="51215" spans="141:141">
      <c r="EK51215" s="598"/>
    </row>
    <row r="51216" spans="141:141">
      <c r="EK51216" s="598"/>
    </row>
    <row r="51217" spans="141:141">
      <c r="EK51217" s="598"/>
    </row>
    <row r="51218" spans="141:141">
      <c r="EK51218" s="598"/>
    </row>
    <row r="51219" spans="141:141">
      <c r="EK51219" s="598"/>
    </row>
    <row r="51220" spans="141:141">
      <c r="EK51220" s="598"/>
    </row>
    <row r="51221" spans="141:141">
      <c r="EK51221" s="598"/>
    </row>
    <row r="51222" spans="141:141">
      <c r="EK51222" s="598"/>
    </row>
    <row r="51223" spans="141:141">
      <c r="EK51223" s="598"/>
    </row>
    <row r="51224" spans="141:141">
      <c r="EK51224" s="598"/>
    </row>
    <row r="51225" spans="141:141">
      <c r="EK51225" s="598"/>
    </row>
    <row r="51226" spans="141:141">
      <c r="EK51226" s="598"/>
    </row>
    <row r="51227" spans="141:141">
      <c r="EK51227" s="598"/>
    </row>
    <row r="51228" spans="141:141">
      <c r="EK51228" s="598"/>
    </row>
    <row r="51229" spans="141:141">
      <c r="EK51229" s="598"/>
    </row>
    <row r="51230" spans="141:141">
      <c r="EK51230" s="598"/>
    </row>
    <row r="51231" spans="141:141">
      <c r="EK51231" s="598"/>
    </row>
    <row r="51232" spans="141:141">
      <c r="EK51232" s="598"/>
    </row>
    <row r="51233" spans="141:141">
      <c r="EK51233" s="598"/>
    </row>
    <row r="51234" spans="141:141">
      <c r="EK51234" s="598"/>
    </row>
    <row r="51235" spans="141:141">
      <c r="EK51235" s="598"/>
    </row>
    <row r="51236" spans="141:141">
      <c r="EK51236" s="598"/>
    </row>
    <row r="51237" spans="141:141">
      <c r="EK51237" s="598"/>
    </row>
    <row r="51238" spans="141:141">
      <c r="EK51238" s="598"/>
    </row>
    <row r="51239" spans="141:141">
      <c r="EK51239" s="598"/>
    </row>
    <row r="51240" spans="141:141">
      <c r="EK51240" s="598"/>
    </row>
    <row r="51241" spans="141:141">
      <c r="EK51241" s="598"/>
    </row>
    <row r="51242" spans="141:141">
      <c r="EK51242" s="598"/>
    </row>
    <row r="51243" spans="141:141">
      <c r="EK51243" s="598"/>
    </row>
    <row r="51244" spans="141:141">
      <c r="EK51244" s="598"/>
    </row>
    <row r="51245" spans="141:141">
      <c r="EK51245" s="598"/>
    </row>
    <row r="51246" spans="141:141">
      <c r="EK51246" s="598"/>
    </row>
    <row r="51247" spans="141:141">
      <c r="EK51247" s="598"/>
    </row>
    <row r="51248" spans="141:141">
      <c r="EK51248" s="598"/>
    </row>
    <row r="51249" spans="141:141">
      <c r="EK51249" s="598"/>
    </row>
    <row r="51250" spans="141:141">
      <c r="EK51250" s="598"/>
    </row>
    <row r="51251" spans="141:141">
      <c r="EK51251" s="598"/>
    </row>
    <row r="51252" spans="141:141">
      <c r="EK51252" s="598"/>
    </row>
    <row r="51253" spans="141:141">
      <c r="EK51253" s="598"/>
    </row>
    <row r="51254" spans="141:141">
      <c r="EK51254" s="598"/>
    </row>
    <row r="51255" spans="141:141">
      <c r="EK51255" s="598"/>
    </row>
    <row r="51256" spans="141:141">
      <c r="EK51256" s="598"/>
    </row>
    <row r="51257" spans="141:141">
      <c r="EK51257" s="598"/>
    </row>
    <row r="51258" spans="141:141">
      <c r="EK51258" s="598"/>
    </row>
    <row r="51259" spans="141:141">
      <c r="EK51259" s="598"/>
    </row>
    <row r="51260" spans="141:141">
      <c r="EK51260" s="598"/>
    </row>
    <row r="51261" spans="141:141">
      <c r="EK51261" s="598"/>
    </row>
    <row r="51262" spans="141:141">
      <c r="EK51262" s="598"/>
    </row>
    <row r="51263" spans="141:141">
      <c r="EK51263" s="598"/>
    </row>
    <row r="51264" spans="141:141">
      <c r="EK51264" s="598"/>
    </row>
    <row r="51265" spans="141:141">
      <c r="EK51265" s="598"/>
    </row>
    <row r="51266" spans="141:141">
      <c r="EK51266" s="598"/>
    </row>
    <row r="51267" spans="141:141">
      <c r="EK51267" s="598"/>
    </row>
    <row r="51268" spans="141:141">
      <c r="EK51268" s="598"/>
    </row>
    <row r="51269" spans="141:141">
      <c r="EK51269" s="598"/>
    </row>
    <row r="51270" spans="141:141">
      <c r="EK51270" s="598"/>
    </row>
    <row r="51271" spans="141:141">
      <c r="EK51271" s="598"/>
    </row>
    <row r="51272" spans="141:141">
      <c r="EK51272" s="598"/>
    </row>
    <row r="51273" spans="141:141">
      <c r="EK51273" s="598"/>
    </row>
    <row r="51274" spans="141:141">
      <c r="EK51274" s="598"/>
    </row>
    <row r="51275" spans="141:141">
      <c r="EK51275" s="598"/>
    </row>
    <row r="51276" spans="141:141">
      <c r="EK51276" s="598"/>
    </row>
    <row r="51277" spans="141:141">
      <c r="EK51277" s="598"/>
    </row>
    <row r="51278" spans="141:141">
      <c r="EK51278" s="598"/>
    </row>
    <row r="51279" spans="141:141">
      <c r="EK51279" s="598"/>
    </row>
    <row r="51280" spans="141:141">
      <c r="EK51280" s="598"/>
    </row>
    <row r="51281" spans="141:141">
      <c r="EK51281" s="598"/>
    </row>
    <row r="51282" spans="141:141">
      <c r="EK51282" s="598"/>
    </row>
    <row r="51283" spans="141:141">
      <c r="EK51283" s="598"/>
    </row>
    <row r="51284" spans="141:141">
      <c r="EK51284" s="598"/>
    </row>
    <row r="51285" spans="141:141">
      <c r="EK51285" s="598"/>
    </row>
    <row r="51286" spans="141:141">
      <c r="EK51286" s="598"/>
    </row>
    <row r="51287" spans="141:141">
      <c r="EK51287" s="598"/>
    </row>
    <row r="51288" spans="141:141">
      <c r="EK51288" s="598"/>
    </row>
    <row r="51289" spans="141:141">
      <c r="EK51289" s="598"/>
    </row>
    <row r="51290" spans="141:141">
      <c r="EK51290" s="598"/>
    </row>
    <row r="51291" spans="141:141">
      <c r="EK51291" s="598"/>
    </row>
    <row r="51292" spans="141:141">
      <c r="EK51292" s="598"/>
    </row>
    <row r="51293" spans="141:141">
      <c r="EK51293" s="598"/>
    </row>
    <row r="51294" spans="141:141">
      <c r="EK51294" s="598"/>
    </row>
    <row r="51295" spans="141:141">
      <c r="EK51295" s="598"/>
    </row>
    <row r="51296" spans="141:141">
      <c r="EK51296" s="598"/>
    </row>
    <row r="51297" spans="141:141">
      <c r="EK51297" s="598"/>
    </row>
    <row r="51298" spans="141:141">
      <c r="EK51298" s="598"/>
    </row>
    <row r="51299" spans="141:141">
      <c r="EK51299" s="598"/>
    </row>
    <row r="51300" spans="141:141">
      <c r="EK51300" s="598"/>
    </row>
    <row r="51301" spans="141:141">
      <c r="EK51301" s="598"/>
    </row>
    <row r="51302" spans="141:141">
      <c r="EK51302" s="598"/>
    </row>
    <row r="51303" spans="141:141">
      <c r="EK51303" s="598"/>
    </row>
    <row r="51304" spans="141:141">
      <c r="EK51304" s="598"/>
    </row>
    <row r="51305" spans="141:141">
      <c r="EK51305" s="598"/>
    </row>
    <row r="51306" spans="141:141">
      <c r="EK51306" s="598"/>
    </row>
    <row r="51307" spans="141:141">
      <c r="EK51307" s="598"/>
    </row>
    <row r="51308" spans="141:141">
      <c r="EK51308" s="598"/>
    </row>
    <row r="51309" spans="141:141">
      <c r="EK51309" s="598"/>
    </row>
    <row r="51310" spans="141:141">
      <c r="EK51310" s="598"/>
    </row>
    <row r="51311" spans="141:141">
      <c r="EK51311" s="598"/>
    </row>
    <row r="51312" spans="141:141">
      <c r="EK51312" s="598"/>
    </row>
    <row r="51313" spans="141:141">
      <c r="EK51313" s="598"/>
    </row>
    <row r="51314" spans="141:141">
      <c r="EK51314" s="598"/>
    </row>
    <row r="51315" spans="141:141">
      <c r="EK51315" s="598"/>
    </row>
    <row r="51316" spans="141:141">
      <c r="EK51316" s="598"/>
    </row>
    <row r="51317" spans="141:141">
      <c r="EK51317" s="598"/>
    </row>
    <row r="51318" spans="141:141">
      <c r="EK51318" s="598"/>
    </row>
    <row r="51319" spans="141:141">
      <c r="EK51319" s="598"/>
    </row>
    <row r="51320" spans="141:141">
      <c r="EK51320" s="598"/>
    </row>
    <row r="51321" spans="141:141">
      <c r="EK51321" s="598"/>
    </row>
    <row r="51322" spans="141:141">
      <c r="EK51322" s="598"/>
    </row>
    <row r="51323" spans="141:141">
      <c r="EK51323" s="598"/>
    </row>
    <row r="51324" spans="141:141">
      <c r="EK51324" s="598"/>
    </row>
    <row r="51325" spans="141:141">
      <c r="EK51325" s="598"/>
    </row>
    <row r="51326" spans="141:141">
      <c r="EK51326" s="598"/>
    </row>
    <row r="51327" spans="141:141">
      <c r="EK51327" s="598"/>
    </row>
    <row r="51328" spans="141:141">
      <c r="EK51328" s="598"/>
    </row>
    <row r="51329" spans="141:141">
      <c r="EK51329" s="598"/>
    </row>
    <row r="51330" spans="141:141">
      <c r="EK51330" s="598"/>
    </row>
    <row r="51331" spans="141:141">
      <c r="EK51331" s="598"/>
    </row>
    <row r="51332" spans="141:141">
      <c r="EK51332" s="598"/>
    </row>
    <row r="51333" spans="141:141">
      <c r="EK51333" s="598"/>
    </row>
    <row r="51334" spans="141:141">
      <c r="EK51334" s="598"/>
    </row>
    <row r="51335" spans="141:141">
      <c r="EK51335" s="598"/>
    </row>
    <row r="51336" spans="141:141">
      <c r="EK51336" s="598"/>
    </row>
    <row r="51337" spans="141:141">
      <c r="EK51337" s="598"/>
    </row>
    <row r="51338" spans="141:141">
      <c r="EK51338" s="598"/>
    </row>
    <row r="51339" spans="141:141">
      <c r="EK51339" s="598"/>
    </row>
    <row r="51340" spans="141:141">
      <c r="EK51340" s="598"/>
    </row>
    <row r="51341" spans="141:141">
      <c r="EK51341" s="598"/>
    </row>
    <row r="51342" spans="141:141">
      <c r="EK51342" s="598"/>
    </row>
    <row r="51343" spans="141:141">
      <c r="EK51343" s="598"/>
    </row>
    <row r="51344" spans="141:141">
      <c r="EK51344" s="598"/>
    </row>
    <row r="51345" spans="141:141">
      <c r="EK51345" s="598"/>
    </row>
    <row r="51346" spans="141:141">
      <c r="EK51346" s="598"/>
    </row>
    <row r="51347" spans="141:141">
      <c r="EK51347" s="598"/>
    </row>
    <row r="51348" spans="141:141">
      <c r="EK51348" s="598"/>
    </row>
    <row r="51349" spans="141:141">
      <c r="EK51349" s="598"/>
    </row>
    <row r="51350" spans="141:141">
      <c r="EK51350" s="598"/>
    </row>
    <row r="51351" spans="141:141">
      <c r="EK51351" s="598"/>
    </row>
    <row r="51352" spans="141:141">
      <c r="EK51352" s="598"/>
    </row>
    <row r="51353" spans="141:141">
      <c r="EK51353" s="598"/>
    </row>
    <row r="51354" spans="141:141">
      <c r="EK51354" s="598"/>
    </row>
    <row r="51355" spans="141:141">
      <c r="EK51355" s="598"/>
    </row>
    <row r="51356" spans="141:141">
      <c r="EK51356" s="598"/>
    </row>
    <row r="51357" spans="141:141">
      <c r="EK51357" s="598"/>
    </row>
    <row r="51358" spans="141:141">
      <c r="EK51358" s="598"/>
    </row>
    <row r="51359" spans="141:141">
      <c r="EK51359" s="598"/>
    </row>
    <row r="51360" spans="141:141">
      <c r="EK51360" s="598"/>
    </row>
    <row r="51361" spans="141:141">
      <c r="EK51361" s="598"/>
    </row>
    <row r="51362" spans="141:141">
      <c r="EK51362" s="598"/>
    </row>
    <row r="51363" spans="141:141">
      <c r="EK51363" s="598"/>
    </row>
    <row r="51364" spans="141:141">
      <c r="EK51364" s="598"/>
    </row>
    <row r="51365" spans="141:141">
      <c r="EK51365" s="598"/>
    </row>
    <row r="51366" spans="141:141">
      <c r="EK51366" s="598"/>
    </row>
    <row r="51367" spans="141:141">
      <c r="EK51367" s="598"/>
    </row>
    <row r="51368" spans="141:141">
      <c r="EK51368" s="598"/>
    </row>
    <row r="51369" spans="141:141">
      <c r="EK51369" s="598"/>
    </row>
    <row r="51370" spans="141:141">
      <c r="EK51370" s="598"/>
    </row>
    <row r="51371" spans="141:141">
      <c r="EK51371" s="598"/>
    </row>
    <row r="51372" spans="141:141">
      <c r="EK51372" s="598"/>
    </row>
    <row r="51373" spans="141:141">
      <c r="EK51373" s="598"/>
    </row>
    <row r="51374" spans="141:141">
      <c r="EK51374" s="598"/>
    </row>
    <row r="51375" spans="141:141">
      <c r="EK51375" s="598"/>
    </row>
    <row r="51376" spans="141:141">
      <c r="EK51376" s="598"/>
    </row>
    <row r="51377" spans="141:141">
      <c r="EK51377" s="598"/>
    </row>
    <row r="51378" spans="141:141">
      <c r="EK51378" s="598"/>
    </row>
    <row r="51379" spans="141:141">
      <c r="EK51379" s="598"/>
    </row>
    <row r="51380" spans="141:141">
      <c r="EK51380" s="598"/>
    </row>
    <row r="51381" spans="141:141">
      <c r="EK51381" s="598"/>
    </row>
    <row r="51382" spans="141:141">
      <c r="EK51382" s="598"/>
    </row>
    <row r="51383" spans="141:141">
      <c r="EK51383" s="598"/>
    </row>
    <row r="51384" spans="141:141">
      <c r="EK51384" s="598"/>
    </row>
    <row r="51385" spans="141:141">
      <c r="EK51385" s="598"/>
    </row>
    <row r="51386" spans="141:141">
      <c r="EK51386" s="598"/>
    </row>
    <row r="51387" spans="141:141">
      <c r="EK51387" s="598"/>
    </row>
    <row r="51388" spans="141:141">
      <c r="EK51388" s="598"/>
    </row>
    <row r="51389" spans="141:141">
      <c r="EK51389" s="598"/>
    </row>
    <row r="51390" spans="141:141">
      <c r="EK51390" s="598"/>
    </row>
    <row r="51391" spans="141:141">
      <c r="EK51391" s="598"/>
    </row>
    <row r="51392" spans="141:141">
      <c r="EK51392" s="598"/>
    </row>
    <row r="51393" spans="141:141">
      <c r="EK51393" s="598"/>
    </row>
    <row r="51394" spans="141:141">
      <c r="EK51394" s="598"/>
    </row>
    <row r="51395" spans="141:141">
      <c r="EK51395" s="598"/>
    </row>
    <row r="51396" spans="141:141">
      <c r="EK51396" s="598"/>
    </row>
    <row r="51397" spans="141:141">
      <c r="EK51397" s="598"/>
    </row>
    <row r="51398" spans="141:141">
      <c r="EK51398" s="598"/>
    </row>
    <row r="51399" spans="141:141">
      <c r="EK51399" s="598"/>
    </row>
    <row r="51400" spans="141:141">
      <c r="EK51400" s="598"/>
    </row>
    <row r="51401" spans="141:141">
      <c r="EK51401" s="598"/>
    </row>
    <row r="51402" spans="141:141">
      <c r="EK51402" s="598"/>
    </row>
    <row r="51403" spans="141:141">
      <c r="EK51403" s="598"/>
    </row>
    <row r="51404" spans="141:141">
      <c r="EK51404" s="598"/>
    </row>
    <row r="51405" spans="141:141">
      <c r="EK51405" s="598"/>
    </row>
    <row r="51406" spans="141:141">
      <c r="EK51406" s="598"/>
    </row>
    <row r="51407" spans="141:141">
      <c r="EK51407" s="598"/>
    </row>
    <row r="51408" spans="141:141">
      <c r="EK51408" s="598"/>
    </row>
    <row r="51409" spans="141:141">
      <c r="EK51409" s="598"/>
    </row>
    <row r="51410" spans="141:141">
      <c r="EK51410" s="598"/>
    </row>
    <row r="51411" spans="141:141">
      <c r="EK51411" s="598"/>
    </row>
    <row r="51412" spans="141:141">
      <c r="EK51412" s="598"/>
    </row>
    <row r="51413" spans="141:141">
      <c r="EK51413" s="598"/>
    </row>
    <row r="51414" spans="141:141">
      <c r="EK51414" s="598"/>
    </row>
    <row r="51415" spans="141:141">
      <c r="EK51415" s="598"/>
    </row>
    <row r="51416" spans="141:141">
      <c r="EK51416" s="598"/>
    </row>
    <row r="51417" spans="141:141">
      <c r="EK51417" s="598"/>
    </row>
    <row r="51418" spans="141:141">
      <c r="EK51418" s="598"/>
    </row>
    <row r="51419" spans="141:141">
      <c r="EK51419" s="598"/>
    </row>
    <row r="51420" spans="141:141">
      <c r="EK51420" s="598"/>
    </row>
    <row r="51421" spans="141:141">
      <c r="EK51421" s="598"/>
    </row>
    <row r="51422" spans="141:141">
      <c r="EK51422" s="598"/>
    </row>
    <row r="51423" spans="141:141">
      <c r="EK51423" s="598"/>
    </row>
    <row r="51424" spans="141:141">
      <c r="EK51424" s="598"/>
    </row>
    <row r="51425" spans="141:141">
      <c r="EK51425" s="598"/>
    </row>
    <row r="51426" spans="141:141">
      <c r="EK51426" s="598"/>
    </row>
    <row r="51427" spans="141:141">
      <c r="EK51427" s="598"/>
    </row>
    <row r="51428" spans="141:141">
      <c r="EK51428" s="598"/>
    </row>
    <row r="51429" spans="141:141">
      <c r="EK51429" s="598"/>
    </row>
    <row r="51430" spans="141:141">
      <c r="EK51430" s="598"/>
    </row>
    <row r="51431" spans="141:141">
      <c r="EK51431" s="598"/>
    </row>
    <row r="51432" spans="141:141">
      <c r="EK51432" s="598"/>
    </row>
    <row r="51433" spans="141:141">
      <c r="EK51433" s="598"/>
    </row>
    <row r="51434" spans="141:141">
      <c r="EK51434" s="598"/>
    </row>
    <row r="51435" spans="141:141">
      <c r="EK51435" s="598"/>
    </row>
    <row r="51436" spans="141:141">
      <c r="EK51436" s="598"/>
    </row>
    <row r="51437" spans="141:141">
      <c r="EK51437" s="598"/>
    </row>
    <row r="51438" spans="141:141">
      <c r="EK51438" s="598"/>
    </row>
    <row r="51439" spans="141:141">
      <c r="EK51439" s="598"/>
    </row>
    <row r="51440" spans="141:141">
      <c r="EK51440" s="598"/>
    </row>
    <row r="51441" spans="141:141">
      <c r="EK51441" s="598"/>
    </row>
    <row r="51442" spans="141:141">
      <c r="EK51442" s="598"/>
    </row>
    <row r="51443" spans="141:141">
      <c r="EK51443" s="598"/>
    </row>
    <row r="51444" spans="141:141">
      <c r="EK51444" s="598"/>
    </row>
    <row r="51445" spans="141:141">
      <c r="EK51445" s="598"/>
    </row>
    <row r="51446" spans="141:141">
      <c r="EK51446" s="598"/>
    </row>
    <row r="51447" spans="141:141">
      <c r="EK51447" s="598"/>
    </row>
    <row r="51448" spans="141:141">
      <c r="EK51448" s="598"/>
    </row>
    <row r="51449" spans="141:141">
      <c r="EK51449" s="598"/>
    </row>
    <row r="51450" spans="141:141">
      <c r="EK51450" s="598"/>
    </row>
    <row r="51451" spans="141:141">
      <c r="EK51451" s="598"/>
    </row>
    <row r="51452" spans="141:141">
      <c r="EK51452" s="598"/>
    </row>
    <row r="51453" spans="141:141">
      <c r="EK51453" s="598"/>
    </row>
    <row r="51454" spans="141:141">
      <c r="EK51454" s="598"/>
    </row>
    <row r="51455" spans="141:141">
      <c r="EK51455" s="598"/>
    </row>
    <row r="51456" spans="141:141">
      <c r="EK51456" s="598"/>
    </row>
    <row r="51457" spans="141:141">
      <c r="EK51457" s="598"/>
    </row>
    <row r="51458" spans="141:141">
      <c r="EK51458" s="598"/>
    </row>
    <row r="51459" spans="141:141">
      <c r="EK51459" s="598"/>
    </row>
    <row r="51460" spans="141:141">
      <c r="EK51460" s="598"/>
    </row>
    <row r="51461" spans="141:141">
      <c r="EK51461" s="598"/>
    </row>
    <row r="51462" spans="141:141">
      <c r="EK51462" s="598"/>
    </row>
    <row r="51463" spans="141:141">
      <c r="EK51463" s="598"/>
    </row>
    <row r="51464" spans="141:141">
      <c r="EK51464" s="598"/>
    </row>
    <row r="51465" spans="141:141">
      <c r="EK51465" s="598"/>
    </row>
    <row r="51466" spans="141:141">
      <c r="EK51466" s="598"/>
    </row>
    <row r="51467" spans="141:141">
      <c r="EK51467" s="598"/>
    </row>
    <row r="51468" spans="141:141">
      <c r="EK51468" s="598"/>
    </row>
    <row r="51469" spans="141:141">
      <c r="EK51469" s="598"/>
    </row>
    <row r="51470" spans="141:141">
      <c r="EK51470" s="598"/>
    </row>
    <row r="51471" spans="141:141">
      <c r="EK51471" s="598"/>
    </row>
    <row r="51472" spans="141:141">
      <c r="EK51472" s="598"/>
    </row>
    <row r="51473" spans="141:141">
      <c r="EK51473" s="598"/>
    </row>
    <row r="51474" spans="141:141">
      <c r="EK51474" s="598"/>
    </row>
    <row r="51475" spans="141:141">
      <c r="EK51475" s="598"/>
    </row>
    <row r="51476" spans="141:141">
      <c r="EK51476" s="598"/>
    </row>
    <row r="51477" spans="141:141">
      <c r="EK51477" s="598"/>
    </row>
    <row r="51478" spans="141:141">
      <c r="EK51478" s="598"/>
    </row>
    <row r="51479" spans="141:141">
      <c r="EK51479" s="598"/>
    </row>
    <row r="51480" spans="141:141">
      <c r="EK51480" s="598"/>
    </row>
    <row r="51481" spans="141:141">
      <c r="EK51481" s="598"/>
    </row>
    <row r="51482" spans="141:141">
      <c r="EK51482" s="598"/>
    </row>
    <row r="51483" spans="141:141">
      <c r="EK51483" s="598"/>
    </row>
    <row r="51484" spans="141:141">
      <c r="EK51484" s="598"/>
    </row>
    <row r="51485" spans="141:141">
      <c r="EK51485" s="598"/>
    </row>
    <row r="51486" spans="141:141">
      <c r="EK51486" s="598"/>
    </row>
    <row r="51487" spans="141:141">
      <c r="EK51487" s="598"/>
    </row>
    <row r="51488" spans="141:141">
      <c r="EK51488" s="598"/>
    </row>
    <row r="51489" spans="141:141">
      <c r="EK51489" s="598"/>
    </row>
    <row r="51490" spans="141:141">
      <c r="EK51490" s="598"/>
    </row>
    <row r="51491" spans="141:141">
      <c r="EK51491" s="598"/>
    </row>
    <row r="51492" spans="141:141">
      <c r="EK51492" s="598"/>
    </row>
    <row r="51493" spans="141:141">
      <c r="EK51493" s="598"/>
    </row>
    <row r="51494" spans="141:141">
      <c r="EK51494" s="598"/>
    </row>
    <row r="51495" spans="141:141">
      <c r="EK51495" s="598"/>
    </row>
    <row r="51496" spans="141:141">
      <c r="EK51496" s="598"/>
    </row>
    <row r="51497" spans="141:141">
      <c r="EK51497" s="598"/>
    </row>
    <row r="51498" spans="141:141">
      <c r="EK51498" s="598"/>
    </row>
    <row r="51499" spans="141:141">
      <c r="EK51499" s="598"/>
    </row>
    <row r="51500" spans="141:141">
      <c r="EK51500" s="598"/>
    </row>
    <row r="51501" spans="141:141">
      <c r="EK51501" s="598"/>
    </row>
    <row r="51502" spans="141:141">
      <c r="EK51502" s="598"/>
    </row>
    <row r="51503" spans="141:141">
      <c r="EK51503" s="598"/>
    </row>
    <row r="51504" spans="141:141">
      <c r="EK51504" s="598"/>
    </row>
    <row r="51505" spans="141:141">
      <c r="EK51505" s="598"/>
    </row>
    <row r="51506" spans="141:141">
      <c r="EK51506" s="598"/>
    </row>
    <row r="51507" spans="141:141">
      <c r="EK51507" s="598"/>
    </row>
    <row r="51508" spans="141:141">
      <c r="EK51508" s="598"/>
    </row>
    <row r="51509" spans="141:141">
      <c r="EK51509" s="598"/>
    </row>
    <row r="51510" spans="141:141">
      <c r="EK51510" s="598"/>
    </row>
    <row r="51511" spans="141:141">
      <c r="EK51511" s="598"/>
    </row>
    <row r="51512" spans="141:141">
      <c r="EK51512" s="598"/>
    </row>
    <row r="51513" spans="141:141">
      <c r="EK51513" s="598"/>
    </row>
    <row r="51514" spans="141:141">
      <c r="EK51514" s="598"/>
    </row>
    <row r="51515" spans="141:141">
      <c r="EK51515" s="598"/>
    </row>
    <row r="51516" spans="141:141">
      <c r="EK51516" s="598"/>
    </row>
    <row r="51517" spans="141:141">
      <c r="EK51517" s="598"/>
    </row>
    <row r="51518" spans="141:141">
      <c r="EK51518" s="598"/>
    </row>
    <row r="51519" spans="141:141">
      <c r="EK51519" s="598"/>
    </row>
    <row r="51520" spans="141:141">
      <c r="EK51520" s="598"/>
    </row>
    <row r="51521" spans="141:141">
      <c r="EK51521" s="598"/>
    </row>
    <row r="51522" spans="141:141">
      <c r="EK51522" s="598"/>
    </row>
    <row r="51523" spans="141:141">
      <c r="EK51523" s="598"/>
    </row>
    <row r="51524" spans="141:141">
      <c r="EK51524" s="598"/>
    </row>
    <row r="51525" spans="141:141">
      <c r="EK51525" s="598"/>
    </row>
    <row r="51526" spans="141:141">
      <c r="EK51526" s="598"/>
    </row>
    <row r="51527" spans="141:141">
      <c r="EK51527" s="598"/>
    </row>
    <row r="51528" spans="141:141">
      <c r="EK51528" s="598"/>
    </row>
    <row r="51529" spans="141:141">
      <c r="EK51529" s="598"/>
    </row>
    <row r="51530" spans="141:141">
      <c r="EK51530" s="598"/>
    </row>
    <row r="51531" spans="141:141">
      <c r="EK51531" s="598"/>
    </row>
    <row r="51532" spans="141:141">
      <c r="EK51532" s="598"/>
    </row>
    <row r="51533" spans="141:141">
      <c r="EK51533" s="598"/>
    </row>
    <row r="51534" spans="141:141">
      <c r="EK51534" s="598"/>
    </row>
    <row r="51535" spans="141:141">
      <c r="EK51535" s="598"/>
    </row>
    <row r="51536" spans="141:141">
      <c r="EK51536" s="598"/>
    </row>
    <row r="51537" spans="141:141">
      <c r="EK51537" s="598"/>
    </row>
    <row r="51538" spans="141:141">
      <c r="EK51538" s="598"/>
    </row>
    <row r="51539" spans="141:141">
      <c r="EK51539" s="598"/>
    </row>
    <row r="51540" spans="141:141">
      <c r="EK51540" s="598"/>
    </row>
    <row r="51541" spans="141:141">
      <c r="EK51541" s="598"/>
    </row>
    <row r="51542" spans="141:141">
      <c r="EK51542" s="598"/>
    </row>
    <row r="51543" spans="141:141">
      <c r="EK51543" s="598"/>
    </row>
    <row r="51544" spans="141:141">
      <c r="EK51544" s="598"/>
    </row>
    <row r="51545" spans="141:141">
      <c r="EK51545" s="598"/>
    </row>
    <row r="51546" spans="141:141">
      <c r="EK51546" s="598"/>
    </row>
    <row r="51547" spans="141:141">
      <c r="EK51547" s="598"/>
    </row>
    <row r="51548" spans="141:141">
      <c r="EK51548" s="598"/>
    </row>
    <row r="51549" spans="141:141">
      <c r="EK51549" s="598"/>
    </row>
    <row r="51550" spans="141:141">
      <c r="EK51550" s="598"/>
    </row>
    <row r="51551" spans="141:141">
      <c r="EK51551" s="598"/>
    </row>
    <row r="51552" spans="141:141">
      <c r="EK51552" s="598"/>
    </row>
    <row r="51553" spans="141:141">
      <c r="EK51553" s="598"/>
    </row>
    <row r="51554" spans="141:141">
      <c r="EK51554" s="598"/>
    </row>
    <row r="51555" spans="141:141">
      <c r="EK51555" s="598"/>
    </row>
    <row r="51556" spans="141:141">
      <c r="EK51556" s="598"/>
    </row>
    <row r="51557" spans="141:141">
      <c r="EK51557" s="598"/>
    </row>
    <row r="51558" spans="141:141">
      <c r="EK51558" s="598"/>
    </row>
    <row r="51559" spans="141:141">
      <c r="EK51559" s="598"/>
    </row>
    <row r="51560" spans="141:141">
      <c r="EK51560" s="598"/>
    </row>
    <row r="51561" spans="141:141">
      <c r="EK51561" s="598"/>
    </row>
    <row r="51562" spans="141:141">
      <c r="EK51562" s="598"/>
    </row>
    <row r="51563" spans="141:141">
      <c r="EK51563" s="598"/>
    </row>
    <row r="51564" spans="141:141">
      <c r="EK51564" s="598"/>
    </row>
    <row r="51565" spans="141:141">
      <c r="EK51565" s="598"/>
    </row>
    <row r="51566" spans="141:141">
      <c r="EK51566" s="598"/>
    </row>
    <row r="51567" spans="141:141">
      <c r="EK51567" s="598"/>
    </row>
    <row r="51568" spans="141:141">
      <c r="EK51568" s="598"/>
    </row>
    <row r="51569" spans="141:141">
      <c r="EK51569" s="598"/>
    </row>
    <row r="51570" spans="141:141">
      <c r="EK51570" s="598"/>
    </row>
    <row r="51571" spans="141:141">
      <c r="EK51571" s="598"/>
    </row>
    <row r="51572" spans="141:141">
      <c r="EK51572" s="598"/>
    </row>
    <row r="51573" spans="141:141">
      <c r="EK51573" s="598"/>
    </row>
    <row r="51574" spans="141:141">
      <c r="EK51574" s="598"/>
    </row>
    <row r="51575" spans="141:141">
      <c r="EK51575" s="598"/>
    </row>
    <row r="51576" spans="141:141">
      <c r="EK51576" s="598"/>
    </row>
    <row r="51577" spans="141:141">
      <c r="EK51577" s="598"/>
    </row>
    <row r="51578" spans="141:141">
      <c r="EK51578" s="598"/>
    </row>
    <row r="51579" spans="141:141">
      <c r="EK51579" s="598"/>
    </row>
    <row r="51580" spans="141:141">
      <c r="EK51580" s="598"/>
    </row>
    <row r="51581" spans="141:141">
      <c r="EK51581" s="598"/>
    </row>
    <row r="51582" spans="141:141">
      <c r="EK51582" s="598"/>
    </row>
    <row r="51583" spans="141:141">
      <c r="EK51583" s="598"/>
    </row>
    <row r="51584" spans="141:141">
      <c r="EK51584" s="598"/>
    </row>
    <row r="51585" spans="141:141">
      <c r="EK51585" s="598"/>
    </row>
    <row r="51586" spans="141:141">
      <c r="EK51586" s="598"/>
    </row>
    <row r="51587" spans="141:141">
      <c r="EK51587" s="598"/>
    </row>
    <row r="51588" spans="141:141">
      <c r="EK51588" s="598"/>
    </row>
    <row r="51589" spans="141:141">
      <c r="EK51589" s="598"/>
    </row>
    <row r="51590" spans="141:141">
      <c r="EK51590" s="598"/>
    </row>
    <row r="51591" spans="141:141">
      <c r="EK51591" s="598"/>
    </row>
    <row r="51592" spans="141:141">
      <c r="EK51592" s="598"/>
    </row>
    <row r="51593" spans="141:141">
      <c r="EK51593" s="598"/>
    </row>
    <row r="51594" spans="141:141">
      <c r="EK51594" s="598"/>
    </row>
    <row r="51595" spans="141:141">
      <c r="EK51595" s="598"/>
    </row>
    <row r="51596" spans="141:141">
      <c r="EK51596" s="598"/>
    </row>
    <row r="51597" spans="141:141">
      <c r="EK51597" s="598"/>
    </row>
    <row r="51598" spans="141:141">
      <c r="EK51598" s="598"/>
    </row>
    <row r="51599" spans="141:141">
      <c r="EK51599" s="598"/>
    </row>
    <row r="51600" spans="141:141">
      <c r="EK51600" s="598"/>
    </row>
    <row r="51601" spans="141:141">
      <c r="EK51601" s="598"/>
    </row>
    <row r="51602" spans="141:141">
      <c r="EK51602" s="598"/>
    </row>
    <row r="51603" spans="141:141">
      <c r="EK51603" s="598"/>
    </row>
    <row r="51604" spans="141:141">
      <c r="EK51604" s="598"/>
    </row>
    <row r="51605" spans="141:141">
      <c r="EK51605" s="598"/>
    </row>
    <row r="51606" spans="141:141">
      <c r="EK51606" s="598"/>
    </row>
    <row r="51607" spans="141:141">
      <c r="EK51607" s="598"/>
    </row>
    <row r="51608" spans="141:141">
      <c r="EK51608" s="598"/>
    </row>
    <row r="51609" spans="141:141">
      <c r="EK51609" s="598"/>
    </row>
    <row r="51610" spans="141:141">
      <c r="EK51610" s="598"/>
    </row>
    <row r="51611" spans="141:141">
      <c r="EK51611" s="598"/>
    </row>
    <row r="51612" spans="141:141">
      <c r="EK51612" s="598"/>
    </row>
    <row r="51613" spans="141:141">
      <c r="EK51613" s="598"/>
    </row>
    <row r="51614" spans="141:141">
      <c r="EK51614" s="598"/>
    </row>
    <row r="51615" spans="141:141">
      <c r="EK51615" s="598"/>
    </row>
    <row r="51616" spans="141:141">
      <c r="EK51616" s="598"/>
    </row>
    <row r="51617" spans="141:141">
      <c r="EK51617" s="598"/>
    </row>
    <row r="51618" spans="141:141">
      <c r="EK51618" s="598"/>
    </row>
    <row r="51619" spans="141:141">
      <c r="EK51619" s="598"/>
    </row>
    <row r="51620" spans="141:141">
      <c r="EK51620" s="598"/>
    </row>
    <row r="51621" spans="141:141">
      <c r="EK51621" s="598"/>
    </row>
    <row r="51622" spans="141:141">
      <c r="EK51622" s="598"/>
    </row>
    <row r="51623" spans="141:141">
      <c r="EK51623" s="598"/>
    </row>
    <row r="51624" spans="141:141">
      <c r="EK51624" s="598"/>
    </row>
    <row r="51625" spans="141:141">
      <c r="EK51625" s="598"/>
    </row>
    <row r="51626" spans="141:141">
      <c r="EK51626" s="598"/>
    </row>
    <row r="51627" spans="141:141">
      <c r="EK51627" s="598"/>
    </row>
    <row r="51628" spans="141:141">
      <c r="EK51628" s="598"/>
    </row>
    <row r="51629" spans="141:141">
      <c r="EK51629" s="598"/>
    </row>
    <row r="51630" spans="141:141">
      <c r="EK51630" s="598"/>
    </row>
    <row r="51631" spans="141:141">
      <c r="EK51631" s="598"/>
    </row>
    <row r="51632" spans="141:141">
      <c r="EK51632" s="598"/>
    </row>
    <row r="51633" spans="141:141">
      <c r="EK51633" s="598"/>
    </row>
    <row r="51634" spans="141:141">
      <c r="EK51634" s="598"/>
    </row>
    <row r="51635" spans="141:141">
      <c r="EK51635" s="598"/>
    </row>
    <row r="51636" spans="141:141">
      <c r="EK51636" s="598"/>
    </row>
    <row r="51637" spans="141:141">
      <c r="EK51637" s="598"/>
    </row>
    <row r="51638" spans="141:141">
      <c r="EK51638" s="598"/>
    </row>
    <row r="51639" spans="141:141">
      <c r="EK51639" s="598"/>
    </row>
    <row r="51640" spans="141:141">
      <c r="EK51640" s="598"/>
    </row>
    <row r="51641" spans="141:141">
      <c r="EK51641" s="598"/>
    </row>
    <row r="51642" spans="141:141">
      <c r="EK51642" s="598"/>
    </row>
    <row r="51643" spans="141:141">
      <c r="EK51643" s="598"/>
    </row>
    <row r="51644" spans="141:141">
      <c r="EK51644" s="598"/>
    </row>
    <row r="51645" spans="141:141">
      <c r="EK51645" s="598"/>
    </row>
    <row r="51646" spans="141:141">
      <c r="EK51646" s="598"/>
    </row>
    <row r="51647" spans="141:141">
      <c r="EK51647" s="598"/>
    </row>
    <row r="51648" spans="141:141">
      <c r="EK51648" s="598"/>
    </row>
    <row r="51649" spans="141:141">
      <c r="EK51649" s="598"/>
    </row>
    <row r="51650" spans="141:141">
      <c r="EK51650" s="598"/>
    </row>
    <row r="51651" spans="141:141">
      <c r="EK51651" s="598"/>
    </row>
    <row r="51652" spans="141:141">
      <c r="EK51652" s="598"/>
    </row>
    <row r="51653" spans="141:141">
      <c r="EK51653" s="598"/>
    </row>
    <row r="51654" spans="141:141">
      <c r="EK51654" s="598"/>
    </row>
    <row r="51655" spans="141:141">
      <c r="EK51655" s="598"/>
    </row>
    <row r="51656" spans="141:141">
      <c r="EK51656" s="598"/>
    </row>
    <row r="51657" spans="141:141">
      <c r="EK51657" s="598"/>
    </row>
    <row r="51658" spans="141:141">
      <c r="EK51658" s="598"/>
    </row>
    <row r="51659" spans="141:141">
      <c r="EK51659" s="598"/>
    </row>
    <row r="51660" spans="141:141">
      <c r="EK51660" s="598"/>
    </row>
    <row r="51661" spans="141:141">
      <c r="EK51661" s="598"/>
    </row>
    <row r="51662" spans="141:141">
      <c r="EK51662" s="598"/>
    </row>
    <row r="51663" spans="141:141">
      <c r="EK51663" s="598"/>
    </row>
    <row r="51664" spans="141:141">
      <c r="EK51664" s="598"/>
    </row>
    <row r="51665" spans="141:141">
      <c r="EK51665" s="598"/>
    </row>
    <row r="51666" spans="141:141">
      <c r="EK51666" s="598"/>
    </row>
    <row r="51667" spans="141:141">
      <c r="EK51667" s="598"/>
    </row>
    <row r="51668" spans="141:141">
      <c r="EK51668" s="598"/>
    </row>
    <row r="51669" spans="141:141">
      <c r="EK51669" s="598"/>
    </row>
    <row r="51670" spans="141:141">
      <c r="EK51670" s="598"/>
    </row>
    <row r="51671" spans="141:141">
      <c r="EK51671" s="598"/>
    </row>
    <row r="51672" spans="141:141">
      <c r="EK51672" s="598"/>
    </row>
    <row r="51673" spans="141:141">
      <c r="EK51673" s="598"/>
    </row>
    <row r="51674" spans="141:141">
      <c r="EK51674" s="598"/>
    </row>
    <row r="51675" spans="141:141">
      <c r="EK51675" s="598"/>
    </row>
    <row r="51676" spans="141:141">
      <c r="EK51676" s="598"/>
    </row>
    <row r="51677" spans="141:141">
      <c r="EK51677" s="598"/>
    </row>
    <row r="51678" spans="141:141">
      <c r="EK51678" s="598"/>
    </row>
    <row r="51679" spans="141:141">
      <c r="EK51679" s="598"/>
    </row>
    <row r="51680" spans="141:141">
      <c r="EK51680" s="598"/>
    </row>
    <row r="51681" spans="141:141">
      <c r="EK51681" s="598"/>
    </row>
    <row r="51682" spans="141:141">
      <c r="EK51682" s="598"/>
    </row>
    <row r="51683" spans="141:141">
      <c r="EK51683" s="598"/>
    </row>
    <row r="51684" spans="141:141">
      <c r="EK51684" s="598"/>
    </row>
    <row r="51685" spans="141:141">
      <c r="EK51685" s="598"/>
    </row>
    <row r="51686" spans="141:141">
      <c r="EK51686" s="598"/>
    </row>
    <row r="51687" spans="141:141">
      <c r="EK51687" s="598"/>
    </row>
    <row r="51688" spans="141:141">
      <c r="EK51688" s="598"/>
    </row>
    <row r="51689" spans="141:141">
      <c r="EK51689" s="598"/>
    </row>
    <row r="51690" spans="141:141">
      <c r="EK51690" s="598"/>
    </row>
    <row r="51691" spans="141:141">
      <c r="EK51691" s="598"/>
    </row>
    <row r="51692" spans="141:141">
      <c r="EK51692" s="598"/>
    </row>
    <row r="51693" spans="141:141">
      <c r="EK51693" s="598"/>
    </row>
    <row r="51694" spans="141:141">
      <c r="EK51694" s="598"/>
    </row>
    <row r="51695" spans="141:141">
      <c r="EK51695" s="598"/>
    </row>
    <row r="51696" spans="141:141">
      <c r="EK51696" s="598"/>
    </row>
    <row r="51697" spans="141:141">
      <c r="EK51697" s="598"/>
    </row>
    <row r="51698" spans="141:141">
      <c r="EK51698" s="598"/>
    </row>
    <row r="51699" spans="141:141">
      <c r="EK51699" s="598"/>
    </row>
    <row r="51700" spans="141:141">
      <c r="EK51700" s="598"/>
    </row>
    <row r="51701" spans="141:141">
      <c r="EK51701" s="598"/>
    </row>
    <row r="51702" spans="141:141">
      <c r="EK51702" s="598"/>
    </row>
    <row r="51703" spans="141:141">
      <c r="EK51703" s="598"/>
    </row>
    <row r="51704" spans="141:141">
      <c r="EK51704" s="598"/>
    </row>
    <row r="51705" spans="141:141">
      <c r="EK51705" s="598"/>
    </row>
    <row r="51706" spans="141:141">
      <c r="EK51706" s="598"/>
    </row>
    <row r="51707" spans="141:141">
      <c r="EK51707" s="598"/>
    </row>
    <row r="51708" spans="141:141">
      <c r="EK51708" s="598"/>
    </row>
    <row r="51709" spans="141:141">
      <c r="EK51709" s="598"/>
    </row>
    <row r="51710" spans="141:141">
      <c r="EK51710" s="598"/>
    </row>
    <row r="51711" spans="141:141">
      <c r="EK51711" s="598"/>
    </row>
    <row r="51712" spans="141:141">
      <c r="EK51712" s="598"/>
    </row>
    <row r="51713" spans="141:141">
      <c r="EK51713" s="598"/>
    </row>
    <row r="51714" spans="141:141">
      <c r="EK51714" s="598"/>
    </row>
    <row r="51715" spans="141:141">
      <c r="EK51715" s="598"/>
    </row>
    <row r="51716" spans="141:141">
      <c r="EK51716" s="598"/>
    </row>
    <row r="51717" spans="141:141">
      <c r="EK51717" s="598"/>
    </row>
    <row r="51718" spans="141:141">
      <c r="EK51718" s="598"/>
    </row>
    <row r="51719" spans="141:141">
      <c r="EK51719" s="598"/>
    </row>
    <row r="51720" spans="141:141">
      <c r="EK51720" s="598"/>
    </row>
    <row r="51721" spans="141:141">
      <c r="EK51721" s="598"/>
    </row>
    <row r="51722" spans="141:141">
      <c r="EK51722" s="598"/>
    </row>
    <row r="51723" spans="141:141">
      <c r="EK51723" s="598"/>
    </row>
    <row r="51724" spans="141:141">
      <c r="EK51724" s="598"/>
    </row>
    <row r="51725" spans="141:141">
      <c r="EK51725" s="598"/>
    </row>
    <row r="51726" spans="141:141">
      <c r="EK51726" s="598"/>
    </row>
    <row r="51727" spans="141:141">
      <c r="EK51727" s="598"/>
    </row>
    <row r="51728" spans="141:141">
      <c r="EK51728" s="598"/>
    </row>
    <row r="51729" spans="141:141">
      <c r="EK51729" s="598"/>
    </row>
    <row r="51730" spans="141:141">
      <c r="EK51730" s="598"/>
    </row>
    <row r="51731" spans="141:141">
      <c r="EK51731" s="598"/>
    </row>
    <row r="51732" spans="141:141">
      <c r="EK51732" s="598"/>
    </row>
    <row r="51733" spans="141:141">
      <c r="EK51733" s="598"/>
    </row>
    <row r="51734" spans="141:141">
      <c r="EK51734" s="598"/>
    </row>
    <row r="51735" spans="141:141">
      <c r="EK51735" s="598"/>
    </row>
    <row r="51736" spans="141:141">
      <c r="EK51736" s="598"/>
    </row>
    <row r="51737" spans="141:141">
      <c r="EK51737" s="598"/>
    </row>
    <row r="51738" spans="141:141">
      <c r="EK51738" s="598"/>
    </row>
    <row r="51739" spans="141:141">
      <c r="EK51739" s="598"/>
    </row>
    <row r="51740" spans="141:141">
      <c r="EK51740" s="598"/>
    </row>
    <row r="51741" spans="141:141">
      <c r="EK51741" s="598"/>
    </row>
    <row r="51742" spans="141:141">
      <c r="EK51742" s="598"/>
    </row>
    <row r="51743" spans="141:141">
      <c r="EK51743" s="598"/>
    </row>
    <row r="51744" spans="141:141">
      <c r="EK51744" s="598"/>
    </row>
    <row r="51745" spans="141:141">
      <c r="EK51745" s="598"/>
    </row>
    <row r="51746" spans="141:141">
      <c r="EK51746" s="598"/>
    </row>
    <row r="51747" spans="141:141">
      <c r="EK51747" s="598"/>
    </row>
    <row r="51748" spans="141:141">
      <c r="EK51748" s="598"/>
    </row>
    <row r="51749" spans="141:141">
      <c r="EK51749" s="598"/>
    </row>
    <row r="51750" spans="141:141">
      <c r="EK51750" s="598"/>
    </row>
    <row r="51751" spans="141:141">
      <c r="EK51751" s="598"/>
    </row>
    <row r="51752" spans="141:141">
      <c r="EK51752" s="598"/>
    </row>
    <row r="51753" spans="141:141">
      <c r="EK51753" s="598"/>
    </row>
    <row r="51754" spans="141:141">
      <c r="EK51754" s="598"/>
    </row>
    <row r="51755" spans="141:141">
      <c r="EK51755" s="598"/>
    </row>
    <row r="51756" spans="141:141">
      <c r="EK51756" s="598"/>
    </row>
    <row r="51757" spans="141:141">
      <c r="EK51757" s="598"/>
    </row>
    <row r="51758" spans="141:141">
      <c r="EK51758" s="598"/>
    </row>
    <row r="51759" spans="141:141">
      <c r="EK51759" s="598"/>
    </row>
    <row r="51760" spans="141:141">
      <c r="EK51760" s="598"/>
    </row>
    <row r="51761" spans="141:141">
      <c r="EK51761" s="598"/>
    </row>
    <row r="51762" spans="141:141">
      <c r="EK51762" s="598"/>
    </row>
    <row r="51763" spans="141:141">
      <c r="EK51763" s="598"/>
    </row>
    <row r="51764" spans="141:141">
      <c r="EK51764" s="598"/>
    </row>
    <row r="51765" spans="141:141">
      <c r="EK51765" s="598"/>
    </row>
    <row r="51766" spans="141:141">
      <c r="EK51766" s="598"/>
    </row>
    <row r="51767" spans="141:141">
      <c r="EK51767" s="598"/>
    </row>
    <row r="51768" spans="141:141">
      <c r="EK51768" s="598"/>
    </row>
    <row r="51769" spans="141:141">
      <c r="EK51769" s="598"/>
    </row>
    <row r="51770" spans="141:141">
      <c r="EK51770" s="598"/>
    </row>
    <row r="51771" spans="141:141">
      <c r="EK51771" s="598"/>
    </row>
    <row r="51772" spans="141:141">
      <c r="EK51772" s="598"/>
    </row>
    <row r="51773" spans="141:141">
      <c r="EK51773" s="598"/>
    </row>
    <row r="51774" spans="141:141">
      <c r="EK51774" s="598"/>
    </row>
    <row r="51775" spans="141:141">
      <c r="EK51775" s="598"/>
    </row>
    <row r="51776" spans="141:141">
      <c r="EK51776" s="598"/>
    </row>
    <row r="51777" spans="141:141">
      <c r="EK51777" s="598"/>
    </row>
    <row r="51778" spans="141:141">
      <c r="EK51778" s="598"/>
    </row>
    <row r="51779" spans="141:141">
      <c r="EK51779" s="598"/>
    </row>
    <row r="51780" spans="141:141">
      <c r="EK51780" s="598"/>
    </row>
    <row r="51781" spans="141:141">
      <c r="EK51781" s="598"/>
    </row>
    <row r="51782" spans="141:141">
      <c r="EK51782" s="598"/>
    </row>
    <row r="51783" spans="141:141">
      <c r="EK51783" s="598"/>
    </row>
    <row r="51784" spans="141:141">
      <c r="EK51784" s="598"/>
    </row>
    <row r="51785" spans="141:141">
      <c r="EK51785" s="598"/>
    </row>
    <row r="51786" spans="141:141">
      <c r="EK51786" s="598"/>
    </row>
    <row r="51787" spans="141:141">
      <c r="EK51787" s="598"/>
    </row>
    <row r="51788" spans="141:141">
      <c r="EK51788" s="598"/>
    </row>
    <row r="51789" spans="141:141">
      <c r="EK51789" s="598"/>
    </row>
    <row r="51790" spans="141:141">
      <c r="EK51790" s="598"/>
    </row>
    <row r="51791" spans="141:141">
      <c r="EK51791" s="598"/>
    </row>
    <row r="51792" spans="141:141">
      <c r="EK51792" s="598"/>
    </row>
    <row r="51793" spans="141:141">
      <c r="EK51793" s="598"/>
    </row>
    <row r="51794" spans="141:141">
      <c r="EK51794" s="598"/>
    </row>
    <row r="51795" spans="141:141">
      <c r="EK51795" s="598"/>
    </row>
    <row r="51796" spans="141:141">
      <c r="EK51796" s="598"/>
    </row>
    <row r="51797" spans="141:141">
      <c r="EK51797" s="598"/>
    </row>
    <row r="51798" spans="141:141">
      <c r="EK51798" s="598"/>
    </row>
    <row r="51799" spans="141:141">
      <c r="EK51799" s="598"/>
    </row>
    <row r="51800" spans="141:141">
      <c r="EK51800" s="598"/>
    </row>
    <row r="51801" spans="141:141">
      <c r="EK51801" s="598"/>
    </row>
    <row r="51802" spans="141:141">
      <c r="EK51802" s="598"/>
    </row>
    <row r="51803" spans="141:141">
      <c r="EK51803" s="598"/>
    </row>
    <row r="51804" spans="141:141">
      <c r="EK51804" s="598"/>
    </row>
    <row r="51805" spans="141:141">
      <c r="EK51805" s="598"/>
    </row>
    <row r="51806" spans="141:141">
      <c r="EK51806" s="598"/>
    </row>
    <row r="51807" spans="141:141">
      <c r="EK51807" s="598"/>
    </row>
    <row r="51808" spans="141:141">
      <c r="EK51808" s="598"/>
    </row>
    <row r="51809" spans="141:141">
      <c r="EK51809" s="598"/>
    </row>
    <row r="51810" spans="141:141">
      <c r="EK51810" s="598"/>
    </row>
    <row r="51811" spans="141:141">
      <c r="EK51811" s="598"/>
    </row>
    <row r="51812" spans="141:141">
      <c r="EK51812" s="598"/>
    </row>
    <row r="51813" spans="141:141">
      <c r="EK51813" s="598"/>
    </row>
    <row r="51814" spans="141:141">
      <c r="EK51814" s="598"/>
    </row>
    <row r="51815" spans="141:141">
      <c r="EK51815" s="598"/>
    </row>
    <row r="51816" spans="141:141">
      <c r="EK51816" s="598"/>
    </row>
    <row r="51817" spans="141:141">
      <c r="EK51817" s="598"/>
    </row>
    <row r="51818" spans="141:141">
      <c r="EK51818" s="598"/>
    </row>
    <row r="51819" spans="141:141">
      <c r="EK51819" s="598"/>
    </row>
    <row r="51820" spans="141:141">
      <c r="EK51820" s="598"/>
    </row>
    <row r="51821" spans="141:141">
      <c r="EK51821" s="598"/>
    </row>
    <row r="51822" spans="141:141">
      <c r="EK51822" s="598"/>
    </row>
    <row r="51823" spans="141:141">
      <c r="EK51823" s="598"/>
    </row>
    <row r="51824" spans="141:141">
      <c r="EK51824" s="598"/>
    </row>
    <row r="51825" spans="141:141">
      <c r="EK51825" s="598"/>
    </row>
    <row r="51826" spans="141:141">
      <c r="EK51826" s="598"/>
    </row>
    <row r="51827" spans="141:141">
      <c r="EK51827" s="598"/>
    </row>
    <row r="51828" spans="141:141">
      <c r="EK51828" s="598"/>
    </row>
    <row r="51829" spans="141:141">
      <c r="EK51829" s="598"/>
    </row>
    <row r="51830" spans="141:141">
      <c r="EK51830" s="598"/>
    </row>
    <row r="51831" spans="141:141">
      <c r="EK51831" s="598"/>
    </row>
    <row r="51832" spans="141:141">
      <c r="EK51832" s="598"/>
    </row>
    <row r="51833" spans="141:141">
      <c r="EK51833" s="598"/>
    </row>
    <row r="51834" spans="141:141">
      <c r="EK51834" s="598"/>
    </row>
    <row r="51835" spans="141:141">
      <c r="EK51835" s="598"/>
    </row>
    <row r="51836" spans="141:141">
      <c r="EK51836" s="598"/>
    </row>
    <row r="51837" spans="141:141">
      <c r="EK51837" s="598"/>
    </row>
    <row r="51838" spans="141:141">
      <c r="EK51838" s="598"/>
    </row>
    <row r="51839" spans="141:141">
      <c r="EK51839" s="598"/>
    </row>
    <row r="51840" spans="141:141">
      <c r="EK51840" s="598"/>
    </row>
    <row r="51841" spans="141:141">
      <c r="EK51841" s="598"/>
    </row>
    <row r="51842" spans="141:141">
      <c r="EK51842" s="598"/>
    </row>
    <row r="51843" spans="141:141">
      <c r="EK51843" s="598"/>
    </row>
    <row r="51844" spans="141:141">
      <c r="EK51844" s="598"/>
    </row>
    <row r="51845" spans="141:141">
      <c r="EK51845" s="598"/>
    </row>
    <row r="51846" spans="141:141">
      <c r="EK51846" s="598"/>
    </row>
    <row r="51847" spans="141:141">
      <c r="EK51847" s="598"/>
    </row>
    <row r="51848" spans="141:141">
      <c r="EK51848" s="598"/>
    </row>
    <row r="51849" spans="141:141">
      <c r="EK51849" s="598"/>
    </row>
    <row r="51850" spans="141:141">
      <c r="EK51850" s="598"/>
    </row>
    <row r="51851" spans="141:141">
      <c r="EK51851" s="598"/>
    </row>
    <row r="51852" spans="141:141">
      <c r="EK51852" s="598"/>
    </row>
    <row r="51853" spans="141:141">
      <c r="EK51853" s="598"/>
    </row>
    <row r="51854" spans="141:141">
      <c r="EK51854" s="598"/>
    </row>
    <row r="51855" spans="141:141">
      <c r="EK51855" s="598"/>
    </row>
    <row r="51856" spans="141:141">
      <c r="EK51856" s="598"/>
    </row>
    <row r="51857" spans="141:141">
      <c r="EK51857" s="598"/>
    </row>
    <row r="51858" spans="141:141">
      <c r="EK51858" s="598"/>
    </row>
    <row r="51859" spans="141:141">
      <c r="EK51859" s="598"/>
    </row>
    <row r="51860" spans="141:141">
      <c r="EK51860" s="598"/>
    </row>
    <row r="51861" spans="141:141">
      <c r="EK51861" s="598"/>
    </row>
    <row r="51862" spans="141:141">
      <c r="EK51862" s="598"/>
    </row>
    <row r="51863" spans="141:141">
      <c r="EK51863" s="598"/>
    </row>
    <row r="51864" spans="141:141">
      <c r="EK51864" s="598"/>
    </row>
    <row r="51865" spans="141:141">
      <c r="EK51865" s="598"/>
    </row>
    <row r="51866" spans="141:141">
      <c r="EK51866" s="598"/>
    </row>
    <row r="51867" spans="141:141">
      <c r="EK51867" s="598"/>
    </row>
    <row r="51868" spans="141:141">
      <c r="EK51868" s="598"/>
    </row>
    <row r="51869" spans="141:141">
      <c r="EK51869" s="598"/>
    </row>
    <row r="51870" spans="141:141">
      <c r="EK51870" s="598"/>
    </row>
    <row r="51871" spans="141:141">
      <c r="EK51871" s="598"/>
    </row>
    <row r="51872" spans="141:141">
      <c r="EK51872" s="598"/>
    </row>
    <row r="51873" spans="141:141">
      <c r="EK51873" s="598"/>
    </row>
    <row r="51874" spans="141:141">
      <c r="EK51874" s="598"/>
    </row>
    <row r="51875" spans="141:141">
      <c r="EK51875" s="598"/>
    </row>
    <row r="51876" spans="141:141">
      <c r="EK51876" s="598"/>
    </row>
    <row r="51877" spans="141:141">
      <c r="EK51877" s="598"/>
    </row>
    <row r="51878" spans="141:141">
      <c r="EK51878" s="598"/>
    </row>
    <row r="51879" spans="141:141">
      <c r="EK51879" s="598"/>
    </row>
    <row r="51880" spans="141:141">
      <c r="EK51880" s="598"/>
    </row>
    <row r="51881" spans="141:141">
      <c r="EK51881" s="598"/>
    </row>
    <row r="51882" spans="141:141">
      <c r="EK51882" s="598"/>
    </row>
    <row r="51883" spans="141:141">
      <c r="EK51883" s="598"/>
    </row>
    <row r="51884" spans="141:141">
      <c r="EK51884" s="598"/>
    </row>
    <row r="51885" spans="141:141">
      <c r="EK51885" s="598"/>
    </row>
    <row r="51886" spans="141:141">
      <c r="EK51886" s="598"/>
    </row>
    <row r="51887" spans="141:141">
      <c r="EK51887" s="598"/>
    </row>
    <row r="51888" spans="141:141">
      <c r="EK51888" s="598"/>
    </row>
    <row r="51889" spans="141:141">
      <c r="EK51889" s="598"/>
    </row>
    <row r="51890" spans="141:141">
      <c r="EK51890" s="598"/>
    </row>
    <row r="51891" spans="141:141">
      <c r="EK51891" s="598"/>
    </row>
    <row r="51892" spans="141:141">
      <c r="EK51892" s="598"/>
    </row>
    <row r="51893" spans="141:141">
      <c r="EK51893" s="598"/>
    </row>
    <row r="51894" spans="141:141">
      <c r="EK51894" s="598"/>
    </row>
    <row r="51895" spans="141:141">
      <c r="EK51895" s="598"/>
    </row>
    <row r="51896" spans="141:141">
      <c r="EK51896" s="598"/>
    </row>
    <row r="51897" spans="141:141">
      <c r="EK51897" s="598"/>
    </row>
    <row r="51898" spans="141:141">
      <c r="EK51898" s="598"/>
    </row>
    <row r="51899" spans="141:141">
      <c r="EK51899" s="598"/>
    </row>
    <row r="51900" spans="141:141">
      <c r="EK51900" s="598"/>
    </row>
    <row r="51901" spans="141:141">
      <c r="EK51901" s="598"/>
    </row>
    <row r="51902" spans="141:141">
      <c r="EK51902" s="598"/>
    </row>
    <row r="51903" spans="141:141">
      <c r="EK51903" s="598"/>
    </row>
    <row r="51904" spans="141:141">
      <c r="EK51904" s="598"/>
    </row>
    <row r="51905" spans="141:141">
      <c r="EK51905" s="598"/>
    </row>
    <row r="51906" spans="141:141">
      <c r="EK51906" s="598"/>
    </row>
    <row r="51907" spans="141:141">
      <c r="EK51907" s="598"/>
    </row>
    <row r="51908" spans="141:141">
      <c r="EK51908" s="598"/>
    </row>
    <row r="51909" spans="141:141">
      <c r="EK51909" s="598"/>
    </row>
    <row r="51910" spans="141:141">
      <c r="EK51910" s="598"/>
    </row>
    <row r="51911" spans="141:141">
      <c r="EK51911" s="598"/>
    </row>
    <row r="51912" spans="141:141">
      <c r="EK51912" s="598"/>
    </row>
    <row r="51913" spans="141:141">
      <c r="EK51913" s="598"/>
    </row>
    <row r="51914" spans="141:141">
      <c r="EK51914" s="598"/>
    </row>
    <row r="51915" spans="141:141">
      <c r="EK51915" s="598"/>
    </row>
    <row r="51916" spans="141:141">
      <c r="EK51916" s="598"/>
    </row>
    <row r="51917" spans="141:141">
      <c r="EK51917" s="598"/>
    </row>
    <row r="51918" spans="141:141">
      <c r="EK51918" s="598"/>
    </row>
    <row r="51919" spans="141:141">
      <c r="EK51919" s="598"/>
    </row>
    <row r="51920" spans="141:141">
      <c r="EK51920" s="598"/>
    </row>
    <row r="51921" spans="141:141">
      <c r="EK51921" s="598"/>
    </row>
    <row r="51922" spans="141:141">
      <c r="EK51922" s="598"/>
    </row>
    <row r="51923" spans="141:141">
      <c r="EK51923" s="598"/>
    </row>
    <row r="51924" spans="141:141">
      <c r="EK51924" s="598"/>
    </row>
    <row r="51925" spans="141:141">
      <c r="EK51925" s="598"/>
    </row>
    <row r="51926" spans="141:141">
      <c r="EK51926" s="598"/>
    </row>
    <row r="51927" spans="141:141">
      <c r="EK51927" s="598"/>
    </row>
    <row r="51928" spans="141:141">
      <c r="EK51928" s="598"/>
    </row>
    <row r="51929" spans="141:141">
      <c r="EK51929" s="598"/>
    </row>
    <row r="51930" spans="141:141">
      <c r="EK51930" s="598"/>
    </row>
    <row r="51931" spans="141:141">
      <c r="EK51931" s="598"/>
    </row>
    <row r="51932" spans="141:141">
      <c r="EK51932" s="598"/>
    </row>
    <row r="51933" spans="141:141">
      <c r="EK51933" s="598"/>
    </row>
    <row r="51934" spans="141:141">
      <c r="EK51934" s="598"/>
    </row>
    <row r="51935" spans="141:141">
      <c r="EK51935" s="598"/>
    </row>
    <row r="51936" spans="141:141">
      <c r="EK51936" s="598"/>
    </row>
    <row r="51937" spans="141:141">
      <c r="EK51937" s="598"/>
    </row>
    <row r="51938" spans="141:141">
      <c r="EK51938" s="598"/>
    </row>
    <row r="51939" spans="141:141">
      <c r="EK51939" s="598"/>
    </row>
    <row r="51940" spans="141:141">
      <c r="EK51940" s="598"/>
    </row>
    <row r="51941" spans="141:141">
      <c r="EK51941" s="598"/>
    </row>
    <row r="51942" spans="141:141">
      <c r="EK51942" s="598"/>
    </row>
    <row r="51943" spans="141:141">
      <c r="EK51943" s="598"/>
    </row>
    <row r="51944" spans="141:141">
      <c r="EK51944" s="598"/>
    </row>
    <row r="51945" spans="141:141">
      <c r="EK51945" s="598"/>
    </row>
    <row r="51946" spans="141:141">
      <c r="EK51946" s="598"/>
    </row>
    <row r="51947" spans="141:141">
      <c r="EK51947" s="598"/>
    </row>
    <row r="51948" spans="141:141">
      <c r="EK51948" s="598"/>
    </row>
    <row r="51949" spans="141:141">
      <c r="EK51949" s="598"/>
    </row>
    <row r="51950" spans="141:141">
      <c r="EK51950" s="598"/>
    </row>
    <row r="51951" spans="141:141">
      <c r="EK51951" s="598"/>
    </row>
    <row r="51952" spans="141:141">
      <c r="EK51952" s="598"/>
    </row>
    <row r="51953" spans="141:141">
      <c r="EK51953" s="598"/>
    </row>
    <row r="51954" spans="141:141">
      <c r="EK51954" s="598"/>
    </row>
    <row r="51955" spans="141:141">
      <c r="EK51955" s="598"/>
    </row>
    <row r="51956" spans="141:141">
      <c r="EK51956" s="598"/>
    </row>
    <row r="51957" spans="141:141">
      <c r="EK51957" s="598"/>
    </row>
    <row r="51958" spans="141:141">
      <c r="EK51958" s="598"/>
    </row>
    <row r="51959" spans="141:141">
      <c r="EK51959" s="598"/>
    </row>
    <row r="51960" spans="141:141">
      <c r="EK51960" s="598"/>
    </row>
    <row r="51961" spans="141:141">
      <c r="EK51961" s="598"/>
    </row>
    <row r="51962" spans="141:141">
      <c r="EK51962" s="598"/>
    </row>
    <row r="51963" spans="141:141">
      <c r="EK51963" s="598"/>
    </row>
    <row r="51964" spans="141:141">
      <c r="EK51964" s="598"/>
    </row>
    <row r="51965" spans="141:141">
      <c r="EK51965" s="598"/>
    </row>
    <row r="51966" spans="141:141">
      <c r="EK51966" s="598"/>
    </row>
    <row r="51967" spans="141:141">
      <c r="EK51967" s="598"/>
    </row>
    <row r="51968" spans="141:141">
      <c r="EK51968" s="598"/>
    </row>
    <row r="51969" spans="141:141">
      <c r="EK51969" s="598"/>
    </row>
    <row r="51970" spans="141:141">
      <c r="EK51970" s="598"/>
    </row>
    <row r="51971" spans="141:141">
      <c r="EK51971" s="598"/>
    </row>
    <row r="51972" spans="141:141">
      <c r="EK51972" s="598"/>
    </row>
    <row r="51973" spans="141:141">
      <c r="EK51973" s="598"/>
    </row>
    <row r="51974" spans="141:141">
      <c r="EK51974" s="598"/>
    </row>
    <row r="51975" spans="141:141">
      <c r="EK51975" s="598"/>
    </row>
    <row r="51976" spans="141:141">
      <c r="EK51976" s="598"/>
    </row>
    <row r="51977" spans="141:141">
      <c r="EK51977" s="598"/>
    </row>
    <row r="51978" spans="141:141">
      <c r="EK51978" s="598"/>
    </row>
    <row r="51979" spans="141:141">
      <c r="EK51979" s="598"/>
    </row>
    <row r="51980" spans="141:141">
      <c r="EK51980" s="598"/>
    </row>
    <row r="51981" spans="141:141">
      <c r="EK51981" s="598"/>
    </row>
    <row r="51982" spans="141:141">
      <c r="EK51982" s="598"/>
    </row>
    <row r="51983" spans="141:141">
      <c r="EK51983" s="598"/>
    </row>
    <row r="51984" spans="141:141">
      <c r="EK51984" s="598"/>
    </row>
    <row r="51985" spans="141:141">
      <c r="EK51985" s="598"/>
    </row>
    <row r="51986" spans="141:141">
      <c r="EK51986" s="598"/>
    </row>
    <row r="51987" spans="141:141">
      <c r="EK51987" s="598"/>
    </row>
    <row r="51988" spans="141:141">
      <c r="EK51988" s="598"/>
    </row>
    <row r="51989" spans="141:141">
      <c r="EK51989" s="598"/>
    </row>
    <row r="51990" spans="141:141">
      <c r="EK51990" s="598"/>
    </row>
    <row r="51991" spans="141:141">
      <c r="EK51991" s="598"/>
    </row>
    <row r="51992" spans="141:141">
      <c r="EK51992" s="598"/>
    </row>
    <row r="51993" spans="141:141">
      <c r="EK51993" s="598"/>
    </row>
    <row r="51994" spans="141:141">
      <c r="EK51994" s="598"/>
    </row>
    <row r="51995" spans="141:141">
      <c r="EK51995" s="598"/>
    </row>
    <row r="51996" spans="141:141">
      <c r="EK51996" s="598"/>
    </row>
    <row r="51997" spans="141:141">
      <c r="EK51997" s="598"/>
    </row>
    <row r="51998" spans="141:141">
      <c r="EK51998" s="598"/>
    </row>
    <row r="51999" spans="141:141">
      <c r="EK51999" s="598"/>
    </row>
    <row r="52000" spans="141:141">
      <c r="EK52000" s="598"/>
    </row>
    <row r="52001" spans="141:141">
      <c r="EK52001" s="598"/>
    </row>
    <row r="52002" spans="141:141">
      <c r="EK52002" s="598"/>
    </row>
    <row r="52003" spans="141:141">
      <c r="EK52003" s="598"/>
    </row>
    <row r="52004" spans="141:141">
      <c r="EK52004" s="598"/>
    </row>
    <row r="52005" spans="141:141">
      <c r="EK52005" s="598"/>
    </row>
    <row r="52006" spans="141:141">
      <c r="EK52006" s="598"/>
    </row>
    <row r="52007" spans="141:141">
      <c r="EK52007" s="598"/>
    </row>
    <row r="52008" spans="141:141">
      <c r="EK52008" s="598"/>
    </row>
    <row r="52009" spans="141:141">
      <c r="EK52009" s="598"/>
    </row>
    <row r="52010" spans="141:141">
      <c r="EK52010" s="598"/>
    </row>
    <row r="52011" spans="141:141">
      <c r="EK52011" s="598"/>
    </row>
    <row r="52012" spans="141:141">
      <c r="EK52012" s="598"/>
    </row>
    <row r="52013" spans="141:141">
      <c r="EK52013" s="598"/>
    </row>
    <row r="52014" spans="141:141">
      <c r="EK52014" s="598"/>
    </row>
    <row r="52015" spans="141:141">
      <c r="EK52015" s="598"/>
    </row>
    <row r="52016" spans="141:141">
      <c r="EK52016" s="598"/>
    </row>
    <row r="52017" spans="141:141">
      <c r="EK52017" s="598"/>
    </row>
    <row r="52018" spans="141:141">
      <c r="EK52018" s="598"/>
    </row>
    <row r="52019" spans="141:141">
      <c r="EK52019" s="598"/>
    </row>
    <row r="52020" spans="141:141">
      <c r="EK52020" s="598"/>
    </row>
    <row r="52021" spans="141:141">
      <c r="EK52021" s="598"/>
    </row>
    <row r="52022" spans="141:141">
      <c r="EK52022" s="598"/>
    </row>
    <row r="52023" spans="141:141">
      <c r="EK52023" s="598"/>
    </row>
    <row r="52024" spans="141:141">
      <c r="EK52024" s="598"/>
    </row>
    <row r="52025" spans="141:141">
      <c r="EK52025" s="598"/>
    </row>
    <row r="52026" spans="141:141">
      <c r="EK52026" s="598"/>
    </row>
    <row r="52027" spans="141:141">
      <c r="EK52027" s="598"/>
    </row>
    <row r="52028" spans="141:141">
      <c r="EK52028" s="598"/>
    </row>
    <row r="52029" spans="141:141">
      <c r="EK52029" s="598"/>
    </row>
    <row r="52030" spans="141:141">
      <c r="EK52030" s="598"/>
    </row>
    <row r="52031" spans="141:141">
      <c r="EK52031" s="598"/>
    </row>
    <row r="52032" spans="141:141">
      <c r="EK52032" s="598"/>
    </row>
    <row r="52033" spans="141:141">
      <c r="EK52033" s="598"/>
    </row>
    <row r="52034" spans="141:141">
      <c r="EK52034" s="598"/>
    </row>
    <row r="52035" spans="141:141">
      <c r="EK52035" s="598"/>
    </row>
    <row r="52036" spans="141:141">
      <c r="EK52036" s="598"/>
    </row>
    <row r="52037" spans="141:141">
      <c r="EK52037" s="598"/>
    </row>
    <row r="52038" spans="141:141">
      <c r="EK52038" s="598"/>
    </row>
    <row r="52039" spans="141:141">
      <c r="EK52039" s="598"/>
    </row>
    <row r="52040" spans="141:141">
      <c r="EK52040" s="598"/>
    </row>
    <row r="52041" spans="141:141">
      <c r="EK52041" s="598"/>
    </row>
    <row r="52042" spans="141:141">
      <c r="EK52042" s="598"/>
    </row>
    <row r="52043" spans="141:141">
      <c r="EK52043" s="598"/>
    </row>
    <row r="52044" spans="141:141">
      <c r="EK52044" s="598"/>
    </row>
    <row r="52045" spans="141:141">
      <c r="EK52045" s="598"/>
    </row>
    <row r="52046" spans="141:141">
      <c r="EK52046" s="598"/>
    </row>
    <row r="52047" spans="141:141">
      <c r="EK52047" s="598"/>
    </row>
    <row r="52048" spans="141:141">
      <c r="EK52048" s="598"/>
    </row>
    <row r="52049" spans="141:141">
      <c r="EK52049" s="598"/>
    </row>
    <row r="52050" spans="141:141">
      <c r="EK52050" s="598"/>
    </row>
    <row r="52051" spans="141:141">
      <c r="EK52051" s="598"/>
    </row>
    <row r="52052" spans="141:141">
      <c r="EK52052" s="598"/>
    </row>
    <row r="52053" spans="141:141">
      <c r="EK52053" s="598"/>
    </row>
    <row r="52054" spans="141:141">
      <c r="EK52054" s="598"/>
    </row>
    <row r="52055" spans="141:141">
      <c r="EK52055" s="598"/>
    </row>
    <row r="52056" spans="141:141">
      <c r="EK52056" s="598"/>
    </row>
    <row r="52057" spans="141:141">
      <c r="EK52057" s="598"/>
    </row>
    <row r="52058" spans="141:141">
      <c r="EK52058" s="598"/>
    </row>
    <row r="52059" spans="141:141">
      <c r="EK52059" s="598"/>
    </row>
    <row r="52060" spans="141:141">
      <c r="EK52060" s="598"/>
    </row>
    <row r="52061" spans="141:141">
      <c r="EK52061" s="598"/>
    </row>
    <row r="52062" spans="141:141">
      <c r="EK52062" s="598"/>
    </row>
    <row r="52063" spans="141:141">
      <c r="EK52063" s="598"/>
    </row>
    <row r="52064" spans="141:141">
      <c r="EK52064" s="598"/>
    </row>
    <row r="52065" spans="141:141">
      <c r="EK52065" s="598"/>
    </row>
    <row r="52066" spans="141:141">
      <c r="EK52066" s="598"/>
    </row>
    <row r="52067" spans="141:141">
      <c r="EK52067" s="598"/>
    </row>
    <row r="52068" spans="141:141">
      <c r="EK52068" s="598"/>
    </row>
    <row r="52069" spans="141:141">
      <c r="EK52069" s="598"/>
    </row>
    <row r="52070" spans="141:141">
      <c r="EK52070" s="598"/>
    </row>
    <row r="52071" spans="141:141">
      <c r="EK52071" s="598"/>
    </row>
    <row r="52072" spans="141:141">
      <c r="EK52072" s="598"/>
    </row>
    <row r="52073" spans="141:141">
      <c r="EK52073" s="598"/>
    </row>
    <row r="52074" spans="141:141">
      <c r="EK52074" s="598"/>
    </row>
    <row r="52075" spans="141:141">
      <c r="EK52075" s="598"/>
    </row>
    <row r="52076" spans="141:141">
      <c r="EK52076" s="598"/>
    </row>
    <row r="52077" spans="141:141">
      <c r="EK52077" s="598"/>
    </row>
    <row r="52078" spans="141:141">
      <c r="EK52078" s="598"/>
    </row>
    <row r="52079" spans="141:141">
      <c r="EK52079" s="598"/>
    </row>
    <row r="52080" spans="141:141">
      <c r="EK52080" s="598"/>
    </row>
    <row r="52081" spans="141:141">
      <c r="EK52081" s="598"/>
    </row>
    <row r="52082" spans="141:141">
      <c r="EK52082" s="598"/>
    </row>
    <row r="52083" spans="141:141">
      <c r="EK52083" s="598"/>
    </row>
    <row r="52084" spans="141:141">
      <c r="EK52084" s="598"/>
    </row>
    <row r="52085" spans="141:141">
      <c r="EK52085" s="598"/>
    </row>
    <row r="52086" spans="141:141">
      <c r="EK52086" s="598"/>
    </row>
    <row r="52087" spans="141:141">
      <c r="EK52087" s="598"/>
    </row>
    <row r="52088" spans="141:141">
      <c r="EK52088" s="598"/>
    </row>
    <row r="52089" spans="141:141">
      <c r="EK52089" s="598"/>
    </row>
    <row r="52090" spans="141:141">
      <c r="EK52090" s="598"/>
    </row>
    <row r="52091" spans="141:141">
      <c r="EK52091" s="598"/>
    </row>
    <row r="52092" spans="141:141">
      <c r="EK52092" s="598"/>
    </row>
    <row r="52093" spans="141:141">
      <c r="EK52093" s="598"/>
    </row>
    <row r="52094" spans="141:141">
      <c r="EK52094" s="598"/>
    </row>
    <row r="52095" spans="141:141">
      <c r="EK52095" s="598"/>
    </row>
    <row r="52096" spans="141:141">
      <c r="EK52096" s="598"/>
    </row>
    <row r="52097" spans="141:141">
      <c r="EK52097" s="598"/>
    </row>
    <row r="52098" spans="141:141">
      <c r="EK52098" s="598"/>
    </row>
    <row r="52099" spans="141:141">
      <c r="EK52099" s="598"/>
    </row>
    <row r="52100" spans="141:141">
      <c r="EK52100" s="598"/>
    </row>
    <row r="52101" spans="141:141">
      <c r="EK52101" s="598"/>
    </row>
    <row r="52102" spans="141:141">
      <c r="EK52102" s="598"/>
    </row>
    <row r="52103" spans="141:141">
      <c r="EK52103" s="598"/>
    </row>
    <row r="52104" spans="141:141">
      <c r="EK52104" s="598"/>
    </row>
    <row r="52105" spans="141:141">
      <c r="EK52105" s="598"/>
    </row>
    <row r="52106" spans="141:141">
      <c r="EK52106" s="598"/>
    </row>
    <row r="52107" spans="141:141">
      <c r="EK52107" s="598"/>
    </row>
    <row r="52108" spans="141:141">
      <c r="EK52108" s="598"/>
    </row>
    <row r="52109" spans="141:141">
      <c r="EK52109" s="598"/>
    </row>
    <row r="52110" spans="141:141">
      <c r="EK52110" s="598"/>
    </row>
    <row r="52111" spans="141:141">
      <c r="EK52111" s="598"/>
    </row>
    <row r="52112" spans="141:141">
      <c r="EK52112" s="598"/>
    </row>
    <row r="52113" spans="141:141">
      <c r="EK52113" s="598"/>
    </row>
    <row r="52114" spans="141:141">
      <c r="EK52114" s="598"/>
    </row>
    <row r="52115" spans="141:141">
      <c r="EK52115" s="598"/>
    </row>
    <row r="52116" spans="141:141">
      <c r="EK52116" s="598"/>
    </row>
    <row r="52117" spans="141:141">
      <c r="EK52117" s="598"/>
    </row>
    <row r="52118" spans="141:141">
      <c r="EK52118" s="598"/>
    </row>
    <row r="52119" spans="141:141">
      <c r="EK52119" s="598"/>
    </row>
    <row r="52120" spans="141:141">
      <c r="EK52120" s="598"/>
    </row>
    <row r="52121" spans="141:141">
      <c r="EK52121" s="598"/>
    </row>
    <row r="52122" spans="141:141">
      <c r="EK52122" s="598"/>
    </row>
    <row r="52123" spans="141:141">
      <c r="EK52123" s="598"/>
    </row>
    <row r="52124" spans="141:141">
      <c r="EK52124" s="598"/>
    </row>
    <row r="52125" spans="141:141">
      <c r="EK52125" s="598"/>
    </row>
    <row r="52126" spans="141:141">
      <c r="EK52126" s="598"/>
    </row>
    <row r="52127" spans="141:141">
      <c r="EK52127" s="598"/>
    </row>
    <row r="52128" spans="141:141">
      <c r="EK52128" s="598"/>
    </row>
    <row r="52129" spans="141:141">
      <c r="EK52129" s="598"/>
    </row>
    <row r="52130" spans="141:141">
      <c r="EK52130" s="598"/>
    </row>
    <row r="52131" spans="141:141">
      <c r="EK52131" s="598"/>
    </row>
    <row r="52132" spans="141:141">
      <c r="EK52132" s="598"/>
    </row>
    <row r="52133" spans="141:141">
      <c r="EK52133" s="598"/>
    </row>
    <row r="52134" spans="141:141">
      <c r="EK52134" s="598"/>
    </row>
    <row r="52135" spans="141:141">
      <c r="EK52135" s="598"/>
    </row>
    <row r="52136" spans="141:141">
      <c r="EK52136" s="598"/>
    </row>
    <row r="52137" spans="141:141">
      <c r="EK52137" s="598"/>
    </row>
    <row r="52138" spans="141:141">
      <c r="EK52138" s="598"/>
    </row>
    <row r="52139" spans="141:141">
      <c r="EK52139" s="598"/>
    </row>
    <row r="52140" spans="141:141">
      <c r="EK52140" s="598"/>
    </row>
    <row r="52141" spans="141:141">
      <c r="EK52141" s="598"/>
    </row>
    <row r="52142" spans="141:141">
      <c r="EK52142" s="598"/>
    </row>
    <row r="52143" spans="141:141">
      <c r="EK52143" s="598"/>
    </row>
    <row r="52144" spans="141:141">
      <c r="EK52144" s="598"/>
    </row>
    <row r="52145" spans="141:141">
      <c r="EK52145" s="598"/>
    </row>
    <row r="52146" spans="141:141">
      <c r="EK52146" s="598"/>
    </row>
    <row r="52147" spans="141:141">
      <c r="EK52147" s="598"/>
    </row>
    <row r="52148" spans="141:141">
      <c r="EK52148" s="598"/>
    </row>
    <row r="52149" spans="141:141">
      <c r="EK52149" s="598"/>
    </row>
    <row r="52150" spans="141:141">
      <c r="EK52150" s="598"/>
    </row>
    <row r="52151" spans="141:141">
      <c r="EK52151" s="598"/>
    </row>
    <row r="52152" spans="141:141">
      <c r="EK52152" s="598"/>
    </row>
    <row r="52153" spans="141:141">
      <c r="EK52153" s="598"/>
    </row>
    <row r="52154" spans="141:141">
      <c r="EK52154" s="598"/>
    </row>
    <row r="52155" spans="141:141">
      <c r="EK52155" s="598"/>
    </row>
    <row r="52156" spans="141:141">
      <c r="EK52156" s="598"/>
    </row>
    <row r="52157" spans="141:141">
      <c r="EK52157" s="598"/>
    </row>
    <row r="52158" spans="141:141">
      <c r="EK52158" s="598"/>
    </row>
    <row r="52159" spans="141:141">
      <c r="EK52159" s="598"/>
    </row>
    <row r="52160" spans="141:141">
      <c r="EK52160" s="598"/>
    </row>
    <row r="52161" spans="141:141">
      <c r="EK52161" s="598"/>
    </row>
    <row r="52162" spans="141:141">
      <c r="EK52162" s="598"/>
    </row>
    <row r="52163" spans="141:141">
      <c r="EK52163" s="598"/>
    </row>
    <row r="52164" spans="141:141">
      <c r="EK52164" s="598"/>
    </row>
    <row r="52165" spans="141:141">
      <c r="EK52165" s="598"/>
    </row>
    <row r="52166" spans="141:141">
      <c r="EK52166" s="598"/>
    </row>
    <row r="52167" spans="141:141">
      <c r="EK52167" s="598"/>
    </row>
    <row r="52168" spans="141:141">
      <c r="EK52168" s="598"/>
    </row>
    <row r="52169" spans="141:141">
      <c r="EK52169" s="598"/>
    </row>
    <row r="52170" spans="141:141">
      <c r="EK52170" s="598"/>
    </row>
    <row r="52171" spans="141:141">
      <c r="EK52171" s="598"/>
    </row>
    <row r="52172" spans="141:141">
      <c r="EK52172" s="598"/>
    </row>
    <row r="52173" spans="141:141">
      <c r="EK52173" s="598"/>
    </row>
    <row r="52174" spans="141:141">
      <c r="EK52174" s="598"/>
    </row>
    <row r="52175" spans="141:141">
      <c r="EK52175" s="598"/>
    </row>
    <row r="52176" spans="141:141">
      <c r="EK52176" s="598"/>
    </row>
    <row r="52177" spans="141:141">
      <c r="EK52177" s="598"/>
    </row>
    <row r="52178" spans="141:141">
      <c r="EK52178" s="598"/>
    </row>
    <row r="52179" spans="141:141">
      <c r="EK52179" s="598"/>
    </row>
    <row r="52180" spans="141:141">
      <c r="EK52180" s="598"/>
    </row>
    <row r="52181" spans="141:141">
      <c r="EK52181" s="598"/>
    </row>
    <row r="52182" spans="141:141">
      <c r="EK52182" s="598"/>
    </row>
    <row r="52183" spans="141:141">
      <c r="EK52183" s="598"/>
    </row>
    <row r="52184" spans="141:141">
      <c r="EK52184" s="598"/>
    </row>
    <row r="52185" spans="141:141">
      <c r="EK52185" s="598"/>
    </row>
    <row r="52186" spans="141:141">
      <c r="EK52186" s="598"/>
    </row>
    <row r="52187" spans="141:141">
      <c r="EK52187" s="598"/>
    </row>
    <row r="52188" spans="141:141">
      <c r="EK52188" s="598"/>
    </row>
    <row r="52189" spans="141:141">
      <c r="EK52189" s="598"/>
    </row>
    <row r="52190" spans="141:141">
      <c r="EK52190" s="598"/>
    </row>
    <row r="52191" spans="141:141">
      <c r="EK52191" s="598"/>
    </row>
    <row r="52192" spans="141:141">
      <c r="EK52192" s="598"/>
    </row>
    <row r="52193" spans="141:141">
      <c r="EK52193" s="598"/>
    </row>
    <row r="52194" spans="141:141">
      <c r="EK52194" s="598"/>
    </row>
    <row r="52195" spans="141:141">
      <c r="EK52195" s="598"/>
    </row>
    <row r="52196" spans="141:141">
      <c r="EK52196" s="598"/>
    </row>
    <row r="52197" spans="141:141">
      <c r="EK52197" s="598"/>
    </row>
    <row r="52198" spans="141:141">
      <c r="EK52198" s="598"/>
    </row>
    <row r="52199" spans="141:141">
      <c r="EK52199" s="598"/>
    </row>
    <row r="52200" spans="141:141">
      <c r="EK52200" s="598"/>
    </row>
    <row r="52201" spans="141:141">
      <c r="EK52201" s="598"/>
    </row>
    <row r="52202" spans="141:141">
      <c r="EK52202" s="598"/>
    </row>
    <row r="52203" spans="141:141">
      <c r="EK52203" s="598"/>
    </row>
    <row r="52204" spans="141:141">
      <c r="EK52204" s="598"/>
    </row>
    <row r="52205" spans="141:141">
      <c r="EK52205" s="598"/>
    </row>
    <row r="52206" spans="141:141">
      <c r="EK52206" s="598"/>
    </row>
    <row r="52207" spans="141:141">
      <c r="EK52207" s="598"/>
    </row>
    <row r="52208" spans="141:141">
      <c r="EK52208" s="598"/>
    </row>
    <row r="52209" spans="141:141">
      <c r="EK52209" s="598"/>
    </row>
    <row r="52210" spans="141:141">
      <c r="EK52210" s="598"/>
    </row>
    <row r="52211" spans="141:141">
      <c r="EK52211" s="598"/>
    </row>
    <row r="52212" spans="141:141">
      <c r="EK52212" s="598"/>
    </row>
    <row r="52213" spans="141:141">
      <c r="EK52213" s="598"/>
    </row>
    <row r="52214" spans="141:141">
      <c r="EK52214" s="598"/>
    </row>
    <row r="52215" spans="141:141">
      <c r="EK52215" s="598"/>
    </row>
    <row r="52216" spans="141:141">
      <c r="EK52216" s="598"/>
    </row>
    <row r="52217" spans="141:141">
      <c r="EK52217" s="598"/>
    </row>
    <row r="52218" spans="141:141">
      <c r="EK52218" s="598"/>
    </row>
    <row r="52219" spans="141:141">
      <c r="EK52219" s="598"/>
    </row>
    <row r="52220" spans="141:141">
      <c r="EK52220" s="598"/>
    </row>
    <row r="52221" spans="141:141">
      <c r="EK52221" s="598"/>
    </row>
    <row r="52222" spans="141:141">
      <c r="EK52222" s="598"/>
    </row>
    <row r="52223" spans="141:141">
      <c r="EK52223" s="598"/>
    </row>
    <row r="52224" spans="141:141">
      <c r="EK52224" s="598"/>
    </row>
    <row r="52225" spans="141:141">
      <c r="EK52225" s="598"/>
    </row>
    <row r="52226" spans="141:141">
      <c r="EK52226" s="598"/>
    </row>
    <row r="52227" spans="141:141">
      <c r="EK52227" s="598"/>
    </row>
    <row r="52228" spans="141:141">
      <c r="EK52228" s="598"/>
    </row>
    <row r="52229" spans="141:141">
      <c r="EK52229" s="598"/>
    </row>
    <row r="52230" spans="141:141">
      <c r="EK52230" s="598"/>
    </row>
    <row r="52231" spans="141:141">
      <c r="EK52231" s="598"/>
    </row>
    <row r="52232" spans="141:141">
      <c r="EK52232" s="598"/>
    </row>
    <row r="52233" spans="141:141">
      <c r="EK52233" s="598"/>
    </row>
    <row r="52234" spans="141:141">
      <c r="EK52234" s="598"/>
    </row>
    <row r="52235" spans="141:141">
      <c r="EK52235" s="598"/>
    </row>
    <row r="52236" spans="141:141">
      <c r="EK52236" s="598"/>
    </row>
    <row r="52237" spans="141:141">
      <c r="EK52237" s="598"/>
    </row>
    <row r="52238" spans="141:141">
      <c r="EK52238" s="598"/>
    </row>
    <row r="52239" spans="141:141">
      <c r="EK52239" s="598"/>
    </row>
    <row r="52240" spans="141:141">
      <c r="EK52240" s="598"/>
    </row>
    <row r="52241" spans="141:141">
      <c r="EK52241" s="598"/>
    </row>
    <row r="52242" spans="141:141">
      <c r="EK52242" s="598"/>
    </row>
    <row r="52243" spans="141:141">
      <c r="EK52243" s="598"/>
    </row>
    <row r="52244" spans="141:141">
      <c r="EK52244" s="598"/>
    </row>
    <row r="52245" spans="141:141">
      <c r="EK52245" s="598"/>
    </row>
    <row r="52246" spans="141:141">
      <c r="EK52246" s="598"/>
    </row>
    <row r="52247" spans="141:141">
      <c r="EK52247" s="598"/>
    </row>
    <row r="52248" spans="141:141">
      <c r="EK52248" s="598"/>
    </row>
    <row r="52249" spans="141:141">
      <c r="EK52249" s="598"/>
    </row>
    <row r="52250" spans="141:141">
      <c r="EK52250" s="598"/>
    </row>
    <row r="52251" spans="141:141">
      <c r="EK52251" s="598"/>
    </row>
    <row r="52252" spans="141:141">
      <c r="EK52252" s="598"/>
    </row>
    <row r="52253" spans="141:141">
      <c r="EK52253" s="598"/>
    </row>
    <row r="52254" spans="141:141">
      <c r="EK52254" s="598"/>
    </row>
    <row r="52255" spans="141:141">
      <c r="EK52255" s="598"/>
    </row>
    <row r="52256" spans="141:141">
      <c r="EK52256" s="598"/>
    </row>
    <row r="52257" spans="141:141">
      <c r="EK52257" s="598"/>
    </row>
    <row r="52258" spans="141:141">
      <c r="EK52258" s="598"/>
    </row>
    <row r="52259" spans="141:141">
      <c r="EK52259" s="598"/>
    </row>
    <row r="52260" spans="141:141">
      <c r="EK52260" s="598"/>
    </row>
    <row r="52261" spans="141:141">
      <c r="EK52261" s="598"/>
    </row>
    <row r="52262" spans="141:141">
      <c r="EK52262" s="598"/>
    </row>
    <row r="52263" spans="141:141">
      <c r="EK52263" s="598"/>
    </row>
    <row r="52264" spans="141:141">
      <c r="EK52264" s="598"/>
    </row>
    <row r="52265" spans="141:141">
      <c r="EK52265" s="598"/>
    </row>
    <row r="52266" spans="141:141">
      <c r="EK52266" s="598"/>
    </row>
    <row r="52267" spans="141:141">
      <c r="EK52267" s="598"/>
    </row>
    <row r="52268" spans="141:141">
      <c r="EK52268" s="598"/>
    </row>
    <row r="52269" spans="141:141">
      <c r="EK52269" s="598"/>
    </row>
    <row r="52270" spans="141:141">
      <c r="EK52270" s="598"/>
    </row>
    <row r="52271" spans="141:141">
      <c r="EK52271" s="598"/>
    </row>
    <row r="52272" spans="141:141">
      <c r="EK52272" s="598"/>
    </row>
    <row r="52273" spans="141:141">
      <c r="EK52273" s="598"/>
    </row>
    <row r="52274" spans="141:141">
      <c r="EK52274" s="598"/>
    </row>
    <row r="52275" spans="141:141">
      <c r="EK52275" s="598"/>
    </row>
    <row r="52276" spans="141:141">
      <c r="EK52276" s="598"/>
    </row>
    <row r="52277" spans="141:141">
      <c r="EK52277" s="598"/>
    </row>
    <row r="52278" spans="141:141">
      <c r="EK52278" s="598"/>
    </row>
    <row r="52279" spans="141:141">
      <c r="EK52279" s="598"/>
    </row>
    <row r="52280" spans="141:141">
      <c r="EK52280" s="598"/>
    </row>
    <row r="52281" spans="141:141">
      <c r="EK52281" s="598"/>
    </row>
    <row r="52282" spans="141:141">
      <c r="EK52282" s="598"/>
    </row>
    <row r="52283" spans="141:141">
      <c r="EK52283" s="598"/>
    </row>
    <row r="52284" spans="141:141">
      <c r="EK52284" s="598"/>
    </row>
    <row r="52285" spans="141:141">
      <c r="EK52285" s="598"/>
    </row>
    <row r="52286" spans="141:141">
      <c r="EK52286" s="598"/>
    </row>
    <row r="52287" spans="141:141">
      <c r="EK52287" s="598"/>
    </row>
    <row r="52288" spans="141:141">
      <c r="EK52288" s="598"/>
    </row>
    <row r="52289" spans="141:141">
      <c r="EK52289" s="598"/>
    </row>
    <row r="52290" spans="141:141">
      <c r="EK52290" s="598"/>
    </row>
    <row r="52291" spans="141:141">
      <c r="EK52291" s="598"/>
    </row>
    <row r="52292" spans="141:141">
      <c r="EK52292" s="598"/>
    </row>
    <row r="52293" spans="141:141">
      <c r="EK52293" s="598"/>
    </row>
    <row r="52294" spans="141:141">
      <c r="EK52294" s="598"/>
    </row>
    <row r="52295" spans="141:141">
      <c r="EK52295" s="598"/>
    </row>
    <row r="52296" spans="141:141">
      <c r="EK52296" s="598"/>
    </row>
    <row r="52297" spans="141:141">
      <c r="EK52297" s="598"/>
    </row>
    <row r="52298" spans="141:141">
      <c r="EK52298" s="598"/>
    </row>
    <row r="52299" spans="141:141">
      <c r="EK52299" s="598"/>
    </row>
    <row r="52300" spans="141:141">
      <c r="EK52300" s="598"/>
    </row>
    <row r="52301" spans="141:141">
      <c r="EK52301" s="598"/>
    </row>
    <row r="52302" spans="141:141">
      <c r="EK52302" s="598"/>
    </row>
    <row r="52303" spans="141:141">
      <c r="EK52303" s="598"/>
    </row>
    <row r="52304" spans="141:141">
      <c r="EK52304" s="598"/>
    </row>
    <row r="52305" spans="141:141">
      <c r="EK52305" s="598"/>
    </row>
    <row r="52306" spans="141:141">
      <c r="EK52306" s="598"/>
    </row>
    <row r="52307" spans="141:141">
      <c r="EK52307" s="598"/>
    </row>
    <row r="52308" spans="141:141">
      <c r="EK52308" s="598"/>
    </row>
    <row r="52309" spans="141:141">
      <c r="EK52309" s="598"/>
    </row>
    <row r="52310" spans="141:141">
      <c r="EK52310" s="598"/>
    </row>
    <row r="52311" spans="141:141">
      <c r="EK52311" s="598"/>
    </row>
    <row r="52312" spans="141:141">
      <c r="EK52312" s="598"/>
    </row>
    <row r="52313" spans="141:141">
      <c r="EK52313" s="598"/>
    </row>
    <row r="52314" spans="141:141">
      <c r="EK52314" s="598"/>
    </row>
    <row r="52315" spans="141:141">
      <c r="EK52315" s="598"/>
    </row>
    <row r="52316" spans="141:141">
      <c r="EK52316" s="598"/>
    </row>
    <row r="52317" spans="141:141">
      <c r="EK52317" s="598"/>
    </row>
    <row r="52318" spans="141:141">
      <c r="EK52318" s="598"/>
    </row>
    <row r="52319" spans="141:141">
      <c r="EK52319" s="598"/>
    </row>
    <row r="52320" spans="141:141">
      <c r="EK52320" s="598"/>
    </row>
    <row r="52321" spans="141:141">
      <c r="EK52321" s="598"/>
    </row>
    <row r="52322" spans="141:141">
      <c r="EK52322" s="598"/>
    </row>
    <row r="52323" spans="141:141">
      <c r="EK52323" s="598"/>
    </row>
    <row r="52324" spans="141:141">
      <c r="EK52324" s="598"/>
    </row>
    <row r="52325" spans="141:141">
      <c r="EK52325" s="598"/>
    </row>
    <row r="52326" spans="141:141">
      <c r="EK52326" s="598"/>
    </row>
    <row r="52327" spans="141:141">
      <c r="EK52327" s="598"/>
    </row>
    <row r="52328" spans="141:141">
      <c r="EK52328" s="598"/>
    </row>
    <row r="52329" spans="141:141">
      <c r="EK52329" s="598"/>
    </row>
    <row r="52330" spans="141:141">
      <c r="EK52330" s="598"/>
    </row>
    <row r="52331" spans="141:141">
      <c r="EK52331" s="598"/>
    </row>
    <row r="52332" spans="141:141">
      <c r="EK52332" s="598"/>
    </row>
    <row r="52333" spans="141:141">
      <c r="EK52333" s="598"/>
    </row>
    <row r="52334" spans="141:141">
      <c r="EK52334" s="598"/>
    </row>
    <row r="52335" spans="141:141">
      <c r="EK52335" s="598"/>
    </row>
    <row r="52336" spans="141:141">
      <c r="EK52336" s="598"/>
    </row>
    <row r="52337" spans="141:141">
      <c r="EK52337" s="598"/>
    </row>
    <row r="52338" spans="141:141">
      <c r="EK52338" s="598"/>
    </row>
    <row r="52339" spans="141:141">
      <c r="EK52339" s="598"/>
    </row>
    <row r="52340" spans="141:141">
      <c r="EK52340" s="598"/>
    </row>
    <row r="52341" spans="141:141">
      <c r="EK52341" s="598"/>
    </row>
    <row r="52342" spans="141:141">
      <c r="EK52342" s="598"/>
    </row>
    <row r="52343" spans="141:141">
      <c r="EK52343" s="598"/>
    </row>
    <row r="52344" spans="141:141">
      <c r="EK52344" s="598"/>
    </row>
    <row r="52345" spans="141:141">
      <c r="EK52345" s="598"/>
    </row>
    <row r="52346" spans="141:141">
      <c r="EK52346" s="598"/>
    </row>
    <row r="52347" spans="141:141">
      <c r="EK52347" s="598"/>
    </row>
    <row r="52348" spans="141:141">
      <c r="EK52348" s="598"/>
    </row>
    <row r="52349" spans="141:141">
      <c r="EK52349" s="598"/>
    </row>
    <row r="52350" spans="141:141">
      <c r="EK52350" s="598"/>
    </row>
    <row r="52351" spans="141:141">
      <c r="EK52351" s="598"/>
    </row>
    <row r="52352" spans="141:141">
      <c r="EK52352" s="598"/>
    </row>
    <row r="52353" spans="141:141">
      <c r="EK52353" s="598"/>
    </row>
    <row r="52354" spans="141:141">
      <c r="EK52354" s="598"/>
    </row>
    <row r="52355" spans="141:141">
      <c r="EK52355" s="598"/>
    </row>
    <row r="52356" spans="141:141">
      <c r="EK52356" s="598"/>
    </row>
    <row r="52357" spans="141:141">
      <c r="EK52357" s="598"/>
    </row>
    <row r="52358" spans="141:141">
      <c r="EK52358" s="598"/>
    </row>
    <row r="52359" spans="141:141">
      <c r="EK52359" s="598"/>
    </row>
    <row r="52360" spans="141:141">
      <c r="EK52360" s="598"/>
    </row>
    <row r="52361" spans="141:141">
      <c r="EK52361" s="598"/>
    </row>
    <row r="52362" spans="141:141">
      <c r="EK52362" s="598"/>
    </row>
    <row r="52363" spans="141:141">
      <c r="EK52363" s="598"/>
    </row>
    <row r="52364" spans="141:141">
      <c r="EK52364" s="598"/>
    </row>
    <row r="52365" spans="141:141">
      <c r="EK52365" s="598"/>
    </row>
    <row r="52366" spans="141:141">
      <c r="EK52366" s="598"/>
    </row>
    <row r="52367" spans="141:141">
      <c r="EK52367" s="598"/>
    </row>
    <row r="52368" spans="141:141">
      <c r="EK52368" s="598"/>
    </row>
    <row r="52369" spans="141:141">
      <c r="EK52369" s="598"/>
    </row>
    <row r="52370" spans="141:141">
      <c r="EK52370" s="598"/>
    </row>
    <row r="52371" spans="141:141">
      <c r="EK52371" s="598"/>
    </row>
    <row r="52372" spans="141:141">
      <c r="EK52372" s="598"/>
    </row>
    <row r="52373" spans="141:141">
      <c r="EK52373" s="598"/>
    </row>
    <row r="52374" spans="141:141">
      <c r="EK52374" s="598"/>
    </row>
    <row r="52375" spans="141:141">
      <c r="EK52375" s="598"/>
    </row>
    <row r="52376" spans="141:141">
      <c r="EK52376" s="598"/>
    </row>
    <row r="52377" spans="141:141">
      <c r="EK52377" s="598"/>
    </row>
    <row r="52378" spans="141:141">
      <c r="EK52378" s="598"/>
    </row>
    <row r="52379" spans="141:141">
      <c r="EK52379" s="598"/>
    </row>
    <row r="52380" spans="141:141">
      <c r="EK52380" s="598"/>
    </row>
    <row r="52381" spans="141:141">
      <c r="EK52381" s="598"/>
    </row>
    <row r="52382" spans="141:141">
      <c r="EK52382" s="598"/>
    </row>
    <row r="52383" spans="141:141">
      <c r="EK52383" s="598"/>
    </row>
    <row r="52384" spans="141:141">
      <c r="EK52384" s="598"/>
    </row>
    <row r="52385" spans="141:141">
      <c r="EK52385" s="598"/>
    </row>
    <row r="52386" spans="141:141">
      <c r="EK52386" s="598"/>
    </row>
    <row r="52387" spans="141:141">
      <c r="EK52387" s="598"/>
    </row>
    <row r="52388" spans="141:141">
      <c r="EK52388" s="598"/>
    </row>
    <row r="52389" spans="141:141">
      <c r="EK52389" s="598"/>
    </row>
    <row r="52390" spans="141:141">
      <c r="EK52390" s="598"/>
    </row>
    <row r="52391" spans="141:141">
      <c r="EK52391" s="598"/>
    </row>
    <row r="52392" spans="141:141">
      <c r="EK52392" s="598"/>
    </row>
    <row r="52393" spans="141:141">
      <c r="EK52393" s="598"/>
    </row>
    <row r="52394" spans="141:141">
      <c r="EK52394" s="598"/>
    </row>
    <row r="52395" spans="141:141">
      <c r="EK52395" s="598"/>
    </row>
    <row r="52396" spans="141:141">
      <c r="EK52396" s="598"/>
    </row>
    <row r="52397" spans="141:141">
      <c r="EK52397" s="598"/>
    </row>
    <row r="52398" spans="141:141">
      <c r="EK52398" s="598"/>
    </row>
    <row r="52399" spans="141:141">
      <c r="EK52399" s="598"/>
    </row>
    <row r="52400" spans="141:141">
      <c r="EK52400" s="598"/>
    </row>
    <row r="52401" spans="141:141">
      <c r="EK52401" s="598"/>
    </row>
    <row r="52402" spans="141:141">
      <c r="EK52402" s="598"/>
    </row>
    <row r="52403" spans="141:141">
      <c r="EK52403" s="598"/>
    </row>
    <row r="52404" spans="141:141">
      <c r="EK52404" s="598"/>
    </row>
    <row r="52405" spans="141:141">
      <c r="EK52405" s="598"/>
    </row>
    <row r="52406" spans="141:141">
      <c r="EK52406" s="598"/>
    </row>
    <row r="52407" spans="141:141">
      <c r="EK52407" s="598"/>
    </row>
    <row r="52408" spans="141:141">
      <c r="EK52408" s="598"/>
    </row>
    <row r="52409" spans="141:141">
      <c r="EK52409" s="598"/>
    </row>
    <row r="52410" spans="141:141">
      <c r="EK52410" s="598"/>
    </row>
    <row r="52411" spans="141:141">
      <c r="EK52411" s="598"/>
    </row>
    <row r="52412" spans="141:141">
      <c r="EK52412" s="598"/>
    </row>
    <row r="52413" spans="141:141">
      <c r="EK52413" s="598"/>
    </row>
    <row r="52414" spans="141:141">
      <c r="EK52414" s="598"/>
    </row>
    <row r="52415" spans="141:141">
      <c r="EK52415" s="598"/>
    </row>
    <row r="52416" spans="141:141">
      <c r="EK52416" s="598"/>
    </row>
    <row r="52417" spans="141:141">
      <c r="EK52417" s="598"/>
    </row>
    <row r="52418" spans="141:141">
      <c r="EK52418" s="598"/>
    </row>
    <row r="52419" spans="141:141">
      <c r="EK52419" s="598"/>
    </row>
    <row r="52420" spans="141:141">
      <c r="EK52420" s="598"/>
    </row>
    <row r="52421" spans="141:141">
      <c r="EK52421" s="598"/>
    </row>
    <row r="52422" spans="141:141">
      <c r="EK52422" s="598"/>
    </row>
    <row r="52423" spans="141:141">
      <c r="EK52423" s="598"/>
    </row>
    <row r="52424" spans="141:141">
      <c r="EK52424" s="598"/>
    </row>
    <row r="52425" spans="141:141">
      <c r="EK52425" s="598"/>
    </row>
    <row r="52426" spans="141:141">
      <c r="EK52426" s="598"/>
    </row>
    <row r="52427" spans="141:141">
      <c r="EK52427" s="598"/>
    </row>
    <row r="52428" spans="141:141">
      <c r="EK52428" s="598"/>
    </row>
    <row r="52429" spans="141:141">
      <c r="EK52429" s="598"/>
    </row>
    <row r="52430" spans="141:141">
      <c r="EK52430" s="598"/>
    </row>
    <row r="52431" spans="141:141">
      <c r="EK52431" s="598"/>
    </row>
    <row r="52432" spans="141:141">
      <c r="EK52432" s="598"/>
    </row>
    <row r="52433" spans="141:141">
      <c r="EK52433" s="598"/>
    </row>
    <row r="52434" spans="141:141">
      <c r="EK52434" s="598"/>
    </row>
    <row r="52435" spans="141:141">
      <c r="EK52435" s="598"/>
    </row>
    <row r="52436" spans="141:141">
      <c r="EK52436" s="598"/>
    </row>
    <row r="52437" spans="141:141">
      <c r="EK52437" s="598"/>
    </row>
    <row r="52438" spans="141:141">
      <c r="EK52438" s="598"/>
    </row>
    <row r="52439" spans="141:141">
      <c r="EK52439" s="598"/>
    </row>
    <row r="52440" spans="141:141">
      <c r="EK52440" s="598"/>
    </row>
    <row r="52441" spans="141:141">
      <c r="EK52441" s="598"/>
    </row>
    <row r="52442" spans="141:141">
      <c r="EK52442" s="598"/>
    </row>
    <row r="52443" spans="141:141">
      <c r="EK52443" s="598"/>
    </row>
    <row r="52444" spans="141:141">
      <c r="EK52444" s="598"/>
    </row>
    <row r="52445" spans="141:141">
      <c r="EK52445" s="598"/>
    </row>
    <row r="52446" spans="141:141">
      <c r="EK52446" s="598"/>
    </row>
    <row r="52447" spans="141:141">
      <c r="EK52447" s="598"/>
    </row>
    <row r="52448" spans="141:141">
      <c r="EK52448" s="598"/>
    </row>
    <row r="52449" spans="141:141">
      <c r="EK52449" s="598"/>
    </row>
    <row r="52450" spans="141:141">
      <c r="EK52450" s="598"/>
    </row>
    <row r="52451" spans="141:141">
      <c r="EK52451" s="598"/>
    </row>
    <row r="52452" spans="141:141">
      <c r="EK52452" s="598"/>
    </row>
    <row r="52453" spans="141:141">
      <c r="EK52453" s="598"/>
    </row>
    <row r="52454" spans="141:141">
      <c r="EK52454" s="598"/>
    </row>
    <row r="52455" spans="141:141">
      <c r="EK52455" s="598"/>
    </row>
    <row r="52456" spans="141:141">
      <c r="EK52456" s="598"/>
    </row>
    <row r="52457" spans="141:141">
      <c r="EK52457" s="598"/>
    </row>
    <row r="52458" spans="141:141">
      <c r="EK52458" s="598"/>
    </row>
    <row r="52459" spans="141:141">
      <c r="EK52459" s="598"/>
    </row>
    <row r="52460" spans="141:141">
      <c r="EK52460" s="598"/>
    </row>
    <row r="52461" spans="141:141">
      <c r="EK52461" s="598"/>
    </row>
    <row r="52462" spans="141:141">
      <c r="EK52462" s="598"/>
    </row>
    <row r="52463" spans="141:141">
      <c r="EK52463" s="598"/>
    </row>
    <row r="52464" spans="141:141">
      <c r="EK52464" s="598"/>
    </row>
    <row r="52465" spans="141:141">
      <c r="EK52465" s="598"/>
    </row>
    <row r="52466" spans="141:141">
      <c r="EK52466" s="598"/>
    </row>
    <row r="52467" spans="141:141">
      <c r="EK52467" s="598"/>
    </row>
    <row r="52468" spans="141:141">
      <c r="EK52468" s="598"/>
    </row>
    <row r="52469" spans="141:141">
      <c r="EK52469" s="598"/>
    </row>
    <row r="52470" spans="141:141">
      <c r="EK52470" s="598"/>
    </row>
    <row r="52471" spans="141:141">
      <c r="EK52471" s="598"/>
    </row>
    <row r="52472" spans="141:141">
      <c r="EK52472" s="598"/>
    </row>
    <row r="52473" spans="141:141">
      <c r="EK52473" s="598"/>
    </row>
    <row r="52474" spans="141:141">
      <c r="EK52474" s="598"/>
    </row>
    <row r="52475" spans="141:141">
      <c r="EK52475" s="598"/>
    </row>
    <row r="52476" spans="141:141">
      <c r="EK52476" s="598"/>
    </row>
    <row r="52477" spans="141:141">
      <c r="EK52477" s="598"/>
    </row>
    <row r="52478" spans="141:141">
      <c r="EK52478" s="598"/>
    </row>
    <row r="52479" spans="141:141">
      <c r="EK52479" s="598"/>
    </row>
    <row r="52480" spans="141:141">
      <c r="EK52480" s="598"/>
    </row>
    <row r="52481" spans="141:141">
      <c r="EK52481" s="598"/>
    </row>
    <row r="52482" spans="141:141">
      <c r="EK52482" s="598"/>
    </row>
    <row r="52483" spans="141:141">
      <c r="EK52483" s="598"/>
    </row>
    <row r="52484" spans="141:141">
      <c r="EK52484" s="598"/>
    </row>
    <row r="52485" spans="141:141">
      <c r="EK52485" s="598"/>
    </row>
    <row r="52486" spans="141:141">
      <c r="EK52486" s="598"/>
    </row>
    <row r="52487" spans="141:141">
      <c r="EK52487" s="598"/>
    </row>
    <row r="52488" spans="141:141">
      <c r="EK52488" s="598"/>
    </row>
    <row r="52489" spans="141:141">
      <c r="EK52489" s="598"/>
    </row>
    <row r="52490" spans="141:141">
      <c r="EK52490" s="598"/>
    </row>
    <row r="52491" spans="141:141">
      <c r="EK52491" s="598"/>
    </row>
    <row r="52492" spans="141:141">
      <c r="EK52492" s="598"/>
    </row>
    <row r="52493" spans="141:141">
      <c r="EK52493" s="598"/>
    </row>
    <row r="52494" spans="141:141">
      <c r="EK52494" s="598"/>
    </row>
    <row r="52495" spans="141:141">
      <c r="EK52495" s="598"/>
    </row>
    <row r="52496" spans="141:141">
      <c r="EK52496" s="598"/>
    </row>
    <row r="52497" spans="141:141">
      <c r="EK52497" s="598"/>
    </row>
    <row r="52498" spans="141:141">
      <c r="EK52498" s="598"/>
    </row>
    <row r="52499" spans="141:141">
      <c r="EK52499" s="598"/>
    </row>
    <row r="52500" spans="141:141">
      <c r="EK52500" s="598"/>
    </row>
    <row r="52501" spans="141:141">
      <c r="EK52501" s="598"/>
    </row>
    <row r="52502" spans="141:141">
      <c r="EK52502" s="598"/>
    </row>
    <row r="52503" spans="141:141">
      <c r="EK52503" s="598"/>
    </row>
    <row r="52504" spans="141:141">
      <c r="EK52504" s="598"/>
    </row>
    <row r="52505" spans="141:141">
      <c r="EK52505" s="598"/>
    </row>
    <row r="52506" spans="141:141">
      <c r="EK52506" s="598"/>
    </row>
    <row r="52507" spans="141:141">
      <c r="EK52507" s="598"/>
    </row>
    <row r="52508" spans="141:141">
      <c r="EK52508" s="598"/>
    </row>
    <row r="52509" spans="141:141">
      <c r="EK52509" s="598"/>
    </row>
    <row r="52510" spans="141:141">
      <c r="EK52510" s="598"/>
    </row>
    <row r="52511" spans="141:141">
      <c r="EK52511" s="598"/>
    </row>
    <row r="52512" spans="141:141">
      <c r="EK52512" s="598"/>
    </row>
    <row r="52513" spans="141:141">
      <c r="EK52513" s="598"/>
    </row>
    <row r="52514" spans="141:141">
      <c r="EK52514" s="598"/>
    </row>
    <row r="52515" spans="141:141">
      <c r="EK52515" s="598"/>
    </row>
    <row r="52516" spans="141:141">
      <c r="EK52516" s="598"/>
    </row>
    <row r="52517" spans="141:141">
      <c r="EK52517" s="598"/>
    </row>
    <row r="52518" spans="141:141">
      <c r="EK52518" s="598"/>
    </row>
    <row r="52519" spans="141:141">
      <c r="EK52519" s="598"/>
    </row>
    <row r="52520" spans="141:141">
      <c r="EK52520" s="598"/>
    </row>
    <row r="52521" spans="141:141">
      <c r="EK52521" s="598"/>
    </row>
    <row r="52522" spans="141:141">
      <c r="EK52522" s="598"/>
    </row>
    <row r="52523" spans="141:141">
      <c r="EK52523" s="598"/>
    </row>
    <row r="52524" spans="141:141">
      <c r="EK52524" s="598"/>
    </row>
    <row r="52525" spans="141:141">
      <c r="EK52525" s="598"/>
    </row>
    <row r="52526" spans="141:141">
      <c r="EK52526" s="598"/>
    </row>
    <row r="52527" spans="141:141">
      <c r="EK52527" s="598"/>
    </row>
    <row r="52528" spans="141:141">
      <c r="EK52528" s="598"/>
    </row>
    <row r="52529" spans="141:141">
      <c r="EK52529" s="598"/>
    </row>
    <row r="52530" spans="141:141">
      <c r="EK52530" s="598"/>
    </row>
    <row r="52531" spans="141:141">
      <c r="EK52531" s="598"/>
    </row>
    <row r="52532" spans="141:141">
      <c r="EK52532" s="598"/>
    </row>
    <row r="52533" spans="141:141">
      <c r="EK52533" s="598"/>
    </row>
    <row r="52534" spans="141:141">
      <c r="EK52534" s="598"/>
    </row>
    <row r="52535" spans="141:141">
      <c r="EK52535" s="598"/>
    </row>
    <row r="52536" spans="141:141">
      <c r="EK52536" s="598"/>
    </row>
    <row r="52537" spans="141:141">
      <c r="EK52537" s="598"/>
    </row>
    <row r="52538" spans="141:141">
      <c r="EK52538" s="598"/>
    </row>
    <row r="52539" spans="141:141">
      <c r="EK52539" s="598"/>
    </row>
    <row r="52540" spans="141:141">
      <c r="EK52540" s="598"/>
    </row>
    <row r="52541" spans="141:141">
      <c r="EK52541" s="598"/>
    </row>
    <row r="52542" spans="141:141">
      <c r="EK52542" s="598"/>
    </row>
    <row r="52543" spans="141:141">
      <c r="EK52543" s="598"/>
    </row>
    <row r="52544" spans="141:141">
      <c r="EK52544" s="598"/>
    </row>
    <row r="52545" spans="141:141">
      <c r="EK52545" s="598"/>
    </row>
    <row r="52546" spans="141:141">
      <c r="EK52546" s="598"/>
    </row>
    <row r="52547" spans="141:141">
      <c r="EK52547" s="598"/>
    </row>
    <row r="52548" spans="141:141">
      <c r="EK52548" s="598"/>
    </row>
    <row r="52549" spans="141:141">
      <c r="EK52549" s="598"/>
    </row>
    <row r="52550" spans="141:141">
      <c r="EK52550" s="598"/>
    </row>
    <row r="52551" spans="141:141">
      <c r="EK52551" s="598"/>
    </row>
    <row r="52552" spans="141:141">
      <c r="EK52552" s="598"/>
    </row>
    <row r="52553" spans="141:141">
      <c r="EK52553" s="598"/>
    </row>
    <row r="52554" spans="141:141">
      <c r="EK52554" s="598"/>
    </row>
    <row r="52555" spans="141:141">
      <c r="EK52555" s="598"/>
    </row>
    <row r="52556" spans="141:141">
      <c r="EK52556" s="598"/>
    </row>
    <row r="52557" spans="141:141">
      <c r="EK52557" s="598"/>
    </row>
    <row r="52558" spans="141:141">
      <c r="EK52558" s="598"/>
    </row>
    <row r="52559" spans="141:141">
      <c r="EK52559" s="598"/>
    </row>
    <row r="52560" spans="141:141">
      <c r="EK52560" s="598"/>
    </row>
    <row r="52561" spans="141:141">
      <c r="EK52561" s="598"/>
    </row>
    <row r="52562" spans="141:141">
      <c r="EK52562" s="598"/>
    </row>
    <row r="52563" spans="141:141">
      <c r="EK52563" s="598"/>
    </row>
    <row r="52564" spans="141:141">
      <c r="EK52564" s="598"/>
    </row>
    <row r="52565" spans="141:141">
      <c r="EK52565" s="598"/>
    </row>
    <row r="52566" spans="141:141">
      <c r="EK52566" s="598"/>
    </row>
    <row r="52567" spans="141:141">
      <c r="EK52567" s="598"/>
    </row>
    <row r="52568" spans="141:141">
      <c r="EK52568" s="598"/>
    </row>
    <row r="52569" spans="141:141">
      <c r="EK52569" s="598"/>
    </row>
    <row r="52570" spans="141:141">
      <c r="EK52570" s="598"/>
    </row>
    <row r="52571" spans="141:141">
      <c r="EK52571" s="598"/>
    </row>
    <row r="52572" spans="141:141">
      <c r="EK52572" s="598"/>
    </row>
    <row r="52573" spans="141:141">
      <c r="EK52573" s="598"/>
    </row>
    <row r="52574" spans="141:141">
      <c r="EK52574" s="598"/>
    </row>
    <row r="52575" spans="141:141">
      <c r="EK52575" s="598"/>
    </row>
    <row r="52576" spans="141:141">
      <c r="EK52576" s="598"/>
    </row>
    <row r="52577" spans="141:141">
      <c r="EK52577" s="598"/>
    </row>
    <row r="52578" spans="141:141">
      <c r="EK52578" s="598"/>
    </row>
    <row r="52579" spans="141:141">
      <c r="EK52579" s="598"/>
    </row>
    <row r="52580" spans="141:141">
      <c r="EK52580" s="598"/>
    </row>
    <row r="52581" spans="141:141">
      <c r="EK52581" s="598"/>
    </row>
    <row r="52582" spans="141:141">
      <c r="EK52582" s="598"/>
    </row>
    <row r="52583" spans="141:141">
      <c r="EK52583" s="598"/>
    </row>
    <row r="52584" spans="141:141">
      <c r="EK52584" s="598"/>
    </row>
    <row r="52585" spans="141:141">
      <c r="EK52585" s="598"/>
    </row>
    <row r="52586" spans="141:141">
      <c r="EK52586" s="598"/>
    </row>
    <row r="52587" spans="141:141">
      <c r="EK52587" s="598"/>
    </row>
    <row r="52588" spans="141:141">
      <c r="EK52588" s="598"/>
    </row>
    <row r="52589" spans="141:141">
      <c r="EK52589" s="598"/>
    </row>
    <row r="52590" spans="141:141">
      <c r="EK52590" s="598"/>
    </row>
    <row r="52591" spans="141:141">
      <c r="EK52591" s="598"/>
    </row>
    <row r="52592" spans="141:141">
      <c r="EK52592" s="598"/>
    </row>
    <row r="52593" spans="141:141">
      <c r="EK52593" s="598"/>
    </row>
    <row r="52594" spans="141:141">
      <c r="EK52594" s="598"/>
    </row>
    <row r="52595" spans="141:141">
      <c r="EK52595" s="598"/>
    </row>
    <row r="52596" spans="141:141">
      <c r="EK52596" s="598"/>
    </row>
    <row r="52597" spans="141:141">
      <c r="EK52597" s="598"/>
    </row>
    <row r="52598" spans="141:141">
      <c r="EK52598" s="598"/>
    </row>
    <row r="52599" spans="141:141">
      <c r="EK52599" s="598"/>
    </row>
    <row r="52600" spans="141:141">
      <c r="EK52600" s="598"/>
    </row>
    <row r="52601" spans="141:141">
      <c r="EK52601" s="598"/>
    </row>
    <row r="52602" spans="141:141">
      <c r="EK52602" s="598"/>
    </row>
    <row r="52603" spans="141:141">
      <c r="EK52603" s="598"/>
    </row>
    <row r="52604" spans="141:141">
      <c r="EK52604" s="598"/>
    </row>
    <row r="52605" spans="141:141">
      <c r="EK52605" s="598"/>
    </row>
    <row r="52606" spans="141:141">
      <c r="EK52606" s="598"/>
    </row>
    <row r="52607" spans="141:141">
      <c r="EK52607" s="598"/>
    </row>
    <row r="52608" spans="141:141">
      <c r="EK52608" s="598"/>
    </row>
    <row r="52609" spans="141:141">
      <c r="EK52609" s="598"/>
    </row>
    <row r="52610" spans="141:141">
      <c r="EK52610" s="598"/>
    </row>
    <row r="52611" spans="141:141">
      <c r="EK52611" s="598"/>
    </row>
    <row r="52612" spans="141:141">
      <c r="EK52612" s="598"/>
    </row>
    <row r="52613" spans="141:141">
      <c r="EK52613" s="598"/>
    </row>
    <row r="52614" spans="141:141">
      <c r="EK52614" s="598"/>
    </row>
    <row r="52615" spans="141:141">
      <c r="EK52615" s="598"/>
    </row>
    <row r="52616" spans="141:141">
      <c r="EK52616" s="598"/>
    </row>
    <row r="52617" spans="141:141">
      <c r="EK52617" s="598"/>
    </row>
    <row r="52618" spans="141:141">
      <c r="EK52618" s="598"/>
    </row>
    <row r="52619" spans="141:141">
      <c r="EK52619" s="598"/>
    </row>
    <row r="52620" spans="141:141">
      <c r="EK52620" s="598"/>
    </row>
    <row r="52621" spans="141:141">
      <c r="EK52621" s="598"/>
    </row>
    <row r="52622" spans="141:141">
      <c r="EK52622" s="598"/>
    </row>
    <row r="52623" spans="141:141">
      <c r="EK52623" s="598"/>
    </row>
    <row r="52624" spans="141:141">
      <c r="EK52624" s="598"/>
    </row>
    <row r="52625" spans="141:141">
      <c r="EK52625" s="598"/>
    </row>
    <row r="52626" spans="141:141">
      <c r="EK52626" s="598"/>
    </row>
    <row r="52627" spans="141:141">
      <c r="EK52627" s="598"/>
    </row>
    <row r="52628" spans="141:141">
      <c r="EK52628" s="598"/>
    </row>
    <row r="52629" spans="141:141">
      <c r="EK52629" s="598"/>
    </row>
    <row r="52630" spans="141:141">
      <c r="EK52630" s="598"/>
    </row>
    <row r="52631" spans="141:141">
      <c r="EK52631" s="598"/>
    </row>
    <row r="52632" spans="141:141">
      <c r="EK52632" s="598"/>
    </row>
    <row r="52633" spans="141:141">
      <c r="EK52633" s="598"/>
    </row>
    <row r="52634" spans="141:141">
      <c r="EK52634" s="598"/>
    </row>
    <row r="52635" spans="141:141">
      <c r="EK52635" s="598"/>
    </row>
    <row r="52636" spans="141:141">
      <c r="EK52636" s="598"/>
    </row>
    <row r="52637" spans="141:141">
      <c r="EK52637" s="598"/>
    </row>
    <row r="52638" spans="141:141">
      <c r="EK52638" s="598"/>
    </row>
    <row r="52639" spans="141:141">
      <c r="EK52639" s="598"/>
    </row>
    <row r="52640" spans="141:141">
      <c r="EK52640" s="598"/>
    </row>
    <row r="52641" spans="141:141">
      <c r="EK52641" s="598"/>
    </row>
    <row r="52642" spans="141:141">
      <c r="EK52642" s="598"/>
    </row>
    <row r="52643" spans="141:141">
      <c r="EK52643" s="598"/>
    </row>
    <row r="52644" spans="141:141">
      <c r="EK52644" s="598"/>
    </row>
    <row r="52645" spans="141:141">
      <c r="EK52645" s="598"/>
    </row>
    <row r="52646" spans="141:141">
      <c r="EK52646" s="598"/>
    </row>
    <row r="52647" spans="141:141">
      <c r="EK52647" s="598"/>
    </row>
    <row r="52648" spans="141:141">
      <c r="EK52648" s="598"/>
    </row>
    <row r="52649" spans="141:141">
      <c r="EK52649" s="598"/>
    </row>
    <row r="52650" spans="141:141">
      <c r="EK52650" s="598"/>
    </row>
    <row r="52651" spans="141:141">
      <c r="EK52651" s="598"/>
    </row>
    <row r="52652" spans="141:141">
      <c r="EK52652" s="598"/>
    </row>
    <row r="52653" spans="141:141">
      <c r="EK52653" s="598"/>
    </row>
    <row r="52654" spans="141:141">
      <c r="EK52654" s="598"/>
    </row>
    <row r="52655" spans="141:141">
      <c r="EK52655" s="598"/>
    </row>
    <row r="52656" spans="141:141">
      <c r="EK52656" s="598"/>
    </row>
    <row r="52657" spans="141:141">
      <c r="EK52657" s="598"/>
    </row>
    <row r="52658" spans="141:141">
      <c r="EK52658" s="598"/>
    </row>
    <row r="52659" spans="141:141">
      <c r="EK52659" s="598"/>
    </row>
    <row r="52660" spans="141:141">
      <c r="EK52660" s="598"/>
    </row>
    <row r="52661" spans="141:141">
      <c r="EK52661" s="598"/>
    </row>
    <row r="52662" spans="141:141">
      <c r="EK52662" s="598"/>
    </row>
    <row r="52663" spans="141:141">
      <c r="EK52663" s="598"/>
    </row>
    <row r="52664" spans="141:141">
      <c r="EK52664" s="598"/>
    </row>
    <row r="52665" spans="141:141">
      <c r="EK52665" s="598"/>
    </row>
    <row r="52666" spans="141:141">
      <c r="EK52666" s="598"/>
    </row>
    <row r="52667" spans="141:141">
      <c r="EK52667" s="598"/>
    </row>
    <row r="52668" spans="141:141">
      <c r="EK52668" s="598"/>
    </row>
    <row r="52669" spans="141:141">
      <c r="EK52669" s="598"/>
    </row>
    <row r="52670" spans="141:141">
      <c r="EK52670" s="598"/>
    </row>
    <row r="52671" spans="141:141">
      <c r="EK52671" s="598"/>
    </row>
    <row r="52672" spans="141:141">
      <c r="EK52672" s="598"/>
    </row>
    <row r="52673" spans="141:141">
      <c r="EK52673" s="598"/>
    </row>
    <row r="52674" spans="141:141">
      <c r="EK52674" s="598"/>
    </row>
    <row r="52675" spans="141:141">
      <c r="EK52675" s="598"/>
    </row>
    <row r="52676" spans="141:141">
      <c r="EK52676" s="598"/>
    </row>
    <row r="52677" spans="141:141">
      <c r="EK52677" s="598"/>
    </row>
    <row r="52678" spans="141:141">
      <c r="EK52678" s="598"/>
    </row>
    <row r="52679" spans="141:141">
      <c r="EK52679" s="598"/>
    </row>
    <row r="52680" spans="141:141">
      <c r="EK52680" s="598"/>
    </row>
    <row r="52681" spans="141:141">
      <c r="EK52681" s="598"/>
    </row>
    <row r="52682" spans="141:141">
      <c r="EK52682" s="598"/>
    </row>
    <row r="52683" spans="141:141">
      <c r="EK52683" s="598"/>
    </row>
    <row r="52684" spans="141:141">
      <c r="EK52684" s="598"/>
    </row>
    <row r="52685" spans="141:141">
      <c r="EK52685" s="598"/>
    </row>
    <row r="52686" spans="141:141">
      <c r="EK52686" s="598"/>
    </row>
    <row r="52687" spans="141:141">
      <c r="EK52687" s="598"/>
    </row>
    <row r="52688" spans="141:141">
      <c r="EK52688" s="598"/>
    </row>
    <row r="52689" spans="141:141">
      <c r="EK52689" s="598"/>
    </row>
    <row r="52690" spans="141:141">
      <c r="EK52690" s="598"/>
    </row>
    <row r="52691" spans="141:141">
      <c r="EK52691" s="598"/>
    </row>
    <row r="52692" spans="141:141">
      <c r="EK52692" s="598"/>
    </row>
    <row r="52693" spans="141:141">
      <c r="EK52693" s="598"/>
    </row>
    <row r="52694" spans="141:141">
      <c r="EK52694" s="598"/>
    </row>
    <row r="52695" spans="141:141">
      <c r="EK52695" s="598"/>
    </row>
    <row r="52696" spans="141:141">
      <c r="EK52696" s="598"/>
    </row>
    <row r="52697" spans="141:141">
      <c r="EK52697" s="598"/>
    </row>
    <row r="52698" spans="141:141">
      <c r="EK52698" s="598"/>
    </row>
    <row r="52699" spans="141:141">
      <c r="EK52699" s="598"/>
    </row>
    <row r="52700" spans="141:141">
      <c r="EK52700" s="598"/>
    </row>
    <row r="52701" spans="141:141">
      <c r="EK52701" s="598"/>
    </row>
    <row r="52702" spans="141:141">
      <c r="EK52702" s="598"/>
    </row>
    <row r="52703" spans="141:141">
      <c r="EK52703" s="598"/>
    </row>
    <row r="52704" spans="141:141">
      <c r="EK52704" s="598"/>
    </row>
    <row r="52705" spans="141:141">
      <c r="EK52705" s="598"/>
    </row>
    <row r="52706" spans="141:141">
      <c r="EK52706" s="598"/>
    </row>
    <row r="52707" spans="141:141">
      <c r="EK52707" s="598"/>
    </row>
    <row r="52708" spans="141:141">
      <c r="EK52708" s="598"/>
    </row>
    <row r="52709" spans="141:141">
      <c r="EK52709" s="598"/>
    </row>
    <row r="52710" spans="141:141">
      <c r="EK52710" s="598"/>
    </row>
    <row r="52711" spans="141:141">
      <c r="EK52711" s="598"/>
    </row>
    <row r="52712" spans="141:141">
      <c r="EK52712" s="598"/>
    </row>
    <row r="52713" spans="141:141">
      <c r="EK52713" s="598"/>
    </row>
    <row r="52714" spans="141:141">
      <c r="EK52714" s="598"/>
    </row>
    <row r="52715" spans="141:141">
      <c r="EK52715" s="598"/>
    </row>
    <row r="52716" spans="141:141">
      <c r="EK52716" s="598"/>
    </row>
    <row r="52717" spans="141:141">
      <c r="EK52717" s="598"/>
    </row>
    <row r="52718" spans="141:141">
      <c r="EK52718" s="598"/>
    </row>
    <row r="52719" spans="141:141">
      <c r="EK52719" s="598"/>
    </row>
    <row r="52720" spans="141:141">
      <c r="EK52720" s="598"/>
    </row>
    <row r="52721" spans="141:141">
      <c r="EK52721" s="598"/>
    </row>
    <row r="52722" spans="141:141">
      <c r="EK52722" s="598"/>
    </row>
    <row r="52723" spans="141:141">
      <c r="EK52723" s="598"/>
    </row>
    <row r="52724" spans="141:141">
      <c r="EK52724" s="598"/>
    </row>
    <row r="52725" spans="141:141">
      <c r="EK52725" s="598"/>
    </row>
    <row r="52726" spans="141:141">
      <c r="EK52726" s="598"/>
    </row>
    <row r="52727" spans="141:141">
      <c r="EK52727" s="598"/>
    </row>
    <row r="52728" spans="141:141">
      <c r="EK52728" s="598"/>
    </row>
    <row r="52729" spans="141:141">
      <c r="EK52729" s="598"/>
    </row>
    <row r="52730" spans="141:141">
      <c r="EK52730" s="598"/>
    </row>
    <row r="52731" spans="141:141">
      <c r="EK52731" s="598"/>
    </row>
    <row r="52732" spans="141:141">
      <c r="EK52732" s="598"/>
    </row>
    <row r="52733" spans="141:141">
      <c r="EK52733" s="598"/>
    </row>
    <row r="52734" spans="141:141">
      <c r="EK52734" s="598"/>
    </row>
    <row r="52735" spans="141:141">
      <c r="EK52735" s="598"/>
    </row>
    <row r="52736" spans="141:141">
      <c r="EK52736" s="598"/>
    </row>
    <row r="52737" spans="141:141">
      <c r="EK52737" s="598"/>
    </row>
    <row r="52738" spans="141:141">
      <c r="EK52738" s="598"/>
    </row>
    <row r="52739" spans="141:141">
      <c r="EK52739" s="598"/>
    </row>
    <row r="52740" spans="141:141">
      <c r="EK52740" s="598"/>
    </row>
    <row r="52741" spans="141:141">
      <c r="EK52741" s="598"/>
    </row>
    <row r="52742" spans="141:141">
      <c r="EK52742" s="598"/>
    </row>
    <row r="52743" spans="141:141">
      <c r="EK52743" s="598"/>
    </row>
    <row r="52744" spans="141:141">
      <c r="EK52744" s="598"/>
    </row>
    <row r="52745" spans="141:141">
      <c r="EK52745" s="598"/>
    </row>
    <row r="52746" spans="141:141">
      <c r="EK52746" s="598"/>
    </row>
    <row r="52747" spans="141:141">
      <c r="EK52747" s="598"/>
    </row>
    <row r="52748" spans="141:141">
      <c r="EK52748" s="598"/>
    </row>
    <row r="52749" spans="141:141">
      <c r="EK52749" s="598"/>
    </row>
    <row r="52750" spans="141:141">
      <c r="EK52750" s="598"/>
    </row>
    <row r="52751" spans="141:141">
      <c r="EK52751" s="598"/>
    </row>
    <row r="52752" spans="141:141">
      <c r="EK52752" s="598"/>
    </row>
    <row r="52753" spans="141:141">
      <c r="EK52753" s="598"/>
    </row>
    <row r="52754" spans="141:141">
      <c r="EK52754" s="598"/>
    </row>
    <row r="52755" spans="141:141">
      <c r="EK52755" s="598"/>
    </row>
    <row r="52756" spans="141:141">
      <c r="EK52756" s="598"/>
    </row>
    <row r="52757" spans="141:141">
      <c r="EK52757" s="598"/>
    </row>
    <row r="52758" spans="141:141">
      <c r="EK52758" s="598"/>
    </row>
    <row r="52759" spans="141:141">
      <c r="EK52759" s="598"/>
    </row>
    <row r="52760" spans="141:141">
      <c r="EK52760" s="598"/>
    </row>
    <row r="52761" spans="141:141">
      <c r="EK52761" s="598"/>
    </row>
    <row r="52762" spans="141:141">
      <c r="EK52762" s="598"/>
    </row>
    <row r="52763" spans="141:141">
      <c r="EK52763" s="598"/>
    </row>
    <row r="52764" spans="141:141">
      <c r="EK52764" s="598"/>
    </row>
    <row r="52765" spans="141:141">
      <c r="EK52765" s="598"/>
    </row>
    <row r="52766" spans="141:141">
      <c r="EK52766" s="598"/>
    </row>
    <row r="52767" spans="141:141">
      <c r="EK52767" s="598"/>
    </row>
    <row r="52768" spans="141:141">
      <c r="EK52768" s="598"/>
    </row>
    <row r="52769" spans="141:141">
      <c r="EK52769" s="598"/>
    </row>
    <row r="52770" spans="141:141">
      <c r="EK52770" s="598"/>
    </row>
    <row r="52771" spans="141:141">
      <c r="EK52771" s="598"/>
    </row>
    <row r="52772" spans="141:141">
      <c r="EK52772" s="598"/>
    </row>
    <row r="52773" spans="141:141">
      <c r="EK52773" s="598"/>
    </row>
    <row r="52774" spans="141:141">
      <c r="EK52774" s="598"/>
    </row>
    <row r="52775" spans="141:141">
      <c r="EK52775" s="598"/>
    </row>
    <row r="52776" spans="141:141">
      <c r="EK52776" s="598"/>
    </row>
    <row r="52777" spans="141:141">
      <c r="EK52777" s="598"/>
    </row>
    <row r="52778" spans="141:141">
      <c r="EK52778" s="598"/>
    </row>
    <row r="52779" spans="141:141">
      <c r="EK52779" s="598"/>
    </row>
    <row r="52780" spans="141:141">
      <c r="EK52780" s="598"/>
    </row>
    <row r="52781" spans="141:141">
      <c r="EK52781" s="598"/>
    </row>
    <row r="52782" spans="141:141">
      <c r="EK52782" s="598"/>
    </row>
    <row r="52783" spans="141:141">
      <c r="EK52783" s="598"/>
    </row>
    <row r="52784" spans="141:141">
      <c r="EK52784" s="598"/>
    </row>
    <row r="52785" spans="141:141">
      <c r="EK52785" s="598"/>
    </row>
    <row r="52786" spans="141:141">
      <c r="EK52786" s="598"/>
    </row>
    <row r="52787" spans="141:141">
      <c r="EK52787" s="598"/>
    </row>
    <row r="52788" spans="141:141">
      <c r="EK52788" s="598"/>
    </row>
    <row r="52789" spans="141:141">
      <c r="EK52789" s="598"/>
    </row>
    <row r="52790" spans="141:141">
      <c r="EK52790" s="598"/>
    </row>
    <row r="52791" spans="141:141">
      <c r="EK52791" s="598"/>
    </row>
    <row r="52792" spans="141:141">
      <c r="EK52792" s="598"/>
    </row>
    <row r="52793" spans="141:141">
      <c r="EK52793" s="598"/>
    </row>
    <row r="52794" spans="141:141">
      <c r="EK52794" s="598"/>
    </row>
    <row r="52795" spans="141:141">
      <c r="EK52795" s="598"/>
    </row>
    <row r="52796" spans="141:141">
      <c r="EK52796" s="598"/>
    </row>
    <row r="52797" spans="141:141">
      <c r="EK52797" s="598"/>
    </row>
    <row r="52798" spans="141:141">
      <c r="EK52798" s="598"/>
    </row>
    <row r="52799" spans="141:141">
      <c r="EK52799" s="598"/>
    </row>
    <row r="52800" spans="141:141">
      <c r="EK52800" s="598"/>
    </row>
    <row r="52801" spans="141:141">
      <c r="EK52801" s="598"/>
    </row>
    <row r="52802" spans="141:141">
      <c r="EK52802" s="598"/>
    </row>
    <row r="52803" spans="141:141">
      <c r="EK52803" s="598"/>
    </row>
    <row r="52804" spans="141:141">
      <c r="EK52804" s="598"/>
    </row>
    <row r="52805" spans="141:141">
      <c r="EK52805" s="598"/>
    </row>
    <row r="52806" spans="141:141">
      <c r="EK52806" s="598"/>
    </row>
    <row r="52807" spans="141:141">
      <c r="EK52807" s="598"/>
    </row>
    <row r="52808" spans="141:141">
      <c r="EK52808" s="598"/>
    </row>
    <row r="52809" spans="141:141">
      <c r="EK52809" s="598"/>
    </row>
    <row r="52810" spans="141:141">
      <c r="EK52810" s="598"/>
    </row>
    <row r="52811" spans="141:141">
      <c r="EK52811" s="598"/>
    </row>
    <row r="52812" spans="141:141">
      <c r="EK52812" s="598"/>
    </row>
    <row r="52813" spans="141:141">
      <c r="EK52813" s="598"/>
    </row>
    <row r="52814" spans="141:141">
      <c r="EK52814" s="598"/>
    </row>
    <row r="52815" spans="141:141">
      <c r="EK52815" s="598"/>
    </row>
    <row r="52816" spans="141:141">
      <c r="EK52816" s="598"/>
    </row>
    <row r="52817" spans="141:141">
      <c r="EK52817" s="598"/>
    </row>
    <row r="52818" spans="141:141">
      <c r="EK52818" s="598"/>
    </row>
    <row r="52819" spans="141:141">
      <c r="EK52819" s="598"/>
    </row>
    <row r="52820" spans="141:141">
      <c r="EK52820" s="598"/>
    </row>
    <row r="52821" spans="141:141">
      <c r="EK52821" s="598"/>
    </row>
    <row r="52822" spans="141:141">
      <c r="EK52822" s="598"/>
    </row>
    <row r="52823" spans="141:141">
      <c r="EK52823" s="598"/>
    </row>
    <row r="52824" spans="141:141">
      <c r="EK52824" s="598"/>
    </row>
    <row r="52825" spans="141:141">
      <c r="EK52825" s="598"/>
    </row>
    <row r="52826" spans="141:141">
      <c r="EK52826" s="598"/>
    </row>
    <row r="52827" spans="141:141">
      <c r="EK52827" s="598"/>
    </row>
    <row r="52828" spans="141:141">
      <c r="EK52828" s="598"/>
    </row>
    <row r="52829" spans="141:141">
      <c r="EK52829" s="598"/>
    </row>
    <row r="52830" spans="141:141">
      <c r="EK52830" s="598"/>
    </row>
    <row r="52831" spans="141:141">
      <c r="EK52831" s="598"/>
    </row>
    <row r="52832" spans="141:141">
      <c r="EK52832" s="598"/>
    </row>
    <row r="52833" spans="141:141">
      <c r="EK52833" s="598"/>
    </row>
    <row r="52834" spans="141:141">
      <c r="EK52834" s="598"/>
    </row>
    <row r="52835" spans="141:141">
      <c r="EK52835" s="598"/>
    </row>
    <row r="52836" spans="141:141">
      <c r="EK52836" s="598"/>
    </row>
    <row r="52837" spans="141:141">
      <c r="EK52837" s="598"/>
    </row>
    <row r="52838" spans="141:141">
      <c r="EK52838" s="598"/>
    </row>
    <row r="52839" spans="141:141">
      <c r="EK52839" s="598"/>
    </row>
    <row r="52840" spans="141:141">
      <c r="EK52840" s="598"/>
    </row>
    <row r="52841" spans="141:141">
      <c r="EK52841" s="598"/>
    </row>
    <row r="52842" spans="141:141">
      <c r="EK52842" s="598"/>
    </row>
    <row r="52843" spans="141:141">
      <c r="EK52843" s="598"/>
    </row>
    <row r="52844" spans="141:141">
      <c r="EK52844" s="598"/>
    </row>
    <row r="52845" spans="141:141">
      <c r="EK52845" s="598"/>
    </row>
    <row r="52846" spans="141:141">
      <c r="EK52846" s="598"/>
    </row>
    <row r="52847" spans="141:141">
      <c r="EK52847" s="598"/>
    </row>
    <row r="52848" spans="141:141">
      <c r="EK52848" s="598"/>
    </row>
    <row r="52849" spans="141:141">
      <c r="EK52849" s="598"/>
    </row>
    <row r="52850" spans="141:141">
      <c r="EK52850" s="598"/>
    </row>
    <row r="52851" spans="141:141">
      <c r="EK52851" s="598"/>
    </row>
    <row r="52852" spans="141:141">
      <c r="EK52852" s="598"/>
    </row>
    <row r="52853" spans="141:141">
      <c r="EK52853" s="598"/>
    </row>
    <row r="52854" spans="141:141">
      <c r="EK52854" s="598"/>
    </row>
    <row r="52855" spans="141:141">
      <c r="EK52855" s="598"/>
    </row>
    <row r="52856" spans="141:141">
      <c r="EK52856" s="598"/>
    </row>
    <row r="52857" spans="141:141">
      <c r="EK52857" s="598"/>
    </row>
    <row r="52858" spans="141:141">
      <c r="EK52858" s="598"/>
    </row>
    <row r="52859" spans="141:141">
      <c r="EK52859" s="598"/>
    </row>
    <row r="52860" spans="141:141">
      <c r="EK52860" s="598"/>
    </row>
    <row r="52861" spans="141:141">
      <c r="EK52861" s="598"/>
    </row>
    <row r="52862" spans="141:141">
      <c r="EK52862" s="598"/>
    </row>
    <row r="52863" spans="141:141">
      <c r="EK52863" s="598"/>
    </row>
    <row r="52864" spans="141:141">
      <c r="EK52864" s="598"/>
    </row>
    <row r="52865" spans="141:141">
      <c r="EK52865" s="598"/>
    </row>
    <row r="52866" spans="141:141">
      <c r="EK52866" s="598"/>
    </row>
    <row r="52867" spans="141:141">
      <c r="EK52867" s="598"/>
    </row>
    <row r="52868" spans="141:141">
      <c r="EK52868" s="598"/>
    </row>
    <row r="52869" spans="141:141">
      <c r="EK52869" s="598"/>
    </row>
    <row r="52870" spans="141:141">
      <c r="EK52870" s="598"/>
    </row>
    <row r="52871" spans="141:141">
      <c r="EK52871" s="598"/>
    </row>
    <row r="52872" spans="141:141">
      <c r="EK52872" s="598"/>
    </row>
    <row r="52873" spans="141:141">
      <c r="EK52873" s="598"/>
    </row>
    <row r="52874" spans="141:141">
      <c r="EK52874" s="598"/>
    </row>
    <row r="52875" spans="141:141">
      <c r="EK52875" s="598"/>
    </row>
    <row r="52876" spans="141:141">
      <c r="EK52876" s="598"/>
    </row>
    <row r="52877" spans="141:141">
      <c r="EK52877" s="598"/>
    </row>
    <row r="52878" spans="141:141">
      <c r="EK52878" s="598"/>
    </row>
    <row r="52879" spans="141:141">
      <c r="EK52879" s="598"/>
    </row>
    <row r="52880" spans="141:141">
      <c r="EK52880" s="598"/>
    </row>
    <row r="52881" spans="141:141">
      <c r="EK52881" s="598"/>
    </row>
    <row r="52882" spans="141:141">
      <c r="EK52882" s="598"/>
    </row>
    <row r="52883" spans="141:141">
      <c r="EK52883" s="598"/>
    </row>
    <row r="52884" spans="141:141">
      <c r="EK52884" s="598"/>
    </row>
    <row r="52885" spans="141:141">
      <c r="EK52885" s="598"/>
    </row>
    <row r="52886" spans="141:141">
      <c r="EK52886" s="598"/>
    </row>
    <row r="52887" spans="141:141">
      <c r="EK52887" s="598"/>
    </row>
    <row r="52888" spans="141:141">
      <c r="EK52888" s="598"/>
    </row>
    <row r="52889" spans="141:141">
      <c r="EK52889" s="598"/>
    </row>
    <row r="52890" spans="141:141">
      <c r="EK52890" s="598"/>
    </row>
    <row r="52891" spans="141:141">
      <c r="EK52891" s="598"/>
    </row>
    <row r="52892" spans="141:141">
      <c r="EK52892" s="598"/>
    </row>
    <row r="52893" spans="141:141">
      <c r="EK52893" s="598"/>
    </row>
    <row r="52894" spans="141:141">
      <c r="EK52894" s="598"/>
    </row>
    <row r="52895" spans="141:141">
      <c r="EK52895" s="598"/>
    </row>
    <row r="52896" spans="141:141">
      <c r="EK52896" s="598"/>
    </row>
    <row r="52897" spans="141:141">
      <c r="EK52897" s="598"/>
    </row>
    <row r="52898" spans="141:141">
      <c r="EK52898" s="598"/>
    </row>
    <row r="52899" spans="141:141">
      <c r="EK52899" s="598"/>
    </row>
    <row r="52900" spans="141:141">
      <c r="EK52900" s="598"/>
    </row>
    <row r="52901" spans="141:141">
      <c r="EK52901" s="598"/>
    </row>
    <row r="52902" spans="141:141">
      <c r="EK52902" s="598"/>
    </row>
    <row r="52903" spans="141:141">
      <c r="EK52903" s="598"/>
    </row>
    <row r="52904" spans="141:141">
      <c r="EK52904" s="598"/>
    </row>
    <row r="52905" spans="141:141">
      <c r="EK52905" s="598"/>
    </row>
    <row r="52906" spans="141:141">
      <c r="EK52906" s="598"/>
    </row>
    <row r="52907" spans="141:141">
      <c r="EK52907" s="598"/>
    </row>
    <row r="52908" spans="141:141">
      <c r="EK52908" s="598"/>
    </row>
    <row r="52909" spans="141:141">
      <c r="EK52909" s="598"/>
    </row>
    <row r="52910" spans="141:141">
      <c r="EK52910" s="598"/>
    </row>
    <row r="52911" spans="141:141">
      <c r="EK52911" s="598"/>
    </row>
    <row r="52912" spans="141:141">
      <c r="EK52912" s="598"/>
    </row>
    <row r="52913" spans="141:141">
      <c r="EK52913" s="598"/>
    </row>
    <row r="52914" spans="141:141">
      <c r="EK52914" s="598"/>
    </row>
    <row r="52915" spans="141:141">
      <c r="EK52915" s="598"/>
    </row>
    <row r="52916" spans="141:141">
      <c r="EK52916" s="598"/>
    </row>
    <row r="52917" spans="141:141">
      <c r="EK52917" s="598"/>
    </row>
    <row r="52918" spans="141:141">
      <c r="EK52918" s="598"/>
    </row>
    <row r="52919" spans="141:141">
      <c r="EK52919" s="598"/>
    </row>
    <row r="52920" spans="141:141">
      <c r="EK52920" s="598"/>
    </row>
    <row r="52921" spans="141:141">
      <c r="EK52921" s="598"/>
    </row>
    <row r="52922" spans="141:141">
      <c r="EK52922" s="598"/>
    </row>
    <row r="52923" spans="141:141">
      <c r="EK52923" s="598"/>
    </row>
    <row r="52924" spans="141:141">
      <c r="EK52924" s="598"/>
    </row>
    <row r="52925" spans="141:141">
      <c r="EK52925" s="598"/>
    </row>
    <row r="52926" spans="141:141">
      <c r="EK52926" s="598"/>
    </row>
    <row r="52927" spans="141:141">
      <c r="EK52927" s="598"/>
    </row>
    <row r="52928" spans="141:141">
      <c r="EK52928" s="598"/>
    </row>
    <row r="52929" spans="141:141">
      <c r="EK52929" s="598"/>
    </row>
    <row r="52930" spans="141:141">
      <c r="EK52930" s="598"/>
    </row>
    <row r="52931" spans="141:141">
      <c r="EK52931" s="598"/>
    </row>
    <row r="52932" spans="141:141">
      <c r="EK52932" s="598"/>
    </row>
    <row r="52933" spans="141:141">
      <c r="EK52933" s="598"/>
    </row>
    <row r="52934" spans="141:141">
      <c r="EK52934" s="598"/>
    </row>
    <row r="52935" spans="141:141">
      <c r="EK52935" s="598"/>
    </row>
    <row r="52936" spans="141:141">
      <c r="EK52936" s="598"/>
    </row>
    <row r="52937" spans="141:141">
      <c r="EK52937" s="598"/>
    </row>
    <row r="52938" spans="141:141">
      <c r="EK52938" s="598"/>
    </row>
    <row r="52939" spans="141:141">
      <c r="EK52939" s="598"/>
    </row>
    <row r="52940" spans="141:141">
      <c r="EK52940" s="598"/>
    </row>
    <row r="52941" spans="141:141">
      <c r="EK52941" s="598"/>
    </row>
    <row r="52942" spans="141:141">
      <c r="EK52942" s="598"/>
    </row>
    <row r="52943" spans="141:141">
      <c r="EK52943" s="598"/>
    </row>
    <row r="52944" spans="141:141">
      <c r="EK52944" s="598"/>
    </row>
    <row r="52945" spans="141:141">
      <c r="EK52945" s="598"/>
    </row>
    <row r="52946" spans="141:141">
      <c r="EK52946" s="598"/>
    </row>
    <row r="52947" spans="141:141">
      <c r="EK52947" s="598"/>
    </row>
    <row r="52948" spans="141:141">
      <c r="EK52948" s="598"/>
    </row>
    <row r="52949" spans="141:141">
      <c r="EK52949" s="598"/>
    </row>
    <row r="52950" spans="141:141">
      <c r="EK52950" s="598"/>
    </row>
    <row r="52951" spans="141:141">
      <c r="EK52951" s="598"/>
    </row>
    <row r="52952" spans="141:141">
      <c r="EK52952" s="598"/>
    </row>
    <row r="52953" spans="141:141">
      <c r="EK52953" s="598"/>
    </row>
    <row r="52954" spans="141:141">
      <c r="EK52954" s="598"/>
    </row>
    <row r="52955" spans="141:141">
      <c r="EK52955" s="598"/>
    </row>
    <row r="52956" spans="141:141">
      <c r="EK52956" s="598"/>
    </row>
    <row r="52957" spans="141:141">
      <c r="EK52957" s="598"/>
    </row>
    <row r="52958" spans="141:141">
      <c r="EK52958" s="598"/>
    </row>
    <row r="52959" spans="141:141">
      <c r="EK52959" s="598"/>
    </row>
    <row r="52960" spans="141:141">
      <c r="EK52960" s="598"/>
    </row>
    <row r="52961" spans="141:141">
      <c r="EK52961" s="598"/>
    </row>
    <row r="52962" spans="141:141">
      <c r="EK52962" s="598"/>
    </row>
    <row r="52963" spans="141:141">
      <c r="EK52963" s="598"/>
    </row>
    <row r="52964" spans="141:141">
      <c r="EK52964" s="598"/>
    </row>
    <row r="52965" spans="141:141">
      <c r="EK52965" s="598"/>
    </row>
    <row r="52966" spans="141:141">
      <c r="EK52966" s="598"/>
    </row>
    <row r="52967" spans="141:141">
      <c r="EK52967" s="598"/>
    </row>
    <row r="52968" spans="141:141">
      <c r="EK52968" s="598"/>
    </row>
    <row r="52969" spans="141:141">
      <c r="EK52969" s="598"/>
    </row>
    <row r="52970" spans="141:141">
      <c r="EK52970" s="598"/>
    </row>
    <row r="52971" spans="141:141">
      <c r="EK52971" s="598"/>
    </row>
    <row r="52972" spans="141:141">
      <c r="EK52972" s="598"/>
    </row>
    <row r="52973" spans="141:141">
      <c r="EK52973" s="598"/>
    </row>
    <row r="52974" spans="141:141">
      <c r="EK52974" s="598"/>
    </row>
    <row r="52975" spans="141:141">
      <c r="EK52975" s="598"/>
    </row>
    <row r="52976" spans="141:141">
      <c r="EK52976" s="598"/>
    </row>
    <row r="52977" spans="141:141">
      <c r="EK52977" s="598"/>
    </row>
    <row r="52978" spans="141:141">
      <c r="EK52978" s="598"/>
    </row>
    <row r="52979" spans="141:141">
      <c r="EK52979" s="598"/>
    </row>
    <row r="52980" spans="141:141">
      <c r="EK52980" s="598"/>
    </row>
    <row r="52981" spans="141:141">
      <c r="EK52981" s="598"/>
    </row>
    <row r="52982" spans="141:141">
      <c r="EK52982" s="598"/>
    </row>
    <row r="52983" spans="141:141">
      <c r="EK52983" s="598"/>
    </row>
    <row r="52984" spans="141:141">
      <c r="EK52984" s="598"/>
    </row>
    <row r="52985" spans="141:141">
      <c r="EK52985" s="598"/>
    </row>
    <row r="52986" spans="141:141">
      <c r="EK52986" s="598"/>
    </row>
    <row r="52987" spans="141:141">
      <c r="EK52987" s="598"/>
    </row>
    <row r="52988" spans="141:141">
      <c r="EK52988" s="598"/>
    </row>
    <row r="52989" spans="141:141">
      <c r="EK52989" s="598"/>
    </row>
    <row r="52990" spans="141:141">
      <c r="EK52990" s="598"/>
    </row>
    <row r="52991" spans="141:141">
      <c r="EK52991" s="598"/>
    </row>
    <row r="52992" spans="141:141">
      <c r="EK52992" s="598"/>
    </row>
    <row r="52993" spans="141:141">
      <c r="EK52993" s="598"/>
    </row>
    <row r="52994" spans="141:141">
      <c r="EK52994" s="598"/>
    </row>
    <row r="52995" spans="141:141">
      <c r="EK52995" s="598"/>
    </row>
    <row r="52996" spans="141:141">
      <c r="EK52996" s="598"/>
    </row>
    <row r="52997" spans="141:141">
      <c r="EK52997" s="598"/>
    </row>
    <row r="52998" spans="141:141">
      <c r="EK52998" s="598"/>
    </row>
    <row r="52999" spans="141:141">
      <c r="EK52999" s="598"/>
    </row>
    <row r="53000" spans="141:141">
      <c r="EK53000" s="598"/>
    </row>
    <row r="53001" spans="141:141">
      <c r="EK53001" s="598"/>
    </row>
    <row r="53002" spans="141:141">
      <c r="EK53002" s="598"/>
    </row>
    <row r="53003" spans="141:141">
      <c r="EK53003" s="598"/>
    </row>
    <row r="53004" spans="141:141">
      <c r="EK53004" s="598"/>
    </row>
    <row r="53005" spans="141:141">
      <c r="EK53005" s="598"/>
    </row>
    <row r="53006" spans="141:141">
      <c r="EK53006" s="598"/>
    </row>
    <row r="53007" spans="141:141">
      <c r="EK53007" s="598"/>
    </row>
    <row r="53008" spans="141:141">
      <c r="EK53008" s="598"/>
    </row>
    <row r="53009" spans="141:141">
      <c r="EK53009" s="598"/>
    </row>
    <row r="53010" spans="141:141">
      <c r="EK53010" s="598"/>
    </row>
    <row r="53011" spans="141:141">
      <c r="EK53011" s="598"/>
    </row>
    <row r="53012" spans="141:141">
      <c r="EK53012" s="598"/>
    </row>
    <row r="53013" spans="141:141">
      <c r="EK53013" s="598"/>
    </row>
    <row r="53014" spans="141:141">
      <c r="EK53014" s="598"/>
    </row>
    <row r="53015" spans="141:141">
      <c r="EK53015" s="598"/>
    </row>
    <row r="53016" spans="141:141">
      <c r="EK53016" s="598"/>
    </row>
    <row r="53017" spans="141:141">
      <c r="EK53017" s="598"/>
    </row>
    <row r="53018" spans="141:141">
      <c r="EK53018" s="598"/>
    </row>
    <row r="53019" spans="141:141">
      <c r="EK53019" s="598"/>
    </row>
    <row r="53020" spans="141:141">
      <c r="EK53020" s="598"/>
    </row>
    <row r="53021" spans="141:141">
      <c r="EK53021" s="598"/>
    </row>
    <row r="53022" spans="141:141">
      <c r="EK53022" s="598"/>
    </row>
    <row r="53023" spans="141:141">
      <c r="EK53023" s="598"/>
    </row>
    <row r="53024" spans="141:141">
      <c r="EK53024" s="598"/>
    </row>
    <row r="53025" spans="141:141">
      <c r="EK53025" s="598"/>
    </row>
    <row r="53026" spans="141:141">
      <c r="EK53026" s="598"/>
    </row>
    <row r="53027" spans="141:141">
      <c r="EK53027" s="598"/>
    </row>
    <row r="53028" spans="141:141">
      <c r="EK53028" s="598"/>
    </row>
    <row r="53029" spans="141:141">
      <c r="EK53029" s="598"/>
    </row>
    <row r="53030" spans="141:141">
      <c r="EK53030" s="598"/>
    </row>
    <row r="53031" spans="141:141">
      <c r="EK53031" s="598"/>
    </row>
    <row r="53032" spans="141:141">
      <c r="EK53032" s="598"/>
    </row>
    <row r="53033" spans="141:141">
      <c r="EK53033" s="598"/>
    </row>
    <row r="53034" spans="141:141">
      <c r="EK53034" s="598"/>
    </row>
    <row r="53035" spans="141:141">
      <c r="EK53035" s="598"/>
    </row>
    <row r="53036" spans="141:141">
      <c r="EK53036" s="598"/>
    </row>
    <row r="53037" spans="141:141">
      <c r="EK53037" s="598"/>
    </row>
    <row r="53038" spans="141:141">
      <c r="EK53038" s="598"/>
    </row>
    <row r="53039" spans="141:141">
      <c r="EK53039" s="598"/>
    </row>
    <row r="53040" spans="141:141">
      <c r="EK53040" s="598"/>
    </row>
    <row r="53041" spans="141:141">
      <c r="EK53041" s="598"/>
    </row>
    <row r="53042" spans="141:141">
      <c r="EK53042" s="598"/>
    </row>
    <row r="53043" spans="141:141">
      <c r="EK53043" s="598"/>
    </row>
    <row r="53044" spans="141:141">
      <c r="EK53044" s="598"/>
    </row>
    <row r="53045" spans="141:141">
      <c r="EK53045" s="598"/>
    </row>
    <row r="53046" spans="141:141">
      <c r="EK53046" s="598"/>
    </row>
    <row r="53047" spans="141:141">
      <c r="EK53047" s="598"/>
    </row>
    <row r="53048" spans="141:141">
      <c r="EK53048" s="598"/>
    </row>
    <row r="53049" spans="141:141">
      <c r="EK53049" s="598"/>
    </row>
    <row r="53050" spans="141:141">
      <c r="EK53050" s="598"/>
    </row>
    <row r="53051" spans="141:141">
      <c r="EK53051" s="598"/>
    </row>
    <row r="53052" spans="141:141">
      <c r="EK53052" s="598"/>
    </row>
    <row r="53053" spans="141:141">
      <c r="EK53053" s="598"/>
    </row>
    <row r="53054" spans="141:141">
      <c r="EK53054" s="598"/>
    </row>
    <row r="53055" spans="141:141">
      <c r="EK53055" s="598"/>
    </row>
    <row r="53056" spans="141:141">
      <c r="EK53056" s="598"/>
    </row>
    <row r="53057" spans="141:141">
      <c r="EK53057" s="598"/>
    </row>
    <row r="53058" spans="141:141">
      <c r="EK53058" s="598"/>
    </row>
    <row r="53059" spans="141:141">
      <c r="EK53059" s="598"/>
    </row>
    <row r="53060" spans="141:141">
      <c r="EK53060" s="598"/>
    </row>
    <row r="53061" spans="141:141">
      <c r="EK53061" s="598"/>
    </row>
    <row r="53062" spans="141:141">
      <c r="EK53062" s="598"/>
    </row>
    <row r="53063" spans="141:141">
      <c r="EK53063" s="598"/>
    </row>
    <row r="53064" spans="141:141">
      <c r="EK53064" s="598"/>
    </row>
    <row r="53065" spans="141:141">
      <c r="EK53065" s="598"/>
    </row>
    <row r="53066" spans="141:141">
      <c r="EK53066" s="598"/>
    </row>
    <row r="53067" spans="141:141">
      <c r="EK53067" s="598"/>
    </row>
    <row r="53068" spans="141:141">
      <c r="EK53068" s="598"/>
    </row>
    <row r="53069" spans="141:141">
      <c r="EK53069" s="598"/>
    </row>
    <row r="53070" spans="141:141">
      <c r="EK53070" s="598"/>
    </row>
    <row r="53071" spans="141:141">
      <c r="EK53071" s="598"/>
    </row>
    <row r="53072" spans="141:141">
      <c r="EK53072" s="598"/>
    </row>
    <row r="53073" spans="141:141">
      <c r="EK53073" s="598"/>
    </row>
    <row r="53074" spans="141:141">
      <c r="EK53074" s="598"/>
    </row>
    <row r="53075" spans="141:141">
      <c r="EK53075" s="598"/>
    </row>
    <row r="53076" spans="141:141">
      <c r="EK53076" s="598"/>
    </row>
    <row r="53077" spans="141:141">
      <c r="EK53077" s="598"/>
    </row>
    <row r="53078" spans="141:141">
      <c r="EK53078" s="598"/>
    </row>
    <row r="53079" spans="141:141">
      <c r="EK53079" s="598"/>
    </row>
    <row r="53080" spans="141:141">
      <c r="EK53080" s="598"/>
    </row>
    <row r="53081" spans="141:141">
      <c r="EK53081" s="598"/>
    </row>
    <row r="53082" spans="141:141">
      <c r="EK53082" s="598"/>
    </row>
    <row r="53083" spans="141:141">
      <c r="EK53083" s="598"/>
    </row>
    <row r="53084" spans="141:141">
      <c r="EK53084" s="598"/>
    </row>
    <row r="53085" spans="141:141">
      <c r="EK53085" s="598"/>
    </row>
    <row r="53086" spans="141:141">
      <c r="EK53086" s="598"/>
    </row>
    <row r="53087" spans="141:141">
      <c r="EK53087" s="598"/>
    </row>
    <row r="53088" spans="141:141">
      <c r="EK53088" s="598"/>
    </row>
    <row r="53089" spans="141:141">
      <c r="EK53089" s="598"/>
    </row>
    <row r="53090" spans="141:141">
      <c r="EK53090" s="598"/>
    </row>
    <row r="53091" spans="141:141">
      <c r="EK53091" s="598"/>
    </row>
    <row r="53092" spans="141:141">
      <c r="EK53092" s="598"/>
    </row>
    <row r="53093" spans="141:141">
      <c r="EK53093" s="598"/>
    </row>
    <row r="53094" spans="141:141">
      <c r="EK53094" s="598"/>
    </row>
    <row r="53095" spans="141:141">
      <c r="EK53095" s="598"/>
    </row>
    <row r="53096" spans="141:141">
      <c r="EK53096" s="598"/>
    </row>
    <row r="53097" spans="141:141">
      <c r="EK53097" s="598"/>
    </row>
    <row r="53098" spans="141:141">
      <c r="EK53098" s="598"/>
    </row>
    <row r="53099" spans="141:141">
      <c r="EK53099" s="598"/>
    </row>
    <row r="53100" spans="141:141">
      <c r="EK53100" s="598"/>
    </row>
    <row r="53101" spans="141:141">
      <c r="EK53101" s="598"/>
    </row>
    <row r="53102" spans="141:141">
      <c r="EK53102" s="598"/>
    </row>
    <row r="53103" spans="141:141">
      <c r="EK53103" s="598"/>
    </row>
    <row r="53104" spans="141:141">
      <c r="EK53104" s="598"/>
    </row>
    <row r="53105" spans="141:141">
      <c r="EK53105" s="598"/>
    </row>
    <row r="53106" spans="141:141">
      <c r="EK53106" s="598"/>
    </row>
    <row r="53107" spans="141:141">
      <c r="EK53107" s="598"/>
    </row>
    <row r="53108" spans="141:141">
      <c r="EK53108" s="598"/>
    </row>
    <row r="53109" spans="141:141">
      <c r="EK53109" s="598"/>
    </row>
    <row r="53110" spans="141:141">
      <c r="EK53110" s="598"/>
    </row>
    <row r="53111" spans="141:141">
      <c r="EK53111" s="598"/>
    </row>
    <row r="53112" spans="141:141">
      <c r="EK53112" s="598"/>
    </row>
    <row r="53113" spans="141:141">
      <c r="EK53113" s="598"/>
    </row>
    <row r="53114" spans="141:141">
      <c r="EK53114" s="598"/>
    </row>
    <row r="53115" spans="141:141">
      <c r="EK53115" s="598"/>
    </row>
    <row r="53116" spans="141:141">
      <c r="EK53116" s="598"/>
    </row>
    <row r="53117" spans="141:141">
      <c r="EK53117" s="598"/>
    </row>
    <row r="53118" spans="141:141">
      <c r="EK53118" s="598"/>
    </row>
    <row r="53119" spans="141:141">
      <c r="EK53119" s="598"/>
    </row>
    <row r="53120" spans="141:141">
      <c r="EK53120" s="598"/>
    </row>
    <row r="53121" spans="141:141">
      <c r="EK53121" s="598"/>
    </row>
    <row r="53122" spans="141:141">
      <c r="EK53122" s="598"/>
    </row>
    <row r="53123" spans="141:141">
      <c r="EK53123" s="598"/>
    </row>
    <row r="53124" spans="141:141">
      <c r="EK53124" s="598"/>
    </row>
    <row r="53125" spans="141:141">
      <c r="EK53125" s="598"/>
    </row>
    <row r="53126" spans="141:141">
      <c r="EK53126" s="598"/>
    </row>
    <row r="53127" spans="141:141">
      <c r="EK53127" s="598"/>
    </row>
    <row r="53128" spans="141:141">
      <c r="EK53128" s="598"/>
    </row>
    <row r="53129" spans="141:141">
      <c r="EK53129" s="598"/>
    </row>
    <row r="53130" spans="141:141">
      <c r="EK53130" s="598"/>
    </row>
    <row r="53131" spans="141:141">
      <c r="EK53131" s="598"/>
    </row>
    <row r="53132" spans="141:141">
      <c r="EK53132" s="598"/>
    </row>
    <row r="53133" spans="141:141">
      <c r="EK53133" s="598"/>
    </row>
    <row r="53134" spans="141:141">
      <c r="EK53134" s="598"/>
    </row>
    <row r="53135" spans="141:141">
      <c r="EK53135" s="598"/>
    </row>
    <row r="53136" spans="141:141">
      <c r="EK53136" s="598"/>
    </row>
    <row r="53137" spans="141:141">
      <c r="EK53137" s="598"/>
    </row>
    <row r="53138" spans="141:141">
      <c r="EK53138" s="598"/>
    </row>
    <row r="53139" spans="141:141">
      <c r="EK53139" s="598"/>
    </row>
    <row r="53140" spans="141:141">
      <c r="EK53140" s="598"/>
    </row>
    <row r="53141" spans="141:141">
      <c r="EK53141" s="598"/>
    </row>
    <row r="53142" spans="141:141">
      <c r="EK53142" s="598"/>
    </row>
    <row r="53143" spans="141:141">
      <c r="EK53143" s="598"/>
    </row>
    <row r="53144" spans="141:141">
      <c r="EK53144" s="598"/>
    </row>
    <row r="53145" spans="141:141">
      <c r="EK53145" s="598"/>
    </row>
    <row r="53146" spans="141:141">
      <c r="EK53146" s="598"/>
    </row>
    <row r="53147" spans="141:141">
      <c r="EK53147" s="598"/>
    </row>
    <row r="53148" spans="141:141">
      <c r="EK53148" s="598"/>
    </row>
    <row r="53149" spans="141:141">
      <c r="EK53149" s="598"/>
    </row>
    <row r="53150" spans="141:141">
      <c r="EK53150" s="598"/>
    </row>
    <row r="53151" spans="141:141">
      <c r="EK53151" s="598"/>
    </row>
    <row r="53152" spans="141:141">
      <c r="EK53152" s="598"/>
    </row>
    <row r="53153" spans="141:141">
      <c r="EK53153" s="598"/>
    </row>
    <row r="53154" spans="141:141">
      <c r="EK53154" s="598"/>
    </row>
    <row r="53155" spans="141:141">
      <c r="EK53155" s="598"/>
    </row>
    <row r="53156" spans="141:141">
      <c r="EK53156" s="598"/>
    </row>
    <row r="53157" spans="141:141">
      <c r="EK53157" s="598"/>
    </row>
    <row r="53158" spans="141:141">
      <c r="EK53158" s="598"/>
    </row>
    <row r="53159" spans="141:141">
      <c r="EK53159" s="598"/>
    </row>
    <row r="53160" spans="141:141">
      <c r="EK53160" s="598"/>
    </row>
    <row r="53161" spans="141:141">
      <c r="EK53161" s="598"/>
    </row>
    <row r="53162" spans="141:141">
      <c r="EK53162" s="598"/>
    </row>
    <row r="53163" spans="141:141">
      <c r="EK53163" s="598"/>
    </row>
    <row r="53164" spans="141:141">
      <c r="EK53164" s="598"/>
    </row>
    <row r="53165" spans="141:141">
      <c r="EK53165" s="598"/>
    </row>
    <row r="53166" spans="141:141">
      <c r="EK53166" s="598"/>
    </row>
    <row r="53167" spans="141:141">
      <c r="EK53167" s="598"/>
    </row>
    <row r="53168" spans="141:141">
      <c r="EK53168" s="598"/>
    </row>
    <row r="53169" spans="141:141">
      <c r="EK53169" s="598"/>
    </row>
    <row r="53170" spans="141:141">
      <c r="EK53170" s="598"/>
    </row>
    <row r="53171" spans="141:141">
      <c r="EK53171" s="598"/>
    </row>
    <row r="53172" spans="141:141">
      <c r="EK53172" s="598"/>
    </row>
    <row r="53173" spans="141:141">
      <c r="EK53173" s="598"/>
    </row>
    <row r="53174" spans="141:141">
      <c r="EK53174" s="598"/>
    </row>
    <row r="53175" spans="141:141">
      <c r="EK53175" s="598"/>
    </row>
    <row r="53176" spans="141:141">
      <c r="EK53176" s="598"/>
    </row>
    <row r="53177" spans="141:141">
      <c r="EK53177" s="598"/>
    </row>
    <row r="53178" spans="141:141">
      <c r="EK53178" s="598"/>
    </row>
    <row r="53179" spans="141:141">
      <c r="EK53179" s="598"/>
    </row>
    <row r="53180" spans="141:141">
      <c r="EK53180" s="598"/>
    </row>
    <row r="53181" spans="141:141">
      <c r="EK53181" s="598"/>
    </row>
    <row r="53182" spans="141:141">
      <c r="EK53182" s="598"/>
    </row>
    <row r="53183" spans="141:141">
      <c r="EK53183" s="598"/>
    </row>
    <row r="53184" spans="141:141">
      <c r="EK53184" s="598"/>
    </row>
    <row r="53185" spans="141:141">
      <c r="EK53185" s="598"/>
    </row>
    <row r="53186" spans="141:141">
      <c r="EK53186" s="598"/>
    </row>
    <row r="53187" spans="141:141">
      <c r="EK53187" s="598"/>
    </row>
    <row r="53188" spans="141:141">
      <c r="EK53188" s="598"/>
    </row>
    <row r="53189" spans="141:141">
      <c r="EK53189" s="598"/>
    </row>
    <row r="53190" spans="141:141">
      <c r="EK53190" s="598"/>
    </row>
    <row r="53191" spans="141:141">
      <c r="EK53191" s="598"/>
    </row>
    <row r="53192" spans="141:141">
      <c r="EK53192" s="598"/>
    </row>
    <row r="53193" spans="141:141">
      <c r="EK53193" s="598"/>
    </row>
    <row r="53194" spans="141:141">
      <c r="EK53194" s="598"/>
    </row>
    <row r="53195" spans="141:141">
      <c r="EK53195" s="598"/>
    </row>
    <row r="53196" spans="141:141">
      <c r="EK53196" s="598"/>
    </row>
    <row r="53197" spans="141:141">
      <c r="EK53197" s="598"/>
    </row>
    <row r="53198" spans="141:141">
      <c r="EK53198" s="598"/>
    </row>
    <row r="53199" spans="141:141">
      <c r="EK53199" s="598"/>
    </row>
    <row r="53200" spans="141:141">
      <c r="EK53200" s="598"/>
    </row>
    <row r="53201" spans="141:141">
      <c r="EK53201" s="598"/>
    </row>
    <row r="53202" spans="141:141">
      <c r="EK53202" s="598"/>
    </row>
    <row r="53203" spans="141:141">
      <c r="EK53203" s="598"/>
    </row>
    <row r="53204" spans="141:141">
      <c r="EK53204" s="598"/>
    </row>
    <row r="53205" spans="141:141">
      <c r="EK53205" s="598"/>
    </row>
    <row r="53206" spans="141:141">
      <c r="EK53206" s="598"/>
    </row>
    <row r="53207" spans="141:141">
      <c r="EK53207" s="598"/>
    </row>
    <row r="53208" spans="141:141">
      <c r="EK53208" s="598"/>
    </row>
    <row r="53209" spans="141:141">
      <c r="EK53209" s="598"/>
    </row>
    <row r="53210" spans="141:141">
      <c r="EK53210" s="598"/>
    </row>
    <row r="53211" spans="141:141">
      <c r="EK53211" s="598"/>
    </row>
    <row r="53212" spans="141:141">
      <c r="EK53212" s="598"/>
    </row>
    <row r="53213" spans="141:141">
      <c r="EK53213" s="598"/>
    </row>
    <row r="53214" spans="141:141">
      <c r="EK53214" s="598"/>
    </row>
    <row r="53215" spans="141:141">
      <c r="EK53215" s="598"/>
    </row>
    <row r="53216" spans="141:141">
      <c r="EK53216" s="598"/>
    </row>
    <row r="53217" spans="141:141">
      <c r="EK53217" s="598"/>
    </row>
    <row r="53218" spans="141:141">
      <c r="EK53218" s="598"/>
    </row>
    <row r="53219" spans="141:141">
      <c r="EK53219" s="598"/>
    </row>
    <row r="53220" spans="141:141">
      <c r="EK53220" s="598"/>
    </row>
    <row r="53221" spans="141:141">
      <c r="EK53221" s="598"/>
    </row>
    <row r="53222" spans="141:141">
      <c r="EK53222" s="598"/>
    </row>
    <row r="53223" spans="141:141">
      <c r="EK53223" s="598"/>
    </row>
    <row r="53224" spans="141:141">
      <c r="EK53224" s="598"/>
    </row>
    <row r="53225" spans="141:141">
      <c r="EK53225" s="598"/>
    </row>
    <row r="53226" spans="141:141">
      <c r="EK53226" s="598"/>
    </row>
    <row r="53227" spans="141:141">
      <c r="EK53227" s="598"/>
    </row>
    <row r="53228" spans="141:141">
      <c r="EK53228" s="598"/>
    </row>
    <row r="53229" spans="141:141">
      <c r="EK53229" s="598"/>
    </row>
    <row r="53230" spans="141:141">
      <c r="EK53230" s="598"/>
    </row>
    <row r="53231" spans="141:141">
      <c r="EK53231" s="598"/>
    </row>
    <row r="53232" spans="141:141">
      <c r="EK53232" s="598"/>
    </row>
    <row r="53233" spans="141:141">
      <c r="EK53233" s="598"/>
    </row>
    <row r="53234" spans="141:141">
      <c r="EK53234" s="598"/>
    </row>
    <row r="53235" spans="141:141">
      <c r="EK53235" s="598"/>
    </row>
    <row r="53236" spans="141:141">
      <c r="EK53236" s="598"/>
    </row>
    <row r="53237" spans="141:141">
      <c r="EK53237" s="598"/>
    </row>
    <row r="53238" spans="141:141">
      <c r="EK53238" s="598"/>
    </row>
    <row r="53239" spans="141:141">
      <c r="EK53239" s="598"/>
    </row>
    <row r="53240" spans="141:141">
      <c r="EK53240" s="598"/>
    </row>
    <row r="53241" spans="141:141">
      <c r="EK53241" s="598"/>
    </row>
    <row r="53242" spans="141:141">
      <c r="EK53242" s="598"/>
    </row>
    <row r="53243" spans="141:141">
      <c r="EK53243" s="598"/>
    </row>
    <row r="53244" spans="141:141">
      <c r="EK53244" s="598"/>
    </row>
    <row r="53245" spans="141:141">
      <c r="EK53245" s="598"/>
    </row>
    <row r="53246" spans="141:141">
      <c r="EK53246" s="598"/>
    </row>
    <row r="53247" spans="141:141">
      <c r="EK53247" s="598"/>
    </row>
    <row r="53248" spans="141:141">
      <c r="EK53248" s="598"/>
    </row>
    <row r="53249" spans="141:141">
      <c r="EK53249" s="598"/>
    </row>
    <row r="53250" spans="141:141">
      <c r="EK53250" s="598"/>
    </row>
    <row r="53251" spans="141:141">
      <c r="EK53251" s="598"/>
    </row>
    <row r="53252" spans="141:141">
      <c r="EK53252" s="598"/>
    </row>
    <row r="53253" spans="141:141">
      <c r="EK53253" s="598"/>
    </row>
    <row r="53254" spans="141:141">
      <c r="EK53254" s="598"/>
    </row>
    <row r="53255" spans="141:141">
      <c r="EK53255" s="598"/>
    </row>
    <row r="53256" spans="141:141">
      <c r="EK53256" s="598"/>
    </row>
    <row r="53257" spans="141:141">
      <c r="EK53257" s="598"/>
    </row>
    <row r="53258" spans="141:141">
      <c r="EK53258" s="598"/>
    </row>
    <row r="53259" spans="141:141">
      <c r="EK53259" s="598"/>
    </row>
    <row r="53260" spans="141:141">
      <c r="EK53260" s="598"/>
    </row>
    <row r="53261" spans="141:141">
      <c r="EK53261" s="598"/>
    </row>
    <row r="53262" spans="141:141">
      <c r="EK53262" s="598"/>
    </row>
    <row r="53263" spans="141:141">
      <c r="EK53263" s="598"/>
    </row>
    <row r="53264" spans="141:141">
      <c r="EK53264" s="598"/>
    </row>
    <row r="53265" spans="141:141">
      <c r="EK53265" s="598"/>
    </row>
    <row r="53266" spans="141:141">
      <c r="EK53266" s="598"/>
    </row>
    <row r="53267" spans="141:141">
      <c r="EK53267" s="598"/>
    </row>
    <row r="53268" spans="141:141">
      <c r="EK53268" s="598"/>
    </row>
    <row r="53269" spans="141:141">
      <c r="EK53269" s="598"/>
    </row>
    <row r="53270" spans="141:141">
      <c r="EK53270" s="598"/>
    </row>
    <row r="53271" spans="141:141">
      <c r="EK53271" s="598"/>
    </row>
    <row r="53272" spans="141:141">
      <c r="EK53272" s="598"/>
    </row>
    <row r="53273" spans="141:141">
      <c r="EK53273" s="598"/>
    </row>
    <row r="53274" spans="141:141">
      <c r="EK53274" s="598"/>
    </row>
    <row r="53275" spans="141:141">
      <c r="EK53275" s="598"/>
    </row>
    <row r="53276" spans="141:141">
      <c r="EK53276" s="598"/>
    </row>
    <row r="53277" spans="141:141">
      <c r="EK53277" s="598"/>
    </row>
    <row r="53278" spans="141:141">
      <c r="EK53278" s="598"/>
    </row>
    <row r="53279" spans="141:141">
      <c r="EK53279" s="598"/>
    </row>
    <row r="53280" spans="141:141">
      <c r="EK53280" s="598"/>
    </row>
    <row r="53281" spans="141:141">
      <c r="EK53281" s="598"/>
    </row>
    <row r="53282" spans="141:141">
      <c r="EK53282" s="598"/>
    </row>
    <row r="53283" spans="141:141">
      <c r="EK53283" s="598"/>
    </row>
    <row r="53284" spans="141:141">
      <c r="EK53284" s="598"/>
    </row>
    <row r="53285" spans="141:141">
      <c r="EK53285" s="598"/>
    </row>
    <row r="53286" spans="141:141">
      <c r="EK53286" s="598"/>
    </row>
    <row r="53287" spans="141:141">
      <c r="EK53287" s="598"/>
    </row>
    <row r="53288" spans="141:141">
      <c r="EK53288" s="598"/>
    </row>
    <row r="53289" spans="141:141">
      <c r="EK53289" s="598"/>
    </row>
    <row r="53290" spans="141:141">
      <c r="EK53290" s="598"/>
    </row>
    <row r="53291" spans="141:141">
      <c r="EK53291" s="598"/>
    </row>
    <row r="53292" spans="141:141">
      <c r="EK53292" s="598"/>
    </row>
    <row r="53293" spans="141:141">
      <c r="EK53293" s="598"/>
    </row>
    <row r="53294" spans="141:141">
      <c r="EK53294" s="598"/>
    </row>
    <row r="53295" spans="141:141">
      <c r="EK53295" s="598"/>
    </row>
    <row r="53296" spans="141:141">
      <c r="EK53296" s="598"/>
    </row>
    <row r="53297" spans="141:141">
      <c r="EK53297" s="598"/>
    </row>
    <row r="53298" spans="141:141">
      <c r="EK53298" s="598"/>
    </row>
    <row r="53299" spans="141:141">
      <c r="EK53299" s="598"/>
    </row>
    <row r="53300" spans="141:141">
      <c r="EK53300" s="598"/>
    </row>
    <row r="53301" spans="141:141">
      <c r="EK53301" s="598"/>
    </row>
    <row r="53302" spans="141:141">
      <c r="EK53302" s="598"/>
    </row>
    <row r="53303" spans="141:141">
      <c r="EK53303" s="598"/>
    </row>
    <row r="53304" spans="141:141">
      <c r="EK53304" s="598"/>
    </row>
    <row r="53305" spans="141:141">
      <c r="EK53305" s="598"/>
    </row>
    <row r="53306" spans="141:141">
      <c r="EK53306" s="598"/>
    </row>
    <row r="53307" spans="141:141">
      <c r="EK53307" s="598"/>
    </row>
    <row r="53308" spans="141:141">
      <c r="EK53308" s="598"/>
    </row>
    <row r="53309" spans="141:141">
      <c r="EK53309" s="598"/>
    </row>
    <row r="53310" spans="141:141">
      <c r="EK53310" s="598"/>
    </row>
    <row r="53311" spans="141:141">
      <c r="EK53311" s="598"/>
    </row>
    <row r="53312" spans="141:141">
      <c r="EK53312" s="598"/>
    </row>
    <row r="53313" spans="141:141">
      <c r="EK53313" s="598"/>
    </row>
    <row r="53314" spans="141:141">
      <c r="EK53314" s="598"/>
    </row>
    <row r="53315" spans="141:141">
      <c r="EK53315" s="598"/>
    </row>
    <row r="53316" spans="141:141">
      <c r="EK53316" s="598"/>
    </row>
    <row r="53317" spans="141:141">
      <c r="EK53317" s="598"/>
    </row>
    <row r="53318" spans="141:141">
      <c r="EK53318" s="598"/>
    </row>
    <row r="53319" spans="141:141">
      <c r="EK53319" s="598"/>
    </row>
    <row r="53320" spans="141:141">
      <c r="EK53320" s="598"/>
    </row>
    <row r="53321" spans="141:141">
      <c r="EK53321" s="598"/>
    </row>
    <row r="53322" spans="141:141">
      <c r="EK53322" s="598"/>
    </row>
    <row r="53323" spans="141:141">
      <c r="EK53323" s="598"/>
    </row>
    <row r="53324" spans="141:141">
      <c r="EK53324" s="598"/>
    </row>
    <row r="53325" spans="141:141">
      <c r="EK53325" s="598"/>
    </row>
    <row r="53326" spans="141:141">
      <c r="EK53326" s="598"/>
    </row>
    <row r="53327" spans="141:141">
      <c r="EK53327" s="598"/>
    </row>
    <row r="53328" spans="141:141">
      <c r="EK53328" s="598"/>
    </row>
    <row r="53329" spans="141:141">
      <c r="EK53329" s="598"/>
    </row>
    <row r="53330" spans="141:141">
      <c r="EK53330" s="598"/>
    </row>
    <row r="53331" spans="141:141">
      <c r="EK53331" s="598"/>
    </row>
    <row r="53332" spans="141:141">
      <c r="EK53332" s="598"/>
    </row>
    <row r="53333" spans="141:141">
      <c r="EK53333" s="598"/>
    </row>
    <row r="53334" spans="141:141">
      <c r="EK53334" s="598"/>
    </row>
    <row r="53335" spans="141:141">
      <c r="EK53335" s="598"/>
    </row>
    <row r="53336" spans="141:141">
      <c r="EK53336" s="598"/>
    </row>
    <row r="53337" spans="141:141">
      <c r="EK53337" s="598"/>
    </row>
    <row r="53338" spans="141:141">
      <c r="EK53338" s="598"/>
    </row>
    <row r="53339" spans="141:141">
      <c r="EK53339" s="598"/>
    </row>
    <row r="53340" spans="141:141">
      <c r="EK53340" s="598"/>
    </row>
    <row r="53341" spans="141:141">
      <c r="EK53341" s="598"/>
    </row>
    <row r="53342" spans="141:141">
      <c r="EK53342" s="598"/>
    </row>
    <row r="53343" spans="141:141">
      <c r="EK53343" s="598"/>
    </row>
    <row r="53344" spans="141:141">
      <c r="EK53344" s="598"/>
    </row>
    <row r="53345" spans="141:141">
      <c r="EK53345" s="598"/>
    </row>
    <row r="53346" spans="141:141">
      <c r="EK53346" s="598"/>
    </row>
    <row r="53347" spans="141:141">
      <c r="EK53347" s="598"/>
    </row>
    <row r="53348" spans="141:141">
      <c r="EK53348" s="598"/>
    </row>
    <row r="53349" spans="141:141">
      <c r="EK53349" s="598"/>
    </row>
    <row r="53350" spans="141:141">
      <c r="EK53350" s="598"/>
    </row>
    <row r="53351" spans="141:141">
      <c r="EK53351" s="598"/>
    </row>
    <row r="53352" spans="141:141">
      <c r="EK53352" s="598"/>
    </row>
    <row r="53353" spans="141:141">
      <c r="EK53353" s="598"/>
    </row>
    <row r="53354" spans="141:141">
      <c r="EK53354" s="598"/>
    </row>
    <row r="53355" spans="141:141">
      <c r="EK53355" s="598"/>
    </row>
    <row r="53356" spans="141:141">
      <c r="EK53356" s="598"/>
    </row>
    <row r="53357" spans="141:141">
      <c r="EK53357" s="598"/>
    </row>
    <row r="53358" spans="141:141">
      <c r="EK53358" s="598"/>
    </row>
    <row r="53359" spans="141:141">
      <c r="EK53359" s="598"/>
    </row>
    <row r="53360" spans="141:141">
      <c r="EK53360" s="598"/>
    </row>
    <row r="53361" spans="141:141">
      <c r="EK53361" s="598"/>
    </row>
    <row r="53362" spans="141:141">
      <c r="EK53362" s="598"/>
    </row>
    <row r="53363" spans="141:141">
      <c r="EK53363" s="598"/>
    </row>
    <row r="53364" spans="141:141">
      <c r="EK53364" s="598"/>
    </row>
    <row r="53365" spans="141:141">
      <c r="EK53365" s="598"/>
    </row>
    <row r="53366" spans="141:141">
      <c r="EK53366" s="598"/>
    </row>
    <row r="53367" spans="141:141">
      <c r="EK53367" s="598"/>
    </row>
    <row r="53368" spans="141:141">
      <c r="EK53368" s="598"/>
    </row>
    <row r="53369" spans="141:141">
      <c r="EK53369" s="598"/>
    </row>
    <row r="53370" spans="141:141">
      <c r="EK53370" s="598"/>
    </row>
    <row r="53371" spans="141:141">
      <c r="EK53371" s="598"/>
    </row>
    <row r="53372" spans="141:141">
      <c r="EK53372" s="598"/>
    </row>
    <row r="53373" spans="141:141">
      <c r="EK53373" s="598"/>
    </row>
    <row r="53374" spans="141:141">
      <c r="EK53374" s="598"/>
    </row>
    <row r="53375" spans="141:141">
      <c r="EK53375" s="598"/>
    </row>
    <row r="53376" spans="141:141">
      <c r="EK53376" s="598"/>
    </row>
    <row r="53377" spans="141:141">
      <c r="EK53377" s="598"/>
    </row>
    <row r="53378" spans="141:141">
      <c r="EK53378" s="598"/>
    </row>
    <row r="53379" spans="141:141">
      <c r="EK53379" s="598"/>
    </row>
    <row r="53380" spans="141:141">
      <c r="EK53380" s="598"/>
    </row>
    <row r="53381" spans="141:141">
      <c r="EK53381" s="598"/>
    </row>
    <row r="53382" spans="141:141">
      <c r="EK53382" s="598"/>
    </row>
    <row r="53383" spans="141:141">
      <c r="EK53383" s="598"/>
    </row>
    <row r="53384" spans="141:141">
      <c r="EK53384" s="598"/>
    </row>
    <row r="53385" spans="141:141">
      <c r="EK53385" s="598"/>
    </row>
    <row r="53386" spans="141:141">
      <c r="EK53386" s="598"/>
    </row>
    <row r="53387" spans="141:141">
      <c r="EK53387" s="598"/>
    </row>
    <row r="53388" spans="141:141">
      <c r="EK53388" s="598"/>
    </row>
    <row r="53389" spans="141:141">
      <c r="EK53389" s="598"/>
    </row>
    <row r="53390" spans="141:141">
      <c r="EK53390" s="598"/>
    </row>
    <row r="53391" spans="141:141">
      <c r="EK53391" s="598"/>
    </row>
    <row r="53392" spans="141:141">
      <c r="EK53392" s="598"/>
    </row>
    <row r="53393" spans="141:141">
      <c r="EK53393" s="598"/>
    </row>
    <row r="53394" spans="141:141">
      <c r="EK53394" s="598"/>
    </row>
    <row r="53395" spans="141:141">
      <c r="EK53395" s="598"/>
    </row>
    <row r="53396" spans="141:141">
      <c r="EK53396" s="598"/>
    </row>
    <row r="53397" spans="141:141">
      <c r="EK53397" s="598"/>
    </row>
    <row r="53398" spans="141:141">
      <c r="EK53398" s="598"/>
    </row>
    <row r="53399" spans="141:141">
      <c r="EK53399" s="598"/>
    </row>
    <row r="53400" spans="141:141">
      <c r="EK53400" s="598"/>
    </row>
    <row r="53401" spans="141:141">
      <c r="EK53401" s="598"/>
    </row>
    <row r="53402" spans="141:141">
      <c r="EK53402" s="598"/>
    </row>
    <row r="53403" spans="141:141">
      <c r="EK53403" s="598"/>
    </row>
    <row r="53404" spans="141:141">
      <c r="EK53404" s="598"/>
    </row>
    <row r="53405" spans="141:141">
      <c r="EK53405" s="598"/>
    </row>
    <row r="53406" spans="141:141">
      <c r="EK53406" s="598"/>
    </row>
    <row r="53407" spans="141:141">
      <c r="EK53407" s="598"/>
    </row>
    <row r="53408" spans="141:141">
      <c r="EK53408" s="598"/>
    </row>
    <row r="53409" spans="141:141">
      <c r="EK53409" s="598"/>
    </row>
    <row r="53410" spans="141:141">
      <c r="EK53410" s="598"/>
    </row>
    <row r="53411" spans="141:141">
      <c r="EK53411" s="598"/>
    </row>
    <row r="53412" spans="141:141">
      <c r="EK53412" s="598"/>
    </row>
    <row r="53413" spans="141:141">
      <c r="EK53413" s="598"/>
    </row>
    <row r="53414" spans="141:141">
      <c r="EK53414" s="598"/>
    </row>
    <row r="53415" spans="141:141">
      <c r="EK53415" s="598"/>
    </row>
    <row r="53416" spans="141:141">
      <c r="EK53416" s="598"/>
    </row>
    <row r="53417" spans="141:141">
      <c r="EK53417" s="598"/>
    </row>
    <row r="53418" spans="141:141">
      <c r="EK53418" s="598"/>
    </row>
    <row r="53419" spans="141:141">
      <c r="EK53419" s="598"/>
    </row>
    <row r="53420" spans="141:141">
      <c r="EK53420" s="598"/>
    </row>
    <row r="53421" spans="141:141">
      <c r="EK53421" s="598"/>
    </row>
    <row r="53422" spans="141:141">
      <c r="EK53422" s="598"/>
    </row>
    <row r="53423" spans="141:141">
      <c r="EK53423" s="598"/>
    </row>
    <row r="53424" spans="141:141">
      <c r="EK53424" s="598"/>
    </row>
    <row r="53425" spans="141:141">
      <c r="EK53425" s="598"/>
    </row>
    <row r="53426" spans="141:141">
      <c r="EK53426" s="598"/>
    </row>
    <row r="53427" spans="141:141">
      <c r="EK53427" s="598"/>
    </row>
    <row r="53428" spans="141:141">
      <c r="EK53428" s="598"/>
    </row>
    <row r="53429" spans="141:141">
      <c r="EK53429" s="598"/>
    </row>
    <row r="53430" spans="141:141">
      <c r="EK53430" s="598"/>
    </row>
    <row r="53431" spans="141:141">
      <c r="EK53431" s="598"/>
    </row>
    <row r="53432" spans="141:141">
      <c r="EK53432" s="598"/>
    </row>
    <row r="53433" spans="141:141">
      <c r="EK53433" s="598"/>
    </row>
    <row r="53434" spans="141:141">
      <c r="EK53434" s="598"/>
    </row>
    <row r="53435" spans="141:141">
      <c r="EK53435" s="598"/>
    </row>
    <row r="53436" spans="141:141">
      <c r="EK53436" s="598"/>
    </row>
    <row r="53437" spans="141:141">
      <c r="EK53437" s="598"/>
    </row>
    <row r="53438" spans="141:141">
      <c r="EK53438" s="598"/>
    </row>
    <row r="53439" spans="141:141">
      <c r="EK53439" s="598"/>
    </row>
    <row r="53440" spans="141:141">
      <c r="EK53440" s="598"/>
    </row>
    <row r="53441" spans="141:141">
      <c r="EK53441" s="598"/>
    </row>
    <row r="53442" spans="141:141">
      <c r="EK53442" s="598"/>
    </row>
    <row r="53443" spans="141:141">
      <c r="EK53443" s="598"/>
    </row>
    <row r="53444" spans="141:141">
      <c r="EK53444" s="598"/>
    </row>
    <row r="53445" spans="141:141">
      <c r="EK53445" s="598"/>
    </row>
    <row r="53446" spans="141:141">
      <c r="EK53446" s="598"/>
    </row>
    <row r="53447" spans="141:141">
      <c r="EK53447" s="598"/>
    </row>
    <row r="53448" spans="141:141">
      <c r="EK53448" s="598"/>
    </row>
    <row r="53449" spans="141:141">
      <c r="EK53449" s="598"/>
    </row>
    <row r="53450" spans="141:141">
      <c r="EK53450" s="598"/>
    </row>
    <row r="53451" spans="141:141">
      <c r="EK53451" s="598"/>
    </row>
    <row r="53452" spans="141:141">
      <c r="EK53452" s="598"/>
    </row>
    <row r="53453" spans="141:141">
      <c r="EK53453" s="598"/>
    </row>
    <row r="53454" spans="141:141">
      <c r="EK53454" s="598"/>
    </row>
    <row r="53455" spans="141:141">
      <c r="EK53455" s="598"/>
    </row>
    <row r="53456" spans="141:141">
      <c r="EK53456" s="598"/>
    </row>
    <row r="53457" spans="141:141">
      <c r="EK53457" s="598"/>
    </row>
    <row r="53458" spans="141:141">
      <c r="EK53458" s="598"/>
    </row>
    <row r="53459" spans="141:141">
      <c r="EK53459" s="598"/>
    </row>
    <row r="53460" spans="141:141">
      <c r="EK53460" s="598"/>
    </row>
    <row r="53461" spans="141:141">
      <c r="EK53461" s="598"/>
    </row>
    <row r="53462" spans="141:141">
      <c r="EK53462" s="598"/>
    </row>
    <row r="53463" spans="141:141">
      <c r="EK53463" s="598"/>
    </row>
    <row r="53464" spans="141:141">
      <c r="EK53464" s="598"/>
    </row>
    <row r="53465" spans="141:141">
      <c r="EK53465" s="598"/>
    </row>
    <row r="53466" spans="141:141">
      <c r="EK53466" s="598"/>
    </row>
    <row r="53467" spans="141:141">
      <c r="EK53467" s="598"/>
    </row>
    <row r="53468" spans="141:141">
      <c r="EK53468" s="598"/>
    </row>
    <row r="53469" spans="141:141">
      <c r="EK53469" s="598"/>
    </row>
    <row r="53470" spans="141:141">
      <c r="EK53470" s="598"/>
    </row>
    <row r="53471" spans="141:141">
      <c r="EK53471" s="598"/>
    </row>
    <row r="53472" spans="141:141">
      <c r="EK53472" s="598"/>
    </row>
    <row r="53473" spans="141:141">
      <c r="EK53473" s="598"/>
    </row>
    <row r="53474" spans="141:141">
      <c r="EK53474" s="598"/>
    </row>
    <row r="53475" spans="141:141">
      <c r="EK53475" s="598"/>
    </row>
    <row r="53476" spans="141:141">
      <c r="EK53476" s="598"/>
    </row>
    <row r="53477" spans="141:141">
      <c r="EK53477" s="598"/>
    </row>
    <row r="53478" spans="141:141">
      <c r="EK53478" s="598"/>
    </row>
    <row r="53479" spans="141:141">
      <c r="EK53479" s="598"/>
    </row>
    <row r="53480" spans="141:141">
      <c r="EK53480" s="598"/>
    </row>
    <row r="53481" spans="141:141">
      <c r="EK53481" s="598"/>
    </row>
    <row r="53482" spans="141:141">
      <c r="EK53482" s="598"/>
    </row>
    <row r="53483" spans="141:141">
      <c r="EK53483" s="598"/>
    </row>
    <row r="53484" spans="141:141">
      <c r="EK53484" s="598"/>
    </row>
    <row r="53485" spans="141:141">
      <c r="EK53485" s="598"/>
    </row>
    <row r="53486" spans="141:141">
      <c r="EK53486" s="598"/>
    </row>
    <row r="53487" spans="141:141">
      <c r="EK53487" s="598"/>
    </row>
    <row r="53488" spans="141:141">
      <c r="EK53488" s="598"/>
    </row>
    <row r="53489" spans="141:141">
      <c r="EK53489" s="598"/>
    </row>
    <row r="53490" spans="141:141">
      <c r="EK53490" s="598"/>
    </row>
    <row r="53491" spans="141:141">
      <c r="EK53491" s="598"/>
    </row>
    <row r="53492" spans="141:141">
      <c r="EK53492" s="598"/>
    </row>
    <row r="53493" spans="141:141">
      <c r="EK53493" s="598"/>
    </row>
    <row r="53494" spans="141:141">
      <c r="EK53494" s="598"/>
    </row>
    <row r="53495" spans="141:141">
      <c r="EK53495" s="598"/>
    </row>
    <row r="53496" spans="141:141">
      <c r="EK53496" s="598"/>
    </row>
    <row r="53497" spans="141:141">
      <c r="EK53497" s="598"/>
    </row>
    <row r="53498" spans="141:141">
      <c r="EK53498" s="598"/>
    </row>
    <row r="53499" spans="141:141">
      <c r="EK53499" s="598"/>
    </row>
    <row r="53500" spans="141:141">
      <c r="EK53500" s="598"/>
    </row>
    <row r="53501" spans="141:141">
      <c r="EK53501" s="598"/>
    </row>
    <row r="53502" spans="141:141">
      <c r="EK53502" s="598"/>
    </row>
    <row r="53503" spans="141:141">
      <c r="EK53503" s="598"/>
    </row>
    <row r="53504" spans="141:141">
      <c r="EK53504" s="598"/>
    </row>
    <row r="53505" spans="141:141">
      <c r="EK53505" s="598"/>
    </row>
    <row r="53506" spans="141:141">
      <c r="EK53506" s="598"/>
    </row>
    <row r="53507" spans="141:141">
      <c r="EK53507" s="598"/>
    </row>
    <row r="53508" spans="141:141">
      <c r="EK53508" s="598"/>
    </row>
    <row r="53509" spans="141:141">
      <c r="EK53509" s="598"/>
    </row>
    <row r="53510" spans="141:141">
      <c r="EK53510" s="598"/>
    </row>
    <row r="53511" spans="141:141">
      <c r="EK53511" s="598"/>
    </row>
    <row r="53512" spans="141:141">
      <c r="EK53512" s="598"/>
    </row>
    <row r="53513" spans="141:141">
      <c r="EK53513" s="598"/>
    </row>
    <row r="53514" spans="141:141">
      <c r="EK53514" s="598"/>
    </row>
    <row r="53515" spans="141:141">
      <c r="EK53515" s="598"/>
    </row>
    <row r="53516" spans="141:141">
      <c r="EK53516" s="598"/>
    </row>
    <row r="53517" spans="141:141">
      <c r="EK53517" s="598"/>
    </row>
    <row r="53518" spans="141:141">
      <c r="EK53518" s="598"/>
    </row>
    <row r="53519" spans="141:141">
      <c r="EK53519" s="598"/>
    </row>
    <row r="53520" spans="141:141">
      <c r="EK53520" s="598"/>
    </row>
    <row r="53521" spans="141:141">
      <c r="EK53521" s="598"/>
    </row>
    <row r="53522" spans="141:141">
      <c r="EK53522" s="598"/>
    </row>
    <row r="53523" spans="141:141">
      <c r="EK53523" s="598"/>
    </row>
    <row r="53524" spans="141:141">
      <c r="EK53524" s="598"/>
    </row>
    <row r="53525" spans="141:141">
      <c r="EK53525" s="598"/>
    </row>
    <row r="53526" spans="141:141">
      <c r="EK53526" s="598"/>
    </row>
    <row r="53527" spans="141:141">
      <c r="EK53527" s="598"/>
    </row>
    <row r="53528" spans="141:141">
      <c r="EK53528" s="598"/>
    </row>
    <row r="53529" spans="141:141">
      <c r="EK53529" s="598"/>
    </row>
    <row r="53530" spans="141:141">
      <c r="EK53530" s="598"/>
    </row>
    <row r="53531" spans="141:141">
      <c r="EK53531" s="598"/>
    </row>
    <row r="53532" spans="141:141">
      <c r="EK53532" s="598"/>
    </row>
    <row r="53533" spans="141:141">
      <c r="EK53533" s="598"/>
    </row>
    <row r="53534" spans="141:141">
      <c r="EK53534" s="598"/>
    </row>
    <row r="53535" spans="141:141">
      <c r="EK53535" s="598"/>
    </row>
    <row r="53536" spans="141:141">
      <c r="EK53536" s="598"/>
    </row>
    <row r="53537" spans="141:141">
      <c r="EK53537" s="598"/>
    </row>
    <row r="53538" spans="141:141">
      <c r="EK53538" s="598"/>
    </row>
    <row r="53539" spans="141:141">
      <c r="EK53539" s="598"/>
    </row>
    <row r="53540" spans="141:141">
      <c r="EK53540" s="598"/>
    </row>
    <row r="53541" spans="141:141">
      <c r="EK53541" s="598"/>
    </row>
    <row r="53542" spans="141:141">
      <c r="EK53542" s="598"/>
    </row>
    <row r="53543" spans="141:141">
      <c r="EK53543" s="598"/>
    </row>
    <row r="53544" spans="141:141">
      <c r="EK53544" s="598"/>
    </row>
    <row r="53545" spans="141:141">
      <c r="EK53545" s="598"/>
    </row>
    <row r="53546" spans="141:141">
      <c r="EK53546" s="598"/>
    </row>
    <row r="53547" spans="141:141">
      <c r="EK53547" s="598"/>
    </row>
    <row r="53548" spans="141:141">
      <c r="EK53548" s="598"/>
    </row>
    <row r="53549" spans="141:141">
      <c r="EK53549" s="598"/>
    </row>
    <row r="53550" spans="141:141">
      <c r="EK53550" s="598"/>
    </row>
    <row r="53551" spans="141:141">
      <c r="EK53551" s="598"/>
    </row>
    <row r="53552" spans="141:141">
      <c r="EK53552" s="598"/>
    </row>
    <row r="53553" spans="141:141">
      <c r="EK53553" s="598"/>
    </row>
    <row r="53554" spans="141:141">
      <c r="EK53554" s="598"/>
    </row>
    <row r="53555" spans="141:141">
      <c r="EK53555" s="598"/>
    </row>
    <row r="53556" spans="141:141">
      <c r="EK53556" s="598"/>
    </row>
    <row r="53557" spans="141:141">
      <c r="EK53557" s="598"/>
    </row>
    <row r="53558" spans="141:141">
      <c r="EK53558" s="598"/>
    </row>
    <row r="53559" spans="141:141">
      <c r="EK53559" s="598"/>
    </row>
    <row r="53560" spans="141:141">
      <c r="EK53560" s="598"/>
    </row>
    <row r="53561" spans="141:141">
      <c r="EK53561" s="598"/>
    </row>
    <row r="53562" spans="141:141">
      <c r="EK53562" s="598"/>
    </row>
    <row r="53563" spans="141:141">
      <c r="EK53563" s="598"/>
    </row>
    <row r="53564" spans="141:141">
      <c r="EK53564" s="598"/>
    </row>
    <row r="53565" spans="141:141">
      <c r="EK53565" s="598"/>
    </row>
    <row r="53566" spans="141:141">
      <c r="EK53566" s="598"/>
    </row>
    <row r="53567" spans="141:141">
      <c r="EK53567" s="598"/>
    </row>
    <row r="53568" spans="141:141">
      <c r="EK53568" s="598"/>
    </row>
    <row r="53569" spans="141:141">
      <c r="EK53569" s="598"/>
    </row>
    <row r="53570" spans="141:141">
      <c r="EK53570" s="598"/>
    </row>
    <row r="53571" spans="141:141">
      <c r="EK53571" s="598"/>
    </row>
    <row r="53572" spans="141:141">
      <c r="EK53572" s="598"/>
    </row>
    <row r="53573" spans="141:141">
      <c r="EK53573" s="598"/>
    </row>
    <row r="53574" spans="141:141">
      <c r="EK53574" s="598"/>
    </row>
    <row r="53575" spans="141:141">
      <c r="EK53575" s="598"/>
    </row>
    <row r="53576" spans="141:141">
      <c r="EK53576" s="598"/>
    </row>
    <row r="53577" spans="141:141">
      <c r="EK53577" s="598"/>
    </row>
    <row r="53578" spans="141:141">
      <c r="EK53578" s="598"/>
    </row>
    <row r="53579" spans="141:141">
      <c r="EK53579" s="598"/>
    </row>
    <row r="53580" spans="141:141">
      <c r="EK53580" s="598"/>
    </row>
    <row r="53581" spans="141:141">
      <c r="EK53581" s="598"/>
    </row>
    <row r="53582" spans="141:141">
      <c r="EK53582" s="598"/>
    </row>
    <row r="53583" spans="141:141">
      <c r="EK53583" s="598"/>
    </row>
    <row r="53584" spans="141:141">
      <c r="EK53584" s="598"/>
    </row>
    <row r="53585" spans="141:141">
      <c r="EK53585" s="598"/>
    </row>
    <row r="53586" spans="141:141">
      <c r="EK53586" s="598"/>
    </row>
    <row r="53587" spans="141:141">
      <c r="EK53587" s="598"/>
    </row>
    <row r="53588" spans="141:141">
      <c r="EK53588" s="598"/>
    </row>
    <row r="53589" spans="141:141">
      <c r="EK53589" s="598"/>
    </row>
    <row r="53590" spans="141:141">
      <c r="EK53590" s="598"/>
    </row>
    <row r="53591" spans="141:141">
      <c r="EK53591" s="598"/>
    </row>
    <row r="53592" spans="141:141">
      <c r="EK53592" s="598"/>
    </row>
    <row r="53593" spans="141:141">
      <c r="EK53593" s="598"/>
    </row>
    <row r="53594" spans="141:141">
      <c r="EK53594" s="598"/>
    </row>
    <row r="53595" spans="141:141">
      <c r="EK53595" s="598"/>
    </row>
    <row r="53596" spans="141:141">
      <c r="EK53596" s="598"/>
    </row>
    <row r="53597" spans="141:141">
      <c r="EK53597" s="598"/>
    </row>
    <row r="53598" spans="141:141">
      <c r="EK53598" s="598"/>
    </row>
    <row r="53599" spans="141:141">
      <c r="EK53599" s="598"/>
    </row>
    <row r="53600" spans="141:141">
      <c r="EK53600" s="598"/>
    </row>
    <row r="53601" spans="141:141">
      <c r="EK53601" s="598"/>
    </row>
    <row r="53602" spans="141:141">
      <c r="EK53602" s="598"/>
    </row>
    <row r="53603" spans="141:141">
      <c r="EK53603" s="598"/>
    </row>
    <row r="53604" spans="141:141">
      <c r="EK53604" s="598"/>
    </row>
    <row r="53605" spans="141:141">
      <c r="EK53605" s="598"/>
    </row>
    <row r="53606" spans="141:141">
      <c r="EK53606" s="598"/>
    </row>
    <row r="53607" spans="141:141">
      <c r="EK53607" s="598"/>
    </row>
    <row r="53608" spans="141:141">
      <c r="EK53608" s="598"/>
    </row>
    <row r="53609" spans="141:141">
      <c r="EK53609" s="598"/>
    </row>
    <row r="53610" spans="141:141">
      <c r="EK53610" s="598"/>
    </row>
    <row r="53611" spans="141:141">
      <c r="EK53611" s="598"/>
    </row>
    <row r="53612" spans="141:141">
      <c r="EK53612" s="598"/>
    </row>
    <row r="53613" spans="141:141">
      <c r="EK53613" s="598"/>
    </row>
    <row r="53614" spans="141:141">
      <c r="EK53614" s="598"/>
    </row>
    <row r="53615" spans="141:141">
      <c r="EK53615" s="598"/>
    </row>
    <row r="53616" spans="141:141">
      <c r="EK53616" s="598"/>
    </row>
    <row r="53617" spans="141:141">
      <c r="EK53617" s="598"/>
    </row>
    <row r="53618" spans="141:141">
      <c r="EK53618" s="598"/>
    </row>
    <row r="53619" spans="141:141">
      <c r="EK53619" s="598"/>
    </row>
    <row r="53620" spans="141:141">
      <c r="EK53620" s="598"/>
    </row>
    <row r="53621" spans="141:141">
      <c r="EK53621" s="598"/>
    </row>
    <row r="53622" spans="141:141">
      <c r="EK53622" s="598"/>
    </row>
    <row r="53623" spans="141:141">
      <c r="EK53623" s="598"/>
    </row>
    <row r="53624" spans="141:141">
      <c r="EK53624" s="598"/>
    </row>
    <row r="53625" spans="141:141">
      <c r="EK53625" s="598"/>
    </row>
    <row r="53626" spans="141:141">
      <c r="EK53626" s="598"/>
    </row>
    <row r="53627" spans="141:141">
      <c r="EK53627" s="598"/>
    </row>
    <row r="53628" spans="141:141">
      <c r="EK53628" s="598"/>
    </row>
    <row r="53629" spans="141:141">
      <c r="EK53629" s="598"/>
    </row>
    <row r="53630" spans="141:141">
      <c r="EK53630" s="598"/>
    </row>
    <row r="53631" spans="141:141">
      <c r="EK53631" s="598"/>
    </row>
    <row r="53632" spans="141:141">
      <c r="EK53632" s="598"/>
    </row>
    <row r="53633" spans="141:141">
      <c r="EK53633" s="598"/>
    </row>
    <row r="53634" spans="141:141">
      <c r="EK53634" s="598"/>
    </row>
    <row r="53635" spans="141:141">
      <c r="EK53635" s="598"/>
    </row>
    <row r="53636" spans="141:141">
      <c r="EK53636" s="598"/>
    </row>
    <row r="53637" spans="141:141">
      <c r="EK53637" s="598"/>
    </row>
    <row r="53638" spans="141:141">
      <c r="EK53638" s="598"/>
    </row>
    <row r="53639" spans="141:141">
      <c r="EK53639" s="598"/>
    </row>
    <row r="53640" spans="141:141">
      <c r="EK53640" s="598"/>
    </row>
    <row r="53641" spans="141:141">
      <c r="EK53641" s="598"/>
    </row>
    <row r="53642" spans="141:141">
      <c r="EK53642" s="598"/>
    </row>
    <row r="53643" spans="141:141">
      <c r="EK53643" s="598"/>
    </row>
    <row r="53644" spans="141:141">
      <c r="EK53644" s="598"/>
    </row>
    <row r="53645" spans="141:141">
      <c r="EK53645" s="598"/>
    </row>
    <row r="53646" spans="141:141">
      <c r="EK53646" s="598"/>
    </row>
    <row r="53647" spans="141:141">
      <c r="EK53647" s="598"/>
    </row>
    <row r="53648" spans="141:141">
      <c r="EK53648" s="598"/>
    </row>
    <row r="53649" spans="141:141">
      <c r="EK53649" s="598"/>
    </row>
    <row r="53650" spans="141:141">
      <c r="EK53650" s="598"/>
    </row>
    <row r="53651" spans="141:141">
      <c r="EK53651" s="598"/>
    </row>
    <row r="53652" spans="141:141">
      <c r="EK53652" s="598"/>
    </row>
    <row r="53653" spans="141:141">
      <c r="EK53653" s="598"/>
    </row>
    <row r="53654" spans="141:141">
      <c r="EK53654" s="598"/>
    </row>
    <row r="53655" spans="141:141">
      <c r="EK53655" s="598"/>
    </row>
    <row r="53656" spans="141:141">
      <c r="EK53656" s="598"/>
    </row>
    <row r="53657" spans="141:141">
      <c r="EK53657" s="598"/>
    </row>
    <row r="53658" spans="141:141">
      <c r="EK53658" s="598"/>
    </row>
    <row r="53659" spans="141:141">
      <c r="EK53659" s="598"/>
    </row>
    <row r="53660" spans="141:141">
      <c r="EK53660" s="598"/>
    </row>
    <row r="53661" spans="141:141">
      <c r="EK53661" s="598"/>
    </row>
    <row r="53662" spans="141:141">
      <c r="EK53662" s="598"/>
    </row>
    <row r="53663" spans="141:141">
      <c r="EK53663" s="598"/>
    </row>
    <row r="53664" spans="141:141">
      <c r="EK53664" s="598"/>
    </row>
    <row r="53665" spans="141:141">
      <c r="EK53665" s="598"/>
    </row>
    <row r="53666" spans="141:141">
      <c r="EK53666" s="598"/>
    </row>
    <row r="53667" spans="141:141">
      <c r="EK53667" s="598"/>
    </row>
    <row r="53668" spans="141:141">
      <c r="EK53668" s="598"/>
    </row>
    <row r="53669" spans="141:141">
      <c r="EK53669" s="598"/>
    </row>
    <row r="53670" spans="141:141">
      <c r="EK53670" s="598"/>
    </row>
    <row r="53671" spans="141:141">
      <c r="EK53671" s="598"/>
    </row>
    <row r="53672" spans="141:141">
      <c r="EK53672" s="598"/>
    </row>
    <row r="53673" spans="141:141">
      <c r="EK53673" s="598"/>
    </row>
    <row r="53674" spans="141:141">
      <c r="EK53674" s="598"/>
    </row>
    <row r="53675" spans="141:141">
      <c r="EK53675" s="598"/>
    </row>
    <row r="53676" spans="141:141">
      <c r="EK53676" s="598"/>
    </row>
    <row r="53677" spans="141:141">
      <c r="EK53677" s="598"/>
    </row>
    <row r="53678" spans="141:141">
      <c r="EK53678" s="598"/>
    </row>
    <row r="53679" spans="141:141">
      <c r="EK53679" s="598"/>
    </row>
    <row r="53680" spans="141:141">
      <c r="EK53680" s="598"/>
    </row>
    <row r="53681" spans="141:141">
      <c r="EK53681" s="598"/>
    </row>
    <row r="53682" spans="141:141">
      <c r="EK53682" s="598"/>
    </row>
    <row r="53683" spans="141:141">
      <c r="EK53683" s="598"/>
    </row>
    <row r="53684" spans="141:141">
      <c r="EK53684" s="598"/>
    </row>
    <row r="53685" spans="141:141">
      <c r="EK53685" s="598"/>
    </row>
    <row r="53686" spans="141:141">
      <c r="EK53686" s="598"/>
    </row>
    <row r="53687" spans="141:141">
      <c r="EK53687" s="598"/>
    </row>
    <row r="53688" spans="141:141">
      <c r="EK53688" s="598"/>
    </row>
    <row r="53689" spans="141:141">
      <c r="EK53689" s="598"/>
    </row>
    <row r="53690" spans="141:141">
      <c r="EK53690" s="598"/>
    </row>
    <row r="53691" spans="141:141">
      <c r="EK53691" s="598"/>
    </row>
    <row r="53692" spans="141:141">
      <c r="EK53692" s="598"/>
    </row>
    <row r="53693" spans="141:141">
      <c r="EK53693" s="598"/>
    </row>
    <row r="53694" spans="141:141">
      <c r="EK53694" s="598"/>
    </row>
    <row r="53695" spans="141:141">
      <c r="EK53695" s="598"/>
    </row>
    <row r="53696" spans="141:141">
      <c r="EK53696" s="598"/>
    </row>
    <row r="53697" spans="141:141">
      <c r="EK53697" s="598"/>
    </row>
    <row r="53698" spans="141:141">
      <c r="EK53698" s="598"/>
    </row>
    <row r="53699" spans="141:141">
      <c r="EK53699" s="598"/>
    </row>
    <row r="53700" spans="141:141">
      <c r="EK53700" s="598"/>
    </row>
    <row r="53701" spans="141:141">
      <c r="EK53701" s="598"/>
    </row>
    <row r="53702" spans="141:141">
      <c r="EK53702" s="598"/>
    </row>
    <row r="53703" spans="141:141">
      <c r="EK53703" s="598"/>
    </row>
    <row r="53704" spans="141:141">
      <c r="EK53704" s="598"/>
    </row>
    <row r="53705" spans="141:141">
      <c r="EK53705" s="598"/>
    </row>
    <row r="53706" spans="141:141">
      <c r="EK53706" s="598"/>
    </row>
    <row r="53707" spans="141:141">
      <c r="EK53707" s="598"/>
    </row>
    <row r="53708" spans="141:141">
      <c r="EK53708" s="598"/>
    </row>
    <row r="53709" spans="141:141">
      <c r="EK53709" s="598"/>
    </row>
    <row r="53710" spans="141:141">
      <c r="EK53710" s="598"/>
    </row>
    <row r="53711" spans="141:141">
      <c r="EK53711" s="598"/>
    </row>
    <row r="53712" spans="141:141">
      <c r="EK53712" s="598"/>
    </row>
    <row r="53713" spans="141:141">
      <c r="EK53713" s="598"/>
    </row>
    <row r="53714" spans="141:141">
      <c r="EK53714" s="598"/>
    </row>
    <row r="53715" spans="141:141">
      <c r="EK53715" s="598"/>
    </row>
    <row r="53716" spans="141:141">
      <c r="EK53716" s="598"/>
    </row>
    <row r="53717" spans="141:141">
      <c r="EK53717" s="598"/>
    </row>
    <row r="53718" spans="141:141">
      <c r="EK53718" s="598"/>
    </row>
    <row r="53719" spans="141:141">
      <c r="EK53719" s="598"/>
    </row>
    <row r="53720" spans="141:141">
      <c r="EK53720" s="598"/>
    </row>
    <row r="53721" spans="141:141">
      <c r="EK53721" s="598"/>
    </row>
    <row r="53722" spans="141:141">
      <c r="EK53722" s="598"/>
    </row>
    <row r="53723" spans="141:141">
      <c r="EK53723" s="598"/>
    </row>
    <row r="53724" spans="141:141">
      <c r="EK53724" s="598"/>
    </row>
    <row r="53725" spans="141:141">
      <c r="EK53725" s="598"/>
    </row>
    <row r="53726" spans="141:141">
      <c r="EK53726" s="598"/>
    </row>
    <row r="53727" spans="141:141">
      <c r="EK53727" s="598"/>
    </row>
    <row r="53728" spans="141:141">
      <c r="EK53728" s="598"/>
    </row>
    <row r="53729" spans="141:141">
      <c r="EK53729" s="598"/>
    </row>
    <row r="53730" spans="141:141">
      <c r="EK53730" s="598"/>
    </row>
    <row r="53731" spans="141:141">
      <c r="EK53731" s="598"/>
    </row>
    <row r="53732" spans="141:141">
      <c r="EK53732" s="598"/>
    </row>
    <row r="53733" spans="141:141">
      <c r="EK53733" s="598"/>
    </row>
    <row r="53734" spans="141:141">
      <c r="EK53734" s="598"/>
    </row>
    <row r="53735" spans="141:141">
      <c r="EK53735" s="598"/>
    </row>
    <row r="53736" spans="141:141">
      <c r="EK53736" s="598"/>
    </row>
    <row r="53737" spans="141:141">
      <c r="EK53737" s="598"/>
    </row>
    <row r="53738" spans="141:141">
      <c r="EK53738" s="598"/>
    </row>
    <row r="53739" spans="141:141">
      <c r="EK53739" s="598"/>
    </row>
    <row r="53740" spans="141:141">
      <c r="EK53740" s="598"/>
    </row>
    <row r="53741" spans="141:141">
      <c r="EK53741" s="598"/>
    </row>
    <row r="53742" spans="141:141">
      <c r="EK53742" s="598"/>
    </row>
    <row r="53743" spans="141:141">
      <c r="EK53743" s="598"/>
    </row>
    <row r="53744" spans="141:141">
      <c r="EK53744" s="598"/>
    </row>
    <row r="53745" spans="141:141">
      <c r="EK53745" s="598"/>
    </row>
    <row r="53746" spans="141:141">
      <c r="EK53746" s="598"/>
    </row>
    <row r="53747" spans="141:141">
      <c r="EK53747" s="598"/>
    </row>
    <row r="53748" spans="141:141">
      <c r="EK53748" s="598"/>
    </row>
    <row r="53749" spans="141:141">
      <c r="EK53749" s="598"/>
    </row>
    <row r="53750" spans="141:141">
      <c r="EK53750" s="598"/>
    </row>
    <row r="53751" spans="141:141">
      <c r="EK53751" s="598"/>
    </row>
    <row r="53752" spans="141:141">
      <c r="EK53752" s="598"/>
    </row>
    <row r="53753" spans="141:141">
      <c r="EK53753" s="598"/>
    </row>
    <row r="53754" spans="141:141">
      <c r="EK53754" s="598"/>
    </row>
    <row r="53755" spans="141:141">
      <c r="EK53755" s="598"/>
    </row>
    <row r="53756" spans="141:141">
      <c r="EK53756" s="598"/>
    </row>
    <row r="53757" spans="141:141">
      <c r="EK53757" s="598"/>
    </row>
    <row r="53758" spans="141:141">
      <c r="EK53758" s="598"/>
    </row>
    <row r="53759" spans="141:141">
      <c r="EK53759" s="598"/>
    </row>
    <row r="53760" spans="141:141">
      <c r="EK53760" s="598"/>
    </row>
    <row r="53761" spans="141:141">
      <c r="EK53761" s="598"/>
    </row>
    <row r="53762" spans="141:141">
      <c r="EK53762" s="598"/>
    </row>
    <row r="53763" spans="141:141">
      <c r="EK53763" s="598"/>
    </row>
    <row r="53764" spans="141:141">
      <c r="EK53764" s="598"/>
    </row>
    <row r="53765" spans="141:141">
      <c r="EK53765" s="598"/>
    </row>
    <row r="53766" spans="141:141">
      <c r="EK53766" s="598"/>
    </row>
    <row r="53767" spans="141:141">
      <c r="EK53767" s="598"/>
    </row>
    <row r="53768" spans="141:141">
      <c r="EK53768" s="598"/>
    </row>
    <row r="53769" spans="141:141">
      <c r="EK53769" s="598"/>
    </row>
    <row r="53770" spans="141:141">
      <c r="EK53770" s="598"/>
    </row>
    <row r="53771" spans="141:141">
      <c r="EK53771" s="598"/>
    </row>
    <row r="53772" spans="141:141">
      <c r="EK53772" s="598"/>
    </row>
    <row r="53773" spans="141:141">
      <c r="EK53773" s="598"/>
    </row>
    <row r="53774" spans="141:141">
      <c r="EK53774" s="598"/>
    </row>
    <row r="53775" spans="141:141">
      <c r="EK53775" s="598"/>
    </row>
    <row r="53776" spans="141:141">
      <c r="EK53776" s="598"/>
    </row>
    <row r="53777" spans="141:141">
      <c r="EK53777" s="598"/>
    </row>
    <row r="53778" spans="141:141">
      <c r="EK53778" s="598"/>
    </row>
    <row r="53779" spans="141:141">
      <c r="EK53779" s="598"/>
    </row>
    <row r="53780" spans="141:141">
      <c r="EK53780" s="598"/>
    </row>
    <row r="53781" spans="141:141">
      <c r="EK53781" s="598"/>
    </row>
    <row r="53782" spans="141:141">
      <c r="EK53782" s="598"/>
    </row>
    <row r="53783" spans="141:141">
      <c r="EK53783" s="598"/>
    </row>
    <row r="53784" spans="141:141">
      <c r="EK53784" s="598"/>
    </row>
    <row r="53785" spans="141:141">
      <c r="EK53785" s="598"/>
    </row>
    <row r="53786" spans="141:141">
      <c r="EK53786" s="598"/>
    </row>
    <row r="53787" spans="141:141">
      <c r="EK53787" s="598"/>
    </row>
    <row r="53788" spans="141:141">
      <c r="EK53788" s="598"/>
    </row>
    <row r="53789" spans="141:141">
      <c r="EK53789" s="598"/>
    </row>
    <row r="53790" spans="141:141">
      <c r="EK53790" s="598"/>
    </row>
    <row r="53791" spans="141:141">
      <c r="EK53791" s="598"/>
    </row>
    <row r="53792" spans="141:141">
      <c r="EK53792" s="598"/>
    </row>
    <row r="53793" spans="141:141">
      <c r="EK53793" s="598"/>
    </row>
    <row r="53794" spans="141:141">
      <c r="EK53794" s="598"/>
    </row>
    <row r="53795" spans="141:141">
      <c r="EK53795" s="598"/>
    </row>
    <row r="53796" spans="141:141">
      <c r="EK53796" s="598"/>
    </row>
    <row r="53797" spans="141:141">
      <c r="EK53797" s="598"/>
    </row>
    <row r="53798" spans="141:141">
      <c r="EK53798" s="598"/>
    </row>
    <row r="53799" spans="141:141">
      <c r="EK53799" s="598"/>
    </row>
    <row r="53800" spans="141:141">
      <c r="EK53800" s="598"/>
    </row>
    <row r="53801" spans="141:141">
      <c r="EK53801" s="598"/>
    </row>
    <row r="53802" spans="141:141">
      <c r="EK53802" s="598"/>
    </row>
    <row r="53803" spans="141:141">
      <c r="EK53803" s="598"/>
    </row>
    <row r="53804" spans="141:141">
      <c r="EK53804" s="598"/>
    </row>
    <row r="53805" spans="141:141">
      <c r="EK53805" s="598"/>
    </row>
    <row r="53806" spans="141:141">
      <c r="EK53806" s="598"/>
    </row>
    <row r="53807" spans="141:141">
      <c r="EK53807" s="598"/>
    </row>
    <row r="53808" spans="141:141">
      <c r="EK53808" s="598"/>
    </row>
    <row r="53809" spans="141:141">
      <c r="EK53809" s="598"/>
    </row>
    <row r="53810" spans="141:141">
      <c r="EK53810" s="598"/>
    </row>
    <row r="53811" spans="141:141">
      <c r="EK53811" s="598"/>
    </row>
    <row r="53812" spans="141:141">
      <c r="EK53812" s="598"/>
    </row>
    <row r="53813" spans="141:141">
      <c r="EK53813" s="598"/>
    </row>
    <row r="53814" spans="141:141">
      <c r="EK53814" s="598"/>
    </row>
    <row r="53815" spans="141:141">
      <c r="EK53815" s="598"/>
    </row>
    <row r="53816" spans="141:141">
      <c r="EK53816" s="598"/>
    </row>
    <row r="53817" spans="141:141">
      <c r="EK53817" s="598"/>
    </row>
    <row r="53818" spans="141:141">
      <c r="EK53818" s="598"/>
    </row>
    <row r="53819" spans="141:141">
      <c r="EK53819" s="598"/>
    </row>
    <row r="53820" spans="141:141">
      <c r="EK53820" s="598"/>
    </row>
    <row r="53821" spans="141:141">
      <c r="EK53821" s="598"/>
    </row>
    <row r="53822" spans="141:141">
      <c r="EK53822" s="598"/>
    </row>
    <row r="53823" spans="141:141">
      <c r="EK53823" s="598"/>
    </row>
    <row r="53824" spans="141:141">
      <c r="EK53824" s="598"/>
    </row>
    <row r="53825" spans="141:141">
      <c r="EK53825" s="598"/>
    </row>
    <row r="53826" spans="141:141">
      <c r="EK53826" s="598"/>
    </row>
    <row r="53827" spans="141:141">
      <c r="EK53827" s="598"/>
    </row>
    <row r="53828" spans="141:141">
      <c r="EK53828" s="598"/>
    </row>
    <row r="53829" spans="141:141">
      <c r="EK53829" s="598"/>
    </row>
    <row r="53830" spans="141:141">
      <c r="EK53830" s="598"/>
    </row>
    <row r="53831" spans="141:141">
      <c r="EK53831" s="598"/>
    </row>
    <row r="53832" spans="141:141">
      <c r="EK53832" s="598"/>
    </row>
    <row r="53833" spans="141:141">
      <c r="EK53833" s="598"/>
    </row>
    <row r="53834" spans="141:141">
      <c r="EK53834" s="598"/>
    </row>
    <row r="53835" spans="141:141">
      <c r="EK53835" s="598"/>
    </row>
    <row r="53836" spans="141:141">
      <c r="EK53836" s="598"/>
    </row>
    <row r="53837" spans="141:141">
      <c r="EK53837" s="598"/>
    </row>
    <row r="53838" spans="141:141">
      <c r="EK53838" s="598"/>
    </row>
    <row r="53839" spans="141:141">
      <c r="EK53839" s="598"/>
    </row>
    <row r="53840" spans="141:141">
      <c r="EK53840" s="598"/>
    </row>
    <row r="53841" spans="141:141">
      <c r="EK53841" s="598"/>
    </row>
    <row r="53842" spans="141:141">
      <c r="EK53842" s="598"/>
    </row>
    <row r="53843" spans="141:141">
      <c r="EK53843" s="598"/>
    </row>
    <row r="53844" spans="141:141">
      <c r="EK53844" s="598"/>
    </row>
    <row r="53845" spans="141:141">
      <c r="EK53845" s="598"/>
    </row>
    <row r="53846" spans="141:141">
      <c r="EK53846" s="598"/>
    </row>
    <row r="53847" spans="141:141">
      <c r="EK53847" s="598"/>
    </row>
    <row r="53848" spans="141:141">
      <c r="EK53848" s="598"/>
    </row>
    <row r="53849" spans="141:141">
      <c r="EK53849" s="598"/>
    </row>
    <row r="53850" spans="141:141">
      <c r="EK53850" s="598"/>
    </row>
    <row r="53851" spans="141:141">
      <c r="EK53851" s="598"/>
    </row>
    <row r="53852" spans="141:141">
      <c r="EK53852" s="598"/>
    </row>
    <row r="53853" spans="141:141">
      <c r="EK53853" s="598"/>
    </row>
    <row r="53854" spans="141:141">
      <c r="EK53854" s="598"/>
    </row>
    <row r="53855" spans="141:141">
      <c r="EK53855" s="598"/>
    </row>
    <row r="53856" spans="141:141">
      <c r="EK53856" s="598"/>
    </row>
    <row r="53857" spans="141:141">
      <c r="EK53857" s="598"/>
    </row>
    <row r="53858" spans="141:141">
      <c r="EK53858" s="598"/>
    </row>
    <row r="53859" spans="141:141">
      <c r="EK53859" s="598"/>
    </row>
    <row r="53860" spans="141:141">
      <c r="EK53860" s="598"/>
    </row>
    <row r="53861" spans="141:141">
      <c r="EK53861" s="598"/>
    </row>
    <row r="53862" spans="141:141">
      <c r="EK53862" s="598"/>
    </row>
    <row r="53863" spans="141:141">
      <c r="EK53863" s="598"/>
    </row>
    <row r="53864" spans="141:141">
      <c r="EK53864" s="598"/>
    </row>
    <row r="53865" spans="141:141">
      <c r="EK53865" s="598"/>
    </row>
    <row r="53866" spans="141:141">
      <c r="EK53866" s="598"/>
    </row>
    <row r="53867" spans="141:141">
      <c r="EK53867" s="598"/>
    </row>
    <row r="53868" spans="141:141">
      <c r="EK53868" s="598"/>
    </row>
    <row r="53869" spans="141:141">
      <c r="EK53869" s="598"/>
    </row>
    <row r="53870" spans="141:141">
      <c r="EK53870" s="598"/>
    </row>
    <row r="53871" spans="141:141">
      <c r="EK53871" s="598"/>
    </row>
    <row r="53872" spans="141:141">
      <c r="EK53872" s="598"/>
    </row>
    <row r="53873" spans="141:141">
      <c r="EK53873" s="598"/>
    </row>
    <row r="53874" spans="141:141">
      <c r="EK53874" s="598"/>
    </row>
    <row r="53875" spans="141:141">
      <c r="EK53875" s="598"/>
    </row>
    <row r="53876" spans="141:141">
      <c r="EK53876" s="598"/>
    </row>
    <row r="53877" spans="141:141">
      <c r="EK53877" s="598"/>
    </row>
    <row r="53878" spans="141:141">
      <c r="EK53878" s="598"/>
    </row>
    <row r="53879" spans="141:141">
      <c r="EK53879" s="598"/>
    </row>
    <row r="53880" spans="141:141">
      <c r="EK53880" s="598"/>
    </row>
    <row r="53881" spans="141:141">
      <c r="EK53881" s="598"/>
    </row>
    <row r="53882" spans="141:141">
      <c r="EK53882" s="598"/>
    </row>
    <row r="53883" spans="141:141">
      <c r="EK53883" s="598"/>
    </row>
    <row r="53884" spans="141:141">
      <c r="EK53884" s="598"/>
    </row>
    <row r="53885" spans="141:141">
      <c r="EK53885" s="598"/>
    </row>
    <row r="53886" spans="141:141">
      <c r="EK53886" s="598"/>
    </row>
    <row r="53887" spans="141:141">
      <c r="EK53887" s="598"/>
    </row>
    <row r="53888" spans="141:141">
      <c r="EK53888" s="598"/>
    </row>
    <row r="53889" spans="141:141">
      <c r="EK53889" s="598"/>
    </row>
    <row r="53890" spans="141:141">
      <c r="EK53890" s="598"/>
    </row>
    <row r="53891" spans="141:141">
      <c r="EK53891" s="598"/>
    </row>
    <row r="53892" spans="141:141">
      <c r="EK53892" s="598"/>
    </row>
    <row r="53893" spans="141:141">
      <c r="EK53893" s="598"/>
    </row>
    <row r="53894" spans="141:141">
      <c r="EK53894" s="598"/>
    </row>
    <row r="53895" spans="141:141">
      <c r="EK53895" s="598"/>
    </row>
    <row r="53896" spans="141:141">
      <c r="EK53896" s="598"/>
    </row>
    <row r="53897" spans="141:141">
      <c r="EK53897" s="598"/>
    </row>
    <row r="53898" spans="141:141">
      <c r="EK53898" s="598"/>
    </row>
    <row r="53899" spans="141:141">
      <c r="EK53899" s="598"/>
    </row>
    <row r="53900" spans="141:141">
      <c r="EK53900" s="598"/>
    </row>
    <row r="53901" spans="141:141">
      <c r="EK53901" s="598"/>
    </row>
    <row r="53902" spans="141:141">
      <c r="EK53902" s="598"/>
    </row>
    <row r="53903" spans="141:141">
      <c r="EK53903" s="598"/>
    </row>
    <row r="53904" spans="141:141">
      <c r="EK53904" s="598"/>
    </row>
    <row r="53905" spans="141:141">
      <c r="EK53905" s="598"/>
    </row>
    <row r="53906" spans="141:141">
      <c r="EK53906" s="598"/>
    </row>
    <row r="53907" spans="141:141">
      <c r="EK53907" s="598"/>
    </row>
    <row r="53908" spans="141:141">
      <c r="EK53908" s="598"/>
    </row>
    <row r="53909" spans="141:141">
      <c r="EK53909" s="598"/>
    </row>
    <row r="53910" spans="141:141">
      <c r="EK53910" s="598"/>
    </row>
    <row r="53911" spans="141:141">
      <c r="EK53911" s="598"/>
    </row>
    <row r="53912" spans="141:141">
      <c r="EK53912" s="598"/>
    </row>
    <row r="53913" spans="141:141">
      <c r="EK53913" s="598"/>
    </row>
    <row r="53914" spans="141:141">
      <c r="EK53914" s="598"/>
    </row>
    <row r="53915" spans="141:141">
      <c r="EK53915" s="598"/>
    </row>
    <row r="53916" spans="141:141">
      <c r="EK53916" s="598"/>
    </row>
    <row r="53917" spans="141:141">
      <c r="EK53917" s="598"/>
    </row>
    <row r="53918" spans="141:141">
      <c r="EK53918" s="598"/>
    </row>
    <row r="53919" spans="141:141">
      <c r="EK53919" s="598"/>
    </row>
    <row r="53920" spans="141:141">
      <c r="EK53920" s="598"/>
    </row>
    <row r="53921" spans="141:141">
      <c r="EK53921" s="598"/>
    </row>
    <row r="53922" spans="141:141">
      <c r="EK53922" s="598"/>
    </row>
    <row r="53923" spans="141:141">
      <c r="EK53923" s="598"/>
    </row>
    <row r="53924" spans="141:141">
      <c r="EK53924" s="598"/>
    </row>
    <row r="53925" spans="141:141">
      <c r="EK53925" s="598"/>
    </row>
    <row r="53926" spans="141:141">
      <c r="EK53926" s="598"/>
    </row>
    <row r="53927" spans="141:141">
      <c r="EK53927" s="598"/>
    </row>
    <row r="53928" spans="141:141">
      <c r="EK53928" s="598"/>
    </row>
    <row r="53929" spans="141:141">
      <c r="EK53929" s="598"/>
    </row>
    <row r="53930" spans="141:141">
      <c r="EK53930" s="598"/>
    </row>
    <row r="53931" spans="141:141">
      <c r="EK53931" s="598"/>
    </row>
    <row r="53932" spans="141:141">
      <c r="EK53932" s="598"/>
    </row>
    <row r="53933" spans="141:141">
      <c r="EK53933" s="598"/>
    </row>
    <row r="53934" spans="141:141">
      <c r="EK53934" s="598"/>
    </row>
    <row r="53935" spans="141:141">
      <c r="EK53935" s="598"/>
    </row>
    <row r="53936" spans="141:141">
      <c r="EK53936" s="598"/>
    </row>
    <row r="53937" spans="141:141">
      <c r="EK53937" s="598"/>
    </row>
    <row r="53938" spans="141:141">
      <c r="EK53938" s="598"/>
    </row>
    <row r="53939" spans="141:141">
      <c r="EK53939" s="598"/>
    </row>
    <row r="53940" spans="141:141">
      <c r="EK53940" s="598"/>
    </row>
    <row r="53941" spans="141:141">
      <c r="EK53941" s="598"/>
    </row>
    <row r="53942" spans="141:141">
      <c r="EK53942" s="598"/>
    </row>
    <row r="53943" spans="141:141">
      <c r="EK53943" s="598"/>
    </row>
    <row r="53944" spans="141:141">
      <c r="EK53944" s="598"/>
    </row>
    <row r="53945" spans="141:141">
      <c r="EK53945" s="598"/>
    </row>
    <row r="53946" spans="141:141">
      <c r="EK53946" s="598"/>
    </row>
    <row r="53947" spans="141:141">
      <c r="EK53947" s="598"/>
    </row>
    <row r="53948" spans="141:141">
      <c r="EK53948" s="598"/>
    </row>
    <row r="53949" spans="141:141">
      <c r="EK53949" s="598"/>
    </row>
    <row r="53950" spans="141:141">
      <c r="EK53950" s="598"/>
    </row>
    <row r="53951" spans="141:141">
      <c r="EK53951" s="598"/>
    </row>
    <row r="53952" spans="141:141">
      <c r="EK53952" s="598"/>
    </row>
    <row r="53953" spans="141:141">
      <c r="EK53953" s="598"/>
    </row>
    <row r="53954" spans="141:141">
      <c r="EK53954" s="598"/>
    </row>
    <row r="53955" spans="141:141">
      <c r="EK53955" s="598"/>
    </row>
    <row r="53956" spans="141:141">
      <c r="EK53956" s="598"/>
    </row>
    <row r="53957" spans="141:141">
      <c r="EK53957" s="598"/>
    </row>
    <row r="53958" spans="141:141">
      <c r="EK53958" s="598"/>
    </row>
    <row r="53959" spans="141:141">
      <c r="EK53959" s="598"/>
    </row>
    <row r="53960" spans="141:141">
      <c r="EK53960" s="598"/>
    </row>
    <row r="53961" spans="141:141">
      <c r="EK53961" s="598"/>
    </row>
    <row r="53962" spans="141:141">
      <c r="EK53962" s="598"/>
    </row>
    <row r="53963" spans="141:141">
      <c r="EK53963" s="598"/>
    </row>
    <row r="53964" spans="141:141">
      <c r="EK53964" s="598"/>
    </row>
    <row r="53965" spans="141:141">
      <c r="EK53965" s="598"/>
    </row>
    <row r="53966" spans="141:141">
      <c r="EK53966" s="598"/>
    </row>
    <row r="53967" spans="141:141">
      <c r="EK53967" s="598"/>
    </row>
    <row r="53968" spans="141:141">
      <c r="EK53968" s="598"/>
    </row>
    <row r="53969" spans="141:141">
      <c r="EK53969" s="598"/>
    </row>
    <row r="53970" spans="141:141">
      <c r="EK53970" s="598"/>
    </row>
    <row r="53971" spans="141:141">
      <c r="EK53971" s="598"/>
    </row>
    <row r="53972" spans="141:141">
      <c r="EK53972" s="598"/>
    </row>
    <row r="53973" spans="141:141">
      <c r="EK53973" s="598"/>
    </row>
    <row r="53974" spans="141:141">
      <c r="EK53974" s="598"/>
    </row>
    <row r="53975" spans="141:141">
      <c r="EK53975" s="598"/>
    </row>
    <row r="53976" spans="141:141">
      <c r="EK53976" s="598"/>
    </row>
    <row r="53977" spans="141:141">
      <c r="EK53977" s="598"/>
    </row>
    <row r="53978" spans="141:141">
      <c r="EK53978" s="598"/>
    </row>
    <row r="53979" spans="141:141">
      <c r="EK53979" s="598"/>
    </row>
    <row r="53980" spans="141:141">
      <c r="EK53980" s="598"/>
    </row>
    <row r="53981" spans="141:141">
      <c r="EK53981" s="598"/>
    </row>
    <row r="53982" spans="141:141">
      <c r="EK53982" s="598"/>
    </row>
    <row r="53983" spans="141:141">
      <c r="EK53983" s="598"/>
    </row>
    <row r="53984" spans="141:141">
      <c r="EK53984" s="598"/>
    </row>
    <row r="53985" spans="141:141">
      <c r="EK53985" s="598"/>
    </row>
    <row r="53986" spans="141:141">
      <c r="EK53986" s="598"/>
    </row>
    <row r="53987" spans="141:141">
      <c r="EK53987" s="598"/>
    </row>
    <row r="53988" spans="141:141">
      <c r="EK53988" s="598"/>
    </row>
    <row r="53989" spans="141:141">
      <c r="EK53989" s="598"/>
    </row>
    <row r="53990" spans="141:141">
      <c r="EK53990" s="598"/>
    </row>
    <row r="53991" spans="141:141">
      <c r="EK53991" s="598"/>
    </row>
    <row r="53992" spans="141:141">
      <c r="EK53992" s="598"/>
    </row>
    <row r="53993" spans="141:141">
      <c r="EK53993" s="598"/>
    </row>
    <row r="53994" spans="141:141">
      <c r="EK53994" s="598"/>
    </row>
    <row r="53995" spans="141:141">
      <c r="EK53995" s="598"/>
    </row>
    <row r="53996" spans="141:141">
      <c r="EK53996" s="598"/>
    </row>
    <row r="53997" spans="141:141">
      <c r="EK53997" s="598"/>
    </row>
    <row r="53998" spans="141:141">
      <c r="EK53998" s="598"/>
    </row>
    <row r="53999" spans="141:141">
      <c r="EK53999" s="598"/>
    </row>
    <row r="54000" spans="141:141">
      <c r="EK54000" s="598"/>
    </row>
    <row r="54001" spans="141:141">
      <c r="EK54001" s="598"/>
    </row>
    <row r="54002" spans="141:141">
      <c r="EK54002" s="598"/>
    </row>
    <row r="54003" spans="141:141">
      <c r="EK54003" s="598"/>
    </row>
    <row r="54004" spans="141:141">
      <c r="EK54004" s="598"/>
    </row>
    <row r="54005" spans="141:141">
      <c r="EK54005" s="598"/>
    </row>
    <row r="54006" spans="141:141">
      <c r="EK54006" s="598"/>
    </row>
    <row r="54007" spans="141:141">
      <c r="EK54007" s="598"/>
    </row>
    <row r="54008" spans="141:141">
      <c r="EK54008" s="598"/>
    </row>
    <row r="54009" spans="141:141">
      <c r="EK54009" s="598"/>
    </row>
    <row r="54010" spans="141:141">
      <c r="EK54010" s="598"/>
    </row>
    <row r="54011" spans="141:141">
      <c r="EK54011" s="598"/>
    </row>
    <row r="54012" spans="141:141">
      <c r="EK54012" s="598"/>
    </row>
    <row r="54013" spans="141:141">
      <c r="EK54013" s="598"/>
    </row>
    <row r="54014" spans="141:141">
      <c r="EK54014" s="598"/>
    </row>
    <row r="54015" spans="141:141">
      <c r="EK54015" s="598"/>
    </row>
    <row r="54016" spans="141:141">
      <c r="EK54016" s="598"/>
    </row>
    <row r="54017" spans="141:141">
      <c r="EK54017" s="598"/>
    </row>
    <row r="54018" spans="141:141">
      <c r="EK54018" s="598"/>
    </row>
    <row r="54019" spans="141:141">
      <c r="EK54019" s="598"/>
    </row>
    <row r="54020" spans="141:141">
      <c r="EK54020" s="598"/>
    </row>
    <row r="54021" spans="141:141">
      <c r="EK54021" s="598"/>
    </row>
    <row r="54022" spans="141:141">
      <c r="EK54022" s="598"/>
    </row>
    <row r="54023" spans="141:141">
      <c r="EK54023" s="598"/>
    </row>
    <row r="54024" spans="141:141">
      <c r="EK54024" s="598"/>
    </row>
    <row r="54025" spans="141:141">
      <c r="EK54025" s="598"/>
    </row>
    <row r="54026" spans="141:141">
      <c r="EK54026" s="598"/>
    </row>
    <row r="54027" spans="141:141">
      <c r="EK54027" s="598"/>
    </row>
    <row r="54028" spans="141:141">
      <c r="EK54028" s="598"/>
    </row>
    <row r="54029" spans="141:141">
      <c r="EK54029" s="598"/>
    </row>
    <row r="54030" spans="141:141">
      <c r="EK54030" s="598"/>
    </row>
    <row r="54031" spans="141:141">
      <c r="EK54031" s="598"/>
    </row>
    <row r="54032" spans="141:141">
      <c r="EK54032" s="598"/>
    </row>
    <row r="54033" spans="141:141">
      <c r="EK54033" s="598"/>
    </row>
    <row r="54034" spans="141:141">
      <c r="EK54034" s="598"/>
    </row>
    <row r="54035" spans="141:141">
      <c r="EK54035" s="598"/>
    </row>
    <row r="54036" spans="141:141">
      <c r="EK54036" s="598"/>
    </row>
    <row r="54037" spans="141:141">
      <c r="EK54037" s="598"/>
    </row>
    <row r="54038" spans="141:141">
      <c r="EK54038" s="598"/>
    </row>
    <row r="54039" spans="141:141">
      <c r="EK54039" s="598"/>
    </row>
    <row r="54040" spans="141:141">
      <c r="EK54040" s="598"/>
    </row>
    <row r="54041" spans="141:141">
      <c r="EK54041" s="598"/>
    </row>
    <row r="54042" spans="141:141">
      <c r="EK54042" s="598"/>
    </row>
    <row r="54043" spans="141:141">
      <c r="EK54043" s="598"/>
    </row>
    <row r="54044" spans="141:141">
      <c r="EK54044" s="598"/>
    </row>
    <row r="54045" spans="141:141">
      <c r="EK54045" s="598"/>
    </row>
    <row r="54046" spans="141:141">
      <c r="EK54046" s="598"/>
    </row>
    <row r="54047" spans="141:141">
      <c r="EK54047" s="598"/>
    </row>
    <row r="54048" spans="141:141">
      <c r="EK54048" s="598"/>
    </row>
    <row r="54049" spans="141:141">
      <c r="EK54049" s="598"/>
    </row>
    <row r="54050" spans="141:141">
      <c r="EK54050" s="598"/>
    </row>
    <row r="54051" spans="141:141">
      <c r="EK54051" s="598"/>
    </row>
    <row r="54052" spans="141:141">
      <c r="EK54052" s="598"/>
    </row>
    <row r="54053" spans="141:141">
      <c r="EK54053" s="598"/>
    </row>
    <row r="54054" spans="141:141">
      <c r="EK54054" s="598"/>
    </row>
    <row r="54055" spans="141:141">
      <c r="EK54055" s="598"/>
    </row>
    <row r="54056" spans="141:141">
      <c r="EK54056" s="598"/>
    </row>
    <row r="54057" spans="141:141">
      <c r="EK54057" s="598"/>
    </row>
    <row r="54058" spans="141:141">
      <c r="EK54058" s="598"/>
    </row>
    <row r="54059" spans="141:141">
      <c r="EK54059" s="598"/>
    </row>
    <row r="54060" spans="141:141">
      <c r="EK54060" s="598"/>
    </row>
    <row r="54061" spans="141:141">
      <c r="EK54061" s="598"/>
    </row>
    <row r="54062" spans="141:141">
      <c r="EK54062" s="598"/>
    </row>
    <row r="54063" spans="141:141">
      <c r="EK54063" s="598"/>
    </row>
    <row r="54064" spans="141:141">
      <c r="EK54064" s="598"/>
    </row>
    <row r="54065" spans="141:141">
      <c r="EK54065" s="598"/>
    </row>
    <row r="54066" spans="141:141">
      <c r="EK54066" s="598"/>
    </row>
    <row r="54067" spans="141:141">
      <c r="EK54067" s="598"/>
    </row>
    <row r="54068" spans="141:141">
      <c r="EK54068" s="598"/>
    </row>
    <row r="54069" spans="141:141">
      <c r="EK54069" s="598"/>
    </row>
    <row r="54070" spans="141:141">
      <c r="EK54070" s="598"/>
    </row>
    <row r="54071" spans="141:141">
      <c r="EK54071" s="598"/>
    </row>
    <row r="54072" spans="141:141">
      <c r="EK54072" s="598"/>
    </row>
    <row r="54073" spans="141:141">
      <c r="EK54073" s="598"/>
    </row>
    <row r="54074" spans="141:141">
      <c r="EK54074" s="598"/>
    </row>
    <row r="54075" spans="141:141">
      <c r="EK54075" s="598"/>
    </row>
    <row r="54076" spans="141:141">
      <c r="EK54076" s="598"/>
    </row>
    <row r="54077" spans="141:141">
      <c r="EK54077" s="598"/>
    </row>
    <row r="54078" spans="141:141">
      <c r="EK54078" s="598"/>
    </row>
    <row r="54079" spans="141:141">
      <c r="EK54079" s="598"/>
    </row>
    <row r="54080" spans="141:141">
      <c r="EK54080" s="598"/>
    </row>
    <row r="54081" spans="141:141">
      <c r="EK54081" s="598"/>
    </row>
    <row r="54082" spans="141:141">
      <c r="EK54082" s="598"/>
    </row>
    <row r="54083" spans="141:141">
      <c r="EK54083" s="598"/>
    </row>
    <row r="54084" spans="141:141">
      <c r="EK54084" s="598"/>
    </row>
    <row r="54085" spans="141:141">
      <c r="EK54085" s="598"/>
    </row>
    <row r="54086" spans="141:141">
      <c r="EK54086" s="598"/>
    </row>
    <row r="54087" spans="141:141">
      <c r="EK54087" s="598"/>
    </row>
    <row r="54088" spans="141:141">
      <c r="EK54088" s="598"/>
    </row>
    <row r="54089" spans="141:141">
      <c r="EK54089" s="598"/>
    </row>
    <row r="54090" spans="141:141">
      <c r="EK54090" s="598"/>
    </row>
    <row r="54091" spans="141:141">
      <c r="EK54091" s="598"/>
    </row>
    <row r="54092" spans="141:141">
      <c r="EK54092" s="598"/>
    </row>
    <row r="54093" spans="141:141">
      <c r="EK54093" s="598"/>
    </row>
    <row r="54094" spans="141:141">
      <c r="EK54094" s="598"/>
    </row>
    <row r="54095" spans="141:141">
      <c r="EK54095" s="598"/>
    </row>
    <row r="54096" spans="141:141">
      <c r="EK54096" s="598"/>
    </row>
    <row r="54097" spans="141:141">
      <c r="EK54097" s="598"/>
    </row>
    <row r="54098" spans="141:141">
      <c r="EK54098" s="598"/>
    </row>
    <row r="54099" spans="141:141">
      <c r="EK54099" s="598"/>
    </row>
    <row r="54100" spans="141:141">
      <c r="EK54100" s="598"/>
    </row>
    <row r="54101" spans="141:141">
      <c r="EK54101" s="598"/>
    </row>
    <row r="54102" spans="141:141">
      <c r="EK54102" s="598"/>
    </row>
    <row r="54103" spans="141:141">
      <c r="EK54103" s="598"/>
    </row>
    <row r="54104" spans="141:141">
      <c r="EK54104" s="598"/>
    </row>
    <row r="54105" spans="141:141">
      <c r="EK54105" s="598"/>
    </row>
    <row r="54106" spans="141:141">
      <c r="EK54106" s="598"/>
    </row>
    <row r="54107" spans="141:141">
      <c r="EK54107" s="598"/>
    </row>
    <row r="54108" spans="141:141">
      <c r="EK54108" s="598"/>
    </row>
    <row r="54109" spans="141:141">
      <c r="EK54109" s="598"/>
    </row>
    <row r="54110" spans="141:141">
      <c r="EK54110" s="598"/>
    </row>
    <row r="54111" spans="141:141">
      <c r="EK54111" s="598"/>
    </row>
    <row r="54112" spans="141:141">
      <c r="EK54112" s="598"/>
    </row>
    <row r="54113" spans="141:141">
      <c r="EK54113" s="598"/>
    </row>
    <row r="54114" spans="141:141">
      <c r="EK54114" s="598"/>
    </row>
    <row r="54115" spans="141:141">
      <c r="EK54115" s="598"/>
    </row>
    <row r="54116" spans="141:141">
      <c r="EK54116" s="598"/>
    </row>
    <row r="54117" spans="141:141">
      <c r="EK54117" s="598"/>
    </row>
    <row r="54118" spans="141:141">
      <c r="EK54118" s="598"/>
    </row>
    <row r="54119" spans="141:141">
      <c r="EK54119" s="598"/>
    </row>
    <row r="54120" spans="141:141">
      <c r="EK54120" s="598"/>
    </row>
    <row r="54121" spans="141:141">
      <c r="EK54121" s="598"/>
    </row>
    <row r="54122" spans="141:141">
      <c r="EK54122" s="598"/>
    </row>
    <row r="54123" spans="141:141">
      <c r="EK54123" s="598"/>
    </row>
    <row r="54124" spans="141:141">
      <c r="EK54124" s="598"/>
    </row>
    <row r="54125" spans="141:141">
      <c r="EK54125" s="598"/>
    </row>
    <row r="54126" spans="141:141">
      <c r="EK54126" s="598"/>
    </row>
    <row r="54127" spans="141:141">
      <c r="EK54127" s="598"/>
    </row>
    <row r="54128" spans="141:141">
      <c r="EK54128" s="598"/>
    </row>
    <row r="54129" spans="141:141">
      <c r="EK54129" s="598"/>
    </row>
    <row r="54130" spans="141:141">
      <c r="EK54130" s="598"/>
    </row>
    <row r="54131" spans="141:141">
      <c r="EK54131" s="598"/>
    </row>
    <row r="54132" spans="141:141">
      <c r="EK54132" s="598"/>
    </row>
    <row r="54133" spans="141:141">
      <c r="EK54133" s="598"/>
    </row>
    <row r="54134" spans="141:141">
      <c r="EK54134" s="598"/>
    </row>
    <row r="54135" spans="141:141">
      <c r="EK54135" s="598"/>
    </row>
    <row r="54136" spans="141:141">
      <c r="EK54136" s="598"/>
    </row>
    <row r="54137" spans="141:141">
      <c r="EK54137" s="598"/>
    </row>
    <row r="54138" spans="141:141">
      <c r="EK54138" s="598"/>
    </row>
    <row r="54139" spans="141:141">
      <c r="EK54139" s="598"/>
    </row>
    <row r="54140" spans="141:141">
      <c r="EK54140" s="598"/>
    </row>
    <row r="54141" spans="141:141">
      <c r="EK54141" s="598"/>
    </row>
    <row r="54142" spans="141:141">
      <c r="EK54142" s="598"/>
    </row>
    <row r="54143" spans="141:141">
      <c r="EK54143" s="598"/>
    </row>
    <row r="54144" spans="141:141">
      <c r="EK54144" s="598"/>
    </row>
    <row r="54145" spans="141:141">
      <c r="EK54145" s="598"/>
    </row>
    <row r="54146" spans="141:141">
      <c r="EK54146" s="598"/>
    </row>
    <row r="54147" spans="141:141">
      <c r="EK54147" s="598"/>
    </row>
    <row r="54148" spans="141:141">
      <c r="EK54148" s="598"/>
    </row>
    <row r="54149" spans="141:141">
      <c r="EK54149" s="598"/>
    </row>
    <row r="54150" spans="141:141">
      <c r="EK54150" s="598"/>
    </row>
    <row r="54151" spans="141:141">
      <c r="EK54151" s="598"/>
    </row>
    <row r="54152" spans="141:141">
      <c r="EK54152" s="598"/>
    </row>
    <row r="54153" spans="141:141">
      <c r="EK54153" s="598"/>
    </row>
    <row r="54154" spans="141:141">
      <c r="EK54154" s="598"/>
    </row>
    <row r="54155" spans="141:141">
      <c r="EK54155" s="598"/>
    </row>
    <row r="54156" spans="141:141">
      <c r="EK54156" s="598"/>
    </row>
    <row r="54157" spans="141:141">
      <c r="EK54157" s="598"/>
    </row>
    <row r="54158" spans="141:141">
      <c r="EK54158" s="598"/>
    </row>
    <row r="54159" spans="141:141">
      <c r="EK54159" s="598"/>
    </row>
    <row r="54160" spans="141:141">
      <c r="EK54160" s="598"/>
    </row>
    <row r="54161" spans="141:141">
      <c r="EK54161" s="598"/>
    </row>
    <row r="54162" spans="141:141">
      <c r="EK54162" s="598"/>
    </row>
    <row r="54163" spans="141:141">
      <c r="EK54163" s="598"/>
    </row>
    <row r="54164" spans="141:141">
      <c r="EK54164" s="598"/>
    </row>
    <row r="54165" spans="141:141">
      <c r="EK54165" s="598"/>
    </row>
    <row r="54166" spans="141:141">
      <c r="EK54166" s="598"/>
    </row>
    <row r="54167" spans="141:141">
      <c r="EK54167" s="598"/>
    </row>
    <row r="54168" spans="141:141">
      <c r="EK54168" s="598"/>
    </row>
    <row r="54169" spans="141:141">
      <c r="EK54169" s="598"/>
    </row>
    <row r="54170" spans="141:141">
      <c r="EK54170" s="598"/>
    </row>
    <row r="54171" spans="141:141">
      <c r="EK54171" s="598"/>
    </row>
    <row r="54172" spans="141:141">
      <c r="EK54172" s="598"/>
    </row>
    <row r="54173" spans="141:141">
      <c r="EK54173" s="598"/>
    </row>
    <row r="54174" spans="141:141">
      <c r="EK54174" s="598"/>
    </row>
    <row r="54175" spans="141:141">
      <c r="EK54175" s="598"/>
    </row>
    <row r="54176" spans="141:141">
      <c r="EK54176" s="598"/>
    </row>
    <row r="54177" spans="141:141">
      <c r="EK54177" s="598"/>
    </row>
    <row r="54178" spans="141:141">
      <c r="EK54178" s="598"/>
    </row>
    <row r="54179" spans="141:141">
      <c r="EK54179" s="598"/>
    </row>
    <row r="54180" spans="141:141">
      <c r="EK54180" s="598"/>
    </row>
    <row r="54181" spans="141:141">
      <c r="EK54181" s="598"/>
    </row>
    <row r="54182" spans="141:141">
      <c r="EK54182" s="598"/>
    </row>
    <row r="54183" spans="141:141">
      <c r="EK54183" s="598"/>
    </row>
    <row r="54184" spans="141:141">
      <c r="EK54184" s="598"/>
    </row>
    <row r="54185" spans="141:141">
      <c r="EK54185" s="598"/>
    </row>
    <row r="54186" spans="141:141">
      <c r="EK54186" s="598"/>
    </row>
    <row r="54187" spans="141:141">
      <c r="EK54187" s="598"/>
    </row>
    <row r="54188" spans="141:141">
      <c r="EK54188" s="598"/>
    </row>
    <row r="54189" spans="141:141">
      <c r="EK54189" s="598"/>
    </row>
    <row r="54190" spans="141:141">
      <c r="EK54190" s="598"/>
    </row>
    <row r="54191" spans="141:141">
      <c r="EK54191" s="598"/>
    </row>
    <row r="54192" spans="141:141">
      <c r="EK54192" s="598"/>
    </row>
    <row r="54193" spans="141:141">
      <c r="EK54193" s="598"/>
    </row>
    <row r="54194" spans="141:141">
      <c r="EK54194" s="598"/>
    </row>
    <row r="54195" spans="141:141">
      <c r="EK54195" s="598"/>
    </row>
    <row r="54196" spans="141:141">
      <c r="EK54196" s="598"/>
    </row>
    <row r="54197" spans="141:141">
      <c r="EK54197" s="598"/>
    </row>
    <row r="54198" spans="141:141">
      <c r="EK54198" s="598"/>
    </row>
    <row r="54199" spans="141:141">
      <c r="EK54199" s="598"/>
    </row>
    <row r="54200" spans="141:141">
      <c r="EK54200" s="598"/>
    </row>
    <row r="54201" spans="141:141">
      <c r="EK54201" s="598"/>
    </row>
    <row r="54202" spans="141:141">
      <c r="EK54202" s="598"/>
    </row>
    <row r="54203" spans="141:141">
      <c r="EK54203" s="598"/>
    </row>
    <row r="54204" spans="141:141">
      <c r="EK54204" s="598"/>
    </row>
    <row r="54205" spans="141:141">
      <c r="EK54205" s="598"/>
    </row>
    <row r="54206" spans="141:141">
      <c r="EK54206" s="598"/>
    </row>
    <row r="54207" spans="141:141">
      <c r="EK54207" s="598"/>
    </row>
    <row r="54208" spans="141:141">
      <c r="EK54208" s="598"/>
    </row>
    <row r="54209" spans="141:141">
      <c r="EK54209" s="598"/>
    </row>
    <row r="54210" spans="141:141">
      <c r="EK54210" s="598"/>
    </row>
    <row r="54211" spans="141:141">
      <c r="EK54211" s="598"/>
    </row>
    <row r="54212" spans="141:141">
      <c r="EK54212" s="598"/>
    </row>
    <row r="54213" spans="141:141">
      <c r="EK54213" s="598"/>
    </row>
    <row r="54214" spans="141:141">
      <c r="EK54214" s="598"/>
    </row>
    <row r="54215" spans="141:141">
      <c r="EK54215" s="598"/>
    </row>
    <row r="54216" spans="141:141">
      <c r="EK54216" s="598"/>
    </row>
    <row r="54217" spans="141:141">
      <c r="EK54217" s="598"/>
    </row>
    <row r="54218" spans="141:141">
      <c r="EK54218" s="598"/>
    </row>
    <row r="54219" spans="141:141">
      <c r="EK54219" s="598"/>
    </row>
    <row r="54220" spans="141:141">
      <c r="EK54220" s="598"/>
    </row>
    <row r="54221" spans="141:141">
      <c r="EK54221" s="598"/>
    </row>
    <row r="54222" spans="141:141">
      <c r="EK54222" s="598"/>
    </row>
    <row r="54223" spans="141:141">
      <c r="EK54223" s="598"/>
    </row>
    <row r="54224" spans="141:141">
      <c r="EK54224" s="598"/>
    </row>
    <row r="54225" spans="141:141">
      <c r="EK54225" s="598"/>
    </row>
    <row r="54226" spans="141:141">
      <c r="EK54226" s="598"/>
    </row>
    <row r="54227" spans="141:141">
      <c r="EK54227" s="598"/>
    </row>
    <row r="54228" spans="141:141">
      <c r="EK54228" s="598"/>
    </row>
    <row r="54229" spans="141:141">
      <c r="EK54229" s="598"/>
    </row>
    <row r="54230" spans="141:141">
      <c r="EK54230" s="598"/>
    </row>
    <row r="54231" spans="141:141">
      <c r="EK54231" s="598"/>
    </row>
    <row r="54232" spans="141:141">
      <c r="EK54232" s="598"/>
    </row>
    <row r="54233" spans="141:141">
      <c r="EK54233" s="598"/>
    </row>
    <row r="54234" spans="141:141">
      <c r="EK54234" s="598"/>
    </row>
    <row r="54235" spans="141:141">
      <c r="EK54235" s="598"/>
    </row>
    <row r="54236" spans="141:141">
      <c r="EK54236" s="598"/>
    </row>
    <row r="54237" spans="141:141">
      <c r="EK54237" s="598"/>
    </row>
    <row r="54238" spans="141:141">
      <c r="EK54238" s="598"/>
    </row>
    <row r="54239" spans="141:141">
      <c r="EK54239" s="598"/>
    </row>
    <row r="54240" spans="141:141">
      <c r="EK54240" s="598"/>
    </row>
    <row r="54241" spans="141:141">
      <c r="EK54241" s="598"/>
    </row>
    <row r="54242" spans="141:141">
      <c r="EK54242" s="598"/>
    </row>
    <row r="54243" spans="141:141">
      <c r="EK54243" s="598"/>
    </row>
    <row r="54244" spans="141:141">
      <c r="EK54244" s="598"/>
    </row>
    <row r="54245" spans="141:141">
      <c r="EK54245" s="598"/>
    </row>
    <row r="54246" spans="141:141">
      <c r="EK54246" s="598"/>
    </row>
    <row r="54247" spans="141:141">
      <c r="EK54247" s="598"/>
    </row>
    <row r="54248" spans="141:141">
      <c r="EK54248" s="598"/>
    </row>
    <row r="54249" spans="141:141">
      <c r="EK54249" s="598"/>
    </row>
    <row r="54250" spans="141:141">
      <c r="EK54250" s="598"/>
    </row>
    <row r="54251" spans="141:141">
      <c r="EK54251" s="598"/>
    </row>
    <row r="54252" spans="141:141">
      <c r="EK54252" s="598"/>
    </row>
    <row r="54253" spans="141:141">
      <c r="EK54253" s="598"/>
    </row>
    <row r="54254" spans="141:141">
      <c r="EK54254" s="598"/>
    </row>
    <row r="54255" spans="141:141">
      <c r="EK54255" s="598"/>
    </row>
    <row r="54256" spans="141:141">
      <c r="EK54256" s="598"/>
    </row>
    <row r="54257" spans="141:141">
      <c r="EK54257" s="598"/>
    </row>
    <row r="54258" spans="141:141">
      <c r="EK54258" s="598"/>
    </row>
    <row r="54259" spans="141:141">
      <c r="EK54259" s="598"/>
    </row>
    <row r="54260" spans="141:141">
      <c r="EK54260" s="598"/>
    </row>
    <row r="54261" spans="141:141">
      <c r="EK54261" s="598"/>
    </row>
    <row r="54262" spans="141:141">
      <c r="EK54262" s="598"/>
    </row>
    <row r="54263" spans="141:141">
      <c r="EK54263" s="598"/>
    </row>
    <row r="54264" spans="141:141">
      <c r="EK54264" s="598"/>
    </row>
    <row r="54265" spans="141:141">
      <c r="EK54265" s="598"/>
    </row>
    <row r="54266" spans="141:141">
      <c r="EK54266" s="598"/>
    </row>
    <row r="54267" spans="141:141">
      <c r="EK54267" s="598"/>
    </row>
    <row r="54268" spans="141:141">
      <c r="EK54268" s="598"/>
    </row>
    <row r="54269" spans="141:141">
      <c r="EK54269" s="598"/>
    </row>
    <row r="54270" spans="141:141">
      <c r="EK54270" s="598"/>
    </row>
    <row r="54271" spans="141:141">
      <c r="EK54271" s="598"/>
    </row>
    <row r="54272" spans="141:141">
      <c r="EK54272" s="598"/>
    </row>
    <row r="54273" spans="141:141">
      <c r="EK54273" s="598"/>
    </row>
    <row r="54274" spans="141:141">
      <c r="EK54274" s="598"/>
    </row>
    <row r="54275" spans="141:141">
      <c r="EK54275" s="598"/>
    </row>
    <row r="54276" spans="141:141">
      <c r="EK54276" s="598"/>
    </row>
    <row r="54277" spans="141:141">
      <c r="EK54277" s="598"/>
    </row>
    <row r="54278" spans="141:141">
      <c r="EK54278" s="598"/>
    </row>
    <row r="54279" spans="141:141">
      <c r="EK54279" s="598"/>
    </row>
    <row r="54280" spans="141:141">
      <c r="EK54280" s="598"/>
    </row>
    <row r="54281" spans="141:141">
      <c r="EK54281" s="598"/>
    </row>
    <row r="54282" spans="141:141">
      <c r="EK54282" s="598"/>
    </row>
    <row r="54283" spans="141:141">
      <c r="EK54283" s="598"/>
    </row>
    <row r="54284" spans="141:141">
      <c r="EK54284" s="598"/>
    </row>
    <row r="54285" spans="141:141">
      <c r="EK54285" s="598"/>
    </row>
    <row r="54286" spans="141:141">
      <c r="EK54286" s="598"/>
    </row>
    <row r="54287" spans="141:141">
      <c r="EK54287" s="598"/>
    </row>
    <row r="54288" spans="141:141">
      <c r="EK54288" s="598"/>
    </row>
    <row r="54289" spans="141:141">
      <c r="EK54289" s="598"/>
    </row>
    <row r="54290" spans="141:141">
      <c r="EK54290" s="598"/>
    </row>
    <row r="54291" spans="141:141">
      <c r="EK54291" s="598"/>
    </row>
    <row r="54292" spans="141:141">
      <c r="EK54292" s="598"/>
    </row>
    <row r="54293" spans="141:141">
      <c r="EK54293" s="598"/>
    </row>
    <row r="54294" spans="141:141">
      <c r="EK54294" s="598"/>
    </row>
    <row r="54295" spans="141:141">
      <c r="EK54295" s="598"/>
    </row>
    <row r="54296" spans="141:141">
      <c r="EK54296" s="598"/>
    </row>
    <row r="54297" spans="141:141">
      <c r="EK54297" s="598"/>
    </row>
    <row r="54298" spans="141:141">
      <c r="EK54298" s="598"/>
    </row>
    <row r="54299" spans="141:141">
      <c r="EK54299" s="598"/>
    </row>
    <row r="54300" spans="141:141">
      <c r="EK54300" s="598"/>
    </row>
    <row r="54301" spans="141:141">
      <c r="EK54301" s="598"/>
    </row>
    <row r="54302" spans="141:141">
      <c r="EK54302" s="598"/>
    </row>
    <row r="54303" spans="141:141">
      <c r="EK54303" s="598"/>
    </row>
    <row r="54304" spans="141:141">
      <c r="EK54304" s="598"/>
    </row>
    <row r="54305" spans="141:141">
      <c r="EK54305" s="598"/>
    </row>
    <row r="54306" spans="141:141">
      <c r="EK54306" s="598"/>
    </row>
    <row r="54307" spans="141:141">
      <c r="EK54307" s="598"/>
    </row>
    <row r="54308" spans="141:141">
      <c r="EK54308" s="598"/>
    </row>
    <row r="54309" spans="141:141">
      <c r="EK54309" s="598"/>
    </row>
    <row r="54310" spans="141:141">
      <c r="EK54310" s="598"/>
    </row>
    <row r="54311" spans="141:141">
      <c r="EK54311" s="598"/>
    </row>
    <row r="54312" spans="141:141">
      <c r="EK54312" s="598"/>
    </row>
    <row r="54313" spans="141:141">
      <c r="EK54313" s="598"/>
    </row>
    <row r="54314" spans="141:141">
      <c r="EK54314" s="598"/>
    </row>
    <row r="54315" spans="141:141">
      <c r="EK54315" s="598"/>
    </row>
    <row r="54316" spans="141:141">
      <c r="EK54316" s="598"/>
    </row>
    <row r="54317" spans="141:141">
      <c r="EK54317" s="598"/>
    </row>
    <row r="54318" spans="141:141">
      <c r="EK54318" s="598"/>
    </row>
    <row r="54319" spans="141:141">
      <c r="EK54319" s="598"/>
    </row>
    <row r="54320" spans="141:141">
      <c r="EK54320" s="598"/>
    </row>
    <row r="54321" spans="141:141">
      <c r="EK54321" s="598"/>
    </row>
    <row r="54322" spans="141:141">
      <c r="EK54322" s="598"/>
    </row>
    <row r="54323" spans="141:141">
      <c r="EK54323" s="598"/>
    </row>
    <row r="54324" spans="141:141">
      <c r="EK54324" s="598"/>
    </row>
    <row r="54325" spans="141:141">
      <c r="EK54325" s="598"/>
    </row>
    <row r="54326" spans="141:141">
      <c r="EK54326" s="598"/>
    </row>
    <row r="54327" spans="141:141">
      <c r="EK54327" s="598"/>
    </row>
    <row r="54328" spans="141:141">
      <c r="EK54328" s="598"/>
    </row>
    <row r="54329" spans="141:141">
      <c r="EK54329" s="598"/>
    </row>
    <row r="54330" spans="141:141">
      <c r="EK54330" s="598"/>
    </row>
    <row r="54331" spans="141:141">
      <c r="EK54331" s="598"/>
    </row>
    <row r="54332" spans="141:141">
      <c r="EK54332" s="598"/>
    </row>
    <row r="54333" spans="141:141">
      <c r="EK54333" s="598"/>
    </row>
    <row r="54334" spans="141:141">
      <c r="EK54334" s="598"/>
    </row>
    <row r="54335" spans="141:141">
      <c r="EK54335" s="598"/>
    </row>
    <row r="54336" spans="141:141">
      <c r="EK54336" s="598"/>
    </row>
    <row r="54337" spans="141:141">
      <c r="EK54337" s="598"/>
    </row>
    <row r="54338" spans="141:141">
      <c r="EK54338" s="598"/>
    </row>
    <row r="54339" spans="141:141">
      <c r="EK54339" s="598"/>
    </row>
    <row r="54340" spans="141:141">
      <c r="EK54340" s="598"/>
    </row>
    <row r="54341" spans="141:141">
      <c r="EK54341" s="598"/>
    </row>
    <row r="54342" spans="141:141">
      <c r="EK54342" s="598"/>
    </row>
    <row r="54343" spans="141:141">
      <c r="EK54343" s="598"/>
    </row>
    <row r="54344" spans="141:141">
      <c r="EK54344" s="598"/>
    </row>
    <row r="54345" spans="141:141">
      <c r="EK54345" s="598"/>
    </row>
    <row r="54346" spans="141:141">
      <c r="EK54346" s="598"/>
    </row>
    <row r="54347" spans="141:141">
      <c r="EK54347" s="598"/>
    </row>
    <row r="54348" spans="141:141">
      <c r="EK54348" s="598"/>
    </row>
    <row r="54349" spans="141:141">
      <c r="EK54349" s="598"/>
    </row>
    <row r="54350" spans="141:141">
      <c r="EK54350" s="598"/>
    </row>
    <row r="54351" spans="141:141">
      <c r="EK54351" s="598"/>
    </row>
    <row r="54352" spans="141:141">
      <c r="EK54352" s="598"/>
    </row>
    <row r="54353" spans="141:141">
      <c r="EK54353" s="598"/>
    </row>
    <row r="54354" spans="141:141">
      <c r="EK54354" s="598"/>
    </row>
    <row r="54355" spans="141:141">
      <c r="EK54355" s="598"/>
    </row>
    <row r="54356" spans="141:141">
      <c r="EK54356" s="598"/>
    </row>
    <row r="54357" spans="141:141">
      <c r="EK54357" s="598"/>
    </row>
    <row r="54358" spans="141:141">
      <c r="EK54358" s="598"/>
    </row>
    <row r="54359" spans="141:141">
      <c r="EK54359" s="598"/>
    </row>
    <row r="54360" spans="141:141">
      <c r="EK54360" s="598"/>
    </row>
    <row r="54361" spans="141:141">
      <c r="EK54361" s="598"/>
    </row>
    <row r="54362" spans="141:141">
      <c r="EK54362" s="598"/>
    </row>
    <row r="54363" spans="141:141">
      <c r="EK54363" s="598"/>
    </row>
    <row r="54364" spans="141:141">
      <c r="EK54364" s="598"/>
    </row>
    <row r="54365" spans="141:141">
      <c r="EK54365" s="598"/>
    </row>
    <row r="54366" spans="141:141">
      <c r="EK54366" s="598"/>
    </row>
    <row r="54367" spans="141:141">
      <c r="EK54367" s="598"/>
    </row>
    <row r="54368" spans="141:141">
      <c r="EK54368" s="598"/>
    </row>
    <row r="54369" spans="141:141">
      <c r="EK54369" s="598"/>
    </row>
    <row r="54370" spans="141:141">
      <c r="EK54370" s="598"/>
    </row>
    <row r="54371" spans="141:141">
      <c r="EK54371" s="598"/>
    </row>
    <row r="54372" spans="141:141">
      <c r="EK54372" s="598"/>
    </row>
    <row r="54373" spans="141:141">
      <c r="EK54373" s="598"/>
    </row>
    <row r="54374" spans="141:141">
      <c r="EK54374" s="598"/>
    </row>
    <row r="54375" spans="141:141">
      <c r="EK54375" s="598"/>
    </row>
    <row r="54376" spans="141:141">
      <c r="EK54376" s="598"/>
    </row>
    <row r="54377" spans="141:141">
      <c r="EK54377" s="598"/>
    </row>
    <row r="54378" spans="141:141">
      <c r="EK54378" s="598"/>
    </row>
    <row r="54379" spans="141:141">
      <c r="EK54379" s="598"/>
    </row>
    <row r="54380" spans="141:141">
      <c r="EK54380" s="598"/>
    </row>
    <row r="54381" spans="141:141">
      <c r="EK54381" s="598"/>
    </row>
    <row r="54382" spans="141:141">
      <c r="EK54382" s="598"/>
    </row>
    <row r="54383" spans="141:141">
      <c r="EK54383" s="598"/>
    </row>
    <row r="54384" spans="141:141">
      <c r="EK54384" s="598"/>
    </row>
    <row r="54385" spans="141:141">
      <c r="EK54385" s="598"/>
    </row>
    <row r="54386" spans="141:141">
      <c r="EK54386" s="598"/>
    </row>
    <row r="54387" spans="141:141">
      <c r="EK54387" s="598"/>
    </row>
    <row r="54388" spans="141:141">
      <c r="EK54388" s="598"/>
    </row>
    <row r="54389" spans="141:141">
      <c r="EK54389" s="598"/>
    </row>
    <row r="54390" spans="141:141">
      <c r="EK54390" s="598"/>
    </row>
    <row r="54391" spans="141:141">
      <c r="EK54391" s="598"/>
    </row>
    <row r="54392" spans="141:141">
      <c r="EK54392" s="598"/>
    </row>
    <row r="54393" spans="141:141">
      <c r="EK54393" s="598"/>
    </row>
    <row r="54394" spans="141:141">
      <c r="EK54394" s="598"/>
    </row>
    <row r="54395" spans="141:141">
      <c r="EK54395" s="598"/>
    </row>
    <row r="54396" spans="141:141">
      <c r="EK54396" s="598"/>
    </row>
    <row r="54397" spans="141:141">
      <c r="EK54397" s="598"/>
    </row>
    <row r="54398" spans="141:141">
      <c r="EK54398" s="598"/>
    </row>
    <row r="54399" spans="141:141">
      <c r="EK54399" s="598"/>
    </row>
    <row r="54400" spans="141:141">
      <c r="EK54400" s="598"/>
    </row>
    <row r="54401" spans="141:141">
      <c r="EK54401" s="598"/>
    </row>
    <row r="54402" spans="141:141">
      <c r="EK54402" s="598"/>
    </row>
    <row r="54403" spans="141:141">
      <c r="EK54403" s="598"/>
    </row>
    <row r="54404" spans="141:141">
      <c r="EK54404" s="598"/>
    </row>
    <row r="54405" spans="141:141">
      <c r="EK54405" s="598"/>
    </row>
    <row r="54406" spans="141:141">
      <c r="EK54406" s="598"/>
    </row>
    <row r="54407" spans="141:141">
      <c r="EK54407" s="598"/>
    </row>
    <row r="54408" spans="141:141">
      <c r="EK54408" s="598"/>
    </row>
    <row r="54409" spans="141:141">
      <c r="EK54409" s="598"/>
    </row>
    <row r="54410" spans="141:141">
      <c r="EK54410" s="598"/>
    </row>
    <row r="54411" spans="141:141">
      <c r="EK54411" s="598"/>
    </row>
    <row r="54412" spans="141:141">
      <c r="EK54412" s="598"/>
    </row>
    <row r="54413" spans="141:141">
      <c r="EK54413" s="598"/>
    </row>
    <row r="54414" spans="141:141">
      <c r="EK54414" s="598"/>
    </row>
    <row r="54415" spans="141:141">
      <c r="EK54415" s="598"/>
    </row>
    <row r="54416" spans="141:141">
      <c r="EK54416" s="598"/>
    </row>
    <row r="54417" spans="141:141">
      <c r="EK54417" s="598"/>
    </row>
    <row r="54418" spans="141:141">
      <c r="EK54418" s="598"/>
    </row>
    <row r="54419" spans="141:141">
      <c r="EK54419" s="598"/>
    </row>
    <row r="54420" spans="141:141">
      <c r="EK54420" s="598"/>
    </row>
    <row r="54421" spans="141:141">
      <c r="EK54421" s="598"/>
    </row>
    <row r="54422" spans="141:141">
      <c r="EK54422" s="598"/>
    </row>
    <row r="54423" spans="141:141">
      <c r="EK54423" s="598"/>
    </row>
    <row r="54424" spans="141:141">
      <c r="EK54424" s="598"/>
    </row>
    <row r="54425" spans="141:141">
      <c r="EK54425" s="598"/>
    </row>
    <row r="54426" spans="141:141">
      <c r="EK54426" s="598"/>
    </row>
    <row r="54427" spans="141:141">
      <c r="EK54427" s="598"/>
    </row>
    <row r="54428" spans="141:141">
      <c r="EK54428" s="598"/>
    </row>
    <row r="54429" spans="141:141">
      <c r="EK54429" s="598"/>
    </row>
    <row r="54430" spans="141:141">
      <c r="EK54430" s="598"/>
    </row>
    <row r="54431" spans="141:141">
      <c r="EK54431" s="598"/>
    </row>
    <row r="54432" spans="141:141">
      <c r="EK54432" s="598"/>
    </row>
    <row r="54433" spans="141:141">
      <c r="EK54433" s="598"/>
    </row>
    <row r="54434" spans="141:141">
      <c r="EK54434" s="598"/>
    </row>
    <row r="54435" spans="141:141">
      <c r="EK54435" s="598"/>
    </row>
    <row r="54436" spans="141:141">
      <c r="EK54436" s="598"/>
    </row>
    <row r="54437" spans="141:141">
      <c r="EK54437" s="598"/>
    </row>
    <row r="54438" spans="141:141">
      <c r="EK54438" s="598"/>
    </row>
    <row r="54439" spans="141:141">
      <c r="EK54439" s="598"/>
    </row>
    <row r="54440" spans="141:141">
      <c r="EK54440" s="598"/>
    </row>
    <row r="54441" spans="141:141">
      <c r="EK54441" s="598"/>
    </row>
    <row r="54442" spans="141:141">
      <c r="EK54442" s="598"/>
    </row>
    <row r="54443" spans="141:141">
      <c r="EK54443" s="598"/>
    </row>
    <row r="54444" spans="141:141">
      <c r="EK54444" s="598"/>
    </row>
    <row r="54445" spans="141:141">
      <c r="EK54445" s="598"/>
    </row>
    <row r="54446" spans="141:141">
      <c r="EK54446" s="598"/>
    </row>
    <row r="54447" spans="141:141">
      <c r="EK54447" s="598"/>
    </row>
    <row r="54448" spans="141:141">
      <c r="EK54448" s="598"/>
    </row>
    <row r="54449" spans="141:141">
      <c r="EK54449" s="598"/>
    </row>
    <row r="54450" spans="141:141">
      <c r="EK54450" s="598"/>
    </row>
    <row r="54451" spans="141:141">
      <c r="EK54451" s="598"/>
    </row>
    <row r="54452" spans="141:141">
      <c r="EK54452" s="598"/>
    </row>
    <row r="54453" spans="141:141">
      <c r="EK54453" s="598"/>
    </row>
    <row r="54454" spans="141:141">
      <c r="EK54454" s="598"/>
    </row>
    <row r="54455" spans="141:141">
      <c r="EK54455" s="598"/>
    </row>
    <row r="54456" spans="141:141">
      <c r="EK54456" s="598"/>
    </row>
    <row r="54457" spans="141:141">
      <c r="EK54457" s="598"/>
    </row>
    <row r="54458" spans="141:141">
      <c r="EK54458" s="598"/>
    </row>
    <row r="54459" spans="141:141">
      <c r="EK54459" s="598"/>
    </row>
    <row r="54460" spans="141:141">
      <c r="EK54460" s="598"/>
    </row>
    <row r="54461" spans="141:141">
      <c r="EK54461" s="598"/>
    </row>
    <row r="54462" spans="141:141">
      <c r="EK54462" s="598"/>
    </row>
    <row r="54463" spans="141:141">
      <c r="EK54463" s="598"/>
    </row>
    <row r="54464" spans="141:141">
      <c r="EK54464" s="598"/>
    </row>
    <row r="54465" spans="141:141">
      <c r="EK54465" s="598"/>
    </row>
    <row r="54466" spans="141:141">
      <c r="EK54466" s="598"/>
    </row>
    <row r="54467" spans="141:141">
      <c r="EK54467" s="598"/>
    </row>
    <row r="54468" spans="141:141">
      <c r="EK54468" s="598"/>
    </row>
    <row r="54469" spans="141:141">
      <c r="EK54469" s="598"/>
    </row>
    <row r="54470" spans="141:141">
      <c r="EK54470" s="598"/>
    </row>
    <row r="54471" spans="141:141">
      <c r="EK54471" s="598"/>
    </row>
    <row r="54472" spans="141:141">
      <c r="EK54472" s="598"/>
    </row>
    <row r="54473" spans="141:141">
      <c r="EK54473" s="598"/>
    </row>
    <row r="54474" spans="141:141">
      <c r="EK54474" s="598"/>
    </row>
    <row r="54475" spans="141:141">
      <c r="EK54475" s="598"/>
    </row>
    <row r="54476" spans="141:141">
      <c r="EK54476" s="598"/>
    </row>
    <row r="54477" spans="141:141">
      <c r="EK54477" s="598"/>
    </row>
    <row r="54478" spans="141:141">
      <c r="EK54478" s="598"/>
    </row>
    <row r="54479" spans="141:141">
      <c r="EK54479" s="598"/>
    </row>
    <row r="54480" spans="141:141">
      <c r="EK54480" s="598"/>
    </row>
    <row r="54481" spans="141:141">
      <c r="EK54481" s="598"/>
    </row>
    <row r="54482" spans="141:141">
      <c r="EK54482" s="598"/>
    </row>
    <row r="54483" spans="141:141">
      <c r="EK54483" s="598"/>
    </row>
    <row r="54484" spans="141:141">
      <c r="EK54484" s="598"/>
    </row>
    <row r="54485" spans="141:141">
      <c r="EK54485" s="598"/>
    </row>
    <row r="54486" spans="141:141">
      <c r="EK54486" s="598"/>
    </row>
    <row r="54487" spans="141:141">
      <c r="EK54487" s="598"/>
    </row>
    <row r="54488" spans="141:141">
      <c r="EK54488" s="598"/>
    </row>
    <row r="54489" spans="141:141">
      <c r="EK54489" s="598"/>
    </row>
    <row r="54490" spans="141:141">
      <c r="EK54490" s="598"/>
    </row>
    <row r="54491" spans="141:141">
      <c r="EK54491" s="598"/>
    </row>
    <row r="54492" spans="141:141">
      <c r="EK54492" s="598"/>
    </row>
    <row r="54493" spans="141:141">
      <c r="EK54493" s="598"/>
    </row>
    <row r="54494" spans="141:141">
      <c r="EK54494" s="598"/>
    </row>
    <row r="54495" spans="141:141">
      <c r="EK54495" s="598"/>
    </row>
    <row r="54496" spans="141:141">
      <c r="EK54496" s="598"/>
    </row>
    <row r="54497" spans="141:141">
      <c r="EK54497" s="598"/>
    </row>
    <row r="54498" spans="141:141">
      <c r="EK54498" s="598"/>
    </row>
    <row r="54499" spans="141:141">
      <c r="EK54499" s="598"/>
    </row>
    <row r="54500" spans="141:141">
      <c r="EK54500" s="598"/>
    </row>
    <row r="54501" spans="141:141">
      <c r="EK54501" s="598"/>
    </row>
    <row r="54502" spans="141:141">
      <c r="EK54502" s="598"/>
    </row>
    <row r="54503" spans="141:141">
      <c r="EK54503" s="598"/>
    </row>
    <row r="54504" spans="141:141">
      <c r="EK54504" s="598"/>
    </row>
    <row r="54505" spans="141:141">
      <c r="EK54505" s="598"/>
    </row>
    <row r="54506" spans="141:141">
      <c r="EK54506" s="598"/>
    </row>
    <row r="54507" spans="141:141">
      <c r="EK54507" s="598"/>
    </row>
    <row r="54508" spans="141:141">
      <c r="EK54508" s="598"/>
    </row>
    <row r="54509" spans="141:141">
      <c r="EK54509" s="598"/>
    </row>
    <row r="54510" spans="141:141">
      <c r="EK54510" s="598"/>
    </row>
    <row r="54511" spans="141:141">
      <c r="EK54511" s="598"/>
    </row>
    <row r="54512" spans="141:141">
      <c r="EK54512" s="598"/>
    </row>
    <row r="54513" spans="141:141">
      <c r="EK54513" s="598"/>
    </row>
    <row r="54514" spans="141:141">
      <c r="EK54514" s="598"/>
    </row>
    <row r="54515" spans="141:141">
      <c r="EK54515" s="598"/>
    </row>
    <row r="54516" spans="141:141">
      <c r="EK54516" s="598"/>
    </row>
    <row r="54517" spans="141:141">
      <c r="EK54517" s="598"/>
    </row>
    <row r="54518" spans="141:141">
      <c r="EK54518" s="598"/>
    </row>
    <row r="54519" spans="141:141">
      <c r="EK54519" s="598"/>
    </row>
    <row r="54520" spans="141:141">
      <c r="EK54520" s="598"/>
    </row>
    <row r="54521" spans="141:141">
      <c r="EK54521" s="598"/>
    </row>
    <row r="54522" spans="141:141">
      <c r="EK54522" s="598"/>
    </row>
    <row r="54523" spans="141:141">
      <c r="EK54523" s="598"/>
    </row>
    <row r="54524" spans="141:141">
      <c r="EK54524" s="598"/>
    </row>
    <row r="54525" spans="141:141">
      <c r="EK54525" s="598"/>
    </row>
    <row r="54526" spans="141:141">
      <c r="EK54526" s="598"/>
    </row>
    <row r="54527" spans="141:141">
      <c r="EK54527" s="598"/>
    </row>
    <row r="54528" spans="141:141">
      <c r="EK54528" s="598"/>
    </row>
    <row r="54529" spans="141:141">
      <c r="EK54529" s="598"/>
    </row>
    <row r="54530" spans="141:141">
      <c r="EK54530" s="598"/>
    </row>
    <row r="54531" spans="141:141">
      <c r="EK54531" s="598"/>
    </row>
    <row r="54532" spans="141:141">
      <c r="EK54532" s="598"/>
    </row>
    <row r="54533" spans="141:141">
      <c r="EK54533" s="598"/>
    </row>
    <row r="54534" spans="141:141">
      <c r="EK54534" s="598"/>
    </row>
    <row r="54535" spans="141:141">
      <c r="EK54535" s="598"/>
    </row>
    <row r="54536" spans="141:141">
      <c r="EK54536" s="598"/>
    </row>
    <row r="54537" spans="141:141">
      <c r="EK54537" s="598"/>
    </row>
    <row r="54538" spans="141:141">
      <c r="EK54538" s="598"/>
    </row>
    <row r="54539" spans="141:141">
      <c r="EK54539" s="598"/>
    </row>
    <row r="54540" spans="141:141">
      <c r="EK54540" s="598"/>
    </row>
    <row r="54541" spans="141:141">
      <c r="EK54541" s="598"/>
    </row>
    <row r="54542" spans="141:141">
      <c r="EK54542" s="598"/>
    </row>
    <row r="54543" spans="141:141">
      <c r="EK54543" s="598"/>
    </row>
    <row r="54544" spans="141:141">
      <c r="EK54544" s="598"/>
    </row>
    <row r="54545" spans="141:141">
      <c r="EK54545" s="598"/>
    </row>
    <row r="54546" spans="141:141">
      <c r="EK54546" s="598"/>
    </row>
    <row r="54547" spans="141:141">
      <c r="EK54547" s="598"/>
    </row>
    <row r="54548" spans="141:141">
      <c r="EK54548" s="598"/>
    </row>
    <row r="54549" spans="141:141">
      <c r="EK54549" s="598"/>
    </row>
    <row r="54550" spans="141:141">
      <c r="EK54550" s="598"/>
    </row>
    <row r="54551" spans="141:141">
      <c r="EK54551" s="598"/>
    </row>
    <row r="54552" spans="141:141">
      <c r="EK54552" s="598"/>
    </row>
    <row r="54553" spans="141:141">
      <c r="EK54553" s="598"/>
    </row>
    <row r="54554" spans="141:141">
      <c r="EK54554" s="598"/>
    </row>
    <row r="54555" spans="141:141">
      <c r="EK54555" s="598"/>
    </row>
    <row r="54556" spans="141:141">
      <c r="EK54556" s="598"/>
    </row>
    <row r="54557" spans="141:141">
      <c r="EK54557" s="598"/>
    </row>
    <row r="54558" spans="141:141">
      <c r="EK54558" s="598"/>
    </row>
    <row r="54559" spans="141:141">
      <c r="EK54559" s="598"/>
    </row>
    <row r="54560" spans="141:141">
      <c r="EK54560" s="598"/>
    </row>
    <row r="54561" spans="141:141">
      <c r="EK54561" s="598"/>
    </row>
    <row r="54562" spans="141:141">
      <c r="EK54562" s="598"/>
    </row>
    <row r="54563" spans="141:141">
      <c r="EK54563" s="598"/>
    </row>
    <row r="54564" spans="141:141">
      <c r="EK54564" s="598"/>
    </row>
    <row r="54565" spans="141:141">
      <c r="EK54565" s="598"/>
    </row>
    <row r="54566" spans="141:141">
      <c r="EK54566" s="598"/>
    </row>
    <row r="54567" spans="141:141">
      <c r="EK54567" s="598"/>
    </row>
    <row r="54568" spans="141:141">
      <c r="EK54568" s="598"/>
    </row>
    <row r="54569" spans="141:141">
      <c r="EK54569" s="598"/>
    </row>
    <row r="54570" spans="141:141">
      <c r="EK54570" s="598"/>
    </row>
    <row r="54571" spans="141:141">
      <c r="EK54571" s="598"/>
    </row>
    <row r="54572" spans="141:141">
      <c r="EK54572" s="598"/>
    </row>
    <row r="54573" spans="141:141">
      <c r="EK54573" s="598"/>
    </row>
    <row r="54574" spans="141:141">
      <c r="EK54574" s="598"/>
    </row>
    <row r="54575" spans="141:141">
      <c r="EK54575" s="598"/>
    </row>
    <row r="54576" spans="141:141">
      <c r="EK54576" s="598"/>
    </row>
    <row r="54577" spans="141:141">
      <c r="EK54577" s="598"/>
    </row>
    <row r="54578" spans="141:141">
      <c r="EK54578" s="598"/>
    </row>
    <row r="54579" spans="141:141">
      <c r="EK54579" s="598"/>
    </row>
    <row r="54580" spans="141:141">
      <c r="EK54580" s="598"/>
    </row>
    <row r="54581" spans="141:141">
      <c r="EK54581" s="598"/>
    </row>
    <row r="54582" spans="141:141">
      <c r="EK54582" s="598"/>
    </row>
    <row r="54583" spans="141:141">
      <c r="EK54583" s="598"/>
    </row>
    <row r="54584" spans="141:141">
      <c r="EK54584" s="598"/>
    </row>
    <row r="54585" spans="141:141">
      <c r="EK54585" s="598"/>
    </row>
    <row r="54586" spans="141:141">
      <c r="EK54586" s="598"/>
    </row>
    <row r="54587" spans="141:141">
      <c r="EK54587" s="598"/>
    </row>
    <row r="54588" spans="141:141">
      <c r="EK54588" s="598"/>
    </row>
    <row r="54589" spans="141:141">
      <c r="EK54589" s="598"/>
    </row>
    <row r="54590" spans="141:141">
      <c r="EK54590" s="598"/>
    </row>
    <row r="54591" spans="141:141">
      <c r="EK54591" s="598"/>
    </row>
    <row r="54592" spans="141:141">
      <c r="EK54592" s="598"/>
    </row>
    <row r="54593" spans="141:141">
      <c r="EK54593" s="598"/>
    </row>
    <row r="54594" spans="141:141">
      <c r="EK54594" s="598"/>
    </row>
    <row r="54595" spans="141:141">
      <c r="EK54595" s="598"/>
    </row>
    <row r="54596" spans="141:141">
      <c r="EK54596" s="598"/>
    </row>
    <row r="54597" spans="141:141">
      <c r="EK54597" s="598"/>
    </row>
    <row r="54598" spans="141:141">
      <c r="EK54598" s="598"/>
    </row>
    <row r="54599" spans="141:141">
      <c r="EK54599" s="598"/>
    </row>
    <row r="54600" spans="141:141">
      <c r="EK54600" s="598"/>
    </row>
    <row r="54601" spans="141:141">
      <c r="EK54601" s="598"/>
    </row>
    <row r="54602" spans="141:141">
      <c r="EK54602" s="598"/>
    </row>
    <row r="54603" spans="141:141">
      <c r="EK54603" s="598"/>
    </row>
    <row r="54604" spans="141:141">
      <c r="EK54604" s="598"/>
    </row>
    <row r="54605" spans="141:141">
      <c r="EK54605" s="598"/>
    </row>
    <row r="54606" spans="141:141">
      <c r="EK54606" s="598"/>
    </row>
    <row r="54607" spans="141:141">
      <c r="EK54607" s="598"/>
    </row>
    <row r="54608" spans="141:141">
      <c r="EK54608" s="598"/>
    </row>
    <row r="54609" spans="141:141">
      <c r="EK54609" s="598"/>
    </row>
    <row r="54610" spans="141:141">
      <c r="EK54610" s="598"/>
    </row>
    <row r="54611" spans="141:141">
      <c r="EK54611" s="598"/>
    </row>
    <row r="54612" spans="141:141">
      <c r="EK54612" s="598"/>
    </row>
    <row r="54613" spans="141:141">
      <c r="EK54613" s="598"/>
    </row>
    <row r="54614" spans="141:141">
      <c r="EK54614" s="598"/>
    </row>
    <row r="54615" spans="141:141">
      <c r="EK54615" s="598"/>
    </row>
    <row r="54616" spans="141:141">
      <c r="EK54616" s="598"/>
    </row>
    <row r="54617" spans="141:141">
      <c r="EK54617" s="598"/>
    </row>
    <row r="54618" spans="141:141">
      <c r="EK54618" s="598"/>
    </row>
    <row r="54619" spans="141:141">
      <c r="EK54619" s="598"/>
    </row>
    <row r="54620" spans="141:141">
      <c r="EK54620" s="598"/>
    </row>
    <row r="54621" spans="141:141">
      <c r="EK54621" s="598"/>
    </row>
    <row r="54622" spans="141:141">
      <c r="EK54622" s="598"/>
    </row>
    <row r="54623" spans="141:141">
      <c r="EK54623" s="598"/>
    </row>
    <row r="54624" spans="141:141">
      <c r="EK54624" s="598"/>
    </row>
    <row r="54625" spans="141:141">
      <c r="EK54625" s="598"/>
    </row>
    <row r="54626" spans="141:141">
      <c r="EK54626" s="598"/>
    </row>
    <row r="54627" spans="141:141">
      <c r="EK54627" s="598"/>
    </row>
    <row r="54628" spans="141:141">
      <c r="EK54628" s="598"/>
    </row>
    <row r="54629" spans="141:141">
      <c r="EK54629" s="598"/>
    </row>
    <row r="54630" spans="141:141">
      <c r="EK54630" s="598"/>
    </row>
    <row r="54631" spans="141:141">
      <c r="EK54631" s="598"/>
    </row>
    <row r="54632" spans="141:141">
      <c r="EK54632" s="598"/>
    </row>
    <row r="54633" spans="141:141">
      <c r="EK54633" s="598"/>
    </row>
    <row r="54634" spans="141:141">
      <c r="EK54634" s="598"/>
    </row>
    <row r="54635" spans="141:141">
      <c r="EK54635" s="598"/>
    </row>
    <row r="54636" spans="141:141">
      <c r="EK54636" s="598"/>
    </row>
    <row r="54637" spans="141:141">
      <c r="EK54637" s="598"/>
    </row>
    <row r="54638" spans="141:141">
      <c r="EK54638" s="598"/>
    </row>
    <row r="54639" spans="141:141">
      <c r="EK54639" s="598"/>
    </row>
    <row r="54640" spans="141:141">
      <c r="EK54640" s="598"/>
    </row>
    <row r="54641" spans="141:141">
      <c r="EK54641" s="598"/>
    </row>
    <row r="54642" spans="141:141">
      <c r="EK54642" s="598"/>
    </row>
    <row r="54643" spans="141:141">
      <c r="EK54643" s="598"/>
    </row>
    <row r="54644" spans="141:141">
      <c r="EK54644" s="598"/>
    </row>
    <row r="54645" spans="141:141">
      <c r="EK54645" s="598"/>
    </row>
    <row r="54646" spans="141:141">
      <c r="EK54646" s="598"/>
    </row>
    <row r="54647" spans="141:141">
      <c r="EK54647" s="598"/>
    </row>
    <row r="54648" spans="141:141">
      <c r="EK54648" s="598"/>
    </row>
    <row r="54649" spans="141:141">
      <c r="EK54649" s="598"/>
    </row>
    <row r="54650" spans="141:141">
      <c r="EK54650" s="598"/>
    </row>
    <row r="54651" spans="141:141">
      <c r="EK54651" s="598"/>
    </row>
    <row r="54652" spans="141:141">
      <c r="EK54652" s="598"/>
    </row>
    <row r="54653" spans="141:141">
      <c r="EK54653" s="598"/>
    </row>
    <row r="54654" spans="141:141">
      <c r="EK54654" s="598"/>
    </row>
    <row r="54655" spans="141:141">
      <c r="EK54655" s="598"/>
    </row>
    <row r="54656" spans="141:141">
      <c r="EK54656" s="598"/>
    </row>
    <row r="54657" spans="141:141">
      <c r="EK54657" s="598"/>
    </row>
    <row r="54658" spans="141:141">
      <c r="EK54658" s="598"/>
    </row>
    <row r="54659" spans="141:141">
      <c r="EK54659" s="598"/>
    </row>
    <row r="54660" spans="141:141">
      <c r="EK54660" s="598"/>
    </row>
    <row r="54661" spans="141:141">
      <c r="EK54661" s="598"/>
    </row>
    <row r="54662" spans="141:141">
      <c r="EK54662" s="598"/>
    </row>
    <row r="54663" spans="141:141">
      <c r="EK54663" s="598"/>
    </row>
    <row r="54664" spans="141:141">
      <c r="EK54664" s="598"/>
    </row>
    <row r="54665" spans="141:141">
      <c r="EK54665" s="598"/>
    </row>
    <row r="54666" spans="141:141">
      <c r="EK54666" s="598"/>
    </row>
    <row r="54667" spans="141:141">
      <c r="EK54667" s="598"/>
    </row>
    <row r="54668" spans="141:141">
      <c r="EK54668" s="598"/>
    </row>
    <row r="54669" spans="141:141">
      <c r="EK54669" s="598"/>
    </row>
    <row r="54670" spans="141:141">
      <c r="EK54670" s="598"/>
    </row>
    <row r="54671" spans="141:141">
      <c r="EK54671" s="598"/>
    </row>
    <row r="54672" spans="141:141">
      <c r="EK54672" s="598"/>
    </row>
    <row r="54673" spans="141:141">
      <c r="EK54673" s="598"/>
    </row>
    <row r="54674" spans="141:141">
      <c r="EK54674" s="598"/>
    </row>
    <row r="54675" spans="141:141">
      <c r="EK54675" s="598"/>
    </row>
    <row r="54676" spans="141:141">
      <c r="EK54676" s="598"/>
    </row>
    <row r="54677" spans="141:141">
      <c r="EK54677" s="598"/>
    </row>
    <row r="54678" spans="141:141">
      <c r="EK54678" s="598"/>
    </row>
    <row r="54679" spans="141:141">
      <c r="EK54679" s="598"/>
    </row>
    <row r="54680" spans="141:141">
      <c r="EK54680" s="598"/>
    </row>
    <row r="54681" spans="141:141">
      <c r="EK54681" s="598"/>
    </row>
    <row r="54682" spans="141:141">
      <c r="EK54682" s="598"/>
    </row>
    <row r="54683" spans="141:141">
      <c r="EK54683" s="598"/>
    </row>
    <row r="54684" spans="141:141">
      <c r="EK54684" s="598"/>
    </row>
    <row r="54685" spans="141:141">
      <c r="EK54685" s="598"/>
    </row>
    <row r="54686" spans="141:141">
      <c r="EK54686" s="598"/>
    </row>
    <row r="54687" spans="141:141">
      <c r="EK54687" s="598"/>
    </row>
    <row r="54688" spans="141:141">
      <c r="EK54688" s="598"/>
    </row>
    <row r="54689" spans="141:141">
      <c r="EK54689" s="598"/>
    </row>
    <row r="54690" spans="141:141">
      <c r="EK54690" s="598"/>
    </row>
    <row r="54691" spans="141:141">
      <c r="EK54691" s="598"/>
    </row>
    <row r="54692" spans="141:141">
      <c r="EK54692" s="598"/>
    </row>
    <row r="54693" spans="141:141">
      <c r="EK54693" s="598"/>
    </row>
    <row r="54694" spans="141:141">
      <c r="EK54694" s="598"/>
    </row>
    <row r="54695" spans="141:141">
      <c r="EK54695" s="598"/>
    </row>
    <row r="54696" spans="141:141">
      <c r="EK54696" s="598"/>
    </row>
    <row r="54697" spans="141:141">
      <c r="EK54697" s="598"/>
    </row>
    <row r="54698" spans="141:141">
      <c r="EK54698" s="598"/>
    </row>
    <row r="54699" spans="141:141">
      <c r="EK54699" s="598"/>
    </row>
    <row r="54700" spans="141:141">
      <c r="EK54700" s="598"/>
    </row>
    <row r="54701" spans="141:141">
      <c r="EK54701" s="598"/>
    </row>
    <row r="54702" spans="141:141">
      <c r="EK54702" s="598"/>
    </row>
    <row r="54703" spans="141:141">
      <c r="EK54703" s="598"/>
    </row>
    <row r="54704" spans="141:141">
      <c r="EK54704" s="598"/>
    </row>
    <row r="54705" spans="141:141">
      <c r="EK54705" s="598"/>
    </row>
    <row r="54706" spans="141:141">
      <c r="EK54706" s="598"/>
    </row>
    <row r="54707" spans="141:141">
      <c r="EK54707" s="598"/>
    </row>
    <row r="54708" spans="141:141">
      <c r="EK54708" s="598"/>
    </row>
    <row r="54709" spans="141:141">
      <c r="EK54709" s="598"/>
    </row>
    <row r="54710" spans="141:141">
      <c r="EK54710" s="598"/>
    </row>
    <row r="54711" spans="141:141">
      <c r="EK54711" s="598"/>
    </row>
    <row r="54712" spans="141:141">
      <c r="EK54712" s="598"/>
    </row>
    <row r="54713" spans="141:141">
      <c r="EK54713" s="598"/>
    </row>
    <row r="54714" spans="141:141">
      <c r="EK54714" s="598"/>
    </row>
    <row r="54715" spans="141:141">
      <c r="EK54715" s="598"/>
    </row>
    <row r="54716" spans="141:141">
      <c r="EK54716" s="598"/>
    </row>
    <row r="54717" spans="141:141">
      <c r="EK54717" s="598"/>
    </row>
    <row r="54718" spans="141:141">
      <c r="EK54718" s="598"/>
    </row>
    <row r="54719" spans="141:141">
      <c r="EK54719" s="598"/>
    </row>
    <row r="54720" spans="141:141">
      <c r="EK54720" s="598"/>
    </row>
    <row r="54721" spans="141:141">
      <c r="EK54721" s="598"/>
    </row>
    <row r="54722" spans="141:141">
      <c r="EK54722" s="598"/>
    </row>
    <row r="54723" spans="141:141">
      <c r="EK54723" s="598"/>
    </row>
    <row r="54724" spans="141:141">
      <c r="EK54724" s="598"/>
    </row>
    <row r="54725" spans="141:141">
      <c r="EK54725" s="598"/>
    </row>
    <row r="54726" spans="141:141">
      <c r="EK54726" s="598"/>
    </row>
    <row r="54727" spans="141:141">
      <c r="EK54727" s="598"/>
    </row>
    <row r="54728" spans="141:141">
      <c r="EK54728" s="598"/>
    </row>
    <row r="54729" spans="141:141">
      <c r="EK54729" s="598"/>
    </row>
    <row r="54730" spans="141:141">
      <c r="EK54730" s="598"/>
    </row>
    <row r="54731" spans="141:141">
      <c r="EK54731" s="598"/>
    </row>
    <row r="54732" spans="141:141">
      <c r="EK54732" s="598"/>
    </row>
    <row r="54733" spans="141:141">
      <c r="EK54733" s="598"/>
    </row>
    <row r="54734" spans="141:141">
      <c r="EK54734" s="598"/>
    </row>
    <row r="54735" spans="141:141">
      <c r="EK54735" s="598"/>
    </row>
    <row r="54736" spans="141:141">
      <c r="EK54736" s="598"/>
    </row>
    <row r="54737" spans="141:141">
      <c r="EK54737" s="598"/>
    </row>
    <row r="54738" spans="141:141">
      <c r="EK54738" s="598"/>
    </row>
    <row r="54739" spans="141:141">
      <c r="EK54739" s="598"/>
    </row>
    <row r="54740" spans="141:141">
      <c r="EK54740" s="598"/>
    </row>
    <row r="54741" spans="141:141">
      <c r="EK54741" s="598"/>
    </row>
    <row r="54742" spans="141:141">
      <c r="EK54742" s="598"/>
    </row>
    <row r="54743" spans="141:141">
      <c r="EK54743" s="598"/>
    </row>
    <row r="54744" spans="141:141">
      <c r="EK54744" s="598"/>
    </row>
    <row r="54745" spans="141:141">
      <c r="EK54745" s="598"/>
    </row>
    <row r="54746" spans="141:141">
      <c r="EK54746" s="598"/>
    </row>
    <row r="54747" spans="141:141">
      <c r="EK54747" s="598"/>
    </row>
    <row r="54748" spans="141:141">
      <c r="EK54748" s="598"/>
    </row>
    <row r="54749" spans="141:141">
      <c r="EK54749" s="598"/>
    </row>
    <row r="54750" spans="141:141">
      <c r="EK54750" s="598"/>
    </row>
    <row r="54751" spans="141:141">
      <c r="EK54751" s="598"/>
    </row>
    <row r="54752" spans="141:141">
      <c r="EK54752" s="598"/>
    </row>
    <row r="54753" spans="141:141">
      <c r="EK54753" s="598"/>
    </row>
    <row r="54754" spans="141:141">
      <c r="EK54754" s="598"/>
    </row>
    <row r="54755" spans="141:141">
      <c r="EK54755" s="598"/>
    </row>
    <row r="54756" spans="141:141">
      <c r="EK54756" s="598"/>
    </row>
    <row r="54757" spans="141:141">
      <c r="EK54757" s="598"/>
    </row>
    <row r="54758" spans="141:141">
      <c r="EK54758" s="598"/>
    </row>
    <row r="54759" spans="141:141">
      <c r="EK54759" s="598"/>
    </row>
    <row r="54760" spans="141:141">
      <c r="EK54760" s="598"/>
    </row>
    <row r="54761" spans="141:141">
      <c r="EK54761" s="598"/>
    </row>
    <row r="54762" spans="141:141">
      <c r="EK54762" s="598"/>
    </row>
    <row r="54763" spans="141:141">
      <c r="EK54763" s="598"/>
    </row>
    <row r="54764" spans="141:141">
      <c r="EK54764" s="598"/>
    </row>
    <row r="54765" spans="141:141">
      <c r="EK54765" s="598"/>
    </row>
    <row r="54766" spans="141:141">
      <c r="EK54766" s="598"/>
    </row>
    <row r="54767" spans="141:141">
      <c r="EK54767" s="598"/>
    </row>
    <row r="54768" spans="141:141">
      <c r="EK54768" s="598"/>
    </row>
    <row r="54769" spans="141:141">
      <c r="EK54769" s="598"/>
    </row>
    <row r="54770" spans="141:141">
      <c r="EK54770" s="598"/>
    </row>
    <row r="54771" spans="141:141">
      <c r="EK54771" s="598"/>
    </row>
    <row r="54772" spans="141:141">
      <c r="EK54772" s="598"/>
    </row>
    <row r="54773" spans="141:141">
      <c r="EK54773" s="598"/>
    </row>
    <row r="54774" spans="141:141">
      <c r="EK54774" s="598"/>
    </row>
    <row r="54775" spans="141:141">
      <c r="EK54775" s="598"/>
    </row>
    <row r="54776" spans="141:141">
      <c r="EK54776" s="598"/>
    </row>
    <row r="54777" spans="141:141">
      <c r="EK54777" s="598"/>
    </row>
    <row r="54778" spans="141:141">
      <c r="EK54778" s="598"/>
    </row>
    <row r="54779" spans="141:141">
      <c r="EK54779" s="598"/>
    </row>
    <row r="54780" spans="141:141">
      <c r="EK54780" s="598"/>
    </row>
    <row r="54781" spans="141:141">
      <c r="EK54781" s="598"/>
    </row>
    <row r="54782" spans="141:141">
      <c r="EK54782" s="598"/>
    </row>
    <row r="54783" spans="141:141">
      <c r="EK54783" s="598"/>
    </row>
    <row r="54784" spans="141:141">
      <c r="EK54784" s="598"/>
    </row>
    <row r="54785" spans="141:141">
      <c r="EK54785" s="598"/>
    </row>
    <row r="54786" spans="141:141">
      <c r="EK54786" s="598"/>
    </row>
    <row r="54787" spans="141:141">
      <c r="EK54787" s="598"/>
    </row>
    <row r="54788" spans="141:141">
      <c r="EK54788" s="598"/>
    </row>
    <row r="54789" spans="141:141">
      <c r="EK54789" s="598"/>
    </row>
    <row r="54790" spans="141:141">
      <c r="EK54790" s="598"/>
    </row>
    <row r="54791" spans="141:141">
      <c r="EK54791" s="598"/>
    </row>
    <row r="54792" spans="141:141">
      <c r="EK54792" s="598"/>
    </row>
    <row r="54793" spans="141:141">
      <c r="EK54793" s="598"/>
    </row>
    <row r="54794" spans="141:141">
      <c r="EK54794" s="598"/>
    </row>
    <row r="54795" spans="141:141">
      <c r="EK54795" s="598"/>
    </row>
    <row r="54796" spans="141:141">
      <c r="EK54796" s="598"/>
    </row>
    <row r="54797" spans="141:141">
      <c r="EK54797" s="598"/>
    </row>
    <row r="54798" spans="141:141">
      <c r="EK54798" s="598"/>
    </row>
    <row r="54799" spans="141:141">
      <c r="EK54799" s="598"/>
    </row>
    <row r="54800" spans="141:141">
      <c r="EK54800" s="598"/>
    </row>
    <row r="54801" spans="141:141">
      <c r="EK54801" s="598"/>
    </row>
    <row r="54802" spans="141:141">
      <c r="EK54802" s="598"/>
    </row>
    <row r="54803" spans="141:141">
      <c r="EK54803" s="598"/>
    </row>
    <row r="54804" spans="141:141">
      <c r="EK54804" s="598"/>
    </row>
    <row r="54805" spans="141:141">
      <c r="EK54805" s="598"/>
    </row>
    <row r="54806" spans="141:141">
      <c r="EK54806" s="598"/>
    </row>
    <row r="54807" spans="141:141">
      <c r="EK54807" s="598"/>
    </row>
    <row r="54808" spans="141:141">
      <c r="EK54808" s="598"/>
    </row>
    <row r="54809" spans="141:141">
      <c r="EK54809" s="598"/>
    </row>
    <row r="54810" spans="141:141">
      <c r="EK54810" s="598"/>
    </row>
    <row r="54811" spans="141:141">
      <c r="EK54811" s="598"/>
    </row>
    <row r="54812" spans="141:141">
      <c r="EK54812" s="598"/>
    </row>
    <row r="54813" spans="141:141">
      <c r="EK54813" s="598"/>
    </row>
    <row r="54814" spans="141:141">
      <c r="EK54814" s="598"/>
    </row>
    <row r="54815" spans="141:141">
      <c r="EK54815" s="598"/>
    </row>
    <row r="54816" spans="141:141">
      <c r="EK54816" s="598"/>
    </row>
    <row r="54817" spans="141:141">
      <c r="EK54817" s="598"/>
    </row>
    <row r="54818" spans="141:141">
      <c r="EK54818" s="598"/>
    </row>
    <row r="54819" spans="141:141">
      <c r="EK54819" s="598"/>
    </row>
    <row r="54820" spans="141:141">
      <c r="EK54820" s="598"/>
    </row>
    <row r="54821" spans="141:141">
      <c r="EK54821" s="598"/>
    </row>
    <row r="54822" spans="141:141">
      <c r="EK54822" s="598"/>
    </row>
    <row r="54823" spans="141:141">
      <c r="EK54823" s="598"/>
    </row>
    <row r="54824" spans="141:141">
      <c r="EK54824" s="598"/>
    </row>
    <row r="54825" spans="141:141">
      <c r="EK54825" s="598"/>
    </row>
    <row r="54826" spans="141:141">
      <c r="EK54826" s="598"/>
    </row>
    <row r="54827" spans="141:141">
      <c r="EK54827" s="598"/>
    </row>
    <row r="54828" spans="141:141">
      <c r="EK54828" s="598"/>
    </row>
    <row r="54829" spans="141:141">
      <c r="EK54829" s="598"/>
    </row>
    <row r="54830" spans="141:141">
      <c r="EK54830" s="598"/>
    </row>
    <row r="54831" spans="141:141">
      <c r="EK54831" s="598"/>
    </row>
    <row r="54832" spans="141:141">
      <c r="EK54832" s="598"/>
    </row>
    <row r="54833" spans="141:141">
      <c r="EK54833" s="598"/>
    </row>
    <row r="54834" spans="141:141">
      <c r="EK54834" s="598"/>
    </row>
    <row r="54835" spans="141:141">
      <c r="EK54835" s="598"/>
    </row>
    <row r="54836" spans="141:141">
      <c r="EK54836" s="598"/>
    </row>
    <row r="54837" spans="141:141">
      <c r="EK54837" s="598"/>
    </row>
    <row r="54838" spans="141:141">
      <c r="EK54838" s="598"/>
    </row>
    <row r="54839" spans="141:141">
      <c r="EK54839" s="598"/>
    </row>
    <row r="54840" spans="141:141">
      <c r="EK54840" s="598"/>
    </row>
    <row r="54841" spans="141:141">
      <c r="EK54841" s="598"/>
    </row>
    <row r="54842" spans="141:141">
      <c r="EK54842" s="598"/>
    </row>
    <row r="54843" spans="141:141">
      <c r="EK54843" s="598"/>
    </row>
    <row r="54844" spans="141:141">
      <c r="EK54844" s="598"/>
    </row>
    <row r="54845" spans="141:141">
      <c r="EK54845" s="598"/>
    </row>
    <row r="54846" spans="141:141">
      <c r="EK54846" s="598"/>
    </row>
    <row r="54847" spans="141:141">
      <c r="EK54847" s="598"/>
    </row>
    <row r="54848" spans="141:141">
      <c r="EK54848" s="598"/>
    </row>
    <row r="54849" spans="141:141">
      <c r="EK54849" s="598"/>
    </row>
    <row r="54850" spans="141:141">
      <c r="EK54850" s="598"/>
    </row>
    <row r="54851" spans="141:141">
      <c r="EK54851" s="598"/>
    </row>
    <row r="54852" spans="141:141">
      <c r="EK54852" s="598"/>
    </row>
    <row r="54853" spans="141:141">
      <c r="EK54853" s="598"/>
    </row>
    <row r="54854" spans="141:141">
      <c r="EK54854" s="598"/>
    </row>
    <row r="54855" spans="141:141">
      <c r="EK54855" s="598"/>
    </row>
    <row r="54856" spans="141:141">
      <c r="EK54856" s="598"/>
    </row>
    <row r="54857" spans="141:141">
      <c r="EK54857" s="598"/>
    </row>
    <row r="54858" spans="141:141">
      <c r="EK54858" s="598"/>
    </row>
    <row r="54859" spans="141:141">
      <c r="EK54859" s="598"/>
    </row>
    <row r="54860" spans="141:141">
      <c r="EK54860" s="598"/>
    </row>
    <row r="54861" spans="141:141">
      <c r="EK54861" s="598"/>
    </row>
    <row r="54862" spans="141:141">
      <c r="EK54862" s="598"/>
    </row>
    <row r="54863" spans="141:141">
      <c r="EK54863" s="598"/>
    </row>
    <row r="54864" spans="141:141">
      <c r="EK54864" s="598"/>
    </row>
    <row r="54865" spans="141:141">
      <c r="EK54865" s="598"/>
    </row>
    <row r="54866" spans="141:141">
      <c r="EK54866" s="598"/>
    </row>
    <row r="54867" spans="141:141">
      <c r="EK54867" s="598"/>
    </row>
    <row r="54868" spans="141:141">
      <c r="EK54868" s="598"/>
    </row>
    <row r="54869" spans="141:141">
      <c r="EK54869" s="598"/>
    </row>
    <row r="54870" spans="141:141">
      <c r="EK54870" s="598"/>
    </row>
    <row r="54871" spans="141:141">
      <c r="EK54871" s="598"/>
    </row>
    <row r="54872" spans="141:141">
      <c r="EK54872" s="598"/>
    </row>
    <row r="54873" spans="141:141">
      <c r="EK54873" s="598"/>
    </row>
    <row r="54874" spans="141:141">
      <c r="EK54874" s="598"/>
    </row>
    <row r="54875" spans="141:141">
      <c r="EK54875" s="598"/>
    </row>
    <row r="54876" spans="141:141">
      <c r="EK54876" s="598"/>
    </row>
    <row r="54877" spans="141:141">
      <c r="EK54877" s="598"/>
    </row>
    <row r="54878" spans="141:141">
      <c r="EK54878" s="598"/>
    </row>
    <row r="54879" spans="141:141">
      <c r="EK54879" s="598"/>
    </row>
    <row r="54880" spans="141:141">
      <c r="EK54880" s="598"/>
    </row>
    <row r="54881" spans="141:141">
      <c r="EK54881" s="598"/>
    </row>
    <row r="54882" spans="141:141">
      <c r="EK54882" s="598"/>
    </row>
    <row r="54883" spans="141:141">
      <c r="EK54883" s="598"/>
    </row>
    <row r="54884" spans="141:141">
      <c r="EK54884" s="598"/>
    </row>
    <row r="54885" spans="141:141">
      <c r="EK54885" s="598"/>
    </row>
    <row r="54886" spans="141:141">
      <c r="EK54886" s="598"/>
    </row>
    <row r="54887" spans="141:141">
      <c r="EK54887" s="598"/>
    </row>
    <row r="54888" spans="141:141">
      <c r="EK54888" s="598"/>
    </row>
    <row r="54889" spans="141:141">
      <c r="EK54889" s="598"/>
    </row>
    <row r="54890" spans="141:141">
      <c r="EK54890" s="598"/>
    </row>
    <row r="54891" spans="141:141">
      <c r="EK54891" s="598"/>
    </row>
    <row r="54892" spans="141:141">
      <c r="EK54892" s="598"/>
    </row>
    <row r="54893" spans="141:141">
      <c r="EK54893" s="598"/>
    </row>
    <row r="54894" spans="141:141">
      <c r="EK54894" s="598"/>
    </row>
    <row r="54895" spans="141:141">
      <c r="EK54895" s="598"/>
    </row>
    <row r="54896" spans="141:141">
      <c r="EK54896" s="598"/>
    </row>
    <row r="54897" spans="141:141">
      <c r="EK54897" s="598"/>
    </row>
    <row r="54898" spans="141:141">
      <c r="EK54898" s="598"/>
    </row>
    <row r="54899" spans="141:141">
      <c r="EK54899" s="598"/>
    </row>
    <row r="54900" spans="141:141">
      <c r="EK54900" s="598"/>
    </row>
    <row r="54901" spans="141:141">
      <c r="EK54901" s="598"/>
    </row>
    <row r="54902" spans="141:141">
      <c r="EK54902" s="598"/>
    </row>
    <row r="54903" spans="141:141">
      <c r="EK54903" s="598"/>
    </row>
    <row r="54904" spans="141:141">
      <c r="EK54904" s="598"/>
    </row>
    <row r="54905" spans="141:141">
      <c r="EK54905" s="598"/>
    </row>
    <row r="54906" spans="141:141">
      <c r="EK54906" s="598"/>
    </row>
    <row r="54907" spans="141:141">
      <c r="EK54907" s="598"/>
    </row>
    <row r="54908" spans="141:141">
      <c r="EK54908" s="598"/>
    </row>
    <row r="54909" spans="141:141">
      <c r="EK54909" s="598"/>
    </row>
    <row r="54910" spans="141:141">
      <c r="EK54910" s="598"/>
    </row>
    <row r="54911" spans="141:141">
      <c r="EK54911" s="598"/>
    </row>
    <row r="54912" spans="141:141">
      <c r="EK54912" s="598"/>
    </row>
    <row r="54913" spans="141:141">
      <c r="EK54913" s="598"/>
    </row>
    <row r="54914" spans="141:141">
      <c r="EK54914" s="598"/>
    </row>
    <row r="54915" spans="141:141">
      <c r="EK54915" s="598"/>
    </row>
    <row r="54916" spans="141:141">
      <c r="EK54916" s="598"/>
    </row>
    <row r="54917" spans="141:141">
      <c r="EK54917" s="598"/>
    </row>
    <row r="54918" spans="141:141">
      <c r="EK54918" s="598"/>
    </row>
    <row r="54919" spans="141:141">
      <c r="EK54919" s="598"/>
    </row>
    <row r="54920" spans="141:141">
      <c r="EK54920" s="598"/>
    </row>
    <row r="54921" spans="141:141">
      <c r="EK54921" s="598"/>
    </row>
    <row r="54922" spans="141:141">
      <c r="EK54922" s="598"/>
    </row>
    <row r="54923" spans="141:141">
      <c r="EK54923" s="598"/>
    </row>
    <row r="54924" spans="141:141">
      <c r="EK54924" s="598"/>
    </row>
    <row r="54925" spans="141:141">
      <c r="EK54925" s="598"/>
    </row>
    <row r="54926" spans="141:141">
      <c r="EK54926" s="598"/>
    </row>
    <row r="54927" spans="141:141">
      <c r="EK54927" s="598"/>
    </row>
    <row r="54928" spans="141:141">
      <c r="EK54928" s="598"/>
    </row>
    <row r="54929" spans="141:141">
      <c r="EK54929" s="598"/>
    </row>
    <row r="54930" spans="141:141">
      <c r="EK54930" s="598"/>
    </row>
    <row r="54931" spans="141:141">
      <c r="EK54931" s="598"/>
    </row>
    <row r="54932" spans="141:141">
      <c r="EK54932" s="598"/>
    </row>
    <row r="54933" spans="141:141">
      <c r="EK54933" s="598"/>
    </row>
    <row r="54934" spans="141:141">
      <c r="EK54934" s="598"/>
    </row>
    <row r="54935" spans="141:141">
      <c r="EK54935" s="598"/>
    </row>
    <row r="54936" spans="141:141">
      <c r="EK54936" s="598"/>
    </row>
    <row r="54937" spans="141:141">
      <c r="EK54937" s="598"/>
    </row>
    <row r="54938" spans="141:141">
      <c r="EK54938" s="598"/>
    </row>
    <row r="54939" spans="141:141">
      <c r="EK54939" s="598"/>
    </row>
    <row r="54940" spans="141:141">
      <c r="EK54940" s="598"/>
    </row>
    <row r="54941" spans="141:141">
      <c r="EK54941" s="598"/>
    </row>
    <row r="54942" spans="141:141">
      <c r="EK54942" s="598"/>
    </row>
    <row r="54943" spans="141:141">
      <c r="EK54943" s="598"/>
    </row>
    <row r="54944" spans="141:141">
      <c r="EK54944" s="598"/>
    </row>
    <row r="54945" spans="141:141">
      <c r="EK54945" s="598"/>
    </row>
    <row r="54946" spans="141:141">
      <c r="EK54946" s="598"/>
    </row>
    <row r="54947" spans="141:141">
      <c r="EK54947" s="598"/>
    </row>
    <row r="54948" spans="141:141">
      <c r="EK54948" s="598"/>
    </row>
    <row r="54949" spans="141:141">
      <c r="EK54949" s="598"/>
    </row>
    <row r="54950" spans="141:141">
      <c r="EK54950" s="598"/>
    </row>
    <row r="54951" spans="141:141">
      <c r="EK54951" s="598"/>
    </row>
    <row r="54952" spans="141:141">
      <c r="EK54952" s="598"/>
    </row>
    <row r="54953" spans="141:141">
      <c r="EK54953" s="598"/>
    </row>
    <row r="54954" spans="141:141">
      <c r="EK54954" s="598"/>
    </row>
    <row r="54955" spans="141:141">
      <c r="EK54955" s="598"/>
    </row>
    <row r="54956" spans="141:141">
      <c r="EK54956" s="598"/>
    </row>
    <row r="54957" spans="141:141">
      <c r="EK54957" s="598"/>
    </row>
    <row r="54958" spans="141:141">
      <c r="EK54958" s="598"/>
    </row>
    <row r="54959" spans="141:141">
      <c r="EK54959" s="598"/>
    </row>
    <row r="54960" spans="141:141">
      <c r="EK54960" s="598"/>
    </row>
    <row r="54961" spans="141:141">
      <c r="EK54961" s="598"/>
    </row>
    <row r="54962" spans="141:141">
      <c r="EK54962" s="598"/>
    </row>
    <row r="54963" spans="141:141">
      <c r="EK54963" s="598"/>
    </row>
    <row r="54964" spans="141:141">
      <c r="EK54964" s="598"/>
    </row>
    <row r="54965" spans="141:141">
      <c r="EK54965" s="598"/>
    </row>
    <row r="54966" spans="141:141">
      <c r="EK54966" s="598"/>
    </row>
    <row r="54967" spans="141:141">
      <c r="EK54967" s="598"/>
    </row>
    <row r="54968" spans="141:141">
      <c r="EK54968" s="598"/>
    </row>
    <row r="54969" spans="141:141">
      <c r="EK54969" s="598"/>
    </row>
    <row r="54970" spans="141:141">
      <c r="EK54970" s="598"/>
    </row>
    <row r="54971" spans="141:141">
      <c r="EK54971" s="598"/>
    </row>
    <row r="54972" spans="141:141">
      <c r="EK54972" s="598"/>
    </row>
    <row r="54973" spans="141:141">
      <c r="EK54973" s="598"/>
    </row>
    <row r="54974" spans="141:141">
      <c r="EK54974" s="598"/>
    </row>
    <row r="54975" spans="141:141">
      <c r="EK54975" s="598"/>
    </row>
    <row r="54976" spans="141:141">
      <c r="EK54976" s="598"/>
    </row>
    <row r="54977" spans="141:141">
      <c r="EK54977" s="598"/>
    </row>
    <row r="54978" spans="141:141">
      <c r="EK54978" s="598"/>
    </row>
    <row r="54979" spans="141:141">
      <c r="EK54979" s="598"/>
    </row>
    <row r="54980" spans="141:141">
      <c r="EK54980" s="598"/>
    </row>
    <row r="54981" spans="141:141">
      <c r="EK54981" s="598"/>
    </row>
    <row r="54982" spans="141:141">
      <c r="EK54982" s="598"/>
    </row>
    <row r="54983" spans="141:141">
      <c r="EK54983" s="598"/>
    </row>
    <row r="54984" spans="141:141">
      <c r="EK54984" s="598"/>
    </row>
    <row r="54985" spans="141:141">
      <c r="EK54985" s="598"/>
    </row>
    <row r="54986" spans="141:141">
      <c r="EK54986" s="598"/>
    </row>
    <row r="54987" spans="141:141">
      <c r="EK54987" s="598"/>
    </row>
    <row r="54988" spans="141:141">
      <c r="EK54988" s="598"/>
    </row>
    <row r="54989" spans="141:141">
      <c r="EK54989" s="598"/>
    </row>
    <row r="54990" spans="141:141">
      <c r="EK54990" s="598"/>
    </row>
    <row r="54991" spans="141:141">
      <c r="EK54991" s="598"/>
    </row>
    <row r="54992" spans="141:141">
      <c r="EK54992" s="598"/>
    </row>
    <row r="54993" spans="141:141">
      <c r="EK54993" s="598"/>
    </row>
    <row r="54994" spans="141:141">
      <c r="EK54994" s="598"/>
    </row>
    <row r="54995" spans="141:141">
      <c r="EK54995" s="598"/>
    </row>
    <row r="54996" spans="141:141">
      <c r="EK54996" s="598"/>
    </row>
    <row r="54997" spans="141:141">
      <c r="EK54997" s="598"/>
    </row>
    <row r="54998" spans="141:141">
      <c r="EK54998" s="598"/>
    </row>
    <row r="54999" spans="141:141">
      <c r="EK54999" s="598"/>
    </row>
    <row r="55000" spans="141:141">
      <c r="EK55000" s="598"/>
    </row>
    <row r="55001" spans="141:141">
      <c r="EK55001" s="598"/>
    </row>
    <row r="55002" spans="141:141">
      <c r="EK55002" s="598"/>
    </row>
    <row r="55003" spans="141:141">
      <c r="EK55003" s="598"/>
    </row>
    <row r="55004" spans="141:141">
      <c r="EK55004" s="598"/>
    </row>
    <row r="55005" spans="141:141">
      <c r="EK55005" s="598"/>
    </row>
    <row r="55006" spans="141:141">
      <c r="EK55006" s="598"/>
    </row>
    <row r="55007" spans="141:141">
      <c r="EK55007" s="598"/>
    </row>
    <row r="55008" spans="141:141">
      <c r="EK55008" s="598"/>
    </row>
    <row r="55009" spans="141:141">
      <c r="EK55009" s="598"/>
    </row>
    <row r="55010" spans="141:141">
      <c r="EK55010" s="598"/>
    </row>
    <row r="55011" spans="141:141">
      <c r="EK55011" s="598"/>
    </row>
    <row r="55012" spans="141:141">
      <c r="EK55012" s="598"/>
    </row>
    <row r="55013" spans="141:141">
      <c r="EK55013" s="598"/>
    </row>
    <row r="55014" spans="141:141">
      <c r="EK55014" s="598"/>
    </row>
    <row r="55015" spans="141:141">
      <c r="EK55015" s="598"/>
    </row>
    <row r="55016" spans="141:141">
      <c r="EK55016" s="598"/>
    </row>
    <row r="55017" spans="141:141">
      <c r="EK55017" s="598"/>
    </row>
    <row r="55018" spans="141:141">
      <c r="EK55018" s="598"/>
    </row>
    <row r="55019" spans="141:141">
      <c r="EK55019" s="598"/>
    </row>
    <row r="55020" spans="141:141">
      <c r="EK55020" s="598"/>
    </row>
    <row r="55021" spans="141:141">
      <c r="EK55021" s="598"/>
    </row>
    <row r="55022" spans="141:141">
      <c r="EK55022" s="598"/>
    </row>
    <row r="55023" spans="141:141">
      <c r="EK55023" s="598"/>
    </row>
    <row r="55024" spans="141:141">
      <c r="EK55024" s="598"/>
    </row>
    <row r="55025" spans="141:141">
      <c r="EK55025" s="598"/>
    </row>
    <row r="55026" spans="141:141">
      <c r="EK55026" s="598"/>
    </row>
    <row r="55027" spans="141:141">
      <c r="EK55027" s="598"/>
    </row>
    <row r="55028" spans="141:141">
      <c r="EK55028" s="598"/>
    </row>
    <row r="55029" spans="141:141">
      <c r="EK55029" s="598"/>
    </row>
    <row r="55030" spans="141:141">
      <c r="EK55030" s="598"/>
    </row>
    <row r="55031" spans="141:141">
      <c r="EK55031" s="598"/>
    </row>
    <row r="55032" spans="141:141">
      <c r="EK55032" s="598"/>
    </row>
    <row r="55033" spans="141:141">
      <c r="EK55033" s="598"/>
    </row>
    <row r="55034" spans="141:141">
      <c r="EK55034" s="598"/>
    </row>
    <row r="55035" spans="141:141">
      <c r="EK55035" s="598"/>
    </row>
    <row r="55036" spans="141:141">
      <c r="EK55036" s="598"/>
    </row>
    <row r="55037" spans="141:141">
      <c r="EK55037" s="598"/>
    </row>
    <row r="55038" spans="141:141">
      <c r="EK55038" s="598"/>
    </row>
    <row r="55039" spans="141:141">
      <c r="EK55039" s="598"/>
    </row>
    <row r="55040" spans="141:141">
      <c r="EK55040" s="598"/>
    </row>
    <row r="55041" spans="141:141">
      <c r="EK55041" s="598"/>
    </row>
    <row r="55042" spans="141:141">
      <c r="EK55042" s="598"/>
    </row>
    <row r="55043" spans="141:141">
      <c r="EK55043" s="598"/>
    </row>
    <row r="55044" spans="141:141">
      <c r="EK55044" s="598"/>
    </row>
    <row r="55045" spans="141:141">
      <c r="EK55045" s="598"/>
    </row>
    <row r="55046" spans="141:141">
      <c r="EK55046" s="598"/>
    </row>
    <row r="55047" spans="141:141">
      <c r="EK55047" s="598"/>
    </row>
    <row r="55048" spans="141:141">
      <c r="EK55048" s="598"/>
    </row>
    <row r="55049" spans="141:141">
      <c r="EK55049" s="598"/>
    </row>
    <row r="55050" spans="141:141">
      <c r="EK55050" s="598"/>
    </row>
    <row r="55051" spans="141:141">
      <c r="EK55051" s="598"/>
    </row>
    <row r="55052" spans="141:141">
      <c r="EK55052" s="598"/>
    </row>
    <row r="55053" spans="141:141">
      <c r="EK55053" s="598"/>
    </row>
    <row r="55054" spans="141:141">
      <c r="EK55054" s="598"/>
    </row>
    <row r="55055" spans="141:141">
      <c r="EK55055" s="598"/>
    </row>
    <row r="55056" spans="141:141">
      <c r="EK55056" s="598"/>
    </row>
    <row r="55057" spans="141:141">
      <c r="EK55057" s="598"/>
    </row>
    <row r="55058" spans="141:141">
      <c r="EK55058" s="598"/>
    </row>
    <row r="55059" spans="141:141">
      <c r="EK55059" s="598"/>
    </row>
    <row r="55060" spans="141:141">
      <c r="EK55060" s="598"/>
    </row>
    <row r="55061" spans="141:141">
      <c r="EK55061" s="598"/>
    </row>
    <row r="55062" spans="141:141">
      <c r="EK55062" s="598"/>
    </row>
    <row r="55063" spans="141:141">
      <c r="EK55063" s="598"/>
    </row>
    <row r="55064" spans="141:141">
      <c r="EK55064" s="598"/>
    </row>
    <row r="55065" spans="141:141">
      <c r="EK55065" s="598"/>
    </row>
    <row r="55066" spans="141:141">
      <c r="EK55066" s="598"/>
    </row>
    <row r="55067" spans="141:141">
      <c r="EK55067" s="598"/>
    </row>
    <row r="55068" spans="141:141">
      <c r="EK55068" s="598"/>
    </row>
    <row r="55069" spans="141:141">
      <c r="EK55069" s="598"/>
    </row>
    <row r="55070" spans="141:141">
      <c r="EK55070" s="598"/>
    </row>
    <row r="55071" spans="141:141">
      <c r="EK55071" s="598"/>
    </row>
    <row r="55072" spans="141:141">
      <c r="EK55072" s="598"/>
    </row>
    <row r="55073" spans="141:141">
      <c r="EK55073" s="598"/>
    </row>
    <row r="55074" spans="141:141">
      <c r="EK55074" s="598"/>
    </row>
    <row r="55075" spans="141:141">
      <c r="EK55075" s="598"/>
    </row>
    <row r="55076" spans="141:141">
      <c r="EK55076" s="598"/>
    </row>
    <row r="55077" spans="141:141">
      <c r="EK55077" s="598"/>
    </row>
    <row r="55078" spans="141:141">
      <c r="EK55078" s="598"/>
    </row>
    <row r="55079" spans="141:141">
      <c r="EK55079" s="598"/>
    </row>
    <row r="55080" spans="141:141">
      <c r="EK55080" s="598"/>
    </row>
    <row r="55081" spans="141:141">
      <c r="EK55081" s="598"/>
    </row>
    <row r="55082" spans="141:141">
      <c r="EK55082" s="598"/>
    </row>
    <row r="55083" spans="141:141">
      <c r="EK55083" s="598"/>
    </row>
    <row r="55084" spans="141:141">
      <c r="EK55084" s="598"/>
    </row>
    <row r="55085" spans="141:141">
      <c r="EK55085" s="598"/>
    </row>
    <row r="55086" spans="141:141">
      <c r="EK55086" s="598"/>
    </row>
    <row r="55087" spans="141:141">
      <c r="EK55087" s="598"/>
    </row>
    <row r="55088" spans="141:141">
      <c r="EK55088" s="598"/>
    </row>
    <row r="55089" spans="141:141">
      <c r="EK55089" s="598"/>
    </row>
    <row r="55090" spans="141:141">
      <c r="EK55090" s="598"/>
    </row>
    <row r="55091" spans="141:141">
      <c r="EK55091" s="598"/>
    </row>
    <row r="55092" spans="141:141">
      <c r="EK55092" s="598"/>
    </row>
    <row r="55093" spans="141:141">
      <c r="EK55093" s="598"/>
    </row>
    <row r="55094" spans="141:141">
      <c r="EK55094" s="598"/>
    </row>
    <row r="55095" spans="141:141">
      <c r="EK55095" s="598"/>
    </row>
    <row r="55096" spans="141:141">
      <c r="EK55096" s="598"/>
    </row>
    <row r="55097" spans="141:141">
      <c r="EK55097" s="598"/>
    </row>
    <row r="55098" spans="141:141">
      <c r="EK55098" s="598"/>
    </row>
    <row r="55099" spans="141:141">
      <c r="EK55099" s="598"/>
    </row>
    <row r="55100" spans="141:141">
      <c r="EK55100" s="598"/>
    </row>
    <row r="55101" spans="141:141">
      <c r="EK55101" s="598"/>
    </row>
    <row r="55102" spans="141:141">
      <c r="EK55102" s="598"/>
    </row>
    <row r="55103" spans="141:141">
      <c r="EK55103" s="598"/>
    </row>
    <row r="55104" spans="141:141">
      <c r="EK55104" s="598"/>
    </row>
    <row r="55105" spans="141:141">
      <c r="EK55105" s="598"/>
    </row>
    <row r="55106" spans="141:141">
      <c r="EK55106" s="598"/>
    </row>
    <row r="55107" spans="141:141">
      <c r="EK55107" s="598"/>
    </row>
    <row r="55108" spans="141:141">
      <c r="EK55108" s="598"/>
    </row>
    <row r="55109" spans="141:141">
      <c r="EK55109" s="598"/>
    </row>
    <row r="55110" spans="141:141">
      <c r="EK55110" s="598"/>
    </row>
    <row r="55111" spans="141:141">
      <c r="EK55111" s="598"/>
    </row>
    <row r="55112" spans="141:141">
      <c r="EK55112" s="598"/>
    </row>
    <row r="55113" spans="141:141">
      <c r="EK55113" s="598"/>
    </row>
    <row r="55114" spans="141:141">
      <c r="EK55114" s="598"/>
    </row>
    <row r="55115" spans="141:141">
      <c r="EK55115" s="598"/>
    </row>
    <row r="55116" spans="141:141">
      <c r="EK55116" s="598"/>
    </row>
    <row r="55117" spans="141:141">
      <c r="EK55117" s="598"/>
    </row>
    <row r="55118" spans="141:141">
      <c r="EK55118" s="598"/>
    </row>
    <row r="55119" spans="141:141">
      <c r="EK55119" s="598"/>
    </row>
    <row r="55120" spans="141:141">
      <c r="EK55120" s="598"/>
    </row>
    <row r="55121" spans="141:141">
      <c r="EK55121" s="598"/>
    </row>
    <row r="55122" spans="141:141">
      <c r="EK55122" s="598"/>
    </row>
    <row r="55123" spans="141:141">
      <c r="EK55123" s="598"/>
    </row>
    <row r="55124" spans="141:141">
      <c r="EK55124" s="598"/>
    </row>
    <row r="55125" spans="141:141">
      <c r="EK55125" s="598"/>
    </row>
    <row r="55126" spans="141:141">
      <c r="EK55126" s="598"/>
    </row>
    <row r="55127" spans="141:141">
      <c r="EK55127" s="598"/>
    </row>
    <row r="55128" spans="141:141">
      <c r="EK55128" s="598"/>
    </row>
    <row r="55129" spans="141:141">
      <c r="EK55129" s="598"/>
    </row>
    <row r="55130" spans="141:141">
      <c r="EK55130" s="598"/>
    </row>
    <row r="55131" spans="141:141">
      <c r="EK55131" s="598"/>
    </row>
    <row r="55132" spans="141:141">
      <c r="EK55132" s="598"/>
    </row>
    <row r="55133" spans="141:141">
      <c r="EK55133" s="598"/>
    </row>
    <row r="55134" spans="141:141">
      <c r="EK55134" s="598"/>
    </row>
    <row r="55135" spans="141:141">
      <c r="EK55135" s="598"/>
    </row>
    <row r="55136" spans="141:141">
      <c r="EK55136" s="598"/>
    </row>
    <row r="55137" spans="141:141">
      <c r="EK55137" s="598"/>
    </row>
    <row r="55138" spans="141:141">
      <c r="EK55138" s="598"/>
    </row>
    <row r="55139" spans="141:141">
      <c r="EK55139" s="598"/>
    </row>
    <row r="55140" spans="141:141">
      <c r="EK55140" s="598"/>
    </row>
    <row r="55141" spans="141:141">
      <c r="EK55141" s="598"/>
    </row>
    <row r="55142" spans="141:141">
      <c r="EK55142" s="598"/>
    </row>
    <row r="55143" spans="141:141">
      <c r="EK55143" s="598"/>
    </row>
    <row r="55144" spans="141:141">
      <c r="EK55144" s="598"/>
    </row>
    <row r="55145" spans="141:141">
      <c r="EK55145" s="598"/>
    </row>
    <row r="55146" spans="141:141">
      <c r="EK55146" s="598"/>
    </row>
    <row r="55147" spans="141:141">
      <c r="EK55147" s="598"/>
    </row>
    <row r="55148" spans="141:141">
      <c r="EK55148" s="598"/>
    </row>
    <row r="55149" spans="141:141">
      <c r="EK55149" s="598"/>
    </row>
    <row r="55150" spans="141:141">
      <c r="EK55150" s="598"/>
    </row>
    <row r="55151" spans="141:141">
      <c r="EK55151" s="598"/>
    </row>
    <row r="55152" spans="141:141">
      <c r="EK55152" s="598"/>
    </row>
    <row r="55153" spans="141:141">
      <c r="EK55153" s="598"/>
    </row>
    <row r="55154" spans="141:141">
      <c r="EK55154" s="598"/>
    </row>
    <row r="55155" spans="141:141">
      <c r="EK55155" s="598"/>
    </row>
    <row r="55156" spans="141:141">
      <c r="EK55156" s="598"/>
    </row>
    <row r="55157" spans="141:141">
      <c r="EK55157" s="598"/>
    </row>
    <row r="55158" spans="141:141">
      <c r="EK55158" s="598"/>
    </row>
    <row r="55159" spans="141:141">
      <c r="EK55159" s="598"/>
    </row>
    <row r="55160" spans="141:141">
      <c r="EK55160" s="598"/>
    </row>
    <row r="55161" spans="141:141">
      <c r="EK55161" s="598"/>
    </row>
    <row r="55162" spans="141:141">
      <c r="EK55162" s="598"/>
    </row>
    <row r="55163" spans="141:141">
      <c r="EK55163" s="598"/>
    </row>
    <row r="55164" spans="141:141">
      <c r="EK55164" s="598"/>
    </row>
    <row r="55165" spans="141:141">
      <c r="EK55165" s="598"/>
    </row>
    <row r="55166" spans="141:141">
      <c r="EK55166" s="598"/>
    </row>
    <row r="55167" spans="141:141">
      <c r="EK55167" s="598"/>
    </row>
    <row r="55168" spans="141:141">
      <c r="EK55168" s="598"/>
    </row>
    <row r="55169" spans="141:141">
      <c r="EK55169" s="598"/>
    </row>
    <row r="55170" spans="141:141">
      <c r="EK55170" s="598"/>
    </row>
    <row r="55171" spans="141:141">
      <c r="EK55171" s="598"/>
    </row>
    <row r="55172" spans="141:141">
      <c r="EK55172" s="598"/>
    </row>
    <row r="55173" spans="141:141">
      <c r="EK55173" s="598"/>
    </row>
    <row r="55174" spans="141:141">
      <c r="EK55174" s="598"/>
    </row>
    <row r="55175" spans="141:141">
      <c r="EK55175" s="598"/>
    </row>
    <row r="55176" spans="141:141">
      <c r="EK55176" s="598"/>
    </row>
    <row r="55177" spans="141:141">
      <c r="EK55177" s="598"/>
    </row>
    <row r="55178" spans="141:141">
      <c r="EK55178" s="598"/>
    </row>
    <row r="55179" spans="141:141">
      <c r="EK55179" s="598"/>
    </row>
    <row r="55180" spans="141:141">
      <c r="EK55180" s="598"/>
    </row>
    <row r="55181" spans="141:141">
      <c r="EK55181" s="598"/>
    </row>
    <row r="55182" spans="141:141">
      <c r="EK55182" s="598"/>
    </row>
    <row r="55183" spans="141:141">
      <c r="EK55183" s="598"/>
    </row>
    <row r="55184" spans="141:141">
      <c r="EK55184" s="598"/>
    </row>
    <row r="55185" spans="141:141">
      <c r="EK55185" s="598"/>
    </row>
    <row r="55186" spans="141:141">
      <c r="EK55186" s="598"/>
    </row>
    <row r="55187" spans="141:141">
      <c r="EK55187" s="598"/>
    </row>
    <row r="55188" spans="141:141">
      <c r="EK55188" s="598"/>
    </row>
    <row r="55189" spans="141:141">
      <c r="EK55189" s="598"/>
    </row>
    <row r="55190" spans="141:141">
      <c r="EK55190" s="598"/>
    </row>
    <row r="55191" spans="141:141">
      <c r="EK55191" s="598"/>
    </row>
    <row r="55192" spans="141:141">
      <c r="EK55192" s="598"/>
    </row>
    <row r="55193" spans="141:141">
      <c r="EK55193" s="598"/>
    </row>
    <row r="55194" spans="141:141">
      <c r="EK55194" s="598"/>
    </row>
    <row r="55195" spans="141:141">
      <c r="EK55195" s="598"/>
    </row>
    <row r="55196" spans="141:141">
      <c r="EK55196" s="598"/>
    </row>
    <row r="55197" spans="141:141">
      <c r="EK55197" s="598"/>
    </row>
    <row r="55198" spans="141:141">
      <c r="EK55198" s="598"/>
    </row>
    <row r="55199" spans="141:141">
      <c r="EK55199" s="598"/>
    </row>
    <row r="55200" spans="141:141">
      <c r="EK55200" s="598"/>
    </row>
    <row r="55201" spans="141:141">
      <c r="EK55201" s="598"/>
    </row>
    <row r="55202" spans="141:141">
      <c r="EK55202" s="598"/>
    </row>
    <row r="55203" spans="141:141">
      <c r="EK55203" s="598"/>
    </row>
    <row r="55204" spans="141:141">
      <c r="EK55204" s="598"/>
    </row>
    <row r="55205" spans="141:141">
      <c r="EK55205" s="598"/>
    </row>
    <row r="55206" spans="141:141">
      <c r="EK55206" s="598"/>
    </row>
    <row r="55207" spans="141:141">
      <c r="EK55207" s="598"/>
    </row>
    <row r="55208" spans="141:141">
      <c r="EK55208" s="598"/>
    </row>
    <row r="55209" spans="141:141">
      <c r="EK55209" s="598"/>
    </row>
    <row r="55210" spans="141:141">
      <c r="EK55210" s="598"/>
    </row>
    <row r="55211" spans="141:141">
      <c r="EK55211" s="598"/>
    </row>
    <row r="55212" spans="141:141">
      <c r="EK55212" s="598"/>
    </row>
    <row r="55213" spans="141:141">
      <c r="EK55213" s="598"/>
    </row>
    <row r="55214" spans="141:141">
      <c r="EK55214" s="598"/>
    </row>
    <row r="55215" spans="141:141">
      <c r="EK55215" s="598"/>
    </row>
    <row r="55216" spans="141:141">
      <c r="EK55216" s="598"/>
    </row>
    <row r="55217" spans="141:141">
      <c r="EK55217" s="598"/>
    </row>
    <row r="55218" spans="141:141">
      <c r="EK55218" s="598"/>
    </row>
    <row r="55219" spans="141:141">
      <c r="EK55219" s="598"/>
    </row>
    <row r="55220" spans="141:141">
      <c r="EK55220" s="598"/>
    </row>
    <row r="55221" spans="141:141">
      <c r="EK55221" s="598"/>
    </row>
    <row r="55222" spans="141:141">
      <c r="EK55222" s="598"/>
    </row>
    <row r="55223" spans="141:141">
      <c r="EK55223" s="598"/>
    </row>
    <row r="55224" spans="141:141">
      <c r="EK55224" s="598"/>
    </row>
    <row r="55225" spans="141:141">
      <c r="EK55225" s="598"/>
    </row>
    <row r="55226" spans="141:141">
      <c r="EK55226" s="598"/>
    </row>
    <row r="55227" spans="141:141">
      <c r="EK55227" s="598"/>
    </row>
    <row r="55228" spans="141:141">
      <c r="EK55228" s="598"/>
    </row>
    <row r="55229" spans="141:141">
      <c r="EK55229" s="598"/>
    </row>
    <row r="55230" spans="141:141">
      <c r="EK55230" s="598"/>
    </row>
    <row r="55231" spans="141:141">
      <c r="EK55231" s="598"/>
    </row>
    <row r="55232" spans="141:141">
      <c r="EK55232" s="598"/>
    </row>
    <row r="55233" spans="141:141">
      <c r="EK55233" s="598"/>
    </row>
    <row r="55234" spans="141:141">
      <c r="EK55234" s="598"/>
    </row>
    <row r="55235" spans="141:141">
      <c r="EK55235" s="598"/>
    </row>
    <row r="55236" spans="141:141">
      <c r="EK55236" s="598"/>
    </row>
    <row r="55237" spans="141:141">
      <c r="EK55237" s="598"/>
    </row>
    <row r="55238" spans="141:141">
      <c r="EK55238" s="598"/>
    </row>
    <row r="55239" spans="141:141">
      <c r="EK55239" s="598"/>
    </row>
    <row r="55240" spans="141:141">
      <c r="EK55240" s="598"/>
    </row>
    <row r="55241" spans="141:141">
      <c r="EK55241" s="598"/>
    </row>
    <row r="55242" spans="141:141">
      <c r="EK55242" s="598"/>
    </row>
    <row r="55243" spans="141:141">
      <c r="EK55243" s="598"/>
    </row>
    <row r="55244" spans="141:141">
      <c r="EK55244" s="598"/>
    </row>
    <row r="55245" spans="141:141">
      <c r="EK55245" s="598"/>
    </row>
    <row r="55246" spans="141:141">
      <c r="EK55246" s="598"/>
    </row>
    <row r="55247" spans="141:141">
      <c r="EK55247" s="598"/>
    </row>
    <row r="55248" spans="141:141">
      <c r="EK55248" s="598"/>
    </row>
    <row r="55249" spans="141:141">
      <c r="EK55249" s="598"/>
    </row>
    <row r="55250" spans="141:141">
      <c r="EK55250" s="598"/>
    </row>
    <row r="55251" spans="141:141">
      <c r="EK55251" s="598"/>
    </row>
    <row r="55252" spans="141:141">
      <c r="EK55252" s="598"/>
    </row>
    <row r="55253" spans="141:141">
      <c r="EK55253" s="598"/>
    </row>
    <row r="55254" spans="141:141">
      <c r="EK55254" s="598"/>
    </row>
    <row r="55255" spans="141:141">
      <c r="EK55255" s="598"/>
    </row>
    <row r="55256" spans="141:141">
      <c r="EK55256" s="598"/>
    </row>
    <row r="55257" spans="141:141">
      <c r="EK55257" s="598"/>
    </row>
    <row r="55258" spans="141:141">
      <c r="EK55258" s="598"/>
    </row>
    <row r="55259" spans="141:141">
      <c r="EK55259" s="598"/>
    </row>
    <row r="55260" spans="141:141">
      <c r="EK55260" s="598"/>
    </row>
    <row r="55261" spans="141:141">
      <c r="EK55261" s="598"/>
    </row>
    <row r="55262" spans="141:141">
      <c r="EK55262" s="598"/>
    </row>
    <row r="55263" spans="141:141">
      <c r="EK55263" s="598"/>
    </row>
    <row r="55264" spans="141:141">
      <c r="EK55264" s="598"/>
    </row>
    <row r="55265" spans="141:141">
      <c r="EK55265" s="598"/>
    </row>
    <row r="55266" spans="141:141">
      <c r="EK55266" s="598"/>
    </row>
    <row r="55267" spans="141:141">
      <c r="EK55267" s="598"/>
    </row>
    <row r="55268" spans="141:141">
      <c r="EK55268" s="598"/>
    </row>
    <row r="55269" spans="141:141">
      <c r="EK55269" s="598"/>
    </row>
    <row r="55270" spans="141:141">
      <c r="EK55270" s="598"/>
    </row>
    <row r="55271" spans="141:141">
      <c r="EK55271" s="598"/>
    </row>
    <row r="55272" spans="141:141">
      <c r="EK55272" s="598"/>
    </row>
    <row r="55273" spans="141:141">
      <c r="EK55273" s="598"/>
    </row>
    <row r="55274" spans="141:141">
      <c r="EK55274" s="598"/>
    </row>
    <row r="55275" spans="141:141">
      <c r="EK55275" s="598"/>
    </row>
    <row r="55276" spans="141:141">
      <c r="EK55276" s="598"/>
    </row>
    <row r="55277" spans="141:141">
      <c r="EK55277" s="598"/>
    </row>
    <row r="55278" spans="141:141">
      <c r="EK55278" s="598"/>
    </row>
    <row r="55279" spans="141:141">
      <c r="EK55279" s="598"/>
    </row>
    <row r="55280" spans="141:141">
      <c r="EK55280" s="598"/>
    </row>
    <row r="55281" spans="141:141">
      <c r="EK55281" s="598"/>
    </row>
    <row r="55282" spans="141:141">
      <c r="EK55282" s="598"/>
    </row>
    <row r="55283" spans="141:141">
      <c r="EK55283" s="598"/>
    </row>
    <row r="55284" spans="141:141">
      <c r="EK55284" s="598"/>
    </row>
    <row r="55285" spans="141:141">
      <c r="EK55285" s="598"/>
    </row>
    <row r="55286" spans="141:141">
      <c r="EK55286" s="598"/>
    </row>
    <row r="55287" spans="141:141">
      <c r="EK55287" s="598"/>
    </row>
    <row r="55288" spans="141:141">
      <c r="EK55288" s="598"/>
    </row>
    <row r="55289" spans="141:141">
      <c r="EK55289" s="598"/>
    </row>
    <row r="55290" spans="141:141">
      <c r="EK55290" s="598"/>
    </row>
    <row r="55291" spans="141:141">
      <c r="EK55291" s="598"/>
    </row>
    <row r="55292" spans="141:141">
      <c r="EK55292" s="598"/>
    </row>
    <row r="55293" spans="141:141">
      <c r="EK55293" s="598"/>
    </row>
    <row r="55294" spans="141:141">
      <c r="EK55294" s="598"/>
    </row>
    <row r="55295" spans="141:141">
      <c r="EK55295" s="598"/>
    </row>
    <row r="55296" spans="141:141">
      <c r="EK55296" s="598"/>
    </row>
    <row r="55297" spans="141:141">
      <c r="EK55297" s="598"/>
    </row>
    <row r="55298" spans="141:141">
      <c r="EK55298" s="598"/>
    </row>
    <row r="55299" spans="141:141">
      <c r="EK55299" s="598"/>
    </row>
    <row r="55300" spans="141:141">
      <c r="EK55300" s="598"/>
    </row>
    <row r="55301" spans="141:141">
      <c r="EK55301" s="598"/>
    </row>
    <row r="55302" spans="141:141">
      <c r="EK55302" s="598"/>
    </row>
    <row r="55303" spans="141:141">
      <c r="EK55303" s="598"/>
    </row>
    <row r="55304" spans="141:141">
      <c r="EK55304" s="598"/>
    </row>
    <row r="55305" spans="141:141">
      <c r="EK55305" s="598"/>
    </row>
    <row r="55306" spans="141:141">
      <c r="EK55306" s="598"/>
    </row>
    <row r="55307" spans="141:141">
      <c r="EK55307" s="598"/>
    </row>
    <row r="55308" spans="141:141">
      <c r="EK55308" s="598"/>
    </row>
    <row r="55309" spans="141:141">
      <c r="EK55309" s="598"/>
    </row>
    <row r="55310" spans="141:141">
      <c r="EK55310" s="598"/>
    </row>
    <row r="55311" spans="141:141">
      <c r="EK55311" s="598"/>
    </row>
    <row r="55312" spans="141:141">
      <c r="EK55312" s="598"/>
    </row>
    <row r="55313" spans="141:141">
      <c r="EK55313" s="598"/>
    </row>
    <row r="55314" spans="141:141">
      <c r="EK55314" s="598"/>
    </row>
    <row r="55315" spans="141:141">
      <c r="EK55315" s="598"/>
    </row>
    <row r="55316" spans="141:141">
      <c r="EK55316" s="598"/>
    </row>
    <row r="55317" spans="141:141">
      <c r="EK55317" s="598"/>
    </row>
    <row r="55318" spans="141:141">
      <c r="EK55318" s="598"/>
    </row>
    <row r="55319" spans="141:141">
      <c r="EK55319" s="598"/>
    </row>
    <row r="55320" spans="141:141">
      <c r="EK55320" s="598"/>
    </row>
    <row r="55321" spans="141:141">
      <c r="EK55321" s="598"/>
    </row>
    <row r="55322" spans="141:141">
      <c r="EK55322" s="598"/>
    </row>
    <row r="55323" spans="141:141">
      <c r="EK55323" s="598"/>
    </row>
    <row r="55324" spans="141:141">
      <c r="EK55324" s="598"/>
    </row>
    <row r="55325" spans="141:141">
      <c r="EK55325" s="598"/>
    </row>
    <row r="55326" spans="141:141">
      <c r="EK55326" s="598"/>
    </row>
    <row r="55327" spans="141:141">
      <c r="EK55327" s="598"/>
    </row>
    <row r="55328" spans="141:141">
      <c r="EK55328" s="598"/>
    </row>
    <row r="55329" spans="141:141">
      <c r="EK55329" s="598"/>
    </row>
    <row r="55330" spans="141:141">
      <c r="EK55330" s="598"/>
    </row>
    <row r="55331" spans="141:141">
      <c r="EK55331" s="598"/>
    </row>
    <row r="55332" spans="141:141">
      <c r="EK55332" s="598"/>
    </row>
    <row r="55333" spans="141:141">
      <c r="EK55333" s="598"/>
    </row>
    <row r="55334" spans="141:141">
      <c r="EK55334" s="598"/>
    </row>
    <row r="55335" spans="141:141">
      <c r="EK55335" s="598"/>
    </row>
    <row r="55336" spans="141:141">
      <c r="EK55336" s="598"/>
    </row>
    <row r="55337" spans="141:141">
      <c r="EK55337" s="598"/>
    </row>
    <row r="55338" spans="141:141">
      <c r="EK55338" s="598"/>
    </row>
    <row r="55339" spans="141:141">
      <c r="EK55339" s="598"/>
    </row>
    <row r="55340" spans="141:141">
      <c r="EK55340" s="598"/>
    </row>
    <row r="55341" spans="141:141">
      <c r="EK55341" s="598"/>
    </row>
    <row r="55342" spans="141:141">
      <c r="EK55342" s="598"/>
    </row>
    <row r="55343" spans="141:141">
      <c r="EK55343" s="598"/>
    </row>
    <row r="55344" spans="141:141">
      <c r="EK55344" s="598"/>
    </row>
    <row r="55345" spans="141:141">
      <c r="EK55345" s="598"/>
    </row>
    <row r="55346" spans="141:141">
      <c r="EK55346" s="598"/>
    </row>
    <row r="55347" spans="141:141">
      <c r="EK55347" s="598"/>
    </row>
    <row r="55348" spans="141:141">
      <c r="EK55348" s="598"/>
    </row>
    <row r="55349" spans="141:141">
      <c r="EK55349" s="598"/>
    </row>
    <row r="55350" spans="141:141">
      <c r="EK55350" s="598"/>
    </row>
    <row r="55351" spans="141:141">
      <c r="EK55351" s="598"/>
    </row>
    <row r="55352" spans="141:141">
      <c r="EK55352" s="598"/>
    </row>
    <row r="55353" spans="141:141">
      <c r="EK55353" s="598"/>
    </row>
    <row r="55354" spans="141:141">
      <c r="EK55354" s="598"/>
    </row>
    <row r="55355" spans="141:141">
      <c r="EK55355" s="598"/>
    </row>
    <row r="55356" spans="141:141">
      <c r="EK55356" s="598"/>
    </row>
    <row r="55357" spans="141:141">
      <c r="EK55357" s="598"/>
    </row>
    <row r="55358" spans="141:141">
      <c r="EK55358" s="598"/>
    </row>
    <row r="55359" spans="141:141">
      <c r="EK55359" s="598"/>
    </row>
    <row r="55360" spans="141:141">
      <c r="EK55360" s="598"/>
    </row>
    <row r="55361" spans="141:141">
      <c r="EK55361" s="598"/>
    </row>
    <row r="55362" spans="141:141">
      <c r="EK55362" s="598"/>
    </row>
    <row r="55363" spans="141:141">
      <c r="EK55363" s="598"/>
    </row>
    <row r="55364" spans="141:141">
      <c r="EK55364" s="598"/>
    </row>
    <row r="55365" spans="141:141">
      <c r="EK55365" s="598"/>
    </row>
    <row r="55366" spans="141:141">
      <c r="EK55366" s="598"/>
    </row>
    <row r="55367" spans="141:141">
      <c r="EK55367" s="598"/>
    </row>
    <row r="55368" spans="141:141">
      <c r="EK55368" s="598"/>
    </row>
    <row r="55369" spans="141:141">
      <c r="EK55369" s="598"/>
    </row>
    <row r="55370" spans="141:141">
      <c r="EK55370" s="598"/>
    </row>
    <row r="55371" spans="141:141">
      <c r="EK55371" s="598"/>
    </row>
    <row r="55372" spans="141:141">
      <c r="EK55372" s="598"/>
    </row>
    <row r="55373" spans="141:141">
      <c r="EK55373" s="598"/>
    </row>
    <row r="55374" spans="141:141">
      <c r="EK55374" s="598"/>
    </row>
    <row r="55375" spans="141:141">
      <c r="EK55375" s="598"/>
    </row>
    <row r="55376" spans="141:141">
      <c r="EK55376" s="598"/>
    </row>
    <row r="55377" spans="141:141">
      <c r="EK55377" s="598"/>
    </row>
    <row r="55378" spans="141:141">
      <c r="EK55378" s="598"/>
    </row>
    <row r="55379" spans="141:141">
      <c r="EK55379" s="598"/>
    </row>
    <row r="55380" spans="141:141">
      <c r="EK55380" s="598"/>
    </row>
    <row r="55381" spans="141:141">
      <c r="EK55381" s="598"/>
    </row>
    <row r="55382" spans="141:141">
      <c r="EK55382" s="598"/>
    </row>
    <row r="55383" spans="141:141">
      <c r="EK55383" s="598"/>
    </row>
    <row r="55384" spans="141:141">
      <c r="EK55384" s="598"/>
    </row>
    <row r="55385" spans="141:141">
      <c r="EK55385" s="598"/>
    </row>
    <row r="55386" spans="141:141">
      <c r="EK55386" s="598"/>
    </row>
    <row r="55387" spans="141:141">
      <c r="EK55387" s="598"/>
    </row>
    <row r="55388" spans="141:141">
      <c r="EK55388" s="598"/>
    </row>
    <row r="55389" spans="141:141">
      <c r="EK55389" s="598"/>
    </row>
    <row r="55390" spans="141:141">
      <c r="EK55390" s="598"/>
    </row>
    <row r="55391" spans="141:141">
      <c r="EK55391" s="598"/>
    </row>
    <row r="55392" spans="141:141">
      <c r="EK55392" s="598"/>
    </row>
    <row r="55393" spans="141:141">
      <c r="EK55393" s="598"/>
    </row>
    <row r="55394" spans="141:141">
      <c r="EK55394" s="598"/>
    </row>
    <row r="55395" spans="141:141">
      <c r="EK55395" s="598"/>
    </row>
    <row r="55396" spans="141:141">
      <c r="EK55396" s="598"/>
    </row>
    <row r="55397" spans="141:141">
      <c r="EK55397" s="598"/>
    </row>
    <row r="55398" spans="141:141">
      <c r="EK55398" s="598"/>
    </row>
    <row r="55399" spans="141:141">
      <c r="EK55399" s="598"/>
    </row>
    <row r="55400" spans="141:141">
      <c r="EK55400" s="598"/>
    </row>
    <row r="55401" spans="141:141">
      <c r="EK55401" s="598"/>
    </row>
    <row r="55402" spans="141:141">
      <c r="EK55402" s="598"/>
    </row>
    <row r="55403" spans="141:141">
      <c r="EK55403" s="598"/>
    </row>
    <row r="55404" spans="141:141">
      <c r="EK55404" s="598"/>
    </row>
    <row r="55405" spans="141:141">
      <c r="EK55405" s="598"/>
    </row>
    <row r="55406" spans="141:141">
      <c r="EK55406" s="598"/>
    </row>
    <row r="55407" spans="141:141">
      <c r="EK55407" s="598"/>
    </row>
    <row r="55408" spans="141:141">
      <c r="EK55408" s="598"/>
    </row>
    <row r="55409" spans="141:141">
      <c r="EK55409" s="598"/>
    </row>
    <row r="55410" spans="141:141">
      <c r="EK55410" s="598"/>
    </row>
    <row r="55411" spans="141:141">
      <c r="EK55411" s="598"/>
    </row>
    <row r="55412" spans="141:141">
      <c r="EK55412" s="598"/>
    </row>
    <row r="55413" spans="141:141">
      <c r="EK55413" s="598"/>
    </row>
    <row r="55414" spans="141:141">
      <c r="EK55414" s="598"/>
    </row>
    <row r="55415" spans="141:141">
      <c r="EK55415" s="598"/>
    </row>
    <row r="55416" spans="141:141">
      <c r="EK55416" s="598"/>
    </row>
    <row r="55417" spans="141:141">
      <c r="EK55417" s="598"/>
    </row>
    <row r="55418" spans="141:141">
      <c r="EK55418" s="598"/>
    </row>
    <row r="55419" spans="141:141">
      <c r="EK55419" s="598"/>
    </row>
    <row r="55420" spans="141:141">
      <c r="EK55420" s="598"/>
    </row>
    <row r="55421" spans="141:141">
      <c r="EK55421" s="598"/>
    </row>
    <row r="55422" spans="141:141">
      <c r="EK55422" s="598"/>
    </row>
    <row r="55423" spans="141:141">
      <c r="EK55423" s="598"/>
    </row>
    <row r="55424" spans="141:141">
      <c r="EK55424" s="598"/>
    </row>
    <row r="55425" spans="141:141">
      <c r="EK55425" s="598"/>
    </row>
    <row r="55426" spans="141:141">
      <c r="EK55426" s="598"/>
    </row>
    <row r="55427" spans="141:141">
      <c r="EK55427" s="598"/>
    </row>
    <row r="55428" spans="141:141">
      <c r="EK55428" s="598"/>
    </row>
    <row r="55429" spans="141:141">
      <c r="EK55429" s="598"/>
    </row>
    <row r="55430" spans="141:141">
      <c r="EK55430" s="598"/>
    </row>
    <row r="55431" spans="141:141">
      <c r="EK55431" s="598"/>
    </row>
    <row r="55432" spans="141:141">
      <c r="EK55432" s="598"/>
    </row>
    <row r="55433" spans="141:141">
      <c r="EK55433" s="598"/>
    </row>
    <row r="55434" spans="141:141">
      <c r="EK55434" s="598"/>
    </row>
    <row r="55435" spans="141:141">
      <c r="EK55435" s="598"/>
    </row>
    <row r="55436" spans="141:141">
      <c r="EK55436" s="598"/>
    </row>
    <row r="55437" spans="141:141">
      <c r="EK55437" s="598"/>
    </row>
    <row r="55438" spans="141:141">
      <c r="EK55438" s="598"/>
    </row>
    <row r="55439" spans="141:141">
      <c r="EK55439" s="598"/>
    </row>
    <row r="55440" spans="141:141">
      <c r="EK55440" s="598"/>
    </row>
    <row r="55441" spans="141:141">
      <c r="EK55441" s="598"/>
    </row>
    <row r="55442" spans="141:141">
      <c r="EK55442" s="598"/>
    </row>
    <row r="55443" spans="141:141">
      <c r="EK55443" s="598"/>
    </row>
    <row r="55444" spans="141:141">
      <c r="EK55444" s="598"/>
    </row>
    <row r="55445" spans="141:141">
      <c r="EK55445" s="598"/>
    </row>
    <row r="55446" spans="141:141">
      <c r="EK55446" s="598"/>
    </row>
    <row r="55447" spans="141:141">
      <c r="EK55447" s="598"/>
    </row>
    <row r="55448" spans="141:141">
      <c r="EK55448" s="598"/>
    </row>
    <row r="55449" spans="141:141">
      <c r="EK55449" s="598"/>
    </row>
    <row r="55450" spans="141:141">
      <c r="EK55450" s="598"/>
    </row>
    <row r="55451" spans="141:141">
      <c r="EK55451" s="598"/>
    </row>
    <row r="55452" spans="141:141">
      <c r="EK55452" s="598"/>
    </row>
    <row r="55453" spans="141:141">
      <c r="EK55453" s="598"/>
    </row>
    <row r="55454" spans="141:141">
      <c r="EK55454" s="598"/>
    </row>
    <row r="55455" spans="141:141">
      <c r="EK55455" s="598"/>
    </row>
    <row r="55456" spans="141:141">
      <c r="EK55456" s="598"/>
    </row>
    <row r="55457" spans="141:141">
      <c r="EK55457" s="598"/>
    </row>
    <row r="55458" spans="141:141">
      <c r="EK55458" s="598"/>
    </row>
    <row r="55459" spans="141:141">
      <c r="EK55459" s="598"/>
    </row>
    <row r="55460" spans="141:141">
      <c r="EK55460" s="598"/>
    </row>
    <row r="55461" spans="141:141">
      <c r="EK55461" s="598"/>
    </row>
    <row r="55462" spans="141:141">
      <c r="EK55462" s="598"/>
    </row>
    <row r="55463" spans="141:141">
      <c r="EK55463" s="598"/>
    </row>
    <row r="55464" spans="141:141">
      <c r="EK55464" s="598"/>
    </row>
    <row r="55465" spans="141:141">
      <c r="EK55465" s="598"/>
    </row>
    <row r="55466" spans="141:141">
      <c r="EK55466" s="598"/>
    </row>
    <row r="55467" spans="141:141">
      <c r="EK55467" s="598"/>
    </row>
    <row r="55468" spans="141:141">
      <c r="EK55468" s="598"/>
    </row>
    <row r="55469" spans="141:141">
      <c r="EK55469" s="598"/>
    </row>
    <row r="55470" spans="141:141">
      <c r="EK55470" s="598"/>
    </row>
    <row r="55471" spans="141:141">
      <c r="EK55471" s="598"/>
    </row>
    <row r="55472" spans="141:141">
      <c r="EK55472" s="598"/>
    </row>
    <row r="55473" spans="141:141">
      <c r="EK55473" s="598"/>
    </row>
    <row r="55474" spans="141:141">
      <c r="EK55474" s="598"/>
    </row>
    <row r="55475" spans="141:141">
      <c r="EK55475" s="598"/>
    </row>
    <row r="55476" spans="141:141">
      <c r="EK55476" s="598"/>
    </row>
    <row r="55477" spans="141:141">
      <c r="EK55477" s="598"/>
    </row>
    <row r="55478" spans="141:141">
      <c r="EK55478" s="598"/>
    </row>
    <row r="55479" spans="141:141">
      <c r="EK55479" s="598"/>
    </row>
    <row r="55480" spans="141:141">
      <c r="EK55480" s="598"/>
    </row>
    <row r="55481" spans="141:141">
      <c r="EK55481" s="598"/>
    </row>
    <row r="55482" spans="141:141">
      <c r="EK55482" s="598"/>
    </row>
    <row r="55483" spans="141:141">
      <c r="EK55483" s="598"/>
    </row>
    <row r="55484" spans="141:141">
      <c r="EK55484" s="598"/>
    </row>
    <row r="55485" spans="141:141">
      <c r="EK55485" s="598"/>
    </row>
    <row r="55486" spans="141:141">
      <c r="EK55486" s="598"/>
    </row>
    <row r="55487" spans="141:141">
      <c r="EK55487" s="598"/>
    </row>
    <row r="55488" spans="141:141">
      <c r="EK55488" s="598"/>
    </row>
    <row r="55489" spans="141:141">
      <c r="EK55489" s="598"/>
    </row>
    <row r="55490" spans="141:141">
      <c r="EK55490" s="598"/>
    </row>
    <row r="55491" spans="141:141">
      <c r="EK55491" s="598"/>
    </row>
    <row r="55492" spans="141:141">
      <c r="EK55492" s="598"/>
    </row>
    <row r="55493" spans="141:141">
      <c r="EK55493" s="598"/>
    </row>
    <row r="55494" spans="141:141">
      <c r="EK55494" s="598"/>
    </row>
    <row r="55495" spans="141:141">
      <c r="EK55495" s="598"/>
    </row>
    <row r="55496" spans="141:141">
      <c r="EK55496" s="598"/>
    </row>
    <row r="55497" spans="141:141">
      <c r="EK55497" s="598"/>
    </row>
    <row r="55498" spans="141:141">
      <c r="EK55498" s="598"/>
    </row>
    <row r="55499" spans="141:141">
      <c r="EK55499" s="598"/>
    </row>
    <row r="55500" spans="141:141">
      <c r="EK55500" s="598"/>
    </row>
    <row r="55501" spans="141:141">
      <c r="EK55501" s="598"/>
    </row>
    <row r="55502" spans="141:141">
      <c r="EK55502" s="598"/>
    </row>
    <row r="55503" spans="141:141">
      <c r="EK55503" s="598"/>
    </row>
    <row r="55504" spans="141:141">
      <c r="EK55504" s="598"/>
    </row>
    <row r="55505" spans="141:141">
      <c r="EK55505" s="598"/>
    </row>
    <row r="55506" spans="141:141">
      <c r="EK55506" s="598"/>
    </row>
    <row r="55507" spans="141:141">
      <c r="EK55507" s="598"/>
    </row>
    <row r="55508" spans="141:141">
      <c r="EK55508" s="598"/>
    </row>
    <row r="55509" spans="141:141">
      <c r="EK55509" s="598"/>
    </row>
    <row r="55510" spans="141:141">
      <c r="EK55510" s="598"/>
    </row>
    <row r="55511" spans="141:141">
      <c r="EK55511" s="598"/>
    </row>
    <row r="55512" spans="141:141">
      <c r="EK55512" s="598"/>
    </row>
    <row r="55513" spans="141:141">
      <c r="EK55513" s="598"/>
    </row>
    <row r="55514" spans="141:141">
      <c r="EK55514" s="598"/>
    </row>
    <row r="55515" spans="141:141">
      <c r="EK55515" s="598"/>
    </row>
    <row r="55516" spans="141:141">
      <c r="EK55516" s="598"/>
    </row>
    <row r="55517" spans="141:141">
      <c r="EK55517" s="598"/>
    </row>
    <row r="55518" spans="141:141">
      <c r="EK55518" s="598"/>
    </row>
    <row r="55519" spans="141:141">
      <c r="EK55519" s="598"/>
    </row>
    <row r="55520" spans="141:141">
      <c r="EK55520" s="598"/>
    </row>
    <row r="55521" spans="141:141">
      <c r="EK55521" s="598"/>
    </row>
    <row r="55522" spans="141:141">
      <c r="EK55522" s="598"/>
    </row>
    <row r="55523" spans="141:141">
      <c r="EK55523" s="598"/>
    </row>
    <row r="55524" spans="141:141">
      <c r="EK55524" s="598"/>
    </row>
    <row r="55525" spans="141:141">
      <c r="EK55525" s="598"/>
    </row>
    <row r="55526" spans="141:141">
      <c r="EK55526" s="598"/>
    </row>
    <row r="55527" spans="141:141">
      <c r="EK55527" s="598"/>
    </row>
    <row r="55528" spans="141:141">
      <c r="EK55528" s="598"/>
    </row>
    <row r="55529" spans="141:141">
      <c r="EK55529" s="598"/>
    </row>
    <row r="55530" spans="141:141">
      <c r="EK55530" s="598"/>
    </row>
    <row r="55531" spans="141:141">
      <c r="EK55531" s="598"/>
    </row>
    <row r="55532" spans="141:141">
      <c r="EK55532" s="598"/>
    </row>
    <row r="55533" spans="141:141">
      <c r="EK55533" s="598"/>
    </row>
    <row r="55534" spans="141:141">
      <c r="EK55534" s="598"/>
    </row>
    <row r="55535" spans="141:141">
      <c r="EK55535" s="598"/>
    </row>
    <row r="55536" spans="141:141">
      <c r="EK55536" s="598"/>
    </row>
    <row r="55537" spans="141:141">
      <c r="EK55537" s="598"/>
    </row>
    <row r="55538" spans="141:141">
      <c r="EK55538" s="598"/>
    </row>
    <row r="55539" spans="141:141">
      <c r="EK55539" s="598"/>
    </row>
    <row r="55540" spans="141:141">
      <c r="EK55540" s="598"/>
    </row>
    <row r="55541" spans="141:141">
      <c r="EK55541" s="598"/>
    </row>
    <row r="55542" spans="141:141">
      <c r="EK55542" s="598"/>
    </row>
    <row r="55543" spans="141:141">
      <c r="EK55543" s="598"/>
    </row>
    <row r="55544" spans="141:141">
      <c r="EK55544" s="598"/>
    </row>
    <row r="55545" spans="141:141">
      <c r="EK55545" s="598"/>
    </row>
    <row r="55546" spans="141:141">
      <c r="EK55546" s="598"/>
    </row>
    <row r="55547" spans="141:141">
      <c r="EK55547" s="598"/>
    </row>
    <row r="55548" spans="141:141">
      <c r="EK55548" s="598"/>
    </row>
    <row r="55549" spans="141:141">
      <c r="EK55549" s="598"/>
    </row>
    <row r="55550" spans="141:141">
      <c r="EK55550" s="598"/>
    </row>
    <row r="55551" spans="141:141">
      <c r="EK55551" s="598"/>
    </row>
    <row r="55552" spans="141:141">
      <c r="EK55552" s="598"/>
    </row>
    <row r="55553" spans="141:141">
      <c r="EK55553" s="598"/>
    </row>
    <row r="55554" spans="141:141">
      <c r="EK55554" s="598"/>
    </row>
    <row r="55555" spans="141:141">
      <c r="EK55555" s="598"/>
    </row>
    <row r="55556" spans="141:141">
      <c r="EK55556" s="598"/>
    </row>
    <row r="55557" spans="141:141">
      <c r="EK55557" s="598"/>
    </row>
    <row r="55558" spans="141:141">
      <c r="EK55558" s="598"/>
    </row>
    <row r="55559" spans="141:141">
      <c r="EK55559" s="598"/>
    </row>
    <row r="55560" spans="141:141">
      <c r="EK55560" s="598"/>
    </row>
    <row r="55561" spans="141:141">
      <c r="EK55561" s="598"/>
    </row>
    <row r="55562" spans="141:141">
      <c r="EK55562" s="598"/>
    </row>
    <row r="55563" spans="141:141">
      <c r="EK55563" s="598"/>
    </row>
    <row r="55564" spans="141:141">
      <c r="EK55564" s="598"/>
    </row>
    <row r="55565" spans="141:141">
      <c r="EK55565" s="598"/>
    </row>
    <row r="55566" spans="141:141">
      <c r="EK55566" s="598"/>
    </row>
    <row r="55567" spans="141:141">
      <c r="EK55567" s="598"/>
    </row>
    <row r="55568" spans="141:141">
      <c r="EK55568" s="598"/>
    </row>
    <row r="55569" spans="141:141">
      <c r="EK55569" s="598"/>
    </row>
    <row r="55570" spans="141:141">
      <c r="EK55570" s="598"/>
    </row>
    <row r="55571" spans="141:141">
      <c r="EK55571" s="598"/>
    </row>
    <row r="55572" spans="141:141">
      <c r="EK55572" s="598"/>
    </row>
    <row r="55573" spans="141:141">
      <c r="EK55573" s="598"/>
    </row>
    <row r="55574" spans="141:141">
      <c r="EK55574" s="598"/>
    </row>
    <row r="55575" spans="141:141">
      <c r="EK55575" s="598"/>
    </row>
    <row r="55576" spans="141:141">
      <c r="EK55576" s="598"/>
    </row>
    <row r="55577" spans="141:141">
      <c r="EK55577" s="598"/>
    </row>
    <row r="55578" spans="141:141">
      <c r="EK55578" s="598"/>
    </row>
    <row r="55579" spans="141:141">
      <c r="EK55579" s="598"/>
    </row>
    <row r="55580" spans="141:141">
      <c r="EK55580" s="598"/>
    </row>
    <row r="55581" spans="141:141">
      <c r="EK55581" s="598"/>
    </row>
    <row r="55582" spans="141:141">
      <c r="EK55582" s="598"/>
    </row>
    <row r="55583" spans="141:141">
      <c r="EK55583" s="598"/>
    </row>
    <row r="55584" spans="141:141">
      <c r="EK55584" s="598"/>
    </row>
    <row r="55585" spans="141:141">
      <c r="EK55585" s="598"/>
    </row>
    <row r="55586" spans="141:141">
      <c r="EK55586" s="598"/>
    </row>
    <row r="55587" spans="141:141">
      <c r="EK55587" s="598"/>
    </row>
    <row r="55588" spans="141:141">
      <c r="EK55588" s="598"/>
    </row>
    <row r="55589" spans="141:141">
      <c r="EK55589" s="598"/>
    </row>
    <row r="55590" spans="141:141">
      <c r="EK55590" s="598"/>
    </row>
    <row r="55591" spans="141:141">
      <c r="EK55591" s="598"/>
    </row>
    <row r="55592" spans="141:141">
      <c r="EK55592" s="598"/>
    </row>
    <row r="55593" spans="141:141">
      <c r="EK55593" s="598"/>
    </row>
    <row r="55594" spans="141:141">
      <c r="EK55594" s="598"/>
    </row>
    <row r="55595" spans="141:141">
      <c r="EK55595" s="598"/>
    </row>
    <row r="55596" spans="141:141">
      <c r="EK55596" s="598"/>
    </row>
    <row r="55597" spans="141:141">
      <c r="EK55597" s="598"/>
    </row>
    <row r="55598" spans="141:141">
      <c r="EK55598" s="598"/>
    </row>
    <row r="55599" spans="141:141">
      <c r="EK55599" s="598"/>
    </row>
    <row r="55600" spans="141:141">
      <c r="EK55600" s="598"/>
    </row>
    <row r="55601" spans="141:141">
      <c r="EK55601" s="598"/>
    </row>
    <row r="55602" spans="141:141">
      <c r="EK55602" s="598"/>
    </row>
    <row r="55603" spans="141:141">
      <c r="EK55603" s="598"/>
    </row>
    <row r="55604" spans="141:141">
      <c r="EK55604" s="598"/>
    </row>
    <row r="55605" spans="141:141">
      <c r="EK55605" s="598"/>
    </row>
    <row r="55606" spans="141:141">
      <c r="EK55606" s="598"/>
    </row>
    <row r="55607" spans="141:141">
      <c r="EK55607" s="598"/>
    </row>
    <row r="55608" spans="141:141">
      <c r="EK55608" s="598"/>
    </row>
    <row r="55609" spans="141:141">
      <c r="EK55609" s="598"/>
    </row>
    <row r="55610" spans="141:141">
      <c r="EK55610" s="598"/>
    </row>
    <row r="55611" spans="141:141">
      <c r="EK55611" s="598"/>
    </row>
    <row r="55612" spans="141:141">
      <c r="EK55612" s="598"/>
    </row>
    <row r="55613" spans="141:141">
      <c r="EK55613" s="598"/>
    </row>
    <row r="55614" spans="141:141">
      <c r="EK55614" s="598"/>
    </row>
    <row r="55615" spans="141:141">
      <c r="EK55615" s="598"/>
    </row>
    <row r="55616" spans="141:141">
      <c r="EK55616" s="598"/>
    </row>
    <row r="55617" spans="141:141">
      <c r="EK55617" s="598"/>
    </row>
    <row r="55618" spans="141:141">
      <c r="EK55618" s="598"/>
    </row>
    <row r="55619" spans="141:141">
      <c r="EK55619" s="598"/>
    </row>
    <row r="55620" spans="141:141">
      <c r="EK55620" s="598"/>
    </row>
    <row r="55621" spans="141:141">
      <c r="EK55621" s="598"/>
    </row>
    <row r="55622" spans="141:141">
      <c r="EK55622" s="598"/>
    </row>
    <row r="55623" spans="141:141">
      <c r="EK55623" s="598"/>
    </row>
    <row r="55624" spans="141:141">
      <c r="EK55624" s="598"/>
    </row>
    <row r="55625" spans="141:141">
      <c r="EK55625" s="598"/>
    </row>
    <row r="55626" spans="141:141">
      <c r="EK55626" s="598"/>
    </row>
    <row r="55627" spans="141:141">
      <c r="EK55627" s="598"/>
    </row>
    <row r="55628" spans="141:141">
      <c r="EK55628" s="598"/>
    </row>
    <row r="55629" spans="141:141">
      <c r="EK55629" s="598"/>
    </row>
    <row r="55630" spans="141:141">
      <c r="EK55630" s="598"/>
    </row>
    <row r="55631" spans="141:141">
      <c r="EK55631" s="598"/>
    </row>
    <row r="55632" spans="141:141">
      <c r="EK55632" s="598"/>
    </row>
    <row r="55633" spans="141:141">
      <c r="EK55633" s="598"/>
    </row>
    <row r="55634" spans="141:141">
      <c r="EK55634" s="598"/>
    </row>
    <row r="55635" spans="141:141">
      <c r="EK55635" s="598"/>
    </row>
    <row r="55636" spans="141:141">
      <c r="EK55636" s="598"/>
    </row>
    <row r="55637" spans="141:141">
      <c r="EK55637" s="598"/>
    </row>
    <row r="55638" spans="141:141">
      <c r="EK55638" s="598"/>
    </row>
    <row r="55639" spans="141:141">
      <c r="EK55639" s="598"/>
    </row>
    <row r="55640" spans="141:141">
      <c r="EK55640" s="598"/>
    </row>
    <row r="55641" spans="141:141">
      <c r="EK55641" s="598"/>
    </row>
    <row r="55642" spans="141:141">
      <c r="EK55642" s="598"/>
    </row>
    <row r="55643" spans="141:141">
      <c r="EK55643" s="598"/>
    </row>
    <row r="55644" spans="141:141">
      <c r="EK55644" s="598"/>
    </row>
    <row r="55645" spans="141:141">
      <c r="EK55645" s="598"/>
    </row>
    <row r="55646" spans="141:141">
      <c r="EK55646" s="598"/>
    </row>
    <row r="55647" spans="141:141">
      <c r="EK55647" s="598"/>
    </row>
    <row r="55648" spans="141:141">
      <c r="EK55648" s="598"/>
    </row>
    <row r="55649" spans="141:141">
      <c r="EK55649" s="598"/>
    </row>
    <row r="55650" spans="141:141">
      <c r="EK55650" s="598"/>
    </row>
    <row r="55651" spans="141:141">
      <c r="EK55651" s="598"/>
    </row>
    <row r="55652" spans="141:141">
      <c r="EK55652" s="598"/>
    </row>
    <row r="55653" spans="141:141">
      <c r="EK55653" s="598"/>
    </row>
    <row r="55654" spans="141:141">
      <c r="EK55654" s="598"/>
    </row>
    <row r="55655" spans="141:141">
      <c r="EK55655" s="598"/>
    </row>
    <row r="55656" spans="141:141">
      <c r="EK55656" s="598"/>
    </row>
    <row r="55657" spans="141:141">
      <c r="EK55657" s="598"/>
    </row>
    <row r="55658" spans="141:141">
      <c r="EK55658" s="598"/>
    </row>
    <row r="55659" spans="141:141">
      <c r="EK55659" s="598"/>
    </row>
    <row r="55660" spans="141:141">
      <c r="EK55660" s="598"/>
    </row>
    <row r="55661" spans="141:141">
      <c r="EK55661" s="598"/>
    </row>
    <row r="55662" spans="141:141">
      <c r="EK55662" s="598"/>
    </row>
    <row r="55663" spans="141:141">
      <c r="EK55663" s="598"/>
    </row>
    <row r="55664" spans="141:141">
      <c r="EK55664" s="598"/>
    </row>
    <row r="55665" spans="141:141">
      <c r="EK55665" s="598"/>
    </row>
    <row r="55666" spans="141:141">
      <c r="EK55666" s="598"/>
    </row>
    <row r="55667" spans="141:141">
      <c r="EK55667" s="598"/>
    </row>
    <row r="55668" spans="141:141">
      <c r="EK55668" s="598"/>
    </row>
    <row r="55669" spans="141:141">
      <c r="EK55669" s="598"/>
    </row>
    <row r="55670" spans="141:141">
      <c r="EK55670" s="598"/>
    </row>
    <row r="55671" spans="141:141">
      <c r="EK55671" s="598"/>
    </row>
    <row r="55672" spans="141:141">
      <c r="EK55672" s="598"/>
    </row>
    <row r="55673" spans="141:141">
      <c r="EK55673" s="598"/>
    </row>
    <row r="55674" spans="141:141">
      <c r="EK55674" s="598"/>
    </row>
    <row r="55675" spans="141:141">
      <c r="EK55675" s="598"/>
    </row>
    <row r="55676" spans="141:141">
      <c r="EK55676" s="598"/>
    </row>
    <row r="55677" spans="141:141">
      <c r="EK55677" s="598"/>
    </row>
    <row r="55678" spans="141:141">
      <c r="EK55678" s="598"/>
    </row>
    <row r="55679" spans="141:141">
      <c r="EK55679" s="598"/>
    </row>
    <row r="55680" spans="141:141">
      <c r="EK55680" s="598"/>
    </row>
    <row r="55681" spans="141:141">
      <c r="EK55681" s="598"/>
    </row>
    <row r="55682" spans="141:141">
      <c r="EK55682" s="598"/>
    </row>
    <row r="55683" spans="141:141">
      <c r="EK55683" s="598"/>
    </row>
    <row r="55684" spans="141:141">
      <c r="EK55684" s="598"/>
    </row>
    <row r="55685" spans="141:141">
      <c r="EK55685" s="598"/>
    </row>
    <row r="55686" spans="141:141">
      <c r="EK55686" s="598"/>
    </row>
    <row r="55687" spans="141:141">
      <c r="EK55687" s="598"/>
    </row>
    <row r="55688" spans="141:141">
      <c r="EK55688" s="598"/>
    </row>
    <row r="55689" spans="141:141">
      <c r="EK55689" s="598"/>
    </row>
    <row r="55690" spans="141:141">
      <c r="EK55690" s="598"/>
    </row>
    <row r="55691" spans="141:141">
      <c r="EK55691" s="598"/>
    </row>
    <row r="55692" spans="141:141">
      <c r="EK55692" s="598"/>
    </row>
    <row r="55693" spans="141:141">
      <c r="EK55693" s="598"/>
    </row>
    <row r="55694" spans="141:141">
      <c r="EK55694" s="598"/>
    </row>
    <row r="55695" spans="141:141">
      <c r="EK55695" s="598"/>
    </row>
    <row r="55696" spans="141:141">
      <c r="EK55696" s="598"/>
    </row>
    <row r="55697" spans="141:141">
      <c r="EK55697" s="598"/>
    </row>
    <row r="55698" spans="141:141">
      <c r="EK55698" s="598"/>
    </row>
    <row r="55699" spans="141:141">
      <c r="EK55699" s="598"/>
    </row>
    <row r="55700" spans="141:141">
      <c r="EK55700" s="598"/>
    </row>
    <row r="55701" spans="141:141">
      <c r="EK55701" s="598"/>
    </row>
    <row r="55702" spans="141:141">
      <c r="EK55702" s="598"/>
    </row>
    <row r="55703" spans="141:141">
      <c r="EK55703" s="598"/>
    </row>
    <row r="55704" spans="141:141">
      <c r="EK55704" s="598"/>
    </row>
    <row r="55705" spans="141:141">
      <c r="EK55705" s="598"/>
    </row>
    <row r="55706" spans="141:141">
      <c r="EK55706" s="598"/>
    </row>
    <row r="55707" spans="141:141">
      <c r="EK55707" s="598"/>
    </row>
    <row r="55708" spans="141:141">
      <c r="EK55708" s="598"/>
    </row>
    <row r="55709" spans="141:141">
      <c r="EK55709" s="598"/>
    </row>
    <row r="55710" spans="141:141">
      <c r="EK55710" s="598"/>
    </row>
    <row r="55711" spans="141:141">
      <c r="EK55711" s="598"/>
    </row>
    <row r="55712" spans="141:141">
      <c r="EK55712" s="598"/>
    </row>
    <row r="55713" spans="141:141">
      <c r="EK55713" s="598"/>
    </row>
    <row r="55714" spans="141:141">
      <c r="EK55714" s="598"/>
    </row>
    <row r="55715" spans="141:141">
      <c r="EK55715" s="598"/>
    </row>
    <row r="55716" spans="141:141">
      <c r="EK55716" s="598"/>
    </row>
    <row r="55717" spans="141:141">
      <c r="EK55717" s="598"/>
    </row>
    <row r="55718" spans="141:141">
      <c r="EK55718" s="598"/>
    </row>
    <row r="55719" spans="141:141">
      <c r="EK55719" s="598"/>
    </row>
    <row r="55720" spans="141:141">
      <c r="EK55720" s="598"/>
    </row>
    <row r="55721" spans="141:141">
      <c r="EK55721" s="598"/>
    </row>
    <row r="55722" spans="141:141">
      <c r="EK55722" s="598"/>
    </row>
    <row r="55723" spans="141:141">
      <c r="EK55723" s="598"/>
    </row>
    <row r="55724" spans="141:141">
      <c r="EK55724" s="598"/>
    </row>
    <row r="55725" spans="141:141">
      <c r="EK55725" s="598"/>
    </row>
    <row r="55726" spans="141:141">
      <c r="EK55726" s="598"/>
    </row>
    <row r="55727" spans="141:141">
      <c r="EK55727" s="598"/>
    </row>
    <row r="55728" spans="141:141">
      <c r="EK55728" s="598"/>
    </row>
    <row r="55729" spans="141:141">
      <c r="EK55729" s="598"/>
    </row>
    <row r="55730" spans="141:141">
      <c r="EK55730" s="598"/>
    </row>
    <row r="55731" spans="141:141">
      <c r="EK55731" s="598"/>
    </row>
    <row r="55732" spans="141:141">
      <c r="EK55732" s="598"/>
    </row>
    <row r="55733" spans="141:141">
      <c r="EK55733" s="598"/>
    </row>
    <row r="55734" spans="141:141">
      <c r="EK55734" s="598"/>
    </row>
    <row r="55735" spans="141:141">
      <c r="EK55735" s="598"/>
    </row>
    <row r="55736" spans="141:141">
      <c r="EK55736" s="598"/>
    </row>
    <row r="55737" spans="141:141">
      <c r="EK55737" s="598"/>
    </row>
    <row r="55738" spans="141:141">
      <c r="EK55738" s="598"/>
    </row>
    <row r="55739" spans="141:141">
      <c r="EK55739" s="598"/>
    </row>
    <row r="55740" spans="141:141">
      <c r="EK55740" s="598"/>
    </row>
    <row r="55741" spans="141:141">
      <c r="EK55741" s="598"/>
    </row>
    <row r="55742" spans="141:141">
      <c r="EK55742" s="598"/>
    </row>
    <row r="55743" spans="141:141">
      <c r="EK55743" s="598"/>
    </row>
    <row r="55744" spans="141:141">
      <c r="EK55744" s="598"/>
    </row>
    <row r="55745" spans="141:141">
      <c r="EK55745" s="598"/>
    </row>
    <row r="55746" spans="141:141">
      <c r="EK55746" s="598"/>
    </row>
    <row r="55747" spans="141:141">
      <c r="EK55747" s="598"/>
    </row>
    <row r="55748" spans="141:141">
      <c r="EK55748" s="598"/>
    </row>
    <row r="55749" spans="141:141">
      <c r="EK55749" s="598"/>
    </row>
    <row r="55750" spans="141:141">
      <c r="EK55750" s="598"/>
    </row>
    <row r="55751" spans="141:141">
      <c r="EK55751" s="598"/>
    </row>
    <row r="55752" spans="141:141">
      <c r="EK55752" s="598"/>
    </row>
    <row r="55753" spans="141:141">
      <c r="EK55753" s="598"/>
    </row>
    <row r="55754" spans="141:141">
      <c r="EK55754" s="598"/>
    </row>
    <row r="55755" spans="141:141">
      <c r="EK55755" s="598"/>
    </row>
    <row r="55756" spans="141:141">
      <c r="EK55756" s="598"/>
    </row>
    <row r="55757" spans="141:141">
      <c r="EK55757" s="598"/>
    </row>
    <row r="55758" spans="141:141">
      <c r="EK55758" s="598"/>
    </row>
    <row r="55759" spans="141:141">
      <c r="EK55759" s="598"/>
    </row>
    <row r="55760" spans="141:141">
      <c r="EK55760" s="598"/>
    </row>
    <row r="55761" spans="141:141">
      <c r="EK55761" s="598"/>
    </row>
    <row r="55762" spans="141:141">
      <c r="EK55762" s="598"/>
    </row>
    <row r="55763" spans="141:141">
      <c r="EK55763" s="598"/>
    </row>
    <row r="55764" spans="141:141">
      <c r="EK55764" s="598"/>
    </row>
    <row r="55765" spans="141:141">
      <c r="EK55765" s="598"/>
    </row>
    <row r="55766" spans="141:141">
      <c r="EK55766" s="598"/>
    </row>
    <row r="55767" spans="141:141">
      <c r="EK55767" s="598"/>
    </row>
    <row r="55768" spans="141:141">
      <c r="EK55768" s="598"/>
    </row>
    <row r="55769" spans="141:141">
      <c r="EK55769" s="598"/>
    </row>
    <row r="55770" spans="141:141">
      <c r="EK55770" s="598"/>
    </row>
    <row r="55771" spans="141:141">
      <c r="EK55771" s="598"/>
    </row>
    <row r="55772" spans="141:141">
      <c r="EK55772" s="598"/>
    </row>
    <row r="55773" spans="141:141">
      <c r="EK55773" s="598"/>
    </row>
    <row r="55774" spans="141:141">
      <c r="EK55774" s="598"/>
    </row>
    <row r="55775" spans="141:141">
      <c r="EK55775" s="598"/>
    </row>
    <row r="55776" spans="141:141">
      <c r="EK55776" s="598"/>
    </row>
    <row r="55777" spans="141:141">
      <c r="EK55777" s="598"/>
    </row>
    <row r="55778" spans="141:141">
      <c r="EK55778" s="598"/>
    </row>
    <row r="55779" spans="141:141">
      <c r="EK55779" s="598"/>
    </row>
    <row r="55780" spans="141:141">
      <c r="EK55780" s="598"/>
    </row>
    <row r="55781" spans="141:141">
      <c r="EK55781" s="598"/>
    </row>
    <row r="55782" spans="141:141">
      <c r="EK55782" s="598"/>
    </row>
    <row r="55783" spans="141:141">
      <c r="EK55783" s="598"/>
    </row>
    <row r="55784" spans="141:141">
      <c r="EK55784" s="598"/>
    </row>
    <row r="55785" spans="141:141">
      <c r="EK55785" s="598"/>
    </row>
    <row r="55786" spans="141:141">
      <c r="EK55786" s="598"/>
    </row>
    <row r="55787" spans="141:141">
      <c r="EK55787" s="598"/>
    </row>
    <row r="55788" spans="141:141">
      <c r="EK55788" s="598"/>
    </row>
    <row r="55789" spans="141:141">
      <c r="EK55789" s="598"/>
    </row>
    <row r="55790" spans="141:141">
      <c r="EK55790" s="598"/>
    </row>
    <row r="55791" spans="141:141">
      <c r="EK55791" s="598"/>
    </row>
    <row r="55792" spans="141:141">
      <c r="EK55792" s="598"/>
    </row>
    <row r="55793" spans="141:141">
      <c r="EK55793" s="598"/>
    </row>
    <row r="55794" spans="141:141">
      <c r="EK55794" s="598"/>
    </row>
    <row r="55795" spans="141:141">
      <c r="EK55795" s="598"/>
    </row>
    <row r="55796" spans="141:141">
      <c r="EK55796" s="598"/>
    </row>
    <row r="55797" spans="141:141">
      <c r="EK55797" s="598"/>
    </row>
    <row r="55798" spans="141:141">
      <c r="EK55798" s="598"/>
    </row>
    <row r="55799" spans="141:141">
      <c r="EK55799" s="598"/>
    </row>
    <row r="55800" spans="141:141">
      <c r="EK55800" s="598"/>
    </row>
    <row r="55801" spans="141:141">
      <c r="EK55801" s="598"/>
    </row>
    <row r="55802" spans="141:141">
      <c r="EK55802" s="598"/>
    </row>
    <row r="55803" spans="141:141">
      <c r="EK55803" s="598"/>
    </row>
    <row r="55804" spans="141:141">
      <c r="EK55804" s="598"/>
    </row>
    <row r="55805" spans="141:141">
      <c r="EK55805" s="598"/>
    </row>
    <row r="55806" spans="141:141">
      <c r="EK55806" s="598"/>
    </row>
    <row r="55807" spans="141:141">
      <c r="EK55807" s="598"/>
    </row>
    <row r="55808" spans="141:141">
      <c r="EK55808" s="598"/>
    </row>
    <row r="55809" spans="141:141">
      <c r="EK55809" s="598"/>
    </row>
    <row r="55810" spans="141:141">
      <c r="EK55810" s="598"/>
    </row>
    <row r="55811" spans="141:141">
      <c r="EK55811" s="598"/>
    </row>
    <row r="55812" spans="141:141">
      <c r="EK55812" s="598"/>
    </row>
    <row r="55813" spans="141:141">
      <c r="EK55813" s="598"/>
    </row>
    <row r="55814" spans="141:141">
      <c r="EK55814" s="598"/>
    </row>
    <row r="55815" spans="141:141">
      <c r="EK55815" s="598"/>
    </row>
    <row r="55816" spans="141:141">
      <c r="EK55816" s="598"/>
    </row>
    <row r="55817" spans="141:141">
      <c r="EK55817" s="598"/>
    </row>
    <row r="55818" spans="141:141">
      <c r="EK55818" s="598"/>
    </row>
    <row r="55819" spans="141:141">
      <c r="EK55819" s="598"/>
    </row>
    <row r="55820" spans="141:141">
      <c r="EK55820" s="598"/>
    </row>
    <row r="55821" spans="141:141">
      <c r="EK55821" s="598"/>
    </row>
    <row r="55822" spans="141:141">
      <c r="EK55822" s="598"/>
    </row>
    <row r="55823" spans="141:141">
      <c r="EK55823" s="598"/>
    </row>
    <row r="55824" spans="141:141">
      <c r="EK55824" s="598"/>
    </row>
    <row r="55825" spans="141:141">
      <c r="EK55825" s="598"/>
    </row>
    <row r="55826" spans="141:141">
      <c r="EK55826" s="598"/>
    </row>
    <row r="55827" spans="141:141">
      <c r="EK55827" s="598"/>
    </row>
    <row r="55828" spans="141:141">
      <c r="EK55828" s="598"/>
    </row>
    <row r="55829" spans="141:141">
      <c r="EK55829" s="598"/>
    </row>
    <row r="55830" spans="141:141">
      <c r="EK55830" s="598"/>
    </row>
    <row r="55831" spans="141:141">
      <c r="EK55831" s="598"/>
    </row>
    <row r="55832" spans="141:141">
      <c r="EK55832" s="598"/>
    </row>
    <row r="55833" spans="141:141">
      <c r="EK55833" s="598"/>
    </row>
    <row r="55834" spans="141:141">
      <c r="EK55834" s="598"/>
    </row>
    <row r="55835" spans="141:141">
      <c r="EK55835" s="598"/>
    </row>
    <row r="55836" spans="141:141">
      <c r="EK55836" s="598"/>
    </row>
    <row r="55837" spans="141:141">
      <c r="EK55837" s="598"/>
    </row>
    <row r="55838" spans="141:141">
      <c r="EK55838" s="598"/>
    </row>
    <row r="55839" spans="141:141">
      <c r="EK55839" s="598"/>
    </row>
    <row r="55840" spans="141:141">
      <c r="EK55840" s="598"/>
    </row>
    <row r="55841" spans="141:141">
      <c r="EK55841" s="598"/>
    </row>
    <row r="55842" spans="141:141">
      <c r="EK55842" s="598"/>
    </row>
    <row r="55843" spans="141:141">
      <c r="EK55843" s="598"/>
    </row>
    <row r="55844" spans="141:141">
      <c r="EK55844" s="598"/>
    </row>
    <row r="55845" spans="141:141">
      <c r="EK55845" s="598"/>
    </row>
    <row r="55846" spans="141:141">
      <c r="EK55846" s="598"/>
    </row>
    <row r="55847" spans="141:141">
      <c r="EK55847" s="598"/>
    </row>
    <row r="55848" spans="141:141">
      <c r="EK55848" s="598"/>
    </row>
    <row r="55849" spans="141:141">
      <c r="EK55849" s="598"/>
    </row>
    <row r="55850" spans="141:141">
      <c r="EK55850" s="598"/>
    </row>
    <row r="55851" spans="141:141">
      <c r="EK55851" s="598"/>
    </row>
    <row r="55852" spans="141:141">
      <c r="EK55852" s="598"/>
    </row>
    <row r="55853" spans="141:141">
      <c r="EK55853" s="598"/>
    </row>
    <row r="55854" spans="141:141">
      <c r="EK55854" s="598"/>
    </row>
    <row r="55855" spans="141:141">
      <c r="EK55855" s="598"/>
    </row>
    <row r="55856" spans="141:141">
      <c r="EK55856" s="598"/>
    </row>
    <row r="55857" spans="141:141">
      <c r="EK55857" s="598"/>
    </row>
    <row r="55858" spans="141:141">
      <c r="EK55858" s="598"/>
    </row>
    <row r="55859" spans="141:141">
      <c r="EK55859" s="598"/>
    </row>
    <row r="55860" spans="141:141">
      <c r="EK55860" s="598"/>
    </row>
    <row r="55861" spans="141:141">
      <c r="EK55861" s="598"/>
    </row>
    <row r="55862" spans="141:141">
      <c r="EK55862" s="598"/>
    </row>
    <row r="55863" spans="141:141">
      <c r="EK55863" s="598"/>
    </row>
    <row r="55864" spans="141:141">
      <c r="EK55864" s="598"/>
    </row>
    <row r="55865" spans="141:141">
      <c r="EK55865" s="598"/>
    </row>
    <row r="55866" spans="141:141">
      <c r="EK55866" s="598"/>
    </row>
    <row r="55867" spans="141:141">
      <c r="EK55867" s="598"/>
    </row>
    <row r="55868" spans="141:141">
      <c r="EK55868" s="598"/>
    </row>
    <row r="55869" spans="141:141">
      <c r="EK55869" s="598"/>
    </row>
    <row r="55870" spans="141:141">
      <c r="EK55870" s="598"/>
    </row>
    <row r="55871" spans="141:141">
      <c r="EK55871" s="598"/>
    </row>
    <row r="55872" spans="141:141">
      <c r="EK55872" s="598"/>
    </row>
    <row r="55873" spans="141:141">
      <c r="EK55873" s="598"/>
    </row>
    <row r="55874" spans="141:141">
      <c r="EK55874" s="598"/>
    </row>
    <row r="55875" spans="141:141">
      <c r="EK55875" s="598"/>
    </row>
    <row r="55876" spans="141:141">
      <c r="EK55876" s="598"/>
    </row>
    <row r="55877" spans="141:141">
      <c r="EK55877" s="598"/>
    </row>
    <row r="55878" spans="141:141">
      <c r="EK55878" s="598"/>
    </row>
    <row r="55879" spans="141:141">
      <c r="EK55879" s="598"/>
    </row>
    <row r="55880" spans="141:141">
      <c r="EK55880" s="598"/>
    </row>
    <row r="55881" spans="141:141">
      <c r="EK55881" s="598"/>
    </row>
    <row r="55882" spans="141:141">
      <c r="EK55882" s="598"/>
    </row>
    <row r="55883" spans="141:141">
      <c r="EK55883" s="598"/>
    </row>
    <row r="55884" spans="141:141">
      <c r="EK55884" s="598"/>
    </row>
    <row r="55885" spans="141:141">
      <c r="EK55885" s="598"/>
    </row>
    <row r="55886" spans="141:141">
      <c r="EK55886" s="598"/>
    </row>
    <row r="55887" spans="141:141">
      <c r="EK55887" s="598"/>
    </row>
    <row r="55888" spans="141:141">
      <c r="EK55888" s="598"/>
    </row>
    <row r="55889" spans="141:141">
      <c r="EK55889" s="598"/>
    </row>
    <row r="55890" spans="141:141">
      <c r="EK55890" s="598"/>
    </row>
    <row r="55891" spans="141:141">
      <c r="EK55891" s="598"/>
    </row>
    <row r="55892" spans="141:141">
      <c r="EK55892" s="598"/>
    </row>
    <row r="55893" spans="141:141">
      <c r="EK55893" s="598"/>
    </row>
    <row r="55894" spans="141:141">
      <c r="EK55894" s="598"/>
    </row>
    <row r="55895" spans="141:141">
      <c r="EK55895" s="598"/>
    </row>
    <row r="55896" spans="141:141">
      <c r="EK55896" s="598"/>
    </row>
    <row r="55897" spans="141:141">
      <c r="EK55897" s="598"/>
    </row>
    <row r="55898" spans="141:141">
      <c r="EK55898" s="598"/>
    </row>
    <row r="55899" spans="141:141">
      <c r="EK55899" s="598"/>
    </row>
    <row r="55900" spans="141:141">
      <c r="EK55900" s="598"/>
    </row>
    <row r="55901" spans="141:141">
      <c r="EK55901" s="598"/>
    </row>
    <row r="55902" spans="141:141">
      <c r="EK55902" s="598"/>
    </row>
    <row r="55903" spans="141:141">
      <c r="EK55903" s="598"/>
    </row>
    <row r="55904" spans="141:141">
      <c r="EK55904" s="598"/>
    </row>
    <row r="55905" spans="141:141">
      <c r="EK55905" s="598"/>
    </row>
    <row r="55906" spans="141:141">
      <c r="EK55906" s="598"/>
    </row>
    <row r="55907" spans="141:141">
      <c r="EK55907" s="598"/>
    </row>
    <row r="55908" spans="141:141">
      <c r="EK55908" s="598"/>
    </row>
    <row r="55909" spans="141:141">
      <c r="EK55909" s="598"/>
    </row>
    <row r="55910" spans="141:141">
      <c r="EK55910" s="598"/>
    </row>
    <row r="55911" spans="141:141">
      <c r="EK55911" s="598"/>
    </row>
    <row r="55912" spans="141:141">
      <c r="EK55912" s="598"/>
    </row>
    <row r="55913" spans="141:141">
      <c r="EK55913" s="598"/>
    </row>
    <row r="55914" spans="141:141">
      <c r="EK55914" s="598"/>
    </row>
    <row r="55915" spans="141:141">
      <c r="EK55915" s="598"/>
    </row>
    <row r="55916" spans="141:141">
      <c r="EK55916" s="598"/>
    </row>
    <row r="55917" spans="141:141">
      <c r="EK55917" s="598"/>
    </row>
    <row r="55918" spans="141:141">
      <c r="EK55918" s="598"/>
    </row>
    <row r="55919" spans="141:141">
      <c r="EK55919" s="598"/>
    </row>
    <row r="55920" spans="141:141">
      <c r="EK55920" s="598"/>
    </row>
    <row r="55921" spans="141:141">
      <c r="EK55921" s="598"/>
    </row>
    <row r="55922" spans="141:141">
      <c r="EK55922" s="598"/>
    </row>
    <row r="55923" spans="141:141">
      <c r="EK55923" s="598"/>
    </row>
    <row r="55924" spans="141:141">
      <c r="EK55924" s="598"/>
    </row>
    <row r="55925" spans="141:141">
      <c r="EK55925" s="598"/>
    </row>
    <row r="55926" spans="141:141">
      <c r="EK55926" s="598"/>
    </row>
    <row r="55927" spans="141:141">
      <c r="EK55927" s="598"/>
    </row>
    <row r="55928" spans="141:141">
      <c r="EK55928" s="598"/>
    </row>
    <row r="55929" spans="141:141">
      <c r="EK55929" s="598"/>
    </row>
    <row r="55930" spans="141:141">
      <c r="EK55930" s="598"/>
    </row>
    <row r="55931" spans="141:141">
      <c r="EK55931" s="598"/>
    </row>
    <row r="55932" spans="141:141">
      <c r="EK55932" s="598"/>
    </row>
    <row r="55933" spans="141:141">
      <c r="EK55933" s="598"/>
    </row>
    <row r="55934" spans="141:141">
      <c r="EK55934" s="598"/>
    </row>
    <row r="55935" spans="141:141">
      <c r="EK55935" s="598"/>
    </row>
    <row r="55936" spans="141:141">
      <c r="EK55936" s="598"/>
    </row>
    <row r="55937" spans="141:141">
      <c r="EK55937" s="598"/>
    </row>
    <row r="55938" spans="141:141">
      <c r="EK55938" s="598"/>
    </row>
    <row r="55939" spans="141:141">
      <c r="EK55939" s="598"/>
    </row>
    <row r="55940" spans="141:141">
      <c r="EK55940" s="598"/>
    </row>
    <row r="55941" spans="141:141">
      <c r="EK55941" s="598"/>
    </row>
    <row r="55942" spans="141:141">
      <c r="EK55942" s="598"/>
    </row>
    <row r="55943" spans="141:141">
      <c r="EK55943" s="598"/>
    </row>
    <row r="55944" spans="141:141">
      <c r="EK55944" s="598"/>
    </row>
    <row r="55945" spans="141:141">
      <c r="EK55945" s="598"/>
    </row>
    <row r="55946" spans="141:141">
      <c r="EK55946" s="598"/>
    </row>
    <row r="55947" spans="141:141">
      <c r="EK55947" s="598"/>
    </row>
    <row r="55948" spans="141:141">
      <c r="EK55948" s="598"/>
    </row>
    <row r="55949" spans="141:141">
      <c r="EK55949" s="598"/>
    </row>
    <row r="55950" spans="141:141">
      <c r="EK55950" s="598"/>
    </row>
    <row r="55951" spans="141:141">
      <c r="EK55951" s="598"/>
    </row>
    <row r="55952" spans="141:141">
      <c r="EK55952" s="598"/>
    </row>
    <row r="55953" spans="141:141">
      <c r="EK55953" s="598"/>
    </row>
    <row r="55954" spans="141:141">
      <c r="EK55954" s="598"/>
    </row>
    <row r="55955" spans="141:141">
      <c r="EK55955" s="598"/>
    </row>
    <row r="55956" spans="141:141">
      <c r="EK55956" s="598"/>
    </row>
    <row r="55957" spans="141:141">
      <c r="EK55957" s="598"/>
    </row>
    <row r="55958" spans="141:141">
      <c r="EK55958" s="598"/>
    </row>
    <row r="55959" spans="141:141">
      <c r="EK55959" s="598"/>
    </row>
    <row r="55960" spans="141:141">
      <c r="EK55960" s="598"/>
    </row>
    <row r="55961" spans="141:141">
      <c r="EK55961" s="598"/>
    </row>
    <row r="55962" spans="141:141">
      <c r="EK55962" s="598"/>
    </row>
    <row r="55963" spans="141:141">
      <c r="EK55963" s="598"/>
    </row>
    <row r="55964" spans="141:141">
      <c r="EK55964" s="598"/>
    </row>
    <row r="55965" spans="141:141">
      <c r="EK55965" s="598"/>
    </row>
    <row r="55966" spans="141:141">
      <c r="EK55966" s="598"/>
    </row>
    <row r="55967" spans="141:141">
      <c r="EK55967" s="598"/>
    </row>
    <row r="55968" spans="141:141">
      <c r="EK55968" s="598"/>
    </row>
    <row r="55969" spans="141:141">
      <c r="EK55969" s="598"/>
    </row>
    <row r="55970" spans="141:141">
      <c r="EK55970" s="598"/>
    </row>
    <row r="55971" spans="141:141">
      <c r="EK55971" s="598"/>
    </row>
    <row r="55972" spans="141:141">
      <c r="EK55972" s="598"/>
    </row>
    <row r="55973" spans="141:141">
      <c r="EK55973" s="598"/>
    </row>
    <row r="55974" spans="141:141">
      <c r="EK55974" s="598"/>
    </row>
    <row r="55975" spans="141:141">
      <c r="EK55975" s="598"/>
    </row>
    <row r="55976" spans="141:141">
      <c r="EK55976" s="598"/>
    </row>
    <row r="55977" spans="141:141">
      <c r="EK55977" s="598"/>
    </row>
    <row r="55978" spans="141:141">
      <c r="EK55978" s="598"/>
    </row>
    <row r="55979" spans="141:141">
      <c r="EK55979" s="598"/>
    </row>
    <row r="55980" spans="141:141">
      <c r="EK55980" s="598"/>
    </row>
    <row r="55981" spans="141:141">
      <c r="EK55981" s="598"/>
    </row>
    <row r="55982" spans="141:141">
      <c r="EK55982" s="598"/>
    </row>
    <row r="55983" spans="141:141">
      <c r="EK55983" s="598"/>
    </row>
    <row r="55984" spans="141:141">
      <c r="EK55984" s="598"/>
    </row>
    <row r="55985" spans="141:141">
      <c r="EK55985" s="598"/>
    </row>
    <row r="55986" spans="141:141">
      <c r="EK55986" s="598"/>
    </row>
    <row r="55987" spans="141:141">
      <c r="EK55987" s="598"/>
    </row>
    <row r="55988" spans="141:141">
      <c r="EK55988" s="598"/>
    </row>
    <row r="55989" spans="141:141">
      <c r="EK55989" s="598"/>
    </row>
    <row r="55990" spans="141:141">
      <c r="EK55990" s="598"/>
    </row>
    <row r="55991" spans="141:141">
      <c r="EK55991" s="598"/>
    </row>
    <row r="55992" spans="141:141">
      <c r="EK55992" s="598"/>
    </row>
    <row r="55993" spans="141:141">
      <c r="EK55993" s="598"/>
    </row>
    <row r="55994" spans="141:141">
      <c r="EK55994" s="598"/>
    </row>
    <row r="55995" spans="141:141">
      <c r="EK55995" s="598"/>
    </row>
    <row r="55996" spans="141:141">
      <c r="EK55996" s="598"/>
    </row>
    <row r="55997" spans="141:141">
      <c r="EK55997" s="598"/>
    </row>
    <row r="55998" spans="141:141">
      <c r="EK55998" s="598"/>
    </row>
    <row r="55999" spans="141:141">
      <c r="EK55999" s="598"/>
    </row>
    <row r="56000" spans="141:141">
      <c r="EK56000" s="598"/>
    </row>
    <row r="56001" spans="141:141">
      <c r="EK56001" s="598"/>
    </row>
    <row r="56002" spans="141:141">
      <c r="EK56002" s="598"/>
    </row>
    <row r="56003" spans="141:141">
      <c r="EK56003" s="598"/>
    </row>
    <row r="56004" spans="141:141">
      <c r="EK56004" s="598"/>
    </row>
    <row r="56005" spans="141:141">
      <c r="EK56005" s="598"/>
    </row>
    <row r="56006" spans="141:141">
      <c r="EK56006" s="598"/>
    </row>
    <row r="56007" spans="141:141">
      <c r="EK56007" s="598"/>
    </row>
    <row r="56008" spans="141:141">
      <c r="EK56008" s="598"/>
    </row>
    <row r="56009" spans="141:141">
      <c r="EK56009" s="598"/>
    </row>
    <row r="56010" spans="141:141">
      <c r="EK56010" s="598"/>
    </row>
    <row r="56011" spans="141:141">
      <c r="EK56011" s="598"/>
    </row>
    <row r="56012" spans="141:141">
      <c r="EK56012" s="598"/>
    </row>
    <row r="56013" spans="141:141">
      <c r="EK56013" s="598"/>
    </row>
    <row r="56014" spans="141:141">
      <c r="EK56014" s="598"/>
    </row>
    <row r="56015" spans="141:141">
      <c r="EK56015" s="598"/>
    </row>
    <row r="56016" spans="141:141">
      <c r="EK56016" s="598"/>
    </row>
    <row r="56017" spans="141:141">
      <c r="EK56017" s="598"/>
    </row>
    <row r="56018" spans="141:141">
      <c r="EK56018" s="598"/>
    </row>
    <row r="56019" spans="141:141">
      <c r="EK56019" s="598"/>
    </row>
    <row r="56020" spans="141:141">
      <c r="EK56020" s="598"/>
    </row>
    <row r="56021" spans="141:141">
      <c r="EK56021" s="598"/>
    </row>
    <row r="56022" spans="141:141">
      <c r="EK56022" s="598"/>
    </row>
    <row r="56023" spans="141:141">
      <c r="EK56023" s="598"/>
    </row>
    <row r="56024" spans="141:141">
      <c r="EK56024" s="598"/>
    </row>
    <row r="56025" spans="141:141">
      <c r="EK56025" s="598"/>
    </row>
    <row r="56026" spans="141:141">
      <c r="EK56026" s="598"/>
    </row>
    <row r="56027" spans="141:141">
      <c r="EK56027" s="598"/>
    </row>
    <row r="56028" spans="141:141">
      <c r="EK56028" s="598"/>
    </row>
    <row r="56029" spans="141:141">
      <c r="EK56029" s="598"/>
    </row>
    <row r="56030" spans="141:141">
      <c r="EK56030" s="598"/>
    </row>
    <row r="56031" spans="141:141">
      <c r="EK56031" s="598"/>
    </row>
    <row r="56032" spans="141:141">
      <c r="EK56032" s="598"/>
    </row>
    <row r="56033" spans="141:141">
      <c r="EK56033" s="598"/>
    </row>
    <row r="56034" spans="141:141">
      <c r="EK56034" s="598"/>
    </row>
    <row r="56035" spans="141:141">
      <c r="EK56035" s="598"/>
    </row>
    <row r="56036" spans="141:141">
      <c r="EK56036" s="598"/>
    </row>
    <row r="56037" spans="141:141">
      <c r="EK56037" s="598"/>
    </row>
    <row r="56038" spans="141:141">
      <c r="EK56038" s="598"/>
    </row>
    <row r="56039" spans="141:141">
      <c r="EK56039" s="598"/>
    </row>
    <row r="56040" spans="141:141">
      <c r="EK56040" s="598"/>
    </row>
    <row r="56041" spans="141:141">
      <c r="EK56041" s="598"/>
    </row>
    <row r="56042" spans="141:141">
      <c r="EK56042" s="598"/>
    </row>
    <row r="56043" spans="141:141">
      <c r="EK56043" s="598"/>
    </row>
    <row r="56044" spans="141:141">
      <c r="EK56044" s="598"/>
    </row>
    <row r="56045" spans="141:141">
      <c r="EK56045" s="598"/>
    </row>
    <row r="56046" spans="141:141">
      <c r="EK56046" s="598"/>
    </row>
    <row r="56047" spans="141:141">
      <c r="EK56047" s="598"/>
    </row>
    <row r="56048" spans="141:141">
      <c r="EK56048" s="598"/>
    </row>
    <row r="56049" spans="141:141">
      <c r="EK56049" s="598"/>
    </row>
    <row r="56050" spans="141:141">
      <c r="EK56050" s="598"/>
    </row>
    <row r="56051" spans="141:141">
      <c r="EK56051" s="598"/>
    </row>
    <row r="56052" spans="141:141">
      <c r="EK56052" s="598"/>
    </row>
    <row r="56053" spans="141:141">
      <c r="EK56053" s="598"/>
    </row>
    <row r="56054" spans="141:141">
      <c r="EK56054" s="598"/>
    </row>
    <row r="56055" spans="141:141">
      <c r="EK56055" s="598"/>
    </row>
    <row r="56056" spans="141:141">
      <c r="EK56056" s="598"/>
    </row>
    <row r="56057" spans="141:141">
      <c r="EK56057" s="598"/>
    </row>
    <row r="56058" spans="141:141">
      <c r="EK56058" s="598"/>
    </row>
    <row r="56059" spans="141:141">
      <c r="EK56059" s="598"/>
    </row>
    <row r="56060" spans="141:141">
      <c r="EK56060" s="598"/>
    </row>
    <row r="56061" spans="141:141">
      <c r="EK56061" s="598"/>
    </row>
    <row r="56062" spans="141:141">
      <c r="EK56062" s="598"/>
    </row>
    <row r="56063" spans="141:141">
      <c r="EK56063" s="598"/>
    </row>
    <row r="56064" spans="141:141">
      <c r="EK56064" s="598"/>
    </row>
    <row r="56065" spans="141:141">
      <c r="EK56065" s="598"/>
    </row>
    <row r="56066" spans="141:141">
      <c r="EK56066" s="598"/>
    </row>
    <row r="56067" spans="141:141">
      <c r="EK56067" s="598"/>
    </row>
    <row r="56068" spans="141:141">
      <c r="EK56068" s="598"/>
    </row>
    <row r="56069" spans="141:141">
      <c r="EK56069" s="598"/>
    </row>
    <row r="56070" spans="141:141">
      <c r="EK56070" s="598"/>
    </row>
    <row r="56071" spans="141:141">
      <c r="EK56071" s="598"/>
    </row>
    <row r="56072" spans="141:141">
      <c r="EK56072" s="598"/>
    </row>
    <row r="56073" spans="141:141">
      <c r="EK56073" s="598"/>
    </row>
    <row r="56074" spans="141:141">
      <c r="EK56074" s="598"/>
    </row>
    <row r="56075" spans="141:141">
      <c r="EK56075" s="598"/>
    </row>
    <row r="56076" spans="141:141">
      <c r="EK56076" s="598"/>
    </row>
    <row r="56077" spans="141:141">
      <c r="EK56077" s="598"/>
    </row>
    <row r="56078" spans="141:141">
      <c r="EK56078" s="598"/>
    </row>
    <row r="56079" spans="141:141">
      <c r="EK56079" s="598"/>
    </row>
    <row r="56080" spans="141:141">
      <c r="EK56080" s="598"/>
    </row>
    <row r="56081" spans="141:141">
      <c r="EK56081" s="598"/>
    </row>
    <row r="56082" spans="141:141">
      <c r="EK56082" s="598"/>
    </row>
    <row r="56083" spans="141:141">
      <c r="EK56083" s="598"/>
    </row>
    <row r="56084" spans="141:141">
      <c r="EK56084" s="598"/>
    </row>
    <row r="56085" spans="141:141">
      <c r="EK56085" s="598"/>
    </row>
    <row r="56086" spans="141:141">
      <c r="EK56086" s="598"/>
    </row>
    <row r="56087" spans="141:141">
      <c r="EK56087" s="598"/>
    </row>
    <row r="56088" spans="141:141">
      <c r="EK56088" s="598"/>
    </row>
    <row r="56089" spans="141:141">
      <c r="EK56089" s="598"/>
    </row>
    <row r="56090" spans="141:141">
      <c r="EK56090" s="598"/>
    </row>
    <row r="56091" spans="141:141">
      <c r="EK56091" s="598"/>
    </row>
    <row r="56092" spans="141:141">
      <c r="EK56092" s="598"/>
    </row>
    <row r="56093" spans="141:141">
      <c r="EK56093" s="598"/>
    </row>
    <row r="56094" spans="141:141">
      <c r="EK56094" s="598"/>
    </row>
    <row r="56095" spans="141:141">
      <c r="EK56095" s="598"/>
    </row>
    <row r="56096" spans="141:141">
      <c r="EK56096" s="598"/>
    </row>
    <row r="56097" spans="141:141">
      <c r="EK56097" s="598"/>
    </row>
    <row r="56098" spans="141:141">
      <c r="EK56098" s="598"/>
    </row>
    <row r="56099" spans="141:141">
      <c r="EK56099" s="598"/>
    </row>
    <row r="56100" spans="141:141">
      <c r="EK56100" s="598"/>
    </row>
    <row r="56101" spans="141:141">
      <c r="EK56101" s="598"/>
    </row>
    <row r="56102" spans="141:141">
      <c r="EK56102" s="598"/>
    </row>
    <row r="56103" spans="141:141">
      <c r="EK56103" s="598"/>
    </row>
    <row r="56104" spans="141:141">
      <c r="EK56104" s="598"/>
    </row>
    <row r="56105" spans="141:141">
      <c r="EK56105" s="598"/>
    </row>
    <row r="56106" spans="141:141">
      <c r="EK56106" s="598"/>
    </row>
    <row r="56107" spans="141:141">
      <c r="EK56107" s="598"/>
    </row>
    <row r="56108" spans="141:141">
      <c r="EK56108" s="598"/>
    </row>
    <row r="56109" spans="141:141">
      <c r="EK56109" s="598"/>
    </row>
    <row r="56110" spans="141:141">
      <c r="EK56110" s="598"/>
    </row>
    <row r="56111" spans="141:141">
      <c r="EK56111" s="598"/>
    </row>
    <row r="56112" spans="141:141">
      <c r="EK56112" s="598"/>
    </row>
    <row r="56113" spans="141:141">
      <c r="EK56113" s="598"/>
    </row>
    <row r="56114" spans="141:141">
      <c r="EK56114" s="598"/>
    </row>
    <row r="56115" spans="141:141">
      <c r="EK56115" s="598"/>
    </row>
    <row r="56116" spans="141:141">
      <c r="EK56116" s="598"/>
    </row>
    <row r="56117" spans="141:141">
      <c r="EK56117" s="598"/>
    </row>
    <row r="56118" spans="141:141">
      <c r="EK56118" s="598"/>
    </row>
    <row r="56119" spans="141:141">
      <c r="EK56119" s="598"/>
    </row>
    <row r="56120" spans="141:141">
      <c r="EK56120" s="598"/>
    </row>
    <row r="56121" spans="141:141">
      <c r="EK56121" s="598"/>
    </row>
    <row r="56122" spans="141:141">
      <c r="EK56122" s="598"/>
    </row>
    <row r="56123" spans="141:141">
      <c r="EK56123" s="598"/>
    </row>
    <row r="56124" spans="141:141">
      <c r="EK56124" s="598"/>
    </row>
    <row r="56125" spans="141:141">
      <c r="EK56125" s="598"/>
    </row>
    <row r="56126" spans="141:141">
      <c r="EK56126" s="598"/>
    </row>
    <row r="56127" spans="141:141">
      <c r="EK56127" s="598"/>
    </row>
    <row r="56128" spans="141:141">
      <c r="EK56128" s="598"/>
    </row>
    <row r="56129" spans="141:141">
      <c r="EK56129" s="598"/>
    </row>
    <row r="56130" spans="141:141">
      <c r="EK56130" s="598"/>
    </row>
    <row r="56131" spans="141:141">
      <c r="EK56131" s="598"/>
    </row>
    <row r="56132" spans="141:141">
      <c r="EK56132" s="598"/>
    </row>
    <row r="56133" spans="141:141">
      <c r="EK56133" s="598"/>
    </row>
    <row r="56134" spans="141:141">
      <c r="EK56134" s="598"/>
    </row>
    <row r="56135" spans="141:141">
      <c r="EK56135" s="598"/>
    </row>
    <row r="56136" spans="141:141">
      <c r="EK56136" s="598"/>
    </row>
    <row r="56137" spans="141:141">
      <c r="EK56137" s="598"/>
    </row>
    <row r="56138" spans="141:141">
      <c r="EK56138" s="598"/>
    </row>
    <row r="56139" spans="141:141">
      <c r="EK56139" s="598"/>
    </row>
    <row r="56140" spans="141:141">
      <c r="EK56140" s="598"/>
    </row>
    <row r="56141" spans="141:141">
      <c r="EK56141" s="598"/>
    </row>
    <row r="56142" spans="141:141">
      <c r="EK56142" s="598"/>
    </row>
    <row r="56143" spans="141:141">
      <c r="EK56143" s="598"/>
    </row>
    <row r="56144" spans="141:141">
      <c r="EK56144" s="598"/>
    </row>
    <row r="56145" spans="141:141">
      <c r="EK56145" s="598"/>
    </row>
    <row r="56146" spans="141:141">
      <c r="EK56146" s="598"/>
    </row>
    <row r="56147" spans="141:141">
      <c r="EK56147" s="598"/>
    </row>
    <row r="56148" spans="141:141">
      <c r="EK56148" s="598"/>
    </row>
    <row r="56149" spans="141:141">
      <c r="EK56149" s="598"/>
    </row>
    <row r="56150" spans="141:141">
      <c r="EK56150" s="598"/>
    </row>
    <row r="56151" spans="141:141">
      <c r="EK56151" s="598"/>
    </row>
    <row r="56152" spans="141:141">
      <c r="EK56152" s="598"/>
    </row>
    <row r="56153" spans="141:141">
      <c r="EK56153" s="598"/>
    </row>
    <row r="56154" spans="141:141">
      <c r="EK56154" s="598"/>
    </row>
    <row r="56155" spans="141:141">
      <c r="EK56155" s="598"/>
    </row>
    <row r="56156" spans="141:141">
      <c r="EK56156" s="598"/>
    </row>
    <row r="56157" spans="141:141">
      <c r="EK56157" s="598"/>
    </row>
    <row r="56158" spans="141:141">
      <c r="EK56158" s="598"/>
    </row>
    <row r="56159" spans="141:141">
      <c r="EK56159" s="598"/>
    </row>
    <row r="56160" spans="141:141">
      <c r="EK56160" s="598"/>
    </row>
    <row r="56161" spans="141:141">
      <c r="EK56161" s="598"/>
    </row>
    <row r="56162" spans="141:141">
      <c r="EK56162" s="598"/>
    </row>
    <row r="56163" spans="141:141">
      <c r="EK56163" s="598"/>
    </row>
    <row r="56164" spans="141:141">
      <c r="EK56164" s="598"/>
    </row>
    <row r="56165" spans="141:141">
      <c r="EK56165" s="598"/>
    </row>
    <row r="56166" spans="141:141">
      <c r="EK56166" s="598"/>
    </row>
    <row r="56167" spans="141:141">
      <c r="EK56167" s="598"/>
    </row>
    <row r="56168" spans="141:141">
      <c r="EK56168" s="598"/>
    </row>
    <row r="56169" spans="141:141">
      <c r="EK56169" s="598"/>
    </row>
    <row r="56170" spans="141:141">
      <c r="EK56170" s="598"/>
    </row>
    <row r="56171" spans="141:141">
      <c r="EK56171" s="598"/>
    </row>
    <row r="56172" spans="141:141">
      <c r="EK56172" s="598"/>
    </row>
    <row r="56173" spans="141:141">
      <c r="EK56173" s="598"/>
    </row>
    <row r="56174" spans="141:141">
      <c r="EK56174" s="598"/>
    </row>
    <row r="56175" spans="141:141">
      <c r="EK56175" s="598"/>
    </row>
    <row r="56176" spans="141:141">
      <c r="EK56176" s="598"/>
    </row>
    <row r="56177" spans="141:141">
      <c r="EK56177" s="598"/>
    </row>
    <row r="56178" spans="141:141">
      <c r="EK56178" s="598"/>
    </row>
    <row r="56179" spans="141:141">
      <c r="EK56179" s="598"/>
    </row>
    <row r="56180" spans="141:141">
      <c r="EK56180" s="598"/>
    </row>
    <row r="56181" spans="141:141">
      <c r="EK56181" s="598"/>
    </row>
    <row r="56182" spans="141:141">
      <c r="EK56182" s="598"/>
    </row>
    <row r="56183" spans="141:141">
      <c r="EK56183" s="598"/>
    </row>
    <row r="56184" spans="141:141">
      <c r="EK56184" s="598"/>
    </row>
    <row r="56185" spans="141:141">
      <c r="EK56185" s="598"/>
    </row>
    <row r="56186" spans="141:141">
      <c r="EK56186" s="598"/>
    </row>
    <row r="56187" spans="141:141">
      <c r="EK56187" s="598"/>
    </row>
    <row r="56188" spans="141:141">
      <c r="EK56188" s="598"/>
    </row>
    <row r="56189" spans="141:141">
      <c r="EK56189" s="598"/>
    </row>
    <row r="56190" spans="141:141">
      <c r="EK56190" s="598"/>
    </row>
    <row r="56191" spans="141:141">
      <c r="EK56191" s="598"/>
    </row>
    <row r="56192" spans="141:141">
      <c r="EK56192" s="598"/>
    </row>
    <row r="56193" spans="141:141">
      <c r="EK56193" s="598"/>
    </row>
    <row r="56194" spans="141:141">
      <c r="EK56194" s="598"/>
    </row>
    <row r="56195" spans="141:141">
      <c r="EK56195" s="598"/>
    </row>
    <row r="56196" spans="141:141">
      <c r="EK56196" s="598"/>
    </row>
    <row r="56197" spans="141:141">
      <c r="EK56197" s="598"/>
    </row>
    <row r="56198" spans="141:141">
      <c r="EK56198" s="598"/>
    </row>
    <row r="56199" spans="141:141">
      <c r="EK56199" s="598"/>
    </row>
    <row r="56200" spans="141:141">
      <c r="EK56200" s="598"/>
    </row>
    <row r="56201" spans="141:141">
      <c r="EK56201" s="598"/>
    </row>
    <row r="56202" spans="141:141">
      <c r="EK56202" s="598"/>
    </row>
    <row r="56203" spans="141:141">
      <c r="EK56203" s="598"/>
    </row>
    <row r="56204" spans="141:141">
      <c r="EK56204" s="598"/>
    </row>
    <row r="56205" spans="141:141">
      <c r="EK56205" s="598"/>
    </row>
    <row r="56206" spans="141:141">
      <c r="EK56206" s="598"/>
    </row>
    <row r="56207" spans="141:141">
      <c r="EK56207" s="598"/>
    </row>
    <row r="56208" spans="141:141">
      <c r="EK56208" s="598"/>
    </row>
    <row r="56209" spans="141:141">
      <c r="EK56209" s="598"/>
    </row>
    <row r="56210" spans="141:141">
      <c r="EK56210" s="598"/>
    </row>
    <row r="56211" spans="141:141">
      <c r="EK56211" s="598"/>
    </row>
    <row r="56212" spans="141:141">
      <c r="EK56212" s="598"/>
    </row>
    <row r="56213" spans="141:141">
      <c r="EK56213" s="598"/>
    </row>
    <row r="56214" spans="141:141">
      <c r="EK56214" s="598"/>
    </row>
    <row r="56215" spans="141:141">
      <c r="EK56215" s="598"/>
    </row>
    <row r="56216" spans="141:141">
      <c r="EK56216" s="598"/>
    </row>
    <row r="56217" spans="141:141">
      <c r="EK56217" s="598"/>
    </row>
    <row r="56218" spans="141:141">
      <c r="EK56218" s="598"/>
    </row>
    <row r="56219" spans="141:141">
      <c r="EK56219" s="598"/>
    </row>
    <row r="56220" spans="141:141">
      <c r="EK56220" s="598"/>
    </row>
    <row r="56221" spans="141:141">
      <c r="EK56221" s="598"/>
    </row>
    <row r="56222" spans="141:141">
      <c r="EK56222" s="598"/>
    </row>
    <row r="56223" spans="141:141">
      <c r="EK56223" s="598"/>
    </row>
    <row r="56224" spans="141:141">
      <c r="EK56224" s="598"/>
    </row>
    <row r="56225" spans="141:141">
      <c r="EK56225" s="598"/>
    </row>
    <row r="56226" spans="141:141">
      <c r="EK56226" s="598"/>
    </row>
    <row r="56227" spans="141:141">
      <c r="EK56227" s="598"/>
    </row>
    <row r="56228" spans="141:141">
      <c r="EK56228" s="598"/>
    </row>
    <row r="56229" spans="141:141">
      <c r="EK56229" s="598"/>
    </row>
    <row r="56230" spans="141:141">
      <c r="EK56230" s="598"/>
    </row>
    <row r="56231" spans="141:141">
      <c r="EK56231" s="598"/>
    </row>
    <row r="56232" spans="141:141">
      <c r="EK56232" s="598"/>
    </row>
    <row r="56233" spans="141:141">
      <c r="EK56233" s="598"/>
    </row>
    <row r="56234" spans="141:141">
      <c r="EK56234" s="598"/>
    </row>
    <row r="56235" spans="141:141">
      <c r="EK56235" s="598"/>
    </row>
    <row r="56236" spans="141:141">
      <c r="EK56236" s="598"/>
    </row>
    <row r="56237" spans="141:141">
      <c r="EK56237" s="598"/>
    </row>
    <row r="56238" spans="141:141">
      <c r="EK56238" s="598"/>
    </row>
    <row r="56239" spans="141:141">
      <c r="EK56239" s="598"/>
    </row>
    <row r="56240" spans="141:141">
      <c r="EK56240" s="598"/>
    </row>
    <row r="56241" spans="141:141">
      <c r="EK56241" s="598"/>
    </row>
    <row r="56242" spans="141:141">
      <c r="EK56242" s="598"/>
    </row>
    <row r="56243" spans="141:141">
      <c r="EK56243" s="598"/>
    </row>
    <row r="56244" spans="141:141">
      <c r="EK56244" s="598"/>
    </row>
    <row r="56245" spans="141:141">
      <c r="EK56245" s="598"/>
    </row>
    <row r="56246" spans="141:141">
      <c r="EK56246" s="598"/>
    </row>
    <row r="56247" spans="141:141">
      <c r="EK56247" s="598"/>
    </row>
    <row r="56248" spans="141:141">
      <c r="EK56248" s="598"/>
    </row>
    <row r="56249" spans="141:141">
      <c r="EK56249" s="598"/>
    </row>
    <row r="56250" spans="141:141">
      <c r="EK56250" s="598"/>
    </row>
    <row r="56251" spans="141:141">
      <c r="EK56251" s="598"/>
    </row>
    <row r="56252" spans="141:141">
      <c r="EK56252" s="598"/>
    </row>
    <row r="56253" spans="141:141">
      <c r="EK56253" s="598"/>
    </row>
    <row r="56254" spans="141:141">
      <c r="EK56254" s="598"/>
    </row>
    <row r="56255" spans="141:141">
      <c r="EK56255" s="598"/>
    </row>
    <row r="56256" spans="141:141">
      <c r="EK56256" s="598"/>
    </row>
    <row r="56257" spans="141:141">
      <c r="EK56257" s="598"/>
    </row>
    <row r="56258" spans="141:141">
      <c r="EK56258" s="598"/>
    </row>
    <row r="56259" spans="141:141">
      <c r="EK56259" s="598"/>
    </row>
    <row r="56260" spans="141:141">
      <c r="EK56260" s="598"/>
    </row>
    <row r="56261" spans="141:141">
      <c r="EK56261" s="598"/>
    </row>
    <row r="56262" spans="141:141">
      <c r="EK56262" s="598"/>
    </row>
    <row r="56263" spans="141:141">
      <c r="EK56263" s="598"/>
    </row>
    <row r="56264" spans="141:141">
      <c r="EK56264" s="598"/>
    </row>
    <row r="56265" spans="141:141">
      <c r="EK56265" s="598"/>
    </row>
    <row r="56266" spans="141:141">
      <c r="EK56266" s="598"/>
    </row>
    <row r="56267" spans="141:141">
      <c r="EK56267" s="598"/>
    </row>
    <row r="56268" spans="141:141">
      <c r="EK56268" s="598"/>
    </row>
    <row r="56269" spans="141:141">
      <c r="EK56269" s="598"/>
    </row>
    <row r="56270" spans="141:141">
      <c r="EK56270" s="598"/>
    </row>
    <row r="56271" spans="141:141">
      <c r="EK56271" s="598"/>
    </row>
    <row r="56272" spans="141:141">
      <c r="EK56272" s="598"/>
    </row>
    <row r="56273" spans="141:141">
      <c r="EK56273" s="598"/>
    </row>
    <row r="56274" spans="141:141">
      <c r="EK56274" s="598"/>
    </row>
    <row r="56275" spans="141:141">
      <c r="EK56275" s="598"/>
    </row>
    <row r="56276" spans="141:141">
      <c r="EK56276" s="598"/>
    </row>
    <row r="56277" spans="141:141">
      <c r="EK56277" s="598"/>
    </row>
    <row r="56278" spans="141:141">
      <c r="EK56278" s="598"/>
    </row>
    <row r="56279" spans="141:141">
      <c r="EK56279" s="598"/>
    </row>
    <row r="56280" spans="141:141">
      <c r="EK56280" s="598"/>
    </row>
    <row r="56281" spans="141:141">
      <c r="EK56281" s="598"/>
    </row>
    <row r="56282" spans="141:141">
      <c r="EK56282" s="598"/>
    </row>
    <row r="56283" spans="141:141">
      <c r="EK56283" s="598"/>
    </row>
    <row r="56284" spans="141:141">
      <c r="EK56284" s="598"/>
    </row>
    <row r="56285" spans="141:141">
      <c r="EK56285" s="598"/>
    </row>
    <row r="56286" spans="141:141">
      <c r="EK56286" s="598"/>
    </row>
    <row r="56287" spans="141:141">
      <c r="EK56287" s="598"/>
    </row>
    <row r="56288" spans="141:141">
      <c r="EK56288" s="598"/>
    </row>
    <row r="56289" spans="141:141">
      <c r="EK56289" s="598"/>
    </row>
    <row r="56290" spans="141:141">
      <c r="EK56290" s="598"/>
    </row>
    <row r="56291" spans="141:141">
      <c r="EK56291" s="598"/>
    </row>
    <row r="56292" spans="141:141">
      <c r="EK56292" s="598"/>
    </row>
    <row r="56293" spans="141:141">
      <c r="EK56293" s="598"/>
    </row>
    <row r="56294" spans="141:141">
      <c r="EK56294" s="598"/>
    </row>
    <row r="56295" spans="141:141">
      <c r="EK56295" s="598"/>
    </row>
    <row r="56296" spans="141:141">
      <c r="EK56296" s="598"/>
    </row>
    <row r="56297" spans="141:141">
      <c r="EK56297" s="598"/>
    </row>
    <row r="56298" spans="141:141">
      <c r="EK56298" s="598"/>
    </row>
    <row r="56299" spans="141:141">
      <c r="EK56299" s="598"/>
    </row>
    <row r="56300" spans="141:141">
      <c r="EK56300" s="598"/>
    </row>
    <row r="56301" spans="141:141">
      <c r="EK56301" s="598"/>
    </row>
    <row r="56302" spans="141:141">
      <c r="EK56302" s="598"/>
    </row>
    <row r="56303" spans="141:141">
      <c r="EK56303" s="598"/>
    </row>
    <row r="56304" spans="141:141">
      <c r="EK56304" s="598"/>
    </row>
    <row r="56305" spans="141:141">
      <c r="EK56305" s="598"/>
    </row>
    <row r="56306" spans="141:141">
      <c r="EK56306" s="598"/>
    </row>
    <row r="56307" spans="141:141">
      <c r="EK56307" s="598"/>
    </row>
    <row r="56308" spans="141:141">
      <c r="EK56308" s="598"/>
    </row>
    <row r="56309" spans="141:141">
      <c r="EK56309" s="598"/>
    </row>
    <row r="56310" spans="141:141">
      <c r="EK56310" s="598"/>
    </row>
    <row r="56311" spans="141:141">
      <c r="EK56311" s="598"/>
    </row>
    <row r="56312" spans="141:141">
      <c r="EK56312" s="598"/>
    </row>
    <row r="56313" spans="141:141">
      <c r="EK56313" s="598"/>
    </row>
    <row r="56314" spans="141:141">
      <c r="EK56314" s="598"/>
    </row>
    <row r="56315" spans="141:141">
      <c r="EK56315" s="598"/>
    </row>
    <row r="56316" spans="141:141">
      <c r="EK56316" s="598"/>
    </row>
    <row r="56317" spans="141:141">
      <c r="EK56317" s="598"/>
    </row>
    <row r="56318" spans="141:141">
      <c r="EK56318" s="598"/>
    </row>
    <row r="56319" spans="141:141">
      <c r="EK56319" s="598"/>
    </row>
    <row r="56320" spans="141:141">
      <c r="EK56320" s="598"/>
    </row>
    <row r="56321" spans="141:141">
      <c r="EK56321" s="598"/>
    </row>
    <row r="56322" spans="141:141">
      <c r="EK56322" s="598"/>
    </row>
    <row r="56323" spans="141:141">
      <c r="EK56323" s="598"/>
    </row>
    <row r="56324" spans="141:141">
      <c r="EK56324" s="598"/>
    </row>
    <row r="56325" spans="141:141">
      <c r="EK56325" s="598"/>
    </row>
    <row r="56326" spans="141:141">
      <c r="EK56326" s="598"/>
    </row>
    <row r="56327" spans="141:141">
      <c r="EK56327" s="598"/>
    </row>
    <row r="56328" spans="141:141">
      <c r="EK56328" s="598"/>
    </row>
    <row r="56329" spans="141:141">
      <c r="EK56329" s="598"/>
    </row>
    <row r="56330" spans="141:141">
      <c r="EK56330" s="598"/>
    </row>
    <row r="56331" spans="141:141">
      <c r="EK56331" s="598"/>
    </row>
    <row r="56332" spans="141:141">
      <c r="EK56332" s="598"/>
    </row>
    <row r="56333" spans="141:141">
      <c r="EK56333" s="598"/>
    </row>
    <row r="56334" spans="141:141">
      <c r="EK56334" s="598"/>
    </row>
    <row r="56335" spans="141:141">
      <c r="EK56335" s="598"/>
    </row>
    <row r="56336" spans="141:141">
      <c r="EK56336" s="598"/>
    </row>
    <row r="56337" spans="141:141">
      <c r="EK56337" s="598"/>
    </row>
    <row r="56338" spans="141:141">
      <c r="EK56338" s="598"/>
    </row>
    <row r="56339" spans="141:141">
      <c r="EK56339" s="598"/>
    </row>
    <row r="56340" spans="141:141">
      <c r="EK56340" s="598"/>
    </row>
    <row r="56341" spans="141:141">
      <c r="EK56341" s="598"/>
    </row>
    <row r="56342" spans="141:141">
      <c r="EK56342" s="598"/>
    </row>
    <row r="56343" spans="141:141">
      <c r="EK56343" s="598"/>
    </row>
    <row r="56344" spans="141:141">
      <c r="EK56344" s="598"/>
    </row>
    <row r="56345" spans="141:141">
      <c r="EK56345" s="598"/>
    </row>
    <row r="56346" spans="141:141">
      <c r="EK56346" s="598"/>
    </row>
    <row r="56347" spans="141:141">
      <c r="EK56347" s="598"/>
    </row>
    <row r="56348" spans="141:141">
      <c r="EK56348" s="598"/>
    </row>
    <row r="56349" spans="141:141">
      <c r="EK56349" s="598"/>
    </row>
    <row r="56350" spans="141:141">
      <c r="EK56350" s="598"/>
    </row>
    <row r="56351" spans="141:141">
      <c r="EK56351" s="598"/>
    </row>
    <row r="56352" spans="141:141">
      <c r="EK56352" s="598"/>
    </row>
    <row r="56353" spans="141:141">
      <c r="EK56353" s="598"/>
    </row>
    <row r="56354" spans="141:141">
      <c r="EK56354" s="598"/>
    </row>
    <row r="56355" spans="141:141">
      <c r="EK56355" s="598"/>
    </row>
    <row r="56356" spans="141:141">
      <c r="EK56356" s="598"/>
    </row>
    <row r="56357" spans="141:141">
      <c r="EK56357" s="598"/>
    </row>
    <row r="56358" spans="141:141">
      <c r="EK56358" s="598"/>
    </row>
    <row r="56359" spans="141:141">
      <c r="EK56359" s="598"/>
    </row>
    <row r="56360" spans="141:141">
      <c r="EK56360" s="598"/>
    </row>
    <row r="56361" spans="141:141">
      <c r="EK56361" s="598"/>
    </row>
    <row r="56362" spans="141:141">
      <c r="EK56362" s="598"/>
    </row>
    <row r="56363" spans="141:141">
      <c r="EK56363" s="598"/>
    </row>
    <row r="56364" spans="141:141">
      <c r="EK56364" s="598"/>
    </row>
    <row r="56365" spans="141:141">
      <c r="EK56365" s="598"/>
    </row>
    <row r="56366" spans="141:141">
      <c r="EK56366" s="598"/>
    </row>
    <row r="56367" spans="141:141">
      <c r="EK56367" s="598"/>
    </row>
    <row r="56368" spans="141:141">
      <c r="EK56368" s="598"/>
    </row>
    <row r="56369" spans="141:141">
      <c r="EK56369" s="598"/>
    </row>
    <row r="56370" spans="141:141">
      <c r="EK56370" s="598"/>
    </row>
    <row r="56371" spans="141:141">
      <c r="EK56371" s="598"/>
    </row>
    <row r="56372" spans="141:141">
      <c r="EK56372" s="598"/>
    </row>
    <row r="56373" spans="141:141">
      <c r="EK56373" s="598"/>
    </row>
    <row r="56374" spans="141:141">
      <c r="EK56374" s="598"/>
    </row>
    <row r="56375" spans="141:141">
      <c r="EK56375" s="598"/>
    </row>
    <row r="56376" spans="141:141">
      <c r="EK56376" s="598"/>
    </row>
    <row r="56377" spans="141:141">
      <c r="EK56377" s="598"/>
    </row>
    <row r="56378" spans="141:141">
      <c r="EK56378" s="598"/>
    </row>
    <row r="56379" spans="141:141">
      <c r="EK56379" s="598"/>
    </row>
    <row r="56380" spans="141:141">
      <c r="EK56380" s="598"/>
    </row>
    <row r="56381" spans="141:141">
      <c r="EK56381" s="598"/>
    </row>
    <row r="56382" spans="141:141">
      <c r="EK56382" s="598"/>
    </row>
    <row r="56383" spans="141:141">
      <c r="EK56383" s="598"/>
    </row>
    <row r="56384" spans="141:141">
      <c r="EK56384" s="598"/>
    </row>
    <row r="56385" spans="141:141">
      <c r="EK56385" s="598"/>
    </row>
    <row r="56386" spans="141:141">
      <c r="EK56386" s="598"/>
    </row>
    <row r="56387" spans="141:141">
      <c r="EK56387" s="598"/>
    </row>
    <row r="56388" spans="141:141">
      <c r="EK56388" s="598"/>
    </row>
    <row r="56389" spans="141:141">
      <c r="EK56389" s="598"/>
    </row>
    <row r="56390" spans="141:141">
      <c r="EK56390" s="598"/>
    </row>
    <row r="56391" spans="141:141">
      <c r="EK56391" s="598"/>
    </row>
    <row r="56392" spans="141:141">
      <c r="EK56392" s="598"/>
    </row>
    <row r="56393" spans="141:141">
      <c r="EK56393" s="598"/>
    </row>
    <row r="56394" spans="141:141">
      <c r="EK56394" s="598"/>
    </row>
    <row r="56395" spans="141:141">
      <c r="EK56395" s="598"/>
    </row>
    <row r="56396" spans="141:141">
      <c r="EK56396" s="598"/>
    </row>
    <row r="56397" spans="141:141">
      <c r="EK56397" s="598"/>
    </row>
    <row r="56398" spans="141:141">
      <c r="EK56398" s="598"/>
    </row>
    <row r="56399" spans="141:141">
      <c r="EK56399" s="598"/>
    </row>
    <row r="56400" spans="141:141">
      <c r="EK56400" s="598"/>
    </row>
    <row r="56401" spans="141:141">
      <c r="EK56401" s="598"/>
    </row>
    <row r="56402" spans="141:141">
      <c r="EK56402" s="598"/>
    </row>
    <row r="56403" spans="141:141">
      <c r="EK56403" s="598"/>
    </row>
    <row r="56404" spans="141:141">
      <c r="EK56404" s="598"/>
    </row>
    <row r="56405" spans="141:141">
      <c r="EK56405" s="598"/>
    </row>
    <row r="56406" spans="141:141">
      <c r="EK56406" s="598"/>
    </row>
    <row r="56407" spans="141:141">
      <c r="EK56407" s="598"/>
    </row>
    <row r="56408" spans="141:141">
      <c r="EK56408" s="598"/>
    </row>
    <row r="56409" spans="141:141">
      <c r="EK56409" s="598"/>
    </row>
    <row r="56410" spans="141:141">
      <c r="EK56410" s="598"/>
    </row>
    <row r="56411" spans="141:141">
      <c r="EK56411" s="598"/>
    </row>
    <row r="56412" spans="141:141">
      <c r="EK56412" s="598"/>
    </row>
    <row r="56413" spans="141:141">
      <c r="EK56413" s="598"/>
    </row>
    <row r="56414" spans="141:141">
      <c r="EK56414" s="598"/>
    </row>
    <row r="56415" spans="141:141">
      <c r="EK56415" s="598"/>
    </row>
    <row r="56416" spans="141:141">
      <c r="EK56416" s="598"/>
    </row>
    <row r="56417" spans="141:141">
      <c r="EK56417" s="598"/>
    </row>
    <row r="56418" spans="141:141">
      <c r="EK56418" s="598"/>
    </row>
    <row r="56419" spans="141:141">
      <c r="EK56419" s="598"/>
    </row>
    <row r="56420" spans="141:141">
      <c r="EK56420" s="598"/>
    </row>
    <row r="56421" spans="141:141">
      <c r="EK56421" s="598"/>
    </row>
    <row r="56422" spans="141:141">
      <c r="EK56422" s="598"/>
    </row>
    <row r="56423" spans="141:141">
      <c r="EK56423" s="598"/>
    </row>
    <row r="56424" spans="141:141">
      <c r="EK56424" s="598"/>
    </row>
    <row r="56425" spans="141:141">
      <c r="EK56425" s="598"/>
    </row>
    <row r="56426" spans="141:141">
      <c r="EK56426" s="598"/>
    </row>
    <row r="56427" spans="141:141">
      <c r="EK56427" s="598"/>
    </row>
    <row r="56428" spans="141:141">
      <c r="EK56428" s="598"/>
    </row>
    <row r="56429" spans="141:141">
      <c r="EK56429" s="598"/>
    </row>
    <row r="56430" spans="141:141">
      <c r="EK56430" s="598"/>
    </row>
    <row r="56431" spans="141:141">
      <c r="EK56431" s="598"/>
    </row>
    <row r="56432" spans="141:141">
      <c r="EK56432" s="598"/>
    </row>
    <row r="56433" spans="141:141">
      <c r="EK56433" s="598"/>
    </row>
    <row r="56434" spans="141:141">
      <c r="EK56434" s="598"/>
    </row>
    <row r="56435" spans="141:141">
      <c r="EK56435" s="598"/>
    </row>
    <row r="56436" spans="141:141">
      <c r="EK56436" s="598"/>
    </row>
    <row r="56437" spans="141:141">
      <c r="EK56437" s="598"/>
    </row>
    <row r="56438" spans="141:141">
      <c r="EK56438" s="598"/>
    </row>
    <row r="56439" spans="141:141">
      <c r="EK56439" s="598"/>
    </row>
    <row r="56440" spans="141:141">
      <c r="EK56440" s="598"/>
    </row>
    <row r="56441" spans="141:141">
      <c r="EK56441" s="598"/>
    </row>
    <row r="56442" spans="141:141">
      <c r="EK56442" s="598"/>
    </row>
    <row r="56443" spans="141:141">
      <c r="EK56443" s="598"/>
    </row>
    <row r="56444" spans="141:141">
      <c r="EK56444" s="598"/>
    </row>
    <row r="56445" spans="141:141">
      <c r="EK56445" s="598"/>
    </row>
    <row r="56446" spans="141:141">
      <c r="EK56446" s="598"/>
    </row>
    <row r="56447" spans="141:141">
      <c r="EK56447" s="598"/>
    </row>
    <row r="56448" spans="141:141">
      <c r="EK56448" s="598"/>
    </row>
    <row r="56449" spans="141:141">
      <c r="EK56449" s="598"/>
    </row>
    <row r="56450" spans="141:141">
      <c r="EK56450" s="598"/>
    </row>
    <row r="56451" spans="141:141">
      <c r="EK56451" s="598"/>
    </row>
    <row r="56452" spans="141:141">
      <c r="EK56452" s="598"/>
    </row>
    <row r="56453" spans="141:141">
      <c r="EK56453" s="598"/>
    </row>
    <row r="56454" spans="141:141">
      <c r="EK56454" s="598"/>
    </row>
    <row r="56455" spans="141:141">
      <c r="EK56455" s="598"/>
    </row>
    <row r="56456" spans="141:141">
      <c r="EK56456" s="598"/>
    </row>
    <row r="56457" spans="141:141">
      <c r="EK56457" s="598"/>
    </row>
    <row r="56458" spans="141:141">
      <c r="EK56458" s="598"/>
    </row>
    <row r="56459" spans="141:141">
      <c r="EK56459" s="598"/>
    </row>
    <row r="56460" spans="141:141">
      <c r="EK56460" s="598"/>
    </row>
    <row r="56461" spans="141:141">
      <c r="EK56461" s="598"/>
    </row>
    <row r="56462" spans="141:141">
      <c r="EK56462" s="598"/>
    </row>
    <row r="56463" spans="141:141">
      <c r="EK56463" s="598"/>
    </row>
    <row r="56464" spans="141:141">
      <c r="EK56464" s="598"/>
    </row>
    <row r="56465" spans="141:141">
      <c r="EK56465" s="598"/>
    </row>
    <row r="56466" spans="141:141">
      <c r="EK56466" s="598"/>
    </row>
    <row r="56467" spans="141:141">
      <c r="EK56467" s="598"/>
    </row>
    <row r="56468" spans="141:141">
      <c r="EK56468" s="598"/>
    </row>
    <row r="56469" spans="141:141">
      <c r="EK56469" s="598"/>
    </row>
    <row r="56470" spans="141:141">
      <c r="EK56470" s="598"/>
    </row>
    <row r="56471" spans="141:141">
      <c r="EK56471" s="598"/>
    </row>
    <row r="56472" spans="141:141">
      <c r="EK56472" s="598"/>
    </row>
    <row r="56473" spans="141:141">
      <c r="EK56473" s="598"/>
    </row>
    <row r="56474" spans="141:141">
      <c r="EK56474" s="598"/>
    </row>
    <row r="56475" spans="141:141">
      <c r="EK56475" s="598"/>
    </row>
    <row r="56476" spans="141:141">
      <c r="EK56476" s="598"/>
    </row>
    <row r="56477" spans="141:141">
      <c r="EK56477" s="598"/>
    </row>
    <row r="56478" spans="141:141">
      <c r="EK56478" s="598"/>
    </row>
    <row r="56479" spans="141:141">
      <c r="EK56479" s="598"/>
    </row>
    <row r="56480" spans="141:141">
      <c r="EK56480" s="598"/>
    </row>
    <row r="56481" spans="141:141">
      <c r="EK56481" s="598"/>
    </row>
    <row r="56482" spans="141:141">
      <c r="EK56482" s="598"/>
    </row>
    <row r="56483" spans="141:141">
      <c r="EK56483" s="598"/>
    </row>
    <row r="56484" spans="141:141">
      <c r="EK56484" s="598"/>
    </row>
    <row r="56485" spans="141:141">
      <c r="EK56485" s="598"/>
    </row>
    <row r="56486" spans="141:141">
      <c r="EK56486" s="598"/>
    </row>
    <row r="56487" spans="141:141">
      <c r="EK56487" s="598"/>
    </row>
    <row r="56488" spans="141:141">
      <c r="EK56488" s="598"/>
    </row>
    <row r="56489" spans="141:141">
      <c r="EK56489" s="598"/>
    </row>
    <row r="56490" spans="141:141">
      <c r="EK56490" s="598"/>
    </row>
    <row r="56491" spans="141:141">
      <c r="EK56491" s="598"/>
    </row>
    <row r="56492" spans="141:141">
      <c r="EK56492" s="598"/>
    </row>
    <row r="56493" spans="141:141">
      <c r="EK56493" s="598"/>
    </row>
    <row r="56494" spans="141:141">
      <c r="EK56494" s="598"/>
    </row>
    <row r="56495" spans="141:141">
      <c r="EK56495" s="598"/>
    </row>
    <row r="56496" spans="141:141">
      <c r="EK56496" s="598"/>
    </row>
    <row r="56497" spans="141:141">
      <c r="EK56497" s="598"/>
    </row>
    <row r="56498" spans="141:141">
      <c r="EK56498" s="598"/>
    </row>
    <row r="56499" spans="141:141">
      <c r="EK56499" s="598"/>
    </row>
    <row r="56500" spans="141:141">
      <c r="EK56500" s="598"/>
    </row>
    <row r="56501" spans="141:141">
      <c r="EK56501" s="598"/>
    </row>
    <row r="56502" spans="141:141">
      <c r="EK56502" s="598"/>
    </row>
    <row r="56503" spans="141:141">
      <c r="EK56503" s="598"/>
    </row>
    <row r="56504" spans="141:141">
      <c r="EK56504" s="598"/>
    </row>
    <row r="56505" spans="141:141">
      <c r="EK56505" s="598"/>
    </row>
    <row r="56506" spans="141:141">
      <c r="EK56506" s="598"/>
    </row>
    <row r="56507" spans="141:141">
      <c r="EK56507" s="598"/>
    </row>
    <row r="56508" spans="141:141">
      <c r="EK56508" s="598"/>
    </row>
    <row r="56509" spans="141:141">
      <c r="EK56509" s="598"/>
    </row>
    <row r="56510" spans="141:141">
      <c r="EK56510" s="598"/>
    </row>
    <row r="56511" spans="141:141">
      <c r="EK56511" s="598"/>
    </row>
    <row r="56512" spans="141:141">
      <c r="EK56512" s="598"/>
    </row>
    <row r="56513" spans="141:141">
      <c r="EK56513" s="598"/>
    </row>
    <row r="56514" spans="141:141">
      <c r="EK56514" s="598"/>
    </row>
    <row r="56515" spans="141:141">
      <c r="EK56515" s="598"/>
    </row>
    <row r="56516" spans="141:141">
      <c r="EK56516" s="598"/>
    </row>
    <row r="56517" spans="141:141">
      <c r="EK56517" s="598"/>
    </row>
    <row r="56518" spans="141:141">
      <c r="EK56518" s="598"/>
    </row>
    <row r="56519" spans="141:141">
      <c r="EK56519" s="598"/>
    </row>
    <row r="56520" spans="141:141">
      <c r="EK56520" s="598"/>
    </row>
    <row r="56521" spans="141:141">
      <c r="EK56521" s="598"/>
    </row>
    <row r="56522" spans="141:141">
      <c r="EK56522" s="598"/>
    </row>
    <row r="56523" spans="141:141">
      <c r="EK56523" s="598"/>
    </row>
    <row r="56524" spans="141:141">
      <c r="EK56524" s="598"/>
    </row>
    <row r="56525" spans="141:141">
      <c r="EK56525" s="598"/>
    </row>
    <row r="56526" spans="141:141">
      <c r="EK56526" s="598"/>
    </row>
    <row r="56527" spans="141:141">
      <c r="EK56527" s="598"/>
    </row>
    <row r="56528" spans="141:141">
      <c r="EK56528" s="598"/>
    </row>
    <row r="56529" spans="141:141">
      <c r="EK56529" s="598"/>
    </row>
    <row r="56530" spans="141:141">
      <c r="EK56530" s="598"/>
    </row>
    <row r="56531" spans="141:141">
      <c r="EK56531" s="598"/>
    </row>
    <row r="56532" spans="141:141">
      <c r="EK56532" s="598"/>
    </row>
    <row r="56533" spans="141:141">
      <c r="EK56533" s="598"/>
    </row>
    <row r="56534" spans="141:141">
      <c r="EK56534" s="598"/>
    </row>
    <row r="56535" spans="141:141">
      <c r="EK56535" s="598"/>
    </row>
    <row r="56536" spans="141:141">
      <c r="EK56536" s="598"/>
    </row>
    <row r="56537" spans="141:141">
      <c r="EK56537" s="598"/>
    </row>
    <row r="56538" spans="141:141">
      <c r="EK56538" s="598"/>
    </row>
    <row r="56539" spans="141:141">
      <c r="EK56539" s="598"/>
    </row>
    <row r="56540" spans="141:141">
      <c r="EK56540" s="598"/>
    </row>
    <row r="56541" spans="141:141">
      <c r="EK56541" s="598"/>
    </row>
    <row r="56542" spans="141:141">
      <c r="EK56542" s="598"/>
    </row>
    <row r="56543" spans="141:141">
      <c r="EK56543" s="598"/>
    </row>
    <row r="56544" spans="141:141">
      <c r="EK56544" s="598"/>
    </row>
    <row r="56545" spans="141:141">
      <c r="EK56545" s="598"/>
    </row>
    <row r="56546" spans="141:141">
      <c r="EK56546" s="598"/>
    </row>
    <row r="56547" spans="141:141">
      <c r="EK56547" s="598"/>
    </row>
    <row r="56548" spans="141:141">
      <c r="EK56548" s="598"/>
    </row>
    <row r="56549" spans="141:141">
      <c r="EK56549" s="598"/>
    </row>
    <row r="56550" spans="141:141">
      <c r="EK56550" s="598"/>
    </row>
    <row r="56551" spans="141:141">
      <c r="EK56551" s="598"/>
    </row>
    <row r="56552" spans="141:141">
      <c r="EK56552" s="598"/>
    </row>
    <row r="56553" spans="141:141">
      <c r="EK56553" s="598"/>
    </row>
    <row r="56554" spans="141:141">
      <c r="EK56554" s="598"/>
    </row>
    <row r="56555" spans="141:141">
      <c r="EK56555" s="598"/>
    </row>
    <row r="56556" spans="141:141">
      <c r="EK56556" s="598"/>
    </row>
    <row r="56557" spans="141:141">
      <c r="EK56557" s="598"/>
    </row>
    <row r="56558" spans="141:141">
      <c r="EK56558" s="598"/>
    </row>
    <row r="56559" spans="141:141">
      <c r="EK56559" s="598"/>
    </row>
    <row r="56560" spans="141:141">
      <c r="EK56560" s="598"/>
    </row>
    <row r="56561" spans="141:141">
      <c r="EK56561" s="598"/>
    </row>
    <row r="56562" spans="141:141">
      <c r="EK56562" s="598"/>
    </row>
    <row r="56563" spans="141:141">
      <c r="EK56563" s="598"/>
    </row>
    <row r="56564" spans="141:141">
      <c r="EK56564" s="598"/>
    </row>
    <row r="56565" spans="141:141">
      <c r="EK56565" s="598"/>
    </row>
    <row r="56566" spans="141:141">
      <c r="EK56566" s="598"/>
    </row>
    <row r="56567" spans="141:141">
      <c r="EK56567" s="598"/>
    </row>
    <row r="56568" spans="141:141">
      <c r="EK56568" s="598"/>
    </row>
    <row r="56569" spans="141:141">
      <c r="EK56569" s="598"/>
    </row>
    <row r="56570" spans="141:141">
      <c r="EK56570" s="598"/>
    </row>
    <row r="56571" spans="141:141">
      <c r="EK56571" s="598"/>
    </row>
    <row r="56572" spans="141:141">
      <c r="EK56572" s="598"/>
    </row>
    <row r="56573" spans="141:141">
      <c r="EK56573" s="598"/>
    </row>
    <row r="56574" spans="141:141">
      <c r="EK56574" s="598"/>
    </row>
    <row r="56575" spans="141:141">
      <c r="EK56575" s="598"/>
    </row>
    <row r="56576" spans="141:141">
      <c r="EK56576" s="598"/>
    </row>
    <row r="56577" spans="141:141">
      <c r="EK56577" s="598"/>
    </row>
    <row r="56578" spans="141:141">
      <c r="EK56578" s="598"/>
    </row>
    <row r="56579" spans="141:141">
      <c r="EK56579" s="598"/>
    </row>
    <row r="56580" spans="141:141">
      <c r="EK56580" s="598"/>
    </row>
    <row r="56581" spans="141:141">
      <c r="EK56581" s="598"/>
    </row>
    <row r="56582" spans="141:141">
      <c r="EK56582" s="598"/>
    </row>
    <row r="56583" spans="141:141">
      <c r="EK56583" s="598"/>
    </row>
    <row r="56584" spans="141:141">
      <c r="EK56584" s="598"/>
    </row>
    <row r="56585" spans="141:141">
      <c r="EK56585" s="598"/>
    </row>
    <row r="56586" spans="141:141">
      <c r="EK56586" s="598"/>
    </row>
    <row r="56587" spans="141:141">
      <c r="EK56587" s="598"/>
    </row>
    <row r="56588" spans="141:141">
      <c r="EK56588" s="598"/>
    </row>
    <row r="56589" spans="141:141">
      <c r="EK56589" s="598"/>
    </row>
    <row r="56590" spans="141:141">
      <c r="EK56590" s="598"/>
    </row>
    <row r="56591" spans="141:141">
      <c r="EK56591" s="598"/>
    </row>
    <row r="56592" spans="141:141">
      <c r="EK56592" s="598"/>
    </row>
    <row r="56593" spans="141:141">
      <c r="EK56593" s="598"/>
    </row>
    <row r="56594" spans="141:141">
      <c r="EK56594" s="598"/>
    </row>
    <row r="56595" spans="141:141">
      <c r="EK56595" s="598"/>
    </row>
    <row r="56596" spans="141:141">
      <c r="EK56596" s="598"/>
    </row>
    <row r="56597" spans="141:141">
      <c r="EK56597" s="598"/>
    </row>
    <row r="56598" spans="141:141">
      <c r="EK56598" s="598"/>
    </row>
    <row r="56599" spans="141:141">
      <c r="EK56599" s="598"/>
    </row>
    <row r="56600" spans="141:141">
      <c r="EK56600" s="598"/>
    </row>
    <row r="56601" spans="141:141">
      <c r="EK56601" s="598"/>
    </row>
    <row r="56602" spans="141:141">
      <c r="EK56602" s="598"/>
    </row>
    <row r="56603" spans="141:141">
      <c r="EK56603" s="598"/>
    </row>
    <row r="56604" spans="141:141">
      <c r="EK56604" s="598"/>
    </row>
    <row r="56605" spans="141:141">
      <c r="EK56605" s="598"/>
    </row>
    <row r="56606" spans="141:141">
      <c r="EK56606" s="598"/>
    </row>
    <row r="56607" spans="141:141">
      <c r="EK56607" s="598"/>
    </row>
    <row r="56608" spans="141:141">
      <c r="EK56608" s="598"/>
    </row>
    <row r="56609" spans="141:141">
      <c r="EK56609" s="598"/>
    </row>
    <row r="56610" spans="141:141">
      <c r="EK56610" s="598"/>
    </row>
    <row r="56611" spans="141:141">
      <c r="EK56611" s="598"/>
    </row>
    <row r="56612" spans="141:141">
      <c r="EK56612" s="598"/>
    </row>
    <row r="56613" spans="141:141">
      <c r="EK56613" s="598"/>
    </row>
    <row r="56614" spans="141:141">
      <c r="EK56614" s="598"/>
    </row>
    <row r="56615" spans="141:141">
      <c r="EK56615" s="598"/>
    </row>
    <row r="56616" spans="141:141">
      <c r="EK56616" s="598"/>
    </row>
    <row r="56617" spans="141:141">
      <c r="EK56617" s="598"/>
    </row>
    <row r="56618" spans="141:141">
      <c r="EK56618" s="598"/>
    </row>
    <row r="56619" spans="141:141">
      <c r="EK56619" s="598"/>
    </row>
    <row r="56620" spans="141:141">
      <c r="EK56620" s="598"/>
    </row>
    <row r="56621" spans="141:141">
      <c r="EK56621" s="598"/>
    </row>
    <row r="56622" spans="141:141">
      <c r="EK56622" s="598"/>
    </row>
    <row r="56623" spans="141:141">
      <c r="EK56623" s="598"/>
    </row>
    <row r="56624" spans="141:141">
      <c r="EK56624" s="598"/>
    </row>
    <row r="56625" spans="141:141">
      <c r="EK56625" s="598"/>
    </row>
    <row r="56626" spans="141:141">
      <c r="EK56626" s="598"/>
    </row>
    <row r="56627" spans="141:141">
      <c r="EK56627" s="598"/>
    </row>
    <row r="56628" spans="141:141">
      <c r="EK56628" s="598"/>
    </row>
    <row r="56629" spans="141:141">
      <c r="EK56629" s="598"/>
    </row>
    <row r="56630" spans="141:141">
      <c r="EK56630" s="598"/>
    </row>
    <row r="56631" spans="141:141">
      <c r="EK56631" s="598"/>
    </row>
    <row r="56632" spans="141:141">
      <c r="EK56632" s="598"/>
    </row>
    <row r="56633" spans="141:141">
      <c r="EK56633" s="598"/>
    </row>
    <row r="56634" spans="141:141">
      <c r="EK56634" s="598"/>
    </row>
    <row r="56635" spans="141:141">
      <c r="EK56635" s="598"/>
    </row>
    <row r="56636" spans="141:141">
      <c r="EK56636" s="598"/>
    </row>
    <row r="56637" spans="141:141">
      <c r="EK56637" s="598"/>
    </row>
    <row r="56638" spans="141:141">
      <c r="EK56638" s="598"/>
    </row>
    <row r="56639" spans="141:141">
      <c r="EK56639" s="598"/>
    </row>
    <row r="56640" spans="141:141">
      <c r="EK56640" s="598"/>
    </row>
    <row r="56641" spans="141:141">
      <c r="EK56641" s="598"/>
    </row>
    <row r="56642" spans="141:141">
      <c r="EK56642" s="598"/>
    </row>
    <row r="56643" spans="141:141">
      <c r="EK56643" s="598"/>
    </row>
    <row r="56644" spans="141:141">
      <c r="EK56644" s="598"/>
    </row>
    <row r="56645" spans="141:141">
      <c r="EK56645" s="598"/>
    </row>
    <row r="56646" spans="141:141">
      <c r="EK56646" s="598"/>
    </row>
    <row r="56647" spans="141:141">
      <c r="EK56647" s="598"/>
    </row>
    <row r="56648" spans="141:141">
      <c r="EK56648" s="598"/>
    </row>
    <row r="56649" spans="141:141">
      <c r="EK56649" s="598"/>
    </row>
    <row r="56650" spans="141:141">
      <c r="EK56650" s="598"/>
    </row>
    <row r="56651" spans="141:141">
      <c r="EK56651" s="598"/>
    </row>
    <row r="56652" spans="141:141">
      <c r="EK56652" s="598"/>
    </row>
    <row r="56653" spans="141:141">
      <c r="EK56653" s="598"/>
    </row>
    <row r="56654" spans="141:141">
      <c r="EK56654" s="598"/>
    </row>
    <row r="56655" spans="141:141">
      <c r="EK56655" s="598"/>
    </row>
    <row r="56656" spans="141:141">
      <c r="EK56656" s="598"/>
    </row>
    <row r="56657" spans="141:141">
      <c r="EK56657" s="598"/>
    </row>
    <row r="56658" spans="141:141">
      <c r="EK56658" s="598"/>
    </row>
    <row r="56659" spans="141:141">
      <c r="EK56659" s="598"/>
    </row>
    <row r="56660" spans="141:141">
      <c r="EK56660" s="598"/>
    </row>
    <row r="56661" spans="141:141">
      <c r="EK56661" s="598"/>
    </row>
    <row r="56662" spans="141:141">
      <c r="EK56662" s="598"/>
    </row>
    <row r="56663" spans="141:141">
      <c r="EK56663" s="598"/>
    </row>
    <row r="56664" spans="141:141">
      <c r="EK56664" s="598"/>
    </row>
    <row r="56665" spans="141:141">
      <c r="EK56665" s="598"/>
    </row>
    <row r="56666" spans="141:141">
      <c r="EK56666" s="598"/>
    </row>
    <row r="56667" spans="141:141">
      <c r="EK56667" s="598"/>
    </row>
    <row r="56668" spans="141:141">
      <c r="EK56668" s="598"/>
    </row>
    <row r="56669" spans="141:141">
      <c r="EK56669" s="598"/>
    </row>
    <row r="56670" spans="141:141">
      <c r="EK56670" s="598"/>
    </row>
    <row r="56671" spans="141:141">
      <c r="EK56671" s="598"/>
    </row>
    <row r="56672" spans="141:141">
      <c r="EK56672" s="598"/>
    </row>
    <row r="56673" spans="141:141">
      <c r="EK56673" s="598"/>
    </row>
    <row r="56674" spans="141:141">
      <c r="EK56674" s="598"/>
    </row>
    <row r="56675" spans="141:141">
      <c r="EK56675" s="598"/>
    </row>
    <row r="56676" spans="141:141">
      <c r="EK56676" s="598"/>
    </row>
    <row r="56677" spans="141:141">
      <c r="EK56677" s="598"/>
    </row>
    <row r="56678" spans="141:141">
      <c r="EK56678" s="598"/>
    </row>
    <row r="56679" spans="141:141">
      <c r="EK56679" s="598"/>
    </row>
    <row r="56680" spans="141:141">
      <c r="EK56680" s="598"/>
    </row>
    <row r="56681" spans="141:141">
      <c r="EK56681" s="598"/>
    </row>
    <row r="56682" spans="141:141">
      <c r="EK56682" s="598"/>
    </row>
    <row r="56683" spans="141:141">
      <c r="EK56683" s="598"/>
    </row>
    <row r="56684" spans="141:141">
      <c r="EK56684" s="598"/>
    </row>
    <row r="56685" spans="141:141">
      <c r="EK56685" s="598"/>
    </row>
    <row r="56686" spans="141:141">
      <c r="EK56686" s="598"/>
    </row>
    <row r="56687" spans="141:141">
      <c r="EK56687" s="598"/>
    </row>
    <row r="56688" spans="141:141">
      <c r="EK56688" s="598"/>
    </row>
    <row r="56689" spans="141:141">
      <c r="EK56689" s="598"/>
    </row>
    <row r="56690" spans="141:141">
      <c r="EK56690" s="598"/>
    </row>
    <row r="56691" spans="141:141">
      <c r="EK56691" s="598"/>
    </row>
    <row r="56692" spans="141:141">
      <c r="EK56692" s="598"/>
    </row>
    <row r="56693" spans="141:141">
      <c r="EK56693" s="598"/>
    </row>
    <row r="56694" spans="141:141">
      <c r="EK56694" s="598"/>
    </row>
    <row r="56695" spans="141:141">
      <c r="EK56695" s="598"/>
    </row>
    <row r="56696" spans="141:141">
      <c r="EK56696" s="598"/>
    </row>
    <row r="56697" spans="141:141">
      <c r="EK56697" s="598"/>
    </row>
    <row r="56698" spans="141:141">
      <c r="EK56698" s="598"/>
    </row>
    <row r="56699" spans="141:141">
      <c r="EK56699" s="598"/>
    </row>
    <row r="56700" spans="141:141">
      <c r="EK56700" s="598"/>
    </row>
    <row r="56701" spans="141:141">
      <c r="EK56701" s="598"/>
    </row>
    <row r="56702" spans="141:141">
      <c r="EK56702" s="598"/>
    </row>
    <row r="56703" spans="141:141">
      <c r="EK56703" s="598"/>
    </row>
    <row r="56704" spans="141:141">
      <c r="EK56704" s="598"/>
    </row>
    <row r="56705" spans="141:141">
      <c r="EK56705" s="598"/>
    </row>
    <row r="56706" spans="141:141">
      <c r="EK56706" s="598"/>
    </row>
    <row r="56707" spans="141:141">
      <c r="EK56707" s="598"/>
    </row>
    <row r="56708" spans="141:141">
      <c r="EK56708" s="598"/>
    </row>
    <row r="56709" spans="141:141">
      <c r="EK56709" s="598"/>
    </row>
    <row r="56710" spans="141:141">
      <c r="EK56710" s="598"/>
    </row>
    <row r="56711" spans="141:141">
      <c r="EK56711" s="598"/>
    </row>
    <row r="56712" spans="141:141">
      <c r="EK56712" s="598"/>
    </row>
    <row r="56713" spans="141:141">
      <c r="EK56713" s="598"/>
    </row>
    <row r="56714" spans="141:141">
      <c r="EK56714" s="598"/>
    </row>
    <row r="56715" spans="141:141">
      <c r="EK56715" s="598"/>
    </row>
    <row r="56716" spans="141:141">
      <c r="EK56716" s="598"/>
    </row>
    <row r="56717" spans="141:141">
      <c r="EK56717" s="598"/>
    </row>
    <row r="56718" spans="141:141">
      <c r="EK56718" s="598"/>
    </row>
    <row r="56719" spans="141:141">
      <c r="EK56719" s="598"/>
    </row>
    <row r="56720" spans="141:141">
      <c r="EK56720" s="598"/>
    </row>
    <row r="56721" spans="141:141">
      <c r="EK56721" s="598"/>
    </row>
    <row r="56722" spans="141:141">
      <c r="EK56722" s="598"/>
    </row>
    <row r="56723" spans="141:141">
      <c r="EK56723" s="598"/>
    </row>
    <row r="56724" spans="141:141">
      <c r="EK56724" s="598"/>
    </row>
    <row r="56725" spans="141:141">
      <c r="EK56725" s="598"/>
    </row>
    <row r="56726" spans="141:141">
      <c r="EK56726" s="598"/>
    </row>
    <row r="56727" spans="141:141">
      <c r="EK56727" s="598"/>
    </row>
    <row r="56728" spans="141:141">
      <c r="EK56728" s="598"/>
    </row>
    <row r="56729" spans="141:141">
      <c r="EK56729" s="598"/>
    </row>
    <row r="56730" spans="141:141">
      <c r="EK56730" s="598"/>
    </row>
    <row r="56731" spans="141:141">
      <c r="EK56731" s="598"/>
    </row>
    <row r="56732" spans="141:141">
      <c r="EK56732" s="598"/>
    </row>
    <row r="56733" spans="141:141">
      <c r="EK56733" s="598"/>
    </row>
    <row r="56734" spans="141:141">
      <c r="EK56734" s="598"/>
    </row>
    <row r="56735" spans="141:141">
      <c r="EK56735" s="598"/>
    </row>
    <row r="56736" spans="141:141">
      <c r="EK56736" s="598"/>
    </row>
    <row r="56737" spans="141:141">
      <c r="EK56737" s="598"/>
    </row>
    <row r="56738" spans="141:141">
      <c r="EK56738" s="598"/>
    </row>
    <row r="56739" spans="141:141">
      <c r="EK56739" s="598"/>
    </row>
    <row r="56740" spans="141:141">
      <c r="EK56740" s="598"/>
    </row>
    <row r="56741" spans="141:141">
      <c r="EK56741" s="598"/>
    </row>
    <row r="56742" spans="141:141">
      <c r="EK56742" s="598"/>
    </row>
    <row r="56743" spans="141:141">
      <c r="EK56743" s="598"/>
    </row>
    <row r="56744" spans="141:141">
      <c r="EK56744" s="598"/>
    </row>
    <row r="56745" spans="141:141">
      <c r="EK56745" s="598"/>
    </row>
    <row r="56746" spans="141:141">
      <c r="EK56746" s="598"/>
    </row>
    <row r="56747" spans="141:141">
      <c r="EK56747" s="598"/>
    </row>
    <row r="56748" spans="141:141">
      <c r="EK56748" s="598"/>
    </row>
    <row r="56749" spans="141:141">
      <c r="EK56749" s="598"/>
    </row>
    <row r="56750" spans="141:141">
      <c r="EK56750" s="598"/>
    </row>
    <row r="56751" spans="141:141">
      <c r="EK56751" s="598"/>
    </row>
    <row r="56752" spans="141:141">
      <c r="EK56752" s="598"/>
    </row>
    <row r="56753" spans="141:141">
      <c r="EK56753" s="598"/>
    </row>
    <row r="56754" spans="141:141">
      <c r="EK56754" s="598"/>
    </row>
    <row r="56755" spans="141:141">
      <c r="EK56755" s="598"/>
    </row>
    <row r="56756" spans="141:141">
      <c r="EK56756" s="598"/>
    </row>
    <row r="56757" spans="141:141">
      <c r="EK56757" s="598"/>
    </row>
    <row r="56758" spans="141:141">
      <c r="EK56758" s="598"/>
    </row>
    <row r="56759" spans="141:141">
      <c r="EK56759" s="598"/>
    </row>
    <row r="56760" spans="141:141">
      <c r="EK56760" s="598"/>
    </row>
    <row r="56761" spans="141:141">
      <c r="EK56761" s="598"/>
    </row>
    <row r="56762" spans="141:141">
      <c r="EK56762" s="598"/>
    </row>
    <row r="56763" spans="141:141">
      <c r="EK56763" s="598"/>
    </row>
    <row r="56764" spans="141:141">
      <c r="EK56764" s="598"/>
    </row>
    <row r="56765" spans="141:141">
      <c r="EK56765" s="598"/>
    </row>
    <row r="56766" spans="141:141">
      <c r="EK56766" s="598"/>
    </row>
    <row r="56767" spans="141:141">
      <c r="EK56767" s="598"/>
    </row>
    <row r="56768" spans="141:141">
      <c r="EK56768" s="598"/>
    </row>
    <row r="56769" spans="141:141">
      <c r="EK56769" s="598"/>
    </row>
    <row r="56770" spans="141:141">
      <c r="EK56770" s="598"/>
    </row>
    <row r="56771" spans="141:141">
      <c r="EK56771" s="598"/>
    </row>
    <row r="56772" spans="141:141">
      <c r="EK56772" s="598"/>
    </row>
    <row r="56773" spans="141:141">
      <c r="EK56773" s="598"/>
    </row>
    <row r="56774" spans="141:141">
      <c r="EK56774" s="598"/>
    </row>
    <row r="56775" spans="141:141">
      <c r="EK56775" s="598"/>
    </row>
    <row r="56776" spans="141:141">
      <c r="EK56776" s="598"/>
    </row>
    <row r="56777" spans="141:141">
      <c r="EK56777" s="598"/>
    </row>
    <row r="56778" spans="141:141">
      <c r="EK56778" s="598"/>
    </row>
    <row r="56779" spans="141:141">
      <c r="EK56779" s="598"/>
    </row>
    <row r="56780" spans="141:141">
      <c r="EK56780" s="598"/>
    </row>
    <row r="56781" spans="141:141">
      <c r="EK56781" s="598"/>
    </row>
    <row r="56782" spans="141:141">
      <c r="EK56782" s="598"/>
    </row>
    <row r="56783" spans="141:141">
      <c r="EK56783" s="598"/>
    </row>
    <row r="56784" spans="141:141">
      <c r="EK56784" s="598"/>
    </row>
    <row r="56785" spans="141:141">
      <c r="EK56785" s="598"/>
    </row>
    <row r="56786" spans="141:141">
      <c r="EK56786" s="598"/>
    </row>
    <row r="56787" spans="141:141">
      <c r="EK56787" s="598"/>
    </row>
    <row r="56788" spans="141:141">
      <c r="EK56788" s="598"/>
    </row>
    <row r="56789" spans="141:141">
      <c r="EK56789" s="598"/>
    </row>
    <row r="56790" spans="141:141">
      <c r="EK56790" s="598"/>
    </row>
    <row r="56791" spans="141:141">
      <c r="EK56791" s="598"/>
    </row>
    <row r="56792" spans="141:141">
      <c r="EK56792" s="598"/>
    </row>
    <row r="56793" spans="141:141">
      <c r="EK56793" s="598"/>
    </row>
    <row r="56794" spans="141:141">
      <c r="EK56794" s="598"/>
    </row>
    <row r="56795" spans="141:141">
      <c r="EK56795" s="598"/>
    </row>
    <row r="56796" spans="141:141">
      <c r="EK56796" s="598"/>
    </row>
    <row r="56797" spans="141:141">
      <c r="EK56797" s="598"/>
    </row>
    <row r="56798" spans="141:141">
      <c r="EK56798" s="598"/>
    </row>
    <row r="56799" spans="141:141">
      <c r="EK56799" s="598"/>
    </row>
    <row r="56800" spans="141:141">
      <c r="EK56800" s="598"/>
    </row>
    <row r="56801" spans="141:141">
      <c r="EK56801" s="598"/>
    </row>
    <row r="56802" spans="141:141">
      <c r="EK56802" s="598"/>
    </row>
    <row r="56803" spans="141:141">
      <c r="EK56803" s="598"/>
    </row>
    <row r="56804" spans="141:141">
      <c r="EK56804" s="598"/>
    </row>
    <row r="56805" spans="141:141">
      <c r="EK56805" s="598"/>
    </row>
    <row r="56806" spans="141:141">
      <c r="EK56806" s="598"/>
    </row>
    <row r="56807" spans="141:141">
      <c r="EK56807" s="598"/>
    </row>
    <row r="56808" spans="141:141">
      <c r="EK56808" s="598"/>
    </row>
    <row r="56809" spans="141:141">
      <c r="EK56809" s="598"/>
    </row>
    <row r="56810" spans="141:141">
      <c r="EK56810" s="598"/>
    </row>
    <row r="56811" spans="141:141">
      <c r="EK56811" s="598"/>
    </row>
    <row r="56812" spans="141:141">
      <c r="EK56812" s="598"/>
    </row>
    <row r="56813" spans="141:141">
      <c r="EK56813" s="598"/>
    </row>
    <row r="56814" spans="141:141">
      <c r="EK56814" s="598"/>
    </row>
    <row r="56815" spans="141:141">
      <c r="EK56815" s="598"/>
    </row>
    <row r="56816" spans="141:141">
      <c r="EK56816" s="598"/>
    </row>
    <row r="56817" spans="141:141">
      <c r="EK56817" s="598"/>
    </row>
    <row r="56818" spans="141:141">
      <c r="EK56818" s="598"/>
    </row>
    <row r="56819" spans="141:141">
      <c r="EK56819" s="598"/>
    </row>
    <row r="56820" spans="141:141">
      <c r="EK56820" s="598"/>
    </row>
    <row r="56821" spans="141:141">
      <c r="EK56821" s="598"/>
    </row>
    <row r="56822" spans="141:141">
      <c r="EK56822" s="598"/>
    </row>
    <row r="56823" spans="141:141">
      <c r="EK56823" s="598"/>
    </row>
    <row r="56824" spans="141:141">
      <c r="EK56824" s="598"/>
    </row>
    <row r="56825" spans="141:141">
      <c r="EK56825" s="598"/>
    </row>
    <row r="56826" spans="141:141">
      <c r="EK56826" s="598"/>
    </row>
    <row r="56827" spans="141:141">
      <c r="EK56827" s="598"/>
    </row>
    <row r="56828" spans="141:141">
      <c r="EK56828" s="598"/>
    </row>
    <row r="56829" spans="141:141">
      <c r="EK56829" s="598"/>
    </row>
    <row r="56830" spans="141:141">
      <c r="EK56830" s="598"/>
    </row>
    <row r="56831" spans="141:141">
      <c r="EK56831" s="598"/>
    </row>
    <row r="56832" spans="141:141">
      <c r="EK56832" s="598"/>
    </row>
    <row r="56833" spans="141:141">
      <c r="EK56833" s="598"/>
    </row>
    <row r="56834" spans="141:141">
      <c r="EK56834" s="598"/>
    </row>
    <row r="56835" spans="141:141">
      <c r="EK56835" s="598"/>
    </row>
    <row r="56836" spans="141:141">
      <c r="EK56836" s="598"/>
    </row>
    <row r="56837" spans="141:141">
      <c r="EK56837" s="598"/>
    </row>
    <row r="56838" spans="141:141">
      <c r="EK56838" s="598"/>
    </row>
    <row r="56839" spans="141:141">
      <c r="EK56839" s="598"/>
    </row>
    <row r="56840" spans="141:141">
      <c r="EK56840" s="598"/>
    </row>
    <row r="56841" spans="141:141">
      <c r="EK56841" s="598"/>
    </row>
    <row r="56842" spans="141:141">
      <c r="EK56842" s="598"/>
    </row>
    <row r="56843" spans="141:141">
      <c r="EK56843" s="598"/>
    </row>
    <row r="56844" spans="141:141">
      <c r="EK56844" s="598"/>
    </row>
    <row r="56845" spans="141:141">
      <c r="EK56845" s="598"/>
    </row>
    <row r="56846" spans="141:141">
      <c r="EK56846" s="598"/>
    </row>
    <row r="56847" spans="141:141">
      <c r="EK56847" s="598"/>
    </row>
    <row r="56848" spans="141:141">
      <c r="EK56848" s="598"/>
    </row>
    <row r="56849" spans="141:141">
      <c r="EK56849" s="598"/>
    </row>
    <row r="56850" spans="141:141">
      <c r="EK56850" s="598"/>
    </row>
    <row r="56851" spans="141:141">
      <c r="EK56851" s="598"/>
    </row>
    <row r="56852" spans="141:141">
      <c r="EK56852" s="598"/>
    </row>
    <row r="56853" spans="141:141">
      <c r="EK56853" s="598"/>
    </row>
    <row r="56854" spans="141:141">
      <c r="EK56854" s="598"/>
    </row>
    <row r="56855" spans="141:141">
      <c r="EK56855" s="598"/>
    </row>
    <row r="56856" spans="141:141">
      <c r="EK56856" s="598"/>
    </row>
    <row r="56857" spans="141:141">
      <c r="EK56857" s="598"/>
    </row>
    <row r="56858" spans="141:141">
      <c r="EK56858" s="598"/>
    </row>
    <row r="56859" spans="141:141">
      <c r="EK56859" s="598"/>
    </row>
    <row r="56860" spans="141:141">
      <c r="EK56860" s="598"/>
    </row>
    <row r="56861" spans="141:141">
      <c r="EK56861" s="598"/>
    </row>
    <row r="56862" spans="141:141">
      <c r="EK56862" s="598"/>
    </row>
    <row r="56863" spans="141:141">
      <c r="EK56863" s="598"/>
    </row>
    <row r="56864" spans="141:141">
      <c r="EK56864" s="598"/>
    </row>
    <row r="56865" spans="141:141">
      <c r="EK56865" s="598"/>
    </row>
    <row r="56866" spans="141:141">
      <c r="EK56866" s="598"/>
    </row>
    <row r="56867" spans="141:141">
      <c r="EK56867" s="598"/>
    </row>
    <row r="56868" spans="141:141">
      <c r="EK56868" s="598"/>
    </row>
    <row r="56869" spans="141:141">
      <c r="EK56869" s="598"/>
    </row>
    <row r="56870" spans="141:141">
      <c r="EK56870" s="598"/>
    </row>
    <row r="56871" spans="141:141">
      <c r="EK56871" s="598"/>
    </row>
    <row r="56872" spans="141:141">
      <c r="EK56872" s="598"/>
    </row>
    <row r="56873" spans="141:141">
      <c r="EK56873" s="598"/>
    </row>
    <row r="56874" spans="141:141">
      <c r="EK56874" s="598"/>
    </row>
    <row r="56875" spans="141:141">
      <c r="EK56875" s="598"/>
    </row>
    <row r="56876" spans="141:141">
      <c r="EK56876" s="598"/>
    </row>
    <row r="56877" spans="141:141">
      <c r="EK56877" s="598"/>
    </row>
    <row r="56878" spans="141:141">
      <c r="EK56878" s="598"/>
    </row>
    <row r="56879" spans="141:141">
      <c r="EK56879" s="598"/>
    </row>
    <row r="56880" spans="141:141">
      <c r="EK56880" s="598"/>
    </row>
    <row r="56881" spans="141:141">
      <c r="EK56881" s="598"/>
    </row>
    <row r="56882" spans="141:141">
      <c r="EK56882" s="598"/>
    </row>
    <row r="56883" spans="141:141">
      <c r="EK56883" s="598"/>
    </row>
    <row r="56884" spans="141:141">
      <c r="EK56884" s="598"/>
    </row>
    <row r="56885" spans="141:141">
      <c r="EK56885" s="598"/>
    </row>
    <row r="56886" spans="141:141">
      <c r="EK56886" s="598"/>
    </row>
    <row r="56887" spans="141:141">
      <c r="EK56887" s="598"/>
    </row>
    <row r="56888" spans="141:141">
      <c r="EK56888" s="598"/>
    </row>
    <row r="56889" spans="141:141">
      <c r="EK56889" s="598"/>
    </row>
    <row r="56890" spans="141:141">
      <c r="EK56890" s="598"/>
    </row>
    <row r="56891" spans="141:141">
      <c r="EK56891" s="598"/>
    </row>
    <row r="56892" spans="141:141">
      <c r="EK56892" s="598"/>
    </row>
    <row r="56893" spans="141:141">
      <c r="EK56893" s="598"/>
    </row>
    <row r="56894" spans="141:141">
      <c r="EK56894" s="598"/>
    </row>
    <row r="56895" spans="141:141">
      <c r="EK56895" s="598"/>
    </row>
    <row r="56896" spans="141:141">
      <c r="EK56896" s="598"/>
    </row>
    <row r="56897" spans="141:141">
      <c r="EK56897" s="598"/>
    </row>
    <row r="56898" spans="141:141">
      <c r="EK56898" s="598"/>
    </row>
    <row r="56899" spans="141:141">
      <c r="EK56899" s="598"/>
    </row>
    <row r="56900" spans="141:141">
      <c r="EK56900" s="598"/>
    </row>
    <row r="56901" spans="141:141">
      <c r="EK56901" s="598"/>
    </row>
    <row r="56902" spans="141:141">
      <c r="EK56902" s="598"/>
    </row>
    <row r="56903" spans="141:141">
      <c r="EK56903" s="598"/>
    </row>
    <row r="56904" spans="141:141">
      <c r="EK56904" s="598"/>
    </row>
    <row r="56905" spans="141:141">
      <c r="EK56905" s="598"/>
    </row>
    <row r="56906" spans="141:141">
      <c r="EK56906" s="598"/>
    </row>
    <row r="56907" spans="141:141">
      <c r="EK56907" s="598"/>
    </row>
    <row r="56908" spans="141:141">
      <c r="EK56908" s="598"/>
    </row>
    <row r="56909" spans="141:141">
      <c r="EK56909" s="598"/>
    </row>
    <row r="56910" spans="141:141">
      <c r="EK56910" s="598"/>
    </row>
    <row r="56911" spans="141:141">
      <c r="EK56911" s="598"/>
    </row>
    <row r="56912" spans="141:141">
      <c r="EK56912" s="598"/>
    </row>
    <row r="56913" spans="141:141">
      <c r="EK56913" s="598"/>
    </row>
    <row r="56914" spans="141:141">
      <c r="EK56914" s="598"/>
    </row>
    <row r="56915" spans="141:141">
      <c r="EK56915" s="598"/>
    </row>
    <row r="56916" spans="141:141">
      <c r="EK56916" s="598"/>
    </row>
    <row r="56917" spans="141:141">
      <c r="EK56917" s="598"/>
    </row>
    <row r="56918" spans="141:141">
      <c r="EK56918" s="598"/>
    </row>
    <row r="56919" spans="141:141">
      <c r="EK56919" s="598"/>
    </row>
    <row r="56920" spans="141:141">
      <c r="EK56920" s="598"/>
    </row>
    <row r="56921" spans="141:141">
      <c r="EK56921" s="598"/>
    </row>
    <row r="56922" spans="141:141">
      <c r="EK56922" s="598"/>
    </row>
    <row r="56923" spans="141:141">
      <c r="EK56923" s="598"/>
    </row>
    <row r="56924" spans="141:141">
      <c r="EK56924" s="598"/>
    </row>
    <row r="56925" spans="141:141">
      <c r="EK56925" s="598"/>
    </row>
    <row r="56926" spans="141:141">
      <c r="EK56926" s="598"/>
    </row>
    <row r="56927" spans="141:141">
      <c r="EK56927" s="598"/>
    </row>
    <row r="56928" spans="141:141">
      <c r="EK56928" s="598"/>
    </row>
    <row r="56929" spans="141:141">
      <c r="EK56929" s="598"/>
    </row>
    <row r="56930" spans="141:141">
      <c r="EK56930" s="598"/>
    </row>
    <row r="56931" spans="141:141">
      <c r="EK56931" s="598"/>
    </row>
    <row r="56932" spans="141:141">
      <c r="EK56932" s="598"/>
    </row>
    <row r="56933" spans="141:141">
      <c r="EK56933" s="598"/>
    </row>
    <row r="56934" spans="141:141">
      <c r="EK56934" s="598"/>
    </row>
    <row r="56935" spans="141:141">
      <c r="EK56935" s="598"/>
    </row>
    <row r="56936" spans="141:141">
      <c r="EK56936" s="598"/>
    </row>
    <row r="56937" spans="141:141">
      <c r="EK56937" s="598"/>
    </row>
    <row r="56938" spans="141:141">
      <c r="EK56938" s="598"/>
    </row>
    <row r="56939" spans="141:141">
      <c r="EK56939" s="598"/>
    </row>
    <row r="56940" spans="141:141">
      <c r="EK56940" s="598"/>
    </row>
    <row r="56941" spans="141:141">
      <c r="EK56941" s="598"/>
    </row>
    <row r="56942" spans="141:141">
      <c r="EK56942" s="598"/>
    </row>
    <row r="56943" spans="141:141">
      <c r="EK56943" s="598"/>
    </row>
    <row r="56944" spans="141:141">
      <c r="EK56944" s="598"/>
    </row>
    <row r="56945" spans="141:141">
      <c r="EK56945" s="598"/>
    </row>
    <row r="56946" spans="141:141">
      <c r="EK56946" s="598"/>
    </row>
    <row r="56947" spans="141:141">
      <c r="EK56947" s="598"/>
    </row>
    <row r="56948" spans="141:141">
      <c r="EK56948" s="598"/>
    </row>
    <row r="56949" spans="141:141">
      <c r="EK56949" s="598"/>
    </row>
    <row r="56950" spans="141:141">
      <c r="EK56950" s="598"/>
    </row>
    <row r="56951" spans="141:141">
      <c r="EK56951" s="598"/>
    </row>
    <row r="56952" spans="141:141">
      <c r="EK56952" s="598"/>
    </row>
    <row r="56953" spans="141:141">
      <c r="EK56953" s="598"/>
    </row>
    <row r="56954" spans="141:141">
      <c r="EK56954" s="598"/>
    </row>
    <row r="56955" spans="141:141">
      <c r="EK56955" s="598"/>
    </row>
    <row r="56956" spans="141:141">
      <c r="EK56956" s="598"/>
    </row>
    <row r="56957" spans="141:141">
      <c r="EK56957" s="598"/>
    </row>
    <row r="56958" spans="141:141">
      <c r="EK56958" s="598"/>
    </row>
    <row r="56959" spans="141:141">
      <c r="EK56959" s="598"/>
    </row>
    <row r="56960" spans="141:141">
      <c r="EK56960" s="598"/>
    </row>
    <row r="56961" spans="141:141">
      <c r="EK56961" s="598"/>
    </row>
    <row r="56962" spans="141:141">
      <c r="EK56962" s="598"/>
    </row>
    <row r="56963" spans="141:141">
      <c r="EK56963" s="598"/>
    </row>
    <row r="56964" spans="141:141">
      <c r="EK56964" s="598"/>
    </row>
    <row r="56965" spans="141:141">
      <c r="EK56965" s="598"/>
    </row>
    <row r="56966" spans="141:141">
      <c r="EK56966" s="598"/>
    </row>
    <row r="56967" spans="141:141">
      <c r="EK56967" s="598"/>
    </row>
    <row r="56968" spans="141:141">
      <c r="EK56968" s="598"/>
    </row>
    <row r="56969" spans="141:141">
      <c r="EK56969" s="598"/>
    </row>
    <row r="56970" spans="141:141">
      <c r="EK56970" s="598"/>
    </row>
    <row r="56971" spans="141:141">
      <c r="EK56971" s="598"/>
    </row>
    <row r="56972" spans="141:141">
      <c r="EK56972" s="598"/>
    </row>
    <row r="56973" spans="141:141">
      <c r="EK56973" s="598"/>
    </row>
    <row r="56974" spans="141:141">
      <c r="EK56974" s="598"/>
    </row>
    <row r="56975" spans="141:141">
      <c r="EK56975" s="598"/>
    </row>
    <row r="56976" spans="141:141">
      <c r="EK56976" s="598"/>
    </row>
    <row r="56977" spans="141:141">
      <c r="EK56977" s="598"/>
    </row>
    <row r="56978" spans="141:141">
      <c r="EK56978" s="598"/>
    </row>
    <row r="56979" spans="141:141">
      <c r="EK56979" s="598"/>
    </row>
    <row r="56980" spans="141:141">
      <c r="EK56980" s="598"/>
    </row>
    <row r="56981" spans="141:141">
      <c r="EK56981" s="598"/>
    </row>
    <row r="56982" spans="141:141">
      <c r="EK56982" s="598"/>
    </row>
    <row r="56983" spans="141:141">
      <c r="EK56983" s="598"/>
    </row>
    <row r="56984" spans="141:141">
      <c r="EK56984" s="598"/>
    </row>
    <row r="56985" spans="141:141">
      <c r="EK56985" s="598"/>
    </row>
    <row r="56986" spans="141:141">
      <c r="EK56986" s="598"/>
    </row>
    <row r="56987" spans="141:141">
      <c r="EK56987" s="598"/>
    </row>
    <row r="56988" spans="141:141">
      <c r="EK56988" s="598"/>
    </row>
    <row r="56989" spans="141:141">
      <c r="EK56989" s="598"/>
    </row>
    <row r="56990" spans="141:141">
      <c r="EK56990" s="598"/>
    </row>
    <row r="56991" spans="141:141">
      <c r="EK56991" s="598"/>
    </row>
    <row r="56992" spans="141:141">
      <c r="EK56992" s="598"/>
    </row>
    <row r="56993" spans="141:141">
      <c r="EK56993" s="598"/>
    </row>
    <row r="56994" spans="141:141">
      <c r="EK56994" s="598"/>
    </row>
    <row r="56995" spans="141:141">
      <c r="EK56995" s="598"/>
    </row>
    <row r="56996" spans="141:141">
      <c r="EK56996" s="598"/>
    </row>
    <row r="56997" spans="141:141">
      <c r="EK56997" s="598"/>
    </row>
    <row r="56998" spans="141:141">
      <c r="EK56998" s="598"/>
    </row>
    <row r="56999" spans="141:141">
      <c r="EK56999" s="598"/>
    </row>
    <row r="57000" spans="141:141">
      <c r="EK57000" s="598"/>
    </row>
    <row r="57001" spans="141:141">
      <c r="EK57001" s="598"/>
    </row>
    <row r="57002" spans="141:141">
      <c r="EK57002" s="598"/>
    </row>
    <row r="57003" spans="141:141">
      <c r="EK57003" s="598"/>
    </row>
    <row r="57004" spans="141:141">
      <c r="EK57004" s="598"/>
    </row>
    <row r="57005" spans="141:141">
      <c r="EK57005" s="598"/>
    </row>
    <row r="57006" spans="141:141">
      <c r="EK57006" s="598"/>
    </row>
    <row r="57007" spans="141:141">
      <c r="EK57007" s="598"/>
    </row>
    <row r="57008" spans="141:141">
      <c r="EK57008" s="598"/>
    </row>
    <row r="57009" spans="141:141">
      <c r="EK57009" s="598"/>
    </row>
    <row r="57010" spans="141:141">
      <c r="EK57010" s="598"/>
    </row>
    <row r="57011" spans="141:141">
      <c r="EK57011" s="598"/>
    </row>
    <row r="57012" spans="141:141">
      <c r="EK57012" s="598"/>
    </row>
    <row r="57013" spans="141:141">
      <c r="EK57013" s="598"/>
    </row>
    <row r="57014" spans="141:141">
      <c r="EK57014" s="598"/>
    </row>
    <row r="57015" spans="141:141">
      <c r="EK57015" s="598"/>
    </row>
    <row r="57016" spans="141:141">
      <c r="EK57016" s="598"/>
    </row>
    <row r="57017" spans="141:141">
      <c r="EK57017" s="598"/>
    </row>
    <row r="57018" spans="141:141">
      <c r="EK57018" s="598"/>
    </row>
    <row r="57019" spans="141:141">
      <c r="EK57019" s="598"/>
    </row>
    <row r="57020" spans="141:141">
      <c r="EK57020" s="598"/>
    </row>
    <row r="57021" spans="141:141">
      <c r="EK57021" s="598"/>
    </row>
    <row r="57022" spans="141:141">
      <c r="EK57022" s="598"/>
    </row>
    <row r="57023" spans="141:141">
      <c r="EK57023" s="598"/>
    </row>
    <row r="57024" spans="141:141">
      <c r="EK57024" s="598"/>
    </row>
    <row r="57025" spans="141:141">
      <c r="EK57025" s="598"/>
    </row>
    <row r="57026" spans="141:141">
      <c r="EK57026" s="598"/>
    </row>
    <row r="57027" spans="141:141">
      <c r="EK57027" s="598"/>
    </row>
    <row r="57028" spans="141:141">
      <c r="EK57028" s="598"/>
    </row>
    <row r="57029" spans="141:141">
      <c r="EK57029" s="598"/>
    </row>
    <row r="57030" spans="141:141">
      <c r="EK57030" s="598"/>
    </row>
    <row r="57031" spans="141:141">
      <c r="EK57031" s="598"/>
    </row>
    <row r="57032" spans="141:141">
      <c r="EK57032" s="598"/>
    </row>
    <row r="57033" spans="141:141">
      <c r="EK57033" s="598"/>
    </row>
    <row r="57034" spans="141:141">
      <c r="EK57034" s="598"/>
    </row>
    <row r="57035" spans="141:141">
      <c r="EK57035" s="598"/>
    </row>
    <row r="57036" spans="141:141">
      <c r="EK57036" s="598"/>
    </row>
    <row r="57037" spans="141:141">
      <c r="EK57037" s="598"/>
    </row>
    <row r="57038" spans="141:141">
      <c r="EK57038" s="598"/>
    </row>
    <row r="57039" spans="141:141">
      <c r="EK57039" s="598"/>
    </row>
    <row r="57040" spans="141:141">
      <c r="EK57040" s="598"/>
    </row>
    <row r="57041" spans="141:141">
      <c r="EK57041" s="598"/>
    </row>
    <row r="57042" spans="141:141">
      <c r="EK57042" s="598"/>
    </row>
    <row r="57043" spans="141:141">
      <c r="EK57043" s="598"/>
    </row>
    <row r="57044" spans="141:141">
      <c r="EK57044" s="598"/>
    </row>
    <row r="57045" spans="141:141">
      <c r="EK57045" s="598"/>
    </row>
    <row r="57046" spans="141:141">
      <c r="EK57046" s="598"/>
    </row>
    <row r="57047" spans="141:141">
      <c r="EK57047" s="598"/>
    </row>
    <row r="57048" spans="141:141">
      <c r="EK57048" s="598"/>
    </row>
    <row r="57049" spans="141:141">
      <c r="EK57049" s="598"/>
    </row>
    <row r="57050" spans="141:141">
      <c r="EK57050" s="598"/>
    </row>
    <row r="57051" spans="141:141">
      <c r="EK57051" s="598"/>
    </row>
    <row r="57052" spans="141:141">
      <c r="EK57052" s="598"/>
    </row>
    <row r="57053" spans="141:141">
      <c r="EK57053" s="598"/>
    </row>
    <row r="57054" spans="141:141">
      <c r="EK57054" s="598"/>
    </row>
    <row r="57055" spans="141:141">
      <c r="EK57055" s="598"/>
    </row>
    <row r="57056" spans="141:141">
      <c r="EK57056" s="598"/>
    </row>
    <row r="57057" spans="141:141">
      <c r="EK57057" s="598"/>
    </row>
    <row r="57058" spans="141:141">
      <c r="EK57058" s="598"/>
    </row>
    <row r="57059" spans="141:141">
      <c r="EK57059" s="598"/>
    </row>
    <row r="57060" spans="141:141">
      <c r="EK57060" s="598"/>
    </row>
    <row r="57061" spans="141:141">
      <c r="EK57061" s="598"/>
    </row>
    <row r="57062" spans="141:141">
      <c r="EK57062" s="598"/>
    </row>
    <row r="57063" spans="141:141">
      <c r="EK57063" s="598"/>
    </row>
    <row r="57064" spans="141:141">
      <c r="EK57064" s="598"/>
    </row>
    <row r="57065" spans="141:141">
      <c r="EK57065" s="598"/>
    </row>
    <row r="57066" spans="141:141">
      <c r="EK57066" s="598"/>
    </row>
    <row r="57067" spans="141:141">
      <c r="EK57067" s="598"/>
    </row>
    <row r="57068" spans="141:141">
      <c r="EK57068" s="598"/>
    </row>
    <row r="57069" spans="141:141">
      <c r="EK57069" s="598"/>
    </row>
    <row r="57070" spans="141:141">
      <c r="EK57070" s="598"/>
    </row>
    <row r="57071" spans="141:141">
      <c r="EK57071" s="598"/>
    </row>
    <row r="57072" spans="141:141">
      <c r="EK57072" s="598"/>
    </row>
    <row r="57073" spans="141:141">
      <c r="EK57073" s="598"/>
    </row>
    <row r="57074" spans="141:141">
      <c r="EK57074" s="598"/>
    </row>
    <row r="57075" spans="141:141">
      <c r="EK57075" s="598"/>
    </row>
    <row r="57076" spans="141:141">
      <c r="EK57076" s="598"/>
    </row>
    <row r="57077" spans="141:141">
      <c r="EK57077" s="598"/>
    </row>
    <row r="57078" spans="141:141">
      <c r="EK57078" s="598"/>
    </row>
    <row r="57079" spans="141:141">
      <c r="EK57079" s="598"/>
    </row>
    <row r="57080" spans="141:141">
      <c r="EK57080" s="598"/>
    </row>
    <row r="57081" spans="141:141">
      <c r="EK57081" s="598"/>
    </row>
    <row r="57082" spans="141:141">
      <c r="EK57082" s="598"/>
    </row>
    <row r="57083" spans="141:141">
      <c r="EK57083" s="598"/>
    </row>
    <row r="57084" spans="141:141">
      <c r="EK57084" s="598"/>
    </row>
    <row r="57085" spans="141:141">
      <c r="EK57085" s="598"/>
    </row>
    <row r="57086" spans="141:141">
      <c r="EK57086" s="598"/>
    </row>
    <row r="57087" spans="141:141">
      <c r="EK57087" s="598"/>
    </row>
    <row r="57088" spans="141:141">
      <c r="EK57088" s="598"/>
    </row>
    <row r="57089" spans="141:141">
      <c r="EK57089" s="598"/>
    </row>
    <row r="57090" spans="141:141">
      <c r="EK57090" s="598"/>
    </row>
    <row r="57091" spans="141:141">
      <c r="EK57091" s="598"/>
    </row>
    <row r="57092" spans="141:141">
      <c r="EK57092" s="598"/>
    </row>
    <row r="57093" spans="141:141">
      <c r="EK57093" s="598"/>
    </row>
    <row r="57094" spans="141:141">
      <c r="EK57094" s="598"/>
    </row>
    <row r="57095" spans="141:141">
      <c r="EK57095" s="598"/>
    </row>
    <row r="57096" spans="141:141">
      <c r="EK57096" s="598"/>
    </row>
    <row r="57097" spans="141:141">
      <c r="EK57097" s="598"/>
    </row>
    <row r="57098" spans="141:141">
      <c r="EK57098" s="598"/>
    </row>
    <row r="57099" spans="141:141">
      <c r="EK57099" s="598"/>
    </row>
    <row r="57100" spans="141:141">
      <c r="EK57100" s="598"/>
    </row>
    <row r="57101" spans="141:141">
      <c r="EK57101" s="598"/>
    </row>
    <row r="57102" spans="141:141">
      <c r="EK57102" s="598"/>
    </row>
    <row r="57103" spans="141:141">
      <c r="EK57103" s="598"/>
    </row>
    <row r="57104" spans="141:141">
      <c r="EK57104" s="598"/>
    </row>
    <row r="57105" spans="141:141">
      <c r="EK57105" s="598"/>
    </row>
    <row r="57106" spans="141:141">
      <c r="EK57106" s="598"/>
    </row>
    <row r="57107" spans="141:141">
      <c r="EK57107" s="598"/>
    </row>
    <row r="57108" spans="141:141">
      <c r="EK57108" s="598"/>
    </row>
    <row r="57109" spans="141:141">
      <c r="EK57109" s="598"/>
    </row>
    <row r="57110" spans="141:141">
      <c r="EK57110" s="598"/>
    </row>
    <row r="57111" spans="141:141">
      <c r="EK57111" s="598"/>
    </row>
    <row r="57112" spans="141:141">
      <c r="EK57112" s="598"/>
    </row>
    <row r="57113" spans="141:141">
      <c r="EK57113" s="598"/>
    </row>
    <row r="57114" spans="141:141">
      <c r="EK57114" s="598"/>
    </row>
    <row r="57115" spans="141:141">
      <c r="EK57115" s="598"/>
    </row>
    <row r="57116" spans="141:141">
      <c r="EK57116" s="598"/>
    </row>
    <row r="57117" spans="141:141">
      <c r="EK57117" s="598"/>
    </row>
    <row r="57118" spans="141:141">
      <c r="EK57118" s="598"/>
    </row>
    <row r="57119" spans="141:141">
      <c r="EK57119" s="598"/>
    </row>
    <row r="57120" spans="141:141">
      <c r="EK57120" s="598"/>
    </row>
    <row r="57121" spans="141:141">
      <c r="EK57121" s="598"/>
    </row>
    <row r="57122" spans="141:141">
      <c r="EK57122" s="598"/>
    </row>
    <row r="57123" spans="141:141">
      <c r="EK57123" s="598"/>
    </row>
    <row r="57124" spans="141:141">
      <c r="EK57124" s="598"/>
    </row>
    <row r="57125" spans="141:141">
      <c r="EK57125" s="598"/>
    </row>
    <row r="57126" spans="141:141">
      <c r="EK57126" s="598"/>
    </row>
    <row r="57127" spans="141:141">
      <c r="EK57127" s="598"/>
    </row>
    <row r="57128" spans="141:141">
      <c r="EK57128" s="598"/>
    </row>
    <row r="57129" spans="141:141">
      <c r="EK57129" s="598"/>
    </row>
    <row r="57130" spans="141:141">
      <c r="EK57130" s="598"/>
    </row>
    <row r="57131" spans="141:141">
      <c r="EK57131" s="598"/>
    </row>
    <row r="57132" spans="141:141">
      <c r="EK57132" s="598"/>
    </row>
    <row r="57133" spans="141:141">
      <c r="EK57133" s="598"/>
    </row>
    <row r="57134" spans="141:141">
      <c r="EK57134" s="598"/>
    </row>
    <row r="57135" spans="141:141">
      <c r="EK57135" s="598"/>
    </row>
    <row r="57136" spans="141:141">
      <c r="EK57136" s="598"/>
    </row>
    <row r="57137" spans="141:141">
      <c r="EK57137" s="598"/>
    </row>
    <row r="57138" spans="141:141">
      <c r="EK57138" s="598"/>
    </row>
    <row r="57139" spans="141:141">
      <c r="EK57139" s="598"/>
    </row>
    <row r="57140" spans="141:141">
      <c r="EK57140" s="598"/>
    </row>
    <row r="57141" spans="141:141">
      <c r="EK57141" s="598"/>
    </row>
    <row r="57142" spans="141:141">
      <c r="EK57142" s="598"/>
    </row>
    <row r="57143" spans="141:141">
      <c r="EK57143" s="598"/>
    </row>
    <row r="57144" spans="141:141">
      <c r="EK57144" s="598"/>
    </row>
    <row r="57145" spans="141:141">
      <c r="EK57145" s="598"/>
    </row>
    <row r="57146" spans="141:141">
      <c r="EK57146" s="598"/>
    </row>
    <row r="57147" spans="141:141">
      <c r="EK57147" s="598"/>
    </row>
    <row r="57148" spans="141:141">
      <c r="EK57148" s="598"/>
    </row>
    <row r="57149" spans="141:141">
      <c r="EK57149" s="598"/>
    </row>
    <row r="57150" spans="141:141">
      <c r="EK57150" s="598"/>
    </row>
    <row r="57151" spans="141:141">
      <c r="EK57151" s="598"/>
    </row>
    <row r="57152" spans="141:141">
      <c r="EK57152" s="598"/>
    </row>
    <row r="57153" spans="141:141">
      <c r="EK57153" s="598"/>
    </row>
    <row r="57154" spans="141:141">
      <c r="EK57154" s="598"/>
    </row>
    <row r="57155" spans="141:141">
      <c r="EK57155" s="598"/>
    </row>
    <row r="57156" spans="141:141">
      <c r="EK57156" s="598"/>
    </row>
    <row r="57157" spans="141:141">
      <c r="EK57157" s="598"/>
    </row>
    <row r="57158" spans="141:141">
      <c r="EK57158" s="598"/>
    </row>
    <row r="57159" spans="141:141">
      <c r="EK57159" s="598"/>
    </row>
    <row r="57160" spans="141:141">
      <c r="EK57160" s="598"/>
    </row>
    <row r="57161" spans="141:141">
      <c r="EK57161" s="598"/>
    </row>
    <row r="57162" spans="141:141">
      <c r="EK57162" s="598"/>
    </row>
    <row r="57163" spans="141:141">
      <c r="EK57163" s="598"/>
    </row>
    <row r="57164" spans="141:141">
      <c r="EK57164" s="598"/>
    </row>
    <row r="57165" spans="141:141">
      <c r="EK57165" s="598"/>
    </row>
    <row r="57166" spans="141:141">
      <c r="EK57166" s="598"/>
    </row>
    <row r="57167" spans="141:141">
      <c r="EK57167" s="598"/>
    </row>
    <row r="57168" spans="141:141">
      <c r="EK57168" s="598"/>
    </row>
    <row r="57169" spans="141:141">
      <c r="EK57169" s="598"/>
    </row>
    <row r="57170" spans="141:141">
      <c r="EK57170" s="598"/>
    </row>
    <row r="57171" spans="141:141">
      <c r="EK57171" s="598"/>
    </row>
    <row r="57172" spans="141:141">
      <c r="EK57172" s="598"/>
    </row>
    <row r="57173" spans="141:141">
      <c r="EK57173" s="598"/>
    </row>
    <row r="57174" spans="141:141">
      <c r="EK57174" s="598"/>
    </row>
    <row r="57175" spans="141:141">
      <c r="EK57175" s="598"/>
    </row>
    <row r="57176" spans="141:141">
      <c r="EK57176" s="598"/>
    </row>
    <row r="57177" spans="141:141">
      <c r="EK57177" s="598"/>
    </row>
    <row r="57178" spans="141:141">
      <c r="EK57178" s="598"/>
    </row>
    <row r="57179" spans="141:141">
      <c r="EK57179" s="598"/>
    </row>
    <row r="57180" spans="141:141">
      <c r="EK57180" s="598"/>
    </row>
    <row r="57181" spans="141:141">
      <c r="EK57181" s="598"/>
    </row>
    <row r="57182" spans="141:141">
      <c r="EK57182" s="598"/>
    </row>
    <row r="57183" spans="141:141">
      <c r="EK57183" s="598"/>
    </row>
    <row r="57184" spans="141:141">
      <c r="EK57184" s="598"/>
    </row>
    <row r="57185" spans="141:141">
      <c r="EK57185" s="598"/>
    </row>
    <row r="57186" spans="141:141">
      <c r="EK57186" s="598"/>
    </row>
    <row r="57187" spans="141:141">
      <c r="EK57187" s="598"/>
    </row>
    <row r="57188" spans="141:141">
      <c r="EK57188" s="598"/>
    </row>
    <row r="57189" spans="141:141">
      <c r="EK57189" s="598"/>
    </row>
    <row r="57190" spans="141:141">
      <c r="EK57190" s="598"/>
    </row>
    <row r="57191" spans="141:141">
      <c r="EK57191" s="598"/>
    </row>
    <row r="57192" spans="141:141">
      <c r="EK57192" s="598"/>
    </row>
    <row r="57193" spans="141:141">
      <c r="EK57193" s="598"/>
    </row>
    <row r="57194" spans="141:141">
      <c r="EK57194" s="598"/>
    </row>
    <row r="57195" spans="141:141">
      <c r="EK57195" s="598"/>
    </row>
    <row r="57196" spans="141:141">
      <c r="EK57196" s="598"/>
    </row>
    <row r="57197" spans="141:141">
      <c r="EK57197" s="598"/>
    </row>
    <row r="57198" spans="141:141">
      <c r="EK57198" s="598"/>
    </row>
    <row r="57199" spans="141:141">
      <c r="EK57199" s="598"/>
    </row>
    <row r="57200" spans="141:141">
      <c r="EK57200" s="598"/>
    </row>
    <row r="57201" spans="141:141">
      <c r="EK57201" s="598"/>
    </row>
    <row r="57202" spans="141:141">
      <c r="EK57202" s="598"/>
    </row>
    <row r="57203" spans="141:141">
      <c r="EK57203" s="598"/>
    </row>
    <row r="57204" spans="141:141">
      <c r="EK57204" s="598"/>
    </row>
    <row r="57205" spans="141:141">
      <c r="EK57205" s="598"/>
    </row>
    <row r="57206" spans="141:141">
      <c r="EK57206" s="598"/>
    </row>
    <row r="57207" spans="141:141">
      <c r="EK57207" s="598"/>
    </row>
    <row r="57208" spans="141:141">
      <c r="EK57208" s="598"/>
    </row>
    <row r="57209" spans="141:141">
      <c r="EK57209" s="598"/>
    </row>
    <row r="57210" spans="141:141">
      <c r="EK57210" s="598"/>
    </row>
    <row r="57211" spans="141:141">
      <c r="EK57211" s="598"/>
    </row>
    <row r="57212" spans="141:141">
      <c r="EK57212" s="598"/>
    </row>
    <row r="57213" spans="141:141">
      <c r="EK57213" s="598"/>
    </row>
    <row r="57214" spans="141:141">
      <c r="EK57214" s="598"/>
    </row>
    <row r="57215" spans="141:141">
      <c r="EK57215" s="598"/>
    </row>
    <row r="57216" spans="141:141">
      <c r="EK57216" s="598"/>
    </row>
    <row r="57217" spans="141:141">
      <c r="EK57217" s="598"/>
    </row>
    <row r="57218" spans="141:141">
      <c r="EK57218" s="598"/>
    </row>
    <row r="57219" spans="141:141">
      <c r="EK57219" s="598"/>
    </row>
    <row r="57220" spans="141:141">
      <c r="EK57220" s="598"/>
    </row>
    <row r="57221" spans="141:141">
      <c r="EK57221" s="598"/>
    </row>
    <row r="57222" spans="141:141">
      <c r="EK57222" s="598"/>
    </row>
    <row r="57223" spans="141:141">
      <c r="EK57223" s="598"/>
    </row>
    <row r="57224" spans="141:141">
      <c r="EK57224" s="598"/>
    </row>
    <row r="57225" spans="141:141">
      <c r="EK57225" s="598"/>
    </row>
    <row r="57226" spans="141:141">
      <c r="EK57226" s="598"/>
    </row>
    <row r="57227" spans="141:141">
      <c r="EK57227" s="598"/>
    </row>
    <row r="57228" spans="141:141">
      <c r="EK57228" s="598"/>
    </row>
    <row r="57229" spans="141:141">
      <c r="EK57229" s="598"/>
    </row>
    <row r="57230" spans="141:141">
      <c r="EK57230" s="598"/>
    </row>
    <row r="57231" spans="141:141">
      <c r="EK57231" s="598"/>
    </row>
    <row r="57232" spans="141:141">
      <c r="EK57232" s="598"/>
    </row>
    <row r="57233" spans="141:141">
      <c r="EK57233" s="598"/>
    </row>
    <row r="57234" spans="141:141">
      <c r="EK57234" s="598"/>
    </row>
    <row r="57235" spans="141:141">
      <c r="EK57235" s="598"/>
    </row>
    <row r="57236" spans="141:141">
      <c r="EK57236" s="598"/>
    </row>
    <row r="57237" spans="141:141">
      <c r="EK57237" s="598"/>
    </row>
    <row r="57238" spans="141:141">
      <c r="EK57238" s="598"/>
    </row>
    <row r="57239" spans="141:141">
      <c r="EK57239" s="598"/>
    </row>
    <row r="57240" spans="141:141">
      <c r="EK57240" s="598"/>
    </row>
    <row r="57241" spans="141:141">
      <c r="EK57241" s="598"/>
    </row>
    <row r="57242" spans="141:141">
      <c r="EK57242" s="598"/>
    </row>
    <row r="57243" spans="141:141">
      <c r="EK57243" s="598"/>
    </row>
    <row r="57244" spans="141:141">
      <c r="EK57244" s="598"/>
    </row>
    <row r="57245" spans="141:141">
      <c r="EK57245" s="598"/>
    </row>
    <row r="57246" spans="141:141">
      <c r="EK57246" s="598"/>
    </row>
    <row r="57247" spans="141:141">
      <c r="EK57247" s="598"/>
    </row>
    <row r="57248" spans="141:141">
      <c r="EK57248" s="598"/>
    </row>
    <row r="57249" spans="141:141">
      <c r="EK57249" s="598"/>
    </row>
    <row r="57250" spans="141:141">
      <c r="EK57250" s="598"/>
    </row>
    <row r="57251" spans="141:141">
      <c r="EK57251" s="598"/>
    </row>
    <row r="57252" spans="141:141">
      <c r="EK57252" s="598"/>
    </row>
    <row r="57253" spans="141:141">
      <c r="EK57253" s="598"/>
    </row>
    <row r="57254" spans="141:141">
      <c r="EK57254" s="598"/>
    </row>
    <row r="57255" spans="141:141">
      <c r="EK57255" s="598"/>
    </row>
    <row r="57256" spans="141:141">
      <c r="EK57256" s="598"/>
    </row>
    <row r="57257" spans="141:141">
      <c r="EK57257" s="598"/>
    </row>
    <row r="57258" spans="141:141">
      <c r="EK57258" s="598"/>
    </row>
    <row r="57259" spans="141:141">
      <c r="EK57259" s="598"/>
    </row>
    <row r="57260" spans="141:141">
      <c r="EK57260" s="598"/>
    </row>
    <row r="57261" spans="141:141">
      <c r="EK57261" s="598"/>
    </row>
    <row r="57262" spans="141:141">
      <c r="EK57262" s="598"/>
    </row>
    <row r="57263" spans="141:141">
      <c r="EK57263" s="598"/>
    </row>
    <row r="57264" spans="141:141">
      <c r="EK57264" s="598"/>
    </row>
    <row r="57265" spans="141:141">
      <c r="EK57265" s="598"/>
    </row>
    <row r="57266" spans="141:141">
      <c r="EK57266" s="598"/>
    </row>
    <row r="57267" spans="141:141">
      <c r="EK57267" s="598"/>
    </row>
    <row r="57268" spans="141:141">
      <c r="EK57268" s="598"/>
    </row>
    <row r="57269" spans="141:141">
      <c r="EK57269" s="598"/>
    </row>
    <row r="57270" spans="141:141">
      <c r="EK57270" s="598"/>
    </row>
    <row r="57271" spans="141:141">
      <c r="EK57271" s="598"/>
    </row>
    <row r="57272" spans="141:141">
      <c r="EK57272" s="598"/>
    </row>
    <row r="57273" spans="141:141">
      <c r="EK57273" s="598"/>
    </row>
    <row r="57274" spans="141:141">
      <c r="EK57274" s="598"/>
    </row>
    <row r="57275" spans="141:141">
      <c r="EK57275" s="598"/>
    </row>
    <row r="57276" spans="141:141">
      <c r="EK57276" s="598"/>
    </row>
    <row r="57277" spans="141:141">
      <c r="EK57277" s="598"/>
    </row>
    <row r="57278" spans="141:141">
      <c r="EK57278" s="598"/>
    </row>
    <row r="57279" spans="141:141">
      <c r="EK57279" s="598"/>
    </row>
    <row r="57280" spans="141:141">
      <c r="EK57280" s="598"/>
    </row>
    <row r="57281" spans="141:141">
      <c r="EK57281" s="598"/>
    </row>
    <row r="57282" spans="141:141">
      <c r="EK57282" s="598"/>
    </row>
    <row r="57283" spans="141:141">
      <c r="EK57283" s="598"/>
    </row>
    <row r="57284" spans="141:141">
      <c r="EK57284" s="598"/>
    </row>
    <row r="57285" spans="141:141">
      <c r="EK57285" s="598"/>
    </row>
    <row r="57286" spans="141:141">
      <c r="EK57286" s="598"/>
    </row>
    <row r="57287" spans="141:141">
      <c r="EK57287" s="598"/>
    </row>
    <row r="57288" spans="141:141">
      <c r="EK57288" s="598"/>
    </row>
    <row r="57289" spans="141:141">
      <c r="EK57289" s="598"/>
    </row>
    <row r="57290" spans="141:141">
      <c r="EK57290" s="598"/>
    </row>
    <row r="57291" spans="141:141">
      <c r="EK57291" s="598"/>
    </row>
    <row r="57292" spans="141:141">
      <c r="EK57292" s="598"/>
    </row>
    <row r="57293" spans="141:141">
      <c r="EK57293" s="598"/>
    </row>
    <row r="57294" spans="141:141">
      <c r="EK57294" s="598"/>
    </row>
    <row r="57295" spans="141:141">
      <c r="EK57295" s="598"/>
    </row>
    <row r="57296" spans="141:141">
      <c r="EK57296" s="598"/>
    </row>
    <row r="57297" spans="141:141">
      <c r="EK57297" s="598"/>
    </row>
    <row r="57298" spans="141:141">
      <c r="EK57298" s="598"/>
    </row>
    <row r="57299" spans="141:141">
      <c r="EK57299" s="598"/>
    </row>
    <row r="57300" spans="141:141">
      <c r="EK57300" s="598"/>
    </row>
    <row r="57301" spans="141:141">
      <c r="EK57301" s="598"/>
    </row>
    <row r="57302" spans="141:141">
      <c r="EK57302" s="598"/>
    </row>
    <row r="57303" spans="141:141">
      <c r="EK57303" s="598"/>
    </row>
    <row r="57304" spans="141:141">
      <c r="EK57304" s="598"/>
    </row>
    <row r="57305" spans="141:141">
      <c r="EK57305" s="598"/>
    </row>
    <row r="57306" spans="141:141">
      <c r="EK57306" s="598"/>
    </row>
    <row r="57307" spans="141:141">
      <c r="EK57307" s="598"/>
    </row>
    <row r="57308" spans="141:141">
      <c r="EK57308" s="598"/>
    </row>
    <row r="57309" spans="141:141">
      <c r="EK57309" s="598"/>
    </row>
    <row r="57310" spans="141:141">
      <c r="EK57310" s="598"/>
    </row>
    <row r="57311" spans="141:141">
      <c r="EK57311" s="598"/>
    </row>
    <row r="57312" spans="141:141">
      <c r="EK57312" s="598"/>
    </row>
    <row r="57313" spans="141:141">
      <c r="EK57313" s="598"/>
    </row>
    <row r="57314" spans="141:141">
      <c r="EK57314" s="598"/>
    </row>
    <row r="57315" spans="141:141">
      <c r="EK57315" s="598"/>
    </row>
    <row r="57316" spans="141:141">
      <c r="EK57316" s="598"/>
    </row>
    <row r="57317" spans="141:141">
      <c r="EK57317" s="598"/>
    </row>
    <row r="57318" spans="141:141">
      <c r="EK57318" s="598"/>
    </row>
    <row r="57319" spans="141:141">
      <c r="EK57319" s="598"/>
    </row>
    <row r="57320" spans="141:141">
      <c r="EK57320" s="598"/>
    </row>
    <row r="57321" spans="141:141">
      <c r="EK57321" s="598"/>
    </row>
    <row r="57322" spans="141:141">
      <c r="EK57322" s="598"/>
    </row>
    <row r="57323" spans="141:141">
      <c r="EK57323" s="598"/>
    </row>
    <row r="57324" spans="141:141">
      <c r="EK57324" s="598"/>
    </row>
    <row r="57325" spans="141:141">
      <c r="EK57325" s="598"/>
    </row>
    <row r="57326" spans="141:141">
      <c r="EK57326" s="598"/>
    </row>
    <row r="57327" spans="141:141">
      <c r="EK57327" s="598"/>
    </row>
    <row r="57328" spans="141:141">
      <c r="EK57328" s="598"/>
    </row>
    <row r="57329" spans="141:141">
      <c r="EK57329" s="598"/>
    </row>
    <row r="57330" spans="141:141">
      <c r="EK57330" s="598"/>
    </row>
    <row r="57331" spans="141:141">
      <c r="EK57331" s="598"/>
    </row>
    <row r="57332" spans="141:141">
      <c r="EK57332" s="598"/>
    </row>
    <row r="57333" spans="141:141">
      <c r="EK57333" s="598"/>
    </row>
    <row r="57334" spans="141:141">
      <c r="EK57334" s="598"/>
    </row>
    <row r="57335" spans="141:141">
      <c r="EK57335" s="598"/>
    </row>
    <row r="57336" spans="141:141">
      <c r="EK57336" s="598"/>
    </row>
    <row r="57337" spans="141:141">
      <c r="EK57337" s="598"/>
    </row>
    <row r="57338" spans="141:141">
      <c r="EK57338" s="598"/>
    </row>
    <row r="57339" spans="141:141">
      <c r="EK57339" s="598"/>
    </row>
    <row r="57340" spans="141:141">
      <c r="EK57340" s="598"/>
    </row>
    <row r="57341" spans="141:141">
      <c r="EK57341" s="598"/>
    </row>
    <row r="57342" spans="141:141">
      <c r="EK57342" s="598"/>
    </row>
    <row r="57343" spans="141:141">
      <c r="EK57343" s="598"/>
    </row>
    <row r="57344" spans="141:141">
      <c r="EK57344" s="598"/>
    </row>
    <row r="57345" spans="141:141">
      <c r="EK57345" s="598"/>
    </row>
    <row r="57346" spans="141:141">
      <c r="EK57346" s="598"/>
    </row>
    <row r="57347" spans="141:141">
      <c r="EK57347" s="598"/>
    </row>
    <row r="57348" spans="141:141">
      <c r="EK57348" s="598"/>
    </row>
    <row r="57349" spans="141:141">
      <c r="EK57349" s="598"/>
    </row>
    <row r="57350" spans="141:141">
      <c r="EK57350" s="598"/>
    </row>
    <row r="57351" spans="141:141">
      <c r="EK57351" s="598"/>
    </row>
    <row r="57352" spans="141:141">
      <c r="EK57352" s="598"/>
    </row>
    <row r="57353" spans="141:141">
      <c r="EK57353" s="598"/>
    </row>
    <row r="57354" spans="141:141">
      <c r="EK57354" s="598"/>
    </row>
    <row r="57355" spans="141:141">
      <c r="EK57355" s="598"/>
    </row>
    <row r="57356" spans="141:141">
      <c r="EK57356" s="598"/>
    </row>
    <row r="57357" spans="141:141">
      <c r="EK57357" s="598"/>
    </row>
    <row r="57358" spans="141:141">
      <c r="EK57358" s="598"/>
    </row>
    <row r="57359" spans="141:141">
      <c r="EK57359" s="598"/>
    </row>
    <row r="57360" spans="141:141">
      <c r="EK57360" s="598"/>
    </row>
    <row r="57361" spans="141:141">
      <c r="EK57361" s="598"/>
    </row>
    <row r="57362" spans="141:141">
      <c r="EK57362" s="598"/>
    </row>
    <row r="57363" spans="141:141">
      <c r="EK57363" s="598"/>
    </row>
    <row r="57364" spans="141:141">
      <c r="EK57364" s="598"/>
    </row>
    <row r="57365" spans="141:141">
      <c r="EK57365" s="598"/>
    </row>
    <row r="57366" spans="141:141">
      <c r="EK57366" s="598"/>
    </row>
    <row r="57367" spans="141:141">
      <c r="EK57367" s="598"/>
    </row>
    <row r="57368" spans="141:141">
      <c r="EK57368" s="598"/>
    </row>
    <row r="57369" spans="141:141">
      <c r="EK57369" s="598"/>
    </row>
    <row r="57370" spans="141:141">
      <c r="EK57370" s="598"/>
    </row>
    <row r="57371" spans="141:141">
      <c r="EK57371" s="598"/>
    </row>
    <row r="57372" spans="141:141">
      <c r="EK57372" s="598"/>
    </row>
    <row r="57373" spans="141:141">
      <c r="EK57373" s="598"/>
    </row>
    <row r="57374" spans="141:141">
      <c r="EK57374" s="598"/>
    </row>
    <row r="57375" spans="141:141">
      <c r="EK57375" s="598"/>
    </row>
    <row r="57376" spans="141:141">
      <c r="EK57376" s="598"/>
    </row>
    <row r="57377" spans="141:141">
      <c r="EK57377" s="598"/>
    </row>
    <row r="57378" spans="141:141">
      <c r="EK57378" s="598"/>
    </row>
    <row r="57379" spans="141:141">
      <c r="EK57379" s="598"/>
    </row>
    <row r="57380" spans="141:141">
      <c r="EK57380" s="598"/>
    </row>
    <row r="57381" spans="141:141">
      <c r="EK57381" s="598"/>
    </row>
    <row r="57382" spans="141:141">
      <c r="EK57382" s="598"/>
    </row>
    <row r="57383" spans="141:141">
      <c r="EK57383" s="598"/>
    </row>
    <row r="57384" spans="141:141">
      <c r="EK57384" s="598"/>
    </row>
    <row r="57385" spans="141:141">
      <c r="EK57385" s="598"/>
    </row>
    <row r="57386" spans="141:141">
      <c r="EK57386" s="598"/>
    </row>
    <row r="57387" spans="141:141">
      <c r="EK57387" s="598"/>
    </row>
    <row r="57388" spans="141:141">
      <c r="EK57388" s="598"/>
    </row>
    <row r="57389" spans="141:141">
      <c r="EK57389" s="598"/>
    </row>
    <row r="57390" spans="141:141">
      <c r="EK57390" s="598"/>
    </row>
    <row r="57391" spans="141:141">
      <c r="EK57391" s="598"/>
    </row>
    <row r="57392" spans="141:141">
      <c r="EK57392" s="598"/>
    </row>
    <row r="57393" spans="141:141">
      <c r="EK57393" s="598"/>
    </row>
    <row r="57394" spans="141:141">
      <c r="EK57394" s="598"/>
    </row>
    <row r="57395" spans="141:141">
      <c r="EK57395" s="598"/>
    </row>
    <row r="57396" spans="141:141">
      <c r="EK57396" s="598"/>
    </row>
    <row r="57397" spans="141:141">
      <c r="EK57397" s="598"/>
    </row>
    <row r="57398" spans="141:141">
      <c r="EK57398" s="598"/>
    </row>
    <row r="57399" spans="141:141">
      <c r="EK57399" s="598"/>
    </row>
    <row r="57400" spans="141:141">
      <c r="EK57400" s="598"/>
    </row>
    <row r="57401" spans="141:141">
      <c r="EK57401" s="598"/>
    </row>
    <row r="57402" spans="141:141">
      <c r="EK57402" s="598"/>
    </row>
    <row r="57403" spans="141:141">
      <c r="EK57403" s="598"/>
    </row>
    <row r="57404" spans="141:141">
      <c r="EK57404" s="598"/>
    </row>
    <row r="57405" spans="141:141">
      <c r="EK57405" s="598"/>
    </row>
    <row r="57406" spans="141:141">
      <c r="EK57406" s="598"/>
    </row>
    <row r="57407" spans="141:141">
      <c r="EK57407" s="598"/>
    </row>
    <row r="57408" spans="141:141">
      <c r="EK57408" s="598"/>
    </row>
    <row r="57409" spans="141:141">
      <c r="EK57409" s="598"/>
    </row>
    <row r="57410" spans="141:141">
      <c r="EK57410" s="598"/>
    </row>
    <row r="57411" spans="141:141">
      <c r="EK57411" s="598"/>
    </row>
    <row r="57412" spans="141:141">
      <c r="EK57412" s="598"/>
    </row>
    <row r="57413" spans="141:141">
      <c r="EK57413" s="598"/>
    </row>
    <row r="57414" spans="141:141">
      <c r="EK57414" s="598"/>
    </row>
    <row r="57415" spans="141:141">
      <c r="EK57415" s="598"/>
    </row>
    <row r="57416" spans="141:141">
      <c r="EK57416" s="598"/>
    </row>
    <row r="57417" spans="141:141">
      <c r="EK57417" s="598"/>
    </row>
    <row r="57418" spans="141:141">
      <c r="EK57418" s="598"/>
    </row>
    <row r="57419" spans="141:141">
      <c r="EK57419" s="598"/>
    </row>
    <row r="57420" spans="141:141">
      <c r="EK57420" s="598"/>
    </row>
    <row r="57421" spans="141:141">
      <c r="EK57421" s="598"/>
    </row>
    <row r="57422" spans="141:141">
      <c r="EK57422" s="598"/>
    </row>
    <row r="57423" spans="141:141">
      <c r="EK57423" s="598"/>
    </row>
    <row r="57424" spans="141:141">
      <c r="EK57424" s="598"/>
    </row>
    <row r="57425" spans="141:141">
      <c r="EK57425" s="598"/>
    </row>
    <row r="57426" spans="141:141">
      <c r="EK57426" s="598"/>
    </row>
    <row r="57427" spans="141:141">
      <c r="EK57427" s="598"/>
    </row>
    <row r="57428" spans="141:141">
      <c r="EK57428" s="598"/>
    </row>
    <row r="57429" spans="141:141">
      <c r="EK57429" s="598"/>
    </row>
    <row r="57430" spans="141:141">
      <c r="EK57430" s="598"/>
    </row>
    <row r="57431" spans="141:141">
      <c r="EK57431" s="598"/>
    </row>
    <row r="57432" spans="141:141">
      <c r="EK57432" s="598"/>
    </row>
    <row r="57433" spans="141:141">
      <c r="EK57433" s="598"/>
    </row>
    <row r="57434" spans="141:141">
      <c r="EK57434" s="598"/>
    </row>
    <row r="57435" spans="141:141">
      <c r="EK57435" s="598"/>
    </row>
    <row r="57436" spans="141:141">
      <c r="EK57436" s="598"/>
    </row>
    <row r="57437" spans="141:141">
      <c r="EK57437" s="598"/>
    </row>
    <row r="57438" spans="141:141">
      <c r="EK57438" s="598"/>
    </row>
    <row r="57439" spans="141:141">
      <c r="EK57439" s="598"/>
    </row>
    <row r="57440" spans="141:141">
      <c r="EK57440" s="598"/>
    </row>
    <row r="57441" spans="141:141">
      <c r="EK57441" s="598"/>
    </row>
    <row r="57442" spans="141:141">
      <c r="EK57442" s="598"/>
    </row>
    <row r="57443" spans="141:141">
      <c r="EK57443" s="598"/>
    </row>
    <row r="57444" spans="141:141">
      <c r="EK57444" s="598"/>
    </row>
    <row r="57445" spans="141:141">
      <c r="EK57445" s="598"/>
    </row>
    <row r="57446" spans="141:141">
      <c r="EK57446" s="598"/>
    </row>
    <row r="57447" spans="141:141">
      <c r="EK57447" s="598"/>
    </row>
    <row r="57448" spans="141:141">
      <c r="EK57448" s="598"/>
    </row>
    <row r="57449" spans="141:141">
      <c r="EK57449" s="598"/>
    </row>
    <row r="57450" spans="141:141">
      <c r="EK57450" s="598"/>
    </row>
    <row r="57451" spans="141:141">
      <c r="EK57451" s="598"/>
    </row>
    <row r="57452" spans="141:141">
      <c r="EK57452" s="598"/>
    </row>
    <row r="57453" spans="141:141">
      <c r="EK57453" s="598"/>
    </row>
    <row r="57454" spans="141:141">
      <c r="EK57454" s="598"/>
    </row>
    <row r="57455" spans="141:141">
      <c r="EK57455" s="598"/>
    </row>
    <row r="57456" spans="141:141">
      <c r="EK57456" s="598"/>
    </row>
    <row r="57457" spans="141:141">
      <c r="EK57457" s="598"/>
    </row>
    <row r="57458" spans="141:141">
      <c r="EK57458" s="598"/>
    </row>
    <row r="57459" spans="141:141">
      <c r="EK57459" s="598"/>
    </row>
    <row r="57460" spans="141:141">
      <c r="EK57460" s="598"/>
    </row>
    <row r="57461" spans="141:141">
      <c r="EK57461" s="598"/>
    </row>
    <row r="57462" spans="141:141">
      <c r="EK57462" s="598"/>
    </row>
    <row r="57463" spans="141:141">
      <c r="EK57463" s="598"/>
    </row>
    <row r="57464" spans="141:141">
      <c r="EK57464" s="598"/>
    </row>
    <row r="57465" spans="141:141">
      <c r="EK57465" s="598"/>
    </row>
    <row r="57466" spans="141:141">
      <c r="EK57466" s="598"/>
    </row>
    <row r="57467" spans="141:141">
      <c r="EK57467" s="598"/>
    </row>
    <row r="57468" spans="141:141">
      <c r="EK57468" s="598"/>
    </row>
    <row r="57469" spans="141:141">
      <c r="EK57469" s="598"/>
    </row>
    <row r="57470" spans="141:141">
      <c r="EK57470" s="598"/>
    </row>
    <row r="57471" spans="141:141">
      <c r="EK57471" s="598"/>
    </row>
    <row r="57472" spans="141:141">
      <c r="EK57472" s="598"/>
    </row>
    <row r="57473" spans="141:141">
      <c r="EK57473" s="598"/>
    </row>
    <row r="57474" spans="141:141">
      <c r="EK57474" s="598"/>
    </row>
    <row r="57475" spans="141:141">
      <c r="EK57475" s="598"/>
    </row>
    <row r="57476" spans="141:141">
      <c r="EK57476" s="598"/>
    </row>
    <row r="57477" spans="141:141">
      <c r="EK57477" s="598"/>
    </row>
    <row r="57478" spans="141:141">
      <c r="EK57478" s="598"/>
    </row>
    <row r="57479" spans="141:141">
      <c r="EK57479" s="598"/>
    </row>
    <row r="57480" spans="141:141">
      <c r="EK57480" s="598"/>
    </row>
    <row r="57481" spans="141:141">
      <c r="EK57481" s="598"/>
    </row>
    <row r="57482" spans="141:141">
      <c r="EK57482" s="598"/>
    </row>
    <row r="57483" spans="141:141">
      <c r="EK57483" s="598"/>
    </row>
    <row r="57484" spans="141:141">
      <c r="EK57484" s="598"/>
    </row>
    <row r="57485" spans="141:141">
      <c r="EK57485" s="598"/>
    </row>
    <row r="57486" spans="141:141">
      <c r="EK57486" s="598"/>
    </row>
    <row r="57487" spans="141:141">
      <c r="EK57487" s="598"/>
    </row>
    <row r="57488" spans="141:141">
      <c r="EK57488" s="598"/>
    </row>
    <row r="57489" spans="141:141">
      <c r="EK57489" s="598"/>
    </row>
    <row r="57490" spans="141:141">
      <c r="EK57490" s="598"/>
    </row>
    <row r="57491" spans="141:141">
      <c r="EK57491" s="598"/>
    </row>
    <row r="57492" spans="141:141">
      <c r="EK57492" s="598"/>
    </row>
    <row r="57493" spans="141:141">
      <c r="EK57493" s="598"/>
    </row>
    <row r="57494" spans="141:141">
      <c r="EK57494" s="598"/>
    </row>
    <row r="57495" spans="141:141">
      <c r="EK57495" s="598"/>
    </row>
    <row r="57496" spans="141:141">
      <c r="EK57496" s="598"/>
    </row>
    <row r="57497" spans="141:141">
      <c r="EK57497" s="598"/>
    </row>
    <row r="57498" spans="141:141">
      <c r="EK57498" s="598"/>
    </row>
    <row r="57499" spans="141:141">
      <c r="EK57499" s="598"/>
    </row>
    <row r="57500" spans="141:141">
      <c r="EK57500" s="598"/>
    </row>
    <row r="57501" spans="141:141">
      <c r="EK57501" s="598"/>
    </row>
    <row r="57502" spans="141:141">
      <c r="EK57502" s="598"/>
    </row>
    <row r="57503" spans="141:141">
      <c r="EK57503" s="598"/>
    </row>
    <row r="57504" spans="141:141">
      <c r="EK57504" s="598"/>
    </row>
    <row r="57505" spans="141:141">
      <c r="EK57505" s="598"/>
    </row>
    <row r="57506" spans="141:141">
      <c r="EK57506" s="598"/>
    </row>
    <row r="57507" spans="141:141">
      <c r="EK57507" s="598"/>
    </row>
    <row r="57508" spans="141:141">
      <c r="EK57508" s="598"/>
    </row>
    <row r="57509" spans="141:141">
      <c r="EK57509" s="598"/>
    </row>
    <row r="57510" spans="141:141">
      <c r="EK57510" s="598"/>
    </row>
    <row r="57511" spans="141:141">
      <c r="EK57511" s="598"/>
    </row>
    <row r="57512" spans="141:141">
      <c r="EK57512" s="598"/>
    </row>
    <row r="57513" spans="141:141">
      <c r="EK57513" s="598"/>
    </row>
    <row r="57514" spans="141:141">
      <c r="EK57514" s="598"/>
    </row>
    <row r="57515" spans="141:141">
      <c r="EK57515" s="598"/>
    </row>
    <row r="57516" spans="141:141">
      <c r="EK57516" s="598"/>
    </row>
    <row r="57517" spans="141:141">
      <c r="EK57517" s="598"/>
    </row>
    <row r="57518" spans="141:141">
      <c r="EK57518" s="598"/>
    </row>
    <row r="57519" spans="141:141">
      <c r="EK57519" s="598"/>
    </row>
    <row r="57520" spans="141:141">
      <c r="EK57520" s="598"/>
    </row>
    <row r="57521" spans="141:141">
      <c r="EK57521" s="598"/>
    </row>
    <row r="57522" spans="141:141">
      <c r="EK57522" s="598"/>
    </row>
    <row r="57523" spans="141:141">
      <c r="EK57523" s="598"/>
    </row>
    <row r="57524" spans="141:141">
      <c r="EK57524" s="598"/>
    </row>
    <row r="57525" spans="141:141">
      <c r="EK57525" s="598"/>
    </row>
    <row r="57526" spans="141:141">
      <c r="EK57526" s="598"/>
    </row>
    <row r="57527" spans="141:141">
      <c r="EK57527" s="598"/>
    </row>
    <row r="57528" spans="141:141">
      <c r="EK57528" s="598"/>
    </row>
    <row r="57529" spans="141:141">
      <c r="EK57529" s="598"/>
    </row>
    <row r="57530" spans="141:141">
      <c r="EK57530" s="598"/>
    </row>
    <row r="57531" spans="141:141">
      <c r="EK57531" s="598"/>
    </row>
    <row r="57532" spans="141:141">
      <c r="EK57532" s="598"/>
    </row>
    <row r="57533" spans="141:141">
      <c r="EK57533" s="598"/>
    </row>
    <row r="57534" spans="141:141">
      <c r="EK57534" s="598"/>
    </row>
    <row r="57535" spans="141:141">
      <c r="EK57535" s="598"/>
    </row>
    <row r="57536" spans="141:141">
      <c r="EK57536" s="598"/>
    </row>
    <row r="57537" spans="141:141">
      <c r="EK57537" s="598"/>
    </row>
    <row r="57538" spans="141:141">
      <c r="EK57538" s="598"/>
    </row>
    <row r="57539" spans="141:141">
      <c r="EK57539" s="598"/>
    </row>
    <row r="57540" spans="141:141">
      <c r="EK57540" s="598"/>
    </row>
    <row r="57541" spans="141:141">
      <c r="EK57541" s="598"/>
    </row>
    <row r="57542" spans="141:141">
      <c r="EK57542" s="598"/>
    </row>
    <row r="57543" spans="141:141">
      <c r="EK57543" s="598"/>
    </row>
    <row r="57544" spans="141:141">
      <c r="EK57544" s="598"/>
    </row>
    <row r="57545" spans="141:141">
      <c r="EK57545" s="598"/>
    </row>
    <row r="57546" spans="141:141">
      <c r="EK57546" s="598"/>
    </row>
    <row r="57547" spans="141:141">
      <c r="EK57547" s="598"/>
    </row>
    <row r="57548" spans="141:141">
      <c r="EK57548" s="598"/>
    </row>
    <row r="57549" spans="141:141">
      <c r="EK57549" s="598"/>
    </row>
    <row r="57550" spans="141:141">
      <c r="EK57550" s="598"/>
    </row>
    <row r="57551" spans="141:141">
      <c r="EK57551" s="598"/>
    </row>
    <row r="57552" spans="141:141">
      <c r="EK57552" s="598"/>
    </row>
    <row r="57553" spans="141:141">
      <c r="EK57553" s="598"/>
    </row>
    <row r="57554" spans="141:141">
      <c r="EK57554" s="598"/>
    </row>
    <row r="57555" spans="141:141">
      <c r="EK57555" s="598"/>
    </row>
    <row r="57556" spans="141:141">
      <c r="EK57556" s="598"/>
    </row>
    <row r="57557" spans="141:141">
      <c r="EK57557" s="598"/>
    </row>
    <row r="57558" spans="141:141">
      <c r="EK57558" s="598"/>
    </row>
    <row r="57559" spans="141:141">
      <c r="EK57559" s="598"/>
    </row>
    <row r="57560" spans="141:141">
      <c r="EK57560" s="598"/>
    </row>
    <row r="57561" spans="141:141">
      <c r="EK57561" s="598"/>
    </row>
    <row r="57562" spans="141:141">
      <c r="EK57562" s="598"/>
    </row>
    <row r="57563" spans="141:141">
      <c r="EK57563" s="598"/>
    </row>
    <row r="57564" spans="141:141">
      <c r="EK57564" s="598"/>
    </row>
    <row r="57565" spans="141:141">
      <c r="EK57565" s="598"/>
    </row>
    <row r="57566" spans="141:141">
      <c r="EK57566" s="598"/>
    </row>
    <row r="57567" spans="141:141">
      <c r="EK57567" s="598"/>
    </row>
    <row r="57568" spans="141:141">
      <c r="EK57568" s="598"/>
    </row>
    <row r="57569" spans="141:141">
      <c r="EK57569" s="598"/>
    </row>
    <row r="57570" spans="141:141">
      <c r="EK57570" s="598"/>
    </row>
    <row r="57571" spans="141:141">
      <c r="EK57571" s="598"/>
    </row>
    <row r="57572" spans="141:141">
      <c r="EK57572" s="598"/>
    </row>
    <row r="57573" spans="141:141">
      <c r="EK57573" s="598"/>
    </row>
    <row r="57574" spans="141:141">
      <c r="EK57574" s="598"/>
    </row>
    <row r="57575" spans="141:141">
      <c r="EK57575" s="598"/>
    </row>
    <row r="57576" spans="141:141">
      <c r="EK57576" s="598"/>
    </row>
    <row r="57577" spans="141:141">
      <c r="EK57577" s="598"/>
    </row>
    <row r="57578" spans="141:141">
      <c r="EK57578" s="598"/>
    </row>
    <row r="57579" spans="141:141">
      <c r="EK57579" s="598"/>
    </row>
    <row r="57580" spans="141:141">
      <c r="EK57580" s="598"/>
    </row>
    <row r="57581" spans="141:141">
      <c r="EK57581" s="598"/>
    </row>
    <row r="57582" spans="141:141">
      <c r="EK57582" s="598"/>
    </row>
    <row r="57583" spans="141:141">
      <c r="EK57583" s="598"/>
    </row>
    <row r="57584" spans="141:141">
      <c r="EK57584" s="598"/>
    </row>
    <row r="57585" spans="141:141">
      <c r="EK57585" s="598"/>
    </row>
    <row r="57586" spans="141:141">
      <c r="EK57586" s="598"/>
    </row>
    <row r="57587" spans="141:141">
      <c r="EK57587" s="598"/>
    </row>
    <row r="57588" spans="141:141">
      <c r="EK57588" s="598"/>
    </row>
    <row r="57589" spans="141:141">
      <c r="EK57589" s="598"/>
    </row>
    <row r="57590" spans="141:141">
      <c r="EK57590" s="598"/>
    </row>
    <row r="57591" spans="141:141">
      <c r="EK57591" s="598"/>
    </row>
    <row r="57592" spans="141:141">
      <c r="EK57592" s="598"/>
    </row>
    <row r="57593" spans="141:141">
      <c r="EK57593" s="598"/>
    </row>
    <row r="57594" spans="141:141">
      <c r="EK57594" s="598"/>
    </row>
    <row r="57595" spans="141:141">
      <c r="EK57595" s="598"/>
    </row>
    <row r="57596" spans="141:141">
      <c r="EK57596" s="598"/>
    </row>
    <row r="57597" spans="141:141">
      <c r="EK57597" s="598"/>
    </row>
    <row r="57598" spans="141:141">
      <c r="EK57598" s="598"/>
    </row>
    <row r="57599" spans="141:141">
      <c r="EK57599" s="598"/>
    </row>
    <row r="57600" spans="141:141">
      <c r="EK57600" s="598"/>
    </row>
    <row r="57601" spans="141:141">
      <c r="EK57601" s="598"/>
    </row>
    <row r="57602" spans="141:141">
      <c r="EK57602" s="598"/>
    </row>
    <row r="57603" spans="141:141">
      <c r="EK57603" s="598"/>
    </row>
    <row r="57604" spans="141:141">
      <c r="EK57604" s="598"/>
    </row>
    <row r="57605" spans="141:141">
      <c r="EK57605" s="598"/>
    </row>
    <row r="57606" spans="141:141">
      <c r="EK57606" s="598"/>
    </row>
    <row r="57607" spans="141:141">
      <c r="EK57607" s="598"/>
    </row>
    <row r="57608" spans="141:141">
      <c r="EK57608" s="598"/>
    </row>
    <row r="57609" spans="141:141">
      <c r="EK57609" s="598"/>
    </row>
    <row r="57610" spans="141:141">
      <c r="EK57610" s="598"/>
    </row>
    <row r="57611" spans="141:141">
      <c r="EK57611" s="598"/>
    </row>
    <row r="57612" spans="141:141">
      <c r="EK57612" s="598"/>
    </row>
    <row r="57613" spans="141:141">
      <c r="EK57613" s="598"/>
    </row>
    <row r="57614" spans="141:141">
      <c r="EK57614" s="598"/>
    </row>
    <row r="57615" spans="141:141">
      <c r="EK57615" s="598"/>
    </row>
    <row r="57616" spans="141:141">
      <c r="EK57616" s="598"/>
    </row>
    <row r="57617" spans="141:141">
      <c r="EK57617" s="598"/>
    </row>
    <row r="57618" spans="141:141">
      <c r="EK57618" s="598"/>
    </row>
    <row r="57619" spans="141:141">
      <c r="EK57619" s="598"/>
    </row>
    <row r="57620" spans="141:141">
      <c r="EK57620" s="598"/>
    </row>
    <row r="57621" spans="141:141">
      <c r="EK57621" s="598"/>
    </row>
    <row r="57622" spans="141:141">
      <c r="EK57622" s="598"/>
    </row>
    <row r="57623" spans="141:141">
      <c r="EK57623" s="598"/>
    </row>
    <row r="57624" spans="141:141">
      <c r="EK57624" s="598"/>
    </row>
    <row r="57625" spans="141:141">
      <c r="EK57625" s="598"/>
    </row>
    <row r="57626" spans="141:141">
      <c r="EK57626" s="598"/>
    </row>
    <row r="57627" spans="141:141">
      <c r="EK57627" s="598"/>
    </row>
    <row r="57628" spans="141:141">
      <c r="EK57628" s="598"/>
    </row>
    <row r="57629" spans="141:141">
      <c r="EK57629" s="598"/>
    </row>
    <row r="57630" spans="141:141">
      <c r="EK57630" s="598"/>
    </row>
    <row r="57631" spans="141:141">
      <c r="EK57631" s="598"/>
    </row>
    <row r="57632" spans="141:141">
      <c r="EK57632" s="598"/>
    </row>
    <row r="57633" spans="141:141">
      <c r="EK57633" s="598"/>
    </row>
    <row r="57634" spans="141:141">
      <c r="EK57634" s="598"/>
    </row>
    <row r="57635" spans="141:141">
      <c r="EK57635" s="598"/>
    </row>
    <row r="57636" spans="141:141">
      <c r="EK57636" s="598"/>
    </row>
    <row r="57637" spans="141:141">
      <c r="EK57637" s="598"/>
    </row>
    <row r="57638" spans="141:141">
      <c r="EK57638" s="598"/>
    </row>
    <row r="57639" spans="141:141">
      <c r="EK57639" s="598"/>
    </row>
    <row r="57640" spans="141:141">
      <c r="EK57640" s="598"/>
    </row>
    <row r="57641" spans="141:141">
      <c r="EK57641" s="598"/>
    </row>
    <row r="57642" spans="141:141">
      <c r="EK57642" s="598"/>
    </row>
    <row r="57643" spans="141:141">
      <c r="EK57643" s="598"/>
    </row>
    <row r="57644" spans="141:141">
      <c r="EK57644" s="598"/>
    </row>
    <row r="57645" spans="141:141">
      <c r="EK57645" s="598"/>
    </row>
    <row r="57646" spans="141:141">
      <c r="EK57646" s="598"/>
    </row>
    <row r="57647" spans="141:141">
      <c r="EK57647" s="598"/>
    </row>
    <row r="57648" spans="141:141">
      <c r="EK57648" s="598"/>
    </row>
    <row r="57649" spans="141:141">
      <c r="EK57649" s="598"/>
    </row>
    <row r="57650" spans="141:141">
      <c r="EK57650" s="598"/>
    </row>
    <row r="57651" spans="141:141">
      <c r="EK57651" s="598"/>
    </row>
    <row r="57652" spans="141:141">
      <c r="EK57652" s="598"/>
    </row>
    <row r="57653" spans="141:141">
      <c r="EK57653" s="598"/>
    </row>
    <row r="57654" spans="141:141">
      <c r="EK57654" s="598"/>
    </row>
    <row r="57655" spans="141:141">
      <c r="EK57655" s="598"/>
    </row>
    <row r="57656" spans="141:141">
      <c r="EK57656" s="598"/>
    </row>
    <row r="57657" spans="141:141">
      <c r="EK57657" s="598"/>
    </row>
    <row r="57658" spans="141:141">
      <c r="EK57658" s="598"/>
    </row>
    <row r="57659" spans="141:141">
      <c r="EK57659" s="598"/>
    </row>
    <row r="57660" spans="141:141">
      <c r="EK57660" s="598"/>
    </row>
    <row r="57661" spans="141:141">
      <c r="EK57661" s="598"/>
    </row>
    <row r="57662" spans="141:141">
      <c r="EK57662" s="598"/>
    </row>
    <row r="57663" spans="141:141">
      <c r="EK57663" s="598"/>
    </row>
    <row r="57664" spans="141:141">
      <c r="EK57664" s="598"/>
    </row>
    <row r="57665" spans="141:141">
      <c r="EK57665" s="598"/>
    </row>
    <row r="57666" spans="141:141">
      <c r="EK57666" s="598"/>
    </row>
    <row r="57667" spans="141:141">
      <c r="EK57667" s="598"/>
    </row>
    <row r="57668" spans="141:141">
      <c r="EK57668" s="598"/>
    </row>
    <row r="57669" spans="141:141">
      <c r="EK57669" s="598"/>
    </row>
    <row r="57670" spans="141:141">
      <c r="EK57670" s="598"/>
    </row>
    <row r="57671" spans="141:141">
      <c r="EK57671" s="598"/>
    </row>
    <row r="57672" spans="141:141">
      <c r="EK57672" s="598"/>
    </row>
    <row r="57673" spans="141:141">
      <c r="EK57673" s="598"/>
    </row>
    <row r="57674" spans="141:141">
      <c r="EK57674" s="598"/>
    </row>
    <row r="57675" spans="141:141">
      <c r="EK57675" s="598"/>
    </row>
    <row r="57676" spans="141:141">
      <c r="EK57676" s="598"/>
    </row>
    <row r="57677" spans="141:141">
      <c r="EK57677" s="598"/>
    </row>
    <row r="57678" spans="141:141">
      <c r="EK57678" s="598"/>
    </row>
    <row r="57679" spans="141:141">
      <c r="EK57679" s="598"/>
    </row>
    <row r="57680" spans="141:141">
      <c r="EK57680" s="598"/>
    </row>
    <row r="57681" spans="141:141">
      <c r="EK57681" s="598"/>
    </row>
    <row r="57682" spans="141:141">
      <c r="EK57682" s="598"/>
    </row>
    <row r="57683" spans="141:141">
      <c r="EK57683" s="598"/>
    </row>
    <row r="57684" spans="141:141">
      <c r="EK57684" s="598"/>
    </row>
    <row r="57685" spans="141:141">
      <c r="EK57685" s="598"/>
    </row>
    <row r="57686" spans="141:141">
      <c r="EK57686" s="598"/>
    </row>
    <row r="57687" spans="141:141">
      <c r="EK57687" s="598"/>
    </row>
    <row r="57688" spans="141:141">
      <c r="EK57688" s="598"/>
    </row>
    <row r="57689" spans="141:141">
      <c r="EK57689" s="598"/>
    </row>
    <row r="57690" spans="141:141">
      <c r="EK57690" s="598"/>
    </row>
    <row r="57691" spans="141:141">
      <c r="EK57691" s="598"/>
    </row>
    <row r="57692" spans="141:141">
      <c r="EK57692" s="598"/>
    </row>
    <row r="57693" spans="141:141">
      <c r="EK57693" s="598"/>
    </row>
    <row r="57694" spans="141:141">
      <c r="EK57694" s="598"/>
    </row>
    <row r="57695" spans="141:141">
      <c r="EK57695" s="598"/>
    </row>
    <row r="57696" spans="141:141">
      <c r="EK57696" s="598"/>
    </row>
    <row r="57697" spans="141:141">
      <c r="EK57697" s="598"/>
    </row>
    <row r="57698" spans="141:141">
      <c r="EK57698" s="598"/>
    </row>
    <row r="57699" spans="141:141">
      <c r="EK57699" s="598"/>
    </row>
    <row r="57700" spans="141:141">
      <c r="EK57700" s="598"/>
    </row>
    <row r="57701" spans="141:141">
      <c r="EK57701" s="598"/>
    </row>
    <row r="57702" spans="141:141">
      <c r="EK57702" s="598"/>
    </row>
    <row r="57703" spans="141:141">
      <c r="EK57703" s="598"/>
    </row>
    <row r="57704" spans="141:141">
      <c r="EK57704" s="598"/>
    </row>
    <row r="57705" spans="141:141">
      <c r="EK57705" s="598"/>
    </row>
    <row r="57706" spans="141:141">
      <c r="EK57706" s="598"/>
    </row>
    <row r="57707" spans="141:141">
      <c r="EK57707" s="598"/>
    </row>
    <row r="57708" spans="141:141">
      <c r="EK57708" s="598"/>
    </row>
    <row r="57709" spans="141:141">
      <c r="EK57709" s="598"/>
    </row>
    <row r="57710" spans="141:141">
      <c r="EK57710" s="598"/>
    </row>
    <row r="57711" spans="141:141">
      <c r="EK57711" s="598"/>
    </row>
    <row r="57712" spans="141:141">
      <c r="EK57712" s="598"/>
    </row>
    <row r="57713" spans="141:141">
      <c r="EK57713" s="598"/>
    </row>
    <row r="57714" spans="141:141">
      <c r="EK57714" s="598"/>
    </row>
    <row r="57715" spans="141:141">
      <c r="EK57715" s="598"/>
    </row>
    <row r="57716" spans="141:141">
      <c r="EK57716" s="598"/>
    </row>
    <row r="57717" spans="141:141">
      <c r="EK57717" s="598"/>
    </row>
    <row r="57718" spans="141:141">
      <c r="EK57718" s="598"/>
    </row>
    <row r="57719" spans="141:141">
      <c r="EK57719" s="598"/>
    </row>
    <row r="57720" spans="141:141">
      <c r="EK57720" s="598"/>
    </row>
    <row r="57721" spans="141:141">
      <c r="EK57721" s="598"/>
    </row>
    <row r="57722" spans="141:141">
      <c r="EK57722" s="598"/>
    </row>
    <row r="57723" spans="141:141">
      <c r="EK57723" s="598"/>
    </row>
    <row r="57724" spans="141:141">
      <c r="EK57724" s="598"/>
    </row>
    <row r="57725" spans="141:141">
      <c r="EK57725" s="598"/>
    </row>
    <row r="57726" spans="141:141">
      <c r="EK57726" s="598"/>
    </row>
    <row r="57727" spans="141:141">
      <c r="EK57727" s="598"/>
    </row>
    <row r="57728" spans="141:141">
      <c r="EK57728" s="598"/>
    </row>
    <row r="57729" spans="141:141">
      <c r="EK57729" s="598"/>
    </row>
    <row r="57730" spans="141:141">
      <c r="EK57730" s="598"/>
    </row>
    <row r="57731" spans="141:141">
      <c r="EK57731" s="598"/>
    </row>
    <row r="57732" spans="141:141">
      <c r="EK57732" s="598"/>
    </row>
    <row r="57733" spans="141:141">
      <c r="EK57733" s="598"/>
    </row>
    <row r="57734" spans="141:141">
      <c r="EK57734" s="598"/>
    </row>
    <row r="57735" spans="141:141">
      <c r="EK57735" s="598"/>
    </row>
    <row r="57736" spans="141:141">
      <c r="EK57736" s="598"/>
    </row>
    <row r="57737" spans="141:141">
      <c r="EK57737" s="598"/>
    </row>
    <row r="57738" spans="141:141">
      <c r="EK57738" s="598"/>
    </row>
    <row r="57739" spans="141:141">
      <c r="EK57739" s="598"/>
    </row>
    <row r="57740" spans="141:141">
      <c r="EK57740" s="598"/>
    </row>
    <row r="57741" spans="141:141">
      <c r="EK57741" s="598"/>
    </row>
    <row r="57742" spans="141:141">
      <c r="EK57742" s="598"/>
    </row>
    <row r="57743" spans="141:141">
      <c r="EK57743" s="598"/>
    </row>
    <row r="57744" spans="141:141">
      <c r="EK57744" s="598"/>
    </row>
    <row r="57745" spans="141:141">
      <c r="EK57745" s="598"/>
    </row>
    <row r="57746" spans="141:141">
      <c r="EK57746" s="598"/>
    </row>
    <row r="57747" spans="141:141">
      <c r="EK57747" s="598"/>
    </row>
    <row r="57748" spans="141:141">
      <c r="EK57748" s="598"/>
    </row>
    <row r="57749" spans="141:141">
      <c r="EK57749" s="598"/>
    </row>
    <row r="57750" spans="141:141">
      <c r="EK57750" s="598"/>
    </row>
    <row r="57751" spans="141:141">
      <c r="EK57751" s="598"/>
    </row>
    <row r="57752" spans="141:141">
      <c r="EK57752" s="598"/>
    </row>
    <row r="57753" spans="141:141">
      <c r="EK57753" s="598"/>
    </row>
    <row r="57754" spans="141:141">
      <c r="EK57754" s="598"/>
    </row>
    <row r="57755" spans="141:141">
      <c r="EK57755" s="598"/>
    </row>
    <row r="57756" spans="141:141">
      <c r="EK57756" s="598"/>
    </row>
    <row r="57757" spans="141:141">
      <c r="EK57757" s="598"/>
    </row>
    <row r="57758" spans="141:141">
      <c r="EK57758" s="598"/>
    </row>
    <row r="57759" spans="141:141">
      <c r="EK57759" s="598"/>
    </row>
    <row r="57760" spans="141:141">
      <c r="EK57760" s="598"/>
    </row>
    <row r="57761" spans="141:141">
      <c r="EK57761" s="598"/>
    </row>
    <row r="57762" spans="141:141">
      <c r="EK57762" s="598"/>
    </row>
    <row r="57763" spans="141:141">
      <c r="EK57763" s="598"/>
    </row>
    <row r="57764" spans="141:141">
      <c r="EK57764" s="598"/>
    </row>
    <row r="57765" spans="141:141">
      <c r="EK57765" s="598"/>
    </row>
    <row r="57766" spans="141:141">
      <c r="EK57766" s="598"/>
    </row>
    <row r="57767" spans="141:141">
      <c r="EK57767" s="598"/>
    </row>
    <row r="57768" spans="141:141">
      <c r="EK57768" s="598"/>
    </row>
    <row r="57769" spans="141:141">
      <c r="EK57769" s="598"/>
    </row>
    <row r="57770" spans="141:141">
      <c r="EK57770" s="598"/>
    </row>
    <row r="57771" spans="141:141">
      <c r="EK57771" s="598"/>
    </row>
    <row r="57772" spans="141:141">
      <c r="EK57772" s="598"/>
    </row>
    <row r="57773" spans="141:141">
      <c r="EK57773" s="598"/>
    </row>
    <row r="57774" spans="141:141">
      <c r="EK57774" s="598"/>
    </row>
    <row r="57775" spans="141:141">
      <c r="EK57775" s="598"/>
    </row>
    <row r="57776" spans="141:141">
      <c r="EK57776" s="598"/>
    </row>
    <row r="57777" spans="141:141">
      <c r="EK57777" s="598"/>
    </row>
    <row r="57778" spans="141:141">
      <c r="EK57778" s="598"/>
    </row>
    <row r="57779" spans="141:141">
      <c r="EK57779" s="598"/>
    </row>
    <row r="57780" spans="141:141">
      <c r="EK57780" s="598"/>
    </row>
    <row r="57781" spans="141:141">
      <c r="EK57781" s="598"/>
    </row>
    <row r="57782" spans="141:141">
      <c r="EK57782" s="598"/>
    </row>
    <row r="57783" spans="141:141">
      <c r="EK57783" s="598"/>
    </row>
    <row r="57784" spans="141:141">
      <c r="EK57784" s="598"/>
    </row>
    <row r="57785" spans="141:141">
      <c r="EK57785" s="598"/>
    </row>
    <row r="57786" spans="141:141">
      <c r="EK57786" s="598"/>
    </row>
    <row r="57787" spans="141:141">
      <c r="EK57787" s="598"/>
    </row>
    <row r="57788" spans="141:141">
      <c r="EK57788" s="598"/>
    </row>
    <row r="57789" spans="141:141">
      <c r="EK57789" s="598"/>
    </row>
    <row r="57790" spans="141:141">
      <c r="EK57790" s="598"/>
    </row>
    <row r="57791" spans="141:141">
      <c r="EK57791" s="598"/>
    </row>
    <row r="57792" spans="141:141">
      <c r="EK57792" s="598"/>
    </row>
    <row r="57793" spans="141:141">
      <c r="EK57793" s="598"/>
    </row>
    <row r="57794" spans="141:141">
      <c r="EK57794" s="598"/>
    </row>
    <row r="57795" spans="141:141">
      <c r="EK57795" s="598"/>
    </row>
    <row r="57796" spans="141:141">
      <c r="EK57796" s="598"/>
    </row>
    <row r="57797" spans="141:141">
      <c r="EK57797" s="598"/>
    </row>
    <row r="57798" spans="141:141">
      <c r="EK57798" s="598"/>
    </row>
    <row r="57799" spans="141:141">
      <c r="EK57799" s="598"/>
    </row>
    <row r="57800" spans="141:141">
      <c r="EK57800" s="598"/>
    </row>
    <row r="57801" spans="141:141">
      <c r="EK57801" s="598"/>
    </row>
    <row r="57802" spans="141:141">
      <c r="EK57802" s="598"/>
    </row>
    <row r="57803" spans="141:141">
      <c r="EK57803" s="598"/>
    </row>
    <row r="57804" spans="141:141">
      <c r="EK57804" s="598"/>
    </row>
    <row r="57805" spans="141:141">
      <c r="EK57805" s="598"/>
    </row>
    <row r="57806" spans="141:141">
      <c r="EK57806" s="598"/>
    </row>
    <row r="57807" spans="141:141">
      <c r="EK57807" s="598"/>
    </row>
    <row r="57808" spans="141:141">
      <c r="EK57808" s="598"/>
    </row>
    <row r="57809" spans="141:141">
      <c r="EK57809" s="598"/>
    </row>
    <row r="57810" spans="141:141">
      <c r="EK57810" s="598"/>
    </row>
    <row r="57811" spans="141:141">
      <c r="EK57811" s="598"/>
    </row>
    <row r="57812" spans="141:141">
      <c r="EK57812" s="598"/>
    </row>
    <row r="57813" spans="141:141">
      <c r="EK57813" s="598"/>
    </row>
    <row r="57814" spans="141:141">
      <c r="EK57814" s="598"/>
    </row>
    <row r="57815" spans="141:141">
      <c r="EK57815" s="598"/>
    </row>
    <row r="57816" spans="141:141">
      <c r="EK57816" s="598"/>
    </row>
    <row r="57817" spans="141:141">
      <c r="EK57817" s="598"/>
    </row>
    <row r="57818" spans="141:141">
      <c r="EK57818" s="598"/>
    </row>
    <row r="57819" spans="141:141">
      <c r="EK57819" s="598"/>
    </row>
    <row r="57820" spans="141:141">
      <c r="EK57820" s="598"/>
    </row>
    <row r="57821" spans="141:141">
      <c r="EK57821" s="598"/>
    </row>
    <row r="57822" spans="141:141">
      <c r="EK57822" s="598"/>
    </row>
    <row r="57823" spans="141:141">
      <c r="EK57823" s="598"/>
    </row>
    <row r="57824" spans="141:141">
      <c r="EK57824" s="598"/>
    </row>
    <row r="57825" spans="141:141">
      <c r="EK57825" s="598"/>
    </row>
    <row r="57826" spans="141:141">
      <c r="EK57826" s="598"/>
    </row>
    <row r="57827" spans="141:141">
      <c r="EK57827" s="598"/>
    </row>
    <row r="57828" spans="141:141">
      <c r="EK57828" s="598"/>
    </row>
    <row r="57829" spans="141:141">
      <c r="EK57829" s="598"/>
    </row>
    <row r="57830" spans="141:141">
      <c r="EK57830" s="598"/>
    </row>
    <row r="57831" spans="141:141">
      <c r="EK57831" s="598"/>
    </row>
    <row r="57832" spans="141:141">
      <c r="EK57832" s="598"/>
    </row>
    <row r="57833" spans="141:141">
      <c r="EK57833" s="598"/>
    </row>
    <row r="57834" spans="141:141">
      <c r="EK57834" s="598"/>
    </row>
    <row r="57835" spans="141:141">
      <c r="EK57835" s="598"/>
    </row>
    <row r="57836" spans="141:141">
      <c r="EK57836" s="598"/>
    </row>
    <row r="57837" spans="141:141">
      <c r="EK57837" s="598"/>
    </row>
    <row r="57838" spans="141:141">
      <c r="EK57838" s="598"/>
    </row>
    <row r="57839" spans="141:141">
      <c r="EK57839" s="598"/>
    </row>
    <row r="57840" spans="141:141">
      <c r="EK57840" s="598"/>
    </row>
    <row r="57841" spans="141:141">
      <c r="EK57841" s="598"/>
    </row>
    <row r="57842" spans="141:141">
      <c r="EK57842" s="598"/>
    </row>
    <row r="57843" spans="141:141">
      <c r="EK57843" s="598"/>
    </row>
    <row r="57844" spans="141:141">
      <c r="EK57844" s="598"/>
    </row>
    <row r="57845" spans="141:141">
      <c r="EK57845" s="598"/>
    </row>
    <row r="57846" spans="141:141">
      <c r="EK57846" s="598"/>
    </row>
    <row r="57847" spans="141:141">
      <c r="EK57847" s="598"/>
    </row>
    <row r="57848" spans="141:141">
      <c r="EK57848" s="598"/>
    </row>
    <row r="57849" spans="141:141">
      <c r="EK57849" s="598"/>
    </row>
    <row r="57850" spans="141:141">
      <c r="EK57850" s="598"/>
    </row>
    <row r="57851" spans="141:141">
      <c r="EK57851" s="598"/>
    </row>
    <row r="57852" spans="141:141">
      <c r="EK57852" s="598"/>
    </row>
    <row r="57853" spans="141:141">
      <c r="EK57853" s="598"/>
    </row>
    <row r="57854" spans="141:141">
      <c r="EK57854" s="598"/>
    </row>
    <row r="57855" spans="141:141">
      <c r="EK57855" s="598"/>
    </row>
    <row r="57856" spans="141:141">
      <c r="EK57856" s="598"/>
    </row>
    <row r="57857" spans="141:141">
      <c r="EK57857" s="598"/>
    </row>
    <row r="57858" spans="141:141">
      <c r="EK57858" s="598"/>
    </row>
    <row r="57859" spans="141:141">
      <c r="EK57859" s="598"/>
    </row>
    <row r="57860" spans="141:141">
      <c r="EK57860" s="598"/>
    </row>
    <row r="57861" spans="141:141">
      <c r="EK57861" s="598"/>
    </row>
    <row r="57862" spans="141:141">
      <c r="EK57862" s="598"/>
    </row>
    <row r="57863" spans="141:141">
      <c r="EK57863" s="598"/>
    </row>
    <row r="57864" spans="141:141">
      <c r="EK57864" s="598"/>
    </row>
    <row r="57865" spans="141:141">
      <c r="EK57865" s="598"/>
    </row>
    <row r="57866" spans="141:141">
      <c r="EK57866" s="598"/>
    </row>
    <row r="57867" spans="141:141">
      <c r="EK57867" s="598"/>
    </row>
    <row r="57868" spans="141:141">
      <c r="EK57868" s="598"/>
    </row>
    <row r="57869" spans="141:141">
      <c r="EK57869" s="598"/>
    </row>
    <row r="57870" spans="141:141">
      <c r="EK57870" s="598"/>
    </row>
    <row r="57871" spans="141:141">
      <c r="EK57871" s="598"/>
    </row>
    <row r="57872" spans="141:141">
      <c r="EK57872" s="598"/>
    </row>
    <row r="57873" spans="141:141">
      <c r="EK57873" s="598"/>
    </row>
    <row r="57874" spans="141:141">
      <c r="EK57874" s="598"/>
    </row>
    <row r="57875" spans="141:141">
      <c r="EK57875" s="598"/>
    </row>
    <row r="57876" spans="141:141">
      <c r="EK57876" s="598"/>
    </row>
    <row r="57877" spans="141:141">
      <c r="EK57877" s="598"/>
    </row>
    <row r="57878" spans="141:141">
      <c r="EK57878" s="598"/>
    </row>
    <row r="57879" spans="141:141">
      <c r="EK57879" s="598"/>
    </row>
    <row r="57880" spans="141:141">
      <c r="EK57880" s="598"/>
    </row>
    <row r="57881" spans="141:141">
      <c r="EK57881" s="598"/>
    </row>
    <row r="57882" spans="141:141">
      <c r="EK57882" s="598"/>
    </row>
    <row r="57883" spans="141:141">
      <c r="EK57883" s="598"/>
    </row>
    <row r="57884" spans="141:141">
      <c r="EK57884" s="598"/>
    </row>
    <row r="57885" spans="141:141">
      <c r="EK57885" s="598"/>
    </row>
    <row r="57886" spans="141:141">
      <c r="EK57886" s="598"/>
    </row>
    <row r="57887" spans="141:141">
      <c r="EK57887" s="598"/>
    </row>
    <row r="57888" spans="141:141">
      <c r="EK57888" s="598"/>
    </row>
    <row r="57889" spans="141:141">
      <c r="EK57889" s="598"/>
    </row>
    <row r="57890" spans="141:141">
      <c r="EK57890" s="598"/>
    </row>
    <row r="57891" spans="141:141">
      <c r="EK57891" s="598"/>
    </row>
    <row r="57892" spans="141:141">
      <c r="EK57892" s="598"/>
    </row>
    <row r="57893" spans="141:141">
      <c r="EK57893" s="598"/>
    </row>
    <row r="57894" spans="141:141">
      <c r="EK57894" s="598"/>
    </row>
    <row r="57895" spans="141:141">
      <c r="EK57895" s="598"/>
    </row>
    <row r="57896" spans="141:141">
      <c r="EK57896" s="598"/>
    </row>
    <row r="57897" spans="141:141">
      <c r="EK57897" s="598"/>
    </row>
    <row r="57898" spans="141:141">
      <c r="EK57898" s="598"/>
    </row>
    <row r="57899" spans="141:141">
      <c r="EK57899" s="598"/>
    </row>
    <row r="57900" spans="141:141">
      <c r="EK57900" s="598"/>
    </row>
    <row r="57901" spans="141:141">
      <c r="EK57901" s="598"/>
    </row>
    <row r="57902" spans="141:141">
      <c r="EK57902" s="598"/>
    </row>
    <row r="57903" spans="141:141">
      <c r="EK57903" s="598"/>
    </row>
    <row r="57904" spans="141:141">
      <c r="EK57904" s="598"/>
    </row>
    <row r="57905" spans="141:141">
      <c r="EK57905" s="598"/>
    </row>
    <row r="57906" spans="141:141">
      <c r="EK57906" s="598"/>
    </row>
    <row r="57907" spans="141:141">
      <c r="EK57907" s="598"/>
    </row>
    <row r="57908" spans="141:141">
      <c r="EK57908" s="598"/>
    </row>
    <row r="57909" spans="141:141">
      <c r="EK57909" s="598"/>
    </row>
    <row r="57910" spans="141:141">
      <c r="EK57910" s="598"/>
    </row>
    <row r="57911" spans="141:141">
      <c r="EK57911" s="598"/>
    </row>
    <row r="57912" spans="141:141">
      <c r="EK57912" s="598"/>
    </row>
    <row r="57913" spans="141:141">
      <c r="EK57913" s="598"/>
    </row>
    <row r="57914" spans="141:141">
      <c r="EK57914" s="598"/>
    </row>
    <row r="57915" spans="141:141">
      <c r="EK57915" s="598"/>
    </row>
    <row r="57916" spans="141:141">
      <c r="EK57916" s="598"/>
    </row>
    <row r="57917" spans="141:141">
      <c r="EK57917" s="598"/>
    </row>
    <row r="57918" spans="141:141">
      <c r="EK57918" s="598"/>
    </row>
    <row r="57919" spans="141:141">
      <c r="EK57919" s="598"/>
    </row>
    <row r="57920" spans="141:141">
      <c r="EK57920" s="598"/>
    </row>
    <row r="57921" spans="141:141">
      <c r="EK57921" s="598"/>
    </row>
    <row r="57922" spans="141:141">
      <c r="EK57922" s="598"/>
    </row>
    <row r="57923" spans="141:141">
      <c r="EK57923" s="598"/>
    </row>
    <row r="57924" spans="141:141">
      <c r="EK57924" s="598"/>
    </row>
    <row r="57925" spans="141:141">
      <c r="EK57925" s="598"/>
    </row>
    <row r="57926" spans="141:141">
      <c r="EK57926" s="598"/>
    </row>
    <row r="57927" spans="141:141">
      <c r="EK57927" s="598"/>
    </row>
    <row r="57928" spans="141:141">
      <c r="EK57928" s="598"/>
    </row>
    <row r="57929" spans="141:141">
      <c r="EK57929" s="598"/>
    </row>
    <row r="57930" spans="141:141">
      <c r="EK57930" s="598"/>
    </row>
    <row r="57931" spans="141:141">
      <c r="EK57931" s="598"/>
    </row>
    <row r="57932" spans="141:141">
      <c r="EK57932" s="598"/>
    </row>
    <row r="57933" spans="141:141">
      <c r="EK57933" s="598"/>
    </row>
    <row r="57934" spans="141:141">
      <c r="EK57934" s="598"/>
    </row>
    <row r="57935" spans="141:141">
      <c r="EK57935" s="598"/>
    </row>
    <row r="57936" spans="141:141">
      <c r="EK57936" s="598"/>
    </row>
    <row r="57937" spans="141:141">
      <c r="EK57937" s="598"/>
    </row>
    <row r="57938" spans="141:141">
      <c r="EK57938" s="598"/>
    </row>
    <row r="57939" spans="141:141">
      <c r="EK57939" s="598"/>
    </row>
    <row r="57940" spans="141:141">
      <c r="EK57940" s="598"/>
    </row>
    <row r="57941" spans="141:141">
      <c r="EK57941" s="598"/>
    </row>
    <row r="57942" spans="141:141">
      <c r="EK57942" s="598"/>
    </row>
    <row r="57943" spans="141:141">
      <c r="EK57943" s="598"/>
    </row>
    <row r="57944" spans="141:141">
      <c r="EK57944" s="598"/>
    </row>
    <row r="57945" spans="141:141">
      <c r="EK57945" s="598"/>
    </row>
    <row r="57946" spans="141:141">
      <c r="EK57946" s="598"/>
    </row>
    <row r="57947" spans="141:141">
      <c r="EK57947" s="598"/>
    </row>
    <row r="57948" spans="141:141">
      <c r="EK57948" s="598"/>
    </row>
    <row r="57949" spans="141:141">
      <c r="EK57949" s="598"/>
    </row>
    <row r="57950" spans="141:141">
      <c r="EK57950" s="598"/>
    </row>
    <row r="57951" spans="141:141">
      <c r="EK57951" s="598"/>
    </row>
    <row r="57952" spans="141:141">
      <c r="EK57952" s="598"/>
    </row>
    <row r="57953" spans="141:141">
      <c r="EK57953" s="598"/>
    </row>
    <row r="57954" spans="141:141">
      <c r="EK57954" s="598"/>
    </row>
    <row r="57955" spans="141:141">
      <c r="EK57955" s="598"/>
    </row>
    <row r="57956" spans="141:141">
      <c r="EK57956" s="598"/>
    </row>
    <row r="57957" spans="141:141">
      <c r="EK57957" s="598"/>
    </row>
    <row r="57958" spans="141:141">
      <c r="EK57958" s="598"/>
    </row>
    <row r="57959" spans="141:141">
      <c r="EK57959" s="598"/>
    </row>
    <row r="57960" spans="141:141">
      <c r="EK57960" s="598"/>
    </row>
    <row r="57961" spans="141:141">
      <c r="EK57961" s="598"/>
    </row>
    <row r="57962" spans="141:141">
      <c r="EK57962" s="598"/>
    </row>
    <row r="57963" spans="141:141">
      <c r="EK57963" s="598"/>
    </row>
    <row r="57964" spans="141:141">
      <c r="EK57964" s="598"/>
    </row>
    <row r="57965" spans="141:141">
      <c r="EK57965" s="598"/>
    </row>
    <row r="57966" spans="141:141">
      <c r="EK57966" s="598"/>
    </row>
    <row r="57967" spans="141:141">
      <c r="EK57967" s="598"/>
    </row>
    <row r="57968" spans="141:141">
      <c r="EK57968" s="598"/>
    </row>
    <row r="57969" spans="141:141">
      <c r="EK57969" s="598"/>
    </row>
    <row r="57970" spans="141:141">
      <c r="EK57970" s="598"/>
    </row>
    <row r="57971" spans="141:141">
      <c r="EK57971" s="598"/>
    </row>
    <row r="57972" spans="141:141">
      <c r="EK57972" s="598"/>
    </row>
    <row r="57973" spans="141:141">
      <c r="EK57973" s="598"/>
    </row>
    <row r="57974" spans="141:141">
      <c r="EK57974" s="598"/>
    </row>
    <row r="57975" spans="141:141">
      <c r="EK57975" s="598"/>
    </row>
    <row r="57976" spans="141:141">
      <c r="EK57976" s="598"/>
    </row>
    <row r="57977" spans="141:141">
      <c r="EK57977" s="598"/>
    </row>
    <row r="57978" spans="141:141">
      <c r="EK57978" s="598"/>
    </row>
    <row r="57979" spans="141:141">
      <c r="EK57979" s="598"/>
    </row>
    <row r="57980" spans="141:141">
      <c r="EK57980" s="598"/>
    </row>
    <row r="57981" spans="141:141">
      <c r="EK57981" s="598"/>
    </row>
    <row r="57982" spans="141:141">
      <c r="EK57982" s="598"/>
    </row>
    <row r="57983" spans="141:141">
      <c r="EK57983" s="598"/>
    </row>
    <row r="57984" spans="141:141">
      <c r="EK57984" s="598"/>
    </row>
    <row r="57985" spans="141:141">
      <c r="EK57985" s="598"/>
    </row>
    <row r="57986" spans="141:141">
      <c r="EK57986" s="598"/>
    </row>
    <row r="57987" spans="141:141">
      <c r="EK57987" s="598"/>
    </row>
    <row r="57988" spans="141:141">
      <c r="EK57988" s="598"/>
    </row>
    <row r="57989" spans="141:141">
      <c r="EK57989" s="598"/>
    </row>
    <row r="57990" spans="141:141">
      <c r="EK57990" s="598"/>
    </row>
    <row r="57991" spans="141:141">
      <c r="EK57991" s="598"/>
    </row>
    <row r="57992" spans="141:141">
      <c r="EK57992" s="598"/>
    </row>
    <row r="57993" spans="141:141">
      <c r="EK57993" s="598"/>
    </row>
    <row r="57994" spans="141:141">
      <c r="EK57994" s="598"/>
    </row>
    <row r="57995" spans="141:141">
      <c r="EK57995" s="598"/>
    </row>
    <row r="57996" spans="141:141">
      <c r="EK57996" s="598"/>
    </row>
    <row r="57997" spans="141:141">
      <c r="EK57997" s="598"/>
    </row>
    <row r="57998" spans="141:141">
      <c r="EK57998" s="598"/>
    </row>
    <row r="57999" spans="141:141">
      <c r="EK57999" s="598"/>
    </row>
    <row r="58000" spans="141:141">
      <c r="EK58000" s="598"/>
    </row>
    <row r="58001" spans="141:141">
      <c r="EK58001" s="598"/>
    </row>
    <row r="58002" spans="141:141">
      <c r="EK58002" s="598"/>
    </row>
    <row r="58003" spans="141:141">
      <c r="EK58003" s="598"/>
    </row>
    <row r="58004" spans="141:141">
      <c r="EK58004" s="598"/>
    </row>
    <row r="58005" spans="141:141">
      <c r="EK58005" s="598"/>
    </row>
    <row r="58006" spans="141:141">
      <c r="EK58006" s="598"/>
    </row>
    <row r="58007" spans="141:141">
      <c r="EK58007" s="598"/>
    </row>
    <row r="58008" spans="141:141">
      <c r="EK58008" s="598"/>
    </row>
    <row r="58009" spans="141:141">
      <c r="EK58009" s="598"/>
    </row>
    <row r="58010" spans="141:141">
      <c r="EK58010" s="598"/>
    </row>
    <row r="58011" spans="141:141">
      <c r="EK58011" s="598"/>
    </row>
    <row r="58012" spans="141:141">
      <c r="EK58012" s="598"/>
    </row>
    <row r="58013" spans="141:141">
      <c r="EK58013" s="598"/>
    </row>
    <row r="58014" spans="141:141">
      <c r="EK58014" s="598"/>
    </row>
    <row r="58015" spans="141:141">
      <c r="EK58015" s="598"/>
    </row>
    <row r="58016" spans="141:141">
      <c r="EK58016" s="598"/>
    </row>
    <row r="58017" spans="141:141">
      <c r="EK58017" s="598"/>
    </row>
    <row r="58018" spans="141:141">
      <c r="EK58018" s="598"/>
    </row>
    <row r="58019" spans="141:141">
      <c r="EK58019" s="598"/>
    </row>
    <row r="58020" spans="141:141">
      <c r="EK58020" s="598"/>
    </row>
    <row r="58021" spans="141:141">
      <c r="EK58021" s="598"/>
    </row>
    <row r="58022" spans="141:141">
      <c r="EK58022" s="598"/>
    </row>
    <row r="58023" spans="141:141">
      <c r="EK58023" s="598"/>
    </row>
    <row r="58024" spans="141:141">
      <c r="EK58024" s="598"/>
    </row>
    <row r="58025" spans="141:141">
      <c r="EK58025" s="598"/>
    </row>
    <row r="58026" spans="141:141">
      <c r="EK58026" s="598"/>
    </row>
    <row r="58027" spans="141:141">
      <c r="EK58027" s="598"/>
    </row>
    <row r="58028" spans="141:141">
      <c r="EK58028" s="598"/>
    </row>
    <row r="58029" spans="141:141">
      <c r="EK58029" s="598"/>
    </row>
    <row r="58030" spans="141:141">
      <c r="EK58030" s="598"/>
    </row>
    <row r="58031" spans="141:141">
      <c r="EK58031" s="598"/>
    </row>
    <row r="58032" spans="141:141">
      <c r="EK58032" s="598"/>
    </row>
    <row r="58033" spans="141:141">
      <c r="EK58033" s="598"/>
    </row>
    <row r="58034" spans="141:141">
      <c r="EK58034" s="598"/>
    </row>
    <row r="58035" spans="141:141">
      <c r="EK58035" s="598"/>
    </row>
    <row r="58036" spans="141:141">
      <c r="EK58036" s="598"/>
    </row>
    <row r="58037" spans="141:141">
      <c r="EK58037" s="598"/>
    </row>
    <row r="58038" spans="141:141">
      <c r="EK58038" s="598"/>
    </row>
    <row r="58039" spans="141:141">
      <c r="EK58039" s="598"/>
    </row>
    <row r="58040" spans="141:141">
      <c r="EK58040" s="598"/>
    </row>
    <row r="58041" spans="141:141">
      <c r="EK58041" s="598"/>
    </row>
    <row r="58042" spans="141:141">
      <c r="EK58042" s="598"/>
    </row>
    <row r="58043" spans="141:141">
      <c r="EK58043" s="598"/>
    </row>
    <row r="58044" spans="141:141">
      <c r="EK58044" s="598"/>
    </row>
    <row r="58045" spans="141:141">
      <c r="EK58045" s="598"/>
    </row>
    <row r="58046" spans="141:141">
      <c r="EK58046" s="598"/>
    </row>
    <row r="58047" spans="141:141">
      <c r="EK58047" s="598"/>
    </row>
    <row r="58048" spans="141:141">
      <c r="EK58048" s="598"/>
    </row>
    <row r="58049" spans="141:141">
      <c r="EK58049" s="598"/>
    </row>
    <row r="58050" spans="141:141">
      <c r="EK58050" s="598"/>
    </row>
    <row r="58051" spans="141:141">
      <c r="EK58051" s="598"/>
    </row>
    <row r="58052" spans="141:141">
      <c r="EK58052" s="598"/>
    </row>
    <row r="58053" spans="141:141">
      <c r="EK58053" s="598"/>
    </row>
    <row r="58054" spans="141:141">
      <c r="EK58054" s="598"/>
    </row>
    <row r="58055" spans="141:141">
      <c r="EK58055" s="598"/>
    </row>
    <row r="58056" spans="141:141">
      <c r="EK58056" s="598"/>
    </row>
    <row r="58057" spans="141:141">
      <c r="EK58057" s="598"/>
    </row>
    <row r="58058" spans="141:141">
      <c r="EK58058" s="598"/>
    </row>
    <row r="58059" spans="141:141">
      <c r="EK58059" s="598"/>
    </row>
    <row r="58060" spans="141:141">
      <c r="EK58060" s="598"/>
    </row>
    <row r="58061" spans="141:141">
      <c r="EK58061" s="598"/>
    </row>
    <row r="58062" spans="141:141">
      <c r="EK58062" s="598"/>
    </row>
    <row r="58063" spans="141:141">
      <c r="EK58063" s="598"/>
    </row>
    <row r="58064" spans="141:141">
      <c r="EK58064" s="598"/>
    </row>
    <row r="58065" spans="141:141">
      <c r="EK58065" s="598"/>
    </row>
    <row r="58066" spans="141:141">
      <c r="EK58066" s="598"/>
    </row>
    <row r="58067" spans="141:141">
      <c r="EK58067" s="598"/>
    </row>
    <row r="58068" spans="141:141">
      <c r="EK58068" s="598"/>
    </row>
    <row r="58069" spans="141:141">
      <c r="EK58069" s="598"/>
    </row>
    <row r="58070" spans="141:141">
      <c r="EK58070" s="598"/>
    </row>
    <row r="58071" spans="141:141">
      <c r="EK58071" s="598"/>
    </row>
    <row r="58072" spans="141:141">
      <c r="EK58072" s="598"/>
    </row>
    <row r="58073" spans="141:141">
      <c r="EK58073" s="598"/>
    </row>
    <row r="58074" spans="141:141">
      <c r="EK58074" s="598"/>
    </row>
    <row r="58075" spans="141:141">
      <c r="EK58075" s="598"/>
    </row>
    <row r="58076" spans="141:141">
      <c r="EK58076" s="598"/>
    </row>
    <row r="58077" spans="141:141">
      <c r="EK58077" s="598"/>
    </row>
    <row r="58078" spans="141:141">
      <c r="EK58078" s="598"/>
    </row>
    <row r="58079" spans="141:141">
      <c r="EK58079" s="598"/>
    </row>
    <row r="58080" spans="141:141">
      <c r="EK58080" s="598"/>
    </row>
    <row r="58081" spans="141:141">
      <c r="EK58081" s="598"/>
    </row>
    <row r="58082" spans="141:141">
      <c r="EK58082" s="598"/>
    </row>
    <row r="58083" spans="141:141">
      <c r="EK58083" s="598"/>
    </row>
    <row r="58084" spans="141:141">
      <c r="EK58084" s="598"/>
    </row>
    <row r="58085" spans="141:141">
      <c r="EK58085" s="598"/>
    </row>
    <row r="58086" spans="141:141">
      <c r="EK58086" s="598"/>
    </row>
    <row r="58087" spans="141:141">
      <c r="EK58087" s="598"/>
    </row>
    <row r="58088" spans="141:141">
      <c r="EK58088" s="598"/>
    </row>
    <row r="58089" spans="141:141">
      <c r="EK58089" s="598"/>
    </row>
    <row r="58090" spans="141:141">
      <c r="EK58090" s="598"/>
    </row>
    <row r="58091" spans="141:141">
      <c r="EK58091" s="598"/>
    </row>
    <row r="58092" spans="141:141">
      <c r="EK58092" s="598"/>
    </row>
    <row r="58093" spans="141:141">
      <c r="EK58093" s="598"/>
    </row>
    <row r="58094" spans="141:141">
      <c r="EK58094" s="598"/>
    </row>
    <row r="58095" spans="141:141">
      <c r="EK58095" s="598"/>
    </row>
    <row r="58096" spans="141:141">
      <c r="EK58096" s="598"/>
    </row>
    <row r="58097" spans="141:141">
      <c r="EK58097" s="598"/>
    </row>
    <row r="58098" spans="141:141">
      <c r="EK58098" s="598"/>
    </row>
    <row r="58099" spans="141:141">
      <c r="EK58099" s="598"/>
    </row>
    <row r="58100" spans="141:141">
      <c r="EK58100" s="598"/>
    </row>
    <row r="58101" spans="141:141">
      <c r="EK58101" s="598"/>
    </row>
    <row r="58102" spans="141:141">
      <c r="EK58102" s="598"/>
    </row>
    <row r="58103" spans="141:141">
      <c r="EK58103" s="598"/>
    </row>
    <row r="58104" spans="141:141">
      <c r="EK58104" s="598"/>
    </row>
    <row r="58105" spans="141:141">
      <c r="EK58105" s="598"/>
    </row>
    <row r="58106" spans="141:141">
      <c r="EK58106" s="598"/>
    </row>
    <row r="58107" spans="141:141">
      <c r="EK58107" s="598"/>
    </row>
    <row r="58108" spans="141:141">
      <c r="EK58108" s="598"/>
    </row>
    <row r="58109" spans="141:141">
      <c r="EK58109" s="598"/>
    </row>
    <row r="58110" spans="141:141">
      <c r="EK58110" s="598"/>
    </row>
    <row r="58111" spans="141:141">
      <c r="EK58111" s="598"/>
    </row>
    <row r="58112" spans="141:141">
      <c r="EK58112" s="598"/>
    </row>
    <row r="58113" spans="141:141">
      <c r="EK58113" s="598"/>
    </row>
    <row r="58114" spans="141:141">
      <c r="EK58114" s="598"/>
    </row>
    <row r="58115" spans="141:141">
      <c r="EK58115" s="598"/>
    </row>
    <row r="58116" spans="141:141">
      <c r="EK58116" s="598"/>
    </row>
    <row r="58117" spans="141:141">
      <c r="EK58117" s="598"/>
    </row>
    <row r="58118" spans="141:141">
      <c r="EK58118" s="598"/>
    </row>
    <row r="58119" spans="141:141">
      <c r="EK58119" s="598"/>
    </row>
    <row r="58120" spans="141:141">
      <c r="EK58120" s="598"/>
    </row>
    <row r="58121" spans="141:141">
      <c r="EK58121" s="598"/>
    </row>
    <row r="58122" spans="141:141">
      <c r="EK58122" s="598"/>
    </row>
    <row r="58123" spans="141:141">
      <c r="EK58123" s="598"/>
    </row>
    <row r="58124" spans="141:141">
      <c r="EK58124" s="598"/>
    </row>
    <row r="58125" spans="141:141">
      <c r="EK58125" s="598"/>
    </row>
    <row r="58126" spans="141:141">
      <c r="EK58126" s="598"/>
    </row>
    <row r="58127" spans="141:141">
      <c r="EK58127" s="598"/>
    </row>
    <row r="58128" spans="141:141">
      <c r="EK58128" s="598"/>
    </row>
    <row r="58129" spans="141:141">
      <c r="EK58129" s="598"/>
    </row>
    <row r="58130" spans="141:141">
      <c r="EK58130" s="598"/>
    </row>
    <row r="58131" spans="141:141">
      <c r="EK58131" s="598"/>
    </row>
    <row r="58132" spans="141:141">
      <c r="EK58132" s="598"/>
    </row>
    <row r="58133" spans="141:141">
      <c r="EK58133" s="598"/>
    </row>
    <row r="58134" spans="141:141">
      <c r="EK58134" s="598"/>
    </row>
    <row r="58135" spans="141:141">
      <c r="EK58135" s="598"/>
    </row>
    <row r="58136" spans="141:141">
      <c r="EK58136" s="598"/>
    </row>
    <row r="58137" spans="141:141">
      <c r="EK58137" s="598"/>
    </row>
    <row r="58138" spans="141:141">
      <c r="EK58138" s="598"/>
    </row>
    <row r="58139" spans="141:141">
      <c r="EK58139" s="598"/>
    </row>
    <row r="58140" spans="141:141">
      <c r="EK58140" s="598"/>
    </row>
    <row r="58141" spans="141:141">
      <c r="EK58141" s="598"/>
    </row>
    <row r="58142" spans="141:141">
      <c r="EK58142" s="598"/>
    </row>
    <row r="58143" spans="141:141">
      <c r="EK58143" s="598"/>
    </row>
    <row r="58144" spans="141:141">
      <c r="EK58144" s="598"/>
    </row>
    <row r="58145" spans="141:141">
      <c r="EK58145" s="598"/>
    </row>
    <row r="58146" spans="141:141">
      <c r="EK58146" s="598"/>
    </row>
    <row r="58147" spans="141:141">
      <c r="EK58147" s="598"/>
    </row>
    <row r="58148" spans="141:141">
      <c r="EK58148" s="598"/>
    </row>
    <row r="58149" spans="141:141">
      <c r="EK58149" s="598"/>
    </row>
    <row r="58150" spans="141:141">
      <c r="EK58150" s="598"/>
    </row>
    <row r="58151" spans="141:141">
      <c r="EK58151" s="598"/>
    </row>
    <row r="58152" spans="141:141">
      <c r="EK58152" s="598"/>
    </row>
    <row r="58153" spans="141:141">
      <c r="EK58153" s="598"/>
    </row>
    <row r="58154" spans="141:141">
      <c r="EK58154" s="598"/>
    </row>
    <row r="58155" spans="141:141">
      <c r="EK58155" s="598"/>
    </row>
    <row r="58156" spans="141:141">
      <c r="EK58156" s="598"/>
    </row>
    <row r="58157" spans="141:141">
      <c r="EK58157" s="598"/>
    </row>
    <row r="58158" spans="141:141">
      <c r="EK58158" s="598"/>
    </row>
    <row r="58159" spans="141:141">
      <c r="EK58159" s="598"/>
    </row>
    <row r="58160" spans="141:141">
      <c r="EK58160" s="598"/>
    </row>
    <row r="58161" spans="141:141">
      <c r="EK58161" s="598"/>
    </row>
    <row r="58162" spans="141:141">
      <c r="EK58162" s="598"/>
    </row>
    <row r="58163" spans="141:141">
      <c r="EK58163" s="598"/>
    </row>
    <row r="58164" spans="141:141">
      <c r="EK58164" s="598"/>
    </row>
    <row r="58165" spans="141:141">
      <c r="EK58165" s="598"/>
    </row>
    <row r="58166" spans="141:141">
      <c r="EK58166" s="598"/>
    </row>
    <row r="58167" spans="141:141">
      <c r="EK58167" s="598"/>
    </row>
    <row r="58168" spans="141:141">
      <c r="EK58168" s="598"/>
    </row>
    <row r="58169" spans="141:141">
      <c r="EK58169" s="598"/>
    </row>
    <row r="58170" spans="141:141">
      <c r="EK58170" s="598"/>
    </row>
    <row r="58171" spans="141:141">
      <c r="EK58171" s="598"/>
    </row>
    <row r="58172" spans="141:141">
      <c r="EK58172" s="598"/>
    </row>
    <row r="58173" spans="141:141">
      <c r="EK58173" s="598"/>
    </row>
    <row r="58174" spans="141:141">
      <c r="EK58174" s="598"/>
    </row>
    <row r="58175" spans="141:141">
      <c r="EK58175" s="598"/>
    </row>
    <row r="58176" spans="141:141">
      <c r="EK58176" s="598"/>
    </row>
    <row r="58177" spans="141:141">
      <c r="EK58177" s="598"/>
    </row>
    <row r="58178" spans="141:141">
      <c r="EK58178" s="598"/>
    </row>
    <row r="58179" spans="141:141">
      <c r="EK58179" s="598"/>
    </row>
    <row r="58180" spans="141:141">
      <c r="EK58180" s="598"/>
    </row>
    <row r="58181" spans="141:141">
      <c r="EK58181" s="598"/>
    </row>
    <row r="58182" spans="141:141">
      <c r="EK58182" s="598"/>
    </row>
    <row r="58183" spans="141:141">
      <c r="EK58183" s="598"/>
    </row>
    <row r="58184" spans="141:141">
      <c r="EK58184" s="598"/>
    </row>
    <row r="58185" spans="141:141">
      <c r="EK58185" s="598"/>
    </row>
    <row r="58186" spans="141:141">
      <c r="EK58186" s="598"/>
    </row>
    <row r="58187" spans="141:141">
      <c r="EK58187" s="598"/>
    </row>
    <row r="58188" spans="141:141">
      <c r="EK58188" s="598"/>
    </row>
    <row r="58189" spans="141:141">
      <c r="EK58189" s="598"/>
    </row>
    <row r="58190" spans="141:141">
      <c r="EK58190" s="598"/>
    </row>
    <row r="58191" spans="141:141">
      <c r="EK58191" s="598"/>
    </row>
    <row r="58192" spans="141:141">
      <c r="EK58192" s="598"/>
    </row>
    <row r="58193" spans="141:141">
      <c r="EK58193" s="598"/>
    </row>
    <row r="58194" spans="141:141">
      <c r="EK58194" s="598"/>
    </row>
    <row r="58195" spans="141:141">
      <c r="EK58195" s="598"/>
    </row>
    <row r="58196" spans="141:141">
      <c r="EK58196" s="598"/>
    </row>
    <row r="58197" spans="141:141">
      <c r="EK58197" s="598"/>
    </row>
    <row r="58198" spans="141:141">
      <c r="EK58198" s="598"/>
    </row>
    <row r="58199" spans="141:141">
      <c r="EK58199" s="598"/>
    </row>
    <row r="58200" spans="141:141">
      <c r="EK58200" s="598"/>
    </row>
    <row r="58201" spans="141:141">
      <c r="EK58201" s="598"/>
    </row>
    <row r="58202" spans="141:141">
      <c r="EK58202" s="598"/>
    </row>
    <row r="58203" spans="141:141">
      <c r="EK58203" s="598"/>
    </row>
    <row r="58204" spans="141:141">
      <c r="EK58204" s="598"/>
    </row>
    <row r="58205" spans="141:141">
      <c r="EK58205" s="598"/>
    </row>
    <row r="58206" spans="141:141">
      <c r="EK58206" s="598"/>
    </row>
    <row r="58207" spans="141:141">
      <c r="EK58207" s="598"/>
    </row>
    <row r="58208" spans="141:141">
      <c r="EK58208" s="598"/>
    </row>
    <row r="58209" spans="141:141">
      <c r="EK58209" s="598"/>
    </row>
    <row r="58210" spans="141:141">
      <c r="EK58210" s="598"/>
    </row>
    <row r="58211" spans="141:141">
      <c r="EK58211" s="598"/>
    </row>
    <row r="58212" spans="141:141">
      <c r="EK58212" s="598"/>
    </row>
    <row r="58213" spans="141:141">
      <c r="EK58213" s="598"/>
    </row>
    <row r="58214" spans="141:141">
      <c r="EK58214" s="598"/>
    </row>
    <row r="58215" spans="141:141">
      <c r="EK58215" s="598"/>
    </row>
    <row r="58216" spans="141:141">
      <c r="EK58216" s="598"/>
    </row>
    <row r="58217" spans="141:141">
      <c r="EK58217" s="598"/>
    </row>
    <row r="58218" spans="141:141">
      <c r="EK58218" s="598"/>
    </row>
    <row r="58219" spans="141:141">
      <c r="EK58219" s="598"/>
    </row>
    <row r="58220" spans="141:141">
      <c r="EK58220" s="598"/>
    </row>
    <row r="58221" spans="141:141">
      <c r="EK58221" s="598"/>
    </row>
    <row r="58222" spans="141:141">
      <c r="EK58222" s="598"/>
    </row>
    <row r="58223" spans="141:141">
      <c r="EK58223" s="598"/>
    </row>
    <row r="58224" spans="141:141">
      <c r="EK58224" s="598"/>
    </row>
    <row r="58225" spans="141:141">
      <c r="EK58225" s="598"/>
    </row>
    <row r="58226" spans="141:141">
      <c r="EK58226" s="598"/>
    </row>
    <row r="58227" spans="141:141">
      <c r="EK58227" s="598"/>
    </row>
    <row r="58228" spans="141:141">
      <c r="EK58228" s="598"/>
    </row>
    <row r="58229" spans="141:141">
      <c r="EK58229" s="598"/>
    </row>
    <row r="58230" spans="141:141">
      <c r="EK58230" s="598"/>
    </row>
    <row r="58231" spans="141:141">
      <c r="EK58231" s="598"/>
    </row>
    <row r="58232" spans="141:141">
      <c r="EK58232" s="598"/>
    </row>
    <row r="58233" spans="141:141">
      <c r="EK58233" s="598"/>
    </row>
    <row r="58234" spans="141:141">
      <c r="EK58234" s="598"/>
    </row>
    <row r="58235" spans="141:141">
      <c r="EK58235" s="598"/>
    </row>
    <row r="58236" spans="141:141">
      <c r="EK58236" s="598"/>
    </row>
    <row r="58237" spans="141:141">
      <c r="EK58237" s="598"/>
    </row>
    <row r="58238" spans="141:141">
      <c r="EK58238" s="598"/>
    </row>
    <row r="58239" spans="141:141">
      <c r="EK58239" s="598"/>
    </row>
    <row r="58240" spans="141:141">
      <c r="EK58240" s="598"/>
    </row>
    <row r="58241" spans="141:141">
      <c r="EK58241" s="598"/>
    </row>
    <row r="58242" spans="141:141">
      <c r="EK58242" s="598"/>
    </row>
    <row r="58243" spans="141:141">
      <c r="EK58243" s="598"/>
    </row>
    <row r="58244" spans="141:141">
      <c r="EK58244" s="598"/>
    </row>
    <row r="58245" spans="141:141">
      <c r="EK58245" s="598"/>
    </row>
    <row r="58246" spans="141:141">
      <c r="EK58246" s="598"/>
    </row>
    <row r="58247" spans="141:141">
      <c r="EK58247" s="598"/>
    </row>
    <row r="58248" spans="141:141">
      <c r="EK58248" s="598"/>
    </row>
    <row r="58249" spans="141:141">
      <c r="EK58249" s="598"/>
    </row>
    <row r="58250" spans="141:141">
      <c r="EK58250" s="598"/>
    </row>
    <row r="58251" spans="141:141">
      <c r="EK58251" s="598"/>
    </row>
    <row r="58252" spans="141:141">
      <c r="EK58252" s="598"/>
    </row>
    <row r="58253" spans="141:141">
      <c r="EK58253" s="598"/>
    </row>
    <row r="58254" spans="141:141">
      <c r="EK58254" s="598"/>
    </row>
    <row r="58255" spans="141:141">
      <c r="EK58255" s="598"/>
    </row>
    <row r="58256" spans="141:141">
      <c r="EK58256" s="598"/>
    </row>
    <row r="58257" spans="141:141">
      <c r="EK58257" s="598"/>
    </row>
    <row r="58258" spans="141:141">
      <c r="EK58258" s="598"/>
    </row>
    <row r="58259" spans="141:141">
      <c r="EK58259" s="598"/>
    </row>
    <row r="58260" spans="141:141">
      <c r="EK58260" s="598"/>
    </row>
    <row r="58261" spans="141:141">
      <c r="EK58261" s="598"/>
    </row>
    <row r="58262" spans="141:141">
      <c r="EK58262" s="598"/>
    </row>
    <row r="58263" spans="141:141">
      <c r="EK58263" s="598"/>
    </row>
    <row r="58264" spans="141:141">
      <c r="EK58264" s="598"/>
    </row>
    <row r="58265" spans="141:141">
      <c r="EK58265" s="598"/>
    </row>
    <row r="58266" spans="141:141">
      <c r="EK58266" s="598"/>
    </row>
    <row r="58267" spans="141:141">
      <c r="EK58267" s="598"/>
    </row>
    <row r="58268" spans="141:141">
      <c r="EK58268" s="598"/>
    </row>
    <row r="58269" spans="141:141">
      <c r="EK58269" s="598"/>
    </row>
    <row r="58270" spans="141:141">
      <c r="EK58270" s="598"/>
    </row>
    <row r="58271" spans="141:141">
      <c r="EK58271" s="598"/>
    </row>
    <row r="58272" spans="141:141">
      <c r="EK58272" s="598"/>
    </row>
    <row r="58273" spans="141:141">
      <c r="EK58273" s="598"/>
    </row>
    <row r="58274" spans="141:141">
      <c r="EK58274" s="598"/>
    </row>
    <row r="58275" spans="141:141">
      <c r="EK58275" s="598"/>
    </row>
    <row r="58276" spans="141:141">
      <c r="EK58276" s="598"/>
    </row>
    <row r="58277" spans="141:141">
      <c r="EK58277" s="598"/>
    </row>
    <row r="58278" spans="141:141">
      <c r="EK58278" s="598"/>
    </row>
    <row r="58279" spans="141:141">
      <c r="EK58279" s="598"/>
    </row>
    <row r="58280" spans="141:141">
      <c r="EK58280" s="598"/>
    </row>
    <row r="58281" spans="141:141">
      <c r="EK58281" s="598"/>
    </row>
    <row r="58282" spans="141:141">
      <c r="EK58282" s="598"/>
    </row>
    <row r="58283" spans="141:141">
      <c r="EK58283" s="598"/>
    </row>
    <row r="58284" spans="141:141">
      <c r="EK58284" s="598"/>
    </row>
    <row r="58285" spans="141:141">
      <c r="EK58285" s="598"/>
    </row>
    <row r="58286" spans="141:141">
      <c r="EK58286" s="598"/>
    </row>
    <row r="58287" spans="141:141">
      <c r="EK58287" s="598"/>
    </row>
    <row r="58288" spans="141:141">
      <c r="EK58288" s="598"/>
    </row>
    <row r="58289" spans="141:141">
      <c r="EK58289" s="598"/>
    </row>
    <row r="58290" spans="141:141">
      <c r="EK58290" s="598"/>
    </row>
    <row r="58291" spans="141:141">
      <c r="EK58291" s="598"/>
    </row>
    <row r="58292" spans="141:141">
      <c r="EK58292" s="598"/>
    </row>
    <row r="58293" spans="141:141">
      <c r="EK58293" s="598"/>
    </row>
    <row r="58294" spans="141:141">
      <c r="EK58294" s="598"/>
    </row>
    <row r="58295" spans="141:141">
      <c r="EK58295" s="598"/>
    </row>
    <row r="58296" spans="141:141">
      <c r="EK58296" s="598"/>
    </row>
    <row r="58297" spans="141:141">
      <c r="EK58297" s="598"/>
    </row>
    <row r="58298" spans="141:141">
      <c r="EK58298" s="598"/>
    </row>
    <row r="58299" spans="141:141">
      <c r="EK58299" s="598"/>
    </row>
    <row r="58300" spans="141:141">
      <c r="EK58300" s="598"/>
    </row>
    <row r="58301" spans="141:141">
      <c r="EK58301" s="598"/>
    </row>
    <row r="58302" spans="141:141">
      <c r="EK58302" s="598"/>
    </row>
    <row r="58303" spans="141:141">
      <c r="EK58303" s="598"/>
    </row>
    <row r="58304" spans="141:141">
      <c r="EK58304" s="598"/>
    </row>
    <row r="58305" spans="141:141">
      <c r="EK58305" s="598"/>
    </row>
    <row r="58306" spans="141:141">
      <c r="EK58306" s="598"/>
    </row>
    <row r="58307" spans="141:141">
      <c r="EK58307" s="598"/>
    </row>
    <row r="58308" spans="141:141">
      <c r="EK58308" s="598"/>
    </row>
    <row r="58309" spans="141:141">
      <c r="EK58309" s="598"/>
    </row>
    <row r="58310" spans="141:141">
      <c r="EK58310" s="598"/>
    </row>
    <row r="58311" spans="141:141">
      <c r="EK58311" s="598"/>
    </row>
    <row r="58312" spans="141:141">
      <c r="EK58312" s="598"/>
    </row>
    <row r="58313" spans="141:141">
      <c r="EK58313" s="598"/>
    </row>
    <row r="58314" spans="141:141">
      <c r="EK58314" s="598"/>
    </row>
    <row r="58315" spans="141:141">
      <c r="EK58315" s="598"/>
    </row>
    <row r="58316" spans="141:141">
      <c r="EK58316" s="598"/>
    </row>
    <row r="58317" spans="141:141">
      <c r="EK58317" s="598"/>
    </row>
    <row r="58318" spans="141:141">
      <c r="EK58318" s="598"/>
    </row>
    <row r="58319" spans="141:141">
      <c r="EK58319" s="598"/>
    </row>
    <row r="58320" spans="141:141">
      <c r="EK58320" s="598"/>
    </row>
    <row r="58321" spans="141:141">
      <c r="EK58321" s="598"/>
    </row>
    <row r="58322" spans="141:141">
      <c r="EK58322" s="598"/>
    </row>
    <row r="58323" spans="141:141">
      <c r="EK58323" s="598"/>
    </row>
    <row r="58324" spans="141:141">
      <c r="EK58324" s="598"/>
    </row>
    <row r="58325" spans="141:141">
      <c r="EK58325" s="598"/>
    </row>
    <row r="58326" spans="141:141">
      <c r="EK58326" s="598"/>
    </row>
    <row r="58327" spans="141:141">
      <c r="EK58327" s="598"/>
    </row>
    <row r="58328" spans="141:141">
      <c r="EK58328" s="598"/>
    </row>
    <row r="58329" spans="141:141">
      <c r="EK58329" s="598"/>
    </row>
    <row r="58330" spans="141:141">
      <c r="EK58330" s="598"/>
    </row>
    <row r="58331" spans="141:141">
      <c r="EK58331" s="598"/>
    </row>
    <row r="58332" spans="141:141">
      <c r="EK58332" s="598"/>
    </row>
    <row r="58333" spans="141:141">
      <c r="EK58333" s="598"/>
    </row>
    <row r="58334" spans="141:141">
      <c r="EK58334" s="598"/>
    </row>
    <row r="58335" spans="141:141">
      <c r="EK58335" s="598"/>
    </row>
    <row r="58336" spans="141:141">
      <c r="EK58336" s="598"/>
    </row>
    <row r="58337" spans="141:141">
      <c r="EK58337" s="598"/>
    </row>
    <row r="58338" spans="141:141">
      <c r="EK58338" s="598"/>
    </row>
    <row r="58339" spans="141:141">
      <c r="EK58339" s="598"/>
    </row>
    <row r="58340" spans="141:141">
      <c r="EK58340" s="598"/>
    </row>
    <row r="58341" spans="141:141">
      <c r="EK58341" s="598"/>
    </row>
    <row r="58342" spans="141:141">
      <c r="EK58342" s="598"/>
    </row>
    <row r="58343" spans="141:141">
      <c r="EK58343" s="598"/>
    </row>
    <row r="58344" spans="141:141">
      <c r="EK58344" s="598"/>
    </row>
    <row r="58345" spans="141:141">
      <c r="EK58345" s="598"/>
    </row>
    <row r="58346" spans="141:141">
      <c r="EK58346" s="598"/>
    </row>
    <row r="58347" spans="141:141">
      <c r="EK58347" s="598"/>
    </row>
    <row r="58348" spans="141:141">
      <c r="EK58348" s="598"/>
    </row>
    <row r="58349" spans="141:141">
      <c r="EK58349" s="598"/>
    </row>
    <row r="58350" spans="141:141">
      <c r="EK58350" s="598"/>
    </row>
    <row r="58351" spans="141:141">
      <c r="EK58351" s="598"/>
    </row>
    <row r="58352" spans="141:141">
      <c r="EK58352" s="598"/>
    </row>
    <row r="58353" spans="141:141">
      <c r="EK58353" s="598"/>
    </row>
    <row r="58354" spans="141:141">
      <c r="EK58354" s="598"/>
    </row>
    <row r="58355" spans="141:141">
      <c r="EK58355" s="598"/>
    </row>
    <row r="58356" spans="141:141">
      <c r="EK58356" s="598"/>
    </row>
    <row r="58357" spans="141:141">
      <c r="EK58357" s="598"/>
    </row>
    <row r="58358" spans="141:141">
      <c r="EK58358" s="598"/>
    </row>
    <row r="58359" spans="141:141">
      <c r="EK58359" s="598"/>
    </row>
    <row r="58360" spans="141:141">
      <c r="EK58360" s="598"/>
    </row>
    <row r="58361" spans="141:141">
      <c r="EK58361" s="598"/>
    </row>
    <row r="58362" spans="141:141">
      <c r="EK58362" s="598"/>
    </row>
    <row r="58363" spans="141:141">
      <c r="EK58363" s="598"/>
    </row>
    <row r="58364" spans="141:141">
      <c r="EK58364" s="598"/>
    </row>
    <row r="58365" spans="141:141">
      <c r="EK58365" s="598"/>
    </row>
    <row r="58366" spans="141:141">
      <c r="EK58366" s="598"/>
    </row>
    <row r="58367" spans="141:141">
      <c r="EK58367" s="598"/>
    </row>
    <row r="58368" spans="141:141">
      <c r="EK58368" s="598"/>
    </row>
    <row r="58369" spans="141:141">
      <c r="EK58369" s="598"/>
    </row>
    <row r="58370" spans="141:141">
      <c r="EK58370" s="598"/>
    </row>
    <row r="58371" spans="141:141">
      <c r="EK58371" s="598"/>
    </row>
    <row r="58372" spans="141:141">
      <c r="EK58372" s="598"/>
    </row>
    <row r="58373" spans="141:141">
      <c r="EK58373" s="598"/>
    </row>
    <row r="58374" spans="141:141">
      <c r="EK58374" s="598"/>
    </row>
    <row r="58375" spans="141:141">
      <c r="EK58375" s="598"/>
    </row>
    <row r="58376" spans="141:141">
      <c r="EK58376" s="598"/>
    </row>
    <row r="58377" spans="141:141">
      <c r="EK58377" s="598"/>
    </row>
    <row r="58378" spans="141:141">
      <c r="EK58378" s="598"/>
    </row>
    <row r="58379" spans="141:141">
      <c r="EK58379" s="598"/>
    </row>
    <row r="58380" spans="141:141">
      <c r="EK58380" s="598"/>
    </row>
    <row r="58381" spans="141:141">
      <c r="EK58381" s="598"/>
    </row>
    <row r="58382" spans="141:141">
      <c r="EK58382" s="598"/>
    </row>
    <row r="58383" spans="141:141">
      <c r="EK58383" s="598"/>
    </row>
    <row r="58384" spans="141:141">
      <c r="EK58384" s="598"/>
    </row>
    <row r="58385" spans="141:141">
      <c r="EK58385" s="598"/>
    </row>
    <row r="58386" spans="141:141">
      <c r="EK58386" s="598"/>
    </row>
    <row r="58387" spans="141:141">
      <c r="EK58387" s="598"/>
    </row>
    <row r="58388" spans="141:141">
      <c r="EK58388" s="598"/>
    </row>
    <row r="58389" spans="141:141">
      <c r="EK58389" s="598"/>
    </row>
    <row r="58390" spans="141:141">
      <c r="EK58390" s="598"/>
    </row>
    <row r="58391" spans="141:141">
      <c r="EK58391" s="598"/>
    </row>
    <row r="58392" spans="141:141">
      <c r="EK58392" s="598"/>
    </row>
    <row r="58393" spans="141:141">
      <c r="EK58393" s="598"/>
    </row>
    <row r="58394" spans="141:141">
      <c r="EK58394" s="598"/>
    </row>
    <row r="58395" spans="141:141">
      <c r="EK58395" s="598"/>
    </row>
    <row r="58396" spans="141:141">
      <c r="EK58396" s="598"/>
    </row>
    <row r="58397" spans="141:141">
      <c r="EK58397" s="598"/>
    </row>
    <row r="58398" spans="141:141">
      <c r="EK58398" s="598"/>
    </row>
    <row r="58399" spans="141:141">
      <c r="EK58399" s="598"/>
    </row>
    <row r="58400" spans="141:141">
      <c r="EK58400" s="598"/>
    </row>
    <row r="58401" spans="141:141">
      <c r="EK58401" s="598"/>
    </row>
    <row r="58402" spans="141:141">
      <c r="EK58402" s="598"/>
    </row>
    <row r="58403" spans="141:141">
      <c r="EK58403" s="598"/>
    </row>
    <row r="58404" spans="141:141">
      <c r="EK58404" s="598"/>
    </row>
    <row r="58405" spans="141:141">
      <c r="EK58405" s="598"/>
    </row>
    <row r="58406" spans="141:141">
      <c r="EK58406" s="598"/>
    </row>
    <row r="58407" spans="141:141">
      <c r="EK58407" s="598"/>
    </row>
    <row r="58408" spans="141:141">
      <c r="EK58408" s="598"/>
    </row>
    <row r="58409" spans="141:141">
      <c r="EK58409" s="598"/>
    </row>
    <row r="58410" spans="141:141">
      <c r="EK58410" s="598"/>
    </row>
    <row r="58411" spans="141:141">
      <c r="EK58411" s="598"/>
    </row>
    <row r="58412" spans="141:141">
      <c r="EK58412" s="598"/>
    </row>
    <row r="58413" spans="141:141">
      <c r="EK58413" s="598"/>
    </row>
    <row r="58414" spans="141:141">
      <c r="EK58414" s="598"/>
    </row>
    <row r="58415" spans="141:141">
      <c r="EK58415" s="598"/>
    </row>
    <row r="58416" spans="141:141">
      <c r="EK58416" s="598"/>
    </row>
    <row r="58417" spans="141:141">
      <c r="EK58417" s="598"/>
    </row>
    <row r="58418" spans="141:141">
      <c r="EK58418" s="598"/>
    </row>
    <row r="58419" spans="141:141">
      <c r="EK58419" s="598"/>
    </row>
    <row r="58420" spans="141:141">
      <c r="EK58420" s="598"/>
    </row>
    <row r="58421" spans="141:141">
      <c r="EK58421" s="598"/>
    </row>
    <row r="58422" spans="141:141">
      <c r="EK58422" s="598"/>
    </row>
    <row r="58423" spans="141:141">
      <c r="EK58423" s="598"/>
    </row>
    <row r="58424" spans="141:141">
      <c r="EK58424" s="598"/>
    </row>
    <row r="58425" spans="141:141">
      <c r="EK58425" s="598"/>
    </row>
    <row r="58426" spans="141:141">
      <c r="EK58426" s="598"/>
    </row>
    <row r="58427" spans="141:141">
      <c r="EK58427" s="598"/>
    </row>
    <row r="58428" spans="141:141">
      <c r="EK58428" s="598"/>
    </row>
    <row r="58429" spans="141:141">
      <c r="EK58429" s="598"/>
    </row>
    <row r="58430" spans="141:141">
      <c r="EK58430" s="598"/>
    </row>
    <row r="58431" spans="141:141">
      <c r="EK58431" s="598"/>
    </row>
    <row r="58432" spans="141:141">
      <c r="EK58432" s="598"/>
    </row>
    <row r="58433" spans="141:141">
      <c r="EK58433" s="598"/>
    </row>
    <row r="58434" spans="141:141">
      <c r="EK58434" s="598"/>
    </row>
    <row r="58435" spans="141:141">
      <c r="EK58435" s="598"/>
    </row>
    <row r="58436" spans="141:141">
      <c r="EK58436" s="598"/>
    </row>
    <row r="58437" spans="141:141">
      <c r="EK58437" s="598"/>
    </row>
    <row r="58438" spans="141:141">
      <c r="EK58438" s="598"/>
    </row>
    <row r="58439" spans="141:141">
      <c r="EK58439" s="598"/>
    </row>
    <row r="58440" spans="141:141">
      <c r="EK58440" s="598"/>
    </row>
    <row r="58441" spans="141:141">
      <c r="EK58441" s="598"/>
    </row>
    <row r="58442" spans="141:141">
      <c r="EK58442" s="598"/>
    </row>
    <row r="58443" spans="141:141">
      <c r="EK58443" s="598"/>
    </row>
    <row r="58444" spans="141:141">
      <c r="EK58444" s="598"/>
    </row>
    <row r="58445" spans="141:141">
      <c r="EK58445" s="598"/>
    </row>
    <row r="58446" spans="141:141">
      <c r="EK58446" s="598"/>
    </row>
    <row r="58447" spans="141:141">
      <c r="EK58447" s="598"/>
    </row>
    <row r="58448" spans="141:141">
      <c r="EK58448" s="598"/>
    </row>
    <row r="58449" spans="141:141">
      <c r="EK58449" s="598"/>
    </row>
    <row r="58450" spans="141:141">
      <c r="EK58450" s="598"/>
    </row>
    <row r="58451" spans="141:141">
      <c r="EK58451" s="598"/>
    </row>
    <row r="58452" spans="141:141">
      <c r="EK58452" s="598"/>
    </row>
    <row r="58453" spans="141:141">
      <c r="EK58453" s="598"/>
    </row>
    <row r="58454" spans="141:141">
      <c r="EK58454" s="598"/>
    </row>
    <row r="58455" spans="141:141">
      <c r="EK58455" s="598"/>
    </row>
    <row r="58456" spans="141:141">
      <c r="EK58456" s="598"/>
    </row>
    <row r="58457" spans="141:141">
      <c r="EK58457" s="598"/>
    </row>
    <row r="58458" spans="141:141">
      <c r="EK58458" s="598"/>
    </row>
    <row r="58459" spans="141:141">
      <c r="EK58459" s="598"/>
    </row>
    <row r="58460" spans="141:141">
      <c r="EK58460" s="598"/>
    </row>
    <row r="58461" spans="141:141">
      <c r="EK58461" s="598"/>
    </row>
    <row r="58462" spans="141:141">
      <c r="EK58462" s="598"/>
    </row>
    <row r="58463" spans="141:141">
      <c r="EK58463" s="598"/>
    </row>
    <row r="58464" spans="141:141">
      <c r="EK58464" s="598"/>
    </row>
    <row r="58465" spans="141:141">
      <c r="EK58465" s="598"/>
    </row>
    <row r="58466" spans="141:141">
      <c r="EK58466" s="598"/>
    </row>
    <row r="58467" spans="141:141">
      <c r="EK58467" s="598"/>
    </row>
    <row r="58468" spans="141:141">
      <c r="EK58468" s="598"/>
    </row>
    <row r="58469" spans="141:141">
      <c r="EK58469" s="598"/>
    </row>
    <row r="58470" spans="141:141">
      <c r="EK58470" s="598"/>
    </row>
    <row r="58471" spans="141:141">
      <c r="EK58471" s="598"/>
    </row>
    <row r="58472" spans="141:141">
      <c r="EK58472" s="598"/>
    </row>
    <row r="58473" spans="141:141">
      <c r="EK58473" s="598"/>
    </row>
    <row r="58474" spans="141:141">
      <c r="EK58474" s="598"/>
    </row>
    <row r="58475" spans="141:141">
      <c r="EK58475" s="598"/>
    </row>
    <row r="58476" spans="141:141">
      <c r="EK58476" s="598"/>
    </row>
    <row r="58477" spans="141:141">
      <c r="EK58477" s="598"/>
    </row>
    <row r="58478" spans="141:141">
      <c r="EK58478" s="598"/>
    </row>
    <row r="58479" spans="141:141">
      <c r="EK58479" s="598"/>
    </row>
    <row r="58480" spans="141:141">
      <c r="EK58480" s="598"/>
    </row>
    <row r="58481" spans="141:141">
      <c r="EK58481" s="598"/>
    </row>
    <row r="58482" spans="141:141">
      <c r="EK58482" s="598"/>
    </row>
    <row r="58483" spans="141:141">
      <c r="EK58483" s="598"/>
    </row>
    <row r="58484" spans="141:141">
      <c r="EK58484" s="598"/>
    </row>
    <row r="58485" spans="141:141">
      <c r="EK58485" s="598"/>
    </row>
    <row r="58486" spans="141:141">
      <c r="EK58486" s="598"/>
    </row>
    <row r="58487" spans="141:141">
      <c r="EK58487" s="598"/>
    </row>
    <row r="58488" spans="141:141">
      <c r="EK58488" s="598"/>
    </row>
    <row r="58489" spans="141:141">
      <c r="EK58489" s="598"/>
    </row>
    <row r="58490" spans="141:141">
      <c r="EK58490" s="598"/>
    </row>
    <row r="58491" spans="141:141">
      <c r="EK58491" s="598"/>
    </row>
    <row r="58492" spans="141:141">
      <c r="EK58492" s="598"/>
    </row>
    <row r="58493" spans="141:141">
      <c r="EK58493" s="598"/>
    </row>
    <row r="58494" spans="141:141">
      <c r="EK58494" s="598"/>
    </row>
    <row r="58495" spans="141:141">
      <c r="EK58495" s="598"/>
    </row>
    <row r="58496" spans="141:141">
      <c r="EK58496" s="598"/>
    </row>
    <row r="58497" spans="141:141">
      <c r="EK58497" s="598"/>
    </row>
    <row r="58498" spans="141:141">
      <c r="EK58498" s="598"/>
    </row>
    <row r="58499" spans="141:141">
      <c r="EK58499" s="598"/>
    </row>
    <row r="58500" spans="141:141">
      <c r="EK58500" s="598"/>
    </row>
    <row r="58501" spans="141:141">
      <c r="EK58501" s="598"/>
    </row>
    <row r="58502" spans="141:141">
      <c r="EK58502" s="598"/>
    </row>
    <row r="58503" spans="141:141">
      <c r="EK58503" s="598"/>
    </row>
    <row r="58504" spans="141:141">
      <c r="EK58504" s="598"/>
    </row>
    <row r="58505" spans="141:141">
      <c r="EK58505" s="598"/>
    </row>
    <row r="58506" spans="141:141">
      <c r="EK58506" s="598"/>
    </row>
    <row r="58507" spans="141:141">
      <c r="EK58507" s="598"/>
    </row>
    <row r="58508" spans="141:141">
      <c r="EK58508" s="598"/>
    </row>
    <row r="58509" spans="141:141">
      <c r="EK58509" s="598"/>
    </row>
    <row r="58510" spans="141:141">
      <c r="EK58510" s="598"/>
    </row>
    <row r="58511" spans="141:141">
      <c r="EK58511" s="598"/>
    </row>
    <row r="58512" spans="141:141">
      <c r="EK58512" s="598"/>
    </row>
    <row r="58513" spans="141:141">
      <c r="EK58513" s="598"/>
    </row>
    <row r="58514" spans="141:141">
      <c r="EK58514" s="598"/>
    </row>
    <row r="58515" spans="141:141">
      <c r="EK58515" s="598"/>
    </row>
    <row r="58516" spans="141:141">
      <c r="EK58516" s="598"/>
    </row>
    <row r="58517" spans="141:141">
      <c r="EK58517" s="598"/>
    </row>
    <row r="58518" spans="141:141">
      <c r="EK58518" s="598"/>
    </row>
    <row r="58519" spans="141:141">
      <c r="EK58519" s="598"/>
    </row>
    <row r="58520" spans="141:141">
      <c r="EK58520" s="598"/>
    </row>
    <row r="58521" spans="141:141">
      <c r="EK58521" s="598"/>
    </row>
    <row r="58522" spans="141:141">
      <c r="EK58522" s="598"/>
    </row>
    <row r="58523" spans="141:141">
      <c r="EK58523" s="598"/>
    </row>
    <row r="58524" spans="141:141">
      <c r="EK58524" s="598"/>
    </row>
    <row r="58525" spans="141:141">
      <c r="EK58525" s="598"/>
    </row>
    <row r="58526" spans="141:141">
      <c r="EK58526" s="598"/>
    </row>
    <row r="58527" spans="141:141">
      <c r="EK58527" s="598"/>
    </row>
    <row r="58528" spans="141:141">
      <c r="EK58528" s="598"/>
    </row>
    <row r="58529" spans="141:141">
      <c r="EK58529" s="598"/>
    </row>
    <row r="58530" spans="141:141">
      <c r="EK58530" s="598"/>
    </row>
    <row r="58531" spans="141:141">
      <c r="EK58531" s="598"/>
    </row>
    <row r="58532" spans="141:141">
      <c r="EK58532" s="598"/>
    </row>
    <row r="58533" spans="141:141">
      <c r="EK58533" s="598"/>
    </row>
    <row r="58534" spans="141:141">
      <c r="EK58534" s="598"/>
    </row>
    <row r="58535" spans="141:141">
      <c r="EK58535" s="598"/>
    </row>
    <row r="58536" spans="141:141">
      <c r="EK58536" s="598"/>
    </row>
    <row r="58537" spans="141:141">
      <c r="EK58537" s="598"/>
    </row>
    <row r="58538" spans="141:141">
      <c r="EK58538" s="598"/>
    </row>
    <row r="58539" spans="141:141">
      <c r="EK58539" s="598"/>
    </row>
    <row r="58540" spans="141:141">
      <c r="EK58540" s="598"/>
    </row>
    <row r="58541" spans="141:141">
      <c r="EK58541" s="598"/>
    </row>
    <row r="58542" spans="141:141">
      <c r="EK58542" s="598"/>
    </row>
    <row r="58543" spans="141:141">
      <c r="EK58543" s="598"/>
    </row>
    <row r="58544" spans="141:141">
      <c r="EK58544" s="598"/>
    </row>
    <row r="58545" spans="141:141">
      <c r="EK58545" s="598"/>
    </row>
    <row r="58546" spans="141:141">
      <c r="EK58546" s="598"/>
    </row>
    <row r="58547" spans="141:141">
      <c r="EK58547" s="598"/>
    </row>
    <row r="58548" spans="141:141">
      <c r="EK58548" s="598"/>
    </row>
    <row r="58549" spans="141:141">
      <c r="EK58549" s="598"/>
    </row>
    <row r="58550" spans="141:141">
      <c r="EK58550" s="598"/>
    </row>
    <row r="58551" spans="141:141">
      <c r="EK58551" s="598"/>
    </row>
    <row r="58552" spans="141:141">
      <c r="EK58552" s="598"/>
    </row>
    <row r="58553" spans="141:141">
      <c r="EK58553" s="598"/>
    </row>
    <row r="58554" spans="141:141">
      <c r="EK58554" s="598"/>
    </row>
    <row r="58555" spans="141:141">
      <c r="EK58555" s="598"/>
    </row>
    <row r="58556" spans="141:141">
      <c r="EK58556" s="598"/>
    </row>
    <row r="58557" spans="141:141">
      <c r="EK58557" s="598"/>
    </row>
    <row r="58558" spans="141:141">
      <c r="EK58558" s="598"/>
    </row>
    <row r="58559" spans="141:141">
      <c r="EK58559" s="598"/>
    </row>
    <row r="58560" spans="141:141">
      <c r="EK58560" s="598"/>
    </row>
    <row r="58561" spans="141:141">
      <c r="EK58561" s="598"/>
    </row>
    <row r="58562" spans="141:141">
      <c r="EK58562" s="598"/>
    </row>
    <row r="58563" spans="141:141">
      <c r="EK58563" s="598"/>
    </row>
    <row r="58564" spans="141:141">
      <c r="EK58564" s="598"/>
    </row>
    <row r="58565" spans="141:141">
      <c r="EK58565" s="598"/>
    </row>
    <row r="58566" spans="141:141">
      <c r="EK58566" s="598"/>
    </row>
    <row r="58567" spans="141:141">
      <c r="EK58567" s="598"/>
    </row>
    <row r="58568" spans="141:141">
      <c r="EK58568" s="598"/>
    </row>
    <row r="58569" spans="141:141">
      <c r="EK58569" s="598"/>
    </row>
    <row r="58570" spans="141:141">
      <c r="EK58570" s="598"/>
    </row>
    <row r="58571" spans="141:141">
      <c r="EK58571" s="598"/>
    </row>
    <row r="58572" spans="141:141">
      <c r="EK58572" s="598"/>
    </row>
    <row r="58573" spans="141:141">
      <c r="EK58573" s="598"/>
    </row>
    <row r="58574" spans="141:141">
      <c r="EK58574" s="598"/>
    </row>
    <row r="58575" spans="141:141">
      <c r="EK58575" s="598"/>
    </row>
    <row r="58576" spans="141:141">
      <c r="EK58576" s="598"/>
    </row>
    <row r="58577" spans="141:141">
      <c r="EK58577" s="598"/>
    </row>
    <row r="58578" spans="141:141">
      <c r="EK58578" s="598"/>
    </row>
    <row r="58579" spans="141:141">
      <c r="EK58579" s="598"/>
    </row>
    <row r="58580" spans="141:141">
      <c r="EK58580" s="598"/>
    </row>
    <row r="58581" spans="141:141">
      <c r="EK58581" s="598"/>
    </row>
    <row r="58582" spans="141:141">
      <c r="EK58582" s="598"/>
    </row>
    <row r="58583" spans="141:141">
      <c r="EK58583" s="598"/>
    </row>
    <row r="58584" spans="141:141">
      <c r="EK58584" s="598"/>
    </row>
    <row r="58585" spans="141:141">
      <c r="EK58585" s="598"/>
    </row>
    <row r="58586" spans="141:141">
      <c r="EK58586" s="598"/>
    </row>
    <row r="58587" spans="141:141">
      <c r="EK58587" s="598"/>
    </row>
    <row r="58588" spans="141:141">
      <c r="EK58588" s="598"/>
    </row>
    <row r="58589" spans="141:141">
      <c r="EK58589" s="598"/>
    </row>
    <row r="58590" spans="141:141">
      <c r="EK58590" s="598"/>
    </row>
    <row r="58591" spans="141:141">
      <c r="EK58591" s="598"/>
    </row>
    <row r="58592" spans="141:141">
      <c r="EK58592" s="598"/>
    </row>
    <row r="58593" spans="141:141">
      <c r="EK58593" s="598"/>
    </row>
    <row r="58594" spans="141:141">
      <c r="EK58594" s="598"/>
    </row>
    <row r="58595" spans="141:141">
      <c r="EK58595" s="598"/>
    </row>
    <row r="58596" spans="141:141">
      <c r="EK58596" s="598"/>
    </row>
    <row r="58597" spans="141:141">
      <c r="EK58597" s="598"/>
    </row>
    <row r="58598" spans="141:141">
      <c r="EK58598" s="598"/>
    </row>
    <row r="58599" spans="141:141">
      <c r="EK58599" s="598"/>
    </row>
    <row r="58600" spans="141:141">
      <c r="EK58600" s="598"/>
    </row>
    <row r="58601" spans="141:141">
      <c r="EK58601" s="598"/>
    </row>
    <row r="58602" spans="141:141">
      <c r="EK58602" s="598"/>
    </row>
    <row r="58603" spans="141:141">
      <c r="EK58603" s="598"/>
    </row>
    <row r="58604" spans="141:141">
      <c r="EK58604" s="598"/>
    </row>
    <row r="58605" spans="141:141">
      <c r="EK58605" s="598"/>
    </row>
    <row r="58606" spans="141:141">
      <c r="EK58606" s="598"/>
    </row>
    <row r="58607" spans="141:141">
      <c r="EK58607" s="598"/>
    </row>
    <row r="58608" spans="141:141">
      <c r="EK58608" s="598"/>
    </row>
    <row r="58609" spans="141:141">
      <c r="EK58609" s="598"/>
    </row>
    <row r="58610" spans="141:141">
      <c r="EK58610" s="598"/>
    </row>
    <row r="58611" spans="141:141">
      <c r="EK58611" s="598"/>
    </row>
    <row r="58612" spans="141:141">
      <c r="EK58612" s="598"/>
    </row>
    <row r="58613" spans="141:141">
      <c r="EK58613" s="598"/>
    </row>
    <row r="58614" spans="141:141">
      <c r="EK58614" s="598"/>
    </row>
    <row r="58615" spans="141:141">
      <c r="EK58615" s="598"/>
    </row>
    <row r="58616" spans="141:141">
      <c r="EK58616" s="598"/>
    </row>
    <row r="58617" spans="141:141">
      <c r="EK58617" s="598"/>
    </row>
    <row r="58618" spans="141:141">
      <c r="EK58618" s="598"/>
    </row>
    <row r="58619" spans="141:141">
      <c r="EK58619" s="598"/>
    </row>
    <row r="58620" spans="141:141">
      <c r="EK58620" s="598"/>
    </row>
    <row r="58621" spans="141:141">
      <c r="EK58621" s="598"/>
    </row>
    <row r="58622" spans="141:141">
      <c r="EK58622" s="598"/>
    </row>
    <row r="58623" spans="141:141">
      <c r="EK58623" s="598"/>
    </row>
    <row r="58624" spans="141:141">
      <c r="EK58624" s="598"/>
    </row>
    <row r="58625" spans="141:141">
      <c r="EK58625" s="598"/>
    </row>
    <row r="58626" spans="141:141">
      <c r="EK58626" s="598"/>
    </row>
    <row r="58627" spans="141:141">
      <c r="EK58627" s="598"/>
    </row>
    <row r="58628" spans="141:141">
      <c r="EK58628" s="598"/>
    </row>
    <row r="58629" spans="141:141">
      <c r="EK58629" s="598"/>
    </row>
    <row r="58630" spans="141:141">
      <c r="EK58630" s="598"/>
    </row>
    <row r="58631" spans="141:141">
      <c r="EK58631" s="598"/>
    </row>
    <row r="58632" spans="141:141">
      <c r="EK58632" s="598"/>
    </row>
    <row r="58633" spans="141:141">
      <c r="EK58633" s="598"/>
    </row>
    <row r="58634" spans="141:141">
      <c r="EK58634" s="598"/>
    </row>
    <row r="58635" spans="141:141">
      <c r="EK58635" s="598"/>
    </row>
    <row r="58636" spans="141:141">
      <c r="EK58636" s="598"/>
    </row>
    <row r="58637" spans="141:141">
      <c r="EK58637" s="598"/>
    </row>
    <row r="58638" spans="141:141">
      <c r="EK58638" s="598"/>
    </row>
    <row r="58639" spans="141:141">
      <c r="EK58639" s="598"/>
    </row>
    <row r="58640" spans="141:141">
      <c r="EK58640" s="598"/>
    </row>
    <row r="58641" spans="141:141">
      <c r="EK58641" s="598"/>
    </row>
    <row r="58642" spans="141:141">
      <c r="EK58642" s="598"/>
    </row>
    <row r="58643" spans="141:141">
      <c r="EK58643" s="598"/>
    </row>
    <row r="58644" spans="141:141">
      <c r="EK58644" s="598"/>
    </row>
    <row r="58645" spans="141:141">
      <c r="EK58645" s="598"/>
    </row>
    <row r="58646" spans="141:141">
      <c r="EK58646" s="598"/>
    </row>
    <row r="58647" spans="141:141">
      <c r="EK58647" s="598"/>
    </row>
    <row r="58648" spans="141:141">
      <c r="EK58648" s="598"/>
    </row>
    <row r="58649" spans="141:141">
      <c r="EK58649" s="598"/>
    </row>
    <row r="58650" spans="141:141">
      <c r="EK58650" s="598"/>
    </row>
    <row r="58651" spans="141:141">
      <c r="EK58651" s="598"/>
    </row>
    <row r="58652" spans="141:141">
      <c r="EK58652" s="598"/>
    </row>
    <row r="58653" spans="141:141">
      <c r="EK58653" s="598"/>
    </row>
    <row r="58654" spans="141:141">
      <c r="EK58654" s="598"/>
    </row>
    <row r="58655" spans="141:141">
      <c r="EK58655" s="598"/>
    </row>
    <row r="58656" spans="141:141">
      <c r="EK58656" s="598"/>
    </row>
    <row r="58657" spans="141:141">
      <c r="EK58657" s="598"/>
    </row>
    <row r="58658" spans="141:141">
      <c r="EK58658" s="598"/>
    </row>
    <row r="58659" spans="141:141">
      <c r="EK58659" s="598"/>
    </row>
    <row r="58660" spans="141:141">
      <c r="EK58660" s="598"/>
    </row>
    <row r="58661" spans="141:141">
      <c r="EK58661" s="598"/>
    </row>
    <row r="58662" spans="141:141">
      <c r="EK58662" s="598"/>
    </row>
    <row r="58663" spans="141:141">
      <c r="EK58663" s="598"/>
    </row>
    <row r="58664" spans="141:141">
      <c r="EK58664" s="598"/>
    </row>
    <row r="58665" spans="141:141">
      <c r="EK58665" s="598"/>
    </row>
    <row r="58666" spans="141:141">
      <c r="EK58666" s="598"/>
    </row>
    <row r="58667" spans="141:141">
      <c r="EK58667" s="598"/>
    </row>
    <row r="58668" spans="141:141">
      <c r="EK58668" s="598"/>
    </row>
    <row r="58669" spans="141:141">
      <c r="EK58669" s="598"/>
    </row>
    <row r="58670" spans="141:141">
      <c r="EK58670" s="598"/>
    </row>
    <row r="58671" spans="141:141">
      <c r="EK58671" s="598"/>
    </row>
    <row r="58672" spans="141:141">
      <c r="EK58672" s="598"/>
    </row>
    <row r="58673" spans="141:141">
      <c r="EK58673" s="598"/>
    </row>
    <row r="58674" spans="141:141">
      <c r="EK58674" s="598"/>
    </row>
    <row r="58675" spans="141:141">
      <c r="EK58675" s="598"/>
    </row>
    <row r="58676" spans="141:141">
      <c r="EK58676" s="598"/>
    </row>
    <row r="58677" spans="141:141">
      <c r="EK58677" s="598"/>
    </row>
    <row r="58678" spans="141:141">
      <c r="EK58678" s="598"/>
    </row>
    <row r="58679" spans="141:141">
      <c r="EK58679" s="598"/>
    </row>
    <row r="58680" spans="141:141">
      <c r="EK58680" s="598"/>
    </row>
    <row r="58681" spans="141:141">
      <c r="EK58681" s="598"/>
    </row>
    <row r="58682" spans="141:141">
      <c r="EK58682" s="598"/>
    </row>
    <row r="58683" spans="141:141">
      <c r="EK58683" s="598"/>
    </row>
    <row r="58684" spans="141:141">
      <c r="EK58684" s="598"/>
    </row>
    <row r="58685" spans="141:141">
      <c r="EK58685" s="598"/>
    </row>
    <row r="58686" spans="141:141">
      <c r="EK58686" s="598"/>
    </row>
    <row r="58687" spans="141:141">
      <c r="EK58687" s="598"/>
    </row>
    <row r="58688" spans="141:141">
      <c r="EK58688" s="598"/>
    </row>
    <row r="58689" spans="141:141">
      <c r="EK58689" s="598"/>
    </row>
    <row r="58690" spans="141:141">
      <c r="EK58690" s="598"/>
    </row>
    <row r="58691" spans="141:141">
      <c r="EK58691" s="598"/>
    </row>
    <row r="58692" spans="141:141">
      <c r="EK58692" s="598"/>
    </row>
    <row r="58693" spans="141:141">
      <c r="EK58693" s="598"/>
    </row>
    <row r="58694" spans="141:141">
      <c r="EK58694" s="598"/>
    </row>
    <row r="58695" spans="141:141">
      <c r="EK58695" s="598"/>
    </row>
    <row r="58696" spans="141:141">
      <c r="EK58696" s="598"/>
    </row>
    <row r="58697" spans="141:141">
      <c r="EK58697" s="598"/>
    </row>
    <row r="58698" spans="141:141">
      <c r="EK58698" s="598"/>
    </row>
    <row r="58699" spans="141:141">
      <c r="EK58699" s="598"/>
    </row>
    <row r="58700" spans="141:141">
      <c r="EK58700" s="598"/>
    </row>
    <row r="58701" spans="141:141">
      <c r="EK58701" s="598"/>
    </row>
    <row r="58702" spans="141:141">
      <c r="EK58702" s="598"/>
    </row>
    <row r="58703" spans="141:141">
      <c r="EK58703" s="598"/>
    </row>
    <row r="58704" spans="141:141">
      <c r="EK58704" s="598"/>
    </row>
    <row r="58705" spans="141:141">
      <c r="EK58705" s="598"/>
    </row>
    <row r="58706" spans="141:141">
      <c r="EK58706" s="598"/>
    </row>
    <row r="58707" spans="141:141">
      <c r="EK58707" s="598"/>
    </row>
    <row r="58708" spans="141:141">
      <c r="EK58708" s="598"/>
    </row>
    <row r="58709" spans="141:141">
      <c r="EK58709" s="598"/>
    </row>
    <row r="58710" spans="141:141">
      <c r="EK58710" s="598"/>
    </row>
    <row r="58711" spans="141:141">
      <c r="EK58711" s="598"/>
    </row>
    <row r="58712" spans="141:141">
      <c r="EK58712" s="598"/>
    </row>
    <row r="58713" spans="141:141">
      <c r="EK58713" s="598"/>
    </row>
    <row r="58714" spans="141:141">
      <c r="EK58714" s="598"/>
    </row>
    <row r="58715" spans="141:141">
      <c r="EK58715" s="598"/>
    </row>
    <row r="58716" spans="141:141">
      <c r="EK58716" s="598"/>
    </row>
    <row r="58717" spans="141:141">
      <c r="EK58717" s="598"/>
    </row>
    <row r="58718" spans="141:141">
      <c r="EK58718" s="598"/>
    </row>
    <row r="58719" spans="141:141">
      <c r="EK58719" s="598"/>
    </row>
    <row r="58720" spans="141:141">
      <c r="EK58720" s="598"/>
    </row>
    <row r="58721" spans="141:141">
      <c r="EK58721" s="598"/>
    </row>
    <row r="58722" spans="141:141">
      <c r="EK58722" s="598"/>
    </row>
    <row r="58723" spans="141:141">
      <c r="EK58723" s="598"/>
    </row>
    <row r="58724" spans="141:141">
      <c r="EK58724" s="598"/>
    </row>
    <row r="58725" spans="141:141">
      <c r="EK58725" s="598"/>
    </row>
    <row r="58726" spans="141:141">
      <c r="EK58726" s="598"/>
    </row>
    <row r="58727" spans="141:141">
      <c r="EK58727" s="598"/>
    </row>
    <row r="58728" spans="141:141">
      <c r="EK58728" s="598"/>
    </row>
    <row r="58729" spans="141:141">
      <c r="EK58729" s="598"/>
    </row>
    <row r="58730" spans="141:141">
      <c r="EK58730" s="598"/>
    </row>
    <row r="58731" spans="141:141">
      <c r="EK58731" s="598"/>
    </row>
    <row r="58732" spans="141:141">
      <c r="EK58732" s="598"/>
    </row>
    <row r="58733" spans="141:141">
      <c r="EK58733" s="598"/>
    </row>
    <row r="58734" spans="141:141">
      <c r="EK58734" s="598"/>
    </row>
    <row r="58735" spans="141:141">
      <c r="EK58735" s="598"/>
    </row>
    <row r="58736" spans="141:141">
      <c r="EK58736" s="598"/>
    </row>
    <row r="58737" spans="141:141">
      <c r="EK58737" s="598"/>
    </row>
    <row r="58738" spans="141:141">
      <c r="EK58738" s="598"/>
    </row>
    <row r="58739" spans="141:141">
      <c r="EK58739" s="598"/>
    </row>
    <row r="58740" spans="141:141">
      <c r="EK58740" s="598"/>
    </row>
    <row r="58741" spans="141:141">
      <c r="EK58741" s="598"/>
    </row>
    <row r="58742" spans="141:141">
      <c r="EK58742" s="598"/>
    </row>
    <row r="58743" spans="141:141">
      <c r="EK58743" s="598"/>
    </row>
    <row r="58744" spans="141:141">
      <c r="EK58744" s="598"/>
    </row>
    <row r="58745" spans="141:141">
      <c r="EK58745" s="598"/>
    </row>
    <row r="58746" spans="141:141">
      <c r="EK58746" s="598"/>
    </row>
    <row r="58747" spans="141:141">
      <c r="EK58747" s="598"/>
    </row>
    <row r="58748" spans="141:141">
      <c r="EK58748" s="598"/>
    </row>
    <row r="58749" spans="141:141">
      <c r="EK58749" s="598"/>
    </row>
    <row r="58750" spans="141:141">
      <c r="EK58750" s="598"/>
    </row>
    <row r="58751" spans="141:141">
      <c r="EK58751" s="598"/>
    </row>
    <row r="58752" spans="141:141">
      <c r="EK58752" s="598"/>
    </row>
    <row r="58753" spans="141:141">
      <c r="EK58753" s="598"/>
    </row>
    <row r="58754" spans="141:141">
      <c r="EK58754" s="598"/>
    </row>
    <row r="58755" spans="141:141">
      <c r="EK58755" s="598"/>
    </row>
    <row r="58756" spans="141:141">
      <c r="EK58756" s="598"/>
    </row>
    <row r="58757" spans="141:141">
      <c r="EK58757" s="598"/>
    </row>
    <row r="58758" spans="141:141">
      <c r="EK58758" s="598"/>
    </row>
    <row r="58759" spans="141:141">
      <c r="EK58759" s="598"/>
    </row>
    <row r="58760" spans="141:141">
      <c r="EK58760" s="598"/>
    </row>
    <row r="58761" spans="141:141">
      <c r="EK58761" s="598"/>
    </row>
    <row r="58762" spans="141:141">
      <c r="EK58762" s="598"/>
    </row>
    <row r="58763" spans="141:141">
      <c r="EK58763" s="598"/>
    </row>
    <row r="58764" spans="141:141">
      <c r="EK58764" s="598"/>
    </row>
    <row r="58765" spans="141:141">
      <c r="EK58765" s="598"/>
    </row>
    <row r="58766" spans="141:141">
      <c r="EK58766" s="598"/>
    </row>
    <row r="58767" spans="141:141">
      <c r="EK58767" s="598"/>
    </row>
    <row r="58768" spans="141:141">
      <c r="EK58768" s="598"/>
    </row>
    <row r="58769" spans="141:141">
      <c r="EK58769" s="598"/>
    </row>
    <row r="58770" spans="141:141">
      <c r="EK58770" s="598"/>
    </row>
    <row r="58771" spans="141:141">
      <c r="EK58771" s="598"/>
    </row>
    <row r="58772" spans="141:141">
      <c r="EK58772" s="598"/>
    </row>
    <row r="58773" spans="141:141">
      <c r="EK58773" s="598"/>
    </row>
    <row r="58774" spans="141:141">
      <c r="EK58774" s="598"/>
    </row>
    <row r="58775" spans="141:141">
      <c r="EK58775" s="598"/>
    </row>
    <row r="58776" spans="141:141">
      <c r="EK58776" s="598"/>
    </row>
    <row r="58777" spans="141:141">
      <c r="EK58777" s="598"/>
    </row>
    <row r="58778" spans="141:141">
      <c r="EK58778" s="598"/>
    </row>
    <row r="58779" spans="141:141">
      <c r="EK58779" s="598"/>
    </row>
    <row r="58780" spans="141:141">
      <c r="EK58780" s="598"/>
    </row>
    <row r="58781" spans="141:141">
      <c r="EK58781" s="598"/>
    </row>
    <row r="58782" spans="141:141">
      <c r="EK58782" s="598"/>
    </row>
    <row r="58783" spans="141:141">
      <c r="EK58783" s="598"/>
    </row>
    <row r="58784" spans="141:141">
      <c r="EK58784" s="598"/>
    </row>
    <row r="58785" spans="141:141">
      <c r="EK58785" s="598"/>
    </row>
    <row r="58786" spans="141:141">
      <c r="EK58786" s="598"/>
    </row>
    <row r="58787" spans="141:141">
      <c r="EK58787" s="598"/>
    </row>
    <row r="58788" spans="141:141">
      <c r="EK58788" s="598"/>
    </row>
    <row r="58789" spans="141:141">
      <c r="EK58789" s="598"/>
    </row>
    <row r="58790" spans="141:141">
      <c r="EK58790" s="598"/>
    </row>
    <row r="58791" spans="141:141">
      <c r="EK58791" s="598"/>
    </row>
    <row r="58792" spans="141:141">
      <c r="EK58792" s="598"/>
    </row>
    <row r="58793" spans="141:141">
      <c r="EK58793" s="598"/>
    </row>
    <row r="58794" spans="141:141">
      <c r="EK58794" s="598"/>
    </row>
    <row r="58795" spans="141:141">
      <c r="EK58795" s="598"/>
    </row>
    <row r="58796" spans="141:141">
      <c r="EK58796" s="598"/>
    </row>
    <row r="58797" spans="141:141">
      <c r="EK58797" s="598"/>
    </row>
    <row r="58798" spans="141:141">
      <c r="EK58798" s="598"/>
    </row>
    <row r="58799" spans="141:141">
      <c r="EK58799" s="598"/>
    </row>
    <row r="58800" spans="141:141">
      <c r="EK58800" s="598"/>
    </row>
    <row r="58801" spans="141:141">
      <c r="EK58801" s="598"/>
    </row>
    <row r="58802" spans="141:141">
      <c r="EK58802" s="598"/>
    </row>
    <row r="58803" spans="141:141">
      <c r="EK58803" s="598"/>
    </row>
    <row r="58804" spans="141:141">
      <c r="EK58804" s="598"/>
    </row>
    <row r="58805" spans="141:141">
      <c r="EK58805" s="598"/>
    </row>
    <row r="58806" spans="141:141">
      <c r="EK58806" s="598"/>
    </row>
    <row r="58807" spans="141:141">
      <c r="EK58807" s="598"/>
    </row>
    <row r="58808" spans="141:141">
      <c r="EK58808" s="598"/>
    </row>
    <row r="58809" spans="141:141">
      <c r="EK58809" s="598"/>
    </row>
    <row r="58810" spans="141:141">
      <c r="EK58810" s="598"/>
    </row>
    <row r="58811" spans="141:141">
      <c r="EK58811" s="598"/>
    </row>
    <row r="58812" spans="141:141">
      <c r="EK58812" s="598"/>
    </row>
    <row r="58813" spans="141:141">
      <c r="EK58813" s="598"/>
    </row>
    <row r="58814" spans="141:141">
      <c r="EK58814" s="598"/>
    </row>
    <row r="58815" spans="141:141">
      <c r="EK58815" s="598"/>
    </row>
    <row r="58816" spans="141:141">
      <c r="EK58816" s="598"/>
    </row>
    <row r="58817" spans="141:141">
      <c r="EK58817" s="598"/>
    </row>
    <row r="58818" spans="141:141">
      <c r="EK58818" s="598"/>
    </row>
    <row r="58819" spans="141:141">
      <c r="EK58819" s="598"/>
    </row>
    <row r="58820" spans="141:141">
      <c r="EK58820" s="598"/>
    </row>
    <row r="58821" spans="141:141">
      <c r="EK58821" s="598"/>
    </row>
    <row r="58822" spans="141:141">
      <c r="EK58822" s="598"/>
    </row>
    <row r="58823" spans="141:141">
      <c r="EK58823" s="598"/>
    </row>
    <row r="58824" spans="141:141">
      <c r="EK58824" s="598"/>
    </row>
    <row r="58825" spans="141:141">
      <c r="EK58825" s="598"/>
    </row>
    <row r="58826" spans="141:141">
      <c r="EK58826" s="598"/>
    </row>
    <row r="58827" spans="141:141">
      <c r="EK58827" s="598"/>
    </row>
    <row r="58828" spans="141:141">
      <c r="EK58828" s="598"/>
    </row>
    <row r="58829" spans="141:141">
      <c r="EK58829" s="598"/>
    </row>
    <row r="58830" spans="141:141">
      <c r="EK58830" s="598"/>
    </row>
    <row r="58831" spans="141:141">
      <c r="EK58831" s="598"/>
    </row>
    <row r="58832" spans="141:141">
      <c r="EK58832" s="598"/>
    </row>
    <row r="58833" spans="141:141">
      <c r="EK58833" s="598"/>
    </row>
    <row r="58834" spans="141:141">
      <c r="EK58834" s="598"/>
    </row>
    <row r="58835" spans="141:141">
      <c r="EK58835" s="598"/>
    </row>
    <row r="58836" spans="141:141">
      <c r="EK58836" s="598"/>
    </row>
    <row r="58837" spans="141:141">
      <c r="EK58837" s="598"/>
    </row>
    <row r="58838" spans="141:141">
      <c r="EK58838" s="598"/>
    </row>
    <row r="58839" spans="141:141">
      <c r="EK58839" s="598"/>
    </row>
    <row r="58840" spans="141:141">
      <c r="EK58840" s="598"/>
    </row>
    <row r="58841" spans="141:141">
      <c r="EK58841" s="598"/>
    </row>
    <row r="58842" spans="141:141">
      <c r="EK58842" s="598"/>
    </row>
    <row r="58843" spans="141:141">
      <c r="EK58843" s="598"/>
    </row>
    <row r="58844" spans="141:141">
      <c r="EK58844" s="598"/>
    </row>
    <row r="58845" spans="141:141">
      <c r="EK58845" s="598"/>
    </row>
    <row r="58846" spans="141:141">
      <c r="EK58846" s="598"/>
    </row>
    <row r="58847" spans="141:141">
      <c r="EK58847" s="598"/>
    </row>
    <row r="58848" spans="141:141">
      <c r="EK58848" s="598"/>
    </row>
    <row r="58849" spans="141:141">
      <c r="EK58849" s="598"/>
    </row>
    <row r="58850" spans="141:141">
      <c r="EK58850" s="598"/>
    </row>
    <row r="58851" spans="141:141">
      <c r="EK58851" s="598"/>
    </row>
    <row r="58852" spans="141:141">
      <c r="EK58852" s="598"/>
    </row>
    <row r="58853" spans="141:141">
      <c r="EK58853" s="598"/>
    </row>
    <row r="58854" spans="141:141">
      <c r="EK58854" s="598"/>
    </row>
    <row r="58855" spans="141:141">
      <c r="EK58855" s="598"/>
    </row>
    <row r="58856" spans="141:141">
      <c r="EK58856" s="598"/>
    </row>
    <row r="58857" spans="141:141">
      <c r="EK58857" s="598"/>
    </row>
    <row r="58858" spans="141:141">
      <c r="EK58858" s="598"/>
    </row>
    <row r="58859" spans="141:141">
      <c r="EK58859" s="598"/>
    </row>
    <row r="58860" spans="141:141">
      <c r="EK58860" s="598"/>
    </row>
    <row r="58861" spans="141:141">
      <c r="EK58861" s="598"/>
    </row>
    <row r="58862" spans="141:141">
      <c r="EK58862" s="598"/>
    </row>
    <row r="58863" spans="141:141">
      <c r="EK58863" s="598"/>
    </row>
    <row r="58864" spans="141:141">
      <c r="EK58864" s="598"/>
    </row>
    <row r="58865" spans="141:141">
      <c r="EK58865" s="598"/>
    </row>
    <row r="58866" spans="141:141">
      <c r="EK58866" s="598"/>
    </row>
    <row r="58867" spans="141:141">
      <c r="EK58867" s="598"/>
    </row>
    <row r="58868" spans="141:141">
      <c r="EK58868" s="598"/>
    </row>
    <row r="58869" spans="141:141">
      <c r="EK58869" s="598"/>
    </row>
    <row r="58870" spans="141:141">
      <c r="EK58870" s="598"/>
    </row>
    <row r="58871" spans="141:141">
      <c r="EK58871" s="598"/>
    </row>
    <row r="58872" spans="141:141">
      <c r="EK58872" s="598"/>
    </row>
    <row r="58873" spans="141:141">
      <c r="EK58873" s="598"/>
    </row>
    <row r="58874" spans="141:141">
      <c r="EK58874" s="598"/>
    </row>
    <row r="58875" spans="141:141">
      <c r="EK58875" s="598"/>
    </row>
    <row r="58876" spans="141:141">
      <c r="EK58876" s="598"/>
    </row>
    <row r="58877" spans="141:141">
      <c r="EK58877" s="598"/>
    </row>
    <row r="58878" spans="141:141">
      <c r="EK58878" s="598"/>
    </row>
    <row r="58879" spans="141:141">
      <c r="EK58879" s="598"/>
    </row>
    <row r="58880" spans="141:141">
      <c r="EK58880" s="598"/>
    </row>
    <row r="58881" spans="141:141">
      <c r="EK58881" s="598"/>
    </row>
    <row r="58882" spans="141:141">
      <c r="EK58882" s="598"/>
    </row>
    <row r="58883" spans="141:141">
      <c r="EK58883" s="598"/>
    </row>
    <row r="58884" spans="141:141">
      <c r="EK58884" s="598"/>
    </row>
    <row r="58885" spans="141:141">
      <c r="EK58885" s="598"/>
    </row>
    <row r="58886" spans="141:141">
      <c r="EK58886" s="598"/>
    </row>
    <row r="58887" spans="141:141">
      <c r="EK58887" s="598"/>
    </row>
    <row r="58888" spans="141:141">
      <c r="EK58888" s="598"/>
    </row>
    <row r="58889" spans="141:141">
      <c r="EK58889" s="598"/>
    </row>
    <row r="58890" spans="141:141">
      <c r="EK58890" s="598"/>
    </row>
    <row r="58891" spans="141:141">
      <c r="EK58891" s="598"/>
    </row>
    <row r="58892" spans="141:141">
      <c r="EK58892" s="598"/>
    </row>
    <row r="58893" spans="141:141">
      <c r="EK58893" s="598"/>
    </row>
    <row r="58894" spans="141:141">
      <c r="EK58894" s="598"/>
    </row>
    <row r="58895" spans="141:141">
      <c r="EK58895" s="598"/>
    </row>
    <row r="58896" spans="141:141">
      <c r="EK58896" s="598"/>
    </row>
    <row r="58897" spans="141:141">
      <c r="EK58897" s="598"/>
    </row>
    <row r="58898" spans="141:141">
      <c r="EK58898" s="598"/>
    </row>
    <row r="58899" spans="141:141">
      <c r="EK58899" s="598"/>
    </row>
    <row r="58900" spans="141:141">
      <c r="EK58900" s="598"/>
    </row>
    <row r="58901" spans="141:141">
      <c r="EK58901" s="598"/>
    </row>
    <row r="58902" spans="141:141">
      <c r="EK58902" s="598"/>
    </row>
    <row r="58903" spans="141:141">
      <c r="EK58903" s="598"/>
    </row>
    <row r="58904" spans="141:141">
      <c r="EK58904" s="598"/>
    </row>
    <row r="58905" spans="141:141">
      <c r="EK58905" s="598"/>
    </row>
    <row r="58906" spans="141:141">
      <c r="EK58906" s="598"/>
    </row>
    <row r="58907" spans="141:141">
      <c r="EK58907" s="598"/>
    </row>
    <row r="58908" spans="141:141">
      <c r="EK58908" s="598"/>
    </row>
    <row r="58909" spans="141:141">
      <c r="EK58909" s="598"/>
    </row>
    <row r="58910" spans="141:141">
      <c r="EK58910" s="598"/>
    </row>
    <row r="58911" spans="141:141">
      <c r="EK58911" s="598"/>
    </row>
    <row r="58912" spans="141:141">
      <c r="EK58912" s="598"/>
    </row>
    <row r="58913" spans="141:141">
      <c r="EK58913" s="598"/>
    </row>
    <row r="58914" spans="141:141">
      <c r="EK58914" s="598"/>
    </row>
    <row r="58915" spans="141:141">
      <c r="EK58915" s="598"/>
    </row>
    <row r="58916" spans="141:141">
      <c r="EK58916" s="598"/>
    </row>
    <row r="58917" spans="141:141">
      <c r="EK58917" s="598"/>
    </row>
    <row r="58918" spans="141:141">
      <c r="EK58918" s="598"/>
    </row>
    <row r="58919" spans="141:141">
      <c r="EK58919" s="598"/>
    </row>
    <row r="58920" spans="141:141">
      <c r="EK58920" s="598"/>
    </row>
    <row r="58921" spans="141:141">
      <c r="EK58921" s="598"/>
    </row>
    <row r="58922" spans="141:141">
      <c r="EK58922" s="598"/>
    </row>
    <row r="58923" spans="141:141">
      <c r="EK58923" s="598"/>
    </row>
    <row r="58924" spans="141:141">
      <c r="EK58924" s="598"/>
    </row>
    <row r="58925" spans="141:141">
      <c r="EK58925" s="598"/>
    </row>
    <row r="58926" spans="141:141">
      <c r="EK58926" s="598"/>
    </row>
    <row r="58927" spans="141:141">
      <c r="EK58927" s="598"/>
    </row>
    <row r="58928" spans="141:141">
      <c r="EK58928" s="598"/>
    </row>
    <row r="58929" spans="141:141">
      <c r="EK58929" s="598"/>
    </row>
    <row r="58930" spans="141:141">
      <c r="EK58930" s="598"/>
    </row>
    <row r="58931" spans="141:141">
      <c r="EK58931" s="598"/>
    </row>
    <row r="58932" spans="141:141">
      <c r="EK58932" s="598"/>
    </row>
    <row r="58933" spans="141:141">
      <c r="EK58933" s="598"/>
    </row>
    <row r="58934" spans="141:141">
      <c r="EK58934" s="598"/>
    </row>
    <row r="58935" spans="141:141">
      <c r="EK58935" s="598"/>
    </row>
    <row r="58936" spans="141:141">
      <c r="EK58936" s="598"/>
    </row>
    <row r="58937" spans="141:141">
      <c r="EK58937" s="598"/>
    </row>
    <row r="58938" spans="141:141">
      <c r="EK58938" s="598"/>
    </row>
    <row r="58939" spans="141:141">
      <c r="EK58939" s="598"/>
    </row>
    <row r="58940" spans="141:141">
      <c r="EK58940" s="598"/>
    </row>
    <row r="58941" spans="141:141">
      <c r="EK58941" s="598"/>
    </row>
    <row r="58942" spans="141:141">
      <c r="EK58942" s="598"/>
    </row>
    <row r="58943" spans="141:141">
      <c r="EK58943" s="598"/>
    </row>
    <row r="58944" spans="141:141">
      <c r="EK58944" s="598"/>
    </row>
    <row r="58945" spans="141:141">
      <c r="EK58945" s="598"/>
    </row>
    <row r="58946" spans="141:141">
      <c r="EK58946" s="598"/>
    </row>
    <row r="58947" spans="141:141">
      <c r="EK58947" s="598"/>
    </row>
    <row r="58948" spans="141:141">
      <c r="EK58948" s="598"/>
    </row>
    <row r="58949" spans="141:141">
      <c r="EK58949" s="598"/>
    </row>
    <row r="58950" spans="141:141">
      <c r="EK58950" s="598"/>
    </row>
    <row r="58951" spans="141:141">
      <c r="EK58951" s="598"/>
    </row>
    <row r="58952" spans="141:141">
      <c r="EK58952" s="598"/>
    </row>
    <row r="58953" spans="141:141">
      <c r="EK58953" s="598"/>
    </row>
    <row r="58954" spans="141:141">
      <c r="EK58954" s="598"/>
    </row>
    <row r="58955" spans="141:141">
      <c r="EK58955" s="598"/>
    </row>
    <row r="58956" spans="141:141">
      <c r="EK58956" s="598"/>
    </row>
    <row r="58957" spans="141:141">
      <c r="EK58957" s="598"/>
    </row>
    <row r="58958" spans="141:141">
      <c r="EK58958" s="598"/>
    </row>
    <row r="58959" spans="141:141">
      <c r="EK58959" s="598"/>
    </row>
    <row r="58960" spans="141:141">
      <c r="EK58960" s="598"/>
    </row>
    <row r="58961" spans="141:141">
      <c r="EK58961" s="598"/>
    </row>
    <row r="58962" spans="141:141">
      <c r="EK58962" s="598"/>
    </row>
    <row r="58963" spans="141:141">
      <c r="EK58963" s="598"/>
    </row>
    <row r="58964" spans="141:141">
      <c r="EK58964" s="598"/>
    </row>
    <row r="58965" spans="141:141">
      <c r="EK58965" s="598"/>
    </row>
    <row r="58966" spans="141:141">
      <c r="EK58966" s="598"/>
    </row>
    <row r="58967" spans="141:141">
      <c r="EK58967" s="598"/>
    </row>
    <row r="58968" spans="141:141">
      <c r="EK58968" s="598"/>
    </row>
    <row r="58969" spans="141:141">
      <c r="EK58969" s="598"/>
    </row>
    <row r="58970" spans="141:141">
      <c r="EK58970" s="598"/>
    </row>
    <row r="58971" spans="141:141">
      <c r="EK58971" s="598"/>
    </row>
    <row r="58972" spans="141:141">
      <c r="EK58972" s="598"/>
    </row>
    <row r="58973" spans="141:141">
      <c r="EK58973" s="598"/>
    </row>
    <row r="58974" spans="141:141">
      <c r="EK58974" s="598"/>
    </row>
    <row r="58975" spans="141:141">
      <c r="EK58975" s="598"/>
    </row>
    <row r="58976" spans="141:141">
      <c r="EK58976" s="598"/>
    </row>
    <row r="58977" spans="141:141">
      <c r="EK58977" s="598"/>
    </row>
    <row r="58978" spans="141:141">
      <c r="EK58978" s="598"/>
    </row>
    <row r="58979" spans="141:141">
      <c r="EK58979" s="598"/>
    </row>
    <row r="58980" spans="141:141">
      <c r="EK58980" s="598"/>
    </row>
    <row r="58981" spans="141:141">
      <c r="EK58981" s="598"/>
    </row>
    <row r="58982" spans="141:141">
      <c r="EK58982" s="598"/>
    </row>
    <row r="58983" spans="141:141">
      <c r="EK58983" s="598"/>
    </row>
    <row r="58984" spans="141:141">
      <c r="EK58984" s="598"/>
    </row>
    <row r="58985" spans="141:141">
      <c r="EK58985" s="598"/>
    </row>
    <row r="58986" spans="141:141">
      <c r="EK58986" s="598"/>
    </row>
    <row r="58987" spans="141:141">
      <c r="EK58987" s="598"/>
    </row>
    <row r="58988" spans="141:141">
      <c r="EK58988" s="598"/>
    </row>
    <row r="58989" spans="141:141">
      <c r="EK58989" s="598"/>
    </row>
    <row r="58990" spans="141:141">
      <c r="EK58990" s="598"/>
    </row>
    <row r="58991" spans="141:141">
      <c r="EK58991" s="598"/>
    </row>
    <row r="58992" spans="141:141">
      <c r="EK58992" s="598"/>
    </row>
    <row r="58993" spans="141:141">
      <c r="EK58993" s="598"/>
    </row>
    <row r="58994" spans="141:141">
      <c r="EK58994" s="598"/>
    </row>
    <row r="58995" spans="141:141">
      <c r="EK58995" s="598"/>
    </row>
    <row r="58996" spans="141:141">
      <c r="EK58996" s="598"/>
    </row>
    <row r="58997" spans="141:141">
      <c r="EK58997" s="598"/>
    </row>
    <row r="58998" spans="141:141">
      <c r="EK58998" s="598"/>
    </row>
    <row r="58999" spans="141:141">
      <c r="EK58999" s="598"/>
    </row>
    <row r="59000" spans="141:141">
      <c r="EK59000" s="598"/>
    </row>
    <row r="59001" spans="141:141">
      <c r="EK59001" s="598"/>
    </row>
    <row r="59002" spans="141:141">
      <c r="EK59002" s="598"/>
    </row>
    <row r="59003" spans="141:141">
      <c r="EK59003" s="598"/>
    </row>
    <row r="59004" spans="141:141">
      <c r="EK59004" s="598"/>
    </row>
    <row r="59005" spans="141:141">
      <c r="EK59005" s="598"/>
    </row>
    <row r="59006" spans="141:141">
      <c r="EK59006" s="598"/>
    </row>
    <row r="59007" spans="141:141">
      <c r="EK59007" s="598"/>
    </row>
    <row r="59008" spans="141:141">
      <c r="EK59008" s="598"/>
    </row>
    <row r="59009" spans="141:141">
      <c r="EK59009" s="598"/>
    </row>
    <row r="59010" spans="141:141">
      <c r="EK59010" s="598"/>
    </row>
    <row r="59011" spans="141:141">
      <c r="EK59011" s="598"/>
    </row>
    <row r="59012" spans="141:141">
      <c r="EK59012" s="598"/>
    </row>
    <row r="59013" spans="141:141">
      <c r="EK59013" s="598"/>
    </row>
    <row r="59014" spans="141:141">
      <c r="EK59014" s="598"/>
    </row>
    <row r="59015" spans="141:141">
      <c r="EK59015" s="598"/>
    </row>
    <row r="59016" spans="141:141">
      <c r="EK59016" s="598"/>
    </row>
    <row r="59017" spans="141:141">
      <c r="EK59017" s="598"/>
    </row>
    <row r="59018" spans="141:141">
      <c r="EK59018" s="598"/>
    </row>
    <row r="59019" spans="141:141">
      <c r="EK59019" s="598"/>
    </row>
    <row r="59020" spans="141:141">
      <c r="EK59020" s="598"/>
    </row>
    <row r="59021" spans="141:141">
      <c r="EK59021" s="598"/>
    </row>
    <row r="59022" spans="141:141">
      <c r="EK59022" s="598"/>
    </row>
    <row r="59023" spans="141:141">
      <c r="EK59023" s="598"/>
    </row>
    <row r="59024" spans="141:141">
      <c r="EK59024" s="598"/>
    </row>
    <row r="59025" spans="141:141">
      <c r="EK59025" s="598"/>
    </row>
    <row r="59026" spans="141:141">
      <c r="EK59026" s="598"/>
    </row>
    <row r="59027" spans="141:141">
      <c r="EK59027" s="598"/>
    </row>
    <row r="59028" spans="141:141">
      <c r="EK59028" s="598"/>
    </row>
    <row r="59029" spans="141:141">
      <c r="EK59029" s="598"/>
    </row>
    <row r="59030" spans="141:141">
      <c r="EK59030" s="598"/>
    </row>
    <row r="59031" spans="141:141">
      <c r="EK59031" s="598"/>
    </row>
    <row r="59032" spans="141:141">
      <c r="EK59032" s="598"/>
    </row>
    <row r="59033" spans="141:141">
      <c r="EK59033" s="598"/>
    </row>
    <row r="59034" spans="141:141">
      <c r="EK59034" s="598"/>
    </row>
    <row r="59035" spans="141:141">
      <c r="EK59035" s="598"/>
    </row>
    <row r="59036" spans="141:141">
      <c r="EK59036" s="598"/>
    </row>
    <row r="59037" spans="141:141">
      <c r="EK59037" s="598"/>
    </row>
    <row r="59038" spans="141:141">
      <c r="EK59038" s="598"/>
    </row>
    <row r="59039" spans="141:141">
      <c r="EK59039" s="598"/>
    </row>
    <row r="59040" spans="141:141">
      <c r="EK59040" s="598"/>
    </row>
    <row r="59041" spans="141:141">
      <c r="EK59041" s="598"/>
    </row>
    <row r="59042" spans="141:141">
      <c r="EK59042" s="598"/>
    </row>
    <row r="59043" spans="141:141">
      <c r="EK59043" s="598"/>
    </row>
    <row r="59044" spans="141:141">
      <c r="EK59044" s="598"/>
    </row>
    <row r="59045" spans="141:141">
      <c r="EK59045" s="598"/>
    </row>
    <row r="59046" spans="141:141">
      <c r="EK59046" s="598"/>
    </row>
    <row r="59047" spans="141:141">
      <c r="EK59047" s="598"/>
    </row>
    <row r="59048" spans="141:141">
      <c r="EK59048" s="598"/>
    </row>
    <row r="59049" spans="141:141">
      <c r="EK59049" s="598"/>
    </row>
    <row r="59050" spans="141:141">
      <c r="EK59050" s="598"/>
    </row>
    <row r="59051" spans="141:141">
      <c r="EK59051" s="598"/>
    </row>
    <row r="59052" spans="141:141">
      <c r="EK59052" s="598"/>
    </row>
    <row r="59053" spans="141:141">
      <c r="EK59053" s="598"/>
    </row>
    <row r="59054" spans="141:141">
      <c r="EK59054" s="598"/>
    </row>
    <row r="59055" spans="141:141">
      <c r="EK59055" s="598"/>
    </row>
    <row r="59056" spans="141:141">
      <c r="EK59056" s="598"/>
    </row>
    <row r="59057" spans="141:141">
      <c r="EK59057" s="598"/>
    </row>
    <row r="59058" spans="141:141">
      <c r="EK59058" s="598"/>
    </row>
    <row r="59059" spans="141:141">
      <c r="EK59059" s="598"/>
    </row>
    <row r="59060" spans="141:141">
      <c r="EK59060" s="598"/>
    </row>
    <row r="59061" spans="141:141">
      <c r="EK59061" s="598"/>
    </row>
    <row r="59062" spans="141:141">
      <c r="EK59062" s="598"/>
    </row>
    <row r="59063" spans="141:141">
      <c r="EK59063" s="598"/>
    </row>
    <row r="59064" spans="141:141">
      <c r="EK59064" s="598"/>
    </row>
    <row r="59065" spans="141:141">
      <c r="EK59065" s="598"/>
    </row>
    <row r="59066" spans="141:141">
      <c r="EK59066" s="598"/>
    </row>
    <row r="59067" spans="141:141">
      <c r="EK59067" s="598"/>
    </row>
    <row r="59068" spans="141:141">
      <c r="EK59068" s="598"/>
    </row>
    <row r="59069" spans="141:141">
      <c r="EK59069" s="598"/>
    </row>
    <row r="59070" spans="141:141">
      <c r="EK59070" s="598"/>
    </row>
    <row r="59071" spans="141:141">
      <c r="EK59071" s="598"/>
    </row>
    <row r="59072" spans="141:141">
      <c r="EK59072" s="598"/>
    </row>
    <row r="59073" spans="141:141">
      <c r="EK59073" s="598"/>
    </row>
    <row r="59074" spans="141:141">
      <c r="EK59074" s="598"/>
    </row>
    <row r="59075" spans="141:141">
      <c r="EK59075" s="598"/>
    </row>
    <row r="59076" spans="141:141">
      <c r="EK59076" s="598"/>
    </row>
    <row r="59077" spans="141:141">
      <c r="EK59077" s="598"/>
    </row>
    <row r="59078" spans="141:141">
      <c r="EK59078" s="598"/>
    </row>
    <row r="59079" spans="141:141">
      <c r="EK59079" s="598"/>
    </row>
    <row r="59080" spans="141:141">
      <c r="EK59080" s="598"/>
    </row>
    <row r="59081" spans="141:141">
      <c r="EK59081" s="598"/>
    </row>
    <row r="59082" spans="141:141">
      <c r="EK59082" s="598"/>
    </row>
    <row r="59083" spans="141:141">
      <c r="EK59083" s="598"/>
    </row>
    <row r="59084" spans="141:141">
      <c r="EK59084" s="598"/>
    </row>
    <row r="59085" spans="141:141">
      <c r="EK59085" s="598"/>
    </row>
    <row r="59086" spans="141:141">
      <c r="EK59086" s="598"/>
    </row>
    <row r="59087" spans="141:141">
      <c r="EK59087" s="598"/>
    </row>
    <row r="59088" spans="141:141">
      <c r="EK59088" s="598"/>
    </row>
    <row r="59089" spans="141:141">
      <c r="EK59089" s="598"/>
    </row>
    <row r="59090" spans="141:141">
      <c r="EK59090" s="598"/>
    </row>
    <row r="59091" spans="141:141">
      <c r="EK59091" s="598"/>
    </row>
    <row r="59092" spans="141:141">
      <c r="EK59092" s="598"/>
    </row>
    <row r="59093" spans="141:141">
      <c r="EK59093" s="598"/>
    </row>
    <row r="59094" spans="141:141">
      <c r="EK59094" s="598"/>
    </row>
    <row r="59095" spans="141:141">
      <c r="EK59095" s="598"/>
    </row>
    <row r="59096" spans="141:141">
      <c r="EK59096" s="598"/>
    </row>
    <row r="59097" spans="141:141">
      <c r="EK59097" s="598"/>
    </row>
    <row r="59098" spans="141:141">
      <c r="EK59098" s="598"/>
    </row>
    <row r="59099" spans="141:141">
      <c r="EK59099" s="598"/>
    </row>
    <row r="59100" spans="141:141">
      <c r="EK59100" s="598"/>
    </row>
    <row r="59101" spans="141:141">
      <c r="EK59101" s="598"/>
    </row>
    <row r="59102" spans="141:141">
      <c r="EK59102" s="598"/>
    </row>
    <row r="59103" spans="141:141">
      <c r="EK59103" s="598"/>
    </row>
    <row r="59104" spans="141:141">
      <c r="EK59104" s="598"/>
    </row>
    <row r="59105" spans="141:141">
      <c r="EK59105" s="598"/>
    </row>
    <row r="59106" spans="141:141">
      <c r="EK59106" s="598"/>
    </row>
    <row r="59107" spans="141:141">
      <c r="EK59107" s="598"/>
    </row>
    <row r="59108" spans="141:141">
      <c r="EK59108" s="598"/>
    </row>
    <row r="59109" spans="141:141">
      <c r="EK59109" s="598"/>
    </row>
    <row r="59110" spans="141:141">
      <c r="EK59110" s="598"/>
    </row>
    <row r="59111" spans="141:141">
      <c r="EK59111" s="598"/>
    </row>
    <row r="59112" spans="141:141">
      <c r="EK59112" s="598"/>
    </row>
    <row r="59113" spans="141:141">
      <c r="EK59113" s="598"/>
    </row>
    <row r="59114" spans="141:141">
      <c r="EK59114" s="598"/>
    </row>
    <row r="59115" spans="141:141">
      <c r="EK59115" s="598"/>
    </row>
    <row r="59116" spans="141:141">
      <c r="EK59116" s="598"/>
    </row>
    <row r="59117" spans="141:141">
      <c r="EK59117" s="598"/>
    </row>
    <row r="59118" spans="141:141">
      <c r="EK59118" s="598"/>
    </row>
    <row r="59119" spans="141:141">
      <c r="EK59119" s="598"/>
    </row>
    <row r="59120" spans="141:141">
      <c r="EK59120" s="598"/>
    </row>
    <row r="59121" spans="141:141">
      <c r="EK59121" s="598"/>
    </row>
    <row r="59122" spans="141:141">
      <c r="EK59122" s="598"/>
    </row>
    <row r="59123" spans="141:141">
      <c r="EK59123" s="598"/>
    </row>
    <row r="59124" spans="141:141">
      <c r="EK59124" s="598"/>
    </row>
    <row r="59125" spans="141:141">
      <c r="EK59125" s="598"/>
    </row>
    <row r="59126" spans="141:141">
      <c r="EK59126" s="598"/>
    </row>
    <row r="59127" spans="141:141">
      <c r="EK59127" s="598"/>
    </row>
    <row r="59128" spans="141:141">
      <c r="EK59128" s="598"/>
    </row>
    <row r="59129" spans="141:141">
      <c r="EK59129" s="598"/>
    </row>
    <row r="59130" spans="141:141">
      <c r="EK59130" s="598"/>
    </row>
    <row r="59131" spans="141:141">
      <c r="EK59131" s="598"/>
    </row>
    <row r="59132" spans="141:141">
      <c r="EK59132" s="598"/>
    </row>
    <row r="59133" spans="141:141">
      <c r="EK59133" s="598"/>
    </row>
    <row r="59134" spans="141:141">
      <c r="EK59134" s="598"/>
    </row>
    <row r="59135" spans="141:141">
      <c r="EK59135" s="598"/>
    </row>
    <row r="59136" spans="141:141">
      <c r="EK59136" s="598"/>
    </row>
    <row r="59137" spans="141:141">
      <c r="EK59137" s="598"/>
    </row>
    <row r="59138" spans="141:141">
      <c r="EK59138" s="598"/>
    </row>
    <row r="59139" spans="141:141">
      <c r="EK59139" s="598"/>
    </row>
    <row r="59140" spans="141:141">
      <c r="EK59140" s="598"/>
    </row>
    <row r="59141" spans="141:141">
      <c r="EK59141" s="598"/>
    </row>
    <row r="59142" spans="141:141">
      <c r="EK59142" s="598"/>
    </row>
    <row r="59143" spans="141:141">
      <c r="EK59143" s="598"/>
    </row>
    <row r="59144" spans="141:141">
      <c r="EK59144" s="598"/>
    </row>
    <row r="59145" spans="141:141">
      <c r="EK59145" s="598"/>
    </row>
    <row r="59146" spans="141:141">
      <c r="EK59146" s="598"/>
    </row>
    <row r="59147" spans="141:141">
      <c r="EK59147" s="598"/>
    </row>
    <row r="59148" spans="141:141">
      <c r="EK59148" s="598"/>
    </row>
    <row r="59149" spans="141:141">
      <c r="EK59149" s="598"/>
    </row>
    <row r="59150" spans="141:141">
      <c r="EK59150" s="598"/>
    </row>
    <row r="59151" spans="141:141">
      <c r="EK59151" s="598"/>
    </row>
    <row r="59152" spans="141:141">
      <c r="EK59152" s="598"/>
    </row>
    <row r="59153" spans="141:141">
      <c r="EK59153" s="598"/>
    </row>
    <row r="59154" spans="141:141">
      <c r="EK59154" s="598"/>
    </row>
    <row r="59155" spans="141:141">
      <c r="EK59155" s="598"/>
    </row>
    <row r="59156" spans="141:141">
      <c r="EK59156" s="598"/>
    </row>
    <row r="59157" spans="141:141">
      <c r="EK59157" s="598"/>
    </row>
    <row r="59158" spans="141:141">
      <c r="EK59158" s="598"/>
    </row>
    <row r="59159" spans="141:141">
      <c r="EK59159" s="598"/>
    </row>
    <row r="59160" spans="141:141">
      <c r="EK59160" s="598"/>
    </row>
    <row r="59161" spans="141:141">
      <c r="EK59161" s="598"/>
    </row>
    <row r="59162" spans="141:141">
      <c r="EK59162" s="598"/>
    </row>
    <row r="59163" spans="141:141">
      <c r="EK59163" s="598"/>
    </row>
    <row r="59164" spans="141:141">
      <c r="EK59164" s="598"/>
    </row>
    <row r="59165" spans="141:141">
      <c r="EK59165" s="598"/>
    </row>
    <row r="59166" spans="141:141">
      <c r="EK59166" s="598"/>
    </row>
    <row r="59167" spans="141:141">
      <c r="EK59167" s="598"/>
    </row>
    <row r="59168" spans="141:141">
      <c r="EK59168" s="598"/>
    </row>
    <row r="59169" spans="141:141">
      <c r="EK59169" s="598"/>
    </row>
    <row r="59170" spans="141:141">
      <c r="EK59170" s="598"/>
    </row>
    <row r="59171" spans="141:141">
      <c r="EK59171" s="598"/>
    </row>
    <row r="59172" spans="141:141">
      <c r="EK59172" s="598"/>
    </row>
    <row r="59173" spans="141:141">
      <c r="EK59173" s="598"/>
    </row>
    <row r="59174" spans="141:141">
      <c r="EK59174" s="598"/>
    </row>
    <row r="59175" spans="141:141">
      <c r="EK59175" s="598"/>
    </row>
    <row r="59176" spans="141:141">
      <c r="EK59176" s="598"/>
    </row>
    <row r="59177" spans="141:141">
      <c r="EK59177" s="598"/>
    </row>
    <row r="59178" spans="141:141">
      <c r="EK59178" s="598"/>
    </row>
    <row r="59179" spans="141:141">
      <c r="EK59179" s="598"/>
    </row>
    <row r="59180" spans="141:141">
      <c r="EK59180" s="598"/>
    </row>
    <row r="59181" spans="141:141">
      <c r="EK59181" s="598"/>
    </row>
    <row r="59182" spans="141:141">
      <c r="EK59182" s="598"/>
    </row>
    <row r="59183" spans="141:141">
      <c r="EK59183" s="598"/>
    </row>
    <row r="59184" spans="141:141">
      <c r="EK59184" s="598"/>
    </row>
    <row r="59185" spans="141:141">
      <c r="EK59185" s="598"/>
    </row>
    <row r="59186" spans="141:141">
      <c r="EK59186" s="598"/>
    </row>
    <row r="59187" spans="141:141">
      <c r="EK59187" s="598"/>
    </row>
    <row r="59188" spans="141:141">
      <c r="EK59188" s="598"/>
    </row>
    <row r="59189" spans="141:141">
      <c r="EK59189" s="598"/>
    </row>
    <row r="59190" spans="141:141">
      <c r="EK59190" s="598"/>
    </row>
    <row r="59191" spans="141:141">
      <c r="EK59191" s="598"/>
    </row>
    <row r="59192" spans="141:141">
      <c r="EK59192" s="598"/>
    </row>
    <row r="59193" spans="141:141">
      <c r="EK59193" s="598"/>
    </row>
    <row r="59194" spans="141:141">
      <c r="EK59194" s="598"/>
    </row>
    <row r="59195" spans="141:141">
      <c r="EK59195" s="598"/>
    </row>
    <row r="59196" spans="141:141">
      <c r="EK59196" s="598"/>
    </row>
    <row r="59197" spans="141:141">
      <c r="EK59197" s="598"/>
    </row>
    <row r="59198" spans="141:141">
      <c r="EK59198" s="598"/>
    </row>
    <row r="59199" spans="141:141">
      <c r="EK59199" s="598"/>
    </row>
    <row r="59200" spans="141:141">
      <c r="EK59200" s="598"/>
    </row>
    <row r="59201" spans="141:141">
      <c r="EK59201" s="598"/>
    </row>
    <row r="59202" spans="141:141">
      <c r="EK59202" s="598"/>
    </row>
    <row r="59203" spans="141:141">
      <c r="EK59203" s="598"/>
    </row>
    <row r="59204" spans="141:141">
      <c r="EK59204" s="598"/>
    </row>
    <row r="59205" spans="141:141">
      <c r="EK59205" s="598"/>
    </row>
    <row r="59206" spans="141:141">
      <c r="EK59206" s="598"/>
    </row>
    <row r="59207" spans="141:141">
      <c r="EK59207" s="598"/>
    </row>
    <row r="59208" spans="141:141">
      <c r="EK59208" s="598"/>
    </row>
    <row r="59209" spans="141:141">
      <c r="EK59209" s="598"/>
    </row>
    <row r="59210" spans="141:141">
      <c r="EK59210" s="598"/>
    </row>
    <row r="59211" spans="141:141">
      <c r="EK59211" s="598"/>
    </row>
    <row r="59212" spans="141:141">
      <c r="EK59212" s="598"/>
    </row>
    <row r="59213" spans="141:141">
      <c r="EK59213" s="598"/>
    </row>
    <row r="59214" spans="141:141">
      <c r="EK59214" s="598"/>
    </row>
    <row r="59215" spans="141:141">
      <c r="EK59215" s="598"/>
    </row>
    <row r="59216" spans="141:141">
      <c r="EK59216" s="598"/>
    </row>
    <row r="59217" spans="141:141">
      <c r="EK59217" s="598"/>
    </row>
    <row r="59218" spans="141:141">
      <c r="EK59218" s="598"/>
    </row>
    <row r="59219" spans="141:141">
      <c r="EK59219" s="598"/>
    </row>
    <row r="59220" spans="141:141">
      <c r="EK59220" s="598"/>
    </row>
    <row r="59221" spans="141:141">
      <c r="EK59221" s="598"/>
    </row>
    <row r="59222" spans="141:141">
      <c r="EK59222" s="598"/>
    </row>
    <row r="59223" spans="141:141">
      <c r="EK59223" s="598"/>
    </row>
    <row r="59224" spans="141:141">
      <c r="EK59224" s="598"/>
    </row>
    <row r="59225" spans="141:141">
      <c r="EK59225" s="598"/>
    </row>
    <row r="59226" spans="141:141">
      <c r="EK59226" s="598"/>
    </row>
    <row r="59227" spans="141:141">
      <c r="EK59227" s="598"/>
    </row>
    <row r="59228" spans="141:141">
      <c r="EK59228" s="598"/>
    </row>
    <row r="59229" spans="141:141">
      <c r="EK59229" s="598"/>
    </row>
    <row r="59230" spans="141:141">
      <c r="EK59230" s="598"/>
    </row>
    <row r="59231" spans="141:141">
      <c r="EK59231" s="598"/>
    </row>
    <row r="59232" spans="141:141">
      <c r="EK59232" s="598"/>
    </row>
    <row r="59233" spans="141:141">
      <c r="EK59233" s="598"/>
    </row>
    <row r="59234" spans="141:141">
      <c r="EK59234" s="598"/>
    </row>
    <row r="59235" spans="141:141">
      <c r="EK59235" s="598"/>
    </row>
    <row r="59236" spans="141:141">
      <c r="EK59236" s="598"/>
    </row>
    <row r="59237" spans="141:141">
      <c r="EK59237" s="598"/>
    </row>
    <row r="59238" spans="141:141">
      <c r="EK59238" s="598"/>
    </row>
    <row r="59239" spans="141:141">
      <c r="EK59239" s="598"/>
    </row>
    <row r="59240" spans="141:141">
      <c r="EK59240" s="598"/>
    </row>
    <row r="59241" spans="141:141">
      <c r="EK59241" s="598"/>
    </row>
    <row r="59242" spans="141:141">
      <c r="EK59242" s="598"/>
    </row>
    <row r="59243" spans="141:141">
      <c r="EK59243" s="598"/>
    </row>
    <row r="59244" spans="141:141">
      <c r="EK59244" s="598"/>
    </row>
    <row r="59245" spans="141:141">
      <c r="EK59245" s="598"/>
    </row>
    <row r="59246" spans="141:141">
      <c r="EK59246" s="598"/>
    </row>
    <row r="59247" spans="141:141">
      <c r="EK59247" s="598"/>
    </row>
    <row r="59248" spans="141:141">
      <c r="EK59248" s="598"/>
    </row>
    <row r="59249" spans="141:141">
      <c r="EK59249" s="598"/>
    </row>
    <row r="59250" spans="141:141">
      <c r="EK59250" s="598"/>
    </row>
    <row r="59251" spans="141:141">
      <c r="EK59251" s="598"/>
    </row>
    <row r="59252" spans="141:141">
      <c r="EK59252" s="598"/>
    </row>
    <row r="59253" spans="141:141">
      <c r="EK59253" s="598"/>
    </row>
    <row r="59254" spans="141:141">
      <c r="EK59254" s="598"/>
    </row>
    <row r="59255" spans="141:141">
      <c r="EK59255" s="598"/>
    </row>
    <row r="59256" spans="141:141">
      <c r="EK59256" s="598"/>
    </row>
    <row r="59257" spans="141:141">
      <c r="EK59257" s="598"/>
    </row>
    <row r="59258" spans="141:141">
      <c r="EK59258" s="598"/>
    </row>
    <row r="59259" spans="141:141">
      <c r="EK59259" s="598"/>
    </row>
    <row r="59260" spans="141:141">
      <c r="EK59260" s="598"/>
    </row>
    <row r="59261" spans="141:141">
      <c r="EK59261" s="598"/>
    </row>
    <row r="59262" spans="141:141">
      <c r="EK59262" s="598"/>
    </row>
    <row r="59263" spans="141:141">
      <c r="EK59263" s="598"/>
    </row>
    <row r="59264" spans="141:141">
      <c r="EK59264" s="598"/>
    </row>
    <row r="59265" spans="141:141">
      <c r="EK59265" s="598"/>
    </row>
    <row r="59266" spans="141:141">
      <c r="EK59266" s="598"/>
    </row>
    <row r="59267" spans="141:141">
      <c r="EK59267" s="598"/>
    </row>
    <row r="59268" spans="141:141">
      <c r="EK59268" s="598"/>
    </row>
    <row r="59269" spans="141:141">
      <c r="EK59269" s="598"/>
    </row>
    <row r="59270" spans="141:141">
      <c r="EK59270" s="598"/>
    </row>
    <row r="59271" spans="141:141">
      <c r="EK59271" s="598"/>
    </row>
    <row r="59272" spans="141:141">
      <c r="EK59272" s="598"/>
    </row>
    <row r="59273" spans="141:141">
      <c r="EK59273" s="598"/>
    </row>
    <row r="59274" spans="141:141">
      <c r="EK59274" s="598"/>
    </row>
    <row r="59275" spans="141:141">
      <c r="EK59275" s="598"/>
    </row>
    <row r="59276" spans="141:141">
      <c r="EK59276" s="598"/>
    </row>
    <row r="59277" spans="141:141">
      <c r="EK59277" s="598"/>
    </row>
    <row r="59278" spans="141:141">
      <c r="EK59278" s="598"/>
    </row>
    <row r="59279" spans="141:141">
      <c r="EK59279" s="598"/>
    </row>
    <row r="59280" spans="141:141">
      <c r="EK59280" s="598"/>
    </row>
    <row r="59281" spans="141:141">
      <c r="EK59281" s="598"/>
    </row>
    <row r="59282" spans="141:141">
      <c r="EK59282" s="598"/>
    </row>
    <row r="59283" spans="141:141">
      <c r="EK59283" s="598"/>
    </row>
    <row r="59284" spans="141:141">
      <c r="EK59284" s="598"/>
    </row>
    <row r="59285" spans="141:141">
      <c r="EK59285" s="598"/>
    </row>
    <row r="59286" spans="141:141">
      <c r="EK59286" s="598"/>
    </row>
    <row r="59287" spans="141:141">
      <c r="EK59287" s="598"/>
    </row>
    <row r="59288" spans="141:141">
      <c r="EK59288" s="598"/>
    </row>
    <row r="59289" spans="141:141">
      <c r="EK59289" s="598"/>
    </row>
    <row r="59290" spans="141:141">
      <c r="EK59290" s="598"/>
    </row>
    <row r="59291" spans="141:141">
      <c r="EK59291" s="598"/>
    </row>
    <row r="59292" spans="141:141">
      <c r="EK59292" s="598"/>
    </row>
    <row r="59293" spans="141:141">
      <c r="EK59293" s="598"/>
    </row>
    <row r="59294" spans="141:141">
      <c r="EK59294" s="598"/>
    </row>
    <row r="59295" spans="141:141">
      <c r="EK59295" s="598"/>
    </row>
    <row r="59296" spans="141:141">
      <c r="EK59296" s="598"/>
    </row>
    <row r="59297" spans="141:141">
      <c r="EK59297" s="598"/>
    </row>
    <row r="59298" spans="141:141">
      <c r="EK59298" s="598"/>
    </row>
    <row r="59299" spans="141:141">
      <c r="EK59299" s="598"/>
    </row>
    <row r="59300" spans="141:141">
      <c r="EK59300" s="598"/>
    </row>
    <row r="59301" spans="141:141">
      <c r="EK59301" s="598"/>
    </row>
    <row r="59302" spans="141:141">
      <c r="EK59302" s="598"/>
    </row>
    <row r="59303" spans="141:141">
      <c r="EK59303" s="598"/>
    </row>
    <row r="59304" spans="141:141">
      <c r="EK59304" s="598"/>
    </row>
    <row r="59305" spans="141:141">
      <c r="EK59305" s="598"/>
    </row>
    <row r="59306" spans="141:141">
      <c r="EK59306" s="598"/>
    </row>
    <row r="59307" spans="141:141">
      <c r="EK59307" s="598"/>
    </row>
    <row r="59308" spans="141:141">
      <c r="EK59308" s="598"/>
    </row>
    <row r="59309" spans="141:141">
      <c r="EK59309" s="598"/>
    </row>
    <row r="59310" spans="141:141">
      <c r="EK59310" s="598"/>
    </row>
    <row r="59311" spans="141:141">
      <c r="EK59311" s="598"/>
    </row>
    <row r="59312" spans="141:141">
      <c r="EK59312" s="598"/>
    </row>
    <row r="59313" spans="141:141">
      <c r="EK59313" s="598"/>
    </row>
    <row r="59314" spans="141:141">
      <c r="EK59314" s="598"/>
    </row>
    <row r="59315" spans="141:141">
      <c r="EK59315" s="598"/>
    </row>
    <row r="59316" spans="141:141">
      <c r="EK59316" s="598"/>
    </row>
    <row r="59317" spans="141:141">
      <c r="EK59317" s="598"/>
    </row>
    <row r="59318" spans="141:141">
      <c r="EK59318" s="598"/>
    </row>
    <row r="59319" spans="141:141">
      <c r="EK59319" s="598"/>
    </row>
    <row r="59320" spans="141:141">
      <c r="EK59320" s="598"/>
    </row>
    <row r="59321" spans="141:141">
      <c r="EK59321" s="598"/>
    </row>
    <row r="59322" spans="141:141">
      <c r="EK59322" s="598"/>
    </row>
    <row r="59323" spans="141:141">
      <c r="EK59323" s="598"/>
    </row>
    <row r="59324" spans="141:141">
      <c r="EK59324" s="598"/>
    </row>
    <row r="59325" spans="141:141">
      <c r="EK59325" s="598"/>
    </row>
    <row r="59326" spans="141:141">
      <c r="EK59326" s="598"/>
    </row>
    <row r="59327" spans="141:141">
      <c r="EK59327" s="598"/>
    </row>
    <row r="59328" spans="141:141">
      <c r="EK59328" s="598"/>
    </row>
    <row r="59329" spans="141:141">
      <c r="EK59329" s="598"/>
    </row>
    <row r="59330" spans="141:141">
      <c r="EK59330" s="598"/>
    </row>
    <row r="59331" spans="141:141">
      <c r="EK59331" s="598"/>
    </row>
    <row r="59332" spans="141:141">
      <c r="EK59332" s="598"/>
    </row>
    <row r="59333" spans="141:141">
      <c r="EK59333" s="598"/>
    </row>
    <row r="59334" spans="141:141">
      <c r="EK59334" s="598"/>
    </row>
    <row r="59335" spans="141:141">
      <c r="EK59335" s="598"/>
    </row>
    <row r="59336" spans="141:141">
      <c r="EK59336" s="598"/>
    </row>
    <row r="59337" spans="141:141">
      <c r="EK59337" s="598"/>
    </row>
    <row r="59338" spans="141:141">
      <c r="EK59338" s="598"/>
    </row>
    <row r="59339" spans="141:141">
      <c r="EK59339" s="598"/>
    </row>
    <row r="59340" spans="141:141">
      <c r="EK59340" s="598"/>
    </row>
    <row r="59341" spans="141:141">
      <c r="EK59341" s="598"/>
    </row>
    <row r="59342" spans="141:141">
      <c r="EK59342" s="598"/>
    </row>
    <row r="59343" spans="141:141">
      <c r="EK59343" s="598"/>
    </row>
    <row r="59344" spans="141:141">
      <c r="EK59344" s="598"/>
    </row>
    <row r="59345" spans="141:141">
      <c r="EK59345" s="598"/>
    </row>
    <row r="59346" spans="141:141">
      <c r="EK59346" s="598"/>
    </row>
    <row r="59347" spans="141:141">
      <c r="EK59347" s="598"/>
    </row>
    <row r="59348" spans="141:141">
      <c r="EK59348" s="598"/>
    </row>
    <row r="59349" spans="141:141">
      <c r="EK59349" s="598"/>
    </row>
    <row r="59350" spans="141:141">
      <c r="EK59350" s="598"/>
    </row>
    <row r="59351" spans="141:141">
      <c r="EK59351" s="598"/>
    </row>
    <row r="59352" spans="141:141">
      <c r="EK59352" s="598"/>
    </row>
    <row r="59353" spans="141:141">
      <c r="EK59353" s="598"/>
    </row>
    <row r="59354" spans="141:141">
      <c r="EK59354" s="598"/>
    </row>
    <row r="59355" spans="141:141">
      <c r="EK59355" s="598"/>
    </row>
    <row r="59356" spans="141:141">
      <c r="EK59356" s="598"/>
    </row>
    <row r="59357" spans="141:141">
      <c r="EK59357" s="598"/>
    </row>
    <row r="59358" spans="141:141">
      <c r="EK59358" s="598"/>
    </row>
    <row r="59359" spans="141:141">
      <c r="EK59359" s="598"/>
    </row>
    <row r="59360" spans="141:141">
      <c r="EK59360" s="598"/>
    </row>
    <row r="59361" spans="141:141">
      <c r="EK59361" s="598"/>
    </row>
    <row r="59362" spans="141:141">
      <c r="EK59362" s="598"/>
    </row>
    <row r="59363" spans="141:141">
      <c r="EK59363" s="598"/>
    </row>
    <row r="59364" spans="141:141">
      <c r="EK59364" s="598"/>
    </row>
    <row r="59365" spans="141:141">
      <c r="EK59365" s="598"/>
    </row>
    <row r="59366" spans="141:141">
      <c r="EK59366" s="598"/>
    </row>
    <row r="59367" spans="141:141">
      <c r="EK59367" s="598"/>
    </row>
    <row r="59368" spans="141:141">
      <c r="EK59368" s="598"/>
    </row>
    <row r="59369" spans="141:141">
      <c r="EK59369" s="598"/>
    </row>
    <row r="59370" spans="141:141">
      <c r="EK59370" s="598"/>
    </row>
    <row r="59371" spans="141:141">
      <c r="EK59371" s="598"/>
    </row>
    <row r="59372" spans="141:141">
      <c r="EK59372" s="598"/>
    </row>
    <row r="59373" spans="141:141">
      <c r="EK59373" s="598"/>
    </row>
    <row r="59374" spans="141:141">
      <c r="EK59374" s="598"/>
    </row>
    <row r="59375" spans="141:141">
      <c r="EK59375" s="598"/>
    </row>
    <row r="59376" spans="141:141">
      <c r="EK59376" s="598"/>
    </row>
    <row r="59377" spans="141:141">
      <c r="EK59377" s="598"/>
    </row>
    <row r="59378" spans="141:141">
      <c r="EK59378" s="598"/>
    </row>
    <row r="59379" spans="141:141">
      <c r="EK59379" s="598"/>
    </row>
    <row r="59380" spans="141:141">
      <c r="EK59380" s="598"/>
    </row>
    <row r="59381" spans="141:141">
      <c r="EK59381" s="598"/>
    </row>
    <row r="59382" spans="141:141">
      <c r="EK59382" s="598"/>
    </row>
    <row r="59383" spans="141:141">
      <c r="EK59383" s="598"/>
    </row>
    <row r="59384" spans="141:141">
      <c r="EK59384" s="598"/>
    </row>
    <row r="59385" spans="141:141">
      <c r="EK59385" s="598"/>
    </row>
    <row r="59386" spans="141:141">
      <c r="EK59386" s="598"/>
    </row>
    <row r="59387" spans="141:141">
      <c r="EK59387" s="598"/>
    </row>
    <row r="59388" spans="141:141">
      <c r="EK59388" s="598"/>
    </row>
    <row r="59389" spans="141:141">
      <c r="EK59389" s="598"/>
    </row>
    <row r="59390" spans="141:141">
      <c r="EK59390" s="598"/>
    </row>
    <row r="59391" spans="141:141">
      <c r="EK59391" s="598"/>
    </row>
    <row r="59392" spans="141:141">
      <c r="EK59392" s="598"/>
    </row>
    <row r="59393" spans="141:141">
      <c r="EK59393" s="598"/>
    </row>
    <row r="59394" spans="141:141">
      <c r="EK59394" s="598"/>
    </row>
    <row r="59395" spans="141:141">
      <c r="EK59395" s="598"/>
    </row>
    <row r="59396" spans="141:141">
      <c r="EK59396" s="598"/>
    </row>
    <row r="59397" spans="141:141">
      <c r="EK59397" s="598"/>
    </row>
    <row r="59398" spans="141:141">
      <c r="EK59398" s="598"/>
    </row>
    <row r="59399" spans="141:141">
      <c r="EK59399" s="598"/>
    </row>
    <row r="59400" spans="141:141">
      <c r="EK59400" s="598"/>
    </row>
    <row r="59401" spans="141:141">
      <c r="EK59401" s="598"/>
    </row>
    <row r="59402" spans="141:141">
      <c r="EK59402" s="598"/>
    </row>
    <row r="59403" spans="141:141">
      <c r="EK59403" s="598"/>
    </row>
    <row r="59404" spans="141:141">
      <c r="EK59404" s="598"/>
    </row>
    <row r="59405" spans="141:141">
      <c r="EK59405" s="598"/>
    </row>
    <row r="59406" spans="141:141">
      <c r="EK59406" s="598"/>
    </row>
    <row r="59407" spans="141:141">
      <c r="EK59407" s="598"/>
    </row>
    <row r="59408" spans="141:141">
      <c r="EK59408" s="598"/>
    </row>
    <row r="59409" spans="141:141">
      <c r="EK59409" s="598"/>
    </row>
    <row r="59410" spans="141:141">
      <c r="EK59410" s="598"/>
    </row>
    <row r="59411" spans="141:141">
      <c r="EK59411" s="598"/>
    </row>
    <row r="59412" spans="141:141">
      <c r="EK59412" s="598"/>
    </row>
    <row r="59413" spans="141:141">
      <c r="EK59413" s="598"/>
    </row>
    <row r="59414" spans="141:141">
      <c r="EK59414" s="598"/>
    </row>
    <row r="59415" spans="141:141">
      <c r="EK59415" s="598"/>
    </row>
    <row r="59416" spans="141:141">
      <c r="EK59416" s="598"/>
    </row>
    <row r="59417" spans="141:141">
      <c r="EK59417" s="598"/>
    </row>
    <row r="59418" spans="141:141">
      <c r="EK59418" s="598"/>
    </row>
    <row r="59419" spans="141:141">
      <c r="EK59419" s="598"/>
    </row>
    <row r="59420" spans="141:141">
      <c r="EK59420" s="598"/>
    </row>
    <row r="59421" spans="141:141">
      <c r="EK59421" s="598"/>
    </row>
    <row r="59422" spans="141:141">
      <c r="EK59422" s="598"/>
    </row>
    <row r="59423" spans="141:141">
      <c r="EK59423" s="598"/>
    </row>
    <row r="59424" spans="141:141">
      <c r="EK59424" s="598"/>
    </row>
    <row r="59425" spans="141:141">
      <c r="EK59425" s="598"/>
    </row>
    <row r="59426" spans="141:141">
      <c r="EK59426" s="598"/>
    </row>
    <row r="59427" spans="141:141">
      <c r="EK59427" s="598"/>
    </row>
    <row r="59428" spans="141:141">
      <c r="EK59428" s="598"/>
    </row>
    <row r="59429" spans="141:141">
      <c r="EK59429" s="598"/>
    </row>
    <row r="59430" spans="141:141">
      <c r="EK59430" s="598"/>
    </row>
    <row r="59431" spans="141:141">
      <c r="EK59431" s="598"/>
    </row>
    <row r="59432" spans="141:141">
      <c r="EK59432" s="598"/>
    </row>
    <row r="59433" spans="141:141">
      <c r="EK59433" s="598"/>
    </row>
    <row r="59434" spans="141:141">
      <c r="EK59434" s="598"/>
    </row>
    <row r="59435" spans="141:141">
      <c r="EK59435" s="598"/>
    </row>
    <row r="59436" spans="141:141">
      <c r="EK59436" s="598"/>
    </row>
    <row r="59437" spans="141:141">
      <c r="EK59437" s="598"/>
    </row>
    <row r="59438" spans="141:141">
      <c r="EK59438" s="598"/>
    </row>
    <row r="59439" spans="141:141">
      <c r="EK59439" s="598"/>
    </row>
    <row r="59440" spans="141:141">
      <c r="EK59440" s="598"/>
    </row>
    <row r="59441" spans="141:141">
      <c r="EK59441" s="598"/>
    </row>
    <row r="59442" spans="141:141">
      <c r="EK59442" s="598"/>
    </row>
    <row r="59443" spans="141:141">
      <c r="EK59443" s="598"/>
    </row>
    <row r="59444" spans="141:141">
      <c r="EK59444" s="598"/>
    </row>
    <row r="59445" spans="141:141">
      <c r="EK59445" s="598"/>
    </row>
    <row r="59446" spans="141:141">
      <c r="EK59446" s="598"/>
    </row>
    <row r="59447" spans="141:141">
      <c r="EK59447" s="598"/>
    </row>
    <row r="59448" spans="141:141">
      <c r="EK59448" s="598"/>
    </row>
    <row r="59449" spans="141:141">
      <c r="EK59449" s="598"/>
    </row>
    <row r="59450" spans="141:141">
      <c r="EK59450" s="598"/>
    </row>
    <row r="59451" spans="141:141">
      <c r="EK59451" s="598"/>
    </row>
    <row r="59452" spans="141:141">
      <c r="EK59452" s="598"/>
    </row>
    <row r="59453" spans="141:141">
      <c r="EK59453" s="598"/>
    </row>
    <row r="59454" spans="141:141">
      <c r="EK59454" s="598"/>
    </row>
    <row r="59455" spans="141:141">
      <c r="EK59455" s="598"/>
    </row>
    <row r="59456" spans="141:141">
      <c r="EK59456" s="598"/>
    </row>
    <row r="59457" spans="141:141">
      <c r="EK59457" s="598"/>
    </row>
    <row r="59458" spans="141:141">
      <c r="EK59458" s="598"/>
    </row>
    <row r="59459" spans="141:141">
      <c r="EK59459" s="598"/>
    </row>
    <row r="59460" spans="141:141">
      <c r="EK59460" s="598"/>
    </row>
    <row r="59461" spans="141:141">
      <c r="EK59461" s="598"/>
    </row>
    <row r="59462" spans="141:141">
      <c r="EK59462" s="598"/>
    </row>
    <row r="59463" spans="141:141">
      <c r="EK59463" s="598"/>
    </row>
    <row r="59464" spans="141:141">
      <c r="EK59464" s="598"/>
    </row>
    <row r="59465" spans="141:141">
      <c r="EK59465" s="598"/>
    </row>
    <row r="59466" spans="141:141">
      <c r="EK59466" s="598"/>
    </row>
    <row r="59467" spans="141:141">
      <c r="EK59467" s="598"/>
    </row>
    <row r="59468" spans="141:141">
      <c r="EK59468" s="598"/>
    </row>
    <row r="59469" spans="141:141">
      <c r="EK59469" s="598"/>
    </row>
    <row r="59470" spans="141:141">
      <c r="EK59470" s="598"/>
    </row>
    <row r="59471" spans="141:141">
      <c r="EK59471" s="598"/>
    </row>
    <row r="59472" spans="141:141">
      <c r="EK59472" s="598"/>
    </row>
    <row r="59473" spans="141:141">
      <c r="EK59473" s="598"/>
    </row>
    <row r="59474" spans="141:141">
      <c r="EK59474" s="598"/>
    </row>
    <row r="59475" spans="141:141">
      <c r="EK59475" s="598"/>
    </row>
    <row r="59476" spans="141:141">
      <c r="EK59476" s="598"/>
    </row>
    <row r="59477" spans="141:141">
      <c r="EK59477" s="598"/>
    </row>
    <row r="59478" spans="141:141">
      <c r="EK59478" s="598"/>
    </row>
    <row r="59479" spans="141:141">
      <c r="EK59479" s="598"/>
    </row>
    <row r="59480" spans="141:141">
      <c r="EK59480" s="598"/>
    </row>
    <row r="59481" spans="141:141">
      <c r="EK59481" s="598"/>
    </row>
    <row r="59482" spans="141:141">
      <c r="EK59482" s="598"/>
    </row>
    <row r="59483" spans="141:141">
      <c r="EK59483" s="598"/>
    </row>
    <row r="59484" spans="141:141">
      <c r="EK59484" s="598"/>
    </row>
    <row r="59485" spans="141:141">
      <c r="EK59485" s="598"/>
    </row>
    <row r="59486" spans="141:141">
      <c r="EK59486" s="598"/>
    </row>
    <row r="59487" spans="141:141">
      <c r="EK59487" s="598"/>
    </row>
    <row r="59488" spans="141:141">
      <c r="EK59488" s="598"/>
    </row>
    <row r="59489" spans="141:141">
      <c r="EK59489" s="598"/>
    </row>
    <row r="59490" spans="141:141">
      <c r="EK59490" s="598"/>
    </row>
    <row r="59491" spans="141:141">
      <c r="EK59491" s="598"/>
    </row>
    <row r="59492" spans="141:141">
      <c r="EK59492" s="598"/>
    </row>
    <row r="59493" spans="141:141">
      <c r="EK59493" s="598"/>
    </row>
    <row r="59494" spans="141:141">
      <c r="EK59494" s="598"/>
    </row>
    <row r="59495" spans="141:141">
      <c r="EK59495" s="598"/>
    </row>
    <row r="59496" spans="141:141">
      <c r="EK59496" s="598"/>
    </row>
    <row r="59497" spans="141:141">
      <c r="EK59497" s="598"/>
    </row>
    <row r="59498" spans="141:141">
      <c r="EK59498" s="598"/>
    </row>
    <row r="59499" spans="141:141">
      <c r="EK59499" s="598"/>
    </row>
    <row r="59500" spans="141:141">
      <c r="EK59500" s="598"/>
    </row>
    <row r="59501" spans="141:141">
      <c r="EK59501" s="598"/>
    </row>
    <row r="59502" spans="141:141">
      <c r="EK59502" s="598"/>
    </row>
    <row r="59503" spans="141:141">
      <c r="EK59503" s="598"/>
    </row>
    <row r="59504" spans="141:141">
      <c r="EK59504" s="598"/>
    </row>
    <row r="59505" spans="141:141">
      <c r="EK59505" s="598"/>
    </row>
    <row r="59506" spans="141:141">
      <c r="EK59506" s="598"/>
    </row>
    <row r="59507" spans="141:141">
      <c r="EK59507" s="598"/>
    </row>
    <row r="59508" spans="141:141">
      <c r="EK59508" s="598"/>
    </row>
    <row r="59509" spans="141:141">
      <c r="EK59509" s="598"/>
    </row>
    <row r="59510" spans="141:141">
      <c r="EK59510" s="598"/>
    </row>
    <row r="59511" spans="141:141">
      <c r="EK59511" s="598"/>
    </row>
    <row r="59512" spans="141:141">
      <c r="EK59512" s="598"/>
    </row>
    <row r="59513" spans="141:141">
      <c r="EK59513" s="598"/>
    </row>
    <row r="59514" spans="141:141">
      <c r="EK59514" s="598"/>
    </row>
    <row r="59515" spans="141:141">
      <c r="EK59515" s="598"/>
    </row>
    <row r="59516" spans="141:141">
      <c r="EK59516" s="598"/>
    </row>
    <row r="59517" spans="141:141">
      <c r="EK59517" s="598"/>
    </row>
    <row r="59518" spans="141:141">
      <c r="EK59518" s="598"/>
    </row>
    <row r="59519" spans="141:141">
      <c r="EK59519" s="598"/>
    </row>
    <row r="59520" spans="141:141">
      <c r="EK59520" s="598"/>
    </row>
    <row r="59521" spans="141:141">
      <c r="EK59521" s="598"/>
    </row>
    <row r="59522" spans="141:141">
      <c r="EK59522" s="598"/>
    </row>
    <row r="59523" spans="141:141">
      <c r="EK59523" s="598"/>
    </row>
    <row r="59524" spans="141:141">
      <c r="EK59524" s="598"/>
    </row>
    <row r="59525" spans="141:141">
      <c r="EK59525" s="598"/>
    </row>
    <row r="59526" spans="141:141">
      <c r="EK59526" s="598"/>
    </row>
    <row r="59527" spans="141:141">
      <c r="EK59527" s="598"/>
    </row>
    <row r="59528" spans="141:141">
      <c r="EK59528" s="598"/>
    </row>
    <row r="59529" spans="141:141">
      <c r="EK59529" s="598"/>
    </row>
    <row r="59530" spans="141:141">
      <c r="EK59530" s="598"/>
    </row>
    <row r="59531" spans="141:141">
      <c r="EK59531" s="598"/>
    </row>
    <row r="59532" spans="141:141">
      <c r="EK59532" s="598"/>
    </row>
    <row r="59533" spans="141:141">
      <c r="EK59533" s="598"/>
    </row>
    <row r="59534" spans="141:141">
      <c r="EK59534" s="598"/>
    </row>
    <row r="59535" spans="141:141">
      <c r="EK59535" s="598"/>
    </row>
    <row r="59536" spans="141:141">
      <c r="EK59536" s="598"/>
    </row>
    <row r="59537" spans="141:141">
      <c r="EK59537" s="598"/>
    </row>
    <row r="59538" spans="141:141">
      <c r="EK59538" s="598"/>
    </row>
    <row r="59539" spans="141:141">
      <c r="EK59539" s="598"/>
    </row>
    <row r="59540" spans="141:141">
      <c r="EK59540" s="598"/>
    </row>
    <row r="59541" spans="141:141">
      <c r="EK59541" s="598"/>
    </row>
    <row r="59542" spans="141:141">
      <c r="EK59542" s="598"/>
    </row>
    <row r="59543" spans="141:141">
      <c r="EK59543" s="598"/>
    </row>
    <row r="59544" spans="141:141">
      <c r="EK59544" s="598"/>
    </row>
    <row r="59545" spans="141:141">
      <c r="EK59545" s="598"/>
    </row>
    <row r="59546" spans="141:141">
      <c r="EK59546" s="598"/>
    </row>
    <row r="59547" spans="141:141">
      <c r="EK59547" s="598"/>
    </row>
    <row r="59548" spans="141:141">
      <c r="EK59548" s="598"/>
    </row>
    <row r="59549" spans="141:141">
      <c r="EK59549" s="598"/>
    </row>
    <row r="59550" spans="141:141">
      <c r="EK59550" s="598"/>
    </row>
    <row r="59551" spans="141:141">
      <c r="EK59551" s="598"/>
    </row>
    <row r="59552" spans="141:141">
      <c r="EK59552" s="598"/>
    </row>
    <row r="59553" spans="141:141">
      <c r="EK59553" s="598"/>
    </row>
    <row r="59554" spans="141:141">
      <c r="EK59554" s="598"/>
    </row>
    <row r="59555" spans="141:141">
      <c r="EK59555" s="598"/>
    </row>
    <row r="59556" spans="141:141">
      <c r="EK59556" s="598"/>
    </row>
    <row r="59557" spans="141:141">
      <c r="EK59557" s="598"/>
    </row>
    <row r="59558" spans="141:141">
      <c r="EK59558" s="598"/>
    </row>
    <row r="59559" spans="141:141">
      <c r="EK59559" s="598"/>
    </row>
    <row r="59560" spans="141:141">
      <c r="EK59560" s="598"/>
    </row>
    <row r="59561" spans="141:141">
      <c r="EK59561" s="598"/>
    </row>
    <row r="59562" spans="141:141">
      <c r="EK59562" s="598"/>
    </row>
    <row r="59563" spans="141:141">
      <c r="EK59563" s="598"/>
    </row>
    <row r="59564" spans="141:141">
      <c r="EK59564" s="598"/>
    </row>
    <row r="59565" spans="141:141">
      <c r="EK59565" s="598"/>
    </row>
    <row r="59566" spans="141:141">
      <c r="EK59566" s="598"/>
    </row>
    <row r="59567" spans="141:141">
      <c r="EK59567" s="598"/>
    </row>
    <row r="59568" spans="141:141">
      <c r="EK59568" s="598"/>
    </row>
    <row r="59569" spans="141:141">
      <c r="EK59569" s="598"/>
    </row>
    <row r="59570" spans="141:141">
      <c r="EK59570" s="598"/>
    </row>
    <row r="59571" spans="141:141">
      <c r="EK59571" s="598"/>
    </row>
    <row r="59572" spans="141:141">
      <c r="EK59572" s="598"/>
    </row>
    <row r="59573" spans="141:141">
      <c r="EK59573" s="598"/>
    </row>
    <row r="59574" spans="141:141">
      <c r="EK59574" s="598"/>
    </row>
    <row r="59575" spans="141:141">
      <c r="EK59575" s="598"/>
    </row>
    <row r="59576" spans="141:141">
      <c r="EK59576" s="598"/>
    </row>
    <row r="59577" spans="141:141">
      <c r="EK59577" s="598"/>
    </row>
    <row r="59578" spans="141:141">
      <c r="EK59578" s="598"/>
    </row>
    <row r="59579" spans="141:141">
      <c r="EK59579" s="598"/>
    </row>
    <row r="59580" spans="141:141">
      <c r="EK59580" s="598"/>
    </row>
    <row r="59581" spans="141:141">
      <c r="EK59581" s="598"/>
    </row>
    <row r="59582" spans="141:141">
      <c r="EK59582" s="598"/>
    </row>
    <row r="59583" spans="141:141">
      <c r="EK59583" s="598"/>
    </row>
    <row r="59584" spans="141:141">
      <c r="EK59584" s="598"/>
    </row>
    <row r="59585" spans="141:141">
      <c r="EK59585" s="598"/>
    </row>
    <row r="59586" spans="141:141">
      <c r="EK59586" s="598"/>
    </row>
    <row r="59587" spans="141:141">
      <c r="EK59587" s="598"/>
    </row>
    <row r="59588" spans="141:141">
      <c r="EK59588" s="598"/>
    </row>
    <row r="59589" spans="141:141">
      <c r="EK59589" s="598"/>
    </row>
    <row r="59590" spans="141:141">
      <c r="EK59590" s="598"/>
    </row>
    <row r="59591" spans="141:141">
      <c r="EK59591" s="598"/>
    </row>
    <row r="59592" spans="141:141">
      <c r="EK59592" s="598"/>
    </row>
    <row r="59593" spans="141:141">
      <c r="EK59593" s="598"/>
    </row>
    <row r="59594" spans="141:141">
      <c r="EK59594" s="598"/>
    </row>
    <row r="59595" spans="141:141">
      <c r="EK59595" s="598"/>
    </row>
    <row r="59596" spans="141:141">
      <c r="EK59596" s="598"/>
    </row>
    <row r="59597" spans="141:141">
      <c r="EK59597" s="598"/>
    </row>
    <row r="59598" spans="141:141">
      <c r="EK59598" s="598"/>
    </row>
    <row r="59599" spans="141:141">
      <c r="EK59599" s="598"/>
    </row>
    <row r="59600" spans="141:141">
      <c r="EK59600" s="598"/>
    </row>
    <row r="59601" spans="141:141">
      <c r="EK59601" s="598"/>
    </row>
    <row r="59602" spans="141:141">
      <c r="EK59602" s="598"/>
    </row>
    <row r="59603" spans="141:141">
      <c r="EK59603" s="598"/>
    </row>
    <row r="59604" spans="141:141">
      <c r="EK59604" s="598"/>
    </row>
    <row r="59605" spans="141:141">
      <c r="EK59605" s="598"/>
    </row>
    <row r="59606" spans="141:141">
      <c r="EK59606" s="598"/>
    </row>
    <row r="59607" spans="141:141">
      <c r="EK59607" s="598"/>
    </row>
    <row r="59608" spans="141:141">
      <c r="EK59608" s="598"/>
    </row>
    <row r="59609" spans="141:141">
      <c r="EK59609" s="598"/>
    </row>
    <row r="59610" spans="141:141">
      <c r="EK59610" s="598"/>
    </row>
    <row r="59611" spans="141:141">
      <c r="EK59611" s="598"/>
    </row>
    <row r="59612" spans="141:141">
      <c r="EK59612" s="598"/>
    </row>
    <row r="59613" spans="141:141">
      <c r="EK59613" s="598"/>
    </row>
    <row r="59614" spans="141:141">
      <c r="EK59614" s="598"/>
    </row>
    <row r="59615" spans="141:141">
      <c r="EK59615" s="598"/>
    </row>
    <row r="59616" spans="141:141">
      <c r="EK59616" s="598"/>
    </row>
    <row r="59617" spans="141:141">
      <c r="EK59617" s="598"/>
    </row>
    <row r="59618" spans="141:141">
      <c r="EK59618" s="598"/>
    </row>
    <row r="59619" spans="141:141">
      <c r="EK59619" s="598"/>
    </row>
    <row r="59620" spans="141:141">
      <c r="EK59620" s="598"/>
    </row>
    <row r="59621" spans="141:141">
      <c r="EK59621" s="598"/>
    </row>
    <row r="59622" spans="141:141">
      <c r="EK59622" s="598"/>
    </row>
    <row r="59623" spans="141:141">
      <c r="EK59623" s="598"/>
    </row>
    <row r="59624" spans="141:141">
      <c r="EK59624" s="598"/>
    </row>
    <row r="59625" spans="141:141">
      <c r="EK59625" s="598"/>
    </row>
    <row r="59626" spans="141:141">
      <c r="EK59626" s="598"/>
    </row>
    <row r="59627" spans="141:141">
      <c r="EK59627" s="598"/>
    </row>
    <row r="59628" spans="141:141">
      <c r="EK59628" s="598"/>
    </row>
    <row r="59629" spans="141:141">
      <c r="EK59629" s="598"/>
    </row>
    <row r="59630" spans="141:141">
      <c r="EK59630" s="598"/>
    </row>
    <row r="59631" spans="141:141">
      <c r="EK59631" s="598"/>
    </row>
    <row r="59632" spans="141:141">
      <c r="EK59632" s="598"/>
    </row>
    <row r="59633" spans="141:141">
      <c r="EK59633" s="598"/>
    </row>
    <row r="59634" spans="141:141">
      <c r="EK59634" s="598"/>
    </row>
    <row r="59635" spans="141:141">
      <c r="EK59635" s="598"/>
    </row>
    <row r="59636" spans="141:141">
      <c r="EK59636" s="598"/>
    </row>
    <row r="59637" spans="141:141">
      <c r="EK59637" s="598"/>
    </row>
    <row r="59638" spans="141:141">
      <c r="EK59638" s="598"/>
    </row>
    <row r="59639" spans="141:141">
      <c r="EK59639" s="598"/>
    </row>
    <row r="59640" spans="141:141">
      <c r="EK59640" s="598"/>
    </row>
    <row r="59641" spans="141:141">
      <c r="EK59641" s="598"/>
    </row>
    <row r="59642" spans="141:141">
      <c r="EK59642" s="598"/>
    </row>
    <row r="59643" spans="141:141">
      <c r="EK59643" s="598"/>
    </row>
    <row r="59644" spans="141:141">
      <c r="EK59644" s="598"/>
    </row>
    <row r="59645" spans="141:141">
      <c r="EK59645" s="598"/>
    </row>
    <row r="59646" spans="141:141">
      <c r="EK59646" s="598"/>
    </row>
    <row r="59647" spans="141:141">
      <c r="EK59647" s="598"/>
    </row>
    <row r="59648" spans="141:141">
      <c r="EK59648" s="598"/>
    </row>
    <row r="59649" spans="141:141">
      <c r="EK59649" s="598"/>
    </row>
    <row r="59650" spans="141:141">
      <c r="EK59650" s="598"/>
    </row>
    <row r="59651" spans="141:141">
      <c r="EK59651" s="598"/>
    </row>
    <row r="59652" spans="141:141">
      <c r="EK59652" s="598"/>
    </row>
    <row r="59653" spans="141:141">
      <c r="EK59653" s="598"/>
    </row>
    <row r="59654" spans="141:141">
      <c r="EK59654" s="598"/>
    </row>
    <row r="59655" spans="141:141">
      <c r="EK59655" s="598"/>
    </row>
    <row r="59656" spans="141:141">
      <c r="EK59656" s="598"/>
    </row>
    <row r="59657" spans="141:141">
      <c r="EK59657" s="598"/>
    </row>
    <row r="59658" spans="141:141">
      <c r="EK59658" s="598"/>
    </row>
    <row r="59659" spans="141:141">
      <c r="EK59659" s="598"/>
    </row>
    <row r="59660" spans="141:141">
      <c r="EK59660" s="598"/>
    </row>
    <row r="59661" spans="141:141">
      <c r="EK59661" s="598"/>
    </row>
    <row r="59662" spans="141:141">
      <c r="EK59662" s="598"/>
    </row>
    <row r="59663" spans="141:141">
      <c r="EK59663" s="598"/>
    </row>
    <row r="59664" spans="141:141">
      <c r="EK59664" s="598"/>
    </row>
    <row r="59665" spans="141:141">
      <c r="EK59665" s="598"/>
    </row>
    <row r="59666" spans="141:141">
      <c r="EK59666" s="598"/>
    </row>
    <row r="59667" spans="141:141">
      <c r="EK59667" s="598"/>
    </row>
    <row r="59668" spans="141:141">
      <c r="EK59668" s="598"/>
    </row>
    <row r="59669" spans="141:141">
      <c r="EK59669" s="598"/>
    </row>
    <row r="59670" spans="141:141">
      <c r="EK59670" s="598"/>
    </row>
    <row r="59671" spans="141:141">
      <c r="EK59671" s="598"/>
    </row>
    <row r="59672" spans="141:141">
      <c r="EK59672" s="598"/>
    </row>
    <row r="59673" spans="141:141">
      <c r="EK59673" s="598"/>
    </row>
    <row r="59674" spans="141:141">
      <c r="EK59674" s="598"/>
    </row>
    <row r="59675" spans="141:141">
      <c r="EK59675" s="598"/>
    </row>
    <row r="59676" spans="141:141">
      <c r="EK59676" s="598"/>
    </row>
    <row r="59677" spans="141:141">
      <c r="EK59677" s="598"/>
    </row>
    <row r="59678" spans="141:141">
      <c r="EK59678" s="598"/>
    </row>
    <row r="59679" spans="141:141">
      <c r="EK59679" s="598"/>
    </row>
    <row r="59680" spans="141:141">
      <c r="EK59680" s="598"/>
    </row>
    <row r="59681" spans="141:141">
      <c r="EK59681" s="598"/>
    </row>
    <row r="59682" spans="141:141">
      <c r="EK59682" s="598"/>
    </row>
    <row r="59683" spans="141:141">
      <c r="EK59683" s="598"/>
    </row>
    <row r="59684" spans="141:141">
      <c r="EK59684" s="598"/>
    </row>
    <row r="59685" spans="141:141">
      <c r="EK59685" s="598"/>
    </row>
    <row r="59686" spans="141:141">
      <c r="EK59686" s="598"/>
    </row>
    <row r="59687" spans="141:141">
      <c r="EK59687" s="598"/>
    </row>
    <row r="59688" spans="141:141">
      <c r="EK59688" s="598"/>
    </row>
    <row r="59689" spans="141:141">
      <c r="EK59689" s="598"/>
    </row>
    <row r="59690" spans="141:141">
      <c r="EK59690" s="598"/>
    </row>
    <row r="59691" spans="141:141">
      <c r="EK59691" s="598"/>
    </row>
    <row r="59692" spans="141:141">
      <c r="EK59692" s="598"/>
    </row>
    <row r="59693" spans="141:141">
      <c r="EK59693" s="598"/>
    </row>
    <row r="59694" spans="141:141">
      <c r="EK59694" s="598"/>
    </row>
    <row r="59695" spans="141:141">
      <c r="EK59695" s="598"/>
    </row>
    <row r="59696" spans="141:141">
      <c r="EK59696" s="598"/>
    </row>
    <row r="59697" spans="141:141">
      <c r="EK59697" s="598"/>
    </row>
    <row r="59698" spans="141:141">
      <c r="EK59698" s="598"/>
    </row>
    <row r="59699" spans="141:141">
      <c r="EK59699" s="598"/>
    </row>
    <row r="59700" spans="141:141">
      <c r="EK59700" s="598"/>
    </row>
    <row r="59701" spans="141:141">
      <c r="EK59701" s="598"/>
    </row>
    <row r="59702" spans="141:141">
      <c r="EK59702" s="598"/>
    </row>
    <row r="59703" spans="141:141">
      <c r="EK59703" s="598"/>
    </row>
    <row r="59704" spans="141:141">
      <c r="EK59704" s="598"/>
    </row>
    <row r="59705" spans="141:141">
      <c r="EK59705" s="598"/>
    </row>
    <row r="59706" spans="141:141">
      <c r="EK59706" s="598"/>
    </row>
    <row r="59707" spans="141:141">
      <c r="EK59707" s="598"/>
    </row>
    <row r="59708" spans="141:141">
      <c r="EK59708" s="598"/>
    </row>
    <row r="59709" spans="141:141">
      <c r="EK59709" s="598"/>
    </row>
    <row r="59710" spans="141:141">
      <c r="EK59710" s="598"/>
    </row>
    <row r="59711" spans="141:141">
      <c r="EK59711" s="598"/>
    </row>
    <row r="59712" spans="141:141">
      <c r="EK59712" s="598"/>
    </row>
    <row r="59713" spans="141:141">
      <c r="EK59713" s="598"/>
    </row>
    <row r="59714" spans="141:141">
      <c r="EK59714" s="598"/>
    </row>
    <row r="59715" spans="141:141">
      <c r="EK59715" s="598"/>
    </row>
    <row r="59716" spans="141:141">
      <c r="EK59716" s="598"/>
    </row>
    <row r="59717" spans="141:141">
      <c r="EK59717" s="598"/>
    </row>
    <row r="59718" spans="141:141">
      <c r="EK59718" s="598"/>
    </row>
    <row r="59719" spans="141:141">
      <c r="EK59719" s="598"/>
    </row>
    <row r="59720" spans="141:141">
      <c r="EK59720" s="598"/>
    </row>
    <row r="59721" spans="141:141">
      <c r="EK59721" s="598"/>
    </row>
    <row r="59722" spans="141:141">
      <c r="EK59722" s="598"/>
    </row>
    <row r="59723" spans="141:141">
      <c r="EK59723" s="598"/>
    </row>
    <row r="59724" spans="141:141">
      <c r="EK59724" s="598"/>
    </row>
    <row r="59725" spans="141:141">
      <c r="EK59725" s="598"/>
    </row>
    <row r="59726" spans="141:141">
      <c r="EK59726" s="598"/>
    </row>
    <row r="59727" spans="141:141">
      <c r="EK59727" s="598"/>
    </row>
    <row r="59728" spans="141:141">
      <c r="EK59728" s="598"/>
    </row>
    <row r="59729" spans="141:141">
      <c r="EK59729" s="598"/>
    </row>
    <row r="59730" spans="141:141">
      <c r="EK59730" s="598"/>
    </row>
    <row r="59731" spans="141:141">
      <c r="EK59731" s="598"/>
    </row>
    <row r="59732" spans="141:141">
      <c r="EK59732" s="598"/>
    </row>
    <row r="59733" spans="141:141">
      <c r="EK59733" s="598"/>
    </row>
    <row r="59734" spans="141:141">
      <c r="EK59734" s="598"/>
    </row>
    <row r="59735" spans="141:141">
      <c r="EK59735" s="598"/>
    </row>
    <row r="59736" spans="141:141">
      <c r="EK59736" s="598"/>
    </row>
    <row r="59737" spans="141:141">
      <c r="EK59737" s="598"/>
    </row>
    <row r="59738" spans="141:141">
      <c r="EK59738" s="598"/>
    </row>
    <row r="59739" spans="141:141">
      <c r="EK59739" s="598"/>
    </row>
    <row r="59740" spans="141:141">
      <c r="EK59740" s="598"/>
    </row>
    <row r="59741" spans="141:141">
      <c r="EK59741" s="598"/>
    </row>
    <row r="59742" spans="141:141">
      <c r="EK59742" s="598"/>
    </row>
    <row r="59743" spans="141:141">
      <c r="EK59743" s="598"/>
    </row>
    <row r="59744" spans="141:141">
      <c r="EK59744" s="598"/>
    </row>
    <row r="59745" spans="141:141">
      <c r="EK59745" s="598"/>
    </row>
    <row r="59746" spans="141:141">
      <c r="EK59746" s="598"/>
    </row>
    <row r="59747" spans="141:141">
      <c r="EK59747" s="598"/>
    </row>
    <row r="59748" spans="141:141">
      <c r="EK59748" s="598"/>
    </row>
    <row r="59749" spans="141:141">
      <c r="EK59749" s="598"/>
    </row>
    <row r="59750" spans="141:141">
      <c r="EK59750" s="598"/>
    </row>
    <row r="59751" spans="141:141">
      <c r="EK59751" s="598"/>
    </row>
    <row r="59752" spans="141:141">
      <c r="EK59752" s="598"/>
    </row>
    <row r="59753" spans="141:141">
      <c r="EK59753" s="598"/>
    </row>
    <row r="59754" spans="141:141">
      <c r="EK59754" s="598"/>
    </row>
    <row r="59755" spans="141:141">
      <c r="EK59755" s="598"/>
    </row>
    <row r="59756" spans="141:141">
      <c r="EK59756" s="598"/>
    </row>
    <row r="59757" spans="141:141">
      <c r="EK59757" s="598"/>
    </row>
    <row r="59758" spans="141:141">
      <c r="EK59758" s="598"/>
    </row>
    <row r="59759" spans="141:141">
      <c r="EK59759" s="598"/>
    </row>
    <row r="59760" spans="141:141">
      <c r="EK59760" s="598"/>
    </row>
    <row r="59761" spans="141:141">
      <c r="EK59761" s="598"/>
    </row>
    <row r="59762" spans="141:141">
      <c r="EK59762" s="598"/>
    </row>
    <row r="59763" spans="141:141">
      <c r="EK59763" s="598"/>
    </row>
    <row r="59764" spans="141:141">
      <c r="EK59764" s="598"/>
    </row>
    <row r="59765" spans="141:141">
      <c r="EK59765" s="598"/>
    </row>
    <row r="59766" spans="141:141">
      <c r="EK59766" s="598"/>
    </row>
    <row r="59767" spans="141:141">
      <c r="EK59767" s="598"/>
    </row>
    <row r="59768" spans="141:141">
      <c r="EK59768" s="598"/>
    </row>
    <row r="59769" spans="141:141">
      <c r="EK59769" s="598"/>
    </row>
    <row r="59770" spans="141:141">
      <c r="EK59770" s="598"/>
    </row>
    <row r="59771" spans="141:141">
      <c r="EK59771" s="598"/>
    </row>
    <row r="59772" spans="141:141">
      <c r="EK59772" s="598"/>
    </row>
    <row r="59773" spans="141:141">
      <c r="EK59773" s="598"/>
    </row>
    <row r="59774" spans="141:141">
      <c r="EK59774" s="598"/>
    </row>
    <row r="59775" spans="141:141">
      <c r="EK59775" s="598"/>
    </row>
    <row r="59776" spans="141:141">
      <c r="EK59776" s="598"/>
    </row>
    <row r="59777" spans="141:141">
      <c r="EK59777" s="598"/>
    </row>
    <row r="59778" spans="141:141">
      <c r="EK59778" s="598"/>
    </row>
    <row r="59779" spans="141:141">
      <c r="EK59779" s="598"/>
    </row>
    <row r="59780" spans="141:141">
      <c r="EK59780" s="598"/>
    </row>
    <row r="59781" spans="141:141">
      <c r="EK59781" s="598"/>
    </row>
    <row r="59782" spans="141:141">
      <c r="EK59782" s="598"/>
    </row>
    <row r="59783" spans="141:141">
      <c r="EK59783" s="598"/>
    </row>
    <row r="59784" spans="141:141">
      <c r="EK59784" s="598"/>
    </row>
    <row r="59785" spans="141:141">
      <c r="EK59785" s="598"/>
    </row>
    <row r="59786" spans="141:141">
      <c r="EK59786" s="598"/>
    </row>
    <row r="59787" spans="141:141">
      <c r="EK59787" s="598"/>
    </row>
    <row r="59788" spans="141:141">
      <c r="EK59788" s="598"/>
    </row>
    <row r="59789" spans="141:141">
      <c r="EK59789" s="598"/>
    </row>
    <row r="59790" spans="141:141">
      <c r="EK59790" s="598"/>
    </row>
    <row r="59791" spans="141:141">
      <c r="EK59791" s="598"/>
    </row>
    <row r="59792" spans="141:141">
      <c r="EK59792" s="598"/>
    </row>
    <row r="59793" spans="141:141">
      <c r="EK59793" s="598"/>
    </row>
    <row r="59794" spans="141:141">
      <c r="EK59794" s="598"/>
    </row>
    <row r="59795" spans="141:141">
      <c r="EK59795" s="598"/>
    </row>
    <row r="59796" spans="141:141">
      <c r="EK59796" s="598"/>
    </row>
    <row r="59797" spans="141:141">
      <c r="EK59797" s="598"/>
    </row>
    <row r="59798" spans="141:141">
      <c r="EK59798" s="598"/>
    </row>
    <row r="59799" spans="141:141">
      <c r="EK59799" s="598"/>
    </row>
    <row r="59800" spans="141:141">
      <c r="EK59800" s="598"/>
    </row>
    <row r="59801" spans="141:141">
      <c r="EK59801" s="598"/>
    </row>
    <row r="59802" spans="141:141">
      <c r="EK59802" s="598"/>
    </row>
    <row r="59803" spans="141:141">
      <c r="EK59803" s="598"/>
    </row>
    <row r="59804" spans="141:141">
      <c r="EK59804" s="598"/>
    </row>
    <row r="59805" spans="141:141">
      <c r="EK59805" s="598"/>
    </row>
    <row r="59806" spans="141:141">
      <c r="EK59806" s="598"/>
    </row>
    <row r="59807" spans="141:141">
      <c r="EK59807" s="598"/>
    </row>
    <row r="59808" spans="141:141">
      <c r="EK59808" s="598"/>
    </row>
    <row r="59809" spans="141:141">
      <c r="EK59809" s="598"/>
    </row>
    <row r="59810" spans="141:141">
      <c r="EK59810" s="598"/>
    </row>
    <row r="59811" spans="141:141">
      <c r="EK59811" s="598"/>
    </row>
    <row r="59812" spans="141:141">
      <c r="EK59812" s="598"/>
    </row>
    <row r="59813" spans="141:141">
      <c r="EK59813" s="598"/>
    </row>
    <row r="59814" spans="141:141">
      <c r="EK59814" s="598"/>
    </row>
    <row r="59815" spans="141:141">
      <c r="EK59815" s="598"/>
    </row>
    <row r="59816" spans="141:141">
      <c r="EK59816" s="598"/>
    </row>
    <row r="59817" spans="141:141">
      <c r="EK59817" s="598"/>
    </row>
    <row r="59818" spans="141:141">
      <c r="EK59818" s="598"/>
    </row>
    <row r="59819" spans="141:141">
      <c r="EK59819" s="598"/>
    </row>
    <row r="59820" spans="141:141">
      <c r="EK59820" s="598"/>
    </row>
    <row r="59821" spans="141:141">
      <c r="EK59821" s="598"/>
    </row>
    <row r="59822" spans="141:141">
      <c r="EK59822" s="598"/>
    </row>
    <row r="59823" spans="141:141">
      <c r="EK59823" s="598"/>
    </row>
    <row r="59824" spans="141:141">
      <c r="EK59824" s="598"/>
    </row>
    <row r="59825" spans="141:141">
      <c r="EK59825" s="598"/>
    </row>
    <row r="59826" spans="141:141">
      <c r="EK59826" s="598"/>
    </row>
    <row r="59827" spans="141:141">
      <c r="EK59827" s="598"/>
    </row>
    <row r="59828" spans="141:141">
      <c r="EK59828" s="598"/>
    </row>
    <row r="59829" spans="141:141">
      <c r="EK59829" s="598"/>
    </row>
    <row r="59830" spans="141:141">
      <c r="EK59830" s="598"/>
    </row>
    <row r="59831" spans="141:141">
      <c r="EK59831" s="598"/>
    </row>
    <row r="59832" spans="141:141">
      <c r="EK59832" s="598"/>
    </row>
    <row r="59833" spans="141:141">
      <c r="EK59833" s="598"/>
    </row>
    <row r="59834" spans="141:141">
      <c r="EK59834" s="598"/>
    </row>
    <row r="59835" spans="141:141">
      <c r="EK59835" s="598"/>
    </row>
    <row r="59836" spans="141:141">
      <c r="EK59836" s="598"/>
    </row>
    <row r="59837" spans="141:141">
      <c r="EK59837" s="598"/>
    </row>
    <row r="59838" spans="141:141">
      <c r="EK59838" s="598"/>
    </row>
    <row r="59839" spans="141:141">
      <c r="EK59839" s="598"/>
    </row>
    <row r="59840" spans="141:141">
      <c r="EK59840" s="598"/>
    </row>
    <row r="59841" spans="141:141">
      <c r="EK59841" s="598"/>
    </row>
    <row r="59842" spans="141:141">
      <c r="EK59842" s="598"/>
    </row>
    <row r="59843" spans="141:141">
      <c r="EK59843" s="598"/>
    </row>
    <row r="59844" spans="141:141">
      <c r="EK59844" s="598"/>
    </row>
    <row r="59845" spans="141:141">
      <c r="EK59845" s="598"/>
    </row>
    <row r="59846" spans="141:141">
      <c r="EK59846" s="598"/>
    </row>
    <row r="59847" spans="141:141">
      <c r="EK59847" s="598"/>
    </row>
    <row r="59848" spans="141:141">
      <c r="EK59848" s="598"/>
    </row>
    <row r="59849" spans="141:141">
      <c r="EK59849" s="598"/>
    </row>
    <row r="59850" spans="141:141">
      <c r="EK59850" s="598"/>
    </row>
    <row r="59851" spans="141:141">
      <c r="EK59851" s="598"/>
    </row>
    <row r="59852" spans="141:141">
      <c r="EK59852" s="598"/>
    </row>
    <row r="59853" spans="141:141">
      <c r="EK59853" s="598"/>
    </row>
    <row r="59854" spans="141:141">
      <c r="EK59854" s="598"/>
    </row>
    <row r="59855" spans="141:141">
      <c r="EK59855" s="598"/>
    </row>
    <row r="59856" spans="141:141">
      <c r="EK59856" s="598"/>
    </row>
    <row r="59857" spans="141:141">
      <c r="EK59857" s="598"/>
    </row>
    <row r="59858" spans="141:141">
      <c r="EK59858" s="598"/>
    </row>
    <row r="59859" spans="141:141">
      <c r="EK59859" s="598"/>
    </row>
    <row r="59860" spans="141:141">
      <c r="EK59860" s="598"/>
    </row>
    <row r="59861" spans="141:141">
      <c r="EK59861" s="598"/>
    </row>
    <row r="59862" spans="141:141">
      <c r="EK59862" s="598"/>
    </row>
    <row r="59863" spans="141:141">
      <c r="EK59863" s="598"/>
    </row>
    <row r="59864" spans="141:141">
      <c r="EK59864" s="598"/>
    </row>
    <row r="59865" spans="141:141">
      <c r="EK59865" s="598"/>
    </row>
    <row r="59866" spans="141:141">
      <c r="EK59866" s="598"/>
    </row>
    <row r="59867" spans="141:141">
      <c r="EK59867" s="598"/>
    </row>
    <row r="59868" spans="141:141">
      <c r="EK59868" s="598"/>
    </row>
    <row r="59869" spans="141:141">
      <c r="EK59869" s="598"/>
    </row>
    <row r="59870" spans="141:141">
      <c r="EK59870" s="598"/>
    </row>
    <row r="59871" spans="141:141">
      <c r="EK59871" s="598"/>
    </row>
    <row r="59872" spans="141:141">
      <c r="EK59872" s="598"/>
    </row>
    <row r="59873" spans="141:141">
      <c r="EK59873" s="598"/>
    </row>
    <row r="59874" spans="141:141">
      <c r="EK59874" s="598"/>
    </row>
    <row r="59875" spans="141:141">
      <c r="EK59875" s="598"/>
    </row>
    <row r="59876" spans="141:141">
      <c r="EK59876" s="598"/>
    </row>
    <row r="59877" spans="141:141">
      <c r="EK59877" s="598"/>
    </row>
    <row r="59878" spans="141:141">
      <c r="EK59878" s="598"/>
    </row>
    <row r="59879" spans="141:141">
      <c r="EK59879" s="598"/>
    </row>
    <row r="59880" spans="141:141">
      <c r="EK59880" s="598"/>
    </row>
    <row r="59881" spans="141:141">
      <c r="EK59881" s="598"/>
    </row>
    <row r="59882" spans="141:141">
      <c r="EK59882" s="598"/>
    </row>
    <row r="59883" spans="141:141">
      <c r="EK59883" s="598"/>
    </row>
    <row r="59884" spans="141:141">
      <c r="EK59884" s="598"/>
    </row>
    <row r="59885" spans="141:141">
      <c r="EK59885" s="598"/>
    </row>
    <row r="59886" spans="141:141">
      <c r="EK59886" s="598"/>
    </row>
    <row r="59887" spans="141:141">
      <c r="EK59887" s="598"/>
    </row>
    <row r="59888" spans="141:141">
      <c r="EK59888" s="598"/>
    </row>
    <row r="59889" spans="141:141">
      <c r="EK59889" s="598"/>
    </row>
    <row r="59890" spans="141:141">
      <c r="EK59890" s="598"/>
    </row>
    <row r="59891" spans="141:141">
      <c r="EK59891" s="598"/>
    </row>
    <row r="59892" spans="141:141">
      <c r="EK59892" s="598"/>
    </row>
    <row r="59893" spans="141:141">
      <c r="EK59893" s="598"/>
    </row>
    <row r="59894" spans="141:141">
      <c r="EK59894" s="598"/>
    </row>
    <row r="59895" spans="141:141">
      <c r="EK59895" s="598"/>
    </row>
    <row r="59896" spans="141:141">
      <c r="EK59896" s="598"/>
    </row>
    <row r="59897" spans="141:141">
      <c r="EK59897" s="598"/>
    </row>
    <row r="59898" spans="141:141">
      <c r="EK59898" s="598"/>
    </row>
    <row r="59899" spans="141:141">
      <c r="EK59899" s="598"/>
    </row>
    <row r="59900" spans="141:141">
      <c r="EK59900" s="598"/>
    </row>
    <row r="59901" spans="141:141">
      <c r="EK59901" s="598"/>
    </row>
    <row r="59902" spans="141:141">
      <c r="EK59902" s="598"/>
    </row>
    <row r="59903" spans="141:141">
      <c r="EK59903" s="598"/>
    </row>
    <row r="59904" spans="141:141">
      <c r="EK59904" s="598"/>
    </row>
    <row r="59905" spans="141:141">
      <c r="EK59905" s="598"/>
    </row>
    <row r="59906" spans="141:141">
      <c r="EK59906" s="598"/>
    </row>
    <row r="59907" spans="141:141">
      <c r="EK59907" s="598"/>
    </row>
    <row r="59908" spans="141:141">
      <c r="EK59908" s="598"/>
    </row>
    <row r="59909" spans="141:141">
      <c r="EK59909" s="598"/>
    </row>
    <row r="59910" spans="141:141">
      <c r="EK59910" s="598"/>
    </row>
    <row r="59911" spans="141:141">
      <c r="EK59911" s="598"/>
    </row>
    <row r="59912" spans="141:141">
      <c r="EK59912" s="598"/>
    </row>
    <row r="59913" spans="141:141">
      <c r="EK59913" s="598"/>
    </row>
    <row r="59914" spans="141:141">
      <c r="EK59914" s="598"/>
    </row>
    <row r="59915" spans="141:141">
      <c r="EK59915" s="598"/>
    </row>
    <row r="59916" spans="141:141">
      <c r="EK59916" s="598"/>
    </row>
    <row r="59917" spans="141:141">
      <c r="EK59917" s="598"/>
    </row>
    <row r="59918" spans="141:141">
      <c r="EK59918" s="598"/>
    </row>
    <row r="59919" spans="141:141">
      <c r="EK59919" s="598"/>
    </row>
    <row r="59920" spans="141:141">
      <c r="EK59920" s="598"/>
    </row>
    <row r="59921" spans="141:141">
      <c r="EK59921" s="598"/>
    </row>
    <row r="59922" spans="141:141">
      <c r="EK59922" s="598"/>
    </row>
    <row r="59923" spans="141:141">
      <c r="EK59923" s="598"/>
    </row>
    <row r="59924" spans="141:141">
      <c r="EK59924" s="598"/>
    </row>
    <row r="59925" spans="141:141">
      <c r="EK59925" s="598"/>
    </row>
    <row r="59926" spans="141:141">
      <c r="EK59926" s="598"/>
    </row>
    <row r="59927" spans="141:141">
      <c r="EK59927" s="598"/>
    </row>
    <row r="59928" spans="141:141">
      <c r="EK59928" s="598"/>
    </row>
    <row r="59929" spans="141:141">
      <c r="EK59929" s="598"/>
    </row>
    <row r="59930" spans="141:141">
      <c r="EK59930" s="598"/>
    </row>
    <row r="59931" spans="141:141">
      <c r="EK59931" s="598"/>
    </row>
    <row r="59932" spans="141:141">
      <c r="EK59932" s="598"/>
    </row>
    <row r="59933" spans="141:141">
      <c r="EK59933" s="598"/>
    </row>
    <row r="59934" spans="141:141">
      <c r="EK59934" s="598"/>
    </row>
    <row r="59935" spans="141:141">
      <c r="EK59935" s="598"/>
    </row>
    <row r="59936" spans="141:141">
      <c r="EK59936" s="598"/>
    </row>
    <row r="59937" spans="141:141">
      <c r="EK59937" s="598"/>
    </row>
    <row r="59938" spans="141:141">
      <c r="EK59938" s="598"/>
    </row>
    <row r="59939" spans="141:141">
      <c r="EK59939" s="598"/>
    </row>
    <row r="59940" spans="141:141">
      <c r="EK59940" s="598"/>
    </row>
    <row r="59941" spans="141:141">
      <c r="EK59941" s="598"/>
    </row>
    <row r="59942" spans="141:141">
      <c r="EK59942" s="598"/>
    </row>
    <row r="59943" spans="141:141">
      <c r="EK59943" s="598"/>
    </row>
    <row r="59944" spans="141:141">
      <c r="EK59944" s="598"/>
    </row>
    <row r="59945" spans="141:141">
      <c r="EK59945" s="598"/>
    </row>
    <row r="59946" spans="141:141">
      <c r="EK59946" s="598"/>
    </row>
    <row r="59947" spans="141:141">
      <c r="EK59947" s="598"/>
    </row>
    <row r="59948" spans="141:141">
      <c r="EK59948" s="598"/>
    </row>
    <row r="59949" spans="141:141">
      <c r="EK59949" s="598"/>
    </row>
    <row r="59950" spans="141:141">
      <c r="EK59950" s="598"/>
    </row>
    <row r="59951" spans="141:141">
      <c r="EK59951" s="598"/>
    </row>
    <row r="59952" spans="141:141">
      <c r="EK59952" s="598"/>
    </row>
    <row r="59953" spans="141:141">
      <c r="EK59953" s="598"/>
    </row>
    <row r="59954" spans="141:141">
      <c r="EK59954" s="598"/>
    </row>
    <row r="59955" spans="141:141">
      <c r="EK59955" s="598"/>
    </row>
    <row r="59956" spans="141:141">
      <c r="EK59956" s="598"/>
    </row>
    <row r="59957" spans="141:141">
      <c r="EK59957" s="598"/>
    </row>
    <row r="59958" spans="141:141">
      <c r="EK59958" s="598"/>
    </row>
    <row r="59959" spans="141:141">
      <c r="EK59959" s="598"/>
    </row>
    <row r="59960" spans="141:141">
      <c r="EK59960" s="598"/>
    </row>
    <row r="59961" spans="141:141">
      <c r="EK59961" s="598"/>
    </row>
    <row r="59962" spans="141:141">
      <c r="EK59962" s="598"/>
    </row>
    <row r="59963" spans="141:141">
      <c r="EK59963" s="598"/>
    </row>
    <row r="59964" spans="141:141">
      <c r="EK59964" s="598"/>
    </row>
    <row r="59965" spans="141:141">
      <c r="EK59965" s="598"/>
    </row>
    <row r="59966" spans="141:141">
      <c r="EK59966" s="598"/>
    </row>
    <row r="59967" spans="141:141">
      <c r="EK59967" s="598"/>
    </row>
    <row r="59968" spans="141:141">
      <c r="EK59968" s="598"/>
    </row>
    <row r="59969" spans="141:141">
      <c r="EK59969" s="598"/>
    </row>
    <row r="59970" spans="141:141">
      <c r="EK59970" s="598"/>
    </row>
    <row r="59971" spans="141:141">
      <c r="EK59971" s="598"/>
    </row>
    <row r="59972" spans="141:141">
      <c r="EK59972" s="598"/>
    </row>
    <row r="59973" spans="141:141">
      <c r="EK59973" s="598"/>
    </row>
    <row r="59974" spans="141:141">
      <c r="EK59974" s="598"/>
    </row>
    <row r="59975" spans="141:141">
      <c r="EK59975" s="598"/>
    </row>
    <row r="59976" spans="141:141">
      <c r="EK59976" s="598"/>
    </row>
    <row r="59977" spans="141:141">
      <c r="EK59977" s="598"/>
    </row>
    <row r="59978" spans="141:141">
      <c r="EK59978" s="598"/>
    </row>
    <row r="59979" spans="141:141">
      <c r="EK59979" s="598"/>
    </row>
    <row r="59980" spans="141:141">
      <c r="EK59980" s="598"/>
    </row>
    <row r="59981" spans="141:141">
      <c r="EK59981" s="598"/>
    </row>
    <row r="59982" spans="141:141">
      <c r="EK59982" s="598"/>
    </row>
    <row r="59983" spans="141:141">
      <c r="EK59983" s="598"/>
    </row>
    <row r="59984" spans="141:141">
      <c r="EK59984" s="598"/>
    </row>
    <row r="59985" spans="141:141">
      <c r="EK59985" s="598"/>
    </row>
    <row r="59986" spans="141:141">
      <c r="EK59986" s="598"/>
    </row>
    <row r="59987" spans="141:141">
      <c r="EK59987" s="598"/>
    </row>
    <row r="59988" spans="141:141">
      <c r="EK59988" s="598"/>
    </row>
    <row r="59989" spans="141:141">
      <c r="EK59989" s="598"/>
    </row>
    <row r="59990" spans="141:141">
      <c r="EK59990" s="598"/>
    </row>
    <row r="59991" spans="141:141">
      <c r="EK59991" s="598"/>
    </row>
    <row r="59992" spans="141:141">
      <c r="EK59992" s="598"/>
    </row>
    <row r="59993" spans="141:141">
      <c r="EK59993" s="598"/>
    </row>
    <row r="59994" spans="141:141">
      <c r="EK59994" s="598"/>
    </row>
    <row r="59995" spans="141:141">
      <c r="EK59995" s="598"/>
    </row>
    <row r="59996" spans="141:141">
      <c r="EK59996" s="598"/>
    </row>
    <row r="59997" spans="141:141">
      <c r="EK59997" s="598"/>
    </row>
    <row r="59998" spans="141:141">
      <c r="EK59998" s="598"/>
    </row>
    <row r="59999" spans="141:141">
      <c r="EK59999" s="598"/>
    </row>
    <row r="60000" spans="141:141">
      <c r="EK60000" s="598"/>
    </row>
    <row r="60001" spans="141:141">
      <c r="EK60001" s="598"/>
    </row>
    <row r="60002" spans="141:141">
      <c r="EK60002" s="598"/>
    </row>
    <row r="60003" spans="141:141">
      <c r="EK60003" s="598"/>
    </row>
    <row r="60004" spans="141:141">
      <c r="EK60004" s="598"/>
    </row>
    <row r="60005" spans="141:141">
      <c r="EK60005" s="598"/>
    </row>
    <row r="60006" spans="141:141">
      <c r="EK60006" s="598"/>
    </row>
    <row r="60007" spans="141:141">
      <c r="EK60007" s="598"/>
    </row>
    <row r="60008" spans="141:141">
      <c r="EK60008" s="598"/>
    </row>
    <row r="60009" spans="141:141">
      <c r="EK60009" s="598"/>
    </row>
    <row r="60010" spans="141:141">
      <c r="EK60010" s="598"/>
    </row>
    <row r="60011" spans="141:141">
      <c r="EK60011" s="598"/>
    </row>
    <row r="60012" spans="141:141">
      <c r="EK60012" s="598"/>
    </row>
    <row r="60013" spans="141:141">
      <c r="EK60013" s="598"/>
    </row>
    <row r="60014" spans="141:141">
      <c r="EK60014" s="598"/>
    </row>
    <row r="60015" spans="141:141">
      <c r="EK60015" s="598"/>
    </row>
    <row r="60016" spans="141:141">
      <c r="EK60016" s="598"/>
    </row>
    <row r="60017" spans="141:141">
      <c r="EK60017" s="598"/>
    </row>
    <row r="60018" spans="141:141">
      <c r="EK60018" s="598"/>
    </row>
    <row r="60019" spans="141:141">
      <c r="EK60019" s="598"/>
    </row>
    <row r="60020" spans="141:141">
      <c r="EK60020" s="598"/>
    </row>
    <row r="60021" spans="141:141">
      <c r="EK60021" s="598"/>
    </row>
    <row r="60022" spans="141:141">
      <c r="EK60022" s="598"/>
    </row>
    <row r="60023" spans="141:141">
      <c r="EK60023" s="598"/>
    </row>
    <row r="60024" spans="141:141">
      <c r="EK60024" s="598"/>
    </row>
    <row r="60025" spans="141:141">
      <c r="EK60025" s="598"/>
    </row>
    <row r="60026" spans="141:141">
      <c r="EK60026" s="598"/>
    </row>
    <row r="60027" spans="141:141">
      <c r="EK60027" s="598"/>
    </row>
    <row r="60028" spans="141:141">
      <c r="EK60028" s="598"/>
    </row>
    <row r="60029" spans="141:141">
      <c r="EK60029" s="598"/>
    </row>
    <row r="60030" spans="141:141">
      <c r="EK60030" s="598"/>
    </row>
    <row r="60031" spans="141:141">
      <c r="EK60031" s="598"/>
    </row>
    <row r="60032" spans="141:141">
      <c r="EK60032" s="598"/>
    </row>
    <row r="60033" spans="141:141">
      <c r="EK60033" s="598"/>
    </row>
    <row r="60034" spans="141:141">
      <c r="EK60034" s="598"/>
    </row>
    <row r="60035" spans="141:141">
      <c r="EK60035" s="598"/>
    </row>
    <row r="60036" spans="141:141">
      <c r="EK60036" s="598"/>
    </row>
    <row r="60037" spans="141:141">
      <c r="EK60037" s="598"/>
    </row>
    <row r="60038" spans="141:141">
      <c r="EK60038" s="598"/>
    </row>
    <row r="60039" spans="141:141">
      <c r="EK60039" s="598"/>
    </row>
    <row r="60040" spans="141:141">
      <c r="EK60040" s="598"/>
    </row>
    <row r="60041" spans="141:141">
      <c r="EK60041" s="598"/>
    </row>
    <row r="60042" spans="141:141">
      <c r="EK60042" s="598"/>
    </row>
    <row r="60043" spans="141:141">
      <c r="EK60043" s="598"/>
    </row>
    <row r="60044" spans="141:141">
      <c r="EK60044" s="598"/>
    </row>
    <row r="60045" spans="141:141">
      <c r="EK60045" s="598"/>
    </row>
    <row r="60046" spans="141:141">
      <c r="EK60046" s="598"/>
    </row>
    <row r="60047" spans="141:141">
      <c r="EK60047" s="598"/>
    </row>
    <row r="60048" spans="141:141">
      <c r="EK60048" s="598"/>
    </row>
    <row r="60049" spans="141:141">
      <c r="EK60049" s="598"/>
    </row>
    <row r="60050" spans="141:141">
      <c r="EK60050" s="598"/>
    </row>
    <row r="60051" spans="141:141">
      <c r="EK60051" s="598"/>
    </row>
    <row r="60052" spans="141:141">
      <c r="EK60052" s="598"/>
    </row>
    <row r="60053" spans="141:141">
      <c r="EK60053" s="598"/>
    </row>
    <row r="60054" spans="141:141">
      <c r="EK60054" s="598"/>
    </row>
    <row r="60055" spans="141:141">
      <c r="EK60055" s="598"/>
    </row>
    <row r="60056" spans="141:141">
      <c r="EK60056" s="598"/>
    </row>
    <row r="60057" spans="141:141">
      <c r="EK60057" s="598"/>
    </row>
    <row r="60058" spans="141:141">
      <c r="EK60058" s="598"/>
    </row>
    <row r="60059" spans="141:141">
      <c r="EK60059" s="598"/>
    </row>
    <row r="60060" spans="141:141">
      <c r="EK60060" s="598"/>
    </row>
    <row r="60061" spans="141:141">
      <c r="EK60061" s="598"/>
    </row>
    <row r="60062" spans="141:141">
      <c r="EK60062" s="598"/>
    </row>
    <row r="60063" spans="141:141">
      <c r="EK60063" s="598"/>
    </row>
    <row r="60064" spans="141:141">
      <c r="EK60064" s="598"/>
    </row>
    <row r="60065" spans="141:141">
      <c r="EK60065" s="598"/>
    </row>
    <row r="60066" spans="141:141">
      <c r="EK60066" s="598"/>
    </row>
    <row r="60067" spans="141:141">
      <c r="EK60067" s="598"/>
    </row>
    <row r="60068" spans="141:141">
      <c r="EK60068" s="598"/>
    </row>
    <row r="60069" spans="141:141">
      <c r="EK60069" s="598"/>
    </row>
    <row r="60070" spans="141:141">
      <c r="EK60070" s="598"/>
    </row>
    <row r="60071" spans="141:141">
      <c r="EK60071" s="598"/>
    </row>
    <row r="60072" spans="141:141">
      <c r="EK60072" s="598"/>
    </row>
    <row r="60073" spans="141:141">
      <c r="EK60073" s="598"/>
    </row>
    <row r="60074" spans="141:141">
      <c r="EK60074" s="598"/>
    </row>
    <row r="60075" spans="141:141">
      <c r="EK60075" s="598"/>
    </row>
    <row r="60076" spans="141:141">
      <c r="EK60076" s="598"/>
    </row>
    <row r="60077" spans="141:141">
      <c r="EK60077" s="598"/>
    </row>
    <row r="60078" spans="141:141">
      <c r="EK60078" s="598"/>
    </row>
    <row r="60079" spans="141:141">
      <c r="EK60079" s="598"/>
    </row>
    <row r="60080" spans="141:141">
      <c r="EK60080" s="598"/>
    </row>
    <row r="60081" spans="141:141">
      <c r="EK60081" s="598"/>
    </row>
    <row r="60082" spans="141:141">
      <c r="EK60082" s="598"/>
    </row>
    <row r="60083" spans="141:141">
      <c r="EK60083" s="598"/>
    </row>
    <row r="60084" spans="141:141">
      <c r="EK60084" s="598"/>
    </row>
    <row r="60085" spans="141:141">
      <c r="EK60085" s="598"/>
    </row>
    <row r="60086" spans="141:141">
      <c r="EK60086" s="598"/>
    </row>
    <row r="60087" spans="141:141">
      <c r="EK60087" s="598"/>
    </row>
    <row r="60088" spans="141:141">
      <c r="EK60088" s="598"/>
    </row>
    <row r="60089" spans="141:141">
      <c r="EK60089" s="598"/>
    </row>
    <row r="60090" spans="141:141">
      <c r="EK60090" s="598"/>
    </row>
    <row r="60091" spans="141:141">
      <c r="EK60091" s="598"/>
    </row>
    <row r="60092" spans="141:141">
      <c r="EK60092" s="598"/>
    </row>
    <row r="60093" spans="141:141">
      <c r="EK60093" s="598"/>
    </row>
    <row r="60094" spans="141:141">
      <c r="EK60094" s="598"/>
    </row>
    <row r="60095" spans="141:141">
      <c r="EK60095" s="598"/>
    </row>
    <row r="60096" spans="141:141">
      <c r="EK60096" s="598"/>
    </row>
    <row r="60097" spans="141:141">
      <c r="EK60097" s="598"/>
    </row>
    <row r="60098" spans="141:141">
      <c r="EK60098" s="598"/>
    </row>
    <row r="60099" spans="141:141">
      <c r="EK60099" s="598"/>
    </row>
    <row r="60100" spans="141:141">
      <c r="EK60100" s="598"/>
    </row>
    <row r="60101" spans="141:141">
      <c r="EK60101" s="598"/>
    </row>
    <row r="60102" spans="141:141">
      <c r="EK60102" s="598"/>
    </row>
    <row r="60103" spans="141:141">
      <c r="EK60103" s="598"/>
    </row>
    <row r="60104" spans="141:141">
      <c r="EK60104" s="598"/>
    </row>
    <row r="60105" spans="141:141">
      <c r="EK60105" s="598"/>
    </row>
    <row r="60106" spans="141:141">
      <c r="EK60106" s="598"/>
    </row>
    <row r="60107" spans="141:141">
      <c r="EK60107" s="598"/>
    </row>
    <row r="60108" spans="141:141">
      <c r="EK60108" s="598"/>
    </row>
    <row r="60109" spans="141:141">
      <c r="EK60109" s="598"/>
    </row>
    <row r="60110" spans="141:141">
      <c r="EK60110" s="598"/>
    </row>
    <row r="60111" spans="141:141">
      <c r="EK60111" s="598"/>
    </row>
    <row r="60112" spans="141:141">
      <c r="EK60112" s="598"/>
    </row>
    <row r="60113" spans="141:141">
      <c r="EK60113" s="598"/>
    </row>
    <row r="60114" spans="141:141">
      <c r="EK60114" s="598"/>
    </row>
    <row r="60115" spans="141:141">
      <c r="EK60115" s="598"/>
    </row>
    <row r="60116" spans="141:141">
      <c r="EK60116" s="598"/>
    </row>
    <row r="60117" spans="141:141">
      <c r="EK60117" s="598"/>
    </row>
    <row r="60118" spans="141:141">
      <c r="EK60118" s="598"/>
    </row>
    <row r="60119" spans="141:141">
      <c r="EK60119" s="598"/>
    </row>
    <row r="60120" spans="141:141">
      <c r="EK60120" s="598"/>
    </row>
    <row r="60121" spans="141:141">
      <c r="EK60121" s="598"/>
    </row>
    <row r="60122" spans="141:141">
      <c r="EK60122" s="598"/>
    </row>
    <row r="60123" spans="141:141">
      <c r="EK60123" s="598"/>
    </row>
    <row r="60124" spans="141:141">
      <c r="EK60124" s="598"/>
    </row>
    <row r="60125" spans="141:141">
      <c r="EK60125" s="598"/>
    </row>
    <row r="60126" spans="141:141">
      <c r="EK60126" s="598"/>
    </row>
    <row r="60127" spans="141:141">
      <c r="EK60127" s="598"/>
    </row>
    <row r="60128" spans="141:141">
      <c r="EK60128" s="598"/>
    </row>
    <row r="60129" spans="141:141">
      <c r="EK60129" s="598"/>
    </row>
    <row r="60130" spans="141:141">
      <c r="EK60130" s="598"/>
    </row>
    <row r="60131" spans="141:141">
      <c r="EK60131" s="598"/>
    </row>
    <row r="60132" spans="141:141">
      <c r="EK60132" s="598"/>
    </row>
    <row r="60133" spans="141:141">
      <c r="EK60133" s="598"/>
    </row>
    <row r="60134" spans="141:141">
      <c r="EK60134" s="598"/>
    </row>
    <row r="60135" spans="141:141">
      <c r="EK60135" s="598"/>
    </row>
    <row r="60136" spans="141:141">
      <c r="EK60136" s="598"/>
    </row>
    <row r="60137" spans="141:141">
      <c r="EK60137" s="598"/>
    </row>
    <row r="60138" spans="141:141">
      <c r="EK60138" s="598"/>
    </row>
    <row r="60139" spans="141:141">
      <c r="EK60139" s="598"/>
    </row>
    <row r="60140" spans="141:141">
      <c r="EK60140" s="598"/>
    </row>
    <row r="60141" spans="141:141">
      <c r="EK60141" s="598"/>
    </row>
    <row r="60142" spans="141:141">
      <c r="EK60142" s="598"/>
    </row>
    <row r="60143" spans="141:141">
      <c r="EK60143" s="598"/>
    </row>
    <row r="60144" spans="141:141">
      <c r="EK60144" s="598"/>
    </row>
    <row r="60145" spans="141:141">
      <c r="EK60145" s="598"/>
    </row>
    <row r="60146" spans="141:141">
      <c r="EK60146" s="598"/>
    </row>
    <row r="60147" spans="141:141">
      <c r="EK60147" s="598"/>
    </row>
    <row r="60148" spans="141:141">
      <c r="EK60148" s="598"/>
    </row>
    <row r="60149" spans="141:141">
      <c r="EK60149" s="598"/>
    </row>
    <row r="60150" spans="141:141">
      <c r="EK60150" s="598"/>
    </row>
    <row r="60151" spans="141:141">
      <c r="EK60151" s="598"/>
    </row>
    <row r="60152" spans="141:141">
      <c r="EK60152" s="598"/>
    </row>
    <row r="60153" spans="141:141">
      <c r="EK60153" s="598"/>
    </row>
    <row r="60154" spans="141:141">
      <c r="EK60154" s="598"/>
    </row>
    <row r="60155" spans="141:141">
      <c r="EK60155" s="598"/>
    </row>
    <row r="60156" spans="141:141">
      <c r="EK60156" s="598"/>
    </row>
    <row r="60157" spans="141:141">
      <c r="EK60157" s="598"/>
    </row>
    <row r="60158" spans="141:141">
      <c r="EK60158" s="598"/>
    </row>
    <row r="60159" spans="141:141">
      <c r="EK60159" s="598"/>
    </row>
    <row r="60160" spans="141:141">
      <c r="EK60160" s="598"/>
    </row>
    <row r="60161" spans="141:141">
      <c r="EK60161" s="598"/>
    </row>
    <row r="60162" spans="141:141">
      <c r="EK60162" s="598"/>
    </row>
    <row r="60163" spans="141:141">
      <c r="EK60163" s="598"/>
    </row>
    <row r="60164" spans="141:141">
      <c r="EK60164" s="598"/>
    </row>
    <row r="60165" spans="141:141">
      <c r="EK60165" s="598"/>
    </row>
    <row r="60166" spans="141:141">
      <c r="EK60166" s="598"/>
    </row>
    <row r="60167" spans="141:141">
      <c r="EK60167" s="598"/>
    </row>
    <row r="60168" spans="141:141">
      <c r="EK60168" s="598"/>
    </row>
    <row r="60169" spans="141:141">
      <c r="EK60169" s="598"/>
    </row>
    <row r="60170" spans="141:141">
      <c r="EK60170" s="598"/>
    </row>
    <row r="60171" spans="141:141">
      <c r="EK60171" s="598"/>
    </row>
    <row r="60172" spans="141:141">
      <c r="EK60172" s="598"/>
    </row>
    <row r="60173" spans="141:141">
      <c r="EK60173" s="598"/>
    </row>
    <row r="60174" spans="141:141">
      <c r="EK60174" s="598"/>
    </row>
    <row r="60175" spans="141:141">
      <c r="EK60175" s="598"/>
    </row>
    <row r="60176" spans="141:141">
      <c r="EK60176" s="598"/>
    </row>
    <row r="60177" spans="141:141">
      <c r="EK60177" s="598"/>
    </row>
    <row r="60178" spans="141:141">
      <c r="EK60178" s="598"/>
    </row>
    <row r="60179" spans="141:141">
      <c r="EK60179" s="598"/>
    </row>
    <row r="60180" spans="141:141">
      <c r="EK60180" s="598"/>
    </row>
    <row r="60181" spans="141:141">
      <c r="EK60181" s="598"/>
    </row>
    <row r="60182" spans="141:141">
      <c r="EK60182" s="598"/>
    </row>
    <row r="60183" spans="141:141">
      <c r="EK60183" s="598"/>
    </row>
    <row r="60184" spans="141:141">
      <c r="EK60184" s="598"/>
    </row>
    <row r="60185" spans="141:141">
      <c r="EK60185" s="598"/>
    </row>
    <row r="60186" spans="141:141">
      <c r="EK60186" s="598"/>
    </row>
    <row r="60187" spans="141:141">
      <c r="EK60187" s="598"/>
    </row>
    <row r="60188" spans="141:141">
      <c r="EK60188" s="598"/>
    </row>
    <row r="60189" spans="141:141">
      <c r="EK60189" s="598"/>
    </row>
    <row r="60190" spans="141:141">
      <c r="EK60190" s="598"/>
    </row>
    <row r="60191" spans="141:141">
      <c r="EK60191" s="598"/>
    </row>
    <row r="60192" spans="141:141">
      <c r="EK60192" s="598"/>
    </row>
    <row r="60193" spans="141:141">
      <c r="EK60193" s="598"/>
    </row>
    <row r="60194" spans="141:141">
      <c r="EK60194" s="598"/>
    </row>
    <row r="60195" spans="141:141">
      <c r="EK60195" s="598"/>
    </row>
    <row r="60196" spans="141:141">
      <c r="EK60196" s="598"/>
    </row>
    <row r="60197" spans="141:141">
      <c r="EK60197" s="598"/>
    </row>
    <row r="60198" spans="141:141">
      <c r="EK60198" s="598"/>
    </row>
    <row r="60199" spans="141:141">
      <c r="EK60199" s="598"/>
    </row>
    <row r="60200" spans="141:141">
      <c r="EK60200" s="598"/>
    </row>
    <row r="60201" spans="141:141">
      <c r="EK60201" s="598"/>
    </row>
    <row r="60202" spans="141:141">
      <c r="EK60202" s="598"/>
    </row>
    <row r="60203" spans="141:141">
      <c r="EK60203" s="598"/>
    </row>
    <row r="60204" spans="141:141">
      <c r="EK60204" s="598"/>
    </row>
    <row r="60205" spans="141:141">
      <c r="EK60205" s="598"/>
    </row>
    <row r="60206" spans="141:141">
      <c r="EK60206" s="598"/>
    </row>
    <row r="60207" spans="141:141">
      <c r="EK60207" s="598"/>
    </row>
    <row r="60208" spans="141:141">
      <c r="EK60208" s="598"/>
    </row>
    <row r="60209" spans="141:141">
      <c r="EK60209" s="598"/>
    </row>
    <row r="60210" spans="141:141">
      <c r="EK60210" s="598"/>
    </row>
    <row r="60211" spans="141:141">
      <c r="EK60211" s="598"/>
    </row>
    <row r="60212" spans="141:141">
      <c r="EK60212" s="598"/>
    </row>
    <row r="60213" spans="141:141">
      <c r="EK60213" s="598"/>
    </row>
    <row r="60214" spans="141:141">
      <c r="EK60214" s="598"/>
    </row>
    <row r="60215" spans="141:141">
      <c r="EK60215" s="598"/>
    </row>
    <row r="60216" spans="141:141">
      <c r="EK60216" s="598"/>
    </row>
    <row r="60217" spans="141:141">
      <c r="EK60217" s="598"/>
    </row>
    <row r="60218" spans="141:141">
      <c r="EK60218" s="598"/>
    </row>
    <row r="60219" spans="141:141">
      <c r="EK60219" s="598"/>
    </row>
    <row r="60220" spans="141:141">
      <c r="EK60220" s="598"/>
    </row>
    <row r="60221" spans="141:141">
      <c r="EK60221" s="598"/>
    </row>
    <row r="60222" spans="141:141">
      <c r="EK60222" s="598"/>
    </row>
    <row r="60223" spans="141:141">
      <c r="EK60223" s="598"/>
    </row>
    <row r="60224" spans="141:141">
      <c r="EK60224" s="598"/>
    </row>
    <row r="60225" spans="141:141">
      <c r="EK60225" s="598"/>
    </row>
    <row r="60226" spans="141:141">
      <c r="EK60226" s="598"/>
    </row>
    <row r="60227" spans="141:141">
      <c r="EK60227" s="598"/>
    </row>
    <row r="60228" spans="141:141">
      <c r="EK60228" s="598"/>
    </row>
    <row r="60229" spans="141:141">
      <c r="EK60229" s="598"/>
    </row>
    <row r="60230" spans="141:141">
      <c r="EK60230" s="598"/>
    </row>
    <row r="60231" spans="141:141">
      <c r="EK60231" s="598"/>
    </row>
    <row r="60232" spans="141:141">
      <c r="EK60232" s="598"/>
    </row>
    <row r="60233" spans="141:141">
      <c r="EK60233" s="598"/>
    </row>
    <row r="60234" spans="141:141">
      <c r="EK60234" s="598"/>
    </row>
    <row r="60235" spans="141:141">
      <c r="EK60235" s="598"/>
    </row>
    <row r="60236" spans="141:141">
      <c r="EK60236" s="598"/>
    </row>
    <row r="60237" spans="141:141">
      <c r="EK60237" s="598"/>
    </row>
    <row r="60238" spans="141:141">
      <c r="EK60238" s="598"/>
    </row>
    <row r="60239" spans="141:141">
      <c r="EK60239" s="598"/>
    </row>
    <row r="60240" spans="141:141">
      <c r="EK60240" s="598"/>
    </row>
    <row r="60241" spans="141:141">
      <c r="EK60241" s="598"/>
    </row>
    <row r="60242" spans="141:141">
      <c r="EK60242" s="598"/>
    </row>
    <row r="60243" spans="141:141">
      <c r="EK60243" s="598"/>
    </row>
    <row r="60244" spans="141:141">
      <c r="EK60244" s="598"/>
    </row>
    <row r="60245" spans="141:141">
      <c r="EK60245" s="598"/>
    </row>
    <row r="60246" spans="141:141">
      <c r="EK60246" s="598"/>
    </row>
    <row r="60247" spans="141:141">
      <c r="EK60247" s="598"/>
    </row>
    <row r="60248" spans="141:141">
      <c r="EK60248" s="598"/>
    </row>
    <row r="60249" spans="141:141">
      <c r="EK60249" s="598"/>
    </row>
    <row r="60250" spans="141:141">
      <c r="EK60250" s="598"/>
    </row>
    <row r="60251" spans="141:141">
      <c r="EK60251" s="598"/>
    </row>
    <row r="60252" spans="141:141">
      <c r="EK60252" s="598"/>
    </row>
    <row r="60253" spans="141:141">
      <c r="EK60253" s="598"/>
    </row>
    <row r="60254" spans="141:141">
      <c r="EK60254" s="598"/>
    </row>
    <row r="60255" spans="141:141">
      <c r="EK60255" s="598"/>
    </row>
    <row r="60256" spans="141:141">
      <c r="EK60256" s="598"/>
    </row>
    <row r="60257" spans="141:141">
      <c r="EK60257" s="598"/>
    </row>
    <row r="60258" spans="141:141">
      <c r="EK60258" s="598"/>
    </row>
    <row r="60259" spans="141:141">
      <c r="EK60259" s="598"/>
    </row>
    <row r="60260" spans="141:141">
      <c r="EK60260" s="598"/>
    </row>
    <row r="60261" spans="141:141">
      <c r="EK60261" s="598"/>
    </row>
    <row r="60262" spans="141:141">
      <c r="EK60262" s="598"/>
    </row>
    <row r="60263" spans="141:141">
      <c r="EK60263" s="598"/>
    </row>
    <row r="60264" spans="141:141">
      <c r="EK60264" s="598"/>
    </row>
    <row r="60265" spans="141:141">
      <c r="EK60265" s="598"/>
    </row>
    <row r="60266" spans="141:141">
      <c r="EK60266" s="598"/>
    </row>
    <row r="60267" spans="141:141">
      <c r="EK60267" s="598"/>
    </row>
    <row r="60268" spans="141:141">
      <c r="EK60268" s="598"/>
    </row>
    <row r="60269" spans="141:141">
      <c r="EK60269" s="598"/>
    </row>
    <row r="60270" spans="141:141">
      <c r="EK60270" s="598"/>
    </row>
    <row r="60271" spans="141:141">
      <c r="EK60271" s="598"/>
    </row>
    <row r="60272" spans="141:141">
      <c r="EK60272" s="598"/>
    </row>
    <row r="60273" spans="141:141">
      <c r="EK60273" s="598"/>
    </row>
    <row r="60274" spans="141:141">
      <c r="EK60274" s="598"/>
    </row>
    <row r="60275" spans="141:141">
      <c r="EK60275" s="598"/>
    </row>
    <row r="60276" spans="141:141">
      <c r="EK60276" s="598"/>
    </row>
    <row r="60277" spans="141:141">
      <c r="EK60277" s="598"/>
    </row>
    <row r="60278" spans="141:141">
      <c r="EK60278" s="598"/>
    </row>
    <row r="60279" spans="141:141">
      <c r="EK60279" s="598"/>
    </row>
    <row r="60280" spans="141:141">
      <c r="EK60280" s="598"/>
    </row>
    <row r="60281" spans="141:141">
      <c r="EK60281" s="598"/>
    </row>
    <row r="60282" spans="141:141">
      <c r="EK60282" s="598"/>
    </row>
    <row r="60283" spans="141:141">
      <c r="EK60283" s="598"/>
    </row>
    <row r="60284" spans="141:141">
      <c r="EK60284" s="598"/>
    </row>
    <row r="60285" spans="141:141">
      <c r="EK60285" s="598"/>
    </row>
    <row r="60286" spans="141:141">
      <c r="EK60286" s="598"/>
    </row>
    <row r="60287" spans="141:141">
      <c r="EK60287" s="598"/>
    </row>
    <row r="60288" spans="141:141">
      <c r="EK60288" s="598"/>
    </row>
    <row r="60289" spans="141:141">
      <c r="EK60289" s="598"/>
    </row>
    <row r="60290" spans="141:141">
      <c r="EK60290" s="598"/>
    </row>
    <row r="60291" spans="141:141">
      <c r="EK60291" s="598"/>
    </row>
    <row r="60292" spans="141:141">
      <c r="EK60292" s="598"/>
    </row>
    <row r="60293" spans="141:141">
      <c r="EK60293" s="598"/>
    </row>
    <row r="60294" spans="141:141">
      <c r="EK60294" s="598"/>
    </row>
    <row r="60295" spans="141:141">
      <c r="EK60295" s="598"/>
    </row>
    <row r="60296" spans="141:141">
      <c r="EK60296" s="598"/>
    </row>
    <row r="60297" spans="141:141">
      <c r="EK60297" s="598"/>
    </row>
    <row r="60298" spans="141:141">
      <c r="EK60298" s="598"/>
    </row>
    <row r="60299" spans="141:141">
      <c r="EK60299" s="598"/>
    </row>
    <row r="60300" spans="141:141">
      <c r="EK60300" s="598"/>
    </row>
    <row r="60301" spans="141:141">
      <c r="EK60301" s="598"/>
    </row>
    <row r="60302" spans="141:141">
      <c r="EK60302" s="598"/>
    </row>
    <row r="60303" spans="141:141">
      <c r="EK60303" s="598"/>
    </row>
    <row r="60304" spans="141:141">
      <c r="EK60304" s="598"/>
    </row>
    <row r="60305" spans="141:141">
      <c r="EK60305" s="598"/>
    </row>
    <row r="60306" spans="141:141">
      <c r="EK60306" s="598"/>
    </row>
    <row r="60307" spans="141:141">
      <c r="EK60307" s="598"/>
    </row>
    <row r="60308" spans="141:141">
      <c r="EK60308" s="598"/>
    </row>
    <row r="60309" spans="141:141">
      <c r="EK60309" s="598"/>
    </row>
    <row r="60310" spans="141:141">
      <c r="EK60310" s="598"/>
    </row>
    <row r="60311" spans="141:141">
      <c r="EK60311" s="598"/>
    </row>
    <row r="60312" spans="141:141">
      <c r="EK60312" s="598"/>
    </row>
    <row r="60313" spans="141:141">
      <c r="EK60313" s="598"/>
    </row>
    <row r="60314" spans="141:141">
      <c r="EK60314" s="598"/>
    </row>
    <row r="60315" spans="141:141">
      <c r="EK60315" s="598"/>
    </row>
    <row r="60316" spans="141:141">
      <c r="EK60316" s="598"/>
    </row>
    <row r="60317" spans="141:141">
      <c r="EK60317" s="598"/>
    </row>
    <row r="60318" spans="141:141">
      <c r="EK60318" s="598"/>
    </row>
    <row r="60319" spans="141:141">
      <c r="EK60319" s="598"/>
    </row>
    <row r="60320" spans="141:141">
      <c r="EK60320" s="598"/>
    </row>
    <row r="60321" spans="141:141">
      <c r="EK60321" s="598"/>
    </row>
    <row r="60322" spans="141:141">
      <c r="EK60322" s="598"/>
    </row>
    <row r="60323" spans="141:141">
      <c r="EK60323" s="598"/>
    </row>
    <row r="60324" spans="141:141">
      <c r="EK60324" s="598"/>
    </row>
    <row r="60325" spans="141:141">
      <c r="EK60325" s="598"/>
    </row>
    <row r="60326" spans="141:141">
      <c r="EK60326" s="598"/>
    </row>
    <row r="60327" spans="141:141">
      <c r="EK60327" s="598"/>
    </row>
    <row r="60328" spans="141:141">
      <c r="EK60328" s="598"/>
    </row>
    <row r="60329" spans="141:141">
      <c r="EK60329" s="598"/>
    </row>
    <row r="60330" spans="141:141">
      <c r="EK60330" s="598"/>
    </row>
    <row r="60331" spans="141:141">
      <c r="EK60331" s="598"/>
    </row>
    <row r="60332" spans="141:141">
      <c r="EK60332" s="598"/>
    </row>
    <row r="60333" spans="141:141">
      <c r="EK60333" s="598"/>
    </row>
    <row r="60334" spans="141:141">
      <c r="EK60334" s="598"/>
    </row>
    <row r="60335" spans="141:141">
      <c r="EK60335" s="598"/>
    </row>
    <row r="60336" spans="141:141">
      <c r="EK60336" s="598"/>
    </row>
    <row r="60337" spans="141:141">
      <c r="EK60337" s="598"/>
    </row>
    <row r="60338" spans="141:141">
      <c r="EK60338" s="598"/>
    </row>
    <row r="60339" spans="141:141">
      <c r="EK60339" s="598"/>
    </row>
    <row r="60340" spans="141:141">
      <c r="EK60340" s="598"/>
    </row>
    <row r="60341" spans="141:141">
      <c r="EK60341" s="598"/>
    </row>
    <row r="60342" spans="141:141">
      <c r="EK60342" s="598"/>
    </row>
    <row r="60343" spans="141:141">
      <c r="EK60343" s="598"/>
    </row>
    <row r="60344" spans="141:141">
      <c r="EK60344" s="598"/>
    </row>
    <row r="60345" spans="141:141">
      <c r="EK60345" s="598"/>
    </row>
    <row r="60346" spans="141:141">
      <c r="EK60346" s="598"/>
    </row>
    <row r="60347" spans="141:141">
      <c r="EK60347" s="598"/>
    </row>
    <row r="60348" spans="141:141">
      <c r="EK60348" s="598"/>
    </row>
    <row r="60349" spans="141:141">
      <c r="EK60349" s="598"/>
    </row>
    <row r="60350" spans="141:141">
      <c r="EK60350" s="598"/>
    </row>
    <row r="60351" spans="141:141">
      <c r="EK60351" s="598"/>
    </row>
    <row r="60352" spans="141:141">
      <c r="EK60352" s="598"/>
    </row>
    <row r="60353" spans="141:141">
      <c r="EK60353" s="598"/>
    </row>
    <row r="60354" spans="141:141">
      <c r="EK60354" s="598"/>
    </row>
    <row r="60355" spans="141:141">
      <c r="EK60355" s="598"/>
    </row>
    <row r="60356" spans="141:141">
      <c r="EK60356" s="598"/>
    </row>
    <row r="60357" spans="141:141">
      <c r="EK60357" s="598"/>
    </row>
    <row r="60358" spans="141:141">
      <c r="EK60358" s="598"/>
    </row>
    <row r="60359" spans="141:141">
      <c r="EK60359" s="598"/>
    </row>
    <row r="60360" spans="141:141">
      <c r="EK60360" s="598"/>
    </row>
    <row r="60361" spans="141:141">
      <c r="EK60361" s="598"/>
    </row>
    <row r="60362" spans="141:141">
      <c r="EK60362" s="598"/>
    </row>
    <row r="60363" spans="141:141">
      <c r="EK60363" s="598"/>
    </row>
    <row r="60364" spans="141:141">
      <c r="EK60364" s="598"/>
    </row>
    <row r="60365" spans="141:141">
      <c r="EK60365" s="598"/>
    </row>
    <row r="60366" spans="141:141">
      <c r="EK60366" s="598"/>
    </row>
    <row r="60367" spans="141:141">
      <c r="EK60367" s="598"/>
    </row>
    <row r="60368" spans="141:141">
      <c r="EK60368" s="598"/>
    </row>
    <row r="60369" spans="141:141">
      <c r="EK60369" s="598"/>
    </row>
    <row r="60370" spans="141:141">
      <c r="EK60370" s="598"/>
    </row>
    <row r="60371" spans="141:141">
      <c r="EK60371" s="598"/>
    </row>
    <row r="60372" spans="141:141">
      <c r="EK60372" s="598"/>
    </row>
    <row r="60373" spans="141:141">
      <c r="EK60373" s="598"/>
    </row>
    <row r="60374" spans="141:141">
      <c r="EK60374" s="598"/>
    </row>
    <row r="60375" spans="141:141">
      <c r="EK60375" s="598"/>
    </row>
    <row r="60376" spans="141:141">
      <c r="EK60376" s="598"/>
    </row>
    <row r="60377" spans="141:141">
      <c r="EK60377" s="598"/>
    </row>
    <row r="60378" spans="141:141">
      <c r="EK60378" s="598"/>
    </row>
    <row r="60379" spans="141:141">
      <c r="EK60379" s="598"/>
    </row>
    <row r="60380" spans="141:141">
      <c r="EK60380" s="598"/>
    </row>
    <row r="60381" spans="141:141">
      <c r="EK60381" s="598"/>
    </row>
    <row r="60382" spans="141:141">
      <c r="EK60382" s="598"/>
    </row>
    <row r="60383" spans="141:141">
      <c r="EK60383" s="598"/>
    </row>
    <row r="60384" spans="141:141">
      <c r="EK60384" s="598"/>
    </row>
    <row r="60385" spans="141:141">
      <c r="EK60385" s="598"/>
    </row>
    <row r="60386" spans="141:141">
      <c r="EK60386" s="598"/>
    </row>
    <row r="60387" spans="141:141">
      <c r="EK60387" s="598"/>
    </row>
    <row r="60388" spans="141:141">
      <c r="EK60388" s="598"/>
    </row>
    <row r="60389" spans="141:141">
      <c r="EK60389" s="598"/>
    </row>
    <row r="60390" spans="141:141">
      <c r="EK60390" s="598"/>
    </row>
    <row r="60391" spans="141:141">
      <c r="EK60391" s="598"/>
    </row>
    <row r="60392" spans="141:141">
      <c r="EK60392" s="598"/>
    </row>
    <row r="60393" spans="141:141">
      <c r="EK60393" s="598"/>
    </row>
    <row r="60394" spans="141:141">
      <c r="EK60394" s="598"/>
    </row>
    <row r="60395" spans="141:141">
      <c r="EK60395" s="598"/>
    </row>
    <row r="60396" spans="141:141">
      <c r="EK60396" s="598"/>
    </row>
    <row r="60397" spans="141:141">
      <c r="EK60397" s="598"/>
    </row>
    <row r="60398" spans="141:141">
      <c r="EK60398" s="598"/>
    </row>
    <row r="60399" spans="141:141">
      <c r="EK60399" s="598"/>
    </row>
    <row r="60400" spans="141:141">
      <c r="EK60400" s="598"/>
    </row>
    <row r="60401" spans="141:141">
      <c r="EK60401" s="598"/>
    </row>
    <row r="60402" spans="141:141">
      <c r="EK60402" s="598"/>
    </row>
    <row r="60403" spans="141:141">
      <c r="EK60403" s="598"/>
    </row>
    <row r="60404" spans="141:141">
      <c r="EK60404" s="598"/>
    </row>
    <row r="60405" spans="141:141">
      <c r="EK60405" s="598"/>
    </row>
    <row r="60406" spans="141:141">
      <c r="EK60406" s="598"/>
    </row>
    <row r="60407" spans="141:141">
      <c r="EK60407" s="598"/>
    </row>
    <row r="60408" spans="141:141">
      <c r="EK60408" s="598"/>
    </row>
    <row r="60409" spans="141:141">
      <c r="EK60409" s="598"/>
    </row>
    <row r="60410" spans="141:141">
      <c r="EK60410" s="598"/>
    </row>
    <row r="60411" spans="141:141">
      <c r="EK60411" s="598"/>
    </row>
    <row r="60412" spans="141:141">
      <c r="EK60412" s="598"/>
    </row>
    <row r="60413" spans="141:141">
      <c r="EK60413" s="598"/>
    </row>
    <row r="60414" spans="141:141">
      <c r="EK60414" s="598"/>
    </row>
    <row r="60415" spans="141:141">
      <c r="EK60415" s="598"/>
    </row>
    <row r="60416" spans="141:141">
      <c r="EK60416" s="598"/>
    </row>
    <row r="60417" spans="141:141">
      <c r="EK60417" s="598"/>
    </row>
    <row r="60418" spans="141:141">
      <c r="EK60418" s="598"/>
    </row>
    <row r="60419" spans="141:141">
      <c r="EK60419" s="598"/>
    </row>
    <row r="60420" spans="141:141">
      <c r="EK60420" s="598"/>
    </row>
    <row r="60421" spans="141:141">
      <c r="EK60421" s="598"/>
    </row>
    <row r="60422" spans="141:141">
      <c r="EK60422" s="598"/>
    </row>
    <row r="60423" spans="141:141">
      <c r="EK60423" s="598"/>
    </row>
    <row r="60424" spans="141:141">
      <c r="EK60424" s="598"/>
    </row>
    <row r="60425" spans="141:141">
      <c r="EK60425" s="598"/>
    </row>
    <row r="60426" spans="141:141">
      <c r="EK60426" s="598"/>
    </row>
    <row r="60427" spans="141:141">
      <c r="EK60427" s="598"/>
    </row>
    <row r="60428" spans="141:141">
      <c r="EK60428" s="598"/>
    </row>
    <row r="60429" spans="141:141">
      <c r="EK60429" s="598"/>
    </row>
    <row r="60430" spans="141:141">
      <c r="EK60430" s="598"/>
    </row>
    <row r="60431" spans="141:141">
      <c r="EK60431" s="598"/>
    </row>
    <row r="60432" spans="141:141">
      <c r="EK60432" s="598"/>
    </row>
    <row r="60433" spans="141:141">
      <c r="EK60433" s="598"/>
    </row>
    <row r="60434" spans="141:141">
      <c r="EK60434" s="598"/>
    </row>
    <row r="60435" spans="141:141">
      <c r="EK60435" s="598"/>
    </row>
    <row r="60436" spans="141:141">
      <c r="EK60436" s="598"/>
    </row>
    <row r="60437" spans="141:141">
      <c r="EK60437" s="598"/>
    </row>
    <row r="60438" spans="141:141">
      <c r="EK60438" s="598"/>
    </row>
    <row r="60439" spans="141:141">
      <c r="EK60439" s="598"/>
    </row>
    <row r="60440" spans="141:141">
      <c r="EK60440" s="598"/>
    </row>
    <row r="60441" spans="141:141">
      <c r="EK60441" s="598"/>
    </row>
    <row r="60442" spans="141:141">
      <c r="EK60442" s="598"/>
    </row>
    <row r="60443" spans="141:141">
      <c r="EK60443" s="598"/>
    </row>
    <row r="60444" spans="141:141">
      <c r="EK60444" s="598"/>
    </row>
    <row r="60445" spans="141:141">
      <c r="EK60445" s="598"/>
    </row>
    <row r="60446" spans="141:141">
      <c r="EK60446" s="598"/>
    </row>
    <row r="60447" spans="141:141">
      <c r="EK60447" s="598"/>
    </row>
    <row r="60448" spans="141:141">
      <c r="EK60448" s="598"/>
    </row>
    <row r="60449" spans="141:141">
      <c r="EK60449" s="598"/>
    </row>
    <row r="60450" spans="141:141">
      <c r="EK60450" s="598"/>
    </row>
    <row r="60451" spans="141:141">
      <c r="EK60451" s="598"/>
    </row>
    <row r="60452" spans="141:141">
      <c r="EK60452" s="598"/>
    </row>
    <row r="60453" spans="141:141">
      <c r="EK60453" s="598"/>
    </row>
    <row r="60454" spans="141:141">
      <c r="EK60454" s="598"/>
    </row>
    <row r="60455" spans="141:141">
      <c r="EK60455" s="598"/>
    </row>
    <row r="60456" spans="141:141">
      <c r="EK60456" s="598"/>
    </row>
    <row r="60457" spans="141:141">
      <c r="EK60457" s="598"/>
    </row>
    <row r="60458" spans="141:141">
      <c r="EK60458" s="598"/>
    </row>
    <row r="60459" spans="141:141">
      <c r="EK60459" s="598"/>
    </row>
    <row r="60460" spans="141:141">
      <c r="EK60460" s="598"/>
    </row>
    <row r="60461" spans="141:141">
      <c r="EK60461" s="598"/>
    </row>
    <row r="60462" spans="141:141">
      <c r="EK60462" s="598"/>
    </row>
    <row r="60463" spans="141:141">
      <c r="EK60463" s="598"/>
    </row>
    <row r="60464" spans="141:141">
      <c r="EK60464" s="598"/>
    </row>
    <row r="60465" spans="141:141">
      <c r="EK60465" s="598"/>
    </row>
    <row r="60466" spans="141:141">
      <c r="EK60466" s="598"/>
    </row>
    <row r="60467" spans="141:141">
      <c r="EK60467" s="598"/>
    </row>
    <row r="60468" spans="141:141">
      <c r="EK60468" s="598"/>
    </row>
    <row r="60469" spans="141:141">
      <c r="EK60469" s="598"/>
    </row>
    <row r="60470" spans="141:141">
      <c r="EK60470" s="598"/>
    </row>
    <row r="60471" spans="141:141">
      <c r="EK60471" s="598"/>
    </row>
    <row r="60472" spans="141:141">
      <c r="EK60472" s="598"/>
    </row>
    <row r="60473" spans="141:141">
      <c r="EK60473" s="598"/>
    </row>
    <row r="60474" spans="141:141">
      <c r="EK60474" s="598"/>
    </row>
    <row r="60475" spans="141:141">
      <c r="EK60475" s="598"/>
    </row>
    <row r="60476" spans="141:141">
      <c r="EK60476" s="598"/>
    </row>
    <row r="60477" spans="141:141">
      <c r="EK60477" s="598"/>
    </row>
    <row r="60478" spans="141:141">
      <c r="EK60478" s="598"/>
    </row>
    <row r="60479" spans="141:141">
      <c r="EK60479" s="598"/>
    </row>
    <row r="60480" spans="141:141">
      <c r="EK60480" s="598"/>
    </row>
    <row r="60481" spans="141:141">
      <c r="EK60481" s="598"/>
    </row>
    <row r="60482" spans="141:141">
      <c r="EK60482" s="598"/>
    </row>
    <row r="60483" spans="141:141">
      <c r="EK60483" s="598"/>
    </row>
    <row r="60484" spans="141:141">
      <c r="EK60484" s="598"/>
    </row>
    <row r="60485" spans="141:141">
      <c r="EK60485" s="598"/>
    </row>
    <row r="60486" spans="141:141">
      <c r="EK60486" s="598"/>
    </row>
    <row r="60487" spans="141:141">
      <c r="EK60487" s="598"/>
    </row>
    <row r="60488" spans="141:141">
      <c r="EK60488" s="598"/>
    </row>
    <row r="60489" spans="141:141">
      <c r="EK60489" s="598"/>
    </row>
    <row r="60490" spans="141:141">
      <c r="EK60490" s="598"/>
    </row>
    <row r="60491" spans="141:141">
      <c r="EK60491" s="598"/>
    </row>
    <row r="60492" spans="141:141">
      <c r="EK60492" s="598"/>
    </row>
    <row r="60493" spans="141:141">
      <c r="EK60493" s="598"/>
    </row>
    <row r="60494" spans="141:141">
      <c r="EK60494" s="598"/>
    </row>
    <row r="60495" spans="141:141">
      <c r="EK60495" s="598"/>
    </row>
    <row r="60496" spans="141:141">
      <c r="EK60496" s="598"/>
    </row>
    <row r="60497" spans="141:141">
      <c r="EK60497" s="598"/>
    </row>
    <row r="60498" spans="141:141">
      <c r="EK60498" s="598"/>
    </row>
    <row r="60499" spans="141:141">
      <c r="EK60499" s="598"/>
    </row>
    <row r="60500" spans="141:141">
      <c r="EK60500" s="598"/>
    </row>
    <row r="60501" spans="141:141">
      <c r="EK60501" s="598"/>
    </row>
    <row r="60502" spans="141:141">
      <c r="EK60502" s="598"/>
    </row>
    <row r="60503" spans="141:141">
      <c r="EK60503" s="598"/>
    </row>
    <row r="60504" spans="141:141">
      <c r="EK60504" s="598"/>
    </row>
    <row r="60505" spans="141:141">
      <c r="EK60505" s="598"/>
    </row>
    <row r="60506" spans="141:141">
      <c r="EK60506" s="598"/>
    </row>
    <row r="60507" spans="141:141">
      <c r="EK60507" s="598"/>
    </row>
    <row r="60508" spans="141:141">
      <c r="EK60508" s="598"/>
    </row>
    <row r="60509" spans="141:141">
      <c r="EK60509" s="598"/>
    </row>
    <row r="60510" spans="141:141">
      <c r="EK60510" s="598"/>
    </row>
    <row r="60511" spans="141:141">
      <c r="EK60511" s="598"/>
    </row>
    <row r="60512" spans="141:141">
      <c r="EK60512" s="598"/>
    </row>
    <row r="60513" spans="141:141">
      <c r="EK60513" s="598"/>
    </row>
    <row r="60514" spans="141:141">
      <c r="EK60514" s="598"/>
    </row>
    <row r="60515" spans="141:141">
      <c r="EK60515" s="598"/>
    </row>
    <row r="60516" spans="141:141">
      <c r="EK60516" s="598"/>
    </row>
    <row r="60517" spans="141:141">
      <c r="EK60517" s="598"/>
    </row>
    <row r="60518" spans="141:141">
      <c r="EK60518" s="598"/>
    </row>
    <row r="60519" spans="141:141">
      <c r="EK60519" s="598"/>
    </row>
    <row r="60520" spans="141:141">
      <c r="EK60520" s="598"/>
    </row>
    <row r="60521" spans="141:141">
      <c r="EK60521" s="598"/>
    </row>
    <row r="60522" spans="141:141">
      <c r="EK60522" s="598"/>
    </row>
    <row r="60523" spans="141:141">
      <c r="EK60523" s="598"/>
    </row>
    <row r="60524" spans="141:141">
      <c r="EK60524" s="598"/>
    </row>
    <row r="60525" spans="141:141">
      <c r="EK60525" s="598"/>
    </row>
    <row r="60526" spans="141:141">
      <c r="EK60526" s="598"/>
    </row>
    <row r="60527" spans="141:141">
      <c r="EK60527" s="598"/>
    </row>
    <row r="60528" spans="141:141">
      <c r="EK60528" s="598"/>
    </row>
    <row r="60529" spans="141:141">
      <c r="EK60529" s="598"/>
    </row>
    <row r="60530" spans="141:141">
      <c r="EK60530" s="598"/>
    </row>
    <row r="60531" spans="141:141">
      <c r="EK60531" s="598"/>
    </row>
    <row r="60532" spans="141:141">
      <c r="EK60532" s="598"/>
    </row>
    <row r="60533" spans="141:141">
      <c r="EK60533" s="598"/>
    </row>
    <row r="60534" spans="141:141">
      <c r="EK60534" s="598"/>
    </row>
    <row r="60535" spans="141:141">
      <c r="EK60535" s="598"/>
    </row>
    <row r="60536" spans="141:141">
      <c r="EK60536" s="598"/>
    </row>
    <row r="60537" spans="141:141">
      <c r="EK60537" s="598"/>
    </row>
    <row r="60538" spans="141:141">
      <c r="EK60538" s="598"/>
    </row>
    <row r="60539" spans="141:141">
      <c r="EK60539" s="598"/>
    </row>
    <row r="60540" spans="141:141">
      <c r="EK60540" s="598"/>
    </row>
    <row r="60541" spans="141:141">
      <c r="EK60541" s="598"/>
    </row>
    <row r="60542" spans="141:141">
      <c r="EK60542" s="598"/>
    </row>
    <row r="60543" spans="141:141">
      <c r="EK60543" s="598"/>
    </row>
    <row r="60544" spans="141:141">
      <c r="EK60544" s="598"/>
    </row>
    <row r="60545" spans="141:141">
      <c r="EK60545" s="598"/>
    </row>
    <row r="60546" spans="141:141">
      <c r="EK60546" s="598"/>
    </row>
    <row r="60547" spans="141:141">
      <c r="EK60547" s="598"/>
    </row>
    <row r="60548" spans="141:141">
      <c r="EK60548" s="598"/>
    </row>
    <row r="60549" spans="141:141">
      <c r="EK60549" s="598"/>
    </row>
    <row r="60550" spans="141:141">
      <c r="EK60550" s="598"/>
    </row>
    <row r="60551" spans="141:141">
      <c r="EK60551" s="598"/>
    </row>
    <row r="60552" spans="141:141">
      <c r="EK60552" s="598"/>
    </row>
    <row r="60553" spans="141:141">
      <c r="EK60553" s="598"/>
    </row>
    <row r="60554" spans="141:141">
      <c r="EK60554" s="598"/>
    </row>
    <row r="60555" spans="141:141">
      <c r="EK60555" s="598"/>
    </row>
    <row r="60556" spans="141:141">
      <c r="EK60556" s="598"/>
    </row>
    <row r="60557" spans="141:141">
      <c r="EK60557" s="598"/>
    </row>
    <row r="60558" spans="141:141">
      <c r="EK60558" s="598"/>
    </row>
    <row r="60559" spans="141:141">
      <c r="EK60559" s="598"/>
    </row>
    <row r="60560" spans="141:141">
      <c r="EK60560" s="598"/>
    </row>
    <row r="60561" spans="141:141">
      <c r="EK60561" s="598"/>
    </row>
    <row r="60562" spans="141:141">
      <c r="EK60562" s="598"/>
    </row>
    <row r="60563" spans="141:141">
      <c r="EK60563" s="598"/>
    </row>
    <row r="60564" spans="141:141">
      <c r="EK60564" s="598"/>
    </row>
    <row r="60565" spans="141:141">
      <c r="EK60565" s="598"/>
    </row>
    <row r="60566" spans="141:141">
      <c r="EK60566" s="598"/>
    </row>
    <row r="60567" spans="141:141">
      <c r="EK60567" s="598"/>
    </row>
    <row r="60568" spans="141:141">
      <c r="EK60568" s="598"/>
    </row>
    <row r="60569" spans="141:141">
      <c r="EK60569" s="598"/>
    </row>
    <row r="60570" spans="141:141">
      <c r="EK60570" s="598"/>
    </row>
    <row r="60571" spans="141:141">
      <c r="EK60571" s="598"/>
    </row>
    <row r="60572" spans="141:141">
      <c r="EK60572" s="598"/>
    </row>
    <row r="60573" spans="141:141">
      <c r="EK60573" s="598"/>
    </row>
    <row r="60574" spans="141:141">
      <c r="EK60574" s="598"/>
    </row>
    <row r="60575" spans="141:141">
      <c r="EK60575" s="598"/>
    </row>
    <row r="60576" spans="141:141">
      <c r="EK60576" s="598"/>
    </row>
    <row r="60577" spans="141:141">
      <c r="EK60577" s="598"/>
    </row>
    <row r="60578" spans="141:141">
      <c r="EK60578" s="598"/>
    </row>
    <row r="60579" spans="141:141">
      <c r="EK60579" s="598"/>
    </row>
    <row r="60580" spans="141:141">
      <c r="EK60580" s="598"/>
    </row>
    <row r="60581" spans="141:141">
      <c r="EK60581" s="598"/>
    </row>
    <row r="60582" spans="141:141">
      <c r="EK60582" s="598"/>
    </row>
    <row r="60583" spans="141:141">
      <c r="EK60583" s="598"/>
    </row>
    <row r="60584" spans="141:141">
      <c r="EK60584" s="598"/>
    </row>
    <row r="60585" spans="141:141">
      <c r="EK60585" s="598"/>
    </row>
    <row r="60586" spans="141:141">
      <c r="EK60586" s="598"/>
    </row>
    <row r="60587" spans="141:141">
      <c r="EK60587" s="598"/>
    </row>
    <row r="60588" spans="141:141">
      <c r="EK60588" s="598"/>
    </row>
    <row r="60589" spans="141:141">
      <c r="EK60589" s="598"/>
    </row>
    <row r="60590" spans="141:141">
      <c r="EK60590" s="598"/>
    </row>
    <row r="60591" spans="141:141">
      <c r="EK60591" s="598"/>
    </row>
    <row r="60592" spans="141:141">
      <c r="EK60592" s="598"/>
    </row>
    <row r="60593" spans="141:141">
      <c r="EK60593" s="598"/>
    </row>
    <row r="60594" spans="141:141">
      <c r="EK60594" s="598"/>
    </row>
    <row r="60595" spans="141:141">
      <c r="EK60595" s="598"/>
    </row>
    <row r="60596" spans="141:141">
      <c r="EK60596" s="598"/>
    </row>
    <row r="60597" spans="141:141">
      <c r="EK60597" s="598"/>
    </row>
    <row r="60598" spans="141:141">
      <c r="EK60598" s="598"/>
    </row>
    <row r="60599" spans="141:141">
      <c r="EK60599" s="598"/>
    </row>
    <row r="60600" spans="141:141">
      <c r="EK60600" s="598"/>
    </row>
    <row r="60601" spans="141:141">
      <c r="EK60601" s="598"/>
    </row>
    <row r="60602" spans="141:141">
      <c r="EK60602" s="598"/>
    </row>
    <row r="60603" spans="141:141">
      <c r="EK60603" s="598"/>
    </row>
    <row r="60604" spans="141:141">
      <c r="EK60604" s="598"/>
    </row>
    <row r="60605" spans="141:141">
      <c r="EK60605" s="598"/>
    </row>
    <row r="60606" spans="141:141">
      <c r="EK60606" s="598"/>
    </row>
    <row r="60607" spans="141:141">
      <c r="EK60607" s="598"/>
    </row>
    <row r="60608" spans="141:141">
      <c r="EK60608" s="598"/>
    </row>
    <row r="60609" spans="141:141">
      <c r="EK60609" s="598"/>
    </row>
    <row r="60610" spans="141:141">
      <c r="EK60610" s="598"/>
    </row>
    <row r="60611" spans="141:141">
      <c r="EK60611" s="598"/>
    </row>
    <row r="60612" spans="141:141">
      <c r="EK60612" s="598"/>
    </row>
    <row r="60613" spans="141:141">
      <c r="EK60613" s="598"/>
    </row>
    <row r="60614" spans="141:141">
      <c r="EK60614" s="598"/>
    </row>
    <row r="60615" spans="141:141">
      <c r="EK60615" s="598"/>
    </row>
    <row r="60616" spans="141:141">
      <c r="EK60616" s="598"/>
    </row>
    <row r="60617" spans="141:141">
      <c r="EK60617" s="598"/>
    </row>
    <row r="60618" spans="141:141">
      <c r="EK60618" s="598"/>
    </row>
    <row r="60619" spans="141:141">
      <c r="EK60619" s="598"/>
    </row>
    <row r="60620" spans="141:141">
      <c r="EK60620" s="598"/>
    </row>
    <row r="60621" spans="141:141">
      <c r="EK60621" s="598"/>
    </row>
    <row r="60622" spans="141:141">
      <c r="EK60622" s="598"/>
    </row>
    <row r="60623" spans="141:141">
      <c r="EK60623" s="598"/>
    </row>
    <row r="60624" spans="141:141">
      <c r="EK60624" s="598"/>
    </row>
    <row r="60625" spans="141:141">
      <c r="EK60625" s="598"/>
    </row>
    <row r="60626" spans="141:141">
      <c r="EK60626" s="598"/>
    </row>
    <row r="60627" spans="141:141">
      <c r="EK60627" s="598"/>
    </row>
    <row r="60628" spans="141:141">
      <c r="EK60628" s="598"/>
    </row>
    <row r="60629" spans="141:141">
      <c r="EK60629" s="598"/>
    </row>
    <row r="60630" spans="141:141">
      <c r="EK60630" s="598"/>
    </row>
    <row r="60631" spans="141:141">
      <c r="EK60631" s="598"/>
    </row>
    <row r="60632" spans="141:141">
      <c r="EK60632" s="598"/>
    </row>
    <row r="60633" spans="141:141">
      <c r="EK60633" s="598"/>
    </row>
    <row r="60634" spans="141:141">
      <c r="EK60634" s="598"/>
    </row>
    <row r="60635" spans="141:141">
      <c r="EK60635" s="598"/>
    </row>
    <row r="60636" spans="141:141">
      <c r="EK60636" s="598"/>
    </row>
    <row r="60637" spans="141:141">
      <c r="EK60637" s="598"/>
    </row>
    <row r="60638" spans="141:141">
      <c r="EK60638" s="598"/>
    </row>
    <row r="60639" spans="141:141">
      <c r="EK60639" s="598"/>
    </row>
    <row r="60640" spans="141:141">
      <c r="EK60640" s="598"/>
    </row>
    <row r="60641" spans="141:141">
      <c r="EK60641" s="598"/>
    </row>
    <row r="60642" spans="141:141">
      <c r="EK60642" s="598"/>
    </row>
    <row r="60643" spans="141:141">
      <c r="EK60643" s="598"/>
    </row>
    <row r="60644" spans="141:141">
      <c r="EK60644" s="598"/>
    </row>
    <row r="60645" spans="141:141">
      <c r="EK60645" s="598"/>
    </row>
    <row r="60646" spans="141:141">
      <c r="EK60646" s="598"/>
    </row>
    <row r="60647" spans="141:141">
      <c r="EK60647" s="598"/>
    </row>
    <row r="60648" spans="141:141">
      <c r="EK60648" s="598"/>
    </row>
    <row r="60649" spans="141:141">
      <c r="EK60649" s="598"/>
    </row>
    <row r="60650" spans="141:141">
      <c r="EK60650" s="598"/>
    </row>
    <row r="60651" spans="141:141">
      <c r="EK60651" s="598"/>
    </row>
    <row r="60652" spans="141:141">
      <c r="EK60652" s="598"/>
    </row>
    <row r="60653" spans="141:141">
      <c r="EK60653" s="598"/>
    </row>
    <row r="60654" spans="141:141">
      <c r="EK60654" s="598"/>
    </row>
    <row r="60655" spans="141:141">
      <c r="EK60655" s="598"/>
    </row>
    <row r="60656" spans="141:141">
      <c r="EK60656" s="598"/>
    </row>
    <row r="60657" spans="141:141">
      <c r="EK60657" s="598"/>
    </row>
    <row r="60658" spans="141:141">
      <c r="EK60658" s="598"/>
    </row>
    <row r="60659" spans="141:141">
      <c r="EK60659" s="598"/>
    </row>
    <row r="60660" spans="141:141">
      <c r="EK60660" s="598"/>
    </row>
    <row r="60661" spans="141:141">
      <c r="EK60661" s="598"/>
    </row>
    <row r="60662" spans="141:141">
      <c r="EK60662" s="598"/>
    </row>
    <row r="60663" spans="141:141">
      <c r="EK60663" s="598"/>
    </row>
    <row r="60664" spans="141:141">
      <c r="EK60664" s="598"/>
    </row>
    <row r="60665" spans="141:141">
      <c r="EK60665" s="598"/>
    </row>
    <row r="60666" spans="141:141">
      <c r="EK60666" s="598"/>
    </row>
    <row r="60667" spans="141:141">
      <c r="EK60667" s="598"/>
    </row>
    <row r="60668" spans="141:141">
      <c r="EK60668" s="598"/>
    </row>
    <row r="60669" spans="141:141">
      <c r="EK60669" s="598"/>
    </row>
    <row r="60670" spans="141:141">
      <c r="EK60670" s="598"/>
    </row>
    <row r="60671" spans="141:141">
      <c r="EK60671" s="598"/>
    </row>
    <row r="60672" spans="141:141">
      <c r="EK60672" s="598"/>
    </row>
    <row r="60673" spans="141:141">
      <c r="EK60673" s="598"/>
    </row>
    <row r="60674" spans="141:141">
      <c r="EK60674" s="598"/>
    </row>
    <row r="60675" spans="141:141">
      <c r="EK60675" s="598"/>
    </row>
    <row r="60676" spans="141:141">
      <c r="EK60676" s="598"/>
    </row>
    <row r="60677" spans="141:141">
      <c r="EK60677" s="598"/>
    </row>
    <row r="60678" spans="141:141">
      <c r="EK60678" s="598"/>
    </row>
    <row r="60679" spans="141:141">
      <c r="EK60679" s="598"/>
    </row>
    <row r="60680" spans="141:141">
      <c r="EK60680" s="598"/>
    </row>
    <row r="60681" spans="141:141">
      <c r="EK60681" s="598"/>
    </row>
    <row r="60682" spans="141:141">
      <c r="EK60682" s="598"/>
    </row>
    <row r="60683" spans="141:141">
      <c r="EK60683" s="598"/>
    </row>
    <row r="60684" spans="141:141">
      <c r="EK60684" s="598"/>
    </row>
    <row r="60685" spans="141:141">
      <c r="EK60685" s="598"/>
    </row>
    <row r="60686" spans="141:141">
      <c r="EK60686" s="598"/>
    </row>
    <row r="60687" spans="141:141">
      <c r="EK60687" s="598"/>
    </row>
    <row r="60688" spans="141:141">
      <c r="EK60688" s="598"/>
    </row>
    <row r="60689" spans="141:141">
      <c r="EK60689" s="598"/>
    </row>
    <row r="60690" spans="141:141">
      <c r="EK60690" s="598"/>
    </row>
    <row r="60691" spans="141:141">
      <c r="EK60691" s="598"/>
    </row>
    <row r="60692" spans="141:141">
      <c r="EK60692" s="598"/>
    </row>
    <row r="60693" spans="141:141">
      <c r="EK60693" s="598"/>
    </row>
    <row r="60694" spans="141:141">
      <c r="EK60694" s="598"/>
    </row>
    <row r="60695" spans="141:141">
      <c r="EK60695" s="598"/>
    </row>
    <row r="60696" spans="141:141">
      <c r="EK60696" s="598"/>
    </row>
    <row r="60697" spans="141:141">
      <c r="EK60697" s="598"/>
    </row>
    <row r="60698" spans="141:141">
      <c r="EK60698" s="598"/>
    </row>
    <row r="60699" spans="141:141">
      <c r="EK60699" s="598"/>
    </row>
    <row r="60700" spans="141:141">
      <c r="EK60700" s="598"/>
    </row>
    <row r="60701" spans="141:141">
      <c r="EK60701" s="598"/>
    </row>
    <row r="60702" spans="141:141">
      <c r="EK60702" s="598"/>
    </row>
    <row r="60703" spans="141:141">
      <c r="EK60703" s="598"/>
    </row>
    <row r="60704" spans="141:141">
      <c r="EK60704" s="598"/>
    </row>
    <row r="60705" spans="141:141">
      <c r="EK60705" s="598"/>
    </row>
    <row r="60706" spans="141:141">
      <c r="EK60706" s="598"/>
    </row>
    <row r="60707" spans="141:141">
      <c r="EK60707" s="598"/>
    </row>
    <row r="60708" spans="141:141">
      <c r="EK60708" s="598"/>
    </row>
    <row r="60709" spans="141:141">
      <c r="EK60709" s="598"/>
    </row>
    <row r="60710" spans="141:141">
      <c r="EK60710" s="598"/>
    </row>
    <row r="60711" spans="141:141">
      <c r="EK60711" s="598"/>
    </row>
    <row r="60712" spans="141:141">
      <c r="EK60712" s="598"/>
    </row>
    <row r="60713" spans="141:141">
      <c r="EK60713" s="598"/>
    </row>
    <row r="60714" spans="141:141">
      <c r="EK60714" s="598"/>
    </row>
    <row r="60715" spans="141:141">
      <c r="EK60715" s="598"/>
    </row>
    <row r="60716" spans="141:141">
      <c r="EK60716" s="598"/>
    </row>
    <row r="60717" spans="141:141">
      <c r="EK60717" s="598"/>
    </row>
    <row r="60718" spans="141:141">
      <c r="EK60718" s="598"/>
    </row>
    <row r="60719" spans="141:141">
      <c r="EK60719" s="598"/>
    </row>
    <row r="60720" spans="141:141">
      <c r="EK60720" s="598"/>
    </row>
    <row r="60721" spans="141:141">
      <c r="EK60721" s="598"/>
    </row>
    <row r="60722" spans="141:141">
      <c r="EK60722" s="598"/>
    </row>
    <row r="60723" spans="141:141">
      <c r="EK60723" s="598"/>
    </row>
    <row r="60724" spans="141:141">
      <c r="EK60724" s="598"/>
    </row>
    <row r="60725" spans="141:141">
      <c r="EK60725" s="598"/>
    </row>
    <row r="60726" spans="141:141">
      <c r="EK60726" s="598"/>
    </row>
    <row r="60727" spans="141:141">
      <c r="EK60727" s="598"/>
    </row>
    <row r="60728" spans="141:141">
      <c r="EK60728" s="598"/>
    </row>
    <row r="60729" spans="141:141">
      <c r="EK60729" s="598"/>
    </row>
    <row r="60730" spans="141:141">
      <c r="EK60730" s="598"/>
    </row>
    <row r="60731" spans="141:141">
      <c r="EK60731" s="598"/>
    </row>
    <row r="60732" spans="141:141">
      <c r="EK60732" s="598"/>
    </row>
    <row r="60733" spans="141:141">
      <c r="EK60733" s="598"/>
    </row>
    <row r="60734" spans="141:141">
      <c r="EK60734" s="598"/>
    </row>
    <row r="60735" spans="141:141">
      <c r="EK60735" s="598"/>
    </row>
    <row r="60736" spans="141:141">
      <c r="EK60736" s="598"/>
    </row>
    <row r="60737" spans="141:141">
      <c r="EK60737" s="598"/>
    </row>
    <row r="60738" spans="141:141">
      <c r="EK60738" s="598"/>
    </row>
    <row r="60739" spans="141:141">
      <c r="EK60739" s="598"/>
    </row>
    <row r="60740" spans="141:141">
      <c r="EK60740" s="598"/>
    </row>
    <row r="60741" spans="141:141">
      <c r="EK60741" s="598"/>
    </row>
    <row r="60742" spans="141:141">
      <c r="EK60742" s="598"/>
    </row>
    <row r="60743" spans="141:141">
      <c r="EK60743" s="598"/>
    </row>
    <row r="60744" spans="141:141">
      <c r="EK60744" s="598"/>
    </row>
    <row r="60745" spans="141:141">
      <c r="EK60745" s="598"/>
    </row>
    <row r="60746" spans="141:141">
      <c r="EK60746" s="598"/>
    </row>
    <row r="60747" spans="141:141">
      <c r="EK60747" s="598"/>
    </row>
    <row r="60748" spans="141:141">
      <c r="EK60748" s="598"/>
    </row>
    <row r="60749" spans="141:141">
      <c r="EK60749" s="598"/>
    </row>
    <row r="60750" spans="141:141">
      <c r="EK60750" s="598"/>
    </row>
    <row r="60751" spans="141:141">
      <c r="EK60751" s="598"/>
    </row>
    <row r="60752" spans="141:141">
      <c r="EK60752" s="598"/>
    </row>
    <row r="60753" spans="141:141">
      <c r="EK60753" s="598"/>
    </row>
    <row r="60754" spans="141:141">
      <c r="EK60754" s="598"/>
    </row>
    <row r="60755" spans="141:141">
      <c r="EK60755" s="598"/>
    </row>
    <row r="60756" spans="141:141">
      <c r="EK60756" s="598"/>
    </row>
    <row r="60757" spans="141:141">
      <c r="EK60757" s="598"/>
    </row>
    <row r="60758" spans="141:141">
      <c r="EK60758" s="598"/>
    </row>
    <row r="60759" spans="141:141">
      <c r="EK60759" s="598"/>
    </row>
    <row r="60760" spans="141:141">
      <c r="EK60760" s="598"/>
    </row>
    <row r="60761" spans="141:141">
      <c r="EK60761" s="598"/>
    </row>
    <row r="60762" spans="141:141">
      <c r="EK60762" s="598"/>
    </row>
    <row r="60763" spans="141:141">
      <c r="EK60763" s="598"/>
    </row>
    <row r="60764" spans="141:141">
      <c r="EK60764" s="598"/>
    </row>
    <row r="60765" spans="141:141">
      <c r="EK60765" s="598"/>
    </row>
    <row r="60766" spans="141:141">
      <c r="EK60766" s="598"/>
    </row>
    <row r="60767" spans="141:141">
      <c r="EK60767" s="598"/>
    </row>
    <row r="60768" spans="141:141">
      <c r="EK60768" s="598"/>
    </row>
    <row r="60769" spans="141:141">
      <c r="EK60769" s="598"/>
    </row>
    <row r="60770" spans="141:141">
      <c r="EK60770" s="598"/>
    </row>
    <row r="60771" spans="141:141">
      <c r="EK60771" s="598"/>
    </row>
    <row r="60772" spans="141:141">
      <c r="EK60772" s="598"/>
    </row>
    <row r="60773" spans="141:141">
      <c r="EK60773" s="598"/>
    </row>
    <row r="60774" spans="141:141">
      <c r="EK60774" s="598"/>
    </row>
    <row r="60775" spans="141:141">
      <c r="EK60775" s="598"/>
    </row>
    <row r="60776" spans="141:141">
      <c r="EK60776" s="598"/>
    </row>
    <row r="60777" spans="141:141">
      <c r="EK60777" s="598"/>
    </row>
    <row r="60778" spans="141:141">
      <c r="EK60778" s="598"/>
    </row>
    <row r="60779" spans="141:141">
      <c r="EK60779" s="598"/>
    </row>
    <row r="60780" spans="141:141">
      <c r="EK60780" s="598"/>
    </row>
    <row r="60781" spans="141:141">
      <c r="EK60781" s="598"/>
    </row>
    <row r="60782" spans="141:141">
      <c r="EK60782" s="598"/>
    </row>
    <row r="60783" spans="141:141">
      <c r="EK60783" s="598"/>
    </row>
    <row r="60784" spans="141:141">
      <c r="EK60784" s="598"/>
    </row>
    <row r="60785" spans="141:141">
      <c r="EK60785" s="598"/>
    </row>
    <row r="60786" spans="141:141">
      <c r="EK60786" s="598"/>
    </row>
    <row r="60787" spans="141:141">
      <c r="EK60787" s="598"/>
    </row>
    <row r="60788" spans="141:141">
      <c r="EK60788" s="598"/>
    </row>
    <row r="60789" spans="141:141">
      <c r="EK60789" s="598"/>
    </row>
    <row r="60790" spans="141:141">
      <c r="EK60790" s="598"/>
    </row>
    <row r="60791" spans="141:141">
      <c r="EK60791" s="598"/>
    </row>
    <row r="60792" spans="141:141">
      <c r="EK60792" s="598"/>
    </row>
    <row r="60793" spans="141:141">
      <c r="EK60793" s="598"/>
    </row>
    <row r="60794" spans="141:141">
      <c r="EK60794" s="598"/>
    </row>
    <row r="60795" spans="141:141">
      <c r="EK60795" s="598"/>
    </row>
    <row r="60796" spans="141:141">
      <c r="EK60796" s="598"/>
    </row>
    <row r="60797" spans="141:141">
      <c r="EK60797" s="598"/>
    </row>
    <row r="60798" spans="141:141">
      <c r="EK60798" s="598"/>
    </row>
    <row r="60799" spans="141:141">
      <c r="EK60799" s="598"/>
    </row>
    <row r="60800" spans="141:141">
      <c r="EK60800" s="598"/>
    </row>
    <row r="60801" spans="141:141">
      <c r="EK60801" s="598"/>
    </row>
    <row r="60802" spans="141:141">
      <c r="EK60802" s="598"/>
    </row>
    <row r="60803" spans="141:141">
      <c r="EK60803" s="598"/>
    </row>
    <row r="60804" spans="141:141">
      <c r="EK60804" s="598"/>
    </row>
    <row r="60805" spans="141:141">
      <c r="EK60805" s="598"/>
    </row>
    <row r="60806" spans="141:141">
      <c r="EK60806" s="598"/>
    </row>
    <row r="60807" spans="141:141">
      <c r="EK60807" s="598"/>
    </row>
    <row r="60808" spans="141:141">
      <c r="EK60808" s="598"/>
    </row>
    <row r="60809" spans="141:141">
      <c r="EK60809" s="598"/>
    </row>
    <row r="60810" spans="141:141">
      <c r="EK60810" s="598"/>
    </row>
    <row r="60811" spans="141:141">
      <c r="EK60811" s="598"/>
    </row>
    <row r="60812" spans="141:141">
      <c r="EK60812" s="598"/>
    </row>
    <row r="60813" spans="141:141">
      <c r="EK60813" s="598"/>
    </row>
    <row r="60814" spans="141:141">
      <c r="EK60814" s="598"/>
    </row>
    <row r="60815" spans="141:141">
      <c r="EK60815" s="598"/>
    </row>
    <row r="60816" spans="141:141">
      <c r="EK60816" s="598"/>
    </row>
    <row r="60817" spans="141:141">
      <c r="EK60817" s="598"/>
    </row>
    <row r="60818" spans="141:141">
      <c r="EK60818" s="598"/>
    </row>
    <row r="60819" spans="141:141">
      <c r="EK60819" s="598"/>
    </row>
    <row r="60820" spans="141:141">
      <c r="EK60820" s="598"/>
    </row>
    <row r="60821" spans="141:141">
      <c r="EK60821" s="598"/>
    </row>
    <row r="60822" spans="141:141">
      <c r="EK60822" s="598"/>
    </row>
    <row r="60823" spans="141:141">
      <c r="EK60823" s="598"/>
    </row>
    <row r="60824" spans="141:141">
      <c r="EK60824" s="598"/>
    </row>
    <row r="60825" spans="141:141">
      <c r="EK60825" s="598"/>
    </row>
    <row r="60826" spans="141:141">
      <c r="EK60826" s="598"/>
    </row>
    <row r="60827" spans="141:141">
      <c r="EK60827" s="598"/>
    </row>
    <row r="60828" spans="141:141">
      <c r="EK60828" s="598"/>
    </row>
    <row r="60829" spans="141:141">
      <c r="EK60829" s="598"/>
    </row>
    <row r="60830" spans="141:141">
      <c r="EK60830" s="598"/>
    </row>
    <row r="60831" spans="141:141">
      <c r="EK60831" s="598"/>
    </row>
    <row r="60832" spans="141:141">
      <c r="EK60832" s="598"/>
    </row>
    <row r="60833" spans="141:141">
      <c r="EK60833" s="598"/>
    </row>
    <row r="60834" spans="141:141">
      <c r="EK60834" s="598"/>
    </row>
    <row r="60835" spans="141:141">
      <c r="EK60835" s="598"/>
    </row>
    <row r="60836" spans="141:141">
      <c r="EK60836" s="598"/>
    </row>
    <row r="60837" spans="141:141">
      <c r="EK60837" s="598"/>
    </row>
    <row r="60838" spans="141:141">
      <c r="EK60838" s="598"/>
    </row>
    <row r="60839" spans="141:141">
      <c r="EK60839" s="598"/>
    </row>
    <row r="60840" spans="141:141">
      <c r="EK60840" s="598"/>
    </row>
    <row r="60841" spans="141:141">
      <c r="EK60841" s="598"/>
    </row>
    <row r="60842" spans="141:141">
      <c r="EK60842" s="598"/>
    </row>
    <row r="60843" spans="141:141">
      <c r="EK60843" s="598"/>
    </row>
    <row r="60844" spans="141:141">
      <c r="EK60844" s="598"/>
    </row>
    <row r="60845" spans="141:141">
      <c r="EK60845" s="598"/>
    </row>
    <row r="60846" spans="141:141">
      <c r="EK60846" s="598"/>
    </row>
    <row r="60847" spans="141:141">
      <c r="EK60847" s="598"/>
    </row>
    <row r="60848" spans="141:141">
      <c r="EK60848" s="598"/>
    </row>
    <row r="60849" spans="141:141">
      <c r="EK60849" s="598"/>
    </row>
    <row r="60850" spans="141:141">
      <c r="EK60850" s="598"/>
    </row>
    <row r="60851" spans="141:141">
      <c r="EK60851" s="598"/>
    </row>
    <row r="60852" spans="141:141">
      <c r="EK60852" s="598"/>
    </row>
    <row r="60853" spans="141:141">
      <c r="EK60853" s="598"/>
    </row>
    <row r="60854" spans="141:141">
      <c r="EK60854" s="598"/>
    </row>
    <row r="60855" spans="141:141">
      <c r="EK60855" s="598"/>
    </row>
    <row r="60856" spans="141:141">
      <c r="EK60856" s="598"/>
    </row>
    <row r="60857" spans="141:141">
      <c r="EK60857" s="598"/>
    </row>
    <row r="60858" spans="141:141">
      <c r="EK60858" s="598"/>
    </row>
    <row r="60859" spans="141:141">
      <c r="EK60859" s="598"/>
    </row>
    <row r="60860" spans="141:141">
      <c r="EK60860" s="598"/>
    </row>
    <row r="60861" spans="141:141">
      <c r="EK60861" s="598"/>
    </row>
    <row r="60862" spans="141:141">
      <c r="EK60862" s="598"/>
    </row>
    <row r="60863" spans="141:141">
      <c r="EK60863" s="598"/>
    </row>
    <row r="60864" spans="141:141">
      <c r="EK60864" s="598"/>
    </row>
    <row r="60865" spans="141:141">
      <c r="EK60865" s="598"/>
    </row>
    <row r="60866" spans="141:141">
      <c r="EK60866" s="598"/>
    </row>
    <row r="60867" spans="141:141">
      <c r="EK60867" s="598"/>
    </row>
    <row r="60868" spans="141:141">
      <c r="EK60868" s="598"/>
    </row>
    <row r="60869" spans="141:141">
      <c r="EK60869" s="598"/>
    </row>
    <row r="60870" spans="141:141">
      <c r="EK60870" s="598"/>
    </row>
    <row r="60871" spans="141:141">
      <c r="EK60871" s="598"/>
    </row>
    <row r="60872" spans="141:141">
      <c r="EK60872" s="598"/>
    </row>
    <row r="60873" spans="141:141">
      <c r="EK60873" s="598"/>
    </row>
    <row r="60874" spans="141:141">
      <c r="EK60874" s="598"/>
    </row>
    <row r="60875" spans="141:141">
      <c r="EK60875" s="598"/>
    </row>
    <row r="60876" spans="141:141">
      <c r="EK60876" s="598"/>
    </row>
    <row r="60877" spans="141:141">
      <c r="EK60877" s="598"/>
    </row>
    <row r="60878" spans="141:141">
      <c r="EK60878" s="598"/>
    </row>
    <row r="60879" spans="141:141">
      <c r="EK60879" s="598"/>
    </row>
    <row r="60880" spans="141:141">
      <c r="EK60880" s="598"/>
    </row>
    <row r="60881" spans="141:141">
      <c r="EK60881" s="598"/>
    </row>
    <row r="60882" spans="141:141">
      <c r="EK60882" s="598"/>
    </row>
    <row r="60883" spans="141:141">
      <c r="EK60883" s="598"/>
    </row>
    <row r="60884" spans="141:141">
      <c r="EK60884" s="598"/>
    </row>
    <row r="60885" spans="141:141">
      <c r="EK60885" s="598"/>
    </row>
    <row r="60886" spans="141:141">
      <c r="EK60886" s="598"/>
    </row>
    <row r="60887" spans="141:141">
      <c r="EK60887" s="598"/>
    </row>
    <row r="60888" spans="141:141">
      <c r="EK60888" s="598"/>
    </row>
    <row r="60889" spans="141:141">
      <c r="EK60889" s="598"/>
    </row>
    <row r="60890" spans="141:141">
      <c r="EK60890" s="598"/>
    </row>
    <row r="60891" spans="141:141">
      <c r="EK60891" s="598"/>
    </row>
    <row r="60892" spans="141:141">
      <c r="EK60892" s="598"/>
    </row>
    <row r="60893" spans="141:141">
      <c r="EK60893" s="598"/>
    </row>
    <row r="60894" spans="141:141">
      <c r="EK60894" s="598"/>
    </row>
    <row r="60895" spans="141:141">
      <c r="EK60895" s="598"/>
    </row>
    <row r="60896" spans="141:141">
      <c r="EK60896" s="598"/>
    </row>
    <row r="60897" spans="141:141">
      <c r="EK60897" s="598"/>
    </row>
    <row r="60898" spans="141:141">
      <c r="EK60898" s="598"/>
    </row>
    <row r="60899" spans="141:141">
      <c r="EK60899" s="598"/>
    </row>
    <row r="60900" spans="141:141">
      <c r="EK60900" s="598"/>
    </row>
    <row r="60901" spans="141:141">
      <c r="EK60901" s="598"/>
    </row>
    <row r="60902" spans="141:141">
      <c r="EK60902" s="598"/>
    </row>
    <row r="60903" spans="141:141">
      <c r="EK60903" s="598"/>
    </row>
    <row r="60904" spans="141:141">
      <c r="EK60904" s="598"/>
    </row>
    <row r="60905" spans="141:141">
      <c r="EK60905" s="598"/>
    </row>
    <row r="60906" spans="141:141">
      <c r="EK60906" s="598"/>
    </row>
    <row r="60907" spans="141:141">
      <c r="EK60907" s="598"/>
    </row>
    <row r="60908" spans="141:141">
      <c r="EK60908" s="598"/>
    </row>
    <row r="60909" spans="141:141">
      <c r="EK60909" s="598"/>
    </row>
    <row r="60910" spans="141:141">
      <c r="EK60910" s="598"/>
    </row>
    <row r="60911" spans="141:141">
      <c r="EK60911" s="598"/>
    </row>
    <row r="60912" spans="141:141">
      <c r="EK60912" s="598"/>
    </row>
    <row r="60913" spans="141:141">
      <c r="EK60913" s="598"/>
    </row>
    <row r="60914" spans="141:141">
      <c r="EK60914" s="598"/>
    </row>
    <row r="60915" spans="141:141">
      <c r="EK60915" s="598"/>
    </row>
    <row r="60916" spans="141:141">
      <c r="EK60916" s="598"/>
    </row>
    <row r="60917" spans="141:141">
      <c r="EK60917" s="598"/>
    </row>
    <row r="60918" spans="141:141">
      <c r="EK60918" s="598"/>
    </row>
    <row r="60919" spans="141:141">
      <c r="EK60919" s="598"/>
    </row>
    <row r="60920" spans="141:141">
      <c r="EK60920" s="598"/>
    </row>
    <row r="60921" spans="141:141">
      <c r="EK60921" s="598"/>
    </row>
    <row r="60922" spans="141:141">
      <c r="EK60922" s="598"/>
    </row>
    <row r="60923" spans="141:141">
      <c r="EK60923" s="598"/>
    </row>
    <row r="60924" spans="141:141">
      <c r="EK60924" s="598"/>
    </row>
    <row r="60925" spans="141:141">
      <c r="EK60925" s="598"/>
    </row>
    <row r="60926" spans="141:141">
      <c r="EK60926" s="598"/>
    </row>
    <row r="60927" spans="141:141">
      <c r="EK60927" s="598"/>
    </row>
    <row r="60928" spans="141:141">
      <c r="EK60928" s="598"/>
    </row>
    <row r="60929" spans="141:141">
      <c r="EK60929" s="598"/>
    </row>
    <row r="60930" spans="141:141">
      <c r="EK60930" s="598"/>
    </row>
    <row r="60931" spans="141:141">
      <c r="EK60931" s="598"/>
    </row>
    <row r="60932" spans="141:141">
      <c r="EK60932" s="598"/>
    </row>
    <row r="60933" spans="141:141">
      <c r="EK60933" s="598"/>
    </row>
    <row r="60934" spans="141:141">
      <c r="EK60934" s="598"/>
    </row>
    <row r="60935" spans="141:141">
      <c r="EK60935" s="598"/>
    </row>
    <row r="60936" spans="141:141">
      <c r="EK60936" s="598"/>
    </row>
    <row r="60937" spans="141:141">
      <c r="EK60937" s="598"/>
    </row>
    <row r="60938" spans="141:141">
      <c r="EK60938" s="598"/>
    </row>
    <row r="60939" spans="141:141">
      <c r="EK60939" s="598"/>
    </row>
    <row r="60940" spans="141:141">
      <c r="EK60940" s="598"/>
    </row>
    <row r="60941" spans="141:141">
      <c r="EK60941" s="598"/>
    </row>
    <row r="60942" spans="141:141">
      <c r="EK60942" s="598"/>
    </row>
    <row r="60943" spans="141:141">
      <c r="EK60943" s="598"/>
    </row>
    <row r="60944" spans="141:141">
      <c r="EK60944" s="598"/>
    </row>
    <row r="60945" spans="141:141">
      <c r="EK60945" s="598"/>
    </row>
    <row r="60946" spans="141:141">
      <c r="EK60946" s="598"/>
    </row>
    <row r="60947" spans="141:141">
      <c r="EK60947" s="598"/>
    </row>
    <row r="60948" spans="141:141">
      <c r="EK60948" s="598"/>
    </row>
    <row r="60949" spans="141:141">
      <c r="EK60949" s="598"/>
    </row>
    <row r="60950" spans="141:141">
      <c r="EK60950" s="598"/>
    </row>
    <row r="60951" spans="141:141">
      <c r="EK60951" s="598"/>
    </row>
    <row r="60952" spans="141:141">
      <c r="EK60952" s="598"/>
    </row>
    <row r="60953" spans="141:141">
      <c r="EK60953" s="598"/>
    </row>
    <row r="60954" spans="141:141">
      <c r="EK60954" s="598"/>
    </row>
    <row r="60955" spans="141:141">
      <c r="EK60955" s="598"/>
    </row>
    <row r="60956" spans="141:141">
      <c r="EK60956" s="598"/>
    </row>
    <row r="60957" spans="141:141">
      <c r="EK60957" s="598"/>
    </row>
    <row r="60958" spans="141:141">
      <c r="EK60958" s="598"/>
    </row>
    <row r="60959" spans="141:141">
      <c r="EK60959" s="598"/>
    </row>
    <row r="60960" spans="141:141">
      <c r="EK60960" s="598"/>
    </row>
    <row r="60961" spans="141:141">
      <c r="EK60961" s="598"/>
    </row>
    <row r="60962" spans="141:141">
      <c r="EK60962" s="598"/>
    </row>
    <row r="60963" spans="141:141">
      <c r="EK60963" s="598"/>
    </row>
    <row r="60964" spans="141:141">
      <c r="EK60964" s="598"/>
    </row>
    <row r="60965" spans="141:141">
      <c r="EK60965" s="598"/>
    </row>
    <row r="60966" spans="141:141">
      <c r="EK60966" s="598"/>
    </row>
    <row r="60967" spans="141:141">
      <c r="EK60967" s="598"/>
    </row>
    <row r="60968" spans="141:141">
      <c r="EK60968" s="598"/>
    </row>
    <row r="60969" spans="141:141">
      <c r="EK60969" s="598"/>
    </row>
    <row r="60970" spans="141:141">
      <c r="EK60970" s="598"/>
    </row>
    <row r="60971" spans="141:141">
      <c r="EK60971" s="598"/>
    </row>
    <row r="60972" spans="141:141">
      <c r="EK60972" s="598"/>
    </row>
    <row r="60973" spans="141:141">
      <c r="EK60973" s="598"/>
    </row>
    <row r="60974" spans="141:141">
      <c r="EK60974" s="598"/>
    </row>
    <row r="60975" spans="141:141">
      <c r="EK60975" s="598"/>
    </row>
    <row r="60976" spans="141:141">
      <c r="EK60976" s="598"/>
    </row>
    <row r="60977" spans="141:141">
      <c r="EK60977" s="598"/>
    </row>
    <row r="60978" spans="141:141">
      <c r="EK60978" s="598"/>
    </row>
    <row r="60979" spans="141:141">
      <c r="EK60979" s="598"/>
    </row>
    <row r="60980" spans="141:141">
      <c r="EK60980" s="598"/>
    </row>
    <row r="60981" spans="141:141">
      <c r="EK60981" s="598"/>
    </row>
    <row r="60982" spans="141:141">
      <c r="EK60982" s="598"/>
    </row>
    <row r="60983" spans="141:141">
      <c r="EK60983" s="598"/>
    </row>
    <row r="60984" spans="141:141">
      <c r="EK60984" s="598"/>
    </row>
    <row r="60985" spans="141:141">
      <c r="EK60985" s="598"/>
    </row>
    <row r="60986" spans="141:141">
      <c r="EK60986" s="598"/>
    </row>
    <row r="60987" spans="141:141">
      <c r="EK60987" s="598"/>
    </row>
    <row r="60988" spans="141:141">
      <c r="EK60988" s="598"/>
    </row>
    <row r="60989" spans="141:141">
      <c r="EK60989" s="598"/>
    </row>
    <row r="60990" spans="141:141">
      <c r="EK60990" s="598"/>
    </row>
    <row r="60991" spans="141:141">
      <c r="EK60991" s="598"/>
    </row>
    <row r="60992" spans="141:141">
      <c r="EK60992" s="598"/>
    </row>
    <row r="60993" spans="141:141">
      <c r="EK60993" s="598"/>
    </row>
    <row r="60994" spans="141:141">
      <c r="EK60994" s="598"/>
    </row>
    <row r="60995" spans="141:141">
      <c r="EK60995" s="598"/>
    </row>
    <row r="60996" spans="141:141">
      <c r="EK60996" s="598"/>
    </row>
    <row r="60997" spans="141:141">
      <c r="EK60997" s="598"/>
    </row>
    <row r="60998" spans="141:141">
      <c r="EK60998" s="598"/>
    </row>
    <row r="60999" spans="141:141">
      <c r="EK60999" s="598"/>
    </row>
    <row r="61000" spans="141:141">
      <c r="EK61000" s="598"/>
    </row>
    <row r="61001" spans="141:141">
      <c r="EK61001" s="598"/>
    </row>
    <row r="61002" spans="141:141">
      <c r="EK61002" s="598"/>
    </row>
    <row r="61003" spans="141:141">
      <c r="EK61003" s="598"/>
    </row>
    <row r="61004" spans="141:141">
      <c r="EK61004" s="598"/>
    </row>
    <row r="61005" spans="141:141">
      <c r="EK61005" s="598"/>
    </row>
    <row r="61006" spans="141:141">
      <c r="EK61006" s="598"/>
    </row>
    <row r="61007" spans="141:141">
      <c r="EK61007" s="598"/>
    </row>
    <row r="61008" spans="141:141">
      <c r="EK61008" s="598"/>
    </row>
    <row r="61009" spans="141:141">
      <c r="EK61009" s="598"/>
    </row>
    <row r="61010" spans="141:141">
      <c r="EK61010" s="598"/>
    </row>
    <row r="61011" spans="141:141">
      <c r="EK61011" s="598"/>
    </row>
    <row r="61012" spans="141:141">
      <c r="EK61012" s="598"/>
    </row>
    <row r="61013" spans="141:141">
      <c r="EK61013" s="598"/>
    </row>
    <row r="61014" spans="141:141">
      <c r="EK61014" s="598"/>
    </row>
    <row r="61015" spans="141:141">
      <c r="EK61015" s="598"/>
    </row>
    <row r="61016" spans="141:141">
      <c r="EK61016" s="598"/>
    </row>
    <row r="61017" spans="141:141">
      <c r="EK61017" s="598"/>
    </row>
    <row r="61018" spans="141:141">
      <c r="EK61018" s="598"/>
    </row>
    <row r="61019" spans="141:141">
      <c r="EK61019" s="598"/>
    </row>
    <row r="61020" spans="141:141">
      <c r="EK61020" s="598"/>
    </row>
    <row r="61021" spans="141:141">
      <c r="EK61021" s="598"/>
    </row>
    <row r="61022" spans="141:141">
      <c r="EK61022" s="598"/>
    </row>
    <row r="61023" spans="141:141">
      <c r="EK61023" s="598"/>
    </row>
    <row r="61024" spans="141:141">
      <c r="EK61024" s="598"/>
    </row>
    <row r="61025" spans="141:141">
      <c r="EK61025" s="598"/>
    </row>
    <row r="61026" spans="141:141">
      <c r="EK61026" s="598"/>
    </row>
    <row r="61027" spans="141:141">
      <c r="EK61027" s="598"/>
    </row>
    <row r="61028" spans="141:141">
      <c r="EK61028" s="598"/>
    </row>
    <row r="61029" spans="141:141">
      <c r="EK61029" s="598"/>
    </row>
    <row r="61030" spans="141:141">
      <c r="EK61030" s="598"/>
    </row>
    <row r="61031" spans="141:141">
      <c r="EK61031" s="598"/>
    </row>
    <row r="61032" spans="141:141">
      <c r="EK61032" s="598"/>
    </row>
    <row r="61033" spans="141:141">
      <c r="EK61033" s="598"/>
    </row>
    <row r="61034" spans="141:141">
      <c r="EK61034" s="598"/>
    </row>
    <row r="61035" spans="141:141">
      <c r="EK61035" s="598"/>
    </row>
    <row r="61036" spans="141:141">
      <c r="EK61036" s="598"/>
    </row>
    <row r="61037" spans="141:141">
      <c r="EK61037" s="598"/>
    </row>
    <row r="61038" spans="141:141">
      <c r="EK61038" s="598"/>
    </row>
    <row r="61039" spans="141:141">
      <c r="EK61039" s="598"/>
    </row>
    <row r="61040" spans="141:141">
      <c r="EK61040" s="598"/>
    </row>
    <row r="61041" spans="141:141">
      <c r="EK61041" s="598"/>
    </row>
    <row r="61042" spans="141:141">
      <c r="EK61042" s="598"/>
    </row>
    <row r="61043" spans="141:141">
      <c r="EK61043" s="598"/>
    </row>
    <row r="61044" spans="141:141">
      <c r="EK61044" s="598"/>
    </row>
    <row r="61045" spans="141:141">
      <c r="EK61045" s="598"/>
    </row>
    <row r="61046" spans="141:141">
      <c r="EK61046" s="598"/>
    </row>
    <row r="61047" spans="141:141">
      <c r="EK61047" s="598"/>
    </row>
    <row r="61048" spans="141:141">
      <c r="EK61048" s="598"/>
    </row>
    <row r="61049" spans="141:141">
      <c r="EK61049" s="598"/>
    </row>
    <row r="61050" spans="141:141">
      <c r="EK61050" s="598"/>
    </row>
    <row r="61051" spans="141:141">
      <c r="EK61051" s="598"/>
    </row>
    <row r="61052" spans="141:141">
      <c r="EK61052" s="598"/>
    </row>
    <row r="61053" spans="141:141">
      <c r="EK61053" s="598"/>
    </row>
    <row r="61054" spans="141:141">
      <c r="EK61054" s="598"/>
    </row>
    <row r="61055" spans="141:141">
      <c r="EK61055" s="598"/>
    </row>
    <row r="61056" spans="141:141">
      <c r="EK61056" s="598"/>
    </row>
    <row r="61057" spans="141:141">
      <c r="EK61057" s="598"/>
    </row>
    <row r="61058" spans="141:141">
      <c r="EK61058" s="598"/>
    </row>
    <row r="61059" spans="141:141">
      <c r="EK61059" s="598"/>
    </row>
    <row r="61060" spans="141:141">
      <c r="EK61060" s="598"/>
    </row>
    <row r="61061" spans="141:141">
      <c r="EK61061" s="598"/>
    </row>
    <row r="61062" spans="141:141">
      <c r="EK61062" s="598"/>
    </row>
    <row r="61063" spans="141:141">
      <c r="EK61063" s="598"/>
    </row>
    <row r="61064" spans="141:141">
      <c r="EK61064" s="598"/>
    </row>
    <row r="61065" spans="141:141">
      <c r="EK61065" s="598"/>
    </row>
    <row r="61066" spans="141:141">
      <c r="EK61066" s="598"/>
    </row>
    <row r="61067" spans="141:141">
      <c r="EK61067" s="598"/>
    </row>
    <row r="61068" spans="141:141">
      <c r="EK61068" s="598"/>
    </row>
    <row r="61069" spans="141:141">
      <c r="EK61069" s="598"/>
    </row>
    <row r="61070" spans="141:141">
      <c r="EK61070" s="598"/>
    </row>
    <row r="61071" spans="141:141">
      <c r="EK61071" s="598"/>
    </row>
    <row r="61072" spans="141:141">
      <c r="EK61072" s="598"/>
    </row>
    <row r="61073" spans="141:141">
      <c r="EK61073" s="598"/>
    </row>
    <row r="61074" spans="141:141">
      <c r="EK61074" s="598"/>
    </row>
    <row r="61075" spans="141:141">
      <c r="EK61075" s="598"/>
    </row>
    <row r="61076" spans="141:141">
      <c r="EK61076" s="598"/>
    </row>
    <row r="61077" spans="141:141">
      <c r="EK61077" s="598"/>
    </row>
    <row r="61078" spans="141:141">
      <c r="EK61078" s="598"/>
    </row>
    <row r="61079" spans="141:141">
      <c r="EK61079" s="598"/>
    </row>
    <row r="61080" spans="141:141">
      <c r="EK61080" s="598"/>
    </row>
    <row r="61081" spans="141:141">
      <c r="EK61081" s="598"/>
    </row>
    <row r="61082" spans="141:141">
      <c r="EK61082" s="598"/>
    </row>
    <row r="61083" spans="141:141">
      <c r="EK61083" s="598"/>
    </row>
    <row r="61084" spans="141:141">
      <c r="EK61084" s="598"/>
    </row>
    <row r="61085" spans="141:141">
      <c r="EK61085" s="598"/>
    </row>
    <row r="61086" spans="141:141">
      <c r="EK61086" s="598"/>
    </row>
    <row r="61087" spans="141:141">
      <c r="EK61087" s="598"/>
    </row>
    <row r="61088" spans="141:141">
      <c r="EK61088" s="598"/>
    </row>
    <row r="61089" spans="141:141">
      <c r="EK61089" s="598"/>
    </row>
    <row r="61090" spans="141:141">
      <c r="EK61090" s="598"/>
    </row>
    <row r="61091" spans="141:141">
      <c r="EK61091" s="598"/>
    </row>
    <row r="61092" spans="141:141">
      <c r="EK61092" s="598"/>
    </row>
    <row r="61093" spans="141:141">
      <c r="EK61093" s="598"/>
    </row>
    <row r="61094" spans="141:141">
      <c r="EK61094" s="598"/>
    </row>
    <row r="61095" spans="141:141">
      <c r="EK61095" s="598"/>
    </row>
    <row r="61096" spans="141:141">
      <c r="EK61096" s="598"/>
    </row>
    <row r="61097" spans="141:141">
      <c r="EK61097" s="598"/>
    </row>
    <row r="61098" spans="141:141">
      <c r="EK61098" s="598"/>
    </row>
    <row r="61099" spans="141:141">
      <c r="EK61099" s="598"/>
    </row>
    <row r="61100" spans="141:141">
      <c r="EK61100" s="598"/>
    </row>
    <row r="61101" spans="141:141">
      <c r="EK61101" s="598"/>
    </row>
    <row r="61102" spans="141:141">
      <c r="EK61102" s="598"/>
    </row>
    <row r="61103" spans="141:141">
      <c r="EK61103" s="598"/>
    </row>
    <row r="61104" spans="141:141">
      <c r="EK61104" s="598"/>
    </row>
    <row r="61105" spans="141:141">
      <c r="EK61105" s="598"/>
    </row>
    <row r="61106" spans="141:141">
      <c r="EK61106" s="598"/>
    </row>
    <row r="61107" spans="141:141">
      <c r="EK61107" s="598"/>
    </row>
    <row r="61108" spans="141:141">
      <c r="EK61108" s="598"/>
    </row>
    <row r="61109" spans="141:141">
      <c r="EK61109" s="598"/>
    </row>
    <row r="61110" spans="141:141">
      <c r="EK61110" s="598"/>
    </row>
    <row r="61111" spans="141:141">
      <c r="EK61111" s="598"/>
    </row>
    <row r="61112" spans="141:141">
      <c r="EK61112" s="598"/>
    </row>
    <row r="61113" spans="141:141">
      <c r="EK61113" s="598"/>
    </row>
    <row r="61114" spans="141:141">
      <c r="EK61114" s="598"/>
    </row>
    <row r="61115" spans="141:141">
      <c r="EK61115" s="598"/>
    </row>
    <row r="61116" spans="141:141">
      <c r="EK61116" s="598"/>
    </row>
    <row r="61117" spans="141:141">
      <c r="EK61117" s="598"/>
    </row>
    <row r="61118" spans="141:141">
      <c r="EK61118" s="598"/>
    </row>
    <row r="61119" spans="141:141">
      <c r="EK61119" s="598"/>
    </row>
    <row r="61120" spans="141:141">
      <c r="EK61120" s="598"/>
    </row>
    <row r="61121" spans="141:141">
      <c r="EK61121" s="598"/>
    </row>
    <row r="61122" spans="141:141">
      <c r="EK61122" s="598"/>
    </row>
    <row r="61123" spans="141:141">
      <c r="EK61123" s="598"/>
    </row>
    <row r="61124" spans="141:141">
      <c r="EK61124" s="598"/>
    </row>
    <row r="61125" spans="141:141">
      <c r="EK61125" s="598"/>
    </row>
    <row r="61126" spans="141:141">
      <c r="EK61126" s="598"/>
    </row>
    <row r="61127" spans="141:141">
      <c r="EK61127" s="598"/>
    </row>
    <row r="61128" spans="141:141">
      <c r="EK61128" s="598"/>
    </row>
    <row r="61129" spans="141:141">
      <c r="EK61129" s="598"/>
    </row>
    <row r="61130" spans="141:141">
      <c r="EK61130" s="598"/>
    </row>
    <row r="61131" spans="141:141">
      <c r="EK61131" s="598"/>
    </row>
    <row r="61132" spans="141:141">
      <c r="EK61132" s="598"/>
    </row>
    <row r="61133" spans="141:141">
      <c r="EK61133" s="598"/>
    </row>
    <row r="61134" spans="141:141">
      <c r="EK61134" s="598"/>
    </row>
    <row r="61135" spans="141:141">
      <c r="EK61135" s="598"/>
    </row>
    <row r="61136" spans="141:141">
      <c r="EK61136" s="598"/>
    </row>
    <row r="61137" spans="141:141">
      <c r="EK61137" s="598"/>
    </row>
    <row r="61138" spans="141:141">
      <c r="EK61138" s="598"/>
    </row>
    <row r="61139" spans="141:141">
      <c r="EK61139" s="598"/>
    </row>
    <row r="61140" spans="141:141">
      <c r="EK61140" s="598"/>
    </row>
    <row r="61141" spans="141:141">
      <c r="EK61141" s="598"/>
    </row>
    <row r="61142" spans="141:141">
      <c r="EK61142" s="598"/>
    </row>
    <row r="61143" spans="141:141">
      <c r="EK61143" s="598"/>
    </row>
    <row r="61144" spans="141:141">
      <c r="EK61144" s="598"/>
    </row>
    <row r="61145" spans="141:141">
      <c r="EK61145" s="598"/>
    </row>
    <row r="61146" spans="141:141">
      <c r="EK61146" s="598"/>
    </row>
    <row r="61147" spans="141:141">
      <c r="EK61147" s="598"/>
    </row>
    <row r="61148" spans="141:141">
      <c r="EK61148" s="598"/>
    </row>
    <row r="61149" spans="141:141">
      <c r="EK61149" s="598"/>
    </row>
    <row r="61150" spans="141:141">
      <c r="EK61150" s="598"/>
    </row>
    <row r="61151" spans="141:141">
      <c r="EK61151" s="598"/>
    </row>
    <row r="61152" spans="141:141">
      <c r="EK61152" s="598"/>
    </row>
    <row r="61153" spans="141:141">
      <c r="EK61153" s="598"/>
    </row>
    <row r="61154" spans="141:141">
      <c r="EK61154" s="598"/>
    </row>
    <row r="61155" spans="141:141">
      <c r="EK61155" s="598"/>
    </row>
    <row r="61156" spans="141:141">
      <c r="EK61156" s="598"/>
    </row>
    <row r="61157" spans="141:141">
      <c r="EK61157" s="598"/>
    </row>
    <row r="61158" spans="141:141">
      <c r="EK61158" s="598"/>
    </row>
    <row r="61159" spans="141:141">
      <c r="EK61159" s="598"/>
    </row>
    <row r="61160" spans="141:141">
      <c r="EK61160" s="598"/>
    </row>
    <row r="61161" spans="141:141">
      <c r="EK61161" s="598"/>
    </row>
    <row r="61162" spans="141:141">
      <c r="EK61162" s="598"/>
    </row>
    <row r="61163" spans="141:141">
      <c r="EK61163" s="598"/>
    </row>
    <row r="61164" spans="141:141">
      <c r="EK61164" s="598"/>
    </row>
    <row r="61165" spans="141:141">
      <c r="EK61165" s="598"/>
    </row>
    <row r="61166" spans="141:141">
      <c r="EK61166" s="598"/>
    </row>
    <row r="61167" spans="141:141">
      <c r="EK61167" s="598"/>
    </row>
    <row r="61168" spans="141:141">
      <c r="EK61168" s="598"/>
    </row>
    <row r="61169" spans="141:141">
      <c r="EK61169" s="598"/>
    </row>
    <row r="61170" spans="141:141">
      <c r="EK61170" s="598"/>
    </row>
    <row r="61171" spans="141:141">
      <c r="EK61171" s="598"/>
    </row>
    <row r="61172" spans="141:141">
      <c r="EK61172" s="598"/>
    </row>
    <row r="61173" spans="141:141">
      <c r="EK61173" s="598"/>
    </row>
    <row r="61174" spans="141:141">
      <c r="EK61174" s="598"/>
    </row>
    <row r="61175" spans="141:141">
      <c r="EK61175" s="598"/>
    </row>
    <row r="61176" spans="141:141">
      <c r="EK61176" s="598"/>
    </row>
    <row r="61177" spans="141:141">
      <c r="EK61177" s="598"/>
    </row>
    <row r="61178" spans="141:141">
      <c r="EK61178" s="598"/>
    </row>
    <row r="61179" spans="141:141">
      <c r="EK61179" s="598"/>
    </row>
    <row r="61180" spans="141:141">
      <c r="EK61180" s="598"/>
    </row>
    <row r="61181" spans="141:141">
      <c r="EK61181" s="598"/>
    </row>
    <row r="61182" spans="141:141">
      <c r="EK61182" s="598"/>
    </row>
    <row r="61183" spans="141:141">
      <c r="EK61183" s="598"/>
    </row>
    <row r="61184" spans="141:141">
      <c r="EK61184" s="598"/>
    </row>
    <row r="61185" spans="141:141">
      <c r="EK61185" s="598"/>
    </row>
    <row r="61186" spans="141:141">
      <c r="EK61186" s="598"/>
    </row>
    <row r="61187" spans="141:141">
      <c r="EK61187" s="598"/>
    </row>
    <row r="61188" spans="141:141">
      <c r="EK61188" s="598"/>
    </row>
    <row r="61189" spans="141:141">
      <c r="EK61189" s="598"/>
    </row>
    <row r="61190" spans="141:141">
      <c r="EK61190" s="598"/>
    </row>
    <row r="61191" spans="141:141">
      <c r="EK61191" s="598"/>
    </row>
    <row r="61192" spans="141:141">
      <c r="EK61192" s="598"/>
    </row>
    <row r="61193" spans="141:141">
      <c r="EK61193" s="598"/>
    </row>
    <row r="61194" spans="141:141">
      <c r="EK61194" s="598"/>
    </row>
    <row r="61195" spans="141:141">
      <c r="EK61195" s="598"/>
    </row>
    <row r="61196" spans="141:141">
      <c r="EK61196" s="598"/>
    </row>
    <row r="61197" spans="141:141">
      <c r="EK61197" s="598"/>
    </row>
    <row r="61198" spans="141:141">
      <c r="EK61198" s="598"/>
    </row>
    <row r="61199" spans="141:141">
      <c r="EK61199" s="598"/>
    </row>
    <row r="61200" spans="141:141">
      <c r="EK61200" s="598"/>
    </row>
    <row r="61201" spans="141:141">
      <c r="EK61201" s="598"/>
    </row>
    <row r="61202" spans="141:141">
      <c r="EK61202" s="598"/>
    </row>
    <row r="61203" spans="141:141">
      <c r="EK61203" s="598"/>
    </row>
    <row r="61204" spans="141:141">
      <c r="EK61204" s="598"/>
    </row>
    <row r="61205" spans="141:141">
      <c r="EK61205" s="598"/>
    </row>
    <row r="61206" spans="141:141">
      <c r="EK61206" s="598"/>
    </row>
    <row r="61207" spans="141:141">
      <c r="EK61207" s="598"/>
    </row>
    <row r="61208" spans="141:141">
      <c r="EK61208" s="598"/>
    </row>
    <row r="61209" spans="141:141">
      <c r="EK61209" s="598"/>
    </row>
    <row r="61210" spans="141:141">
      <c r="EK61210" s="598"/>
    </row>
    <row r="61211" spans="141:141">
      <c r="EK61211" s="598"/>
    </row>
    <row r="61212" spans="141:141">
      <c r="EK61212" s="598"/>
    </row>
    <row r="61213" spans="141:141">
      <c r="EK61213" s="598"/>
    </row>
    <row r="61214" spans="141:141">
      <c r="EK61214" s="598"/>
    </row>
    <row r="61215" spans="141:141">
      <c r="EK61215" s="598"/>
    </row>
    <row r="61216" spans="141:141">
      <c r="EK61216" s="598"/>
    </row>
    <row r="61217" spans="141:141">
      <c r="EK61217" s="598"/>
    </row>
    <row r="61218" spans="141:141">
      <c r="EK61218" s="598"/>
    </row>
    <row r="61219" spans="141:141">
      <c r="EK61219" s="598"/>
    </row>
    <row r="61220" spans="141:141">
      <c r="EK61220" s="598"/>
    </row>
    <row r="61221" spans="141:141">
      <c r="EK61221" s="598"/>
    </row>
    <row r="61222" spans="141:141">
      <c r="EK61222" s="598"/>
    </row>
    <row r="61223" spans="141:141">
      <c r="EK61223" s="598"/>
    </row>
    <row r="61224" spans="141:141">
      <c r="EK61224" s="598"/>
    </row>
    <row r="61225" spans="141:141">
      <c r="EK61225" s="598"/>
    </row>
    <row r="61226" spans="141:141">
      <c r="EK61226" s="598"/>
    </row>
    <row r="61227" spans="141:141">
      <c r="EK61227" s="598"/>
    </row>
    <row r="61228" spans="141:141">
      <c r="EK61228" s="598"/>
    </row>
    <row r="61229" spans="141:141">
      <c r="EK61229" s="598"/>
    </row>
    <row r="61230" spans="141:141">
      <c r="EK61230" s="598"/>
    </row>
    <row r="61231" spans="141:141">
      <c r="EK61231" s="598"/>
    </row>
    <row r="61232" spans="141:141">
      <c r="EK61232" s="598"/>
    </row>
    <row r="61233" spans="141:141">
      <c r="EK61233" s="598"/>
    </row>
    <row r="61234" spans="141:141">
      <c r="EK61234" s="598"/>
    </row>
    <row r="61235" spans="141:141">
      <c r="EK61235" s="598"/>
    </row>
    <row r="61236" spans="141:141">
      <c r="EK61236" s="598"/>
    </row>
    <row r="61237" spans="141:141">
      <c r="EK61237" s="598"/>
    </row>
    <row r="61238" spans="141:141">
      <c r="EK61238" s="598"/>
    </row>
    <row r="61239" spans="141:141">
      <c r="EK61239" s="598"/>
    </row>
    <row r="61240" spans="141:141">
      <c r="EK61240" s="598"/>
    </row>
    <row r="61241" spans="141:141">
      <c r="EK61241" s="598"/>
    </row>
    <row r="61242" spans="141:141">
      <c r="EK61242" s="598"/>
    </row>
    <row r="61243" spans="141:141">
      <c r="EK61243" s="598"/>
    </row>
    <row r="61244" spans="141:141">
      <c r="EK61244" s="598"/>
    </row>
    <row r="61245" spans="141:141">
      <c r="EK61245" s="598"/>
    </row>
    <row r="61246" spans="141:141">
      <c r="EK61246" s="598"/>
    </row>
    <row r="61247" spans="141:141">
      <c r="EK61247" s="598"/>
    </row>
    <row r="61248" spans="141:141">
      <c r="EK61248" s="598"/>
    </row>
    <row r="61249" spans="141:141">
      <c r="EK61249" s="598"/>
    </row>
    <row r="61250" spans="141:141">
      <c r="EK61250" s="598"/>
    </row>
    <row r="61251" spans="141:141">
      <c r="EK61251" s="598"/>
    </row>
    <row r="61252" spans="141:141">
      <c r="EK61252" s="598"/>
    </row>
    <row r="61253" spans="141:141">
      <c r="EK61253" s="598"/>
    </row>
    <row r="61254" spans="141:141">
      <c r="EK61254" s="598"/>
    </row>
    <row r="61255" spans="141:141">
      <c r="EK61255" s="598"/>
    </row>
    <row r="61256" spans="141:141">
      <c r="EK61256" s="598"/>
    </row>
    <row r="61257" spans="141:141">
      <c r="EK61257" s="598"/>
    </row>
    <row r="61258" spans="141:141">
      <c r="EK61258" s="598"/>
    </row>
    <row r="61259" spans="141:141">
      <c r="EK61259" s="598"/>
    </row>
    <row r="61260" spans="141:141">
      <c r="EK61260" s="598"/>
    </row>
    <row r="61261" spans="141:141">
      <c r="EK61261" s="598"/>
    </row>
    <row r="61262" spans="141:141">
      <c r="EK61262" s="598"/>
    </row>
    <row r="61263" spans="141:141">
      <c r="EK61263" s="598"/>
    </row>
    <row r="61264" spans="141:141">
      <c r="EK61264" s="598"/>
    </row>
    <row r="61265" spans="141:141">
      <c r="EK61265" s="598"/>
    </row>
    <row r="61266" spans="141:141">
      <c r="EK61266" s="598"/>
    </row>
    <row r="61267" spans="141:141">
      <c r="EK61267" s="598"/>
    </row>
    <row r="61268" spans="141:141">
      <c r="EK61268" s="598"/>
    </row>
    <row r="61269" spans="141:141">
      <c r="EK61269" s="598"/>
    </row>
    <row r="61270" spans="141:141">
      <c r="EK61270" s="598"/>
    </row>
    <row r="61271" spans="141:141">
      <c r="EK61271" s="598"/>
    </row>
    <row r="61272" spans="141:141">
      <c r="EK61272" s="598"/>
    </row>
    <row r="61273" spans="141:141">
      <c r="EK61273" s="598"/>
    </row>
    <row r="61274" spans="141:141">
      <c r="EK61274" s="598"/>
    </row>
    <row r="61275" spans="141:141">
      <c r="EK61275" s="598"/>
    </row>
    <row r="61276" spans="141:141">
      <c r="EK61276" s="598"/>
    </row>
    <row r="61277" spans="141:141">
      <c r="EK61277" s="598"/>
    </row>
    <row r="61278" spans="141:141">
      <c r="EK61278" s="598"/>
    </row>
    <row r="61279" spans="141:141">
      <c r="EK61279" s="598"/>
    </row>
    <row r="61280" spans="141:141">
      <c r="EK61280" s="598"/>
    </row>
    <row r="61281" spans="141:141">
      <c r="EK61281" s="598"/>
    </row>
    <row r="61282" spans="141:141">
      <c r="EK61282" s="598"/>
    </row>
    <row r="61283" spans="141:141">
      <c r="EK61283" s="598"/>
    </row>
    <row r="61284" spans="141:141">
      <c r="EK61284" s="598"/>
    </row>
    <row r="61285" spans="141:141">
      <c r="EK61285" s="598"/>
    </row>
    <row r="61286" spans="141:141">
      <c r="EK61286" s="598"/>
    </row>
    <row r="61287" spans="141:141">
      <c r="EK61287" s="598"/>
    </row>
    <row r="61288" spans="141:141">
      <c r="EK61288" s="598"/>
    </row>
    <row r="61289" spans="141:141">
      <c r="EK61289" s="598"/>
    </row>
    <row r="61290" spans="141:141">
      <c r="EK61290" s="598"/>
    </row>
    <row r="61291" spans="141:141">
      <c r="EK61291" s="598"/>
    </row>
    <row r="61292" spans="141:141">
      <c r="EK61292" s="598"/>
    </row>
    <row r="61293" spans="141:141">
      <c r="EK61293" s="598"/>
    </row>
    <row r="61294" spans="141:141">
      <c r="EK61294" s="598"/>
    </row>
    <row r="61295" spans="141:141">
      <c r="EK61295" s="598"/>
    </row>
    <row r="61296" spans="141:141">
      <c r="EK61296" s="598"/>
    </row>
    <row r="61297" spans="141:141">
      <c r="EK61297" s="598"/>
    </row>
    <row r="61298" spans="141:141">
      <c r="EK61298" s="598"/>
    </row>
    <row r="61299" spans="141:141">
      <c r="EK61299" s="598"/>
    </row>
    <row r="61300" spans="141:141">
      <c r="EK61300" s="598"/>
    </row>
    <row r="61301" spans="141:141">
      <c r="EK61301" s="598"/>
    </row>
    <row r="61302" spans="141:141">
      <c r="EK61302" s="598"/>
    </row>
    <row r="61303" spans="141:141">
      <c r="EK61303" s="598"/>
    </row>
    <row r="61304" spans="141:141">
      <c r="EK61304" s="598"/>
    </row>
    <row r="61305" spans="141:141">
      <c r="EK61305" s="598"/>
    </row>
    <row r="61306" spans="141:141">
      <c r="EK61306" s="598"/>
    </row>
    <row r="61307" spans="141:141">
      <c r="EK61307" s="598"/>
    </row>
    <row r="61308" spans="141:141">
      <c r="EK61308" s="598"/>
    </row>
    <row r="61309" spans="141:141">
      <c r="EK61309" s="598"/>
    </row>
    <row r="61310" spans="141:141">
      <c r="EK61310" s="598"/>
    </row>
    <row r="61311" spans="141:141">
      <c r="EK61311" s="598"/>
    </row>
    <row r="61312" spans="141:141">
      <c r="EK61312" s="598"/>
    </row>
    <row r="61313" spans="141:141">
      <c r="EK61313" s="598"/>
    </row>
    <row r="61314" spans="141:141">
      <c r="EK61314" s="598"/>
    </row>
    <row r="61315" spans="141:141">
      <c r="EK61315" s="598"/>
    </row>
    <row r="61316" spans="141:141">
      <c r="EK61316" s="598"/>
    </row>
    <row r="61317" spans="141:141">
      <c r="EK61317" s="598"/>
    </row>
    <row r="61318" spans="141:141">
      <c r="EK61318" s="598"/>
    </row>
    <row r="61319" spans="141:141">
      <c r="EK61319" s="598"/>
    </row>
    <row r="61320" spans="141:141">
      <c r="EK61320" s="598"/>
    </row>
    <row r="61321" spans="141:141">
      <c r="EK61321" s="598"/>
    </row>
    <row r="61322" spans="141:141">
      <c r="EK61322" s="598"/>
    </row>
    <row r="61323" spans="141:141">
      <c r="EK61323" s="598"/>
    </row>
    <row r="61324" spans="141:141">
      <c r="EK61324" s="598"/>
    </row>
    <row r="61325" spans="141:141">
      <c r="EK61325" s="598"/>
    </row>
    <row r="61326" spans="141:141">
      <c r="EK61326" s="598"/>
    </row>
    <row r="61327" spans="141:141">
      <c r="EK61327" s="598"/>
    </row>
    <row r="61328" spans="141:141">
      <c r="EK61328" s="598"/>
    </row>
    <row r="61329" spans="141:141">
      <c r="EK61329" s="598"/>
    </row>
    <row r="61330" spans="141:141">
      <c r="EK61330" s="598"/>
    </row>
    <row r="61331" spans="141:141">
      <c r="EK61331" s="598"/>
    </row>
    <row r="61332" spans="141:141">
      <c r="EK61332" s="598"/>
    </row>
    <row r="61333" spans="141:141">
      <c r="EK61333" s="598"/>
    </row>
    <row r="61334" spans="141:141">
      <c r="EK61334" s="598"/>
    </row>
    <row r="61335" spans="141:141">
      <c r="EK61335" s="598"/>
    </row>
    <row r="61336" spans="141:141">
      <c r="EK61336" s="598"/>
    </row>
    <row r="61337" spans="141:141">
      <c r="EK61337" s="598"/>
    </row>
    <row r="61338" spans="141:141">
      <c r="EK61338" s="598"/>
    </row>
    <row r="61339" spans="141:141">
      <c r="EK61339" s="598"/>
    </row>
    <row r="61340" spans="141:141">
      <c r="EK61340" s="598"/>
    </row>
    <row r="61341" spans="141:141">
      <c r="EK61341" s="598"/>
    </row>
    <row r="61342" spans="141:141">
      <c r="EK61342" s="598"/>
    </row>
    <row r="61343" spans="141:141">
      <c r="EK61343" s="598"/>
    </row>
    <row r="61344" spans="141:141">
      <c r="EK61344" s="598"/>
    </row>
    <row r="61345" spans="141:141">
      <c r="EK61345" s="598"/>
    </row>
    <row r="61346" spans="141:141">
      <c r="EK61346" s="598"/>
    </row>
    <row r="61347" spans="141:141">
      <c r="EK61347" s="598"/>
    </row>
    <row r="61348" spans="141:141">
      <c r="EK61348" s="598"/>
    </row>
    <row r="61349" spans="141:141">
      <c r="EK61349" s="598"/>
    </row>
    <row r="61350" spans="141:141">
      <c r="EK61350" s="598"/>
    </row>
    <row r="61351" spans="141:141">
      <c r="EK61351" s="598"/>
    </row>
    <row r="61352" spans="141:141">
      <c r="EK61352" s="598"/>
    </row>
    <row r="61353" spans="141:141">
      <c r="EK61353" s="598"/>
    </row>
    <row r="61354" spans="141:141">
      <c r="EK61354" s="598"/>
    </row>
    <row r="61355" spans="141:141">
      <c r="EK61355" s="598"/>
    </row>
    <row r="61356" spans="141:141">
      <c r="EK61356" s="598"/>
    </row>
    <row r="61357" spans="141:141">
      <c r="EK61357" s="598"/>
    </row>
    <row r="61358" spans="141:141">
      <c r="EK61358" s="598"/>
    </row>
    <row r="61359" spans="141:141">
      <c r="EK61359" s="598"/>
    </row>
    <row r="61360" spans="141:141">
      <c r="EK61360" s="598"/>
    </row>
    <row r="61361" spans="141:141">
      <c r="EK61361" s="598"/>
    </row>
    <row r="61362" spans="141:141">
      <c r="EK61362" s="598"/>
    </row>
    <row r="61363" spans="141:141">
      <c r="EK61363" s="598"/>
    </row>
    <row r="61364" spans="141:141">
      <c r="EK61364" s="598"/>
    </row>
    <row r="61365" spans="141:141">
      <c r="EK61365" s="598"/>
    </row>
    <row r="61366" spans="141:141">
      <c r="EK61366" s="598"/>
    </row>
    <row r="61367" spans="141:141">
      <c r="EK61367" s="598"/>
    </row>
    <row r="61368" spans="141:141">
      <c r="EK61368" s="598"/>
    </row>
    <row r="61369" spans="141:141">
      <c r="EK61369" s="598"/>
    </row>
    <row r="61370" spans="141:141">
      <c r="EK61370" s="598"/>
    </row>
    <row r="61371" spans="141:141">
      <c r="EK61371" s="598"/>
    </row>
    <row r="61372" spans="141:141">
      <c r="EK61372" s="598"/>
    </row>
    <row r="61373" spans="141:141">
      <c r="EK61373" s="598"/>
    </row>
    <row r="61374" spans="141:141">
      <c r="EK61374" s="598"/>
    </row>
    <row r="61375" spans="141:141">
      <c r="EK61375" s="598"/>
    </row>
    <row r="61376" spans="141:141">
      <c r="EK61376" s="598"/>
    </row>
    <row r="61377" spans="141:141">
      <c r="EK61377" s="598"/>
    </row>
    <row r="61378" spans="141:141">
      <c r="EK61378" s="598"/>
    </row>
    <row r="61379" spans="141:141">
      <c r="EK61379" s="598"/>
    </row>
    <row r="61380" spans="141:141">
      <c r="EK61380" s="598"/>
    </row>
    <row r="61381" spans="141:141">
      <c r="EK61381" s="598"/>
    </row>
    <row r="61382" spans="141:141">
      <c r="EK61382" s="598"/>
    </row>
    <row r="61383" spans="141:141">
      <c r="EK61383" s="598"/>
    </row>
    <row r="61384" spans="141:141">
      <c r="EK61384" s="598"/>
    </row>
    <row r="61385" spans="141:141">
      <c r="EK61385" s="598"/>
    </row>
    <row r="61386" spans="141:141">
      <c r="EK61386" s="598"/>
    </row>
    <row r="61387" spans="141:141">
      <c r="EK61387" s="598"/>
    </row>
    <row r="61388" spans="141:141">
      <c r="EK61388" s="598"/>
    </row>
    <row r="61389" spans="141:141">
      <c r="EK61389" s="598"/>
    </row>
    <row r="61390" spans="141:141">
      <c r="EK61390" s="598"/>
    </row>
    <row r="61391" spans="141:141">
      <c r="EK61391" s="598"/>
    </row>
    <row r="61392" spans="141:141">
      <c r="EK61392" s="598"/>
    </row>
    <row r="61393" spans="141:141">
      <c r="EK61393" s="598"/>
    </row>
    <row r="61394" spans="141:141">
      <c r="EK61394" s="598"/>
    </row>
    <row r="61395" spans="141:141">
      <c r="EK61395" s="598"/>
    </row>
    <row r="61396" spans="141:141">
      <c r="EK61396" s="598"/>
    </row>
    <row r="61397" spans="141:141">
      <c r="EK61397" s="598"/>
    </row>
    <row r="61398" spans="141:141">
      <c r="EK61398" s="598"/>
    </row>
    <row r="61399" spans="141:141">
      <c r="EK61399" s="598"/>
    </row>
    <row r="61400" spans="141:141">
      <c r="EK61400" s="598"/>
    </row>
    <row r="61401" spans="141:141">
      <c r="EK61401" s="598"/>
    </row>
    <row r="61402" spans="141:141">
      <c r="EK61402" s="598"/>
    </row>
    <row r="61403" spans="141:141">
      <c r="EK61403" s="598"/>
    </row>
    <row r="61404" spans="141:141">
      <c r="EK61404" s="598"/>
    </row>
    <row r="61405" spans="141:141">
      <c r="EK61405" s="598"/>
    </row>
    <row r="61406" spans="141:141">
      <c r="EK61406" s="598"/>
    </row>
    <row r="61407" spans="141:141">
      <c r="EK61407" s="598"/>
    </row>
    <row r="61408" spans="141:141">
      <c r="EK61408" s="598"/>
    </row>
    <row r="61409" spans="141:141">
      <c r="EK61409" s="598"/>
    </row>
    <row r="61410" spans="141:141">
      <c r="EK61410" s="598"/>
    </row>
    <row r="61411" spans="141:141">
      <c r="EK61411" s="598"/>
    </row>
    <row r="61412" spans="141:141">
      <c r="EK61412" s="598"/>
    </row>
    <row r="61413" spans="141:141">
      <c r="EK61413" s="598"/>
    </row>
    <row r="61414" spans="141:141">
      <c r="EK61414" s="598"/>
    </row>
    <row r="61415" spans="141:141">
      <c r="EK61415" s="598"/>
    </row>
    <row r="61416" spans="141:141">
      <c r="EK61416" s="598"/>
    </row>
    <row r="61417" spans="141:141">
      <c r="EK61417" s="598"/>
    </row>
    <row r="61418" spans="141:141">
      <c r="EK61418" s="598"/>
    </row>
    <row r="61419" spans="141:141">
      <c r="EK61419" s="598"/>
    </row>
    <row r="61420" spans="141:141">
      <c r="EK61420" s="598"/>
    </row>
    <row r="61421" spans="141:141">
      <c r="EK61421" s="598"/>
    </row>
    <row r="61422" spans="141:141">
      <c r="EK61422" s="598"/>
    </row>
    <row r="61423" spans="141:141">
      <c r="EK61423" s="598"/>
    </row>
    <row r="61424" spans="141:141">
      <c r="EK61424" s="598"/>
    </row>
    <row r="61425" spans="141:141">
      <c r="EK61425" s="598"/>
    </row>
    <row r="61426" spans="141:141">
      <c r="EK61426" s="598"/>
    </row>
    <row r="61427" spans="141:141">
      <c r="EK61427" s="598"/>
    </row>
    <row r="61428" spans="141:141">
      <c r="EK61428" s="598"/>
    </row>
    <row r="61429" spans="141:141">
      <c r="EK61429" s="598"/>
    </row>
    <row r="61430" spans="141:141">
      <c r="EK61430" s="598"/>
    </row>
    <row r="61431" spans="141:141">
      <c r="EK61431" s="598"/>
    </row>
    <row r="61432" spans="141:141">
      <c r="EK61432" s="598"/>
    </row>
    <row r="61433" spans="141:141">
      <c r="EK61433" s="598"/>
    </row>
    <row r="61434" spans="141:141">
      <c r="EK61434" s="598"/>
    </row>
    <row r="61435" spans="141:141">
      <c r="EK61435" s="598"/>
    </row>
    <row r="61436" spans="141:141">
      <c r="EK61436" s="598"/>
    </row>
    <row r="61437" spans="141:141">
      <c r="EK61437" s="598"/>
    </row>
    <row r="61438" spans="141:141">
      <c r="EK61438" s="598"/>
    </row>
    <row r="61439" spans="141:141">
      <c r="EK61439" s="598"/>
    </row>
    <row r="61440" spans="141:141">
      <c r="EK61440" s="598"/>
    </row>
    <row r="61441" spans="141:141">
      <c r="EK61441" s="598"/>
    </row>
    <row r="61442" spans="141:141">
      <c r="EK61442" s="598"/>
    </row>
    <row r="61443" spans="141:141">
      <c r="EK61443" s="598"/>
    </row>
    <row r="61444" spans="141:141">
      <c r="EK61444" s="598"/>
    </row>
    <row r="61445" spans="141:141">
      <c r="EK61445" s="598"/>
    </row>
    <row r="61446" spans="141:141">
      <c r="EK61446" s="598"/>
    </row>
    <row r="61447" spans="141:141">
      <c r="EK61447" s="598"/>
    </row>
    <row r="61448" spans="141:141">
      <c r="EK61448" s="598"/>
    </row>
    <row r="61449" spans="141:141">
      <c r="EK61449" s="598"/>
    </row>
    <row r="61450" spans="141:141">
      <c r="EK61450" s="598"/>
    </row>
    <row r="61451" spans="141:141">
      <c r="EK61451" s="598"/>
    </row>
    <row r="61452" spans="141:141">
      <c r="EK61452" s="598"/>
    </row>
    <row r="61453" spans="141:141">
      <c r="EK61453" s="598"/>
    </row>
    <row r="61454" spans="141:141">
      <c r="EK61454" s="598"/>
    </row>
    <row r="61455" spans="141:141">
      <c r="EK61455" s="598"/>
    </row>
    <row r="61456" spans="141:141">
      <c r="EK61456" s="598"/>
    </row>
    <row r="61457" spans="141:141">
      <c r="EK61457" s="598"/>
    </row>
    <row r="61458" spans="141:141">
      <c r="EK61458" s="598"/>
    </row>
    <row r="61459" spans="141:141">
      <c r="EK61459" s="598"/>
    </row>
    <row r="61460" spans="141:141">
      <c r="EK61460" s="598"/>
    </row>
    <row r="61461" spans="141:141">
      <c r="EK61461" s="598"/>
    </row>
    <row r="61462" spans="141:141">
      <c r="EK61462" s="598"/>
    </row>
    <row r="61463" spans="141:141">
      <c r="EK61463" s="598"/>
    </row>
    <row r="61464" spans="141:141">
      <c r="EK61464" s="598"/>
    </row>
    <row r="61465" spans="141:141">
      <c r="EK61465" s="598"/>
    </row>
    <row r="61466" spans="141:141">
      <c r="EK61466" s="598"/>
    </row>
    <row r="61467" spans="141:141">
      <c r="EK61467" s="598"/>
    </row>
    <row r="61468" spans="141:141">
      <c r="EK61468" s="598"/>
    </row>
    <row r="61469" spans="141:141">
      <c r="EK61469" s="598"/>
    </row>
    <row r="61470" spans="141:141">
      <c r="EK61470" s="598"/>
    </row>
    <row r="61471" spans="141:141">
      <c r="EK61471" s="598"/>
    </row>
    <row r="61472" spans="141:141">
      <c r="EK61472" s="598"/>
    </row>
    <row r="61473" spans="141:141">
      <c r="EK61473" s="598"/>
    </row>
    <row r="61474" spans="141:141">
      <c r="EK61474" s="598"/>
    </row>
    <row r="61475" spans="141:141">
      <c r="EK61475" s="598"/>
    </row>
    <row r="61476" spans="141:141">
      <c r="EK61476" s="598"/>
    </row>
    <row r="61477" spans="141:141">
      <c r="EK61477" s="598"/>
    </row>
    <row r="61478" spans="141:141">
      <c r="EK61478" s="598"/>
    </row>
    <row r="61479" spans="141:141">
      <c r="EK61479" s="598"/>
    </row>
    <row r="61480" spans="141:141">
      <c r="EK61480" s="598"/>
    </row>
    <row r="61481" spans="141:141">
      <c r="EK61481" s="598"/>
    </row>
    <row r="61482" spans="141:141">
      <c r="EK61482" s="598"/>
    </row>
    <row r="61483" spans="141:141">
      <c r="EK61483" s="598"/>
    </row>
    <row r="61484" spans="141:141">
      <c r="EK61484" s="598"/>
    </row>
    <row r="61485" spans="141:141">
      <c r="EK61485" s="598"/>
    </row>
    <row r="61486" spans="141:141">
      <c r="EK61486" s="598"/>
    </row>
    <row r="61487" spans="141:141">
      <c r="EK61487" s="598"/>
    </row>
    <row r="61488" spans="141:141">
      <c r="EK61488" s="598"/>
    </row>
    <row r="61489" spans="141:141">
      <c r="EK61489" s="598"/>
    </row>
    <row r="61490" spans="141:141">
      <c r="EK61490" s="598"/>
    </row>
    <row r="61491" spans="141:141">
      <c r="EK61491" s="598"/>
    </row>
    <row r="61492" spans="141:141">
      <c r="EK61492" s="598"/>
    </row>
    <row r="61493" spans="141:141">
      <c r="EK61493" s="598"/>
    </row>
    <row r="61494" spans="141:141">
      <c r="EK61494" s="598"/>
    </row>
    <row r="61495" spans="141:141">
      <c r="EK61495" s="598"/>
    </row>
    <row r="61496" spans="141:141">
      <c r="EK61496" s="598"/>
    </row>
    <row r="61497" spans="141:141">
      <c r="EK61497" s="598"/>
    </row>
    <row r="61498" spans="141:141">
      <c r="EK61498" s="598"/>
    </row>
    <row r="61499" spans="141:141">
      <c r="EK61499" s="598"/>
    </row>
    <row r="61500" spans="141:141">
      <c r="EK61500" s="598"/>
    </row>
    <row r="61501" spans="141:141">
      <c r="EK61501" s="598"/>
    </row>
    <row r="61502" spans="141:141">
      <c r="EK61502" s="598"/>
    </row>
    <row r="61503" spans="141:141">
      <c r="EK61503" s="598"/>
    </row>
    <row r="61504" spans="141:141">
      <c r="EK61504" s="598"/>
    </row>
    <row r="61505" spans="141:141">
      <c r="EK61505" s="598"/>
    </row>
    <row r="61506" spans="141:141">
      <c r="EK61506" s="598"/>
    </row>
    <row r="61507" spans="141:141">
      <c r="EK61507" s="598"/>
    </row>
    <row r="61508" spans="141:141">
      <c r="EK61508" s="598"/>
    </row>
    <row r="61509" spans="141:141">
      <c r="EK61509" s="598"/>
    </row>
    <row r="61510" spans="141:141">
      <c r="EK61510" s="598"/>
    </row>
    <row r="61511" spans="141:141">
      <c r="EK61511" s="598"/>
    </row>
    <row r="61512" spans="141:141">
      <c r="EK61512" s="598"/>
    </row>
    <row r="61513" spans="141:141">
      <c r="EK61513" s="598"/>
    </row>
    <row r="61514" spans="141:141">
      <c r="EK61514" s="598"/>
    </row>
    <row r="61515" spans="141:141">
      <c r="EK61515" s="598"/>
    </row>
    <row r="61516" spans="141:141">
      <c r="EK61516" s="598"/>
    </row>
    <row r="61517" spans="141:141">
      <c r="EK61517" s="598"/>
    </row>
    <row r="61518" spans="141:141">
      <c r="EK61518" s="598"/>
    </row>
    <row r="61519" spans="141:141">
      <c r="EK61519" s="598"/>
    </row>
    <row r="61520" spans="141:141">
      <c r="EK61520" s="598"/>
    </row>
    <row r="61521" spans="141:141">
      <c r="EK61521" s="598"/>
    </row>
    <row r="61522" spans="141:141">
      <c r="EK61522" s="598"/>
    </row>
    <row r="61523" spans="141:141">
      <c r="EK61523" s="598"/>
    </row>
    <row r="61524" spans="141:141">
      <c r="EK61524" s="598"/>
    </row>
    <row r="61525" spans="141:141">
      <c r="EK61525" s="598"/>
    </row>
    <row r="61526" spans="141:141">
      <c r="EK61526" s="598"/>
    </row>
    <row r="61527" spans="141:141">
      <c r="EK61527" s="598"/>
    </row>
    <row r="61528" spans="141:141">
      <c r="EK61528" s="598"/>
    </row>
    <row r="61529" spans="141:141">
      <c r="EK61529" s="598"/>
    </row>
    <row r="61530" spans="141:141">
      <c r="EK61530" s="598"/>
    </row>
    <row r="61531" spans="141:141">
      <c r="EK61531" s="598"/>
    </row>
    <row r="61532" spans="141:141">
      <c r="EK61532" s="598"/>
    </row>
    <row r="61533" spans="141:141">
      <c r="EK61533" s="598"/>
    </row>
    <row r="61534" spans="141:141">
      <c r="EK61534" s="598"/>
    </row>
    <row r="61535" spans="141:141">
      <c r="EK61535" s="598"/>
    </row>
    <row r="61536" spans="141:141">
      <c r="EK61536" s="598"/>
    </row>
    <row r="61537" spans="141:141">
      <c r="EK61537" s="598"/>
    </row>
    <row r="61538" spans="141:141">
      <c r="EK61538" s="598"/>
    </row>
    <row r="61539" spans="141:141">
      <c r="EK61539" s="598"/>
    </row>
    <row r="61540" spans="141:141">
      <c r="EK61540" s="598"/>
    </row>
    <row r="61541" spans="141:141">
      <c r="EK61541" s="598"/>
    </row>
    <row r="61542" spans="141:141">
      <c r="EK61542" s="598"/>
    </row>
    <row r="61543" spans="141:141">
      <c r="EK61543" s="598"/>
    </row>
    <row r="61544" spans="141:141">
      <c r="EK61544" s="598"/>
    </row>
    <row r="61545" spans="141:141">
      <c r="EK61545" s="598"/>
    </row>
    <row r="61546" spans="141:141">
      <c r="EK61546" s="598"/>
    </row>
    <row r="61547" spans="141:141">
      <c r="EK61547" s="598"/>
    </row>
    <row r="61548" spans="141:141">
      <c r="EK61548" s="598"/>
    </row>
    <row r="61549" spans="141:141">
      <c r="EK61549" s="598"/>
    </row>
    <row r="61550" spans="141:141">
      <c r="EK61550" s="598"/>
    </row>
    <row r="61551" spans="141:141">
      <c r="EK61551" s="598"/>
    </row>
    <row r="61552" spans="141:141">
      <c r="EK61552" s="598"/>
    </row>
    <row r="61553" spans="141:141">
      <c r="EK61553" s="598"/>
    </row>
    <row r="61554" spans="141:141">
      <c r="EK61554" s="598"/>
    </row>
    <row r="61555" spans="141:141">
      <c r="EK61555" s="598"/>
    </row>
    <row r="61556" spans="141:141">
      <c r="EK61556" s="598"/>
    </row>
    <row r="61557" spans="141:141">
      <c r="EK61557" s="598"/>
    </row>
    <row r="61558" spans="141:141">
      <c r="EK61558" s="598"/>
    </row>
    <row r="61559" spans="141:141">
      <c r="EK61559" s="598"/>
    </row>
    <row r="61560" spans="141:141">
      <c r="EK61560" s="598"/>
    </row>
    <row r="61561" spans="141:141">
      <c r="EK61561" s="598"/>
    </row>
    <row r="61562" spans="141:141">
      <c r="EK61562" s="598"/>
    </row>
    <row r="61563" spans="141:141">
      <c r="EK61563" s="598"/>
    </row>
    <row r="61564" spans="141:141">
      <c r="EK61564" s="598"/>
    </row>
    <row r="61565" spans="141:141">
      <c r="EK61565" s="598"/>
    </row>
    <row r="61566" spans="141:141">
      <c r="EK61566" s="598"/>
    </row>
    <row r="61567" spans="141:141">
      <c r="EK61567" s="598"/>
    </row>
    <row r="61568" spans="141:141">
      <c r="EK61568" s="598"/>
    </row>
    <row r="61569" spans="141:141">
      <c r="EK61569" s="598"/>
    </row>
    <row r="61570" spans="141:141">
      <c r="EK61570" s="598"/>
    </row>
    <row r="61571" spans="141:141">
      <c r="EK61571" s="598"/>
    </row>
    <row r="61572" spans="141:141">
      <c r="EK61572" s="598"/>
    </row>
    <row r="61573" spans="141:141">
      <c r="EK61573" s="598"/>
    </row>
    <row r="61574" spans="141:141">
      <c r="EK61574" s="598"/>
    </row>
    <row r="61575" spans="141:141">
      <c r="EK61575" s="598"/>
    </row>
    <row r="61576" spans="141:141">
      <c r="EK61576" s="598"/>
    </row>
    <row r="61577" spans="141:141">
      <c r="EK61577" s="598"/>
    </row>
    <row r="61578" spans="141:141">
      <c r="EK61578" s="598"/>
    </row>
    <row r="61579" spans="141:141">
      <c r="EK61579" s="598"/>
    </row>
    <row r="61580" spans="141:141">
      <c r="EK61580" s="598"/>
    </row>
    <row r="61581" spans="141:141">
      <c r="EK61581" s="598"/>
    </row>
    <row r="61582" spans="141:141">
      <c r="EK61582" s="598"/>
    </row>
    <row r="61583" spans="141:141">
      <c r="EK61583" s="598"/>
    </row>
    <row r="61584" spans="141:141">
      <c r="EK61584" s="598"/>
    </row>
    <row r="61585" spans="141:141">
      <c r="EK61585" s="598"/>
    </row>
    <row r="61586" spans="141:141">
      <c r="EK61586" s="598"/>
    </row>
    <row r="61587" spans="141:141">
      <c r="EK61587" s="598"/>
    </row>
    <row r="61588" spans="141:141">
      <c r="EK61588" s="598"/>
    </row>
    <row r="61589" spans="141:141">
      <c r="EK61589" s="598"/>
    </row>
    <row r="61590" spans="141:141">
      <c r="EK61590" s="598"/>
    </row>
    <row r="61591" spans="141:141">
      <c r="EK61591" s="598"/>
    </row>
    <row r="61592" spans="141:141">
      <c r="EK61592" s="598"/>
    </row>
    <row r="61593" spans="141:141">
      <c r="EK61593" s="598"/>
    </row>
    <row r="61594" spans="141:141">
      <c r="EK61594" s="598"/>
    </row>
    <row r="61595" spans="141:141">
      <c r="EK61595" s="598"/>
    </row>
    <row r="61596" spans="141:141">
      <c r="EK61596" s="598"/>
    </row>
    <row r="61597" spans="141:141">
      <c r="EK61597" s="598"/>
    </row>
    <row r="61598" spans="141:141">
      <c r="EK61598" s="598"/>
    </row>
    <row r="61599" spans="141:141">
      <c r="EK61599" s="598"/>
    </row>
    <row r="61600" spans="141:141">
      <c r="EK61600" s="598"/>
    </row>
    <row r="61601" spans="141:141">
      <c r="EK61601" s="598"/>
    </row>
    <row r="61602" spans="141:141">
      <c r="EK61602" s="598"/>
    </row>
    <row r="61603" spans="141:141">
      <c r="EK61603" s="598"/>
    </row>
    <row r="61604" spans="141:141">
      <c r="EK61604" s="598"/>
    </row>
    <row r="61605" spans="141:141">
      <c r="EK61605" s="598"/>
    </row>
    <row r="61606" spans="141:141">
      <c r="EK61606" s="598"/>
    </row>
    <row r="61607" spans="141:141">
      <c r="EK61607" s="598"/>
    </row>
    <row r="61608" spans="141:141">
      <c r="EK61608" s="598"/>
    </row>
    <row r="61609" spans="141:141">
      <c r="EK61609" s="598"/>
    </row>
    <row r="61610" spans="141:141">
      <c r="EK61610" s="598"/>
    </row>
    <row r="61611" spans="141:141">
      <c r="EK61611" s="598"/>
    </row>
    <row r="61612" spans="141:141">
      <c r="EK61612" s="598"/>
    </row>
    <row r="61613" spans="141:141">
      <c r="EK61613" s="598"/>
    </row>
    <row r="61614" spans="141:141">
      <c r="EK61614" s="598"/>
    </row>
    <row r="61615" spans="141:141">
      <c r="EK61615" s="598"/>
    </row>
    <row r="61616" spans="141:141">
      <c r="EK61616" s="598"/>
    </row>
    <row r="61617" spans="141:141">
      <c r="EK61617" s="598"/>
    </row>
    <row r="61618" spans="141:141">
      <c r="EK61618" s="598"/>
    </row>
    <row r="61619" spans="141:141">
      <c r="EK61619" s="598"/>
    </row>
    <row r="61620" spans="141:141">
      <c r="EK61620" s="598"/>
    </row>
    <row r="61621" spans="141:141">
      <c r="EK61621" s="598"/>
    </row>
    <row r="61622" spans="141:141">
      <c r="EK61622" s="598"/>
    </row>
    <row r="61623" spans="141:141">
      <c r="EK61623" s="598"/>
    </row>
    <row r="61624" spans="141:141">
      <c r="EK61624" s="598"/>
    </row>
    <row r="61625" spans="141:141">
      <c r="EK61625" s="598"/>
    </row>
    <row r="61626" spans="141:141">
      <c r="EK61626" s="598"/>
    </row>
    <row r="61627" spans="141:141">
      <c r="EK61627" s="598"/>
    </row>
    <row r="61628" spans="141:141">
      <c r="EK61628" s="598"/>
    </row>
    <row r="61629" spans="141:141">
      <c r="EK61629" s="598"/>
    </row>
    <row r="61630" spans="141:141">
      <c r="EK61630" s="598"/>
    </row>
    <row r="61631" spans="141:141">
      <c r="EK61631" s="598"/>
    </row>
    <row r="61632" spans="141:141">
      <c r="EK61632" s="598"/>
    </row>
    <row r="61633" spans="141:141">
      <c r="EK61633" s="598"/>
    </row>
    <row r="61634" spans="141:141">
      <c r="EK61634" s="598"/>
    </row>
    <row r="61635" spans="141:141">
      <c r="EK61635" s="598"/>
    </row>
    <row r="61636" spans="141:141">
      <c r="EK61636" s="598"/>
    </row>
    <row r="61637" spans="141:141">
      <c r="EK61637" s="598"/>
    </row>
    <row r="61638" spans="141:141">
      <c r="EK61638" s="598"/>
    </row>
    <row r="61639" spans="141:141">
      <c r="EK61639" s="598"/>
    </row>
    <row r="61640" spans="141:141">
      <c r="EK61640" s="598"/>
    </row>
    <row r="61641" spans="141:141">
      <c r="EK61641" s="598"/>
    </row>
    <row r="61642" spans="141:141">
      <c r="EK61642" s="598"/>
    </row>
    <row r="61643" spans="141:141">
      <c r="EK61643" s="598"/>
    </row>
    <row r="61644" spans="141:141">
      <c r="EK61644" s="598"/>
    </row>
    <row r="61645" spans="141:141">
      <c r="EK61645" s="598"/>
    </row>
    <row r="61646" spans="141:141">
      <c r="EK61646" s="598"/>
    </row>
    <row r="61647" spans="141:141">
      <c r="EK61647" s="598"/>
    </row>
    <row r="61648" spans="141:141">
      <c r="EK61648" s="598"/>
    </row>
    <row r="61649" spans="141:141">
      <c r="EK61649" s="598"/>
    </row>
    <row r="61650" spans="141:141">
      <c r="EK61650" s="598"/>
    </row>
    <row r="61651" spans="141:141">
      <c r="EK61651" s="598"/>
    </row>
    <row r="61652" spans="141:141">
      <c r="EK61652" s="598"/>
    </row>
    <row r="61653" spans="141:141">
      <c r="EK61653" s="598"/>
    </row>
    <row r="61654" spans="141:141">
      <c r="EK61654" s="598"/>
    </row>
    <row r="61655" spans="141:141">
      <c r="EK61655" s="598"/>
    </row>
    <row r="61656" spans="141:141">
      <c r="EK61656" s="598"/>
    </row>
    <row r="61657" spans="141:141">
      <c r="EK61657" s="598"/>
    </row>
    <row r="61658" spans="141:141">
      <c r="EK61658" s="598"/>
    </row>
    <row r="61659" spans="141:141">
      <c r="EK61659" s="598"/>
    </row>
    <row r="61660" spans="141:141">
      <c r="EK61660" s="598"/>
    </row>
    <row r="61661" spans="141:141">
      <c r="EK61661" s="598"/>
    </row>
    <row r="61662" spans="141:141">
      <c r="EK61662" s="598"/>
    </row>
    <row r="61663" spans="141:141">
      <c r="EK61663" s="598"/>
    </row>
    <row r="61664" spans="141:141">
      <c r="EK61664" s="598"/>
    </row>
    <row r="61665" spans="141:141">
      <c r="EK61665" s="598"/>
    </row>
    <row r="61666" spans="141:141">
      <c r="EK61666" s="598"/>
    </row>
    <row r="61667" spans="141:141">
      <c r="EK61667" s="598"/>
    </row>
    <row r="61668" spans="141:141">
      <c r="EK61668" s="598"/>
    </row>
    <row r="61669" spans="141:141">
      <c r="EK61669" s="598"/>
    </row>
    <row r="61670" spans="141:141">
      <c r="EK61670" s="598"/>
    </row>
    <row r="61671" spans="141:141">
      <c r="EK61671" s="598"/>
    </row>
    <row r="61672" spans="141:141">
      <c r="EK61672" s="598"/>
    </row>
    <row r="61673" spans="141:141">
      <c r="EK61673" s="598"/>
    </row>
    <row r="61674" spans="141:141">
      <c r="EK61674" s="598"/>
    </row>
    <row r="61675" spans="141:141">
      <c r="EK61675" s="598"/>
    </row>
    <row r="61676" spans="141:141">
      <c r="EK61676" s="598"/>
    </row>
    <row r="61677" spans="141:141">
      <c r="EK61677" s="598"/>
    </row>
    <row r="61678" spans="141:141">
      <c r="EK61678" s="598"/>
    </row>
    <row r="61679" spans="141:141">
      <c r="EK61679" s="598"/>
    </row>
    <row r="61680" spans="141:141">
      <c r="EK61680" s="598"/>
    </row>
    <row r="61681" spans="141:141">
      <c r="EK61681" s="598"/>
    </row>
    <row r="61682" spans="141:141">
      <c r="EK61682" s="598"/>
    </row>
    <row r="61683" spans="141:141">
      <c r="EK61683" s="598"/>
    </row>
    <row r="61684" spans="141:141">
      <c r="EK61684" s="598"/>
    </row>
    <row r="61685" spans="141:141">
      <c r="EK61685" s="598"/>
    </row>
    <row r="61686" spans="141:141">
      <c r="EK61686" s="598"/>
    </row>
    <row r="61687" spans="141:141">
      <c r="EK61687" s="598"/>
    </row>
    <row r="61688" spans="141:141">
      <c r="EK61688" s="598"/>
    </row>
    <row r="61689" spans="141:141">
      <c r="EK61689" s="598"/>
    </row>
    <row r="61690" spans="141:141">
      <c r="EK61690" s="598"/>
    </row>
    <row r="61691" spans="141:141">
      <c r="EK61691" s="598"/>
    </row>
    <row r="61692" spans="141:141">
      <c r="EK61692" s="598"/>
    </row>
    <row r="61693" spans="141:141">
      <c r="EK61693" s="598"/>
    </row>
    <row r="61694" spans="141:141">
      <c r="EK61694" s="598"/>
    </row>
    <row r="61695" spans="141:141">
      <c r="EK61695" s="598"/>
    </row>
    <row r="61696" spans="141:141">
      <c r="EK61696" s="598"/>
    </row>
    <row r="61697" spans="141:141">
      <c r="EK61697" s="598"/>
    </row>
    <row r="61698" spans="141:141">
      <c r="EK61698" s="598"/>
    </row>
    <row r="61699" spans="141:141">
      <c r="EK61699" s="598"/>
    </row>
    <row r="61700" spans="141:141">
      <c r="EK61700" s="598"/>
    </row>
    <row r="61701" spans="141:141">
      <c r="EK61701" s="598"/>
    </row>
    <row r="61702" spans="141:141">
      <c r="EK61702" s="598"/>
    </row>
    <row r="61703" spans="141:141">
      <c r="EK61703" s="598"/>
    </row>
    <row r="61704" spans="141:141">
      <c r="EK61704" s="598"/>
    </row>
    <row r="61705" spans="141:141">
      <c r="EK61705" s="598"/>
    </row>
    <row r="61706" spans="141:141">
      <c r="EK61706" s="598"/>
    </row>
    <row r="61707" spans="141:141">
      <c r="EK61707" s="598"/>
    </row>
    <row r="61708" spans="141:141">
      <c r="EK61708" s="598"/>
    </row>
    <row r="61709" spans="141:141">
      <c r="EK61709" s="598"/>
    </row>
    <row r="61710" spans="141:141">
      <c r="EK61710" s="598"/>
    </row>
    <row r="61711" spans="141:141">
      <c r="EK61711" s="598"/>
    </row>
    <row r="61712" spans="141:141">
      <c r="EK61712" s="598"/>
    </row>
    <row r="61713" spans="141:141">
      <c r="EK61713" s="598"/>
    </row>
    <row r="61714" spans="141:141">
      <c r="EK61714" s="598"/>
    </row>
    <row r="61715" spans="141:141">
      <c r="EK61715" s="598"/>
    </row>
    <row r="61716" spans="141:141">
      <c r="EK61716" s="598"/>
    </row>
    <row r="61717" spans="141:141">
      <c r="EK61717" s="598"/>
    </row>
    <row r="61718" spans="141:141">
      <c r="EK61718" s="598"/>
    </row>
    <row r="61719" spans="141:141">
      <c r="EK61719" s="598"/>
    </row>
    <row r="61720" spans="141:141">
      <c r="EK61720" s="598"/>
    </row>
    <row r="61721" spans="141:141">
      <c r="EK61721" s="598"/>
    </row>
    <row r="61722" spans="141:141">
      <c r="EK61722" s="598"/>
    </row>
    <row r="61723" spans="141:141">
      <c r="EK61723" s="598"/>
    </row>
    <row r="61724" spans="141:141">
      <c r="EK61724" s="598"/>
    </row>
    <row r="61725" spans="141:141">
      <c r="EK61725" s="598"/>
    </row>
    <row r="61726" spans="141:141">
      <c r="EK61726" s="598"/>
    </row>
    <row r="61727" spans="141:141">
      <c r="EK61727" s="598"/>
    </row>
    <row r="61728" spans="141:141">
      <c r="EK61728" s="598"/>
    </row>
    <row r="61729" spans="141:141">
      <c r="EK61729" s="598"/>
    </row>
    <row r="61730" spans="141:141">
      <c r="EK61730" s="598"/>
    </row>
    <row r="61731" spans="141:141">
      <c r="EK61731" s="598"/>
    </row>
    <row r="61732" spans="141:141">
      <c r="EK61732" s="598"/>
    </row>
    <row r="61733" spans="141:141">
      <c r="EK61733" s="598"/>
    </row>
    <row r="61734" spans="141:141">
      <c r="EK61734" s="598"/>
    </row>
    <row r="61735" spans="141:141">
      <c r="EK61735" s="598"/>
    </row>
    <row r="61736" spans="141:141">
      <c r="EK61736" s="598"/>
    </row>
    <row r="61737" spans="141:141">
      <c r="EK61737" s="598"/>
    </row>
    <row r="61738" spans="141:141">
      <c r="EK61738" s="598"/>
    </row>
    <row r="61739" spans="141:141">
      <c r="EK61739" s="598"/>
    </row>
    <row r="61740" spans="141:141">
      <c r="EK61740" s="598"/>
    </row>
    <row r="61741" spans="141:141">
      <c r="EK61741" s="598"/>
    </row>
    <row r="61742" spans="141:141">
      <c r="EK61742" s="598"/>
    </row>
    <row r="61743" spans="141:141">
      <c r="EK61743" s="598"/>
    </row>
    <row r="61744" spans="141:141">
      <c r="EK61744" s="598"/>
    </row>
    <row r="61745" spans="141:141">
      <c r="EK61745" s="598"/>
    </row>
    <row r="61746" spans="141:141">
      <c r="EK61746" s="598"/>
    </row>
    <row r="61747" spans="141:141">
      <c r="EK61747" s="598"/>
    </row>
    <row r="61748" spans="141:141">
      <c r="EK61748" s="598"/>
    </row>
    <row r="61749" spans="141:141">
      <c r="EK61749" s="598"/>
    </row>
    <row r="61750" spans="141:141">
      <c r="EK61750" s="598"/>
    </row>
    <row r="61751" spans="141:141">
      <c r="EK61751" s="598"/>
    </row>
    <row r="61752" spans="141:141">
      <c r="EK61752" s="598"/>
    </row>
    <row r="61753" spans="141:141">
      <c r="EK61753" s="598"/>
    </row>
    <row r="61754" spans="141:141">
      <c r="EK61754" s="598"/>
    </row>
    <row r="61755" spans="141:141">
      <c r="EK61755" s="598"/>
    </row>
    <row r="61756" spans="141:141">
      <c r="EK61756" s="598"/>
    </row>
    <row r="61757" spans="141:141">
      <c r="EK61757" s="598"/>
    </row>
    <row r="61758" spans="141:141">
      <c r="EK61758" s="598"/>
    </row>
    <row r="61759" spans="141:141">
      <c r="EK61759" s="598"/>
    </row>
    <row r="61760" spans="141:141">
      <c r="EK61760" s="598"/>
    </row>
    <row r="61761" spans="141:141">
      <c r="EK61761" s="598"/>
    </row>
    <row r="61762" spans="141:141">
      <c r="EK61762" s="598"/>
    </row>
    <row r="61763" spans="141:141">
      <c r="EK61763" s="598"/>
    </row>
    <row r="61764" spans="141:141">
      <c r="EK61764" s="598"/>
    </row>
    <row r="61765" spans="141:141">
      <c r="EK61765" s="598"/>
    </row>
    <row r="61766" spans="141:141">
      <c r="EK61766" s="598"/>
    </row>
    <row r="61767" spans="141:141">
      <c r="EK61767" s="598"/>
    </row>
    <row r="61768" spans="141:141">
      <c r="EK61768" s="598"/>
    </row>
    <row r="61769" spans="141:141">
      <c r="EK61769" s="598"/>
    </row>
    <row r="61770" spans="141:141">
      <c r="EK61770" s="598"/>
    </row>
    <row r="61771" spans="141:141">
      <c r="EK61771" s="598"/>
    </row>
    <row r="61772" spans="141:141">
      <c r="EK61772" s="598"/>
    </row>
    <row r="61773" spans="141:141">
      <c r="EK61773" s="598"/>
    </row>
    <row r="61774" spans="141:141">
      <c r="EK61774" s="598"/>
    </row>
    <row r="61775" spans="141:141">
      <c r="EK61775" s="598"/>
    </row>
    <row r="61776" spans="141:141">
      <c r="EK61776" s="598"/>
    </row>
    <row r="61777" spans="141:141">
      <c r="EK61777" s="598"/>
    </row>
    <row r="61778" spans="141:141">
      <c r="EK61778" s="598"/>
    </row>
    <row r="61779" spans="141:141">
      <c r="EK61779" s="598"/>
    </row>
    <row r="61780" spans="141:141">
      <c r="EK61780" s="598"/>
    </row>
    <row r="61781" spans="141:141">
      <c r="EK61781" s="598"/>
    </row>
    <row r="61782" spans="141:141">
      <c r="EK61782" s="598"/>
    </row>
    <row r="61783" spans="141:141">
      <c r="EK61783" s="598"/>
    </row>
    <row r="61784" spans="141:141">
      <c r="EK61784" s="598"/>
    </row>
    <row r="61785" spans="141:141">
      <c r="EK61785" s="598"/>
    </row>
    <row r="61786" spans="141:141">
      <c r="EK61786" s="598"/>
    </row>
    <row r="61787" spans="141:141">
      <c r="EK61787" s="598"/>
    </row>
    <row r="61788" spans="141:141">
      <c r="EK61788" s="598"/>
    </row>
    <row r="61789" spans="141:141">
      <c r="EK61789" s="598"/>
    </row>
    <row r="61790" spans="141:141">
      <c r="EK61790" s="598"/>
    </row>
    <row r="61791" spans="141:141">
      <c r="EK61791" s="598"/>
    </row>
    <row r="61792" spans="141:141">
      <c r="EK61792" s="598"/>
    </row>
    <row r="61793" spans="141:141">
      <c r="EK61793" s="598"/>
    </row>
    <row r="61794" spans="141:141">
      <c r="EK61794" s="598"/>
    </row>
    <row r="61795" spans="141:141">
      <c r="EK61795" s="598"/>
    </row>
    <row r="61796" spans="141:141">
      <c r="EK61796" s="598"/>
    </row>
    <row r="61797" spans="141:141">
      <c r="EK61797" s="598"/>
    </row>
    <row r="61798" spans="141:141">
      <c r="EK61798" s="598"/>
    </row>
    <row r="61799" spans="141:141">
      <c r="EK61799" s="598"/>
    </row>
    <row r="61800" spans="141:141">
      <c r="EK61800" s="598"/>
    </row>
    <row r="61801" spans="141:141">
      <c r="EK61801" s="598"/>
    </row>
    <row r="61802" spans="141:141">
      <c r="EK61802" s="598"/>
    </row>
    <row r="61803" spans="141:141">
      <c r="EK61803" s="598"/>
    </row>
    <row r="61804" spans="141:141">
      <c r="EK61804" s="598"/>
    </row>
    <row r="61805" spans="141:141">
      <c r="EK61805" s="598"/>
    </row>
    <row r="61806" spans="141:141">
      <c r="EK61806" s="598"/>
    </row>
    <row r="61807" spans="141:141">
      <c r="EK61807" s="598"/>
    </row>
    <row r="61808" spans="141:141">
      <c r="EK61808" s="598"/>
    </row>
    <row r="61809" spans="141:141">
      <c r="EK61809" s="598"/>
    </row>
    <row r="61810" spans="141:141">
      <c r="EK61810" s="598"/>
    </row>
    <row r="61811" spans="141:141">
      <c r="EK61811" s="598"/>
    </row>
    <row r="61812" spans="141:141">
      <c r="EK61812" s="598"/>
    </row>
    <row r="61813" spans="141:141">
      <c r="EK61813" s="598"/>
    </row>
    <row r="61814" spans="141:141">
      <c r="EK61814" s="598"/>
    </row>
    <row r="61815" spans="141:141">
      <c r="EK61815" s="598"/>
    </row>
    <row r="61816" spans="141:141">
      <c r="EK61816" s="598"/>
    </row>
    <row r="61817" spans="141:141">
      <c r="EK61817" s="598"/>
    </row>
    <row r="61818" spans="141:141">
      <c r="EK61818" s="598"/>
    </row>
    <row r="61819" spans="141:141">
      <c r="EK61819" s="598"/>
    </row>
    <row r="61820" spans="141:141">
      <c r="EK61820" s="598"/>
    </row>
    <row r="61821" spans="141:141">
      <c r="EK61821" s="598"/>
    </row>
    <row r="61822" spans="141:141">
      <c r="EK61822" s="598"/>
    </row>
    <row r="61823" spans="141:141">
      <c r="EK61823" s="598"/>
    </row>
    <row r="61824" spans="141:141">
      <c r="EK61824" s="598"/>
    </row>
    <row r="61825" spans="141:141">
      <c r="EK61825" s="598"/>
    </row>
    <row r="61826" spans="141:141">
      <c r="EK61826" s="598"/>
    </row>
    <row r="61827" spans="141:141">
      <c r="EK61827" s="598"/>
    </row>
    <row r="61828" spans="141:141">
      <c r="EK61828" s="598"/>
    </row>
    <row r="61829" spans="141:141">
      <c r="EK61829" s="598"/>
    </row>
    <row r="61830" spans="141:141">
      <c r="EK61830" s="598"/>
    </row>
    <row r="61831" spans="141:141">
      <c r="EK61831" s="598"/>
    </row>
    <row r="61832" spans="141:141">
      <c r="EK61832" s="598"/>
    </row>
    <row r="61833" spans="141:141">
      <c r="EK61833" s="598"/>
    </row>
    <row r="61834" spans="141:141">
      <c r="EK61834" s="598"/>
    </row>
    <row r="61835" spans="141:141">
      <c r="EK61835" s="598"/>
    </row>
    <row r="61836" spans="141:141">
      <c r="EK61836" s="598"/>
    </row>
    <row r="61837" spans="141:141">
      <c r="EK61837" s="598"/>
    </row>
    <row r="61838" spans="141:141">
      <c r="EK61838" s="598"/>
    </row>
    <row r="61839" spans="141:141">
      <c r="EK61839" s="598"/>
    </row>
    <row r="61840" spans="141:141">
      <c r="EK61840" s="598"/>
    </row>
    <row r="61841" spans="141:141">
      <c r="EK61841" s="598"/>
    </row>
    <row r="61842" spans="141:141">
      <c r="EK61842" s="598"/>
    </row>
    <row r="61843" spans="141:141">
      <c r="EK61843" s="598"/>
    </row>
    <row r="61844" spans="141:141">
      <c r="EK61844" s="598"/>
    </row>
    <row r="61845" spans="141:141">
      <c r="EK61845" s="598"/>
    </row>
    <row r="61846" spans="141:141">
      <c r="EK61846" s="598"/>
    </row>
    <row r="61847" spans="141:141">
      <c r="EK61847" s="598"/>
    </row>
    <row r="61848" spans="141:141">
      <c r="EK61848" s="598"/>
    </row>
    <row r="61849" spans="141:141">
      <c r="EK61849" s="598"/>
    </row>
    <row r="61850" spans="141:141">
      <c r="EK61850" s="598"/>
    </row>
    <row r="61851" spans="141:141">
      <c r="EK61851" s="598"/>
    </row>
    <row r="61852" spans="141:141">
      <c r="EK61852" s="598"/>
    </row>
    <row r="61853" spans="141:141">
      <c r="EK61853" s="598"/>
    </row>
    <row r="61854" spans="141:141">
      <c r="EK61854" s="598"/>
    </row>
    <row r="61855" spans="141:141">
      <c r="EK61855" s="598"/>
    </row>
    <row r="61856" spans="141:141">
      <c r="EK61856" s="598"/>
    </row>
    <row r="61857" spans="141:141">
      <c r="EK61857" s="598"/>
    </row>
    <row r="61858" spans="141:141">
      <c r="EK61858" s="598"/>
    </row>
    <row r="61859" spans="141:141">
      <c r="EK61859" s="598"/>
    </row>
    <row r="61860" spans="141:141">
      <c r="EK61860" s="598"/>
    </row>
    <row r="61861" spans="141:141">
      <c r="EK61861" s="598"/>
    </row>
    <row r="61862" spans="141:141">
      <c r="EK61862" s="598"/>
    </row>
    <row r="61863" spans="141:141">
      <c r="EK61863" s="598"/>
    </row>
    <row r="61864" spans="141:141">
      <c r="EK61864" s="598"/>
    </row>
    <row r="61865" spans="141:141">
      <c r="EK61865" s="598"/>
    </row>
    <row r="61866" spans="141:141">
      <c r="EK61866" s="598"/>
    </row>
    <row r="61867" spans="141:141">
      <c r="EK61867" s="598"/>
    </row>
    <row r="61868" spans="141:141">
      <c r="EK61868" s="598"/>
    </row>
    <row r="61869" spans="141:141">
      <c r="EK61869" s="598"/>
    </row>
    <row r="61870" spans="141:141">
      <c r="EK61870" s="598"/>
    </row>
    <row r="61871" spans="141:141">
      <c r="EK61871" s="598"/>
    </row>
    <row r="61872" spans="141:141">
      <c r="EK61872" s="598"/>
    </row>
    <row r="61873" spans="141:141">
      <c r="EK61873" s="598"/>
    </row>
    <row r="61874" spans="141:141">
      <c r="EK61874" s="598"/>
    </row>
    <row r="61875" spans="141:141">
      <c r="EK61875" s="598"/>
    </row>
    <row r="61876" spans="141:141">
      <c r="EK61876" s="598"/>
    </row>
    <row r="61877" spans="141:141">
      <c r="EK61877" s="598"/>
    </row>
    <row r="61878" spans="141:141">
      <c r="EK61878" s="598"/>
    </row>
    <row r="61879" spans="141:141">
      <c r="EK61879" s="598"/>
    </row>
    <row r="61880" spans="141:141">
      <c r="EK61880" s="598"/>
    </row>
    <row r="61881" spans="141:141">
      <c r="EK61881" s="598"/>
    </row>
    <row r="61882" spans="141:141">
      <c r="EK61882" s="598"/>
    </row>
    <row r="61883" spans="141:141">
      <c r="EK61883" s="598"/>
    </row>
    <row r="61884" spans="141:141">
      <c r="EK61884" s="598"/>
    </row>
    <row r="61885" spans="141:141">
      <c r="EK61885" s="598"/>
    </row>
    <row r="61886" spans="141:141">
      <c r="EK61886" s="598"/>
    </row>
    <row r="61887" spans="141:141">
      <c r="EK61887" s="598"/>
    </row>
    <row r="61888" spans="141:141">
      <c r="EK61888" s="598"/>
    </row>
    <row r="61889" spans="141:141">
      <c r="EK61889" s="598"/>
    </row>
    <row r="61890" spans="141:141">
      <c r="EK61890" s="598"/>
    </row>
    <row r="61891" spans="141:141">
      <c r="EK61891" s="598"/>
    </row>
    <row r="61892" spans="141:141">
      <c r="EK61892" s="598"/>
    </row>
    <row r="61893" spans="141:141">
      <c r="EK61893" s="598"/>
    </row>
    <row r="61894" spans="141:141">
      <c r="EK61894" s="598"/>
    </row>
    <row r="61895" spans="141:141">
      <c r="EK61895" s="598"/>
    </row>
    <row r="61896" spans="141:141">
      <c r="EK61896" s="598"/>
    </row>
    <row r="61897" spans="141:141">
      <c r="EK61897" s="598"/>
    </row>
    <row r="61898" spans="141:141">
      <c r="EK61898" s="598"/>
    </row>
    <row r="61899" spans="141:141">
      <c r="EK61899" s="598"/>
    </row>
    <row r="61900" spans="141:141">
      <c r="EK61900" s="598"/>
    </row>
    <row r="61901" spans="141:141">
      <c r="EK61901" s="598"/>
    </row>
    <row r="61902" spans="141:141">
      <c r="EK61902" s="598"/>
    </row>
    <row r="61903" spans="141:141">
      <c r="EK61903" s="598"/>
    </row>
    <row r="61904" spans="141:141">
      <c r="EK61904" s="598"/>
    </row>
    <row r="61905" spans="141:141">
      <c r="EK61905" s="598"/>
    </row>
    <row r="61906" spans="141:141">
      <c r="EK61906" s="598"/>
    </row>
    <row r="61907" spans="141:141">
      <c r="EK61907" s="598"/>
    </row>
    <row r="61908" spans="141:141">
      <c r="EK61908" s="598"/>
    </row>
    <row r="61909" spans="141:141">
      <c r="EK61909" s="598"/>
    </row>
    <row r="61910" spans="141:141">
      <c r="EK61910" s="598"/>
    </row>
    <row r="61911" spans="141:141">
      <c r="EK61911" s="598"/>
    </row>
    <row r="61912" spans="141:141">
      <c r="EK61912" s="598"/>
    </row>
    <row r="61913" spans="141:141">
      <c r="EK61913" s="598"/>
    </row>
    <row r="61914" spans="141:141">
      <c r="EK61914" s="598"/>
    </row>
    <row r="61915" spans="141:141">
      <c r="EK61915" s="598"/>
    </row>
    <row r="61916" spans="141:141">
      <c r="EK61916" s="598"/>
    </row>
    <row r="61917" spans="141:141">
      <c r="EK61917" s="598"/>
    </row>
    <row r="61918" spans="141:141">
      <c r="EK61918" s="598"/>
    </row>
    <row r="61919" spans="141:141">
      <c r="EK61919" s="598"/>
    </row>
    <row r="61920" spans="141:141">
      <c r="EK61920" s="598"/>
    </row>
    <row r="61921" spans="141:141">
      <c r="EK61921" s="598"/>
    </row>
    <row r="61922" spans="141:141">
      <c r="EK61922" s="598"/>
    </row>
    <row r="61923" spans="141:141">
      <c r="EK61923" s="598"/>
    </row>
    <row r="61924" spans="141:141">
      <c r="EK61924" s="598"/>
    </row>
    <row r="61925" spans="141:141">
      <c r="EK61925" s="598"/>
    </row>
    <row r="61926" spans="141:141">
      <c r="EK61926" s="598"/>
    </row>
    <row r="61927" spans="141:141">
      <c r="EK61927" s="598"/>
    </row>
    <row r="61928" spans="141:141">
      <c r="EK61928" s="598"/>
    </row>
    <row r="61929" spans="141:141">
      <c r="EK61929" s="598"/>
    </row>
    <row r="61930" spans="141:141">
      <c r="EK61930" s="598"/>
    </row>
    <row r="61931" spans="141:141">
      <c r="EK61931" s="598"/>
    </row>
    <row r="61932" spans="141:141">
      <c r="EK61932" s="598"/>
    </row>
    <row r="61933" spans="141:141">
      <c r="EK61933" s="598"/>
    </row>
    <row r="61934" spans="141:141">
      <c r="EK61934" s="598"/>
    </row>
    <row r="61935" spans="141:141">
      <c r="EK61935" s="598"/>
    </row>
    <row r="61936" spans="141:141">
      <c r="EK61936" s="598"/>
    </row>
    <row r="61937" spans="141:141">
      <c r="EK61937" s="598"/>
    </row>
    <row r="61938" spans="141:141">
      <c r="EK61938" s="598"/>
    </row>
    <row r="61939" spans="141:141">
      <c r="EK61939" s="598"/>
    </row>
    <row r="61940" spans="141:141">
      <c r="EK61940" s="598"/>
    </row>
    <row r="61941" spans="141:141">
      <c r="EK61941" s="598"/>
    </row>
    <row r="61942" spans="141:141">
      <c r="EK61942" s="598"/>
    </row>
    <row r="61943" spans="141:141">
      <c r="EK61943" s="598"/>
    </row>
    <row r="61944" spans="141:141">
      <c r="EK61944" s="598"/>
    </row>
    <row r="61945" spans="141:141">
      <c r="EK61945" s="598"/>
    </row>
    <row r="61946" spans="141:141">
      <c r="EK61946" s="598"/>
    </row>
    <row r="61947" spans="141:141">
      <c r="EK61947" s="598"/>
    </row>
    <row r="61948" spans="141:141">
      <c r="EK61948" s="598"/>
    </row>
    <row r="61949" spans="141:141">
      <c r="EK61949" s="598"/>
    </row>
    <row r="61950" spans="141:141">
      <c r="EK61950" s="598"/>
    </row>
    <row r="61951" spans="141:141">
      <c r="EK61951" s="598"/>
    </row>
    <row r="61952" spans="141:141">
      <c r="EK61952" s="598"/>
    </row>
    <row r="61953" spans="141:141">
      <c r="EK61953" s="598"/>
    </row>
    <row r="61954" spans="141:141">
      <c r="EK61954" s="598"/>
    </row>
    <row r="61955" spans="141:141">
      <c r="EK61955" s="598"/>
    </row>
    <row r="61956" spans="141:141">
      <c r="EK61956" s="598"/>
    </row>
    <row r="61957" spans="141:141">
      <c r="EK61957" s="598"/>
    </row>
    <row r="61958" spans="141:141">
      <c r="EK61958" s="598"/>
    </row>
    <row r="61959" spans="141:141">
      <c r="EK61959" s="598"/>
    </row>
    <row r="61960" spans="141:141">
      <c r="EK61960" s="598"/>
    </row>
    <row r="61961" spans="141:141">
      <c r="EK61961" s="598"/>
    </row>
    <row r="61962" spans="141:141">
      <c r="EK61962" s="598"/>
    </row>
    <row r="61963" spans="141:141">
      <c r="EK61963" s="598"/>
    </row>
    <row r="61964" spans="141:141">
      <c r="EK61964" s="598"/>
    </row>
    <row r="61965" spans="141:141">
      <c r="EK61965" s="598"/>
    </row>
    <row r="61966" spans="141:141">
      <c r="EK61966" s="598"/>
    </row>
    <row r="61967" spans="141:141">
      <c r="EK61967" s="598"/>
    </row>
    <row r="61968" spans="141:141">
      <c r="EK61968" s="598"/>
    </row>
    <row r="61969" spans="141:141">
      <c r="EK61969" s="598"/>
    </row>
    <row r="61970" spans="141:141">
      <c r="EK61970" s="598"/>
    </row>
    <row r="61971" spans="141:141">
      <c r="EK61971" s="598"/>
    </row>
    <row r="61972" spans="141:141">
      <c r="EK61972" s="598"/>
    </row>
    <row r="61973" spans="141:141">
      <c r="EK61973" s="598"/>
    </row>
    <row r="61974" spans="141:141">
      <c r="EK61974" s="598"/>
    </row>
    <row r="61975" spans="141:141">
      <c r="EK61975" s="598"/>
    </row>
    <row r="61976" spans="141:141">
      <c r="EK61976" s="598"/>
    </row>
    <row r="61977" spans="141:141">
      <c r="EK61977" s="598"/>
    </row>
    <row r="61978" spans="141:141">
      <c r="EK61978" s="598"/>
    </row>
    <row r="61979" spans="141:141">
      <c r="EK61979" s="598"/>
    </row>
    <row r="61980" spans="141:141">
      <c r="EK61980" s="598"/>
    </row>
    <row r="61981" spans="141:141">
      <c r="EK61981" s="598"/>
    </row>
    <row r="61982" spans="141:141">
      <c r="EK61982" s="598"/>
    </row>
    <row r="61983" spans="141:141">
      <c r="EK61983" s="598"/>
    </row>
    <row r="61984" spans="141:141">
      <c r="EK61984" s="598"/>
    </row>
    <row r="61985" spans="141:141">
      <c r="EK61985" s="598"/>
    </row>
    <row r="61986" spans="141:141">
      <c r="EK61986" s="598"/>
    </row>
    <row r="61987" spans="141:141">
      <c r="EK61987" s="598"/>
    </row>
    <row r="61988" spans="141:141">
      <c r="EK61988" s="598"/>
    </row>
    <row r="61989" spans="141:141">
      <c r="EK61989" s="598"/>
    </row>
    <row r="61990" spans="141:141">
      <c r="EK61990" s="598"/>
    </row>
    <row r="61991" spans="141:141">
      <c r="EK61991" s="598"/>
    </row>
    <row r="61992" spans="141:141">
      <c r="EK61992" s="598"/>
    </row>
    <row r="61993" spans="141:141">
      <c r="EK61993" s="598"/>
    </row>
    <row r="61994" spans="141:141">
      <c r="EK61994" s="598"/>
    </row>
    <row r="61995" spans="141:141">
      <c r="EK61995" s="598"/>
    </row>
    <row r="61996" spans="141:141">
      <c r="EK61996" s="598"/>
    </row>
    <row r="61997" spans="141:141">
      <c r="EK61997" s="598"/>
    </row>
    <row r="61998" spans="141:141">
      <c r="EK61998" s="598"/>
    </row>
    <row r="61999" spans="141:141">
      <c r="EK61999" s="598"/>
    </row>
    <row r="62000" spans="141:141">
      <c r="EK62000" s="598"/>
    </row>
    <row r="62001" spans="141:141">
      <c r="EK62001" s="598"/>
    </row>
    <row r="62002" spans="141:141">
      <c r="EK62002" s="598"/>
    </row>
    <row r="62003" spans="141:141">
      <c r="EK62003" s="598"/>
    </row>
    <row r="62004" spans="141:141">
      <c r="EK62004" s="598"/>
    </row>
    <row r="62005" spans="141:141">
      <c r="EK62005" s="598"/>
    </row>
    <row r="62006" spans="141:141">
      <c r="EK62006" s="598"/>
    </row>
    <row r="62007" spans="141:141">
      <c r="EK62007" s="598"/>
    </row>
    <row r="62008" spans="141:141">
      <c r="EK62008" s="598"/>
    </row>
    <row r="62009" spans="141:141">
      <c r="EK62009" s="598"/>
    </row>
    <row r="62010" spans="141:141">
      <c r="EK62010" s="598"/>
    </row>
    <row r="62011" spans="141:141">
      <c r="EK62011" s="598"/>
    </row>
    <row r="62012" spans="141:141">
      <c r="EK62012" s="598"/>
    </row>
    <row r="62013" spans="141:141">
      <c r="EK62013" s="598"/>
    </row>
    <row r="62014" spans="141:141">
      <c r="EK62014" s="598"/>
    </row>
    <row r="62015" spans="141:141">
      <c r="EK62015" s="598"/>
    </row>
    <row r="62016" spans="141:141">
      <c r="EK62016" s="598"/>
    </row>
    <row r="62017" spans="141:141">
      <c r="EK62017" s="598"/>
    </row>
    <row r="62018" spans="141:141">
      <c r="EK62018" s="598"/>
    </row>
    <row r="62019" spans="141:141">
      <c r="EK62019" s="598"/>
    </row>
    <row r="62020" spans="141:141">
      <c r="EK62020" s="598"/>
    </row>
    <row r="62021" spans="141:141">
      <c r="EK62021" s="598"/>
    </row>
    <row r="62022" spans="141:141">
      <c r="EK62022" s="598"/>
    </row>
    <row r="62023" spans="141:141">
      <c r="EK62023" s="598"/>
    </row>
    <row r="62024" spans="141:141">
      <c r="EK62024" s="598"/>
    </row>
    <row r="62025" spans="141:141">
      <c r="EK62025" s="598"/>
    </row>
    <row r="62026" spans="141:141">
      <c r="EK62026" s="598"/>
    </row>
    <row r="62027" spans="141:141">
      <c r="EK62027" s="598"/>
    </row>
    <row r="62028" spans="141:141">
      <c r="EK62028" s="598"/>
    </row>
    <row r="62029" spans="141:141">
      <c r="EK62029" s="598"/>
    </row>
    <row r="62030" spans="141:141">
      <c r="EK62030" s="598"/>
    </row>
    <row r="62031" spans="141:141">
      <c r="EK62031" s="598"/>
    </row>
    <row r="62032" spans="141:141">
      <c r="EK62032" s="598"/>
    </row>
    <row r="62033" spans="141:141">
      <c r="EK62033" s="598"/>
    </row>
    <row r="62034" spans="141:141">
      <c r="EK62034" s="598"/>
    </row>
    <row r="62035" spans="141:141">
      <c r="EK62035" s="598"/>
    </row>
    <row r="62036" spans="141:141">
      <c r="EK62036" s="598"/>
    </row>
    <row r="62037" spans="141:141">
      <c r="EK62037" s="598"/>
    </row>
    <row r="62038" spans="141:141">
      <c r="EK62038" s="598"/>
    </row>
    <row r="62039" spans="141:141">
      <c r="EK62039" s="598"/>
    </row>
    <row r="62040" spans="141:141">
      <c r="EK62040" s="598"/>
    </row>
    <row r="62041" spans="141:141">
      <c r="EK62041" s="598"/>
    </row>
    <row r="62042" spans="141:141">
      <c r="EK62042" s="598"/>
    </row>
    <row r="62043" spans="141:141">
      <c r="EK62043" s="598"/>
    </row>
    <row r="62044" spans="141:141">
      <c r="EK62044" s="598"/>
    </row>
    <row r="62045" spans="141:141">
      <c r="EK62045" s="598"/>
    </row>
    <row r="62046" spans="141:141">
      <c r="EK62046" s="598"/>
    </row>
    <row r="62047" spans="141:141">
      <c r="EK62047" s="598"/>
    </row>
    <row r="62048" spans="141:141">
      <c r="EK62048" s="598"/>
    </row>
    <row r="62049" spans="141:141">
      <c r="EK62049" s="598"/>
    </row>
    <row r="62050" spans="141:141">
      <c r="EK62050" s="598"/>
    </row>
    <row r="62051" spans="141:141">
      <c r="EK62051" s="598"/>
    </row>
    <row r="62052" spans="141:141">
      <c r="EK62052" s="598"/>
    </row>
    <row r="62053" spans="141:141">
      <c r="EK62053" s="598"/>
    </row>
    <row r="62054" spans="141:141">
      <c r="EK62054" s="598"/>
    </row>
    <row r="62055" spans="141:141">
      <c r="EK62055" s="598"/>
    </row>
    <row r="62056" spans="141:141">
      <c r="EK62056" s="598"/>
    </row>
    <row r="62057" spans="141:141">
      <c r="EK62057" s="598"/>
    </row>
    <row r="62058" spans="141:141">
      <c r="EK62058" s="598"/>
    </row>
    <row r="62059" spans="141:141">
      <c r="EK62059" s="598"/>
    </row>
    <row r="62060" spans="141:141">
      <c r="EK62060" s="598"/>
    </row>
    <row r="62061" spans="141:141">
      <c r="EK62061" s="598"/>
    </row>
    <row r="62062" spans="141:141">
      <c r="EK62062" s="598"/>
    </row>
    <row r="62063" spans="141:141">
      <c r="EK62063" s="598"/>
    </row>
    <row r="62064" spans="141:141">
      <c r="EK62064" s="598"/>
    </row>
    <row r="62065" spans="141:141">
      <c r="EK62065" s="598"/>
    </row>
    <row r="62066" spans="141:141">
      <c r="EK62066" s="598"/>
    </row>
    <row r="62067" spans="141:141">
      <c r="EK62067" s="598"/>
    </row>
    <row r="62068" spans="141:141">
      <c r="EK62068" s="598"/>
    </row>
    <row r="62069" spans="141:141">
      <c r="EK62069" s="598"/>
    </row>
    <row r="62070" spans="141:141">
      <c r="EK62070" s="598"/>
    </row>
    <row r="62071" spans="141:141">
      <c r="EK62071" s="598"/>
    </row>
    <row r="62072" spans="141:141">
      <c r="EK62072" s="598"/>
    </row>
    <row r="62073" spans="141:141">
      <c r="EK62073" s="598"/>
    </row>
    <row r="62074" spans="141:141">
      <c r="EK62074" s="598"/>
    </row>
    <row r="62075" spans="141:141">
      <c r="EK62075" s="598"/>
    </row>
    <row r="62076" spans="141:141">
      <c r="EK62076" s="598"/>
    </row>
    <row r="62077" spans="141:141">
      <c r="EK62077" s="598"/>
    </row>
    <row r="62078" spans="141:141">
      <c r="EK62078" s="598"/>
    </row>
    <row r="62079" spans="141:141">
      <c r="EK62079" s="598"/>
    </row>
    <row r="62080" spans="141:141">
      <c r="EK62080" s="598"/>
    </row>
    <row r="62081" spans="141:141">
      <c r="EK62081" s="598"/>
    </row>
    <row r="62082" spans="141:141">
      <c r="EK62082" s="598"/>
    </row>
    <row r="62083" spans="141:141">
      <c r="EK62083" s="598"/>
    </row>
    <row r="62084" spans="141:141">
      <c r="EK62084" s="598"/>
    </row>
    <row r="62085" spans="141:141">
      <c r="EK62085" s="598"/>
    </row>
    <row r="62086" spans="141:141">
      <c r="EK62086" s="598"/>
    </row>
    <row r="62087" spans="141:141">
      <c r="EK62087" s="598"/>
    </row>
    <row r="62088" spans="141:141">
      <c r="EK62088" s="598"/>
    </row>
    <row r="62089" spans="141:141">
      <c r="EK62089" s="598"/>
    </row>
    <row r="62090" spans="141:141">
      <c r="EK62090" s="598"/>
    </row>
    <row r="62091" spans="141:141">
      <c r="EK62091" s="598"/>
    </row>
    <row r="62092" spans="141:141">
      <c r="EK62092" s="598"/>
    </row>
    <row r="62093" spans="141:141">
      <c r="EK62093" s="598"/>
    </row>
    <row r="62094" spans="141:141">
      <c r="EK62094" s="598"/>
    </row>
    <row r="62095" spans="141:141">
      <c r="EK62095" s="598"/>
    </row>
    <row r="62096" spans="141:141">
      <c r="EK62096" s="598"/>
    </row>
    <row r="62097" spans="141:141">
      <c r="EK62097" s="598"/>
    </row>
    <row r="62098" spans="141:141">
      <c r="EK62098" s="598"/>
    </row>
    <row r="62099" spans="141:141">
      <c r="EK62099" s="598"/>
    </row>
    <row r="62100" spans="141:141">
      <c r="EK62100" s="598"/>
    </row>
    <row r="62101" spans="141:141">
      <c r="EK62101" s="598"/>
    </row>
    <row r="62102" spans="141:141">
      <c r="EK62102" s="598"/>
    </row>
    <row r="62103" spans="141:141">
      <c r="EK62103" s="598"/>
    </row>
    <row r="62104" spans="141:141">
      <c r="EK62104" s="598"/>
    </row>
    <row r="62105" spans="141:141">
      <c r="EK62105" s="598"/>
    </row>
    <row r="62106" spans="141:141">
      <c r="EK62106" s="598"/>
    </row>
    <row r="62107" spans="141:141">
      <c r="EK62107" s="598"/>
    </row>
    <row r="62108" spans="141:141">
      <c r="EK62108" s="598"/>
    </row>
    <row r="62109" spans="141:141">
      <c r="EK62109" s="598"/>
    </row>
    <row r="62110" spans="141:141">
      <c r="EK62110" s="598"/>
    </row>
    <row r="62111" spans="141:141">
      <c r="EK62111" s="598"/>
    </row>
    <row r="62112" spans="141:141">
      <c r="EK62112" s="598"/>
    </row>
    <row r="62113" spans="141:141">
      <c r="EK62113" s="598"/>
    </row>
    <row r="62114" spans="141:141">
      <c r="EK62114" s="598"/>
    </row>
    <row r="62115" spans="141:141">
      <c r="EK62115" s="598"/>
    </row>
    <row r="62116" spans="141:141">
      <c r="EK62116" s="598"/>
    </row>
    <row r="62117" spans="141:141">
      <c r="EK62117" s="598"/>
    </row>
    <row r="62118" spans="141:141">
      <c r="EK62118" s="598"/>
    </row>
    <row r="62119" spans="141:141">
      <c r="EK62119" s="598"/>
    </row>
    <row r="62120" spans="141:141">
      <c r="EK62120" s="598"/>
    </row>
    <row r="62121" spans="141:141">
      <c r="EK62121" s="598"/>
    </row>
    <row r="62122" spans="141:141">
      <c r="EK62122" s="598"/>
    </row>
    <row r="62123" spans="141:141">
      <c r="EK62123" s="598"/>
    </row>
    <row r="62124" spans="141:141">
      <c r="EK62124" s="598"/>
    </row>
    <row r="62125" spans="141:141">
      <c r="EK62125" s="598"/>
    </row>
    <row r="62126" spans="141:141">
      <c r="EK62126" s="598"/>
    </row>
    <row r="62127" spans="141:141">
      <c r="EK62127" s="598"/>
    </row>
    <row r="62128" spans="141:141">
      <c r="EK62128" s="598"/>
    </row>
    <row r="62129" spans="141:141">
      <c r="EK62129" s="598"/>
    </row>
    <row r="62130" spans="141:141">
      <c r="EK62130" s="598"/>
    </row>
    <row r="62131" spans="141:141">
      <c r="EK62131" s="598"/>
    </row>
    <row r="62132" spans="141:141">
      <c r="EK62132" s="598"/>
    </row>
    <row r="62133" spans="141:141">
      <c r="EK62133" s="598"/>
    </row>
    <row r="62134" spans="141:141">
      <c r="EK62134" s="598"/>
    </row>
    <row r="62135" spans="141:141">
      <c r="EK62135" s="598"/>
    </row>
    <row r="62136" spans="141:141">
      <c r="EK62136" s="598"/>
    </row>
    <row r="62137" spans="141:141">
      <c r="EK62137" s="598"/>
    </row>
    <row r="62138" spans="141:141">
      <c r="EK62138" s="598"/>
    </row>
    <row r="62139" spans="141:141">
      <c r="EK62139" s="598"/>
    </row>
    <row r="62140" spans="141:141">
      <c r="EK62140" s="598"/>
    </row>
    <row r="62141" spans="141:141">
      <c r="EK62141" s="598"/>
    </row>
    <row r="62142" spans="141:141">
      <c r="EK62142" s="598"/>
    </row>
    <row r="62143" spans="141:141">
      <c r="EK62143" s="598"/>
    </row>
    <row r="62144" spans="141:141">
      <c r="EK62144" s="598"/>
    </row>
    <row r="62145" spans="141:141">
      <c r="EK62145" s="598"/>
    </row>
    <row r="62146" spans="141:141">
      <c r="EK62146" s="598"/>
    </row>
    <row r="62147" spans="141:141">
      <c r="EK62147" s="598"/>
    </row>
    <row r="62148" spans="141:141">
      <c r="EK62148" s="598"/>
    </row>
    <row r="62149" spans="141:141">
      <c r="EK62149" s="598"/>
    </row>
    <row r="62150" spans="141:141">
      <c r="EK62150" s="598"/>
    </row>
    <row r="62151" spans="141:141">
      <c r="EK62151" s="598"/>
    </row>
    <row r="62152" spans="141:141">
      <c r="EK62152" s="598"/>
    </row>
    <row r="62153" spans="141:141">
      <c r="EK62153" s="598"/>
    </row>
    <row r="62154" spans="141:141">
      <c r="EK62154" s="598"/>
    </row>
    <row r="62155" spans="141:141">
      <c r="EK62155" s="598"/>
    </row>
    <row r="62156" spans="141:141">
      <c r="EK62156" s="598"/>
    </row>
    <row r="62157" spans="141:141">
      <c r="EK62157" s="598"/>
    </row>
    <row r="62158" spans="141:141">
      <c r="EK62158" s="598"/>
    </row>
    <row r="62159" spans="141:141">
      <c r="EK62159" s="598"/>
    </row>
    <row r="62160" spans="141:141">
      <c r="EK62160" s="598"/>
    </row>
    <row r="62161" spans="141:141">
      <c r="EK62161" s="598"/>
    </row>
    <row r="62162" spans="141:141">
      <c r="EK62162" s="598"/>
    </row>
    <row r="62163" spans="141:141">
      <c r="EK62163" s="598"/>
    </row>
    <row r="62164" spans="141:141">
      <c r="EK62164" s="598"/>
    </row>
    <row r="62165" spans="141:141">
      <c r="EK62165" s="598"/>
    </row>
    <row r="62166" spans="141:141">
      <c r="EK62166" s="598"/>
    </row>
    <row r="62167" spans="141:141">
      <c r="EK62167" s="598"/>
    </row>
    <row r="62168" spans="141:141">
      <c r="EK62168" s="598"/>
    </row>
    <row r="62169" spans="141:141">
      <c r="EK62169" s="598"/>
    </row>
    <row r="62170" spans="141:141">
      <c r="EK62170" s="598"/>
    </row>
    <row r="62171" spans="141:141">
      <c r="EK62171" s="598"/>
    </row>
    <row r="62172" spans="141:141">
      <c r="EK62172" s="598"/>
    </row>
    <row r="62173" spans="141:141">
      <c r="EK62173" s="598"/>
    </row>
    <row r="62174" spans="141:141">
      <c r="EK62174" s="598"/>
    </row>
    <row r="62175" spans="141:141">
      <c r="EK62175" s="598"/>
    </row>
    <row r="62176" spans="141:141">
      <c r="EK62176" s="598"/>
    </row>
    <row r="62177" spans="141:141">
      <c r="EK62177" s="598"/>
    </row>
    <row r="62178" spans="141:141">
      <c r="EK62178" s="598"/>
    </row>
    <row r="62179" spans="141:141">
      <c r="EK62179" s="598"/>
    </row>
    <row r="62180" spans="141:141">
      <c r="EK62180" s="598"/>
    </row>
    <row r="62181" spans="141:141">
      <c r="EK62181" s="598"/>
    </row>
    <row r="62182" spans="141:141">
      <c r="EK62182" s="598"/>
    </row>
    <row r="62183" spans="141:141">
      <c r="EK62183" s="598"/>
    </row>
    <row r="62184" spans="141:141">
      <c r="EK62184" s="598"/>
    </row>
    <row r="62185" spans="141:141">
      <c r="EK62185" s="598"/>
    </row>
    <row r="62186" spans="141:141">
      <c r="EK62186" s="598"/>
    </row>
    <row r="62187" spans="141:141">
      <c r="EK62187" s="598"/>
    </row>
    <row r="62188" spans="141:141">
      <c r="EK62188" s="598"/>
    </row>
    <row r="62189" spans="141:141">
      <c r="EK62189" s="598"/>
    </row>
    <row r="62190" spans="141:141">
      <c r="EK62190" s="598"/>
    </row>
    <row r="62191" spans="141:141">
      <c r="EK62191" s="598"/>
    </row>
    <row r="62192" spans="141:141">
      <c r="EK62192" s="598"/>
    </row>
    <row r="62193" spans="141:141">
      <c r="EK62193" s="598"/>
    </row>
    <row r="62194" spans="141:141">
      <c r="EK62194" s="598"/>
    </row>
    <row r="62195" spans="141:141">
      <c r="EK62195" s="598"/>
    </row>
    <row r="62196" spans="141:141">
      <c r="EK62196" s="598"/>
    </row>
    <row r="62197" spans="141:141">
      <c r="EK62197" s="598"/>
    </row>
    <row r="62198" spans="141:141">
      <c r="EK62198" s="598"/>
    </row>
    <row r="62199" spans="141:141">
      <c r="EK62199" s="598"/>
    </row>
    <row r="62200" spans="141:141">
      <c r="EK62200" s="598"/>
    </row>
    <row r="62201" spans="141:141">
      <c r="EK62201" s="598"/>
    </row>
    <row r="62202" spans="141:141">
      <c r="EK62202" s="598"/>
    </row>
    <row r="62203" spans="141:141">
      <c r="EK62203" s="598"/>
    </row>
    <row r="62204" spans="141:141">
      <c r="EK62204" s="598"/>
    </row>
    <row r="62205" spans="141:141">
      <c r="EK62205" s="598"/>
    </row>
    <row r="62206" spans="141:141">
      <c r="EK62206" s="598"/>
    </row>
    <row r="62207" spans="141:141">
      <c r="EK62207" s="598"/>
    </row>
    <row r="62208" spans="141:141">
      <c r="EK62208" s="598"/>
    </row>
    <row r="62209" spans="141:141">
      <c r="EK62209" s="598"/>
    </row>
    <row r="62210" spans="141:141">
      <c r="EK62210" s="598"/>
    </row>
    <row r="62211" spans="141:141">
      <c r="EK62211" s="598"/>
    </row>
    <row r="62212" spans="141:141">
      <c r="EK62212" s="598"/>
    </row>
    <row r="62213" spans="141:141">
      <c r="EK62213" s="598"/>
    </row>
    <row r="62214" spans="141:141">
      <c r="EK62214" s="598"/>
    </row>
    <row r="62215" spans="141:141">
      <c r="EK62215" s="598"/>
    </row>
    <row r="62216" spans="141:141">
      <c r="EK62216" s="598"/>
    </row>
    <row r="62217" spans="141:141">
      <c r="EK62217" s="598"/>
    </row>
    <row r="62218" spans="141:141">
      <c r="EK62218" s="598"/>
    </row>
    <row r="62219" spans="141:141">
      <c r="EK62219" s="598"/>
    </row>
    <row r="62220" spans="141:141">
      <c r="EK62220" s="598"/>
    </row>
    <row r="62221" spans="141:141">
      <c r="EK62221" s="598"/>
    </row>
    <row r="62222" spans="141:141">
      <c r="EK62222" s="598"/>
    </row>
    <row r="62223" spans="141:141">
      <c r="EK62223" s="598"/>
    </row>
    <row r="62224" spans="141:141">
      <c r="EK62224" s="598"/>
    </row>
    <row r="62225" spans="141:141">
      <c r="EK62225" s="598"/>
    </row>
    <row r="62226" spans="141:141">
      <c r="EK62226" s="598"/>
    </row>
    <row r="62227" spans="141:141">
      <c r="EK62227" s="598"/>
    </row>
    <row r="62228" spans="141:141">
      <c r="EK62228" s="598"/>
    </row>
    <row r="62229" spans="141:141">
      <c r="EK62229" s="598"/>
    </row>
    <row r="62230" spans="141:141">
      <c r="EK62230" s="598"/>
    </row>
    <row r="62231" spans="141:141">
      <c r="EK62231" s="598"/>
    </row>
    <row r="62232" spans="141:141">
      <c r="EK62232" s="598"/>
    </row>
    <row r="62233" spans="141:141">
      <c r="EK62233" s="598"/>
    </row>
    <row r="62234" spans="141:141">
      <c r="EK62234" s="598"/>
    </row>
    <row r="62235" spans="141:141">
      <c r="EK62235" s="598"/>
    </row>
    <row r="62236" spans="141:141">
      <c r="EK62236" s="598"/>
    </row>
    <row r="62237" spans="141:141">
      <c r="EK62237" s="598"/>
    </row>
    <row r="62238" spans="141:141">
      <c r="EK62238" s="598"/>
    </row>
    <row r="62239" spans="141:141">
      <c r="EK62239" s="598"/>
    </row>
    <row r="62240" spans="141:141">
      <c r="EK62240" s="598"/>
    </row>
    <row r="62241" spans="141:141">
      <c r="EK62241" s="598"/>
    </row>
    <row r="62242" spans="141:141">
      <c r="EK62242" s="598"/>
    </row>
    <row r="62243" spans="141:141">
      <c r="EK62243" s="598"/>
    </row>
    <row r="62244" spans="141:141">
      <c r="EK62244" s="598"/>
    </row>
    <row r="62245" spans="141:141">
      <c r="EK62245" s="598"/>
    </row>
    <row r="62246" spans="141:141">
      <c r="EK62246" s="598"/>
    </row>
    <row r="62247" spans="141:141">
      <c r="EK62247" s="598"/>
    </row>
    <row r="62248" spans="141:141">
      <c r="EK62248" s="598"/>
    </row>
    <row r="62249" spans="141:141">
      <c r="EK62249" s="598"/>
    </row>
    <row r="62250" spans="141:141">
      <c r="EK62250" s="598"/>
    </row>
    <row r="62251" spans="141:141">
      <c r="EK62251" s="598"/>
    </row>
    <row r="62252" spans="141:141">
      <c r="EK62252" s="598"/>
    </row>
    <row r="62253" spans="141:141">
      <c r="EK62253" s="598"/>
    </row>
    <row r="62254" spans="141:141">
      <c r="EK62254" s="598"/>
    </row>
    <row r="62255" spans="141:141">
      <c r="EK62255" s="598"/>
    </row>
    <row r="62256" spans="141:141">
      <c r="EK62256" s="598"/>
    </row>
    <row r="62257" spans="141:141">
      <c r="EK62257" s="598"/>
    </row>
    <row r="62258" spans="141:141">
      <c r="EK62258" s="598"/>
    </row>
    <row r="62259" spans="141:141">
      <c r="EK62259" s="598"/>
    </row>
    <row r="62260" spans="141:141">
      <c r="EK62260" s="598"/>
    </row>
    <row r="62261" spans="141:141">
      <c r="EK62261" s="598"/>
    </row>
    <row r="62262" spans="141:141">
      <c r="EK62262" s="598"/>
    </row>
    <row r="62263" spans="141:141">
      <c r="EK62263" s="598"/>
    </row>
    <row r="62264" spans="141:141">
      <c r="EK62264" s="598"/>
    </row>
    <row r="62265" spans="141:141">
      <c r="EK62265" s="598"/>
    </row>
    <row r="62266" spans="141:141">
      <c r="EK62266" s="598"/>
    </row>
    <row r="62267" spans="141:141">
      <c r="EK62267" s="598"/>
    </row>
    <row r="62268" spans="141:141">
      <c r="EK62268" s="598"/>
    </row>
    <row r="62269" spans="141:141">
      <c r="EK62269" s="598"/>
    </row>
    <row r="62270" spans="141:141">
      <c r="EK62270" s="598"/>
    </row>
    <row r="62271" spans="141:141">
      <c r="EK62271" s="598"/>
    </row>
    <row r="62272" spans="141:141">
      <c r="EK62272" s="598"/>
    </row>
    <row r="62273" spans="141:141">
      <c r="EK62273" s="598"/>
    </row>
    <row r="62274" spans="141:141">
      <c r="EK62274" s="598"/>
    </row>
    <row r="62275" spans="141:141">
      <c r="EK62275" s="598"/>
    </row>
    <row r="62276" spans="141:141">
      <c r="EK62276" s="598"/>
    </row>
    <row r="62277" spans="141:141">
      <c r="EK62277" s="598"/>
    </row>
    <row r="62278" spans="141:141">
      <c r="EK62278" s="598"/>
    </row>
    <row r="62279" spans="141:141">
      <c r="EK62279" s="598"/>
    </row>
    <row r="62280" spans="141:141">
      <c r="EK62280" s="598"/>
    </row>
    <row r="62281" spans="141:141">
      <c r="EK62281" s="598"/>
    </row>
    <row r="62282" spans="141:141">
      <c r="EK62282" s="598"/>
    </row>
    <row r="62283" spans="141:141">
      <c r="EK62283" s="598"/>
    </row>
    <row r="62284" spans="141:141">
      <c r="EK62284" s="598"/>
    </row>
    <row r="62285" spans="141:141">
      <c r="EK62285" s="598"/>
    </row>
    <row r="62286" spans="141:141">
      <c r="EK62286" s="598"/>
    </row>
    <row r="62287" spans="141:141">
      <c r="EK62287" s="598"/>
    </row>
    <row r="62288" spans="141:141">
      <c r="EK62288" s="598"/>
    </row>
    <row r="62289" spans="141:141">
      <c r="EK62289" s="598"/>
    </row>
    <row r="62290" spans="141:141">
      <c r="EK62290" s="598"/>
    </row>
    <row r="62291" spans="141:141">
      <c r="EK62291" s="598"/>
    </row>
    <row r="62292" spans="141:141">
      <c r="EK62292" s="598"/>
    </row>
    <row r="62293" spans="141:141">
      <c r="EK62293" s="598"/>
    </row>
    <row r="62294" spans="141:141">
      <c r="EK62294" s="598"/>
    </row>
    <row r="62295" spans="141:141">
      <c r="EK62295" s="598"/>
    </row>
    <row r="62296" spans="141:141">
      <c r="EK62296" s="598"/>
    </row>
    <row r="62297" spans="141:141">
      <c r="EK62297" s="598"/>
    </row>
    <row r="62298" spans="141:141">
      <c r="EK62298" s="598"/>
    </row>
    <row r="62299" spans="141:141">
      <c r="EK62299" s="598"/>
    </row>
    <row r="62300" spans="141:141">
      <c r="EK62300" s="598"/>
    </row>
    <row r="62301" spans="141:141">
      <c r="EK62301" s="598"/>
    </row>
    <row r="62302" spans="141:141">
      <c r="EK62302" s="598"/>
    </row>
    <row r="62303" spans="141:141">
      <c r="EK62303" s="598"/>
    </row>
    <row r="62304" spans="141:141">
      <c r="EK62304" s="598"/>
    </row>
    <row r="62305" spans="141:141">
      <c r="EK62305" s="598"/>
    </row>
    <row r="62306" spans="141:141">
      <c r="EK62306" s="598"/>
    </row>
    <row r="62307" spans="141:141">
      <c r="EK62307" s="598"/>
    </row>
    <row r="62308" spans="141:141">
      <c r="EK62308" s="598"/>
    </row>
    <row r="62309" spans="141:141">
      <c r="EK62309" s="598"/>
    </row>
    <row r="62310" spans="141:141">
      <c r="EK62310" s="598"/>
    </row>
    <row r="62311" spans="141:141">
      <c r="EK62311" s="598"/>
    </row>
    <row r="62312" spans="141:141">
      <c r="EK62312" s="598"/>
    </row>
    <row r="62313" spans="141:141">
      <c r="EK62313" s="598"/>
    </row>
    <row r="62314" spans="141:141">
      <c r="EK62314" s="598"/>
    </row>
    <row r="62315" spans="141:141">
      <c r="EK62315" s="598"/>
    </row>
    <row r="62316" spans="141:141">
      <c r="EK62316" s="598"/>
    </row>
    <row r="62317" spans="141:141">
      <c r="EK62317" s="598"/>
    </row>
    <row r="62318" spans="141:141">
      <c r="EK62318" s="598"/>
    </row>
    <row r="62319" spans="141:141">
      <c r="EK62319" s="598"/>
    </row>
    <row r="62320" spans="141:141">
      <c r="EK62320" s="598"/>
    </row>
    <row r="62321" spans="141:141">
      <c r="EK62321" s="598"/>
    </row>
    <row r="62322" spans="141:141">
      <c r="EK62322" s="598"/>
    </row>
    <row r="62323" spans="141:141">
      <c r="EK62323" s="598"/>
    </row>
    <row r="62324" spans="141:141">
      <c r="EK62324" s="598"/>
    </row>
    <row r="62325" spans="141:141">
      <c r="EK62325" s="598"/>
    </row>
    <row r="62326" spans="141:141">
      <c r="EK62326" s="598"/>
    </row>
    <row r="62327" spans="141:141">
      <c r="EK62327" s="598"/>
    </row>
    <row r="62328" spans="141:141">
      <c r="EK62328" s="598"/>
    </row>
    <row r="62329" spans="141:141">
      <c r="EK62329" s="598"/>
    </row>
    <row r="62330" spans="141:141">
      <c r="EK62330" s="598"/>
    </row>
    <row r="62331" spans="141:141">
      <c r="EK62331" s="598"/>
    </row>
    <row r="62332" spans="141:141">
      <c r="EK62332" s="598"/>
    </row>
    <row r="62333" spans="141:141">
      <c r="EK62333" s="598"/>
    </row>
    <row r="62334" spans="141:141">
      <c r="EK62334" s="598"/>
    </row>
    <row r="62335" spans="141:141">
      <c r="EK62335" s="598"/>
    </row>
    <row r="62336" spans="141:141">
      <c r="EK62336" s="598"/>
    </row>
    <row r="62337" spans="141:141">
      <c r="EK62337" s="598"/>
    </row>
    <row r="62338" spans="141:141">
      <c r="EK62338" s="598"/>
    </row>
    <row r="62339" spans="141:141">
      <c r="EK62339" s="598"/>
    </row>
    <row r="62340" spans="141:141">
      <c r="EK62340" s="598"/>
    </row>
    <row r="62341" spans="141:141">
      <c r="EK62341" s="598"/>
    </row>
    <row r="62342" spans="141:141">
      <c r="EK62342" s="598"/>
    </row>
    <row r="62343" spans="141:141">
      <c r="EK62343" s="598"/>
    </row>
    <row r="62344" spans="141:141">
      <c r="EK62344" s="598"/>
    </row>
    <row r="62345" spans="141:141">
      <c r="EK62345" s="598"/>
    </row>
    <row r="62346" spans="141:141">
      <c r="EK62346" s="598"/>
    </row>
    <row r="62347" spans="141:141">
      <c r="EK62347" s="598"/>
    </row>
    <row r="62348" spans="141:141">
      <c r="EK62348" s="598"/>
    </row>
    <row r="62349" spans="141:141">
      <c r="EK62349" s="598"/>
    </row>
    <row r="62350" spans="141:141">
      <c r="EK62350" s="598"/>
    </row>
    <row r="62351" spans="141:141">
      <c r="EK62351" s="598"/>
    </row>
    <row r="62352" spans="141:141">
      <c r="EK62352" s="598"/>
    </row>
    <row r="62353" spans="141:141">
      <c r="EK62353" s="598"/>
    </row>
    <row r="62354" spans="141:141">
      <c r="EK62354" s="598"/>
    </row>
    <row r="62355" spans="141:141">
      <c r="EK62355" s="598"/>
    </row>
    <row r="62356" spans="141:141">
      <c r="EK62356" s="598"/>
    </row>
    <row r="62357" spans="141:141">
      <c r="EK62357" s="598"/>
    </row>
    <row r="62358" spans="141:141">
      <c r="EK62358" s="598"/>
    </row>
    <row r="62359" spans="141:141">
      <c r="EK62359" s="598"/>
    </row>
    <row r="62360" spans="141:141">
      <c r="EK62360" s="598"/>
    </row>
    <row r="62361" spans="141:141">
      <c r="EK62361" s="598"/>
    </row>
    <row r="62362" spans="141:141">
      <c r="EK62362" s="598"/>
    </row>
    <row r="62363" spans="141:141">
      <c r="EK62363" s="598"/>
    </row>
    <row r="62364" spans="141:141">
      <c r="EK62364" s="598"/>
    </row>
    <row r="62365" spans="141:141">
      <c r="EK62365" s="598"/>
    </row>
    <row r="62366" spans="141:141">
      <c r="EK62366" s="598"/>
    </row>
    <row r="62367" spans="141:141">
      <c r="EK62367" s="598"/>
    </row>
    <row r="62368" spans="141:141">
      <c r="EK62368" s="598"/>
    </row>
    <row r="62369" spans="141:141">
      <c r="EK62369" s="598"/>
    </row>
    <row r="62370" spans="141:141">
      <c r="EK62370" s="598"/>
    </row>
    <row r="62371" spans="141:141">
      <c r="EK62371" s="598"/>
    </row>
    <row r="62372" spans="141:141">
      <c r="EK62372" s="598"/>
    </row>
    <row r="62373" spans="141:141">
      <c r="EK62373" s="598"/>
    </row>
    <row r="62374" spans="141:141">
      <c r="EK62374" s="598"/>
    </row>
    <row r="62375" spans="141:141">
      <c r="EK62375" s="598"/>
    </row>
    <row r="62376" spans="141:141">
      <c r="EK62376" s="598"/>
    </row>
    <row r="62377" spans="141:141">
      <c r="EK62377" s="598"/>
    </row>
    <row r="62378" spans="141:141">
      <c r="EK62378" s="598"/>
    </row>
    <row r="62379" spans="141:141">
      <c r="EK62379" s="598"/>
    </row>
    <row r="62380" spans="141:141">
      <c r="EK62380" s="598"/>
    </row>
    <row r="62381" spans="141:141">
      <c r="EK62381" s="598"/>
    </row>
    <row r="62382" spans="141:141">
      <c r="EK62382" s="598"/>
    </row>
    <row r="62383" spans="141:141">
      <c r="EK62383" s="598"/>
    </row>
    <row r="62384" spans="141:141">
      <c r="EK62384" s="598"/>
    </row>
    <row r="62385" spans="141:141">
      <c r="EK62385" s="598"/>
    </row>
    <row r="62386" spans="141:141">
      <c r="EK62386" s="598"/>
    </row>
    <row r="62387" spans="141:141">
      <c r="EK62387" s="598"/>
    </row>
    <row r="62388" spans="141:141">
      <c r="EK62388" s="598"/>
    </row>
    <row r="62389" spans="141:141">
      <c r="EK62389" s="598"/>
    </row>
    <row r="62390" spans="141:141">
      <c r="EK62390" s="598"/>
    </row>
    <row r="62391" spans="141:141">
      <c r="EK62391" s="598"/>
    </row>
    <row r="62392" spans="141:141">
      <c r="EK62392" s="598"/>
    </row>
    <row r="62393" spans="141:141">
      <c r="EK62393" s="598"/>
    </row>
    <row r="62394" spans="141:141">
      <c r="EK62394" s="598"/>
    </row>
    <row r="62395" spans="141:141">
      <c r="EK62395" s="598"/>
    </row>
    <row r="62396" spans="141:141">
      <c r="EK62396" s="598"/>
    </row>
    <row r="62397" spans="141:141">
      <c r="EK62397" s="598"/>
    </row>
    <row r="62398" spans="141:141">
      <c r="EK62398" s="598"/>
    </row>
    <row r="62399" spans="141:141">
      <c r="EK62399" s="598"/>
    </row>
    <row r="62400" spans="141:141">
      <c r="EK62400" s="598"/>
    </row>
    <row r="62401" spans="141:141">
      <c r="EK62401" s="598"/>
    </row>
    <row r="62402" spans="141:141">
      <c r="EK62402" s="598"/>
    </row>
    <row r="62403" spans="141:141">
      <c r="EK62403" s="598"/>
    </row>
    <row r="62404" spans="141:141">
      <c r="EK62404" s="598"/>
    </row>
    <row r="62405" spans="141:141">
      <c r="EK62405" s="598"/>
    </row>
    <row r="62406" spans="141:141">
      <c r="EK62406" s="598"/>
    </row>
    <row r="62407" spans="141:141">
      <c r="EK62407" s="598"/>
    </row>
    <row r="62408" spans="141:141">
      <c r="EK62408" s="598"/>
    </row>
    <row r="62409" spans="141:141">
      <c r="EK62409" s="598"/>
    </row>
    <row r="62410" spans="141:141">
      <c r="EK62410" s="598"/>
    </row>
    <row r="62411" spans="141:141">
      <c r="EK62411" s="598"/>
    </row>
    <row r="62412" spans="141:141">
      <c r="EK62412" s="598"/>
    </row>
    <row r="62413" spans="141:141">
      <c r="EK62413" s="598"/>
    </row>
    <row r="62414" spans="141:141">
      <c r="EK62414" s="598"/>
    </row>
    <row r="62415" spans="141:141">
      <c r="EK62415" s="598"/>
    </row>
    <row r="62416" spans="141:141">
      <c r="EK62416" s="598"/>
    </row>
    <row r="62417" spans="141:141">
      <c r="EK62417" s="598"/>
    </row>
    <row r="62418" spans="141:141">
      <c r="EK62418" s="598"/>
    </row>
    <row r="62419" spans="141:141">
      <c r="EK62419" s="598"/>
    </row>
    <row r="62420" spans="141:141">
      <c r="EK62420" s="598"/>
    </row>
    <row r="62421" spans="141:141">
      <c r="EK62421" s="598"/>
    </row>
    <row r="62422" spans="141:141">
      <c r="EK62422" s="598"/>
    </row>
    <row r="62423" spans="141:141">
      <c r="EK62423" s="598"/>
    </row>
    <row r="62424" spans="141:141">
      <c r="EK62424" s="598"/>
    </row>
    <row r="62425" spans="141:141">
      <c r="EK62425" s="598"/>
    </row>
    <row r="62426" spans="141:141">
      <c r="EK62426" s="598"/>
    </row>
    <row r="62427" spans="141:141">
      <c r="EK62427" s="598"/>
    </row>
    <row r="62428" spans="141:141">
      <c r="EK62428" s="598"/>
    </row>
    <row r="62429" spans="141:141">
      <c r="EK62429" s="598"/>
    </row>
    <row r="62430" spans="141:141">
      <c r="EK62430" s="598"/>
    </row>
    <row r="62431" spans="141:141">
      <c r="EK62431" s="598"/>
    </row>
    <row r="62432" spans="141:141">
      <c r="EK62432" s="598"/>
    </row>
    <row r="62433" spans="141:141">
      <c r="EK62433" s="598"/>
    </row>
    <row r="62434" spans="141:141">
      <c r="EK62434" s="598"/>
    </row>
    <row r="62435" spans="141:141">
      <c r="EK62435" s="598"/>
    </row>
    <row r="62436" spans="141:141">
      <c r="EK62436" s="598"/>
    </row>
    <row r="62437" spans="141:141">
      <c r="EK62437" s="598"/>
    </row>
    <row r="62438" spans="141:141">
      <c r="EK62438" s="598"/>
    </row>
    <row r="62439" spans="141:141">
      <c r="EK62439" s="598"/>
    </row>
    <row r="62440" spans="141:141">
      <c r="EK62440" s="598"/>
    </row>
    <row r="62441" spans="141:141">
      <c r="EK62441" s="598"/>
    </row>
    <row r="62442" spans="141:141">
      <c r="EK62442" s="598"/>
    </row>
    <row r="62443" spans="141:141">
      <c r="EK62443" s="598"/>
    </row>
    <row r="62444" spans="141:141">
      <c r="EK62444" s="598"/>
    </row>
    <row r="62445" spans="141:141">
      <c r="EK62445" s="598"/>
    </row>
    <row r="62446" spans="141:141">
      <c r="EK62446" s="598"/>
    </row>
    <row r="62447" spans="141:141">
      <c r="EK62447" s="598"/>
    </row>
    <row r="62448" spans="141:141">
      <c r="EK62448" s="598"/>
    </row>
    <row r="62449" spans="141:141">
      <c r="EK62449" s="598"/>
    </row>
    <row r="62450" spans="141:141">
      <c r="EK62450" s="598"/>
    </row>
    <row r="62451" spans="141:141">
      <c r="EK62451" s="598"/>
    </row>
    <row r="62452" spans="141:141">
      <c r="EK62452" s="598"/>
    </row>
    <row r="62453" spans="141:141">
      <c r="EK62453" s="598"/>
    </row>
    <row r="62454" spans="141:141">
      <c r="EK62454" s="598"/>
    </row>
    <row r="62455" spans="141:141">
      <c r="EK62455" s="598"/>
    </row>
    <row r="62456" spans="141:141">
      <c r="EK62456" s="598"/>
    </row>
    <row r="62457" spans="141:141">
      <c r="EK62457" s="598"/>
    </row>
    <row r="62458" spans="141:141">
      <c r="EK62458" s="598"/>
    </row>
    <row r="62459" spans="141:141">
      <c r="EK62459" s="598"/>
    </row>
    <row r="62460" spans="141:141">
      <c r="EK62460" s="598"/>
    </row>
    <row r="62461" spans="141:141">
      <c r="EK62461" s="598"/>
    </row>
    <row r="62462" spans="141:141">
      <c r="EK62462" s="598"/>
    </row>
    <row r="62463" spans="141:141">
      <c r="EK62463" s="598"/>
    </row>
    <row r="62464" spans="141:141">
      <c r="EK62464" s="598"/>
    </row>
    <row r="62465" spans="141:141">
      <c r="EK62465" s="598"/>
    </row>
    <row r="62466" spans="141:141">
      <c r="EK62466" s="598"/>
    </row>
    <row r="62467" spans="141:141">
      <c r="EK62467" s="598"/>
    </row>
    <row r="62468" spans="141:141">
      <c r="EK62468" s="598"/>
    </row>
    <row r="62469" spans="141:141">
      <c r="EK62469" s="598"/>
    </row>
    <row r="62470" spans="141:141">
      <c r="EK62470" s="598"/>
    </row>
    <row r="62471" spans="141:141">
      <c r="EK62471" s="598"/>
    </row>
    <row r="62472" spans="141:141">
      <c r="EK62472" s="598"/>
    </row>
    <row r="62473" spans="141:141">
      <c r="EK62473" s="598"/>
    </row>
    <row r="62474" spans="141:141">
      <c r="EK62474" s="598"/>
    </row>
    <row r="62475" spans="141:141">
      <c r="EK62475" s="598"/>
    </row>
    <row r="62476" spans="141:141">
      <c r="EK62476" s="598"/>
    </row>
    <row r="62477" spans="141:141">
      <c r="EK62477" s="598"/>
    </row>
    <row r="62478" spans="141:141">
      <c r="EK62478" s="598"/>
    </row>
    <row r="62479" spans="141:141">
      <c r="EK62479" s="598"/>
    </row>
    <row r="62480" spans="141:141">
      <c r="EK62480" s="598"/>
    </row>
    <row r="62481" spans="141:141">
      <c r="EK62481" s="598"/>
    </row>
    <row r="62482" spans="141:141">
      <c r="EK62482" s="598"/>
    </row>
    <row r="62483" spans="141:141">
      <c r="EK62483" s="598"/>
    </row>
    <row r="62484" spans="141:141">
      <c r="EK62484" s="598"/>
    </row>
    <row r="62485" spans="141:141">
      <c r="EK62485" s="598"/>
    </row>
    <row r="62486" spans="141:141">
      <c r="EK62486" s="598"/>
    </row>
    <row r="62487" spans="141:141">
      <c r="EK62487" s="598"/>
    </row>
    <row r="62488" spans="141:141">
      <c r="EK62488" s="598"/>
    </row>
    <row r="62489" spans="141:141">
      <c r="EK62489" s="598"/>
    </row>
    <row r="62490" spans="141:141">
      <c r="EK62490" s="598"/>
    </row>
    <row r="62491" spans="141:141">
      <c r="EK62491" s="598"/>
    </row>
    <row r="62492" spans="141:141">
      <c r="EK62492" s="598"/>
    </row>
    <row r="62493" spans="141:141">
      <c r="EK62493" s="598"/>
    </row>
    <row r="62494" spans="141:141">
      <c r="EK62494" s="598"/>
    </row>
    <row r="62495" spans="141:141">
      <c r="EK62495" s="598"/>
    </row>
    <row r="62496" spans="141:141">
      <c r="EK62496" s="598"/>
    </row>
    <row r="62497" spans="141:141">
      <c r="EK62497" s="598"/>
    </row>
    <row r="62498" spans="141:141">
      <c r="EK62498" s="598"/>
    </row>
    <row r="62499" spans="141:141">
      <c r="EK62499" s="598"/>
    </row>
    <row r="62500" spans="141:141">
      <c r="EK62500" s="598"/>
    </row>
    <row r="62501" spans="141:141">
      <c r="EK62501" s="598"/>
    </row>
    <row r="62502" spans="141:141">
      <c r="EK62502" s="598"/>
    </row>
    <row r="62503" spans="141:141">
      <c r="EK62503" s="598"/>
    </row>
    <row r="62504" spans="141:141">
      <c r="EK62504" s="598"/>
    </row>
    <row r="62505" spans="141:141">
      <c r="EK62505" s="598"/>
    </row>
    <row r="62506" spans="141:141">
      <c r="EK62506" s="598"/>
    </row>
    <row r="62507" spans="141:141">
      <c r="EK62507" s="598"/>
    </row>
    <row r="62508" spans="141:141">
      <c r="EK62508" s="598"/>
    </row>
    <row r="62509" spans="141:141">
      <c r="EK62509" s="598"/>
    </row>
    <row r="62510" spans="141:141">
      <c r="EK62510" s="598"/>
    </row>
    <row r="62511" spans="141:141">
      <c r="EK62511" s="598"/>
    </row>
    <row r="62512" spans="141:141">
      <c r="EK62512" s="598"/>
    </row>
    <row r="62513" spans="141:141">
      <c r="EK62513" s="598"/>
    </row>
    <row r="62514" spans="141:141">
      <c r="EK62514" s="598"/>
    </row>
    <row r="62515" spans="141:141">
      <c r="EK62515" s="598"/>
    </row>
    <row r="62516" spans="141:141">
      <c r="EK62516" s="598"/>
    </row>
    <row r="62517" spans="141:141">
      <c r="EK62517" s="598"/>
    </row>
    <row r="62518" spans="141:141">
      <c r="EK62518" s="598"/>
    </row>
    <row r="62519" spans="141:141">
      <c r="EK62519" s="598"/>
    </row>
    <row r="62520" spans="141:141">
      <c r="EK62520" s="598"/>
    </row>
    <row r="62521" spans="141:141">
      <c r="EK62521" s="598"/>
    </row>
    <row r="62522" spans="141:141">
      <c r="EK62522" s="598"/>
    </row>
    <row r="62523" spans="141:141">
      <c r="EK62523" s="598"/>
    </row>
    <row r="62524" spans="141:141">
      <c r="EK62524" s="598"/>
    </row>
    <row r="62525" spans="141:141">
      <c r="EK62525" s="598"/>
    </row>
    <row r="62526" spans="141:141">
      <c r="EK62526" s="598"/>
    </row>
    <row r="62527" spans="141:141">
      <c r="EK62527" s="598"/>
    </row>
    <row r="62528" spans="141:141">
      <c r="EK62528" s="598"/>
    </row>
    <row r="62529" spans="141:141">
      <c r="EK62529" s="598"/>
    </row>
    <row r="62530" spans="141:141">
      <c r="EK62530" s="598"/>
    </row>
    <row r="62531" spans="141:141">
      <c r="EK62531" s="598"/>
    </row>
    <row r="62532" spans="141:141">
      <c r="EK62532" s="598"/>
    </row>
    <row r="62533" spans="141:141">
      <c r="EK62533" s="598"/>
    </row>
    <row r="62534" spans="141:141">
      <c r="EK62534" s="598"/>
    </row>
    <row r="62535" spans="141:141">
      <c r="EK62535" s="598"/>
    </row>
    <row r="62536" spans="141:141">
      <c r="EK62536" s="598"/>
    </row>
    <row r="62537" spans="141:141">
      <c r="EK62537" s="598"/>
    </row>
    <row r="62538" spans="141:141">
      <c r="EK62538" s="598"/>
    </row>
    <row r="62539" spans="141:141">
      <c r="EK62539" s="598"/>
    </row>
    <row r="62540" spans="141:141">
      <c r="EK62540" s="598"/>
    </row>
    <row r="62541" spans="141:141">
      <c r="EK62541" s="598"/>
    </row>
    <row r="62542" spans="141:141">
      <c r="EK62542" s="598"/>
    </row>
    <row r="62543" spans="141:141">
      <c r="EK62543" s="598"/>
    </row>
    <row r="62544" spans="141:141">
      <c r="EK62544" s="598"/>
    </row>
    <row r="62545" spans="141:141">
      <c r="EK62545" s="598"/>
    </row>
    <row r="62546" spans="141:141">
      <c r="EK62546" s="598"/>
    </row>
    <row r="62547" spans="141:141">
      <c r="EK62547" s="598"/>
    </row>
    <row r="62548" spans="141:141">
      <c r="EK62548" s="598"/>
    </row>
    <row r="62549" spans="141:141">
      <c r="EK62549" s="598"/>
    </row>
    <row r="62550" spans="141:141">
      <c r="EK62550" s="598"/>
    </row>
    <row r="62551" spans="141:141">
      <c r="EK62551" s="598"/>
    </row>
    <row r="62552" spans="141:141">
      <c r="EK62552" s="598"/>
    </row>
    <row r="62553" spans="141:141">
      <c r="EK62553" s="598"/>
    </row>
    <row r="62554" spans="141:141">
      <c r="EK62554" s="598"/>
    </row>
    <row r="62555" spans="141:141">
      <c r="EK62555" s="598"/>
    </row>
    <row r="62556" spans="141:141">
      <c r="EK62556" s="598"/>
    </row>
    <row r="62557" spans="141:141">
      <c r="EK62557" s="598"/>
    </row>
    <row r="62558" spans="141:141">
      <c r="EK62558" s="598"/>
    </row>
    <row r="62559" spans="141:141">
      <c r="EK62559" s="598"/>
    </row>
    <row r="62560" spans="141:141">
      <c r="EK62560" s="598"/>
    </row>
    <row r="62561" spans="141:141">
      <c r="EK62561" s="598"/>
    </row>
    <row r="62562" spans="141:141">
      <c r="EK62562" s="598"/>
    </row>
    <row r="62563" spans="141:141">
      <c r="EK62563" s="598"/>
    </row>
    <row r="62564" spans="141:141">
      <c r="EK62564" s="598"/>
    </row>
    <row r="62565" spans="141:141">
      <c r="EK62565" s="598"/>
    </row>
    <row r="62566" spans="141:141">
      <c r="EK62566" s="598"/>
    </row>
    <row r="62567" spans="141:141">
      <c r="EK62567" s="598"/>
    </row>
    <row r="62568" spans="141:141">
      <c r="EK62568" s="598"/>
    </row>
    <row r="62569" spans="141:141">
      <c r="EK62569" s="598"/>
    </row>
    <row r="62570" spans="141:141">
      <c r="EK62570" s="598"/>
    </row>
    <row r="62571" spans="141:141">
      <c r="EK62571" s="598"/>
    </row>
    <row r="62572" spans="141:141">
      <c r="EK62572" s="598"/>
    </row>
    <row r="62573" spans="141:141">
      <c r="EK62573" s="598"/>
    </row>
    <row r="62574" spans="141:141">
      <c r="EK62574" s="598"/>
    </row>
    <row r="62575" spans="141:141">
      <c r="EK62575" s="598"/>
    </row>
    <row r="62576" spans="141:141">
      <c r="EK62576" s="598"/>
    </row>
    <row r="62577" spans="141:141">
      <c r="EK62577" s="598"/>
    </row>
    <row r="62578" spans="141:141">
      <c r="EK62578" s="598"/>
    </row>
    <row r="62579" spans="141:141">
      <c r="EK62579" s="598"/>
    </row>
    <row r="62580" spans="141:141">
      <c r="EK62580" s="598"/>
    </row>
    <row r="62581" spans="141:141">
      <c r="EK62581" s="598"/>
    </row>
    <row r="62582" spans="141:141">
      <c r="EK62582" s="598"/>
    </row>
    <row r="62583" spans="141:141">
      <c r="EK62583" s="598"/>
    </row>
    <row r="62584" spans="141:141">
      <c r="EK62584" s="598"/>
    </row>
    <row r="62585" spans="141:141">
      <c r="EK62585" s="598"/>
    </row>
    <row r="62586" spans="141:141">
      <c r="EK62586" s="598"/>
    </row>
    <row r="62587" spans="141:141">
      <c r="EK62587" s="598"/>
    </row>
    <row r="62588" spans="141:141">
      <c r="EK62588" s="598"/>
    </row>
    <row r="62589" spans="141:141">
      <c r="EK62589" s="598"/>
    </row>
    <row r="62590" spans="141:141">
      <c r="EK62590" s="598"/>
    </row>
    <row r="62591" spans="141:141">
      <c r="EK62591" s="598"/>
    </row>
    <row r="62592" spans="141:141">
      <c r="EK62592" s="598"/>
    </row>
    <row r="62593" spans="141:141">
      <c r="EK62593" s="598"/>
    </row>
    <row r="62594" spans="141:141">
      <c r="EK62594" s="598"/>
    </row>
    <row r="62595" spans="141:141">
      <c r="EK62595" s="598"/>
    </row>
    <row r="62596" spans="141:141">
      <c r="EK62596" s="598"/>
    </row>
    <row r="62597" spans="141:141">
      <c r="EK62597" s="598"/>
    </row>
    <row r="62598" spans="141:141">
      <c r="EK62598" s="598"/>
    </row>
    <row r="62599" spans="141:141">
      <c r="EK62599" s="598"/>
    </row>
    <row r="62600" spans="141:141">
      <c r="EK62600" s="598"/>
    </row>
    <row r="62601" spans="141:141">
      <c r="EK62601" s="598"/>
    </row>
    <row r="62602" spans="141:141">
      <c r="EK62602" s="598"/>
    </row>
    <row r="62603" spans="141:141">
      <c r="EK62603" s="598"/>
    </row>
    <row r="62604" spans="141:141">
      <c r="EK62604" s="598"/>
    </row>
    <row r="62605" spans="141:141">
      <c r="EK62605" s="598"/>
    </row>
    <row r="62606" spans="141:141">
      <c r="EK62606" s="598"/>
    </row>
    <row r="62607" spans="141:141">
      <c r="EK62607" s="598"/>
    </row>
    <row r="62608" spans="141:141">
      <c r="EK62608" s="598"/>
    </row>
    <row r="62609" spans="141:141">
      <c r="EK62609" s="598"/>
    </row>
    <row r="62610" spans="141:141">
      <c r="EK62610" s="598"/>
    </row>
    <row r="62611" spans="141:141">
      <c r="EK62611" s="598"/>
    </row>
    <row r="62612" spans="141:141">
      <c r="EK62612" s="598"/>
    </row>
    <row r="62613" spans="141:141">
      <c r="EK62613" s="598"/>
    </row>
    <row r="62614" spans="141:141">
      <c r="EK62614" s="598"/>
    </row>
    <row r="62615" spans="141:141">
      <c r="EK62615" s="598"/>
    </row>
    <row r="62616" spans="141:141">
      <c r="EK62616" s="598"/>
    </row>
    <row r="62617" spans="141:141">
      <c r="EK62617" s="598"/>
    </row>
    <row r="62618" spans="141:141">
      <c r="EK62618" s="598"/>
    </row>
    <row r="62619" spans="141:141">
      <c r="EK62619" s="598"/>
    </row>
    <row r="62620" spans="141:141">
      <c r="EK62620" s="598"/>
    </row>
    <row r="62621" spans="141:141">
      <c r="EK62621" s="598"/>
    </row>
    <row r="62622" spans="141:141">
      <c r="EK62622" s="598"/>
    </row>
    <row r="62623" spans="141:141">
      <c r="EK62623" s="598"/>
    </row>
    <row r="62624" spans="141:141">
      <c r="EK62624" s="598"/>
    </row>
    <row r="62625" spans="141:141">
      <c r="EK62625" s="598"/>
    </row>
    <row r="62626" spans="141:141">
      <c r="EK62626" s="598"/>
    </row>
    <row r="62627" spans="141:141">
      <c r="EK62627" s="598"/>
    </row>
    <row r="62628" spans="141:141">
      <c r="EK62628" s="598"/>
    </row>
    <row r="62629" spans="141:141">
      <c r="EK62629" s="598"/>
    </row>
    <row r="62630" spans="141:141">
      <c r="EK62630" s="598"/>
    </row>
    <row r="62631" spans="141:141">
      <c r="EK62631" s="598"/>
    </row>
    <row r="62632" spans="141:141">
      <c r="EK62632" s="598"/>
    </row>
    <row r="62633" spans="141:141">
      <c r="EK62633" s="598"/>
    </row>
    <row r="62634" spans="141:141">
      <c r="EK62634" s="598"/>
    </row>
    <row r="62635" spans="141:141">
      <c r="EK62635" s="598"/>
    </row>
    <row r="62636" spans="141:141">
      <c r="EK62636" s="598"/>
    </row>
    <row r="62637" spans="141:141">
      <c r="EK62637" s="598"/>
    </row>
    <row r="62638" spans="141:141">
      <c r="EK62638" s="598"/>
    </row>
    <row r="62639" spans="141:141">
      <c r="EK62639" s="598"/>
    </row>
    <row r="62640" spans="141:141">
      <c r="EK62640" s="598"/>
    </row>
    <row r="62641" spans="141:141">
      <c r="EK62641" s="598"/>
    </row>
    <row r="62642" spans="141:141">
      <c r="EK62642" s="598"/>
    </row>
    <row r="62643" spans="141:141">
      <c r="EK62643" s="598"/>
    </row>
    <row r="62644" spans="141:141">
      <c r="EK62644" s="598"/>
    </row>
    <row r="62645" spans="141:141">
      <c r="EK62645" s="598"/>
    </row>
    <row r="62646" spans="141:141">
      <c r="EK62646" s="598"/>
    </row>
    <row r="62647" spans="141:141">
      <c r="EK62647" s="598"/>
    </row>
    <row r="62648" spans="141:141">
      <c r="EK62648" s="598"/>
    </row>
    <row r="62649" spans="141:141">
      <c r="EK62649" s="598"/>
    </row>
    <row r="62650" spans="141:141">
      <c r="EK62650" s="598"/>
    </row>
    <row r="62651" spans="141:141">
      <c r="EK62651" s="598"/>
    </row>
    <row r="62652" spans="141:141">
      <c r="EK62652" s="598"/>
    </row>
    <row r="62653" spans="141:141">
      <c r="EK62653" s="598"/>
    </row>
    <row r="62654" spans="141:141">
      <c r="EK62654" s="598"/>
    </row>
    <row r="62655" spans="141:141">
      <c r="EK62655" s="598"/>
    </row>
    <row r="62656" spans="141:141">
      <c r="EK62656" s="598"/>
    </row>
    <row r="62657" spans="141:141">
      <c r="EK62657" s="598"/>
    </row>
    <row r="62658" spans="141:141">
      <c r="EK62658" s="598"/>
    </row>
    <row r="62659" spans="141:141">
      <c r="EK62659" s="598"/>
    </row>
    <row r="62660" spans="141:141">
      <c r="EK62660" s="598"/>
    </row>
    <row r="62661" spans="141:141">
      <c r="EK62661" s="598"/>
    </row>
    <row r="62662" spans="141:141">
      <c r="EK62662" s="598"/>
    </row>
    <row r="62663" spans="141:141">
      <c r="EK62663" s="598"/>
    </row>
    <row r="62664" spans="141:141">
      <c r="EK62664" s="598"/>
    </row>
    <row r="62665" spans="141:141">
      <c r="EK62665" s="598"/>
    </row>
    <row r="62666" spans="141:141">
      <c r="EK62666" s="598"/>
    </row>
    <row r="62667" spans="141:141">
      <c r="EK62667" s="598"/>
    </row>
    <row r="62668" spans="141:141">
      <c r="EK62668" s="598"/>
    </row>
    <row r="62669" spans="141:141">
      <c r="EK62669" s="598"/>
    </row>
    <row r="62670" spans="141:141">
      <c r="EK62670" s="598"/>
    </row>
    <row r="62671" spans="141:141">
      <c r="EK62671" s="598"/>
    </row>
    <row r="62672" spans="141:141">
      <c r="EK62672" s="598"/>
    </row>
    <row r="62673" spans="141:141">
      <c r="EK62673" s="598"/>
    </row>
    <row r="62674" spans="141:141">
      <c r="EK62674" s="598"/>
    </row>
    <row r="62675" spans="141:141">
      <c r="EK62675" s="598"/>
    </row>
    <row r="62676" spans="141:141">
      <c r="EK62676" s="598"/>
    </row>
    <row r="62677" spans="141:141">
      <c r="EK62677" s="598"/>
    </row>
    <row r="62678" spans="141:141">
      <c r="EK62678" s="598"/>
    </row>
    <row r="62679" spans="141:141">
      <c r="EK62679" s="598"/>
    </row>
    <row r="62680" spans="141:141">
      <c r="EK62680" s="598"/>
    </row>
    <row r="62681" spans="141:141">
      <c r="EK62681" s="598"/>
    </row>
    <row r="62682" spans="141:141">
      <c r="EK62682" s="598"/>
    </row>
    <row r="62683" spans="141:141">
      <c r="EK62683" s="598"/>
    </row>
    <row r="62684" spans="141:141">
      <c r="EK62684" s="598"/>
    </row>
    <row r="62685" spans="141:141">
      <c r="EK62685" s="598"/>
    </row>
    <row r="62686" spans="141:141">
      <c r="EK62686" s="598"/>
    </row>
    <row r="62687" spans="141:141">
      <c r="EK62687" s="598"/>
    </row>
    <row r="62688" spans="141:141">
      <c r="EK62688" s="598"/>
    </row>
    <row r="62689" spans="141:141">
      <c r="EK62689" s="598"/>
    </row>
    <row r="62690" spans="141:141">
      <c r="EK62690" s="598"/>
    </row>
    <row r="62691" spans="141:141">
      <c r="EK62691" s="598"/>
    </row>
    <row r="62692" spans="141:141">
      <c r="EK62692" s="598"/>
    </row>
    <row r="62693" spans="141:141">
      <c r="EK62693" s="598"/>
    </row>
    <row r="62694" spans="141:141">
      <c r="EK62694" s="598"/>
    </row>
    <row r="62695" spans="141:141">
      <c r="EK62695" s="598"/>
    </row>
    <row r="62696" spans="141:141">
      <c r="EK62696" s="598"/>
    </row>
    <row r="62697" spans="141:141">
      <c r="EK62697" s="598"/>
    </row>
    <row r="62698" spans="141:141">
      <c r="EK62698" s="598"/>
    </row>
    <row r="62699" spans="141:141">
      <c r="EK62699" s="598"/>
    </row>
    <row r="62700" spans="141:141">
      <c r="EK62700" s="598"/>
    </row>
    <row r="62701" spans="141:141">
      <c r="EK62701" s="598"/>
    </row>
    <row r="62702" spans="141:141">
      <c r="EK62702" s="598"/>
    </row>
    <row r="62703" spans="141:141">
      <c r="EK62703" s="598"/>
    </row>
    <row r="62704" spans="141:141">
      <c r="EK62704" s="598"/>
    </row>
    <row r="62705" spans="141:141">
      <c r="EK62705" s="598"/>
    </row>
    <row r="62706" spans="141:141">
      <c r="EK62706" s="598"/>
    </row>
    <row r="62707" spans="141:141">
      <c r="EK62707" s="598"/>
    </row>
    <row r="62708" spans="141:141">
      <c r="EK62708" s="598"/>
    </row>
    <row r="62709" spans="141:141">
      <c r="EK62709" s="598"/>
    </row>
    <row r="62710" spans="141:141">
      <c r="EK62710" s="598"/>
    </row>
    <row r="62711" spans="141:141">
      <c r="EK62711" s="598"/>
    </row>
    <row r="62712" spans="141:141">
      <c r="EK62712" s="598"/>
    </row>
    <row r="62713" spans="141:141">
      <c r="EK62713" s="598"/>
    </row>
    <row r="62714" spans="141:141">
      <c r="EK62714" s="598"/>
    </row>
    <row r="62715" spans="141:141">
      <c r="EK62715" s="598"/>
    </row>
    <row r="62716" spans="141:141">
      <c r="EK62716" s="598"/>
    </row>
    <row r="62717" spans="141:141">
      <c r="EK62717" s="598"/>
    </row>
    <row r="62718" spans="141:141">
      <c r="EK62718" s="598"/>
    </row>
    <row r="62719" spans="141:141">
      <c r="EK62719" s="598"/>
    </row>
    <row r="62720" spans="141:141">
      <c r="EK62720" s="598"/>
    </row>
    <row r="62721" spans="141:141">
      <c r="EK62721" s="598"/>
    </row>
    <row r="62722" spans="141:141">
      <c r="EK62722" s="598"/>
    </row>
    <row r="62723" spans="141:141">
      <c r="EK62723" s="598"/>
    </row>
    <row r="62724" spans="141:141">
      <c r="EK62724" s="598"/>
    </row>
    <row r="62725" spans="141:141">
      <c r="EK62725" s="598"/>
    </row>
    <row r="62726" spans="141:141">
      <c r="EK62726" s="598"/>
    </row>
    <row r="62727" spans="141:141">
      <c r="EK62727" s="598"/>
    </row>
    <row r="62728" spans="141:141">
      <c r="EK62728" s="598"/>
    </row>
    <row r="62729" spans="141:141">
      <c r="EK62729" s="598"/>
    </row>
    <row r="62730" spans="141:141">
      <c r="EK62730" s="598"/>
    </row>
    <row r="62731" spans="141:141">
      <c r="EK62731" s="598"/>
    </row>
    <row r="62732" spans="141:141">
      <c r="EK62732" s="598"/>
    </row>
    <row r="62733" spans="141:141">
      <c r="EK62733" s="598"/>
    </row>
    <row r="62734" spans="141:141">
      <c r="EK62734" s="598"/>
    </row>
    <row r="62735" spans="141:141">
      <c r="EK62735" s="598"/>
    </row>
    <row r="62736" spans="141:141">
      <c r="EK62736" s="598"/>
    </row>
    <row r="62737" spans="141:141">
      <c r="EK62737" s="598"/>
    </row>
    <row r="62738" spans="141:141">
      <c r="EK62738" s="598"/>
    </row>
    <row r="62739" spans="141:141">
      <c r="EK62739" s="598"/>
    </row>
    <row r="62740" spans="141:141">
      <c r="EK62740" s="598"/>
    </row>
    <row r="62741" spans="141:141">
      <c r="EK62741" s="598"/>
    </row>
    <row r="62742" spans="141:141">
      <c r="EK62742" s="598"/>
    </row>
    <row r="62743" spans="141:141">
      <c r="EK62743" s="598"/>
    </row>
    <row r="62744" spans="141:141">
      <c r="EK62744" s="598"/>
    </row>
    <row r="62745" spans="141:141">
      <c r="EK62745" s="598"/>
    </row>
    <row r="62746" spans="141:141">
      <c r="EK62746" s="598"/>
    </row>
    <row r="62747" spans="141:141">
      <c r="EK62747" s="598"/>
    </row>
    <row r="62748" spans="141:141">
      <c r="EK62748" s="598"/>
    </row>
    <row r="62749" spans="141:141">
      <c r="EK62749" s="598"/>
    </row>
    <row r="62750" spans="141:141">
      <c r="EK62750" s="598"/>
    </row>
    <row r="62751" spans="141:141">
      <c r="EK62751" s="598"/>
    </row>
    <row r="62752" spans="141:141">
      <c r="EK62752" s="598"/>
    </row>
    <row r="62753" spans="141:141">
      <c r="EK62753" s="598"/>
    </row>
    <row r="62754" spans="141:141">
      <c r="EK62754" s="598"/>
    </row>
    <row r="62755" spans="141:141">
      <c r="EK62755" s="598"/>
    </row>
    <row r="62756" spans="141:141">
      <c r="EK62756" s="598"/>
    </row>
    <row r="62757" spans="141:141">
      <c r="EK62757" s="598"/>
    </row>
    <row r="62758" spans="141:141">
      <c r="EK62758" s="598"/>
    </row>
    <row r="62759" spans="141:141">
      <c r="EK62759" s="598"/>
    </row>
    <row r="62760" spans="141:141">
      <c r="EK62760" s="598"/>
    </row>
    <row r="62761" spans="141:141">
      <c r="EK62761" s="598"/>
    </row>
    <row r="62762" spans="141:141">
      <c r="EK62762" s="598"/>
    </row>
    <row r="62763" spans="141:141">
      <c r="EK62763" s="598"/>
    </row>
    <row r="62764" spans="141:141">
      <c r="EK62764" s="598"/>
    </row>
    <row r="62765" spans="141:141">
      <c r="EK62765" s="598"/>
    </row>
    <row r="62766" spans="141:141">
      <c r="EK62766" s="598"/>
    </row>
    <row r="62767" spans="141:141">
      <c r="EK62767" s="598"/>
    </row>
    <row r="62768" spans="141:141">
      <c r="EK62768" s="598"/>
    </row>
    <row r="62769" spans="141:141">
      <c r="EK62769" s="598"/>
    </row>
    <row r="62770" spans="141:141">
      <c r="EK62770" s="598"/>
    </row>
    <row r="62771" spans="141:141">
      <c r="EK62771" s="598"/>
    </row>
    <row r="62772" spans="141:141">
      <c r="EK62772" s="598"/>
    </row>
    <row r="62773" spans="141:141">
      <c r="EK62773" s="598"/>
    </row>
    <row r="62774" spans="141:141">
      <c r="EK62774" s="598"/>
    </row>
    <row r="62775" spans="141:141">
      <c r="EK62775" s="598"/>
    </row>
    <row r="62776" spans="141:141">
      <c r="EK62776" s="598"/>
    </row>
    <row r="62777" spans="141:141">
      <c r="EK62777" s="598"/>
    </row>
    <row r="62778" spans="141:141">
      <c r="EK62778" s="598"/>
    </row>
    <row r="62779" spans="141:141">
      <c r="EK62779" s="598"/>
    </row>
    <row r="62780" spans="141:141">
      <c r="EK62780" s="598"/>
    </row>
    <row r="62781" spans="141:141">
      <c r="EK62781" s="598"/>
    </row>
    <row r="62782" spans="141:141">
      <c r="EK62782" s="598"/>
    </row>
    <row r="62783" spans="141:141">
      <c r="EK62783" s="598"/>
    </row>
    <row r="62784" spans="141:141">
      <c r="EK62784" s="598"/>
    </row>
    <row r="62785" spans="141:141">
      <c r="EK62785" s="598"/>
    </row>
    <row r="62786" spans="141:141">
      <c r="EK62786" s="598"/>
    </row>
    <row r="62787" spans="141:141">
      <c r="EK62787" s="598"/>
    </row>
    <row r="62788" spans="141:141">
      <c r="EK62788" s="598"/>
    </row>
    <row r="62789" spans="141:141">
      <c r="EK62789" s="598"/>
    </row>
    <row r="62790" spans="141:141">
      <c r="EK62790" s="598"/>
    </row>
    <row r="62791" spans="141:141">
      <c r="EK62791" s="598"/>
    </row>
    <row r="62792" spans="141:141">
      <c r="EK62792" s="598"/>
    </row>
    <row r="62793" spans="141:141">
      <c r="EK62793" s="598"/>
    </row>
    <row r="62794" spans="141:141">
      <c r="EK62794" s="598"/>
    </row>
    <row r="62795" spans="141:141">
      <c r="EK62795" s="598"/>
    </row>
    <row r="62796" spans="141:141">
      <c r="EK62796" s="598"/>
    </row>
    <row r="62797" spans="141:141">
      <c r="EK62797" s="598"/>
    </row>
    <row r="62798" spans="141:141">
      <c r="EK62798" s="598"/>
    </row>
    <row r="62799" spans="141:141">
      <c r="EK62799" s="598"/>
    </row>
    <row r="62800" spans="141:141">
      <c r="EK62800" s="598"/>
    </row>
    <row r="62801" spans="141:141">
      <c r="EK62801" s="598"/>
    </row>
    <row r="62802" spans="141:141">
      <c r="EK62802" s="598"/>
    </row>
    <row r="62803" spans="141:141">
      <c r="EK62803" s="598"/>
    </row>
    <row r="62804" spans="141:141">
      <c r="EK62804" s="598"/>
    </row>
    <row r="62805" spans="141:141">
      <c r="EK62805" s="598"/>
    </row>
    <row r="62806" spans="141:141">
      <c r="EK62806" s="598"/>
    </row>
    <row r="62807" spans="141:141">
      <c r="EK62807" s="598"/>
    </row>
    <row r="62808" spans="141:141">
      <c r="EK62808" s="598"/>
    </row>
    <row r="62809" spans="141:141">
      <c r="EK62809" s="598"/>
    </row>
    <row r="62810" spans="141:141">
      <c r="EK62810" s="598"/>
    </row>
    <row r="62811" spans="141:141">
      <c r="EK62811" s="598"/>
    </row>
    <row r="62812" spans="141:141">
      <c r="EK62812" s="598"/>
    </row>
    <row r="62813" spans="141:141">
      <c r="EK62813" s="598"/>
    </row>
    <row r="62814" spans="141:141">
      <c r="EK62814" s="598"/>
    </row>
    <row r="62815" spans="141:141">
      <c r="EK62815" s="598"/>
    </row>
    <row r="62816" spans="141:141">
      <c r="EK62816" s="598"/>
    </row>
    <row r="62817" spans="141:141">
      <c r="EK62817" s="598"/>
    </row>
    <row r="62818" spans="141:141">
      <c r="EK62818" s="598"/>
    </row>
    <row r="62819" spans="141:141">
      <c r="EK62819" s="598"/>
    </row>
    <row r="62820" spans="141:141">
      <c r="EK62820" s="598"/>
    </row>
    <row r="62821" spans="141:141">
      <c r="EK62821" s="598"/>
    </row>
    <row r="62822" spans="141:141">
      <c r="EK62822" s="598"/>
    </row>
    <row r="62823" spans="141:141">
      <c r="EK62823" s="598"/>
    </row>
    <row r="62824" spans="141:141">
      <c r="EK62824" s="598"/>
    </row>
    <row r="62825" spans="141:141">
      <c r="EK62825" s="598"/>
    </row>
    <row r="62826" spans="141:141">
      <c r="EK62826" s="598"/>
    </row>
    <row r="62827" spans="141:141">
      <c r="EK62827" s="598"/>
    </row>
    <row r="62828" spans="141:141">
      <c r="EK62828" s="598"/>
    </row>
    <row r="62829" spans="141:141">
      <c r="EK62829" s="598"/>
    </row>
    <row r="62830" spans="141:141">
      <c r="EK62830" s="598"/>
    </row>
    <row r="62831" spans="141:141">
      <c r="EK62831" s="598"/>
    </row>
    <row r="62832" spans="141:141">
      <c r="EK62832" s="598"/>
    </row>
    <row r="62833" spans="141:141">
      <c r="EK62833" s="598"/>
    </row>
    <row r="62834" spans="141:141">
      <c r="EK62834" s="598"/>
    </row>
    <row r="62835" spans="141:141">
      <c r="EK62835" s="598"/>
    </row>
    <row r="62836" spans="141:141">
      <c r="EK62836" s="598"/>
    </row>
    <row r="62837" spans="141:141">
      <c r="EK62837" s="598"/>
    </row>
    <row r="62838" spans="141:141">
      <c r="EK62838" s="598"/>
    </row>
    <row r="62839" spans="141:141">
      <c r="EK62839" s="598"/>
    </row>
    <row r="62840" spans="141:141">
      <c r="EK62840" s="598"/>
    </row>
    <row r="62841" spans="141:141">
      <c r="EK62841" s="598"/>
    </row>
    <row r="62842" spans="141:141">
      <c r="EK62842" s="598"/>
    </row>
    <row r="62843" spans="141:141">
      <c r="EK62843" s="598"/>
    </row>
    <row r="62844" spans="141:141">
      <c r="EK62844" s="598"/>
    </row>
    <row r="62845" spans="141:141">
      <c r="EK62845" s="598"/>
    </row>
    <row r="62846" spans="141:141">
      <c r="EK62846" s="598"/>
    </row>
    <row r="62847" spans="141:141">
      <c r="EK62847" s="598"/>
    </row>
    <row r="62848" spans="141:141">
      <c r="EK62848" s="598"/>
    </row>
    <row r="62849" spans="141:141">
      <c r="EK62849" s="598"/>
    </row>
    <row r="62850" spans="141:141">
      <c r="EK62850" s="598"/>
    </row>
    <row r="62851" spans="141:141">
      <c r="EK62851" s="598"/>
    </row>
    <row r="62852" spans="141:141">
      <c r="EK62852" s="598"/>
    </row>
    <row r="62853" spans="141:141">
      <c r="EK62853" s="598"/>
    </row>
    <row r="62854" spans="141:141">
      <c r="EK62854" s="598"/>
    </row>
    <row r="62855" spans="141:141">
      <c r="EK62855" s="598"/>
    </row>
    <row r="62856" spans="141:141">
      <c r="EK62856" s="598"/>
    </row>
    <row r="62857" spans="141:141">
      <c r="EK62857" s="598"/>
    </row>
    <row r="62858" spans="141:141">
      <c r="EK62858" s="598"/>
    </row>
    <row r="62859" spans="141:141">
      <c r="EK62859" s="598"/>
    </row>
    <row r="62860" spans="141:141">
      <c r="EK62860" s="598"/>
    </row>
    <row r="62861" spans="141:141">
      <c r="EK62861" s="598"/>
    </row>
    <row r="62862" spans="141:141">
      <c r="EK62862" s="598"/>
    </row>
    <row r="62863" spans="141:141">
      <c r="EK62863" s="598"/>
    </row>
    <row r="62864" spans="141:141">
      <c r="EK62864" s="598"/>
    </row>
    <row r="62865" spans="141:141">
      <c r="EK62865" s="598"/>
    </row>
    <row r="62866" spans="141:141">
      <c r="EK62866" s="598"/>
    </row>
    <row r="62867" spans="141:141">
      <c r="EK62867" s="598"/>
    </row>
    <row r="62868" spans="141:141">
      <c r="EK62868" s="598"/>
    </row>
    <row r="62869" spans="141:141">
      <c r="EK62869" s="598"/>
    </row>
    <row r="62870" spans="141:141">
      <c r="EK62870" s="598"/>
    </row>
    <row r="62871" spans="141:141">
      <c r="EK62871" s="598"/>
    </row>
    <row r="62872" spans="141:141">
      <c r="EK62872" s="598"/>
    </row>
    <row r="62873" spans="141:141">
      <c r="EK62873" s="598"/>
    </row>
    <row r="62874" spans="141:141">
      <c r="EK62874" s="598"/>
    </row>
    <row r="62875" spans="141:141">
      <c r="EK62875" s="598"/>
    </row>
    <row r="62876" spans="141:141">
      <c r="EK62876" s="598"/>
    </row>
    <row r="62877" spans="141:141">
      <c r="EK62877" s="598"/>
    </row>
    <row r="62878" spans="141:141">
      <c r="EK62878" s="598"/>
    </row>
    <row r="62879" spans="141:141">
      <c r="EK62879" s="598"/>
    </row>
    <row r="62880" spans="141:141">
      <c r="EK62880" s="598"/>
    </row>
    <row r="62881" spans="141:141">
      <c r="EK62881" s="598"/>
    </row>
    <row r="62882" spans="141:141">
      <c r="EK62882" s="598"/>
    </row>
    <row r="62883" spans="141:141">
      <c r="EK62883" s="598"/>
    </row>
    <row r="62884" spans="141:141">
      <c r="EK62884" s="598"/>
    </row>
    <row r="62885" spans="141:141">
      <c r="EK62885" s="598"/>
    </row>
    <row r="62886" spans="141:141">
      <c r="EK62886" s="598"/>
    </row>
    <row r="62887" spans="141:141">
      <c r="EK62887" s="598"/>
    </row>
    <row r="62888" spans="141:141">
      <c r="EK62888" s="598"/>
    </row>
    <row r="62889" spans="141:141">
      <c r="EK62889" s="598"/>
    </row>
    <row r="62890" spans="141:141">
      <c r="EK62890" s="598"/>
    </row>
    <row r="62891" spans="141:141">
      <c r="EK62891" s="598"/>
    </row>
    <row r="62892" spans="141:141">
      <c r="EK62892" s="598"/>
    </row>
    <row r="62893" spans="141:141">
      <c r="EK62893" s="598"/>
    </row>
    <row r="62894" spans="141:141">
      <c r="EK62894" s="598"/>
    </row>
    <row r="62895" spans="141:141">
      <c r="EK62895" s="598"/>
    </row>
    <row r="62896" spans="141:141">
      <c r="EK62896" s="598"/>
    </row>
    <row r="62897" spans="141:141">
      <c r="EK62897" s="598"/>
    </row>
    <row r="62898" spans="141:141">
      <c r="EK62898" s="598"/>
    </row>
    <row r="62899" spans="141:141">
      <c r="EK62899" s="598"/>
    </row>
    <row r="62900" spans="141:141">
      <c r="EK62900" s="598"/>
    </row>
    <row r="62901" spans="141:141">
      <c r="EK62901" s="598"/>
    </row>
    <row r="62902" spans="141:141">
      <c r="EK62902" s="598"/>
    </row>
    <row r="62903" spans="141:141">
      <c r="EK62903" s="598"/>
    </row>
    <row r="62904" spans="141:141">
      <c r="EK62904" s="598"/>
    </row>
    <row r="62905" spans="141:141">
      <c r="EK62905" s="598"/>
    </row>
    <row r="62906" spans="141:141">
      <c r="EK62906" s="598"/>
    </row>
    <row r="62907" spans="141:141">
      <c r="EK62907" s="598"/>
    </row>
    <row r="62908" spans="141:141">
      <c r="EK62908" s="598"/>
    </row>
    <row r="62909" spans="141:141">
      <c r="EK62909" s="598"/>
    </row>
    <row r="62910" spans="141:141">
      <c r="EK62910" s="598"/>
    </row>
    <row r="62911" spans="141:141">
      <c r="EK62911" s="598"/>
    </row>
    <row r="62912" spans="141:141">
      <c r="EK62912" s="598"/>
    </row>
    <row r="62913" spans="141:141">
      <c r="EK62913" s="598"/>
    </row>
    <row r="62914" spans="141:141">
      <c r="EK62914" s="598"/>
    </row>
    <row r="62915" spans="141:141">
      <c r="EK62915" s="598"/>
    </row>
    <row r="62916" spans="141:141">
      <c r="EK62916" s="598"/>
    </row>
    <row r="62917" spans="141:141">
      <c r="EK62917" s="598"/>
    </row>
    <row r="62918" spans="141:141">
      <c r="EK62918" s="598"/>
    </row>
    <row r="62919" spans="141:141">
      <c r="EK62919" s="598"/>
    </row>
    <row r="62920" spans="141:141">
      <c r="EK62920" s="598"/>
    </row>
    <row r="62921" spans="141:141">
      <c r="EK62921" s="598"/>
    </row>
    <row r="62922" spans="141:141">
      <c r="EK62922" s="598"/>
    </row>
    <row r="62923" spans="141:141">
      <c r="EK62923" s="598"/>
    </row>
    <row r="62924" spans="141:141">
      <c r="EK62924" s="598"/>
    </row>
    <row r="62925" spans="141:141">
      <c r="EK62925" s="598"/>
    </row>
    <row r="62926" spans="141:141">
      <c r="EK62926" s="598"/>
    </row>
    <row r="62927" spans="141:141">
      <c r="EK62927" s="598"/>
    </row>
    <row r="62928" spans="141:141">
      <c r="EK62928" s="598"/>
    </row>
    <row r="62929" spans="141:141">
      <c r="EK62929" s="598"/>
    </row>
    <row r="62930" spans="141:141">
      <c r="EK62930" s="598"/>
    </row>
    <row r="62931" spans="141:141">
      <c r="EK62931" s="598"/>
    </row>
    <row r="62932" spans="141:141">
      <c r="EK62932" s="598"/>
    </row>
    <row r="62933" spans="141:141">
      <c r="EK62933" s="598"/>
    </row>
    <row r="62934" spans="141:141">
      <c r="EK62934" s="598"/>
    </row>
    <row r="62935" spans="141:141">
      <c r="EK62935" s="598"/>
    </row>
    <row r="62936" spans="141:141">
      <c r="EK62936" s="598"/>
    </row>
    <row r="62937" spans="141:141">
      <c r="EK62937" s="598"/>
    </row>
    <row r="62938" spans="141:141">
      <c r="EK62938" s="598"/>
    </row>
    <row r="62939" spans="141:141">
      <c r="EK62939" s="598"/>
    </row>
    <row r="62940" spans="141:141">
      <c r="EK62940" s="598"/>
    </row>
    <row r="62941" spans="141:141">
      <c r="EK62941" s="598"/>
    </row>
    <row r="62942" spans="141:141">
      <c r="EK62942" s="598"/>
    </row>
    <row r="62943" spans="141:141">
      <c r="EK62943" s="598"/>
    </row>
    <row r="62944" spans="141:141">
      <c r="EK62944" s="598"/>
    </row>
    <row r="62945" spans="141:141">
      <c r="EK62945" s="598"/>
    </row>
    <row r="62946" spans="141:141">
      <c r="EK62946" s="598"/>
    </row>
    <row r="62947" spans="141:141">
      <c r="EK62947" s="598"/>
    </row>
    <row r="62948" spans="141:141">
      <c r="EK62948" s="598"/>
    </row>
    <row r="62949" spans="141:141">
      <c r="EK62949" s="598"/>
    </row>
    <row r="62950" spans="141:141">
      <c r="EK62950" s="598"/>
    </row>
    <row r="62951" spans="141:141">
      <c r="EK62951" s="598"/>
    </row>
    <row r="62952" spans="141:141">
      <c r="EK62952" s="598"/>
    </row>
    <row r="62953" spans="141:141">
      <c r="EK62953" s="598"/>
    </row>
    <row r="62954" spans="141:141">
      <c r="EK62954" s="598"/>
    </row>
    <row r="62955" spans="141:141">
      <c r="EK62955" s="598"/>
    </row>
    <row r="62956" spans="141:141">
      <c r="EK62956" s="598"/>
    </row>
    <row r="62957" spans="141:141">
      <c r="EK62957" s="598"/>
    </row>
    <row r="62958" spans="141:141">
      <c r="EK62958" s="598"/>
    </row>
    <row r="62959" spans="141:141">
      <c r="EK62959" s="598"/>
    </row>
    <row r="62960" spans="141:141">
      <c r="EK62960" s="598"/>
    </row>
    <row r="62961" spans="141:141">
      <c r="EK62961" s="598"/>
    </row>
    <row r="62962" spans="141:141">
      <c r="EK62962" s="598"/>
    </row>
    <row r="62963" spans="141:141">
      <c r="EK62963" s="598"/>
    </row>
    <row r="62964" spans="141:141">
      <c r="EK62964" s="598"/>
    </row>
    <row r="62965" spans="141:141">
      <c r="EK62965" s="598"/>
    </row>
    <row r="62966" spans="141:141">
      <c r="EK62966" s="598"/>
    </row>
    <row r="62967" spans="141:141">
      <c r="EK62967" s="598"/>
    </row>
    <row r="62968" spans="141:141">
      <c r="EK62968" s="598"/>
    </row>
    <row r="62969" spans="141:141">
      <c r="EK62969" s="598"/>
    </row>
    <row r="62970" spans="141:141">
      <c r="EK62970" s="598"/>
    </row>
    <row r="62971" spans="141:141">
      <c r="EK62971" s="598"/>
    </row>
    <row r="62972" spans="141:141">
      <c r="EK62972" s="598"/>
    </row>
    <row r="62973" spans="141:141">
      <c r="EK62973" s="598"/>
    </row>
    <row r="62974" spans="141:141">
      <c r="EK62974" s="598"/>
    </row>
    <row r="62975" spans="141:141">
      <c r="EK62975" s="598"/>
    </row>
    <row r="62976" spans="141:141">
      <c r="EK62976" s="598"/>
    </row>
    <row r="62977" spans="141:141">
      <c r="EK62977" s="598"/>
    </row>
    <row r="62978" spans="141:141">
      <c r="EK62978" s="598"/>
    </row>
    <row r="62979" spans="141:141">
      <c r="EK62979" s="598"/>
    </row>
    <row r="62980" spans="141:141">
      <c r="EK62980" s="598"/>
    </row>
    <row r="62981" spans="141:141">
      <c r="EK62981" s="598"/>
    </row>
    <row r="62982" spans="141:141">
      <c r="EK62982" s="598"/>
    </row>
    <row r="62983" spans="141:141">
      <c r="EK62983" s="598"/>
    </row>
    <row r="62984" spans="141:141">
      <c r="EK62984" s="598"/>
    </row>
    <row r="62985" spans="141:141">
      <c r="EK62985" s="598"/>
    </row>
    <row r="62986" spans="141:141">
      <c r="EK62986" s="598"/>
    </row>
    <row r="62987" spans="141:141">
      <c r="EK62987" s="598"/>
    </row>
    <row r="62988" spans="141:141">
      <c r="EK62988" s="598"/>
    </row>
    <row r="62989" spans="141:141">
      <c r="EK62989" s="598"/>
    </row>
    <row r="62990" spans="141:141">
      <c r="EK62990" s="598"/>
    </row>
    <row r="62991" spans="141:141">
      <c r="EK62991" s="598"/>
    </row>
    <row r="62992" spans="141:141">
      <c r="EK62992" s="598"/>
    </row>
    <row r="62993" spans="141:141">
      <c r="EK62993" s="598"/>
    </row>
    <row r="62994" spans="141:141">
      <c r="EK62994" s="598"/>
    </row>
    <row r="62995" spans="141:141">
      <c r="EK62995" s="598"/>
    </row>
    <row r="62996" spans="141:141">
      <c r="EK62996" s="598"/>
    </row>
    <row r="62997" spans="141:141">
      <c r="EK62997" s="598"/>
    </row>
    <row r="62998" spans="141:141">
      <c r="EK62998" s="598"/>
    </row>
    <row r="62999" spans="141:141">
      <c r="EK62999" s="598"/>
    </row>
    <row r="63000" spans="141:141">
      <c r="EK63000" s="598"/>
    </row>
    <row r="63001" spans="141:141">
      <c r="EK63001" s="598"/>
    </row>
    <row r="63002" spans="141:141">
      <c r="EK63002" s="598"/>
    </row>
    <row r="63003" spans="141:141">
      <c r="EK63003" s="598"/>
    </row>
    <row r="63004" spans="141:141">
      <c r="EK63004" s="598"/>
    </row>
    <row r="63005" spans="141:141">
      <c r="EK63005" s="598"/>
    </row>
    <row r="63006" spans="141:141">
      <c r="EK63006" s="598"/>
    </row>
    <row r="63007" spans="141:141">
      <c r="EK63007" s="598"/>
    </row>
    <row r="63008" spans="141:141">
      <c r="EK63008" s="598"/>
    </row>
    <row r="63009" spans="141:141">
      <c r="EK63009" s="598"/>
    </row>
    <row r="63010" spans="141:141">
      <c r="EK63010" s="598"/>
    </row>
    <row r="63011" spans="141:141">
      <c r="EK63011" s="598"/>
    </row>
    <row r="63012" spans="141:141">
      <c r="EK63012" s="598"/>
    </row>
    <row r="63013" spans="141:141">
      <c r="EK63013" s="598"/>
    </row>
    <row r="63014" spans="141:141">
      <c r="EK63014" s="598"/>
    </row>
    <row r="63015" spans="141:141">
      <c r="EK63015" s="598"/>
    </row>
    <row r="63016" spans="141:141">
      <c r="EK63016" s="598"/>
    </row>
    <row r="63017" spans="141:141">
      <c r="EK63017" s="598"/>
    </row>
    <row r="63018" spans="141:141">
      <c r="EK63018" s="598"/>
    </row>
    <row r="63019" spans="141:141">
      <c r="EK63019" s="598"/>
    </row>
    <row r="63020" spans="141:141">
      <c r="EK63020" s="598"/>
    </row>
    <row r="63021" spans="141:141">
      <c r="EK63021" s="598"/>
    </row>
    <row r="63022" spans="141:141">
      <c r="EK63022" s="598"/>
    </row>
    <row r="63023" spans="141:141">
      <c r="EK63023" s="598"/>
    </row>
    <row r="63024" spans="141:141">
      <c r="EK63024" s="598"/>
    </row>
    <row r="63025" spans="141:141">
      <c r="EK63025" s="598"/>
    </row>
    <row r="63026" spans="141:141">
      <c r="EK63026" s="598"/>
    </row>
    <row r="63027" spans="141:141">
      <c r="EK63027" s="598"/>
    </row>
    <row r="63028" spans="141:141">
      <c r="EK63028" s="598"/>
    </row>
    <row r="63029" spans="141:141">
      <c r="EK63029" s="598"/>
    </row>
    <row r="63030" spans="141:141">
      <c r="EK63030" s="598"/>
    </row>
    <row r="63031" spans="141:141">
      <c r="EK63031" s="598"/>
    </row>
    <row r="63032" spans="141:141">
      <c r="EK63032" s="598"/>
    </row>
    <row r="63033" spans="141:141">
      <c r="EK63033" s="598"/>
    </row>
    <row r="63034" spans="141:141">
      <c r="EK63034" s="598"/>
    </row>
    <row r="63035" spans="141:141">
      <c r="EK63035" s="598"/>
    </row>
    <row r="63036" spans="141:141">
      <c r="EK63036" s="598"/>
    </row>
    <row r="63037" spans="141:141">
      <c r="EK63037" s="598"/>
    </row>
    <row r="63038" spans="141:141">
      <c r="EK63038" s="598"/>
    </row>
    <row r="63039" spans="141:141">
      <c r="EK63039" s="598"/>
    </row>
    <row r="63040" spans="141:141">
      <c r="EK63040" s="598"/>
    </row>
    <row r="63041" spans="141:141">
      <c r="EK63041" s="598"/>
    </row>
    <row r="63042" spans="141:141">
      <c r="EK63042" s="598"/>
    </row>
    <row r="63043" spans="141:141">
      <c r="EK63043" s="598"/>
    </row>
    <row r="63044" spans="141:141">
      <c r="EK63044" s="598"/>
    </row>
    <row r="63045" spans="141:141">
      <c r="EK63045" s="598"/>
    </row>
    <row r="63046" spans="141:141">
      <c r="EK63046" s="598"/>
    </row>
    <row r="63047" spans="141:141">
      <c r="EK63047" s="598"/>
    </row>
    <row r="63048" spans="141:141">
      <c r="EK63048" s="598"/>
    </row>
    <row r="63049" spans="141:141">
      <c r="EK63049" s="598"/>
    </row>
    <row r="63050" spans="141:141">
      <c r="EK63050" s="598"/>
    </row>
    <row r="63051" spans="141:141">
      <c r="EK63051" s="598"/>
    </row>
    <row r="63052" spans="141:141">
      <c r="EK63052" s="598"/>
    </row>
    <row r="63053" spans="141:141">
      <c r="EK63053" s="598"/>
    </row>
    <row r="63054" spans="141:141">
      <c r="EK63054" s="598"/>
    </row>
    <row r="63055" spans="141:141">
      <c r="EK63055" s="598"/>
    </row>
    <row r="63056" spans="141:141">
      <c r="EK63056" s="598"/>
    </row>
    <row r="63057" spans="141:141">
      <c r="EK63057" s="598"/>
    </row>
    <row r="63058" spans="141:141">
      <c r="EK63058" s="598"/>
    </row>
    <row r="63059" spans="141:141">
      <c r="EK63059" s="598"/>
    </row>
    <row r="63060" spans="141:141">
      <c r="EK63060" s="598"/>
    </row>
    <row r="63061" spans="141:141">
      <c r="EK63061" s="598"/>
    </row>
    <row r="63062" spans="141:141">
      <c r="EK63062" s="598"/>
    </row>
    <row r="63063" spans="141:141">
      <c r="EK63063" s="598"/>
    </row>
    <row r="63064" spans="141:141">
      <c r="EK63064" s="598"/>
    </row>
    <row r="63065" spans="141:141">
      <c r="EK63065" s="598"/>
    </row>
    <row r="63066" spans="141:141">
      <c r="EK63066" s="598"/>
    </row>
    <row r="63067" spans="141:141">
      <c r="EK63067" s="598"/>
    </row>
    <row r="63068" spans="141:141">
      <c r="EK63068" s="598"/>
    </row>
    <row r="63069" spans="141:141">
      <c r="EK63069" s="598"/>
    </row>
    <row r="63070" spans="141:141">
      <c r="EK63070" s="598"/>
    </row>
    <row r="63071" spans="141:141">
      <c r="EK63071" s="598"/>
    </row>
    <row r="63072" spans="141:141">
      <c r="EK63072" s="598"/>
    </row>
    <row r="63073" spans="141:141">
      <c r="EK63073" s="598"/>
    </row>
    <row r="63074" spans="141:141">
      <c r="EK63074" s="598"/>
    </row>
    <row r="63075" spans="141:141">
      <c r="EK63075" s="598"/>
    </row>
    <row r="63076" spans="141:141">
      <c r="EK63076" s="598"/>
    </row>
    <row r="63077" spans="141:141">
      <c r="EK63077" s="598"/>
    </row>
    <row r="63078" spans="141:141">
      <c r="EK63078" s="598"/>
    </row>
    <row r="63079" spans="141:141">
      <c r="EK63079" s="598"/>
    </row>
    <row r="63080" spans="141:141">
      <c r="EK63080" s="598"/>
    </row>
    <row r="63081" spans="141:141">
      <c r="EK63081" s="598"/>
    </row>
    <row r="63082" spans="141:141">
      <c r="EK63082" s="598"/>
    </row>
    <row r="63083" spans="141:141">
      <c r="EK63083" s="598"/>
    </row>
    <row r="63084" spans="141:141">
      <c r="EK63084" s="598"/>
    </row>
    <row r="63085" spans="141:141">
      <c r="EK63085" s="598"/>
    </row>
    <row r="63086" spans="141:141">
      <c r="EK63086" s="598"/>
    </row>
    <row r="63087" spans="141:141">
      <c r="EK63087" s="598"/>
    </row>
    <row r="63088" spans="141:141">
      <c r="EK63088" s="598"/>
    </row>
    <row r="63089" spans="141:141">
      <c r="EK63089" s="598"/>
    </row>
    <row r="63090" spans="141:141">
      <c r="EK63090" s="598"/>
    </row>
    <row r="63091" spans="141:141">
      <c r="EK63091" s="598"/>
    </row>
    <row r="63092" spans="141:141">
      <c r="EK63092" s="598"/>
    </row>
    <row r="63093" spans="141:141">
      <c r="EK63093" s="598"/>
    </row>
    <row r="63094" spans="141:141">
      <c r="EK63094" s="598"/>
    </row>
    <row r="63095" spans="141:141">
      <c r="EK63095" s="598"/>
    </row>
    <row r="63096" spans="141:141">
      <c r="EK63096" s="598"/>
    </row>
    <row r="63097" spans="141:141">
      <c r="EK63097" s="598"/>
    </row>
    <row r="63098" spans="141:141">
      <c r="EK63098" s="598"/>
    </row>
    <row r="63099" spans="141:141">
      <c r="EK63099" s="598"/>
    </row>
    <row r="63100" spans="141:141">
      <c r="EK63100" s="598"/>
    </row>
    <row r="63101" spans="141:141">
      <c r="EK63101" s="598"/>
    </row>
    <row r="63102" spans="141:141">
      <c r="EK63102" s="598"/>
    </row>
    <row r="63103" spans="141:141">
      <c r="EK63103" s="598"/>
    </row>
    <row r="63104" spans="141:141">
      <c r="EK63104" s="598"/>
    </row>
    <row r="63105" spans="141:141">
      <c r="EK63105" s="598"/>
    </row>
    <row r="63106" spans="141:141">
      <c r="EK63106" s="598"/>
    </row>
    <row r="63107" spans="141:141">
      <c r="EK63107" s="598"/>
    </row>
    <row r="63108" spans="141:141">
      <c r="EK63108" s="598"/>
    </row>
    <row r="63109" spans="141:141">
      <c r="EK63109" s="598"/>
    </row>
    <row r="63110" spans="141:141">
      <c r="EK63110" s="598"/>
    </row>
    <row r="63111" spans="141:141">
      <c r="EK63111" s="598"/>
    </row>
    <row r="63112" spans="141:141">
      <c r="EK63112" s="598"/>
    </row>
    <row r="63113" spans="141:141">
      <c r="EK63113" s="598"/>
    </row>
    <row r="63114" spans="141:141">
      <c r="EK63114" s="598"/>
    </row>
    <row r="63115" spans="141:141">
      <c r="EK63115" s="598"/>
    </row>
    <row r="63116" spans="141:141">
      <c r="EK63116" s="598"/>
    </row>
    <row r="63117" spans="141:141">
      <c r="EK63117" s="598"/>
    </row>
    <row r="63118" spans="141:141">
      <c r="EK63118" s="598"/>
    </row>
    <row r="63119" spans="141:141">
      <c r="EK63119" s="598"/>
    </row>
    <row r="63120" spans="141:141">
      <c r="EK63120" s="598"/>
    </row>
    <row r="63121" spans="141:141">
      <c r="EK63121" s="598"/>
    </row>
    <row r="63122" spans="141:141">
      <c r="EK63122" s="598"/>
    </row>
    <row r="63123" spans="141:141">
      <c r="EK63123" s="598"/>
    </row>
    <row r="63124" spans="141:141">
      <c r="EK63124" s="598"/>
    </row>
    <row r="63125" spans="141:141">
      <c r="EK63125" s="598"/>
    </row>
    <row r="63126" spans="141:141">
      <c r="EK63126" s="598"/>
    </row>
    <row r="63127" spans="141:141">
      <c r="EK63127" s="598"/>
    </row>
    <row r="63128" spans="141:141">
      <c r="EK63128" s="598"/>
    </row>
    <row r="63129" spans="141:141">
      <c r="EK63129" s="598"/>
    </row>
    <row r="63130" spans="141:141">
      <c r="EK63130" s="598"/>
    </row>
    <row r="63131" spans="141:141">
      <c r="EK63131" s="598"/>
    </row>
    <row r="63132" spans="141:141">
      <c r="EK63132" s="598"/>
    </row>
    <row r="63133" spans="141:141">
      <c r="EK63133" s="598"/>
    </row>
    <row r="63134" spans="141:141">
      <c r="EK63134" s="598"/>
    </row>
    <row r="63135" spans="141:141">
      <c r="EK63135" s="598"/>
    </row>
    <row r="63136" spans="141:141">
      <c r="EK63136" s="598"/>
    </row>
    <row r="63137" spans="141:141">
      <c r="EK63137" s="598"/>
    </row>
    <row r="63138" spans="141:141">
      <c r="EK63138" s="598"/>
    </row>
    <row r="63139" spans="141:141">
      <c r="EK63139" s="598"/>
    </row>
    <row r="63140" spans="141:141">
      <c r="EK63140" s="598"/>
    </row>
    <row r="63141" spans="141:141">
      <c r="EK63141" s="598"/>
    </row>
    <row r="63142" spans="141:141">
      <c r="EK63142" s="598"/>
    </row>
    <row r="63143" spans="141:141">
      <c r="EK63143" s="598"/>
    </row>
    <row r="63144" spans="141:141">
      <c r="EK63144" s="598"/>
    </row>
    <row r="63145" spans="141:141">
      <c r="EK63145" s="598"/>
    </row>
    <row r="63146" spans="141:141">
      <c r="EK63146" s="598"/>
    </row>
    <row r="63147" spans="141:141">
      <c r="EK63147" s="598"/>
    </row>
    <row r="63148" spans="141:141">
      <c r="EK63148" s="598"/>
    </row>
    <row r="63149" spans="141:141">
      <c r="EK63149" s="598"/>
    </row>
    <row r="63150" spans="141:141">
      <c r="EK63150" s="598"/>
    </row>
    <row r="63151" spans="141:141">
      <c r="EK63151" s="598"/>
    </row>
    <row r="63152" spans="141:141">
      <c r="EK63152" s="598"/>
    </row>
    <row r="63153" spans="141:141">
      <c r="EK63153" s="598"/>
    </row>
    <row r="63154" spans="141:141">
      <c r="EK63154" s="598"/>
    </row>
    <row r="63155" spans="141:141">
      <c r="EK63155" s="598"/>
    </row>
    <row r="63156" spans="141:141">
      <c r="EK63156" s="598"/>
    </row>
    <row r="63157" spans="141:141">
      <c r="EK63157" s="598"/>
    </row>
    <row r="63158" spans="141:141">
      <c r="EK63158" s="598"/>
    </row>
    <row r="63159" spans="141:141">
      <c r="EK63159" s="598"/>
    </row>
    <row r="63160" spans="141:141">
      <c r="EK63160" s="598"/>
    </row>
    <row r="63161" spans="141:141">
      <c r="EK63161" s="598"/>
    </row>
    <row r="63162" spans="141:141">
      <c r="EK63162" s="598"/>
    </row>
    <row r="63163" spans="141:141">
      <c r="EK63163" s="598"/>
    </row>
    <row r="63164" spans="141:141">
      <c r="EK63164" s="598"/>
    </row>
    <row r="63165" spans="141:141">
      <c r="EK63165" s="598"/>
    </row>
    <row r="63166" spans="141:141">
      <c r="EK63166" s="598"/>
    </row>
    <row r="63167" spans="141:141">
      <c r="EK63167" s="598"/>
    </row>
    <row r="63168" spans="141:141">
      <c r="EK63168" s="598"/>
    </row>
    <row r="63169" spans="141:141">
      <c r="EK63169" s="598"/>
    </row>
    <row r="63170" spans="141:141">
      <c r="EK63170" s="598"/>
    </row>
    <row r="63171" spans="141:141">
      <c r="EK63171" s="598"/>
    </row>
    <row r="63172" spans="141:141">
      <c r="EK63172" s="598"/>
    </row>
    <row r="63173" spans="141:141">
      <c r="EK63173" s="598"/>
    </row>
    <row r="63174" spans="141:141">
      <c r="EK63174" s="598"/>
    </row>
    <row r="63175" spans="141:141">
      <c r="EK63175" s="598"/>
    </row>
    <row r="63176" spans="141:141">
      <c r="EK63176" s="598"/>
    </row>
    <row r="63177" spans="141:141">
      <c r="EK63177" s="598"/>
    </row>
    <row r="63178" spans="141:141">
      <c r="EK63178" s="598"/>
    </row>
    <row r="63179" spans="141:141">
      <c r="EK63179" s="598"/>
    </row>
    <row r="63180" spans="141:141">
      <c r="EK63180" s="598"/>
    </row>
    <row r="63181" spans="141:141">
      <c r="EK63181" s="598"/>
    </row>
    <row r="63182" spans="141:141">
      <c r="EK63182" s="598"/>
    </row>
    <row r="63183" spans="141:141">
      <c r="EK63183" s="598"/>
    </row>
    <row r="63184" spans="141:141">
      <c r="EK63184" s="598"/>
    </row>
    <row r="63185" spans="141:141">
      <c r="EK63185" s="598"/>
    </row>
    <row r="63186" spans="141:141">
      <c r="EK63186" s="598"/>
    </row>
    <row r="63187" spans="141:141">
      <c r="EK63187" s="598"/>
    </row>
    <row r="63188" spans="141:141">
      <c r="EK63188" s="598"/>
    </row>
    <row r="63189" spans="141:141">
      <c r="EK63189" s="598"/>
    </row>
    <row r="63190" spans="141:141">
      <c r="EK63190" s="598"/>
    </row>
    <row r="63191" spans="141:141">
      <c r="EK63191" s="598"/>
    </row>
    <row r="63192" spans="141:141">
      <c r="EK63192" s="598"/>
    </row>
    <row r="63193" spans="141:141">
      <c r="EK63193" s="598"/>
    </row>
    <row r="63194" spans="141:141">
      <c r="EK63194" s="598"/>
    </row>
    <row r="63195" spans="141:141">
      <c r="EK63195" s="598"/>
    </row>
    <row r="63196" spans="141:141">
      <c r="EK63196" s="598"/>
    </row>
    <row r="63197" spans="141:141">
      <c r="EK63197" s="598"/>
    </row>
    <row r="63198" spans="141:141">
      <c r="EK63198" s="598"/>
    </row>
    <row r="63199" spans="141:141">
      <c r="EK63199" s="598"/>
    </row>
    <row r="63200" spans="141:141">
      <c r="EK63200" s="598"/>
    </row>
    <row r="63201" spans="141:141">
      <c r="EK63201" s="598"/>
    </row>
    <row r="63202" spans="141:141">
      <c r="EK63202" s="598"/>
    </row>
    <row r="63203" spans="141:141">
      <c r="EK63203" s="598"/>
    </row>
    <row r="63204" spans="141:141">
      <c r="EK63204" s="598"/>
    </row>
    <row r="63205" spans="141:141">
      <c r="EK63205" s="598"/>
    </row>
    <row r="63206" spans="141:141">
      <c r="EK63206" s="598"/>
    </row>
    <row r="63207" spans="141:141">
      <c r="EK63207" s="598"/>
    </row>
    <row r="63208" spans="141:141">
      <c r="EK63208" s="598"/>
    </row>
    <row r="63209" spans="141:141">
      <c r="EK63209" s="598"/>
    </row>
    <row r="63210" spans="141:141">
      <c r="EK63210" s="598"/>
    </row>
    <row r="63211" spans="141:141">
      <c r="EK63211" s="598"/>
    </row>
    <row r="63212" spans="141:141">
      <c r="EK63212" s="598"/>
    </row>
    <row r="63213" spans="141:141">
      <c r="EK63213" s="598"/>
    </row>
    <row r="63214" spans="141:141">
      <c r="EK63214" s="598"/>
    </row>
    <row r="63215" spans="141:141">
      <c r="EK63215" s="598"/>
    </row>
    <row r="63216" spans="141:141">
      <c r="EK63216" s="598"/>
    </row>
    <row r="63217" spans="141:141">
      <c r="EK63217" s="598"/>
    </row>
    <row r="63218" spans="141:141">
      <c r="EK63218" s="598"/>
    </row>
    <row r="63219" spans="141:141">
      <c r="EK63219" s="598"/>
    </row>
    <row r="63220" spans="141:141">
      <c r="EK63220" s="598"/>
    </row>
    <row r="63221" spans="141:141">
      <c r="EK63221" s="598"/>
    </row>
    <row r="63222" spans="141:141">
      <c r="EK63222" s="598"/>
    </row>
    <row r="63223" spans="141:141">
      <c r="EK63223" s="598"/>
    </row>
    <row r="63224" spans="141:141">
      <c r="EK63224" s="598"/>
    </row>
    <row r="63225" spans="141:141">
      <c r="EK63225" s="598"/>
    </row>
    <row r="63226" spans="141:141">
      <c r="EK63226" s="598"/>
    </row>
    <row r="63227" spans="141:141">
      <c r="EK63227" s="598"/>
    </row>
    <row r="63228" spans="141:141">
      <c r="EK63228" s="598"/>
    </row>
    <row r="63229" spans="141:141">
      <c r="EK63229" s="598"/>
    </row>
    <row r="63230" spans="141:141">
      <c r="EK63230" s="598"/>
    </row>
    <row r="63231" spans="141:141">
      <c r="EK63231" s="598"/>
    </row>
    <row r="63232" spans="141:141">
      <c r="EK63232" s="598"/>
    </row>
    <row r="63233" spans="141:141">
      <c r="EK63233" s="598"/>
    </row>
    <row r="63234" spans="141:141">
      <c r="EK63234" s="598"/>
    </row>
    <row r="63235" spans="141:141">
      <c r="EK63235" s="598"/>
    </row>
    <row r="63236" spans="141:141">
      <c r="EK63236" s="598"/>
    </row>
    <row r="63237" spans="141:141">
      <c r="EK63237" s="598"/>
    </row>
    <row r="63238" spans="141:141">
      <c r="EK63238" s="598"/>
    </row>
    <row r="63239" spans="141:141">
      <c r="EK63239" s="598"/>
    </row>
    <row r="63240" spans="141:141">
      <c r="EK63240" s="598"/>
    </row>
    <row r="63241" spans="141:141">
      <c r="EK63241" s="598"/>
    </row>
    <row r="63242" spans="141:141">
      <c r="EK63242" s="598"/>
    </row>
    <row r="63243" spans="141:141">
      <c r="EK63243" s="598"/>
    </row>
    <row r="63244" spans="141:141">
      <c r="EK63244" s="598"/>
    </row>
    <row r="63245" spans="141:141">
      <c r="EK63245" s="598"/>
    </row>
    <row r="63246" spans="141:141">
      <c r="EK63246" s="598"/>
    </row>
    <row r="63247" spans="141:141">
      <c r="EK63247" s="598"/>
    </row>
    <row r="63248" spans="141:141">
      <c r="EK63248" s="598"/>
    </row>
    <row r="63249" spans="141:141">
      <c r="EK63249" s="598"/>
    </row>
    <row r="63250" spans="141:141">
      <c r="EK63250" s="598"/>
    </row>
    <row r="63251" spans="141:141">
      <c r="EK63251" s="598"/>
    </row>
    <row r="63252" spans="141:141">
      <c r="EK63252" s="598"/>
    </row>
    <row r="63253" spans="141:141">
      <c r="EK63253" s="598"/>
    </row>
    <row r="63254" spans="141:141">
      <c r="EK63254" s="598"/>
    </row>
    <row r="63255" spans="141:141">
      <c r="EK63255" s="598"/>
    </row>
    <row r="63256" spans="141:141">
      <c r="EK63256" s="598"/>
    </row>
    <row r="63257" spans="141:141">
      <c r="EK63257" s="598"/>
    </row>
    <row r="63258" spans="141:141">
      <c r="EK63258" s="598"/>
    </row>
    <row r="63259" spans="141:141">
      <c r="EK63259" s="598"/>
    </row>
    <row r="63260" spans="141:141">
      <c r="EK63260" s="598"/>
    </row>
    <row r="63261" spans="141:141">
      <c r="EK63261" s="598"/>
    </row>
    <row r="63262" spans="141:141">
      <c r="EK63262" s="598"/>
    </row>
    <row r="63263" spans="141:141">
      <c r="EK63263" s="598"/>
    </row>
    <row r="63264" spans="141:141">
      <c r="EK63264" s="598"/>
    </row>
    <row r="63265" spans="141:141">
      <c r="EK63265" s="598"/>
    </row>
    <row r="63266" spans="141:141">
      <c r="EK63266" s="598"/>
    </row>
    <row r="63267" spans="141:141">
      <c r="EK63267" s="598"/>
    </row>
    <row r="63268" spans="141:141">
      <c r="EK63268" s="598"/>
    </row>
    <row r="63269" spans="141:141">
      <c r="EK63269" s="598"/>
    </row>
    <row r="63270" spans="141:141">
      <c r="EK63270" s="598"/>
    </row>
    <row r="63271" spans="141:141">
      <c r="EK63271" s="598"/>
    </row>
    <row r="63272" spans="141:141">
      <c r="EK63272" s="598"/>
    </row>
    <row r="63273" spans="141:141">
      <c r="EK63273" s="598"/>
    </row>
    <row r="63274" spans="141:141">
      <c r="EK63274" s="598"/>
    </row>
    <row r="63275" spans="141:141">
      <c r="EK63275" s="598"/>
    </row>
    <row r="63276" spans="141:141">
      <c r="EK63276" s="598"/>
    </row>
    <row r="63277" spans="141:141">
      <c r="EK63277" s="598"/>
    </row>
    <row r="63278" spans="141:141">
      <c r="EK63278" s="598"/>
    </row>
    <row r="63279" spans="141:141">
      <c r="EK63279" s="598"/>
    </row>
    <row r="63280" spans="141:141">
      <c r="EK63280" s="598"/>
    </row>
    <row r="63281" spans="141:141">
      <c r="EK63281" s="598"/>
    </row>
    <row r="63282" spans="141:141">
      <c r="EK63282" s="598"/>
    </row>
    <row r="63283" spans="141:141">
      <c r="EK63283" s="598"/>
    </row>
    <row r="63284" spans="141:141">
      <c r="EK63284" s="598"/>
    </row>
    <row r="63285" spans="141:141">
      <c r="EK63285" s="598"/>
    </row>
    <row r="63286" spans="141:141">
      <c r="EK63286" s="598"/>
    </row>
    <row r="63287" spans="141:141">
      <c r="EK63287" s="598"/>
    </row>
    <row r="63288" spans="141:141">
      <c r="EK63288" s="598"/>
    </row>
    <row r="63289" spans="141:141">
      <c r="EK63289" s="598"/>
    </row>
    <row r="63290" spans="141:141">
      <c r="EK63290" s="598"/>
    </row>
    <row r="63291" spans="141:141">
      <c r="EK63291" s="598"/>
    </row>
    <row r="63292" spans="141:141">
      <c r="EK63292" s="598"/>
    </row>
    <row r="63293" spans="141:141">
      <c r="EK63293" s="598"/>
    </row>
    <row r="63294" spans="141:141">
      <c r="EK63294" s="598"/>
    </row>
    <row r="63295" spans="141:141">
      <c r="EK63295" s="598"/>
    </row>
    <row r="63296" spans="141:141">
      <c r="EK63296" s="598"/>
    </row>
    <row r="63297" spans="141:141">
      <c r="EK63297" s="598"/>
    </row>
    <row r="63298" spans="141:141">
      <c r="EK63298" s="598"/>
    </row>
    <row r="63299" spans="141:141">
      <c r="EK63299" s="598"/>
    </row>
    <row r="63300" spans="141:141">
      <c r="EK63300" s="598"/>
    </row>
    <row r="63301" spans="141:141">
      <c r="EK63301" s="598"/>
    </row>
    <row r="63302" spans="141:141">
      <c r="EK63302" s="598"/>
    </row>
    <row r="63303" spans="141:141">
      <c r="EK63303" s="598"/>
    </row>
    <row r="63304" spans="141:141">
      <c r="EK63304" s="598"/>
    </row>
    <row r="63305" spans="141:141">
      <c r="EK63305" s="598"/>
    </row>
    <row r="63306" spans="141:141">
      <c r="EK63306" s="598"/>
    </row>
    <row r="63307" spans="141:141">
      <c r="EK63307" s="598"/>
    </row>
    <row r="63308" spans="141:141">
      <c r="EK63308" s="598"/>
    </row>
    <row r="63309" spans="141:141">
      <c r="EK63309" s="598"/>
    </row>
    <row r="63310" spans="141:141">
      <c r="EK63310" s="598"/>
    </row>
    <row r="63311" spans="141:141">
      <c r="EK63311" s="598"/>
    </row>
    <row r="63312" spans="141:141">
      <c r="EK63312" s="598"/>
    </row>
    <row r="63313" spans="141:141">
      <c r="EK63313" s="598"/>
    </row>
    <row r="63314" spans="141:141">
      <c r="EK63314" s="598"/>
    </row>
    <row r="63315" spans="141:141">
      <c r="EK63315" s="598"/>
    </row>
    <row r="63316" spans="141:141">
      <c r="EK63316" s="598"/>
    </row>
    <row r="63317" spans="141:141">
      <c r="EK63317" s="598"/>
    </row>
    <row r="63318" spans="141:141">
      <c r="EK63318" s="598"/>
    </row>
    <row r="63319" spans="141:141">
      <c r="EK63319" s="598"/>
    </row>
    <row r="63320" spans="141:141">
      <c r="EK63320" s="598"/>
    </row>
    <row r="63321" spans="141:141">
      <c r="EK63321" s="598"/>
    </row>
    <row r="63322" spans="141:141">
      <c r="EK63322" s="598"/>
    </row>
    <row r="63323" spans="141:141">
      <c r="EK63323" s="598"/>
    </row>
    <row r="63324" spans="141:141">
      <c r="EK63324" s="598"/>
    </row>
    <row r="63325" spans="141:141">
      <c r="EK63325" s="598"/>
    </row>
    <row r="63326" spans="141:141">
      <c r="EK63326" s="598"/>
    </row>
    <row r="63327" spans="141:141">
      <c r="EK63327" s="598"/>
    </row>
    <row r="63328" spans="141:141">
      <c r="EK63328" s="598"/>
    </row>
    <row r="63329" spans="141:141">
      <c r="EK63329" s="598"/>
    </row>
    <row r="63330" spans="141:141">
      <c r="EK63330" s="598"/>
    </row>
    <row r="63331" spans="141:141">
      <c r="EK63331" s="598"/>
    </row>
    <row r="63332" spans="141:141">
      <c r="EK63332" s="598"/>
    </row>
    <row r="63333" spans="141:141">
      <c r="EK63333" s="598"/>
    </row>
    <row r="63334" spans="141:141">
      <c r="EK63334" s="598"/>
    </row>
    <row r="63335" spans="141:141">
      <c r="EK63335" s="598"/>
    </row>
    <row r="63336" spans="141:141">
      <c r="EK63336" s="598"/>
    </row>
    <row r="63337" spans="141:141">
      <c r="EK63337" s="598"/>
    </row>
    <row r="63338" spans="141:141">
      <c r="EK63338" s="598"/>
    </row>
    <row r="63339" spans="141:141">
      <c r="EK63339" s="598"/>
    </row>
    <row r="63340" spans="141:141">
      <c r="EK63340" s="598"/>
    </row>
    <row r="63341" spans="141:141">
      <c r="EK63341" s="598"/>
    </row>
    <row r="63342" spans="141:141">
      <c r="EK63342" s="598"/>
    </row>
    <row r="63343" spans="141:141">
      <c r="EK63343" s="598"/>
    </row>
    <row r="63344" spans="141:141">
      <c r="EK63344" s="598"/>
    </row>
    <row r="63345" spans="141:141">
      <c r="EK63345" s="598"/>
    </row>
    <row r="63346" spans="141:141">
      <c r="EK63346" s="598"/>
    </row>
    <row r="63347" spans="141:141">
      <c r="EK63347" s="598"/>
    </row>
    <row r="63348" spans="141:141">
      <c r="EK63348" s="598"/>
    </row>
    <row r="63349" spans="141:141">
      <c r="EK63349" s="598"/>
    </row>
    <row r="63350" spans="141:141">
      <c r="EK63350" s="598"/>
    </row>
    <row r="63351" spans="141:141">
      <c r="EK63351" s="598"/>
    </row>
    <row r="63352" spans="141:141">
      <c r="EK63352" s="598"/>
    </row>
    <row r="63353" spans="141:141">
      <c r="EK63353" s="598"/>
    </row>
    <row r="63354" spans="141:141">
      <c r="EK63354" s="598"/>
    </row>
    <row r="63355" spans="141:141">
      <c r="EK63355" s="598"/>
    </row>
    <row r="63356" spans="141:141">
      <c r="EK63356" s="598"/>
    </row>
    <row r="63357" spans="141:141">
      <c r="EK63357" s="598"/>
    </row>
    <row r="63358" spans="141:141">
      <c r="EK63358" s="598"/>
    </row>
    <row r="63359" spans="141:141">
      <c r="EK63359" s="598"/>
    </row>
    <row r="63360" spans="141:141">
      <c r="EK63360" s="598"/>
    </row>
    <row r="63361" spans="141:141">
      <c r="EK63361" s="598"/>
    </row>
    <row r="63362" spans="141:141">
      <c r="EK63362" s="598"/>
    </row>
    <row r="63363" spans="141:141">
      <c r="EK63363" s="598"/>
    </row>
    <row r="63364" spans="141:141">
      <c r="EK63364" s="598"/>
    </row>
    <row r="63365" spans="141:141">
      <c r="EK63365" s="598"/>
    </row>
    <row r="63366" spans="141:141">
      <c r="EK63366" s="598"/>
    </row>
    <row r="63367" spans="141:141">
      <c r="EK63367" s="598"/>
    </row>
    <row r="63368" spans="141:141">
      <c r="EK63368" s="598"/>
    </row>
    <row r="63369" spans="141:141">
      <c r="EK63369" s="598"/>
    </row>
    <row r="63370" spans="141:141">
      <c r="EK63370" s="598"/>
    </row>
    <row r="63371" spans="141:141">
      <c r="EK63371" s="598"/>
    </row>
    <row r="63372" spans="141:141">
      <c r="EK63372" s="598"/>
    </row>
    <row r="63373" spans="141:141">
      <c r="EK63373" s="598"/>
    </row>
    <row r="63374" spans="141:141">
      <c r="EK63374" s="598"/>
    </row>
    <row r="63375" spans="141:141">
      <c r="EK63375" s="598"/>
    </row>
    <row r="63376" spans="141:141">
      <c r="EK63376" s="598"/>
    </row>
    <row r="63377" spans="141:141">
      <c r="EK63377" s="598"/>
    </row>
    <row r="63378" spans="141:141">
      <c r="EK63378" s="598"/>
    </row>
    <row r="63379" spans="141:141">
      <c r="EK63379" s="598"/>
    </row>
    <row r="63380" spans="141:141">
      <c r="EK63380" s="598"/>
    </row>
    <row r="63381" spans="141:141">
      <c r="EK63381" s="598"/>
    </row>
    <row r="63382" spans="141:141">
      <c r="EK63382" s="598"/>
    </row>
    <row r="63383" spans="141:141">
      <c r="EK63383" s="598"/>
    </row>
    <row r="63384" spans="141:141">
      <c r="EK63384" s="598"/>
    </row>
    <row r="63385" spans="141:141">
      <c r="EK63385" s="598"/>
    </row>
    <row r="63386" spans="141:141">
      <c r="EK63386" s="598"/>
    </row>
    <row r="63387" spans="141:141">
      <c r="EK63387" s="598"/>
    </row>
    <row r="63388" spans="141:141">
      <c r="EK63388" s="598"/>
    </row>
    <row r="63389" spans="141:141">
      <c r="EK63389" s="598"/>
    </row>
    <row r="63390" spans="141:141">
      <c r="EK63390" s="598"/>
    </row>
    <row r="63391" spans="141:141">
      <c r="EK63391" s="598"/>
    </row>
    <row r="63392" spans="141:141">
      <c r="EK63392" s="598"/>
    </row>
    <row r="63393" spans="141:141">
      <c r="EK63393" s="598"/>
    </row>
    <row r="63394" spans="141:141">
      <c r="EK63394" s="598"/>
    </row>
    <row r="63395" spans="141:141">
      <c r="EK63395" s="598"/>
    </row>
    <row r="63396" spans="141:141">
      <c r="EK63396" s="598"/>
    </row>
    <row r="63397" spans="141:141">
      <c r="EK63397" s="598"/>
    </row>
    <row r="63398" spans="141:141">
      <c r="EK63398" s="598"/>
    </row>
    <row r="63399" spans="141:141">
      <c r="EK63399" s="598"/>
    </row>
    <row r="63400" spans="141:141">
      <c r="EK63400" s="598"/>
    </row>
    <row r="63401" spans="141:141">
      <c r="EK63401" s="598"/>
    </row>
    <row r="63402" spans="141:141">
      <c r="EK63402" s="598"/>
    </row>
    <row r="63403" spans="141:141">
      <c r="EK63403" s="598"/>
    </row>
    <row r="63404" spans="141:141">
      <c r="EK63404" s="598"/>
    </row>
    <row r="63405" spans="141:141">
      <c r="EK63405" s="598"/>
    </row>
    <row r="63406" spans="141:141">
      <c r="EK63406" s="598"/>
    </row>
    <row r="63407" spans="141:141">
      <c r="EK63407" s="598"/>
    </row>
    <row r="63408" spans="141:141">
      <c r="EK63408" s="598"/>
    </row>
    <row r="63409" spans="141:141">
      <c r="EK63409" s="598"/>
    </row>
    <row r="63410" spans="141:141">
      <c r="EK63410" s="598"/>
    </row>
    <row r="63411" spans="141:141">
      <c r="EK63411" s="598"/>
    </row>
    <row r="63412" spans="141:141">
      <c r="EK63412" s="598"/>
    </row>
    <row r="63413" spans="141:141">
      <c r="EK63413" s="598"/>
    </row>
    <row r="63414" spans="141:141">
      <c r="EK63414" s="598"/>
    </row>
    <row r="63415" spans="141:141">
      <c r="EK63415" s="598"/>
    </row>
    <row r="63416" spans="141:141">
      <c r="EK63416" s="598"/>
    </row>
    <row r="63417" spans="141:141">
      <c r="EK63417" s="598"/>
    </row>
    <row r="63418" spans="141:141">
      <c r="EK63418" s="598"/>
    </row>
    <row r="63419" spans="141:141">
      <c r="EK63419" s="598"/>
    </row>
    <row r="63420" spans="141:141">
      <c r="EK63420" s="598"/>
    </row>
    <row r="63421" spans="141:141">
      <c r="EK63421" s="598"/>
    </row>
    <row r="63422" spans="141:141">
      <c r="EK63422" s="598"/>
    </row>
    <row r="63423" spans="141:141">
      <c r="EK63423" s="598"/>
    </row>
    <row r="63424" spans="141:141">
      <c r="EK63424" s="598"/>
    </row>
    <row r="63425" spans="141:141">
      <c r="EK63425" s="598"/>
    </row>
    <row r="63426" spans="141:141">
      <c r="EK63426" s="598"/>
    </row>
    <row r="63427" spans="141:141">
      <c r="EK63427" s="598"/>
    </row>
    <row r="63428" spans="141:141">
      <c r="EK63428" s="598"/>
    </row>
    <row r="63429" spans="141:141">
      <c r="EK63429" s="598"/>
    </row>
    <row r="63430" spans="141:141">
      <c r="EK63430" s="598"/>
    </row>
    <row r="63431" spans="141:141">
      <c r="EK63431" s="598"/>
    </row>
    <row r="63432" spans="141:141">
      <c r="EK63432" s="598"/>
    </row>
    <row r="63433" spans="141:141">
      <c r="EK63433" s="598"/>
    </row>
    <row r="63434" spans="141:141">
      <c r="EK63434" s="598"/>
    </row>
    <row r="63435" spans="141:141">
      <c r="EK63435" s="598"/>
    </row>
    <row r="63436" spans="141:141">
      <c r="EK63436" s="598"/>
    </row>
    <row r="63437" spans="141:141">
      <c r="EK63437" s="598"/>
    </row>
    <row r="63438" spans="141:141">
      <c r="EK63438" s="598"/>
    </row>
    <row r="63439" spans="141:141">
      <c r="EK63439" s="598"/>
    </row>
    <row r="63440" spans="141:141">
      <c r="EK63440" s="598"/>
    </row>
    <row r="63441" spans="141:141">
      <c r="EK63441" s="598"/>
    </row>
    <row r="63442" spans="141:141">
      <c r="EK63442" s="598"/>
    </row>
    <row r="63443" spans="141:141">
      <c r="EK63443" s="598"/>
    </row>
    <row r="63444" spans="141:141">
      <c r="EK63444" s="598"/>
    </row>
    <row r="63445" spans="141:141">
      <c r="EK63445" s="598"/>
    </row>
    <row r="63446" spans="141:141">
      <c r="EK63446" s="598"/>
    </row>
    <row r="63447" spans="141:141">
      <c r="EK63447" s="598"/>
    </row>
    <row r="63448" spans="141:141">
      <c r="EK63448" s="598"/>
    </row>
    <row r="63449" spans="141:141">
      <c r="EK63449" s="598"/>
    </row>
    <row r="63450" spans="141:141">
      <c r="EK63450" s="598"/>
    </row>
    <row r="63451" spans="141:141">
      <c r="EK63451" s="598"/>
    </row>
    <row r="63452" spans="141:141">
      <c r="EK63452" s="598"/>
    </row>
    <row r="63453" spans="141:141">
      <c r="EK63453" s="598"/>
    </row>
    <row r="63454" spans="141:141">
      <c r="EK63454" s="598"/>
    </row>
    <row r="63455" spans="141:141">
      <c r="EK63455" s="598"/>
    </row>
    <row r="63456" spans="141:141">
      <c r="EK63456" s="598"/>
    </row>
    <row r="63457" spans="141:141">
      <c r="EK63457" s="598"/>
    </row>
    <row r="63458" spans="141:141">
      <c r="EK63458" s="598"/>
    </row>
    <row r="63459" spans="141:141">
      <c r="EK63459" s="598"/>
    </row>
    <row r="63460" spans="141:141">
      <c r="EK63460" s="598"/>
    </row>
    <row r="63461" spans="141:141">
      <c r="EK63461" s="598"/>
    </row>
    <row r="63462" spans="141:141">
      <c r="EK63462" s="598"/>
    </row>
    <row r="63463" spans="141:141">
      <c r="EK63463" s="598"/>
    </row>
    <row r="63464" spans="141:141">
      <c r="EK63464" s="598"/>
    </row>
    <row r="63465" spans="141:141">
      <c r="EK63465" s="598"/>
    </row>
    <row r="63466" spans="141:141">
      <c r="EK63466" s="598"/>
    </row>
    <row r="63467" spans="141:141">
      <c r="EK63467" s="598"/>
    </row>
    <row r="63468" spans="141:141">
      <c r="EK63468" s="598"/>
    </row>
    <row r="63469" spans="141:141">
      <c r="EK63469" s="598"/>
    </row>
    <row r="63470" spans="141:141">
      <c r="EK63470" s="598"/>
    </row>
    <row r="63471" spans="141:141">
      <c r="EK63471" s="598"/>
    </row>
    <row r="63472" spans="141:141">
      <c r="EK63472" s="598"/>
    </row>
    <row r="63473" spans="141:141">
      <c r="EK63473" s="598"/>
    </row>
    <row r="63474" spans="141:141">
      <c r="EK63474" s="598"/>
    </row>
    <row r="63475" spans="141:141">
      <c r="EK63475" s="598"/>
    </row>
    <row r="63476" spans="141:141">
      <c r="EK63476" s="598"/>
    </row>
    <row r="63477" spans="141:141">
      <c r="EK63477" s="598"/>
    </row>
    <row r="63478" spans="141:141">
      <c r="EK63478" s="598"/>
    </row>
    <row r="63479" spans="141:141">
      <c r="EK63479" s="598"/>
    </row>
    <row r="63480" spans="141:141">
      <c r="EK63480" s="598"/>
    </row>
    <row r="63481" spans="141:141">
      <c r="EK63481" s="598"/>
    </row>
    <row r="63482" spans="141:141">
      <c r="EK63482" s="598"/>
    </row>
    <row r="63483" spans="141:141">
      <c r="EK63483" s="598"/>
    </row>
    <row r="63484" spans="141:141">
      <c r="EK63484" s="598"/>
    </row>
    <row r="63485" spans="141:141">
      <c r="EK63485" s="598"/>
    </row>
    <row r="63486" spans="141:141">
      <c r="EK63486" s="598"/>
    </row>
    <row r="63487" spans="141:141">
      <c r="EK63487" s="598"/>
    </row>
    <row r="63488" spans="141:141">
      <c r="EK63488" s="598"/>
    </row>
    <row r="63489" spans="141:141">
      <c r="EK63489" s="598"/>
    </row>
    <row r="63490" spans="141:141">
      <c r="EK63490" s="598"/>
    </row>
    <row r="63491" spans="141:141">
      <c r="EK63491" s="598"/>
    </row>
    <row r="63492" spans="141:141">
      <c r="EK63492" s="598"/>
    </row>
    <row r="63493" spans="141:141">
      <c r="EK63493" s="598"/>
    </row>
    <row r="63494" spans="141:141">
      <c r="EK63494" s="598"/>
    </row>
    <row r="63495" spans="141:141">
      <c r="EK63495" s="598"/>
    </row>
    <row r="63496" spans="141:141">
      <c r="EK63496" s="598"/>
    </row>
    <row r="63497" spans="141:141">
      <c r="EK63497" s="598"/>
    </row>
    <row r="63498" spans="141:141">
      <c r="EK63498" s="598"/>
    </row>
    <row r="63499" spans="141:141">
      <c r="EK63499" s="598"/>
    </row>
    <row r="63500" spans="141:141">
      <c r="EK63500" s="598"/>
    </row>
    <row r="63501" spans="141:141">
      <c r="EK63501" s="598"/>
    </row>
    <row r="63502" spans="141:141">
      <c r="EK63502" s="598"/>
    </row>
    <row r="63503" spans="141:141">
      <c r="EK63503" s="598"/>
    </row>
    <row r="63504" spans="141:141">
      <c r="EK63504" s="598"/>
    </row>
    <row r="63505" spans="141:141">
      <c r="EK63505" s="598"/>
    </row>
    <row r="63506" spans="141:141">
      <c r="EK63506" s="598"/>
    </row>
    <row r="63507" spans="141:141">
      <c r="EK63507" s="598"/>
    </row>
    <row r="63508" spans="141:141">
      <c r="EK63508" s="598"/>
    </row>
    <row r="63509" spans="141:141">
      <c r="EK63509" s="598"/>
    </row>
    <row r="63510" spans="141:141">
      <c r="EK63510" s="598"/>
    </row>
    <row r="63511" spans="141:141">
      <c r="EK63511" s="598"/>
    </row>
    <row r="63512" spans="141:141">
      <c r="EK63512" s="598"/>
    </row>
    <row r="63513" spans="141:141">
      <c r="EK63513" s="598"/>
    </row>
    <row r="63514" spans="141:141">
      <c r="EK63514" s="598"/>
    </row>
    <row r="63515" spans="141:141">
      <c r="EK63515" s="598"/>
    </row>
    <row r="63516" spans="141:141">
      <c r="EK63516" s="598"/>
    </row>
    <row r="63517" spans="141:141">
      <c r="EK63517" s="598"/>
    </row>
    <row r="63518" spans="141:141">
      <c r="EK63518" s="598"/>
    </row>
    <row r="63519" spans="141:141">
      <c r="EK63519" s="598"/>
    </row>
    <row r="63520" spans="141:141">
      <c r="EK63520" s="598"/>
    </row>
    <row r="63521" spans="141:141">
      <c r="EK63521" s="598"/>
    </row>
    <row r="63522" spans="141:141">
      <c r="EK63522" s="598"/>
    </row>
    <row r="63523" spans="141:141">
      <c r="EK63523" s="598"/>
    </row>
    <row r="63524" spans="141:141">
      <c r="EK63524" s="598"/>
    </row>
    <row r="63525" spans="141:141">
      <c r="EK63525" s="598"/>
    </row>
    <row r="63526" spans="141:141">
      <c r="EK63526" s="598"/>
    </row>
    <row r="63527" spans="141:141">
      <c r="EK63527" s="598"/>
    </row>
    <row r="63528" spans="141:141">
      <c r="EK63528" s="598"/>
    </row>
    <row r="63529" spans="141:141">
      <c r="EK63529" s="598"/>
    </row>
    <row r="63530" spans="141:141">
      <c r="EK63530" s="598"/>
    </row>
    <row r="63531" spans="141:141">
      <c r="EK63531" s="598"/>
    </row>
    <row r="63532" spans="141:141">
      <c r="EK63532" s="598"/>
    </row>
    <row r="63533" spans="141:141">
      <c r="EK63533" s="598"/>
    </row>
    <row r="63534" spans="141:141">
      <c r="EK63534" s="598"/>
    </row>
    <row r="63535" spans="141:141">
      <c r="EK63535" s="598"/>
    </row>
    <row r="63536" spans="141:141">
      <c r="EK63536" s="598"/>
    </row>
    <row r="63537" spans="141:141">
      <c r="EK63537" s="598"/>
    </row>
    <row r="63538" spans="141:141">
      <c r="EK63538" s="598"/>
    </row>
    <row r="63539" spans="141:141">
      <c r="EK63539" s="598"/>
    </row>
    <row r="63540" spans="141:141">
      <c r="EK63540" s="598"/>
    </row>
    <row r="63541" spans="141:141">
      <c r="EK63541" s="598"/>
    </row>
    <row r="63542" spans="141:141">
      <c r="EK63542" s="598"/>
    </row>
    <row r="63543" spans="141:141">
      <c r="EK63543" s="598"/>
    </row>
    <row r="63544" spans="141:141">
      <c r="EK63544" s="598"/>
    </row>
    <row r="63545" spans="141:141">
      <c r="EK63545" s="598"/>
    </row>
    <row r="63546" spans="141:141">
      <c r="EK63546" s="598"/>
    </row>
    <row r="63547" spans="141:141">
      <c r="EK63547" s="598"/>
    </row>
    <row r="63548" spans="141:141">
      <c r="EK63548" s="598"/>
    </row>
    <row r="63549" spans="141:141">
      <c r="EK63549" s="598"/>
    </row>
    <row r="63550" spans="141:141">
      <c r="EK63550" s="598"/>
    </row>
    <row r="63551" spans="141:141">
      <c r="EK63551" s="598"/>
    </row>
    <row r="63552" spans="141:141">
      <c r="EK63552" s="598"/>
    </row>
    <row r="63553" spans="141:141">
      <c r="EK63553" s="598"/>
    </row>
    <row r="63554" spans="141:141">
      <c r="EK63554" s="598"/>
    </row>
    <row r="63555" spans="141:141">
      <c r="EK63555" s="598"/>
    </row>
    <row r="63556" spans="141:141">
      <c r="EK63556" s="598"/>
    </row>
    <row r="63557" spans="141:141">
      <c r="EK63557" s="598"/>
    </row>
    <row r="63558" spans="141:141">
      <c r="EK63558" s="598"/>
    </row>
    <row r="63559" spans="141:141">
      <c r="EK63559" s="598"/>
    </row>
    <row r="63560" spans="141:141">
      <c r="EK63560" s="598"/>
    </row>
    <row r="63561" spans="141:141">
      <c r="EK63561" s="598"/>
    </row>
    <row r="63562" spans="141:141">
      <c r="EK63562" s="598"/>
    </row>
    <row r="63563" spans="141:141">
      <c r="EK63563" s="598"/>
    </row>
    <row r="63564" spans="141:141">
      <c r="EK63564" s="598"/>
    </row>
    <row r="63565" spans="141:141">
      <c r="EK63565" s="598"/>
    </row>
    <row r="63566" spans="141:141">
      <c r="EK63566" s="598"/>
    </row>
    <row r="63567" spans="141:141">
      <c r="EK63567" s="598"/>
    </row>
    <row r="63568" spans="141:141">
      <c r="EK63568" s="598"/>
    </row>
    <row r="63569" spans="141:141">
      <c r="EK63569" s="598"/>
    </row>
    <row r="63570" spans="141:141">
      <c r="EK63570" s="598"/>
    </row>
    <row r="63571" spans="141:141">
      <c r="EK63571" s="598"/>
    </row>
    <row r="63572" spans="141:141">
      <c r="EK63572" s="598"/>
    </row>
    <row r="63573" spans="141:141">
      <c r="EK63573" s="598"/>
    </row>
    <row r="63574" spans="141:141">
      <c r="EK63574" s="598"/>
    </row>
    <row r="63575" spans="141:141">
      <c r="EK63575" s="598"/>
    </row>
    <row r="63576" spans="141:141">
      <c r="EK63576" s="598"/>
    </row>
    <row r="63577" spans="141:141">
      <c r="EK63577" s="598"/>
    </row>
    <row r="63578" spans="141:141">
      <c r="EK63578" s="598"/>
    </row>
    <row r="63579" spans="141:141">
      <c r="EK63579" s="598"/>
    </row>
    <row r="63580" spans="141:141">
      <c r="EK63580" s="598"/>
    </row>
    <row r="63581" spans="141:141">
      <c r="EK63581" s="598"/>
    </row>
    <row r="63582" spans="141:141">
      <c r="EK63582" s="598"/>
    </row>
    <row r="63583" spans="141:141">
      <c r="EK63583" s="598"/>
    </row>
    <row r="63584" spans="141:141">
      <c r="EK63584" s="598"/>
    </row>
    <row r="63585" spans="141:141">
      <c r="EK63585" s="598"/>
    </row>
    <row r="63586" spans="141:141">
      <c r="EK63586" s="598"/>
    </row>
    <row r="63587" spans="141:141">
      <c r="EK63587" s="598"/>
    </row>
    <row r="63588" spans="141:141">
      <c r="EK63588" s="598"/>
    </row>
    <row r="63589" spans="141:141">
      <c r="EK63589" s="598"/>
    </row>
    <row r="63590" spans="141:141">
      <c r="EK63590" s="598"/>
    </row>
    <row r="63591" spans="141:141">
      <c r="EK63591" s="598"/>
    </row>
    <row r="63592" spans="141:141">
      <c r="EK63592" s="598"/>
    </row>
    <row r="63593" spans="141:141">
      <c r="EK63593" s="598"/>
    </row>
    <row r="63594" spans="141:141">
      <c r="EK63594" s="598"/>
    </row>
    <row r="63595" spans="141:141">
      <c r="EK63595" s="598"/>
    </row>
    <row r="63596" spans="141:141">
      <c r="EK63596" s="598"/>
    </row>
    <row r="63597" spans="141:141">
      <c r="EK63597" s="598"/>
    </row>
    <row r="63598" spans="141:141">
      <c r="EK63598" s="598"/>
    </row>
    <row r="63599" spans="141:141">
      <c r="EK63599" s="598"/>
    </row>
    <row r="63600" spans="141:141">
      <c r="EK63600" s="598"/>
    </row>
    <row r="63601" spans="141:141">
      <c r="EK63601" s="598"/>
    </row>
    <row r="63602" spans="141:141">
      <c r="EK63602" s="598"/>
    </row>
    <row r="63603" spans="141:141">
      <c r="EK63603" s="598"/>
    </row>
    <row r="63604" spans="141:141">
      <c r="EK63604" s="598"/>
    </row>
    <row r="63605" spans="141:141">
      <c r="EK63605" s="598"/>
    </row>
    <row r="63606" spans="141:141">
      <c r="EK63606" s="598"/>
    </row>
    <row r="63607" spans="141:141">
      <c r="EK63607" s="598"/>
    </row>
    <row r="63608" spans="141:141">
      <c r="EK63608" s="598"/>
    </row>
    <row r="63609" spans="141:141">
      <c r="EK63609" s="598"/>
    </row>
    <row r="63610" spans="141:141">
      <c r="EK63610" s="598"/>
    </row>
    <row r="63611" spans="141:141">
      <c r="EK63611" s="598"/>
    </row>
    <row r="63612" spans="141:141">
      <c r="EK63612" s="598"/>
    </row>
    <row r="63613" spans="141:141">
      <c r="EK63613" s="598"/>
    </row>
    <row r="63614" spans="141:141">
      <c r="EK63614" s="598"/>
    </row>
    <row r="63615" spans="141:141">
      <c r="EK63615" s="598"/>
    </row>
    <row r="63616" spans="141:141">
      <c r="EK63616" s="598"/>
    </row>
    <row r="63617" spans="141:141">
      <c r="EK63617" s="598"/>
    </row>
    <row r="63618" spans="141:141">
      <c r="EK63618" s="598"/>
    </row>
    <row r="63619" spans="141:141">
      <c r="EK63619" s="598"/>
    </row>
    <row r="63620" spans="141:141">
      <c r="EK63620" s="598"/>
    </row>
    <row r="63621" spans="141:141">
      <c r="EK63621" s="598"/>
    </row>
    <row r="63622" spans="141:141">
      <c r="EK63622" s="598"/>
    </row>
    <row r="63623" spans="141:141">
      <c r="EK63623" s="598"/>
    </row>
    <row r="63624" spans="141:141">
      <c r="EK63624" s="598"/>
    </row>
    <row r="63625" spans="141:141">
      <c r="EK63625" s="598"/>
    </row>
    <row r="63626" spans="141:141">
      <c r="EK63626" s="598"/>
    </row>
    <row r="63627" spans="141:141">
      <c r="EK63627" s="598"/>
    </row>
    <row r="63628" spans="141:141">
      <c r="EK63628" s="598"/>
    </row>
    <row r="63629" spans="141:141">
      <c r="EK63629" s="598"/>
    </row>
    <row r="63630" spans="141:141">
      <c r="EK63630" s="598"/>
    </row>
    <row r="63631" spans="141:141">
      <c r="EK63631" s="598"/>
    </row>
    <row r="63632" spans="141:141">
      <c r="EK63632" s="598"/>
    </row>
    <row r="63633" spans="141:141">
      <c r="EK63633" s="598"/>
    </row>
    <row r="63634" spans="141:141">
      <c r="EK63634" s="598"/>
    </row>
    <row r="63635" spans="141:141">
      <c r="EK63635" s="598"/>
    </row>
    <row r="63636" spans="141:141">
      <c r="EK63636" s="598"/>
    </row>
    <row r="63637" spans="141:141">
      <c r="EK63637" s="598"/>
    </row>
    <row r="63638" spans="141:141">
      <c r="EK63638" s="598"/>
    </row>
    <row r="63639" spans="141:141">
      <c r="EK63639" s="598"/>
    </row>
    <row r="63640" spans="141:141">
      <c r="EK63640" s="598"/>
    </row>
    <row r="63641" spans="141:141">
      <c r="EK63641" s="598"/>
    </row>
    <row r="63642" spans="141:141">
      <c r="EK63642" s="598"/>
    </row>
    <row r="63643" spans="141:141">
      <c r="EK63643" s="598"/>
    </row>
    <row r="63644" spans="141:141">
      <c r="EK63644" s="598"/>
    </row>
    <row r="63645" spans="141:141">
      <c r="EK63645" s="598"/>
    </row>
    <row r="63646" spans="141:141">
      <c r="EK63646" s="598"/>
    </row>
    <row r="63647" spans="141:141">
      <c r="EK63647" s="598"/>
    </row>
    <row r="63648" spans="141:141">
      <c r="EK63648" s="598"/>
    </row>
    <row r="63649" spans="141:141">
      <c r="EK63649" s="598"/>
    </row>
    <row r="63650" spans="141:141">
      <c r="EK63650" s="598"/>
    </row>
    <row r="63651" spans="141:141">
      <c r="EK63651" s="598"/>
    </row>
    <row r="63652" spans="141:141">
      <c r="EK63652" s="598"/>
    </row>
    <row r="63653" spans="141:141">
      <c r="EK63653" s="598"/>
    </row>
    <row r="63654" spans="141:141">
      <c r="EK63654" s="598"/>
    </row>
    <row r="63655" spans="141:141">
      <c r="EK63655" s="598"/>
    </row>
    <row r="63656" spans="141:141">
      <c r="EK63656" s="598"/>
    </row>
    <row r="63657" spans="141:141">
      <c r="EK63657" s="598"/>
    </row>
    <row r="63658" spans="141:141">
      <c r="EK63658" s="598"/>
    </row>
    <row r="63659" spans="141:141">
      <c r="EK63659" s="598"/>
    </row>
    <row r="63660" spans="141:141">
      <c r="EK63660" s="598"/>
    </row>
    <row r="63661" spans="141:141">
      <c r="EK63661" s="598"/>
    </row>
    <row r="63662" spans="141:141">
      <c r="EK63662" s="598"/>
    </row>
    <row r="63663" spans="141:141">
      <c r="EK63663" s="598"/>
    </row>
    <row r="63664" spans="141:141">
      <c r="EK63664" s="598"/>
    </row>
    <row r="63665" spans="141:141">
      <c r="EK63665" s="598"/>
    </row>
    <row r="63666" spans="141:141">
      <c r="EK63666" s="598"/>
    </row>
    <row r="63667" spans="141:141">
      <c r="EK63667" s="598"/>
    </row>
    <row r="63668" spans="141:141">
      <c r="EK63668" s="598"/>
    </row>
    <row r="63669" spans="141:141">
      <c r="EK63669" s="598"/>
    </row>
    <row r="63670" spans="141:141">
      <c r="EK63670" s="598"/>
    </row>
    <row r="63671" spans="141:141">
      <c r="EK63671" s="598"/>
    </row>
    <row r="63672" spans="141:141">
      <c r="EK63672" s="598"/>
    </row>
    <row r="63673" spans="141:141">
      <c r="EK63673" s="598"/>
    </row>
    <row r="63674" spans="141:141">
      <c r="EK63674" s="598"/>
    </row>
    <row r="63675" spans="141:141">
      <c r="EK63675" s="598"/>
    </row>
    <row r="63676" spans="141:141">
      <c r="EK63676" s="598"/>
    </row>
    <row r="63677" spans="141:141">
      <c r="EK63677" s="598"/>
    </row>
    <row r="63678" spans="141:141">
      <c r="EK63678" s="598"/>
    </row>
    <row r="63679" spans="141:141">
      <c r="EK63679" s="598"/>
    </row>
    <row r="63680" spans="141:141">
      <c r="EK63680" s="598"/>
    </row>
    <row r="63681" spans="141:141">
      <c r="EK63681" s="598"/>
    </row>
    <row r="63682" spans="141:141">
      <c r="EK63682" s="598"/>
    </row>
    <row r="63683" spans="141:141">
      <c r="EK63683" s="598"/>
    </row>
    <row r="63684" spans="141:141">
      <c r="EK63684" s="598"/>
    </row>
    <row r="63685" spans="141:141">
      <c r="EK63685" s="598"/>
    </row>
    <row r="63686" spans="141:141">
      <c r="EK63686" s="598"/>
    </row>
    <row r="63687" spans="141:141">
      <c r="EK63687" s="598"/>
    </row>
    <row r="63688" spans="141:141">
      <c r="EK63688" s="598"/>
    </row>
    <row r="63689" spans="141:141">
      <c r="EK63689" s="598"/>
    </row>
    <row r="63690" spans="141:141">
      <c r="EK63690" s="598"/>
    </row>
    <row r="63691" spans="141:141">
      <c r="EK63691" s="598"/>
    </row>
    <row r="63692" spans="141:141">
      <c r="EK63692" s="598"/>
    </row>
    <row r="63693" spans="141:141">
      <c r="EK63693" s="598"/>
    </row>
    <row r="63694" spans="141:141">
      <c r="EK63694" s="598"/>
    </row>
    <row r="63695" spans="141:141">
      <c r="EK63695" s="598"/>
    </row>
    <row r="63696" spans="141:141">
      <c r="EK63696" s="598"/>
    </row>
    <row r="63697" spans="141:141">
      <c r="EK63697" s="598"/>
    </row>
    <row r="63698" spans="141:141">
      <c r="EK63698" s="598"/>
    </row>
    <row r="63699" spans="141:141">
      <c r="EK63699" s="598"/>
    </row>
    <row r="63700" spans="141:141">
      <c r="EK63700" s="598"/>
    </row>
    <row r="63701" spans="141:141">
      <c r="EK63701" s="598"/>
    </row>
    <row r="63702" spans="141:141">
      <c r="EK63702" s="598"/>
    </row>
    <row r="63703" spans="141:141">
      <c r="EK63703" s="598"/>
    </row>
    <row r="63704" spans="141:141">
      <c r="EK63704" s="598"/>
    </row>
    <row r="63705" spans="141:141">
      <c r="EK63705" s="598"/>
    </row>
    <row r="63706" spans="141:141">
      <c r="EK63706" s="598"/>
    </row>
    <row r="63707" spans="141:141">
      <c r="EK63707" s="598"/>
    </row>
    <row r="63708" spans="141:141">
      <c r="EK63708" s="598"/>
    </row>
    <row r="63709" spans="141:141">
      <c r="EK63709" s="598"/>
    </row>
    <row r="63710" spans="141:141">
      <c r="EK63710" s="598"/>
    </row>
    <row r="63711" spans="141:141">
      <c r="EK63711" s="598"/>
    </row>
    <row r="63712" spans="141:141">
      <c r="EK63712" s="598"/>
    </row>
    <row r="63713" spans="141:141">
      <c r="EK63713" s="598"/>
    </row>
    <row r="63714" spans="141:141">
      <c r="EK63714" s="598"/>
    </row>
    <row r="63715" spans="141:141">
      <c r="EK63715" s="598"/>
    </row>
    <row r="63716" spans="141:141">
      <c r="EK63716" s="598"/>
    </row>
    <row r="63717" spans="141:141">
      <c r="EK63717" s="598"/>
    </row>
    <row r="63718" spans="141:141">
      <c r="EK63718" s="598"/>
    </row>
    <row r="63719" spans="141:141">
      <c r="EK63719" s="598"/>
    </row>
    <row r="63720" spans="141:141">
      <c r="EK63720" s="598"/>
    </row>
    <row r="63721" spans="141:141">
      <c r="EK63721" s="598"/>
    </row>
    <row r="63722" spans="141:141">
      <c r="EK63722" s="598"/>
    </row>
    <row r="63723" spans="141:141">
      <c r="EK63723" s="598"/>
    </row>
    <row r="63724" spans="141:141">
      <c r="EK63724" s="598"/>
    </row>
    <row r="63725" spans="141:141">
      <c r="EK63725" s="598"/>
    </row>
    <row r="63726" spans="141:141">
      <c r="EK63726" s="598"/>
    </row>
    <row r="63727" spans="141:141">
      <c r="EK63727" s="598"/>
    </row>
    <row r="63728" spans="141:141">
      <c r="EK63728" s="598"/>
    </row>
    <row r="63729" spans="141:141">
      <c r="EK63729" s="598"/>
    </row>
    <row r="63730" spans="141:141">
      <c r="EK63730" s="598"/>
    </row>
    <row r="63731" spans="141:141">
      <c r="EK63731" s="598"/>
    </row>
    <row r="63732" spans="141:141">
      <c r="EK63732" s="598"/>
    </row>
    <row r="63733" spans="141:141">
      <c r="EK63733" s="598"/>
    </row>
    <row r="63734" spans="141:141">
      <c r="EK63734" s="598"/>
    </row>
    <row r="63735" spans="141:141">
      <c r="EK63735" s="598"/>
    </row>
    <row r="63736" spans="141:141">
      <c r="EK63736" s="598"/>
    </row>
    <row r="63737" spans="141:141">
      <c r="EK63737" s="598"/>
    </row>
    <row r="63738" spans="141:141">
      <c r="EK63738" s="598"/>
    </row>
    <row r="63739" spans="141:141">
      <c r="EK63739" s="598"/>
    </row>
    <row r="63740" spans="141:141">
      <c r="EK63740" s="598"/>
    </row>
    <row r="63741" spans="141:141">
      <c r="EK63741" s="598"/>
    </row>
    <row r="63742" spans="141:141">
      <c r="EK63742" s="598"/>
    </row>
    <row r="63743" spans="141:141">
      <c r="EK63743" s="598"/>
    </row>
    <row r="63744" spans="141:141">
      <c r="EK63744" s="598"/>
    </row>
    <row r="63745" spans="141:141">
      <c r="EK63745" s="598"/>
    </row>
    <row r="63746" spans="141:141">
      <c r="EK63746" s="598"/>
    </row>
    <row r="63747" spans="141:141">
      <c r="EK63747" s="598"/>
    </row>
    <row r="63748" spans="141:141">
      <c r="EK63748" s="598"/>
    </row>
    <row r="63749" spans="141:141">
      <c r="EK63749" s="598"/>
    </row>
    <row r="63750" spans="141:141">
      <c r="EK63750" s="598"/>
    </row>
    <row r="63751" spans="141:141">
      <c r="EK63751" s="598"/>
    </row>
    <row r="63752" spans="141:141">
      <c r="EK63752" s="598"/>
    </row>
    <row r="63753" spans="141:141">
      <c r="EK63753" s="598"/>
    </row>
    <row r="63754" spans="141:141">
      <c r="EK63754" s="598"/>
    </row>
    <row r="63755" spans="141:141">
      <c r="EK63755" s="598"/>
    </row>
    <row r="63756" spans="141:141">
      <c r="EK63756" s="598"/>
    </row>
    <row r="63757" spans="141:141">
      <c r="EK63757" s="598"/>
    </row>
    <row r="63758" spans="141:141">
      <c r="EK63758" s="598"/>
    </row>
    <row r="63759" spans="141:141">
      <c r="EK63759" s="598"/>
    </row>
    <row r="63760" spans="141:141">
      <c r="EK63760" s="598"/>
    </row>
    <row r="63761" spans="141:141">
      <c r="EK63761" s="598"/>
    </row>
    <row r="63762" spans="141:141">
      <c r="EK63762" s="598"/>
    </row>
    <row r="63763" spans="141:141">
      <c r="EK63763" s="598"/>
    </row>
    <row r="63764" spans="141:141">
      <c r="EK63764" s="598"/>
    </row>
    <row r="63765" spans="141:141">
      <c r="EK63765" s="598"/>
    </row>
    <row r="63766" spans="141:141">
      <c r="EK63766" s="598"/>
    </row>
    <row r="63767" spans="141:141">
      <c r="EK63767" s="598"/>
    </row>
    <row r="63768" spans="141:141">
      <c r="EK63768" s="598"/>
    </row>
    <row r="63769" spans="141:141">
      <c r="EK63769" s="598"/>
    </row>
    <row r="63770" spans="141:141">
      <c r="EK63770" s="598"/>
    </row>
    <row r="63771" spans="141:141">
      <c r="EK63771" s="598"/>
    </row>
    <row r="63772" spans="141:141">
      <c r="EK63772" s="598"/>
    </row>
    <row r="63773" spans="141:141">
      <c r="EK63773" s="598"/>
    </row>
    <row r="63774" spans="141:141">
      <c r="EK63774" s="598"/>
    </row>
    <row r="63775" spans="141:141">
      <c r="EK63775" s="598"/>
    </row>
    <row r="63776" spans="141:141">
      <c r="EK63776" s="598"/>
    </row>
    <row r="63777" spans="141:141">
      <c r="EK63777" s="598"/>
    </row>
    <row r="63778" spans="141:141">
      <c r="EK63778" s="598"/>
    </row>
    <row r="63779" spans="141:141">
      <c r="EK63779" s="598"/>
    </row>
    <row r="63780" spans="141:141">
      <c r="EK63780" s="598"/>
    </row>
    <row r="63781" spans="141:141">
      <c r="EK63781" s="598"/>
    </row>
    <row r="63782" spans="141:141">
      <c r="EK63782" s="598"/>
    </row>
    <row r="63783" spans="141:141">
      <c r="EK63783" s="598"/>
    </row>
    <row r="63784" spans="141:141">
      <c r="EK63784" s="598"/>
    </row>
    <row r="63785" spans="141:141">
      <c r="EK63785" s="598"/>
    </row>
    <row r="63786" spans="141:141">
      <c r="EK63786" s="598"/>
    </row>
    <row r="63787" spans="141:141">
      <c r="EK63787" s="598"/>
    </row>
    <row r="63788" spans="141:141">
      <c r="EK63788" s="598"/>
    </row>
    <row r="63789" spans="141:141">
      <c r="EK63789" s="598"/>
    </row>
    <row r="63790" spans="141:141">
      <c r="EK63790" s="598"/>
    </row>
    <row r="63791" spans="141:141">
      <c r="EK63791" s="598"/>
    </row>
    <row r="63792" spans="141:141">
      <c r="EK63792" s="598"/>
    </row>
    <row r="63793" spans="141:141">
      <c r="EK63793" s="598"/>
    </row>
    <row r="63794" spans="141:141">
      <c r="EK63794" s="598"/>
    </row>
    <row r="63795" spans="141:141">
      <c r="EK63795" s="598"/>
    </row>
    <row r="63796" spans="141:141">
      <c r="EK63796" s="598"/>
    </row>
    <row r="63797" spans="141:141">
      <c r="EK63797" s="598"/>
    </row>
    <row r="63798" spans="141:141">
      <c r="EK63798" s="598"/>
    </row>
    <row r="63799" spans="141:141">
      <c r="EK63799" s="598"/>
    </row>
    <row r="63800" spans="141:141">
      <c r="EK63800" s="598"/>
    </row>
    <row r="63801" spans="141:141">
      <c r="EK63801" s="598"/>
    </row>
    <row r="63802" spans="141:141">
      <c r="EK63802" s="598"/>
    </row>
    <row r="63803" spans="141:141">
      <c r="EK63803" s="598"/>
    </row>
    <row r="63804" spans="141:141">
      <c r="EK63804" s="598"/>
    </row>
    <row r="63805" spans="141:141">
      <c r="EK63805" s="598"/>
    </row>
    <row r="63806" spans="141:141">
      <c r="EK63806" s="598"/>
    </row>
    <row r="63807" spans="141:141">
      <c r="EK63807" s="598"/>
    </row>
    <row r="63808" spans="141:141">
      <c r="EK63808" s="598"/>
    </row>
    <row r="63809" spans="141:141">
      <c r="EK63809" s="598"/>
    </row>
    <row r="63810" spans="141:141">
      <c r="EK63810" s="598"/>
    </row>
    <row r="63811" spans="141:141">
      <c r="EK63811" s="598"/>
    </row>
    <row r="63812" spans="141:141">
      <c r="EK63812" s="598"/>
    </row>
    <row r="63813" spans="141:141">
      <c r="EK63813" s="598"/>
    </row>
    <row r="63814" spans="141:141">
      <c r="EK63814" s="598"/>
    </row>
    <row r="63815" spans="141:141">
      <c r="EK63815" s="598"/>
    </row>
    <row r="63816" spans="141:141">
      <c r="EK63816" s="598"/>
    </row>
    <row r="63817" spans="141:141">
      <c r="EK63817" s="598"/>
    </row>
    <row r="63818" spans="141:141">
      <c r="EK63818" s="598"/>
    </row>
    <row r="63819" spans="141:141">
      <c r="EK63819" s="598"/>
    </row>
    <row r="63820" spans="141:141">
      <c r="EK63820" s="598"/>
    </row>
    <row r="63821" spans="141:141">
      <c r="EK63821" s="598"/>
    </row>
    <row r="63822" spans="141:141">
      <c r="EK63822" s="598"/>
    </row>
    <row r="63823" spans="141:141">
      <c r="EK63823" s="598"/>
    </row>
    <row r="63824" spans="141:141">
      <c r="EK63824" s="598"/>
    </row>
    <row r="63825" spans="141:141">
      <c r="EK63825" s="598"/>
    </row>
    <row r="63826" spans="141:141">
      <c r="EK63826" s="598"/>
    </row>
    <row r="63827" spans="141:141">
      <c r="EK63827" s="598"/>
    </row>
    <row r="63828" spans="141:141">
      <c r="EK63828" s="598"/>
    </row>
    <row r="63829" spans="141:141">
      <c r="EK63829" s="598"/>
    </row>
    <row r="63830" spans="141:141">
      <c r="EK63830" s="598"/>
    </row>
    <row r="63831" spans="141:141">
      <c r="EK63831" s="598"/>
    </row>
    <row r="63832" spans="141:141">
      <c r="EK63832" s="598"/>
    </row>
    <row r="63833" spans="141:141">
      <c r="EK63833" s="598"/>
    </row>
    <row r="63834" spans="141:141">
      <c r="EK63834" s="598"/>
    </row>
    <row r="63835" spans="141:141">
      <c r="EK63835" s="598"/>
    </row>
    <row r="63836" spans="141:141">
      <c r="EK63836" s="598"/>
    </row>
    <row r="63837" spans="141:141">
      <c r="EK63837" s="598"/>
    </row>
    <row r="63838" spans="141:141">
      <c r="EK63838" s="598"/>
    </row>
    <row r="63839" spans="141:141">
      <c r="EK63839" s="598"/>
    </row>
    <row r="63840" spans="141:141">
      <c r="EK63840" s="598"/>
    </row>
    <row r="63841" spans="141:141">
      <c r="EK63841" s="598"/>
    </row>
    <row r="63842" spans="141:141">
      <c r="EK63842" s="598"/>
    </row>
    <row r="63843" spans="141:141">
      <c r="EK63843" s="598"/>
    </row>
    <row r="63844" spans="141:141">
      <c r="EK63844" s="598"/>
    </row>
    <row r="63845" spans="141:141">
      <c r="EK63845" s="598"/>
    </row>
    <row r="63846" spans="141:141">
      <c r="EK63846" s="598"/>
    </row>
    <row r="63847" spans="141:141">
      <c r="EK63847" s="598"/>
    </row>
    <row r="63848" spans="141:141">
      <c r="EK63848" s="598"/>
    </row>
    <row r="63849" spans="141:141">
      <c r="EK63849" s="598"/>
    </row>
    <row r="63850" spans="141:141">
      <c r="EK63850" s="598"/>
    </row>
    <row r="63851" spans="141:141">
      <c r="EK63851" s="598"/>
    </row>
    <row r="63852" spans="141:141">
      <c r="EK63852" s="598"/>
    </row>
    <row r="63853" spans="141:141">
      <c r="EK63853" s="598"/>
    </row>
    <row r="63854" spans="141:141">
      <c r="EK63854" s="598"/>
    </row>
    <row r="63855" spans="141:141">
      <c r="EK63855" s="598"/>
    </row>
    <row r="63856" spans="141:141">
      <c r="EK63856" s="598"/>
    </row>
    <row r="63857" spans="141:141">
      <c r="EK63857" s="598"/>
    </row>
    <row r="63858" spans="141:141">
      <c r="EK63858" s="598"/>
    </row>
    <row r="63859" spans="141:141">
      <c r="EK63859" s="598"/>
    </row>
    <row r="63860" spans="141:141">
      <c r="EK63860" s="598"/>
    </row>
    <row r="63861" spans="141:141">
      <c r="EK63861" s="598"/>
    </row>
    <row r="63862" spans="141:141">
      <c r="EK63862" s="598"/>
    </row>
    <row r="63863" spans="141:141">
      <c r="EK63863" s="598"/>
    </row>
    <row r="63864" spans="141:141">
      <c r="EK63864" s="598"/>
    </row>
    <row r="63865" spans="141:141">
      <c r="EK63865" s="598"/>
    </row>
    <row r="63866" spans="141:141">
      <c r="EK63866" s="598"/>
    </row>
    <row r="63867" spans="141:141">
      <c r="EK63867" s="598"/>
    </row>
    <row r="63868" spans="141:141">
      <c r="EK63868" s="598"/>
    </row>
    <row r="63869" spans="141:141">
      <c r="EK63869" s="598"/>
    </row>
    <row r="63870" spans="141:141">
      <c r="EK63870" s="598"/>
    </row>
    <row r="63871" spans="141:141">
      <c r="EK63871" s="598"/>
    </row>
    <row r="63872" spans="141:141">
      <c r="EK63872" s="598"/>
    </row>
    <row r="63873" spans="141:141">
      <c r="EK63873" s="598"/>
    </row>
    <row r="63874" spans="141:141">
      <c r="EK63874" s="598"/>
    </row>
    <row r="63875" spans="141:141">
      <c r="EK63875" s="598"/>
    </row>
    <row r="63876" spans="141:141">
      <c r="EK63876" s="598"/>
    </row>
    <row r="63877" spans="141:141">
      <c r="EK63877" s="598"/>
    </row>
    <row r="63878" spans="141:141">
      <c r="EK63878" s="598"/>
    </row>
    <row r="63879" spans="141:141">
      <c r="EK63879" s="598"/>
    </row>
    <row r="63880" spans="141:141">
      <c r="EK63880" s="598"/>
    </row>
    <row r="63881" spans="141:141">
      <c r="EK63881" s="598"/>
    </row>
    <row r="63882" spans="141:141">
      <c r="EK63882" s="598"/>
    </row>
    <row r="63883" spans="141:141">
      <c r="EK63883" s="598"/>
    </row>
    <row r="63884" spans="141:141">
      <c r="EK63884" s="598"/>
    </row>
    <row r="63885" spans="141:141">
      <c r="EK63885" s="598"/>
    </row>
    <row r="63886" spans="141:141">
      <c r="EK63886" s="598"/>
    </row>
    <row r="63887" spans="141:141">
      <c r="EK63887" s="598"/>
    </row>
    <row r="63888" spans="141:141">
      <c r="EK63888" s="598"/>
    </row>
    <row r="63889" spans="141:141">
      <c r="EK63889" s="598"/>
    </row>
    <row r="63890" spans="141:141">
      <c r="EK63890" s="598"/>
    </row>
    <row r="63891" spans="141:141">
      <c r="EK63891" s="598"/>
    </row>
    <row r="63892" spans="141:141">
      <c r="EK63892" s="598"/>
    </row>
    <row r="63893" spans="141:141">
      <c r="EK63893" s="598"/>
    </row>
    <row r="63894" spans="141:141">
      <c r="EK63894" s="598"/>
    </row>
    <row r="63895" spans="141:141">
      <c r="EK63895" s="598"/>
    </row>
    <row r="63896" spans="141:141">
      <c r="EK63896" s="598"/>
    </row>
    <row r="63897" spans="141:141">
      <c r="EK63897" s="598"/>
    </row>
    <row r="63898" spans="141:141">
      <c r="EK63898" s="598"/>
    </row>
    <row r="63899" spans="141:141">
      <c r="EK63899" s="598"/>
    </row>
    <row r="63900" spans="141:141">
      <c r="EK63900" s="598"/>
    </row>
    <row r="63901" spans="141:141">
      <c r="EK63901" s="598"/>
    </row>
    <row r="63902" spans="141:141">
      <c r="EK63902" s="598"/>
    </row>
    <row r="63903" spans="141:141">
      <c r="EK63903" s="598"/>
    </row>
    <row r="63904" spans="141:141">
      <c r="EK63904" s="598"/>
    </row>
    <row r="63905" spans="141:141">
      <c r="EK63905" s="598"/>
    </row>
    <row r="63906" spans="141:141">
      <c r="EK63906" s="598"/>
    </row>
    <row r="63907" spans="141:141">
      <c r="EK63907" s="598"/>
    </row>
    <row r="63908" spans="141:141">
      <c r="EK63908" s="598"/>
    </row>
    <row r="63909" spans="141:141">
      <c r="EK63909" s="598"/>
    </row>
    <row r="63910" spans="141:141">
      <c r="EK63910" s="598"/>
    </row>
    <row r="63911" spans="141:141">
      <c r="EK63911" s="598"/>
    </row>
    <row r="63912" spans="141:141">
      <c r="EK63912" s="598"/>
    </row>
    <row r="63913" spans="141:141">
      <c r="EK63913" s="598"/>
    </row>
    <row r="63914" spans="141:141">
      <c r="EK63914" s="598"/>
    </row>
    <row r="63915" spans="141:141">
      <c r="EK63915" s="598"/>
    </row>
    <row r="63916" spans="141:141">
      <c r="EK63916" s="598"/>
    </row>
    <row r="63917" spans="141:141">
      <c r="EK63917" s="598"/>
    </row>
    <row r="63918" spans="141:141">
      <c r="EK63918" s="598"/>
    </row>
    <row r="63919" spans="141:141">
      <c r="EK63919" s="598"/>
    </row>
    <row r="63920" spans="141:141">
      <c r="EK63920" s="598"/>
    </row>
    <row r="63921" spans="141:141">
      <c r="EK63921" s="598"/>
    </row>
    <row r="63922" spans="141:141">
      <c r="EK63922" s="598"/>
    </row>
    <row r="63923" spans="141:141">
      <c r="EK63923" s="598"/>
    </row>
    <row r="63924" spans="141:141">
      <c r="EK63924" s="598"/>
    </row>
    <row r="63925" spans="141:141">
      <c r="EK63925" s="598"/>
    </row>
    <row r="63926" spans="141:141">
      <c r="EK63926" s="598"/>
    </row>
    <row r="63927" spans="141:141">
      <c r="EK63927" s="598"/>
    </row>
    <row r="63928" spans="141:141">
      <c r="EK63928" s="598"/>
    </row>
    <row r="63929" spans="141:141">
      <c r="EK63929" s="598"/>
    </row>
    <row r="63930" spans="141:141">
      <c r="EK63930" s="598"/>
    </row>
    <row r="63931" spans="141:141">
      <c r="EK63931" s="598"/>
    </row>
    <row r="63932" spans="141:141">
      <c r="EK63932" s="598"/>
    </row>
    <row r="63933" spans="141:141">
      <c r="EK63933" s="598"/>
    </row>
    <row r="63934" spans="141:141">
      <c r="EK63934" s="598"/>
    </row>
    <row r="63935" spans="141:141">
      <c r="EK63935" s="598"/>
    </row>
    <row r="63936" spans="141:141">
      <c r="EK63936" s="598"/>
    </row>
    <row r="63937" spans="141:141">
      <c r="EK63937" s="598"/>
    </row>
    <row r="63938" spans="141:141">
      <c r="EK63938" s="598"/>
    </row>
    <row r="63939" spans="141:141">
      <c r="EK63939" s="598"/>
    </row>
    <row r="63940" spans="141:141">
      <c r="EK63940" s="598"/>
    </row>
    <row r="63941" spans="141:141">
      <c r="EK63941" s="598"/>
    </row>
    <row r="63942" spans="141:141">
      <c r="EK63942" s="598"/>
    </row>
    <row r="63943" spans="141:141">
      <c r="EK63943" s="598"/>
    </row>
    <row r="63944" spans="141:141">
      <c r="EK63944" s="598"/>
    </row>
    <row r="63945" spans="141:141">
      <c r="EK63945" s="598"/>
    </row>
    <row r="63946" spans="141:141">
      <c r="EK63946" s="598"/>
    </row>
    <row r="63947" spans="141:141">
      <c r="EK63947" s="598"/>
    </row>
    <row r="63948" spans="141:141">
      <c r="EK63948" s="598"/>
    </row>
    <row r="63949" spans="141:141">
      <c r="EK63949" s="598"/>
    </row>
    <row r="63950" spans="141:141">
      <c r="EK63950" s="598"/>
    </row>
    <row r="63951" spans="141:141">
      <c r="EK63951" s="598"/>
    </row>
    <row r="63952" spans="141:141">
      <c r="EK63952" s="598"/>
    </row>
    <row r="63953" spans="141:141">
      <c r="EK63953" s="598"/>
    </row>
    <row r="63954" spans="141:141">
      <c r="EK63954" s="598"/>
    </row>
    <row r="63955" spans="141:141">
      <c r="EK63955" s="598"/>
    </row>
    <row r="63956" spans="141:141">
      <c r="EK63956" s="598"/>
    </row>
    <row r="63957" spans="141:141">
      <c r="EK63957" s="598"/>
    </row>
    <row r="63958" spans="141:141">
      <c r="EK63958" s="598"/>
    </row>
    <row r="63959" spans="141:141">
      <c r="EK63959" s="598"/>
    </row>
    <row r="63960" spans="141:141">
      <c r="EK63960" s="598"/>
    </row>
    <row r="63961" spans="141:141">
      <c r="EK63961" s="598"/>
    </row>
    <row r="63962" spans="141:141">
      <c r="EK63962" s="598"/>
    </row>
    <row r="63963" spans="141:141">
      <c r="EK63963" s="598"/>
    </row>
    <row r="63964" spans="141:141">
      <c r="EK63964" s="598"/>
    </row>
    <row r="63965" spans="141:141">
      <c r="EK63965" s="598"/>
    </row>
    <row r="63966" spans="141:141">
      <c r="EK63966" s="598"/>
    </row>
    <row r="63967" spans="141:141">
      <c r="EK63967" s="598"/>
    </row>
    <row r="63968" spans="141:141">
      <c r="EK63968" s="598"/>
    </row>
    <row r="63969" spans="141:141">
      <c r="EK63969" s="598"/>
    </row>
    <row r="63970" spans="141:141">
      <c r="EK63970" s="598"/>
    </row>
    <row r="63971" spans="141:141">
      <c r="EK63971" s="598"/>
    </row>
    <row r="63972" spans="141:141">
      <c r="EK63972" s="598"/>
    </row>
    <row r="63973" spans="141:141">
      <c r="EK63973" s="598"/>
    </row>
    <row r="63974" spans="141:141">
      <c r="EK63974" s="598"/>
    </row>
    <row r="63975" spans="141:141">
      <c r="EK63975" s="598"/>
    </row>
    <row r="63976" spans="141:141">
      <c r="EK63976" s="598"/>
    </row>
    <row r="63977" spans="141:141">
      <c r="EK63977" s="598"/>
    </row>
    <row r="63978" spans="141:141">
      <c r="EK63978" s="598"/>
    </row>
    <row r="63979" spans="141:141">
      <c r="EK63979" s="598"/>
    </row>
    <row r="63980" spans="141:141">
      <c r="EK63980" s="598"/>
    </row>
    <row r="63981" spans="141:141">
      <c r="EK63981" s="598"/>
    </row>
    <row r="63982" spans="141:141">
      <c r="EK63982" s="598"/>
    </row>
    <row r="63983" spans="141:141">
      <c r="EK63983" s="598"/>
    </row>
    <row r="63984" spans="141:141">
      <c r="EK63984" s="598"/>
    </row>
    <row r="63985" spans="141:141">
      <c r="EK63985" s="598"/>
    </row>
    <row r="63986" spans="141:141">
      <c r="EK63986" s="598"/>
    </row>
    <row r="63987" spans="141:141">
      <c r="EK63987" s="598"/>
    </row>
    <row r="63988" spans="141:141">
      <c r="EK63988" s="598"/>
    </row>
    <row r="63989" spans="141:141">
      <c r="EK63989" s="598"/>
    </row>
    <row r="63990" spans="141:141">
      <c r="EK63990" s="598"/>
    </row>
    <row r="63991" spans="141:141">
      <c r="EK63991" s="598"/>
    </row>
    <row r="63992" spans="141:141">
      <c r="EK63992" s="598"/>
    </row>
    <row r="63993" spans="141:141">
      <c r="EK63993" s="598"/>
    </row>
    <row r="63994" spans="141:141">
      <c r="EK63994" s="598"/>
    </row>
    <row r="63995" spans="141:141">
      <c r="EK63995" s="598"/>
    </row>
    <row r="63996" spans="141:141">
      <c r="EK63996" s="598"/>
    </row>
    <row r="63997" spans="141:141">
      <c r="EK63997" s="598"/>
    </row>
    <row r="63998" spans="141:141">
      <c r="EK63998" s="598"/>
    </row>
    <row r="63999" spans="141:141">
      <c r="EK63999" s="598"/>
    </row>
    <row r="64000" spans="141:141">
      <c r="EK64000" s="598"/>
    </row>
    <row r="64001" spans="141:141">
      <c r="EK64001" s="598"/>
    </row>
    <row r="64002" spans="141:141">
      <c r="EK64002" s="598"/>
    </row>
    <row r="64003" spans="141:141">
      <c r="EK64003" s="598"/>
    </row>
    <row r="64004" spans="141:141">
      <c r="EK64004" s="598"/>
    </row>
    <row r="64005" spans="141:141">
      <c r="EK64005" s="598"/>
    </row>
    <row r="64006" spans="141:141">
      <c r="EK64006" s="598"/>
    </row>
    <row r="64007" spans="141:141">
      <c r="EK64007" s="598"/>
    </row>
    <row r="64008" spans="141:141">
      <c r="EK64008" s="598"/>
    </row>
    <row r="64009" spans="141:141">
      <c r="EK64009" s="598"/>
    </row>
    <row r="64010" spans="141:141">
      <c r="EK64010" s="598"/>
    </row>
    <row r="64011" spans="141:141">
      <c r="EK64011" s="598"/>
    </row>
    <row r="64012" spans="141:141">
      <c r="EK64012" s="598"/>
    </row>
    <row r="64013" spans="141:141">
      <c r="EK64013" s="598"/>
    </row>
    <row r="64014" spans="141:141">
      <c r="EK64014" s="598"/>
    </row>
    <row r="64015" spans="141:141">
      <c r="EK64015" s="598"/>
    </row>
    <row r="64016" spans="141:141">
      <c r="EK64016" s="598"/>
    </row>
    <row r="64017" spans="141:141">
      <c r="EK64017" s="598"/>
    </row>
    <row r="64018" spans="141:141">
      <c r="EK64018" s="598"/>
    </row>
    <row r="64019" spans="141:141">
      <c r="EK64019" s="598"/>
    </row>
    <row r="64020" spans="141:141">
      <c r="EK64020" s="598"/>
    </row>
    <row r="64021" spans="141:141">
      <c r="EK64021" s="598"/>
    </row>
    <row r="64022" spans="141:141">
      <c r="EK64022" s="598"/>
    </row>
    <row r="64023" spans="141:141">
      <c r="EK64023" s="598"/>
    </row>
    <row r="64024" spans="141:141">
      <c r="EK64024" s="598"/>
    </row>
    <row r="64025" spans="141:141">
      <c r="EK64025" s="598"/>
    </row>
    <row r="64026" spans="141:141">
      <c r="EK64026" s="598"/>
    </row>
    <row r="64027" spans="141:141">
      <c r="EK64027" s="598"/>
    </row>
    <row r="64028" spans="141:141">
      <c r="EK64028" s="598"/>
    </row>
    <row r="64029" spans="141:141">
      <c r="EK64029" s="598"/>
    </row>
    <row r="64030" spans="141:141">
      <c r="EK64030" s="598"/>
    </row>
    <row r="64031" spans="141:141">
      <c r="EK64031" s="598"/>
    </row>
    <row r="64032" spans="141:141">
      <c r="EK64032" s="598"/>
    </row>
    <row r="64033" spans="141:141">
      <c r="EK64033" s="598"/>
    </row>
    <row r="64034" spans="141:141">
      <c r="EK64034" s="598"/>
    </row>
    <row r="64035" spans="141:141">
      <c r="EK64035" s="598"/>
    </row>
    <row r="64036" spans="141:141">
      <c r="EK64036" s="598"/>
    </row>
    <row r="64037" spans="141:141">
      <c r="EK64037" s="598"/>
    </row>
    <row r="64038" spans="141:141">
      <c r="EK64038" s="598"/>
    </row>
    <row r="64039" spans="141:141">
      <c r="EK64039" s="598"/>
    </row>
    <row r="64040" spans="141:141">
      <c r="EK64040" s="598"/>
    </row>
    <row r="64041" spans="141:141">
      <c r="EK64041" s="598"/>
    </row>
    <row r="64042" spans="141:141">
      <c r="EK64042" s="598"/>
    </row>
    <row r="64043" spans="141:141">
      <c r="EK64043" s="598"/>
    </row>
    <row r="64044" spans="141:141">
      <c r="EK64044" s="598"/>
    </row>
    <row r="64045" spans="141:141">
      <c r="EK64045" s="598"/>
    </row>
    <row r="64046" spans="141:141">
      <c r="EK64046" s="598"/>
    </row>
    <row r="64047" spans="141:141">
      <c r="EK64047" s="598"/>
    </row>
    <row r="64048" spans="141:141">
      <c r="EK64048" s="598"/>
    </row>
    <row r="64049" spans="141:141">
      <c r="EK64049" s="598"/>
    </row>
    <row r="64050" spans="141:141">
      <c r="EK64050" s="598"/>
    </row>
    <row r="64051" spans="141:141">
      <c r="EK64051" s="598"/>
    </row>
    <row r="64052" spans="141:141">
      <c r="EK64052" s="598"/>
    </row>
    <row r="64053" spans="141:141">
      <c r="EK64053" s="598"/>
    </row>
    <row r="64054" spans="141:141">
      <c r="EK64054" s="598"/>
    </row>
    <row r="64055" spans="141:141">
      <c r="EK64055" s="598"/>
    </row>
    <row r="64056" spans="141:141">
      <c r="EK64056" s="598"/>
    </row>
    <row r="64057" spans="141:141">
      <c r="EK64057" s="598"/>
    </row>
    <row r="64058" spans="141:141">
      <c r="EK64058" s="598"/>
    </row>
    <row r="64059" spans="141:141">
      <c r="EK64059" s="598"/>
    </row>
    <row r="64060" spans="141:141">
      <c r="EK64060" s="598"/>
    </row>
    <row r="64061" spans="141:141">
      <c r="EK64061" s="598"/>
    </row>
    <row r="64062" spans="141:141">
      <c r="EK64062" s="598"/>
    </row>
    <row r="64063" spans="141:141">
      <c r="EK64063" s="598"/>
    </row>
    <row r="64064" spans="141:141">
      <c r="EK64064" s="598"/>
    </row>
    <row r="64065" spans="141:141">
      <c r="EK64065" s="598"/>
    </row>
    <row r="64066" spans="141:141">
      <c r="EK64066" s="598"/>
    </row>
    <row r="64067" spans="141:141">
      <c r="EK64067" s="598"/>
    </row>
    <row r="64068" spans="141:141">
      <c r="EK64068" s="598"/>
    </row>
    <row r="64069" spans="141:141">
      <c r="EK64069" s="598"/>
    </row>
    <row r="64070" spans="141:141">
      <c r="EK64070" s="598"/>
    </row>
    <row r="64071" spans="141:141">
      <c r="EK64071" s="598"/>
    </row>
    <row r="64072" spans="141:141">
      <c r="EK64072" s="598"/>
    </row>
    <row r="64073" spans="141:141">
      <c r="EK64073" s="598"/>
    </row>
    <row r="64074" spans="141:141">
      <c r="EK64074" s="598"/>
    </row>
    <row r="64075" spans="141:141">
      <c r="EK64075" s="598"/>
    </row>
    <row r="64076" spans="141:141">
      <c r="EK64076" s="598"/>
    </row>
    <row r="64077" spans="141:141">
      <c r="EK64077" s="598"/>
    </row>
    <row r="64078" spans="141:141">
      <c r="EK64078" s="598"/>
    </row>
    <row r="64079" spans="141:141">
      <c r="EK64079" s="598"/>
    </row>
    <row r="64080" spans="141:141">
      <c r="EK64080" s="598"/>
    </row>
    <row r="64081" spans="141:141">
      <c r="EK64081" s="598"/>
    </row>
    <row r="64082" spans="141:141">
      <c r="EK64082" s="598"/>
    </row>
    <row r="64083" spans="141:141">
      <c r="EK64083" s="598"/>
    </row>
    <row r="64084" spans="141:141">
      <c r="EK64084" s="598"/>
    </row>
    <row r="64085" spans="141:141">
      <c r="EK64085" s="598"/>
    </row>
    <row r="64086" spans="141:141">
      <c r="EK64086" s="598"/>
    </row>
    <row r="64087" spans="141:141">
      <c r="EK64087" s="598"/>
    </row>
    <row r="64088" spans="141:141">
      <c r="EK64088" s="598"/>
    </row>
    <row r="64089" spans="141:141">
      <c r="EK64089" s="598"/>
    </row>
    <row r="64090" spans="141:141">
      <c r="EK64090" s="598"/>
    </row>
    <row r="64091" spans="141:141">
      <c r="EK64091" s="598"/>
    </row>
    <row r="64092" spans="141:141">
      <c r="EK64092" s="598"/>
    </row>
    <row r="64093" spans="141:141">
      <c r="EK64093" s="598"/>
    </row>
    <row r="64094" spans="141:141">
      <c r="EK64094" s="598"/>
    </row>
    <row r="64095" spans="141:141">
      <c r="EK64095" s="598"/>
    </row>
    <row r="64096" spans="141:141">
      <c r="EK64096" s="598"/>
    </row>
    <row r="64097" spans="141:141">
      <c r="EK64097" s="598"/>
    </row>
    <row r="64098" spans="141:141">
      <c r="EK64098" s="598"/>
    </row>
    <row r="64099" spans="141:141">
      <c r="EK64099" s="598"/>
    </row>
    <row r="64100" spans="141:141">
      <c r="EK64100" s="598"/>
    </row>
    <row r="64101" spans="141:141">
      <c r="EK64101" s="598"/>
    </row>
    <row r="64102" spans="141:141">
      <c r="EK64102" s="598"/>
    </row>
    <row r="64103" spans="141:141">
      <c r="EK64103" s="598"/>
    </row>
    <row r="64104" spans="141:141">
      <c r="EK64104" s="598"/>
    </row>
    <row r="64105" spans="141:141">
      <c r="EK64105" s="598"/>
    </row>
    <row r="64106" spans="141:141">
      <c r="EK64106" s="598"/>
    </row>
    <row r="64107" spans="141:141">
      <c r="EK64107" s="598"/>
    </row>
    <row r="64108" spans="141:141">
      <c r="EK64108" s="598"/>
    </row>
    <row r="64109" spans="141:141">
      <c r="EK64109" s="598"/>
    </row>
    <row r="64110" spans="141:141">
      <c r="EK64110" s="598"/>
    </row>
    <row r="64111" spans="141:141">
      <c r="EK64111" s="598"/>
    </row>
    <row r="64112" spans="141:141">
      <c r="EK64112" s="598"/>
    </row>
    <row r="64113" spans="141:141">
      <c r="EK64113" s="598"/>
    </row>
    <row r="64114" spans="141:141">
      <c r="EK64114" s="598"/>
    </row>
    <row r="64115" spans="141:141">
      <c r="EK64115" s="598"/>
    </row>
    <row r="64116" spans="141:141">
      <c r="EK64116" s="598"/>
    </row>
    <row r="64117" spans="141:141">
      <c r="EK64117" s="598"/>
    </row>
    <row r="64118" spans="141:141">
      <c r="EK64118" s="598"/>
    </row>
    <row r="64119" spans="141:141">
      <c r="EK64119" s="598"/>
    </row>
    <row r="64120" spans="141:141">
      <c r="EK64120" s="598"/>
    </row>
    <row r="64121" spans="141:141">
      <c r="EK64121" s="598"/>
    </row>
    <row r="64122" spans="141:141">
      <c r="EK64122" s="598"/>
    </row>
    <row r="64123" spans="141:141">
      <c r="EK64123" s="598"/>
    </row>
    <row r="64124" spans="141:141">
      <c r="EK64124" s="598"/>
    </row>
    <row r="64125" spans="141:141">
      <c r="EK64125" s="598"/>
    </row>
    <row r="64126" spans="141:141">
      <c r="EK64126" s="598"/>
    </row>
    <row r="64127" spans="141:141">
      <c r="EK64127" s="598"/>
    </row>
    <row r="64128" spans="141:141">
      <c r="EK64128" s="598"/>
    </row>
    <row r="64129" spans="141:141">
      <c r="EK64129" s="598"/>
    </row>
    <row r="64130" spans="141:141">
      <c r="EK64130" s="598"/>
    </row>
    <row r="64131" spans="141:141">
      <c r="EK64131" s="598"/>
    </row>
    <row r="64132" spans="141:141">
      <c r="EK64132" s="598"/>
    </row>
    <row r="64133" spans="141:141">
      <c r="EK64133" s="598"/>
    </row>
    <row r="64134" spans="141:141">
      <c r="EK64134" s="598"/>
    </row>
    <row r="64135" spans="141:141">
      <c r="EK64135" s="598"/>
    </row>
    <row r="64136" spans="141:141">
      <c r="EK64136" s="598"/>
    </row>
    <row r="64137" spans="141:141">
      <c r="EK64137" s="598"/>
    </row>
    <row r="64138" spans="141:141">
      <c r="EK64138" s="598"/>
    </row>
    <row r="64139" spans="141:141">
      <c r="EK64139" s="598"/>
    </row>
    <row r="64140" spans="141:141">
      <c r="EK64140" s="598"/>
    </row>
    <row r="64141" spans="141:141">
      <c r="EK64141" s="598"/>
    </row>
    <row r="64142" spans="141:141">
      <c r="EK64142" s="598"/>
    </row>
    <row r="64143" spans="141:141">
      <c r="EK64143" s="598"/>
    </row>
    <row r="64144" spans="141:141">
      <c r="EK64144" s="598"/>
    </row>
    <row r="64145" spans="141:141">
      <c r="EK64145" s="598"/>
    </row>
    <row r="64146" spans="141:141">
      <c r="EK64146" s="598"/>
    </row>
    <row r="64147" spans="141:141">
      <c r="EK64147" s="598"/>
    </row>
    <row r="64148" spans="141:141">
      <c r="EK64148" s="598"/>
    </row>
    <row r="64149" spans="141:141">
      <c r="EK64149" s="598"/>
    </row>
    <row r="64150" spans="141:141">
      <c r="EK64150" s="598"/>
    </row>
    <row r="64151" spans="141:141">
      <c r="EK64151" s="598"/>
    </row>
    <row r="64152" spans="141:141">
      <c r="EK64152" s="598"/>
    </row>
    <row r="64153" spans="141:141">
      <c r="EK64153" s="598"/>
    </row>
    <row r="64154" spans="141:141">
      <c r="EK64154" s="598"/>
    </row>
    <row r="64155" spans="141:141">
      <c r="EK64155" s="598"/>
    </row>
    <row r="64156" spans="141:141">
      <c r="EK64156" s="598"/>
    </row>
    <row r="64157" spans="141:141">
      <c r="EK64157" s="598"/>
    </row>
    <row r="64158" spans="141:141">
      <c r="EK64158" s="598"/>
    </row>
    <row r="64159" spans="141:141">
      <c r="EK64159" s="598"/>
    </row>
    <row r="64160" spans="141:141">
      <c r="EK64160" s="598"/>
    </row>
    <row r="64161" spans="141:141">
      <c r="EK64161" s="598"/>
    </row>
    <row r="64162" spans="141:141">
      <c r="EK64162" s="598"/>
    </row>
    <row r="64163" spans="141:141">
      <c r="EK64163" s="598"/>
    </row>
    <row r="64164" spans="141:141">
      <c r="EK64164" s="598"/>
    </row>
    <row r="64165" spans="141:141">
      <c r="EK64165" s="598"/>
    </row>
    <row r="64166" spans="141:141">
      <c r="EK64166" s="598"/>
    </row>
    <row r="64167" spans="141:141">
      <c r="EK64167" s="598"/>
    </row>
    <row r="64168" spans="141:141">
      <c r="EK64168" s="598"/>
    </row>
    <row r="64169" spans="141:141">
      <c r="EK64169" s="598"/>
    </row>
    <row r="64170" spans="141:141">
      <c r="EK64170" s="598"/>
    </row>
    <row r="64171" spans="141:141">
      <c r="EK64171" s="598"/>
    </row>
    <row r="64172" spans="141:141">
      <c r="EK64172" s="598"/>
    </row>
    <row r="64173" spans="141:141">
      <c r="EK64173" s="598"/>
    </row>
    <row r="64174" spans="141:141">
      <c r="EK64174" s="598"/>
    </row>
    <row r="64175" spans="141:141">
      <c r="EK64175" s="598"/>
    </row>
    <row r="64176" spans="141:141">
      <c r="EK64176" s="598"/>
    </row>
    <row r="64177" spans="141:141">
      <c r="EK64177" s="598"/>
    </row>
    <row r="64178" spans="141:141">
      <c r="EK64178" s="598"/>
    </row>
    <row r="64179" spans="141:141">
      <c r="EK64179" s="598"/>
    </row>
    <row r="64180" spans="141:141">
      <c r="EK64180" s="598"/>
    </row>
    <row r="64181" spans="141:141">
      <c r="EK64181" s="598"/>
    </row>
    <row r="64182" spans="141:141">
      <c r="EK64182" s="598"/>
    </row>
    <row r="64183" spans="141:141">
      <c r="EK64183" s="598"/>
    </row>
    <row r="64184" spans="141:141">
      <c r="EK64184" s="598"/>
    </row>
    <row r="64185" spans="141:141">
      <c r="EK64185" s="598"/>
    </row>
    <row r="64186" spans="141:141">
      <c r="EK64186" s="598"/>
    </row>
    <row r="64187" spans="141:141">
      <c r="EK64187" s="598"/>
    </row>
    <row r="64188" spans="141:141">
      <c r="EK64188" s="598"/>
    </row>
    <row r="64189" spans="141:141">
      <c r="EK64189" s="598"/>
    </row>
    <row r="64190" spans="141:141">
      <c r="EK64190" s="598"/>
    </row>
    <row r="64191" spans="141:141">
      <c r="EK64191" s="598"/>
    </row>
    <row r="64192" spans="141:141">
      <c r="EK64192" s="598"/>
    </row>
    <row r="64193" spans="141:141">
      <c r="EK64193" s="598"/>
    </row>
    <row r="64194" spans="141:141">
      <c r="EK64194" s="598"/>
    </row>
    <row r="64195" spans="141:141">
      <c r="EK64195" s="598"/>
    </row>
    <row r="64196" spans="141:141">
      <c r="EK64196" s="598"/>
    </row>
    <row r="64197" spans="141:141">
      <c r="EK64197" s="598"/>
    </row>
    <row r="64198" spans="141:141">
      <c r="EK64198" s="598"/>
    </row>
    <row r="64199" spans="141:141">
      <c r="EK64199" s="598"/>
    </row>
    <row r="64200" spans="141:141">
      <c r="EK64200" s="598"/>
    </row>
    <row r="64201" spans="141:141">
      <c r="EK64201" s="598"/>
    </row>
    <row r="64202" spans="141:141">
      <c r="EK64202" s="598"/>
    </row>
    <row r="64203" spans="141:141">
      <c r="EK64203" s="598"/>
    </row>
    <row r="64204" spans="141:141">
      <c r="EK64204" s="598"/>
    </row>
    <row r="64205" spans="141:141">
      <c r="EK64205" s="598"/>
    </row>
    <row r="64206" spans="141:141">
      <c r="EK64206" s="598"/>
    </row>
    <row r="64207" spans="141:141">
      <c r="EK64207" s="598"/>
    </row>
    <row r="64208" spans="141:141">
      <c r="EK64208" s="598"/>
    </row>
    <row r="64209" spans="141:141">
      <c r="EK64209" s="598"/>
    </row>
    <row r="64210" spans="141:141">
      <c r="EK64210" s="598"/>
    </row>
    <row r="64211" spans="141:141">
      <c r="EK64211" s="598"/>
    </row>
    <row r="64212" spans="141:141">
      <c r="EK64212" s="598"/>
    </row>
    <row r="64213" spans="141:141">
      <c r="EK64213" s="598"/>
    </row>
    <row r="64214" spans="141:141">
      <c r="EK64214" s="598"/>
    </row>
    <row r="64215" spans="141:141">
      <c r="EK64215" s="598"/>
    </row>
    <row r="64216" spans="141:141">
      <c r="EK64216" s="598"/>
    </row>
    <row r="64217" spans="141:141">
      <c r="EK64217" s="598"/>
    </row>
    <row r="64218" spans="141:141">
      <c r="EK64218" s="598"/>
    </row>
    <row r="64219" spans="141:141">
      <c r="EK64219" s="598"/>
    </row>
    <row r="64220" spans="141:141">
      <c r="EK64220" s="598"/>
    </row>
    <row r="64221" spans="141:141">
      <c r="EK64221" s="598"/>
    </row>
    <row r="64222" spans="141:141">
      <c r="EK64222" s="598"/>
    </row>
    <row r="64223" spans="141:141">
      <c r="EK64223" s="598"/>
    </row>
    <row r="64224" spans="141:141">
      <c r="EK64224" s="598"/>
    </row>
    <row r="64225" spans="141:141">
      <c r="EK64225" s="598"/>
    </row>
    <row r="64226" spans="141:141">
      <c r="EK64226" s="598"/>
    </row>
    <row r="64227" spans="141:141">
      <c r="EK64227" s="598"/>
    </row>
    <row r="64228" spans="141:141">
      <c r="EK64228" s="598"/>
    </row>
    <row r="64229" spans="141:141">
      <c r="EK64229" s="598"/>
    </row>
    <row r="64230" spans="141:141">
      <c r="EK64230" s="598"/>
    </row>
    <row r="64231" spans="141:141">
      <c r="EK64231" s="598"/>
    </row>
    <row r="64232" spans="141:141">
      <c r="EK64232" s="598"/>
    </row>
    <row r="64233" spans="141:141">
      <c r="EK64233" s="598"/>
    </row>
    <row r="64234" spans="141:141">
      <c r="EK64234" s="598"/>
    </row>
    <row r="64235" spans="141:141">
      <c r="EK64235" s="598"/>
    </row>
    <row r="64236" spans="141:141">
      <c r="EK64236" s="598"/>
    </row>
    <row r="64237" spans="141:141">
      <c r="EK64237" s="598"/>
    </row>
    <row r="64238" spans="141:141">
      <c r="EK64238" s="598"/>
    </row>
    <row r="64239" spans="141:141">
      <c r="EK64239" s="598"/>
    </row>
    <row r="64240" spans="141:141">
      <c r="EK64240" s="598"/>
    </row>
    <row r="64241" spans="141:141">
      <c r="EK64241" s="598"/>
    </row>
    <row r="64242" spans="141:141">
      <c r="EK64242" s="598"/>
    </row>
    <row r="64243" spans="141:141">
      <c r="EK64243" s="598"/>
    </row>
    <row r="64244" spans="141:141">
      <c r="EK64244" s="598"/>
    </row>
    <row r="64245" spans="141:141">
      <c r="EK64245" s="598"/>
    </row>
    <row r="64246" spans="141:141">
      <c r="EK64246" s="598"/>
    </row>
    <row r="64247" spans="141:141">
      <c r="EK64247" s="598"/>
    </row>
    <row r="64248" spans="141:141">
      <c r="EK64248" s="598"/>
    </row>
    <row r="64249" spans="141:141">
      <c r="EK64249" s="598"/>
    </row>
    <row r="64250" spans="141:141">
      <c r="EK64250" s="598"/>
    </row>
    <row r="64251" spans="141:141">
      <c r="EK64251" s="598"/>
    </row>
    <row r="64252" spans="141:141">
      <c r="EK64252" s="598"/>
    </row>
    <row r="64253" spans="141:141">
      <c r="EK64253" s="598"/>
    </row>
    <row r="64254" spans="141:141">
      <c r="EK64254" s="598"/>
    </row>
    <row r="64255" spans="141:141">
      <c r="EK64255" s="598"/>
    </row>
    <row r="64256" spans="141:141">
      <c r="EK64256" s="598"/>
    </row>
    <row r="64257" spans="141:141">
      <c r="EK64257" s="598"/>
    </row>
    <row r="64258" spans="141:141">
      <c r="EK64258" s="598"/>
    </row>
    <row r="64259" spans="141:141">
      <c r="EK64259" s="598"/>
    </row>
    <row r="64260" spans="141:141">
      <c r="EK64260" s="598"/>
    </row>
    <row r="64261" spans="141:141">
      <c r="EK64261" s="598"/>
    </row>
    <row r="64262" spans="141:141">
      <c r="EK64262" s="598"/>
    </row>
    <row r="64263" spans="141:141">
      <c r="EK64263" s="598"/>
    </row>
    <row r="64264" spans="141:141">
      <c r="EK64264" s="598"/>
    </row>
    <row r="64265" spans="141:141">
      <c r="EK64265" s="598"/>
    </row>
    <row r="64266" spans="141:141">
      <c r="EK64266" s="598"/>
    </row>
    <row r="64267" spans="141:141">
      <c r="EK64267" s="598"/>
    </row>
    <row r="64268" spans="141:141">
      <c r="EK64268" s="598"/>
    </row>
    <row r="64269" spans="141:141">
      <c r="EK64269" s="598"/>
    </row>
    <row r="64270" spans="141:141">
      <c r="EK64270" s="598"/>
    </row>
    <row r="64271" spans="141:141">
      <c r="EK64271" s="598"/>
    </row>
    <row r="64272" spans="141:141">
      <c r="EK64272" s="598"/>
    </row>
    <row r="64273" spans="141:141">
      <c r="EK64273" s="598"/>
    </row>
    <row r="64274" spans="141:141">
      <c r="EK64274" s="598"/>
    </row>
    <row r="64275" spans="141:141">
      <c r="EK64275" s="598"/>
    </row>
    <row r="64276" spans="141:141">
      <c r="EK64276" s="598"/>
    </row>
    <row r="64277" spans="141:141">
      <c r="EK64277" s="598"/>
    </row>
    <row r="64278" spans="141:141">
      <c r="EK64278" s="598"/>
    </row>
    <row r="64279" spans="141:141">
      <c r="EK64279" s="598"/>
    </row>
    <row r="64280" spans="141:141">
      <c r="EK64280" s="598"/>
    </row>
    <row r="64281" spans="141:141">
      <c r="EK64281" s="598"/>
    </row>
    <row r="64282" spans="141:141">
      <c r="EK64282" s="598"/>
    </row>
    <row r="64283" spans="141:141">
      <c r="EK64283" s="598"/>
    </row>
    <row r="64284" spans="141:141">
      <c r="EK64284" s="598"/>
    </row>
    <row r="64285" spans="141:141">
      <c r="EK64285" s="598"/>
    </row>
    <row r="64286" spans="141:141">
      <c r="EK64286" s="598"/>
    </row>
    <row r="64287" spans="141:141">
      <c r="EK64287" s="598"/>
    </row>
    <row r="64288" spans="141:141">
      <c r="EK64288" s="598"/>
    </row>
    <row r="64289" spans="141:141">
      <c r="EK64289" s="598"/>
    </row>
    <row r="64290" spans="141:141">
      <c r="EK64290" s="598"/>
    </row>
    <row r="64291" spans="141:141">
      <c r="EK64291" s="598"/>
    </row>
    <row r="64292" spans="141:141">
      <c r="EK64292" s="598"/>
    </row>
    <row r="64293" spans="141:141">
      <c r="EK64293" s="598"/>
    </row>
    <row r="64294" spans="141:141">
      <c r="EK64294" s="598"/>
    </row>
    <row r="64295" spans="141:141">
      <c r="EK64295" s="598"/>
    </row>
    <row r="64296" spans="141:141">
      <c r="EK64296" s="598"/>
    </row>
    <row r="64297" spans="141:141">
      <c r="EK64297" s="598"/>
    </row>
    <row r="64298" spans="141:141">
      <c r="EK64298" s="598"/>
    </row>
    <row r="64299" spans="141:141">
      <c r="EK64299" s="598"/>
    </row>
    <row r="64300" spans="141:141">
      <c r="EK64300" s="598"/>
    </row>
    <row r="64301" spans="141:141">
      <c r="EK64301" s="598"/>
    </row>
    <row r="64302" spans="141:141">
      <c r="EK64302" s="598"/>
    </row>
    <row r="64303" spans="141:141">
      <c r="EK64303" s="598"/>
    </row>
    <row r="64304" spans="141:141">
      <c r="EK64304" s="598"/>
    </row>
    <row r="64305" spans="141:141">
      <c r="EK64305" s="598"/>
    </row>
    <row r="64306" spans="141:141">
      <c r="EK64306" s="598"/>
    </row>
    <row r="64307" spans="141:141">
      <c r="EK64307" s="598"/>
    </row>
    <row r="64308" spans="141:141">
      <c r="EK64308" s="598"/>
    </row>
    <row r="64309" spans="141:141">
      <c r="EK64309" s="598"/>
    </row>
    <row r="64310" spans="141:141">
      <c r="EK64310" s="598"/>
    </row>
    <row r="64311" spans="141:141">
      <c r="EK64311" s="598"/>
    </row>
    <row r="64312" spans="141:141">
      <c r="EK64312" s="598"/>
    </row>
    <row r="64313" spans="141:141">
      <c r="EK64313" s="598"/>
    </row>
    <row r="64314" spans="141:141">
      <c r="EK64314" s="598"/>
    </row>
    <row r="64315" spans="141:141">
      <c r="EK64315" s="598"/>
    </row>
    <row r="64316" spans="141:141">
      <c r="EK64316" s="598"/>
    </row>
    <row r="64317" spans="141:141">
      <c r="EK64317" s="598"/>
    </row>
    <row r="64318" spans="141:141">
      <c r="EK64318" s="598"/>
    </row>
    <row r="64319" spans="141:141">
      <c r="EK64319" s="598"/>
    </row>
    <row r="64320" spans="141:141">
      <c r="EK64320" s="598"/>
    </row>
    <row r="64321" spans="141:141">
      <c r="EK64321" s="598"/>
    </row>
    <row r="64322" spans="141:141">
      <c r="EK64322" s="598"/>
    </row>
    <row r="64323" spans="141:141">
      <c r="EK64323" s="598"/>
    </row>
    <row r="64324" spans="141:141">
      <c r="EK64324" s="598"/>
    </row>
    <row r="64325" spans="141:141">
      <c r="EK64325" s="598"/>
    </row>
    <row r="64326" spans="141:141">
      <c r="EK64326" s="598"/>
    </row>
    <row r="64327" spans="141:141">
      <c r="EK64327" s="598"/>
    </row>
    <row r="64328" spans="141:141">
      <c r="EK64328" s="598"/>
    </row>
    <row r="64329" spans="141:141">
      <c r="EK64329" s="598"/>
    </row>
    <row r="64330" spans="141:141">
      <c r="EK64330" s="598"/>
    </row>
    <row r="64331" spans="141:141">
      <c r="EK64331" s="598"/>
    </row>
    <row r="64332" spans="141:141">
      <c r="EK64332" s="598"/>
    </row>
    <row r="64333" spans="141:141">
      <c r="EK64333" s="598"/>
    </row>
    <row r="64334" spans="141:141">
      <c r="EK64334" s="598"/>
    </row>
    <row r="64335" spans="141:141">
      <c r="EK64335" s="598"/>
    </row>
    <row r="64336" spans="141:141">
      <c r="EK64336" s="598"/>
    </row>
    <row r="64337" spans="141:141">
      <c r="EK64337" s="598"/>
    </row>
    <row r="64338" spans="141:141">
      <c r="EK64338" s="598"/>
    </row>
    <row r="64339" spans="141:141">
      <c r="EK64339" s="598"/>
    </row>
    <row r="64340" spans="141:141">
      <c r="EK64340" s="598"/>
    </row>
    <row r="64341" spans="141:141">
      <c r="EK64341" s="598"/>
    </row>
    <row r="64342" spans="141:141">
      <c r="EK64342" s="598"/>
    </row>
    <row r="64343" spans="141:141">
      <c r="EK64343" s="598"/>
    </row>
    <row r="64344" spans="141:141">
      <c r="EK64344" s="598"/>
    </row>
    <row r="64345" spans="141:141">
      <c r="EK64345" s="598"/>
    </row>
    <row r="64346" spans="141:141">
      <c r="EK64346" s="598"/>
    </row>
    <row r="64347" spans="141:141">
      <c r="EK64347" s="598"/>
    </row>
    <row r="64348" spans="141:141">
      <c r="EK64348" s="598"/>
    </row>
    <row r="64349" spans="141:141">
      <c r="EK64349" s="598"/>
    </row>
    <row r="64350" spans="141:141">
      <c r="EK64350" s="598"/>
    </row>
    <row r="64351" spans="141:141">
      <c r="EK64351" s="598"/>
    </row>
    <row r="64352" spans="141:141">
      <c r="EK64352" s="598"/>
    </row>
    <row r="64353" spans="141:141">
      <c r="EK64353" s="598"/>
    </row>
    <row r="64354" spans="141:141">
      <c r="EK64354" s="598"/>
    </row>
    <row r="64355" spans="141:141">
      <c r="EK64355" s="598"/>
    </row>
    <row r="64356" spans="141:141">
      <c r="EK64356" s="598"/>
    </row>
    <row r="64357" spans="141:141">
      <c r="EK64357" s="598"/>
    </row>
    <row r="64358" spans="141:141">
      <c r="EK64358" s="598"/>
    </row>
    <row r="64359" spans="141:141">
      <c r="EK64359" s="598"/>
    </row>
    <row r="64360" spans="141:141">
      <c r="EK64360" s="598"/>
    </row>
    <row r="64361" spans="141:141">
      <c r="EK64361" s="598"/>
    </row>
    <row r="64362" spans="141:141">
      <c r="EK64362" s="598"/>
    </row>
    <row r="64363" spans="141:141">
      <c r="EK64363" s="598"/>
    </row>
    <row r="64364" spans="141:141">
      <c r="EK64364" s="598"/>
    </row>
    <row r="64365" spans="141:141">
      <c r="EK64365" s="598"/>
    </row>
    <row r="64366" spans="141:141">
      <c r="EK64366" s="598"/>
    </row>
    <row r="64367" spans="141:141">
      <c r="EK64367" s="598"/>
    </row>
    <row r="64368" spans="141:141">
      <c r="EK64368" s="598"/>
    </row>
    <row r="64369" spans="141:141">
      <c r="EK64369" s="598"/>
    </row>
    <row r="64370" spans="141:141">
      <c r="EK64370" s="598"/>
    </row>
    <row r="64371" spans="141:141">
      <c r="EK64371" s="598"/>
    </row>
    <row r="64372" spans="141:141">
      <c r="EK64372" s="598"/>
    </row>
    <row r="64373" spans="141:141">
      <c r="EK64373" s="598"/>
    </row>
    <row r="64374" spans="141:141">
      <c r="EK64374" s="598"/>
    </row>
    <row r="64375" spans="141:141">
      <c r="EK64375" s="598"/>
    </row>
    <row r="64376" spans="141:141">
      <c r="EK64376" s="598"/>
    </row>
    <row r="64377" spans="141:141">
      <c r="EK64377" s="598"/>
    </row>
    <row r="64378" spans="141:141">
      <c r="EK64378" s="598"/>
    </row>
    <row r="64379" spans="141:141">
      <c r="EK64379" s="598"/>
    </row>
    <row r="64380" spans="141:141">
      <c r="EK64380" s="598"/>
    </row>
    <row r="64381" spans="141:141">
      <c r="EK64381" s="598"/>
    </row>
    <row r="64382" spans="141:141">
      <c r="EK64382" s="598"/>
    </row>
    <row r="64383" spans="141:141">
      <c r="EK64383" s="598"/>
    </row>
    <row r="64384" spans="141:141">
      <c r="EK64384" s="598"/>
    </row>
    <row r="64385" spans="141:141">
      <c r="EK64385" s="598"/>
    </row>
    <row r="64386" spans="141:141">
      <c r="EK64386" s="598"/>
    </row>
    <row r="64387" spans="141:141">
      <c r="EK64387" s="598"/>
    </row>
    <row r="64388" spans="141:141">
      <c r="EK64388" s="598"/>
    </row>
    <row r="64389" spans="141:141">
      <c r="EK64389" s="598"/>
    </row>
    <row r="64390" spans="141:141">
      <c r="EK64390" s="598"/>
    </row>
    <row r="64391" spans="141:141">
      <c r="EK64391" s="598"/>
    </row>
    <row r="64392" spans="141:141">
      <c r="EK64392" s="598"/>
    </row>
    <row r="64393" spans="141:141">
      <c r="EK64393" s="598"/>
    </row>
    <row r="64394" spans="141:141">
      <c r="EK64394" s="598"/>
    </row>
    <row r="64395" spans="141:141">
      <c r="EK64395" s="598"/>
    </row>
    <row r="64396" spans="141:141">
      <c r="EK64396" s="598"/>
    </row>
    <row r="64397" spans="141:141">
      <c r="EK64397" s="598"/>
    </row>
    <row r="64398" spans="141:141">
      <c r="EK64398" s="598"/>
    </row>
    <row r="64399" spans="141:141">
      <c r="EK64399" s="598"/>
    </row>
    <row r="64400" spans="141:141">
      <c r="EK64400" s="598"/>
    </row>
    <row r="64401" spans="141:141">
      <c r="EK64401" s="598"/>
    </row>
    <row r="64402" spans="141:141">
      <c r="EK64402" s="598"/>
    </row>
    <row r="64403" spans="141:141">
      <c r="EK64403" s="598"/>
    </row>
    <row r="64404" spans="141:141">
      <c r="EK64404" s="598"/>
    </row>
    <row r="64405" spans="141:141">
      <c r="EK64405" s="598"/>
    </row>
    <row r="64406" spans="141:141">
      <c r="EK64406" s="598"/>
    </row>
    <row r="64407" spans="141:141">
      <c r="EK64407" s="598"/>
    </row>
    <row r="64408" spans="141:141">
      <c r="EK64408" s="598"/>
    </row>
    <row r="64409" spans="141:141">
      <c r="EK64409" s="598"/>
    </row>
    <row r="64410" spans="141:141">
      <c r="EK64410" s="598"/>
    </row>
    <row r="64411" spans="141:141">
      <c r="EK64411" s="598"/>
    </row>
    <row r="64412" spans="141:141">
      <c r="EK64412" s="598"/>
    </row>
    <row r="64413" spans="141:141">
      <c r="EK64413" s="598"/>
    </row>
    <row r="64414" spans="141:141">
      <c r="EK64414" s="598"/>
    </row>
    <row r="64415" spans="141:141">
      <c r="EK64415" s="598"/>
    </row>
    <row r="64416" spans="141:141">
      <c r="EK64416" s="598"/>
    </row>
    <row r="64417" spans="141:141">
      <c r="EK64417" s="598"/>
    </row>
    <row r="64418" spans="141:141">
      <c r="EK64418" s="598"/>
    </row>
    <row r="64419" spans="141:141">
      <c r="EK64419" s="598"/>
    </row>
    <row r="64420" spans="141:141">
      <c r="EK64420" s="598"/>
    </row>
    <row r="64421" spans="141:141">
      <c r="EK64421" s="598"/>
    </row>
    <row r="64422" spans="141:141">
      <c r="EK64422" s="598"/>
    </row>
    <row r="64423" spans="141:141">
      <c r="EK64423" s="598"/>
    </row>
    <row r="64424" spans="141:141">
      <c r="EK64424" s="598"/>
    </row>
    <row r="64425" spans="141:141">
      <c r="EK64425" s="598"/>
    </row>
    <row r="64426" spans="141:141">
      <c r="EK64426" s="598"/>
    </row>
    <row r="64427" spans="141:141">
      <c r="EK64427" s="598"/>
    </row>
    <row r="64428" spans="141:141">
      <c r="EK64428" s="598"/>
    </row>
    <row r="64429" spans="141:141">
      <c r="EK64429" s="598"/>
    </row>
    <row r="64430" spans="141:141">
      <c r="EK64430" s="598"/>
    </row>
    <row r="64431" spans="141:141">
      <c r="EK64431" s="598"/>
    </row>
    <row r="64432" spans="141:141">
      <c r="EK64432" s="598"/>
    </row>
    <row r="64433" spans="141:141">
      <c r="EK64433" s="598"/>
    </row>
    <row r="64434" spans="141:141">
      <c r="EK64434" s="598"/>
    </row>
    <row r="64435" spans="141:141">
      <c r="EK64435" s="598"/>
    </row>
    <row r="64436" spans="141:141">
      <c r="EK64436" s="598"/>
    </row>
    <row r="64437" spans="141:141">
      <c r="EK64437" s="598"/>
    </row>
    <row r="64438" spans="141:141">
      <c r="EK64438" s="598"/>
    </row>
    <row r="64439" spans="141:141">
      <c r="EK64439" s="598"/>
    </row>
    <row r="64440" spans="141:141">
      <c r="EK64440" s="598"/>
    </row>
    <row r="64441" spans="141:141">
      <c r="EK64441" s="598"/>
    </row>
    <row r="64442" spans="141:141">
      <c r="EK64442" s="598"/>
    </row>
    <row r="64443" spans="141:141">
      <c r="EK64443" s="598"/>
    </row>
    <row r="64444" spans="141:141">
      <c r="EK64444" s="598"/>
    </row>
    <row r="64445" spans="141:141">
      <c r="EK64445" s="598"/>
    </row>
    <row r="64446" spans="141:141">
      <c r="EK64446" s="598"/>
    </row>
    <row r="64447" spans="141:141">
      <c r="EK64447" s="598"/>
    </row>
    <row r="64448" spans="141:141">
      <c r="EK64448" s="598"/>
    </row>
    <row r="64449" spans="141:141">
      <c r="EK64449" s="598"/>
    </row>
    <row r="64450" spans="141:141">
      <c r="EK64450" s="598"/>
    </row>
    <row r="64451" spans="141:141">
      <c r="EK64451" s="598"/>
    </row>
    <row r="64452" spans="141:141">
      <c r="EK64452" s="598"/>
    </row>
    <row r="64453" spans="141:141">
      <c r="EK64453" s="598"/>
    </row>
    <row r="64454" spans="141:141">
      <c r="EK64454" s="598"/>
    </row>
    <row r="64455" spans="141:141">
      <c r="EK64455" s="598"/>
    </row>
    <row r="64456" spans="141:141">
      <c r="EK64456" s="598"/>
    </row>
    <row r="64457" spans="141:141">
      <c r="EK64457" s="598"/>
    </row>
    <row r="64458" spans="141:141">
      <c r="EK64458" s="598"/>
    </row>
    <row r="64459" spans="141:141">
      <c r="EK64459" s="598"/>
    </row>
    <row r="64460" spans="141:141">
      <c r="EK64460" s="598"/>
    </row>
    <row r="64461" spans="141:141">
      <c r="EK64461" s="598"/>
    </row>
    <row r="64462" spans="141:141">
      <c r="EK64462" s="598"/>
    </row>
    <row r="64463" spans="141:141">
      <c r="EK64463" s="598"/>
    </row>
    <row r="64464" spans="141:141">
      <c r="EK64464" s="598"/>
    </row>
    <row r="64465" spans="141:141">
      <c r="EK64465" s="598"/>
    </row>
    <row r="64466" spans="141:141">
      <c r="EK64466" s="598"/>
    </row>
    <row r="64467" spans="141:141">
      <c r="EK64467" s="598"/>
    </row>
    <row r="64468" spans="141:141">
      <c r="EK64468" s="598"/>
    </row>
    <row r="64469" spans="141:141">
      <c r="EK64469" s="598"/>
    </row>
    <row r="64470" spans="141:141">
      <c r="EK64470" s="598"/>
    </row>
    <row r="64471" spans="141:141">
      <c r="EK64471" s="598"/>
    </row>
    <row r="64472" spans="141:141">
      <c r="EK64472" s="598"/>
    </row>
    <row r="64473" spans="141:141">
      <c r="EK64473" s="598"/>
    </row>
    <row r="64474" spans="141:141">
      <c r="EK64474" s="598"/>
    </row>
    <row r="64475" spans="141:141">
      <c r="EK64475" s="598"/>
    </row>
    <row r="64476" spans="141:141">
      <c r="EK64476" s="598"/>
    </row>
    <row r="64477" spans="141:141">
      <c r="EK64477" s="598"/>
    </row>
    <row r="64478" spans="141:141">
      <c r="EK64478" s="598"/>
    </row>
    <row r="64479" spans="141:141">
      <c r="EK64479" s="598"/>
    </row>
    <row r="64480" spans="141:141">
      <c r="EK64480" s="598"/>
    </row>
    <row r="64481" spans="141:141">
      <c r="EK64481" s="598"/>
    </row>
    <row r="64482" spans="141:141">
      <c r="EK64482" s="598"/>
    </row>
    <row r="64483" spans="141:141">
      <c r="EK64483" s="598"/>
    </row>
    <row r="64484" spans="141:141">
      <c r="EK64484" s="598"/>
    </row>
    <row r="64485" spans="141:141">
      <c r="EK64485" s="598"/>
    </row>
    <row r="64486" spans="141:141">
      <c r="EK64486" s="598"/>
    </row>
    <row r="64487" spans="141:141">
      <c r="EK64487" s="598"/>
    </row>
    <row r="64488" spans="141:141">
      <c r="EK64488" s="598"/>
    </row>
    <row r="64489" spans="141:141">
      <c r="EK64489" s="598"/>
    </row>
    <row r="64490" spans="141:141">
      <c r="EK64490" s="598"/>
    </row>
    <row r="64491" spans="141:141">
      <c r="EK64491" s="598"/>
    </row>
    <row r="64492" spans="141:141">
      <c r="EK64492" s="598"/>
    </row>
    <row r="64493" spans="141:141">
      <c r="EK64493" s="598"/>
    </row>
    <row r="64494" spans="141:141">
      <c r="EK64494" s="598"/>
    </row>
    <row r="64495" spans="141:141">
      <c r="EK64495" s="598"/>
    </row>
    <row r="64496" spans="141:141">
      <c r="EK64496" s="598"/>
    </row>
    <row r="64497" spans="141:141">
      <c r="EK64497" s="598"/>
    </row>
    <row r="64498" spans="141:141">
      <c r="EK64498" s="598"/>
    </row>
    <row r="64499" spans="141:141">
      <c r="EK64499" s="598"/>
    </row>
    <row r="64500" spans="141:141">
      <c r="EK64500" s="598"/>
    </row>
    <row r="64501" spans="141:141">
      <c r="EK64501" s="598"/>
    </row>
    <row r="64502" spans="141:141">
      <c r="EK64502" s="598"/>
    </row>
    <row r="64503" spans="141:141">
      <c r="EK64503" s="598"/>
    </row>
    <row r="64504" spans="141:141">
      <c r="EK64504" s="598"/>
    </row>
    <row r="64505" spans="141:141">
      <c r="EK64505" s="598"/>
    </row>
    <row r="64506" spans="141:141">
      <c r="EK64506" s="598"/>
    </row>
    <row r="64507" spans="141:141">
      <c r="EK64507" s="598"/>
    </row>
    <row r="64508" spans="141:141">
      <c r="EK64508" s="598"/>
    </row>
    <row r="64509" spans="141:141">
      <c r="EK64509" s="598"/>
    </row>
    <row r="64510" spans="141:141">
      <c r="EK64510" s="598"/>
    </row>
    <row r="64511" spans="141:141">
      <c r="EK64511" s="598"/>
    </row>
    <row r="64512" spans="141:141">
      <c r="EK64512" s="598"/>
    </row>
    <row r="64513" spans="141:141">
      <c r="EK64513" s="598"/>
    </row>
    <row r="64514" spans="141:141">
      <c r="EK64514" s="598"/>
    </row>
    <row r="64515" spans="141:141">
      <c r="EK64515" s="598"/>
    </row>
    <row r="64516" spans="141:141">
      <c r="EK64516" s="598"/>
    </row>
    <row r="64517" spans="141:141">
      <c r="EK64517" s="598"/>
    </row>
    <row r="64518" spans="141:141">
      <c r="EK64518" s="598"/>
    </row>
    <row r="64519" spans="141:141">
      <c r="EK64519" s="598"/>
    </row>
    <row r="64520" spans="141:141">
      <c r="EK64520" s="598"/>
    </row>
    <row r="64521" spans="141:141">
      <c r="EK64521" s="598"/>
    </row>
    <row r="64522" spans="141:141">
      <c r="EK64522" s="598"/>
    </row>
    <row r="64523" spans="141:141">
      <c r="EK64523" s="598"/>
    </row>
    <row r="64524" spans="141:141">
      <c r="EK64524" s="598"/>
    </row>
    <row r="64525" spans="141:141">
      <c r="EK64525" s="598"/>
    </row>
    <row r="64526" spans="141:141">
      <c r="EK64526" s="598"/>
    </row>
    <row r="64527" spans="141:141">
      <c r="EK64527" s="598"/>
    </row>
    <row r="64528" spans="141:141">
      <c r="EK64528" s="598"/>
    </row>
    <row r="64529" spans="141:141">
      <c r="EK64529" s="598"/>
    </row>
    <row r="64530" spans="141:141">
      <c r="EK64530" s="598"/>
    </row>
    <row r="64531" spans="141:141">
      <c r="EK64531" s="598"/>
    </row>
    <row r="64532" spans="141:141">
      <c r="EK64532" s="598"/>
    </row>
    <row r="64533" spans="141:141">
      <c r="EK64533" s="598"/>
    </row>
    <row r="64534" spans="141:141">
      <c r="EK64534" s="598"/>
    </row>
    <row r="64535" spans="141:141">
      <c r="EK64535" s="598"/>
    </row>
    <row r="64536" spans="141:141">
      <c r="EK64536" s="598"/>
    </row>
    <row r="64537" spans="141:141">
      <c r="EK64537" s="598"/>
    </row>
    <row r="64538" spans="141:141">
      <c r="EK64538" s="598"/>
    </row>
    <row r="64539" spans="141:141">
      <c r="EK64539" s="598"/>
    </row>
    <row r="64540" spans="141:141">
      <c r="EK64540" s="598"/>
    </row>
    <row r="64541" spans="141:141">
      <c r="EK64541" s="598"/>
    </row>
    <row r="64542" spans="141:141">
      <c r="EK64542" s="598"/>
    </row>
    <row r="64543" spans="141:141">
      <c r="EK64543" s="598"/>
    </row>
    <row r="64544" spans="141:141">
      <c r="EK64544" s="598"/>
    </row>
    <row r="64545" spans="141:141">
      <c r="EK64545" s="598"/>
    </row>
    <row r="64546" spans="141:141">
      <c r="EK64546" s="598"/>
    </row>
    <row r="64547" spans="141:141">
      <c r="EK64547" s="598"/>
    </row>
    <row r="64548" spans="141:141">
      <c r="EK64548" s="598"/>
    </row>
    <row r="64549" spans="141:141">
      <c r="EK64549" s="598"/>
    </row>
    <row r="64550" spans="141:141">
      <c r="EK64550" s="598"/>
    </row>
    <row r="64551" spans="141:141">
      <c r="EK64551" s="598"/>
    </row>
    <row r="64552" spans="141:141">
      <c r="EK64552" s="598"/>
    </row>
    <row r="64553" spans="141:141">
      <c r="EK64553" s="598"/>
    </row>
    <row r="64554" spans="141:141">
      <c r="EK64554" s="598"/>
    </row>
    <row r="64555" spans="141:141">
      <c r="EK64555" s="598"/>
    </row>
    <row r="64556" spans="141:141">
      <c r="EK64556" s="598"/>
    </row>
    <row r="64557" spans="141:141">
      <c r="EK64557" s="598"/>
    </row>
    <row r="64558" spans="141:141">
      <c r="EK64558" s="598"/>
    </row>
    <row r="64559" spans="141:141">
      <c r="EK64559" s="598"/>
    </row>
    <row r="64560" spans="141:141">
      <c r="EK64560" s="598"/>
    </row>
    <row r="64561" spans="141:141">
      <c r="EK64561" s="598"/>
    </row>
    <row r="64562" spans="141:141">
      <c r="EK64562" s="598"/>
    </row>
    <row r="64563" spans="141:141">
      <c r="EK64563" s="598"/>
    </row>
    <row r="64564" spans="141:141">
      <c r="EK64564" s="598"/>
    </row>
    <row r="64565" spans="141:141">
      <c r="EK64565" s="598"/>
    </row>
    <row r="64566" spans="141:141">
      <c r="EK64566" s="598"/>
    </row>
    <row r="64567" spans="141:141">
      <c r="EK64567" s="598"/>
    </row>
    <row r="64568" spans="141:141">
      <c r="EK64568" s="598"/>
    </row>
    <row r="64569" spans="141:141">
      <c r="EK64569" s="598"/>
    </row>
    <row r="64570" spans="141:141">
      <c r="EK64570" s="598"/>
    </row>
    <row r="64571" spans="141:141">
      <c r="EK64571" s="598"/>
    </row>
    <row r="64572" spans="141:141">
      <c r="EK64572" s="598"/>
    </row>
    <row r="64573" spans="141:141">
      <c r="EK64573" s="598"/>
    </row>
    <row r="64574" spans="141:141">
      <c r="EK64574" s="598"/>
    </row>
    <row r="64575" spans="141:141">
      <c r="EK64575" s="598"/>
    </row>
    <row r="64576" spans="141:141">
      <c r="EK64576" s="598"/>
    </row>
    <row r="64577" spans="141:141">
      <c r="EK64577" s="598"/>
    </row>
    <row r="64578" spans="141:141">
      <c r="EK64578" s="598"/>
    </row>
    <row r="64579" spans="141:141">
      <c r="EK64579" s="598"/>
    </row>
    <row r="64580" spans="141:141">
      <c r="EK64580" s="598"/>
    </row>
    <row r="64581" spans="141:141">
      <c r="EK64581" s="598"/>
    </row>
    <row r="64582" spans="141:141">
      <c r="EK64582" s="598"/>
    </row>
    <row r="64583" spans="141:141">
      <c r="EK64583" s="598"/>
    </row>
    <row r="64584" spans="141:141">
      <c r="EK64584" s="598"/>
    </row>
    <row r="64585" spans="141:141">
      <c r="EK64585" s="598"/>
    </row>
    <row r="64586" spans="141:141">
      <c r="EK64586" s="598"/>
    </row>
    <row r="64587" spans="141:141">
      <c r="EK64587" s="598"/>
    </row>
    <row r="64588" spans="141:141">
      <c r="EK64588" s="598"/>
    </row>
    <row r="64589" spans="141:141">
      <c r="EK64589" s="598"/>
    </row>
    <row r="64590" spans="141:141">
      <c r="EK64590" s="598"/>
    </row>
    <row r="64591" spans="141:141">
      <c r="EK64591" s="598"/>
    </row>
    <row r="64592" spans="141:141">
      <c r="EK64592" s="598"/>
    </row>
    <row r="64593" spans="141:141">
      <c r="EK64593" s="598"/>
    </row>
    <row r="64594" spans="141:141">
      <c r="EK64594" s="598"/>
    </row>
    <row r="64595" spans="141:141">
      <c r="EK64595" s="598"/>
    </row>
    <row r="64596" spans="141:141">
      <c r="EK64596" s="598"/>
    </row>
    <row r="64597" spans="141:141">
      <c r="EK64597" s="598"/>
    </row>
    <row r="64598" spans="141:141">
      <c r="EK64598" s="598"/>
    </row>
    <row r="64599" spans="141:141">
      <c r="EK64599" s="598"/>
    </row>
    <row r="64600" spans="141:141">
      <c r="EK64600" s="598"/>
    </row>
    <row r="64601" spans="141:141">
      <c r="EK64601" s="598"/>
    </row>
    <row r="64602" spans="141:141">
      <c r="EK64602" s="598"/>
    </row>
    <row r="64603" spans="141:141">
      <c r="EK64603" s="598"/>
    </row>
    <row r="64604" spans="141:141">
      <c r="EK64604" s="598"/>
    </row>
    <row r="64605" spans="141:141">
      <c r="EK64605" s="598"/>
    </row>
    <row r="64606" spans="141:141">
      <c r="EK64606" s="598"/>
    </row>
    <row r="64607" spans="141:141">
      <c r="EK64607" s="598"/>
    </row>
    <row r="64608" spans="141:141">
      <c r="EK64608" s="598"/>
    </row>
    <row r="64609" spans="141:141">
      <c r="EK64609" s="598"/>
    </row>
    <row r="64610" spans="141:141">
      <c r="EK64610" s="598"/>
    </row>
    <row r="64611" spans="141:141">
      <c r="EK64611" s="598"/>
    </row>
    <row r="64612" spans="141:141">
      <c r="EK64612" s="598"/>
    </row>
    <row r="64613" spans="141:141">
      <c r="EK64613" s="598"/>
    </row>
    <row r="64614" spans="141:141">
      <c r="EK64614" s="598"/>
    </row>
    <row r="64615" spans="141:141">
      <c r="EK64615" s="598"/>
    </row>
    <row r="64616" spans="141:141">
      <c r="EK64616" s="598"/>
    </row>
    <row r="64617" spans="141:141">
      <c r="EK64617" s="598"/>
    </row>
    <row r="64618" spans="141:141">
      <c r="EK64618" s="598"/>
    </row>
    <row r="64619" spans="141:141">
      <c r="EK64619" s="598"/>
    </row>
    <row r="64620" spans="141:141">
      <c r="EK64620" s="598"/>
    </row>
    <row r="64621" spans="141:141">
      <c r="EK64621" s="598"/>
    </row>
    <row r="64622" spans="141:141">
      <c r="EK64622" s="598"/>
    </row>
    <row r="64623" spans="141:141">
      <c r="EK64623" s="598"/>
    </row>
    <row r="64624" spans="141:141">
      <c r="EK64624" s="598"/>
    </row>
    <row r="64625" spans="141:141">
      <c r="EK64625" s="598"/>
    </row>
    <row r="64626" spans="141:141">
      <c r="EK64626" s="598"/>
    </row>
    <row r="64627" spans="141:141">
      <c r="EK64627" s="598"/>
    </row>
    <row r="64628" spans="141:141">
      <c r="EK64628" s="598"/>
    </row>
    <row r="64629" spans="141:141">
      <c r="EK64629" s="598"/>
    </row>
    <row r="64630" spans="141:141">
      <c r="EK64630" s="598"/>
    </row>
    <row r="64631" spans="141:141">
      <c r="EK64631" s="598"/>
    </row>
    <row r="64632" spans="141:141">
      <c r="EK64632" s="598"/>
    </row>
    <row r="64633" spans="141:141">
      <c r="EK64633" s="598"/>
    </row>
    <row r="64634" spans="141:141">
      <c r="EK64634" s="598"/>
    </row>
    <row r="64635" spans="141:141">
      <c r="EK64635" s="598"/>
    </row>
    <row r="64636" spans="141:141">
      <c r="EK64636" s="598"/>
    </row>
    <row r="64637" spans="141:141">
      <c r="EK64637" s="598"/>
    </row>
    <row r="64638" spans="141:141">
      <c r="EK64638" s="598"/>
    </row>
    <row r="64639" spans="141:141">
      <c r="EK64639" s="598"/>
    </row>
    <row r="64640" spans="141:141">
      <c r="EK64640" s="598"/>
    </row>
    <row r="64641" spans="141:141">
      <c r="EK64641" s="598"/>
    </row>
    <row r="64642" spans="141:141">
      <c r="EK64642" s="598"/>
    </row>
    <row r="64643" spans="141:141">
      <c r="EK64643" s="598"/>
    </row>
    <row r="64644" spans="141:141">
      <c r="EK64644" s="598"/>
    </row>
    <row r="64645" spans="141:141">
      <c r="EK64645" s="598"/>
    </row>
    <row r="64646" spans="141:141">
      <c r="EK64646" s="598"/>
    </row>
    <row r="64647" spans="141:141">
      <c r="EK64647" s="598"/>
    </row>
    <row r="64648" spans="141:141">
      <c r="EK64648" s="598"/>
    </row>
    <row r="64649" spans="141:141">
      <c r="EK64649" s="598"/>
    </row>
    <row r="64650" spans="141:141">
      <c r="EK64650" s="598"/>
    </row>
    <row r="64651" spans="141:141">
      <c r="EK64651" s="598"/>
    </row>
    <row r="64652" spans="141:141">
      <c r="EK64652" s="598"/>
    </row>
    <row r="64653" spans="141:141">
      <c r="EK64653" s="598"/>
    </row>
    <row r="64654" spans="141:141">
      <c r="EK64654" s="598"/>
    </row>
    <row r="64655" spans="141:141">
      <c r="EK64655" s="598"/>
    </row>
    <row r="64656" spans="141:141">
      <c r="EK64656" s="598"/>
    </row>
    <row r="64657" spans="141:141">
      <c r="EK64657" s="598"/>
    </row>
    <row r="64658" spans="141:141">
      <c r="EK64658" s="598"/>
    </row>
    <row r="64659" spans="141:141">
      <c r="EK64659" s="598"/>
    </row>
    <row r="64660" spans="141:141">
      <c r="EK64660" s="598"/>
    </row>
    <row r="64661" spans="141:141">
      <c r="EK64661" s="598"/>
    </row>
    <row r="64662" spans="141:141">
      <c r="EK64662" s="598"/>
    </row>
    <row r="64663" spans="141:141">
      <c r="EK64663" s="598"/>
    </row>
    <row r="64664" spans="141:141">
      <c r="EK64664" s="598"/>
    </row>
    <row r="64665" spans="141:141">
      <c r="EK64665" s="598"/>
    </row>
    <row r="64666" spans="141:141">
      <c r="EK64666" s="598"/>
    </row>
    <row r="64667" spans="141:141">
      <c r="EK64667" s="598"/>
    </row>
    <row r="64668" spans="141:141">
      <c r="EK64668" s="598"/>
    </row>
    <row r="64669" spans="141:141">
      <c r="EK64669" s="598"/>
    </row>
    <row r="64670" spans="141:141">
      <c r="EK64670" s="598"/>
    </row>
    <row r="64671" spans="141:141">
      <c r="EK64671" s="598"/>
    </row>
    <row r="64672" spans="141:141">
      <c r="EK64672" s="598"/>
    </row>
    <row r="64673" spans="141:141">
      <c r="EK64673" s="598"/>
    </row>
    <row r="64674" spans="141:141">
      <c r="EK64674" s="598"/>
    </row>
    <row r="64675" spans="141:141">
      <c r="EK64675" s="598"/>
    </row>
    <row r="64676" spans="141:141">
      <c r="EK64676" s="598"/>
    </row>
    <row r="64677" spans="141:141">
      <c r="EK64677" s="598"/>
    </row>
    <row r="64678" spans="141:141">
      <c r="EK64678" s="598"/>
    </row>
    <row r="64679" spans="141:141">
      <c r="EK64679" s="598"/>
    </row>
    <row r="64680" spans="141:141">
      <c r="EK64680" s="598"/>
    </row>
    <row r="64681" spans="141:141">
      <c r="EK64681" s="598"/>
    </row>
    <row r="64682" spans="141:141">
      <c r="EK64682" s="598"/>
    </row>
    <row r="64683" spans="141:141">
      <c r="EK64683" s="598"/>
    </row>
    <row r="64684" spans="141:141">
      <c r="EK64684" s="598"/>
    </row>
    <row r="64685" spans="141:141">
      <c r="EK64685" s="598"/>
    </row>
    <row r="64686" spans="141:141">
      <c r="EK64686" s="598"/>
    </row>
    <row r="64687" spans="141:141">
      <c r="EK64687" s="598"/>
    </row>
    <row r="64688" spans="141:141">
      <c r="EK64688" s="598"/>
    </row>
    <row r="64689" spans="141:141">
      <c r="EK64689" s="598"/>
    </row>
    <row r="64690" spans="141:141">
      <c r="EK64690" s="598"/>
    </row>
    <row r="64691" spans="141:141">
      <c r="EK64691" s="598"/>
    </row>
    <row r="64692" spans="141:141">
      <c r="EK64692" s="598"/>
    </row>
    <row r="64693" spans="141:141">
      <c r="EK64693" s="598"/>
    </row>
    <row r="64694" spans="141:141">
      <c r="EK64694" s="598"/>
    </row>
    <row r="64695" spans="141:141">
      <c r="EK64695" s="598"/>
    </row>
    <row r="64696" spans="141:141">
      <c r="EK64696" s="598"/>
    </row>
    <row r="64697" spans="141:141">
      <c r="EK64697" s="598"/>
    </row>
    <row r="64698" spans="141:141">
      <c r="EK64698" s="598"/>
    </row>
    <row r="64699" spans="141:141">
      <c r="EK64699" s="598"/>
    </row>
    <row r="64700" spans="141:141">
      <c r="EK64700" s="598"/>
    </row>
    <row r="64701" spans="141:141">
      <c r="EK64701" s="598"/>
    </row>
    <row r="64702" spans="141:141">
      <c r="EK64702" s="598"/>
    </row>
    <row r="64703" spans="141:141">
      <c r="EK64703" s="598"/>
    </row>
    <row r="64704" spans="141:141">
      <c r="EK64704" s="598"/>
    </row>
    <row r="64705" spans="141:141">
      <c r="EK64705" s="598"/>
    </row>
    <row r="64706" spans="141:141">
      <c r="EK64706" s="598"/>
    </row>
    <row r="64707" spans="141:141">
      <c r="EK64707" s="598"/>
    </row>
    <row r="64708" spans="141:141">
      <c r="EK64708" s="598"/>
    </row>
    <row r="64709" spans="141:141">
      <c r="EK64709" s="598"/>
    </row>
    <row r="64710" spans="141:141">
      <c r="EK64710" s="598"/>
    </row>
    <row r="64711" spans="141:141">
      <c r="EK64711" s="598"/>
    </row>
    <row r="64712" spans="141:141">
      <c r="EK64712" s="598"/>
    </row>
    <row r="64713" spans="141:141">
      <c r="EK64713" s="598"/>
    </row>
    <row r="64714" spans="141:141">
      <c r="EK64714" s="598"/>
    </row>
    <row r="64715" spans="141:141">
      <c r="EK64715" s="598"/>
    </row>
    <row r="64716" spans="141:141">
      <c r="EK64716" s="598"/>
    </row>
    <row r="64717" spans="141:141">
      <c r="EK64717" s="598"/>
    </row>
    <row r="64718" spans="141:141">
      <c r="EK64718" s="598"/>
    </row>
    <row r="64719" spans="141:141">
      <c r="EK64719" s="598"/>
    </row>
    <row r="64720" spans="141:141">
      <c r="EK64720" s="598"/>
    </row>
    <row r="64721" spans="141:141">
      <c r="EK64721" s="598"/>
    </row>
    <row r="64722" spans="141:141">
      <c r="EK64722" s="598"/>
    </row>
    <row r="64723" spans="141:141">
      <c r="EK64723" s="598"/>
    </row>
    <row r="64724" spans="141:141">
      <c r="EK64724" s="598"/>
    </row>
    <row r="64725" spans="141:141">
      <c r="EK64725" s="598"/>
    </row>
    <row r="64726" spans="141:141">
      <c r="EK64726" s="598"/>
    </row>
    <row r="64727" spans="141:141">
      <c r="EK64727" s="598"/>
    </row>
    <row r="64728" spans="141:141">
      <c r="EK64728" s="598"/>
    </row>
    <row r="64729" spans="141:141">
      <c r="EK64729" s="598"/>
    </row>
    <row r="64730" spans="141:141">
      <c r="EK64730" s="598"/>
    </row>
    <row r="64731" spans="141:141">
      <c r="EK64731" s="598"/>
    </row>
    <row r="64732" spans="141:141">
      <c r="EK64732" s="598"/>
    </row>
    <row r="64733" spans="141:141">
      <c r="EK64733" s="598"/>
    </row>
    <row r="64734" spans="141:141">
      <c r="EK64734" s="598"/>
    </row>
    <row r="64735" spans="141:141">
      <c r="EK64735" s="598"/>
    </row>
    <row r="64736" spans="141:141">
      <c r="EK64736" s="598"/>
    </row>
    <row r="64737" spans="141:141">
      <c r="EK64737" s="598"/>
    </row>
    <row r="64738" spans="141:141">
      <c r="EK64738" s="598"/>
    </row>
    <row r="64739" spans="141:141">
      <c r="EK64739" s="598"/>
    </row>
    <row r="64740" spans="141:141">
      <c r="EK64740" s="598"/>
    </row>
    <row r="64741" spans="141:141">
      <c r="EK64741" s="598"/>
    </row>
    <row r="64742" spans="141:141">
      <c r="EK64742" s="598"/>
    </row>
    <row r="64743" spans="141:141">
      <c r="EK64743" s="598"/>
    </row>
    <row r="64744" spans="141:141">
      <c r="EK64744" s="598"/>
    </row>
    <row r="64745" spans="141:141">
      <c r="EK64745" s="598"/>
    </row>
    <row r="64746" spans="141:141">
      <c r="EK64746" s="598"/>
    </row>
    <row r="64747" spans="141:141">
      <c r="EK64747" s="598"/>
    </row>
    <row r="64748" spans="141:141">
      <c r="EK64748" s="598"/>
    </row>
    <row r="64749" spans="141:141">
      <c r="EK64749" s="598"/>
    </row>
    <row r="64750" spans="141:141">
      <c r="EK64750" s="598"/>
    </row>
    <row r="64751" spans="141:141">
      <c r="EK64751" s="598"/>
    </row>
    <row r="64752" spans="141:141">
      <c r="EK64752" s="598"/>
    </row>
    <row r="64753" spans="141:141">
      <c r="EK64753" s="598"/>
    </row>
    <row r="64754" spans="141:141">
      <c r="EK64754" s="598"/>
    </row>
    <row r="64755" spans="141:141">
      <c r="EK64755" s="598"/>
    </row>
    <row r="64756" spans="141:141">
      <c r="EK64756" s="598"/>
    </row>
    <row r="64757" spans="141:141">
      <c r="EK64757" s="598"/>
    </row>
    <row r="64758" spans="141:141">
      <c r="EK64758" s="598"/>
    </row>
    <row r="64759" spans="141:141">
      <c r="EK64759" s="598"/>
    </row>
    <row r="64760" spans="141:141">
      <c r="EK64760" s="598"/>
    </row>
    <row r="64761" spans="141:141">
      <c r="EK64761" s="598"/>
    </row>
    <row r="64762" spans="141:141">
      <c r="EK64762" s="598"/>
    </row>
    <row r="64763" spans="141:141">
      <c r="EK64763" s="598"/>
    </row>
    <row r="64764" spans="141:141">
      <c r="EK64764" s="598"/>
    </row>
    <row r="64765" spans="141:141">
      <c r="EK64765" s="598"/>
    </row>
    <row r="64766" spans="141:141">
      <c r="EK64766" s="598"/>
    </row>
    <row r="64767" spans="141:141">
      <c r="EK64767" s="598"/>
    </row>
    <row r="64768" spans="141:141">
      <c r="EK64768" s="598"/>
    </row>
    <row r="64769" spans="141:141">
      <c r="EK64769" s="598"/>
    </row>
    <row r="64770" spans="141:141">
      <c r="EK64770" s="598"/>
    </row>
    <row r="64771" spans="141:141">
      <c r="EK64771" s="598"/>
    </row>
    <row r="64772" spans="141:141">
      <c r="EK64772" s="598"/>
    </row>
    <row r="64773" spans="141:141">
      <c r="EK64773" s="598"/>
    </row>
    <row r="64774" spans="141:141">
      <c r="EK64774" s="598"/>
    </row>
    <row r="64775" spans="141:141">
      <c r="EK64775" s="598"/>
    </row>
    <row r="64776" spans="141:141">
      <c r="EK64776" s="598"/>
    </row>
    <row r="64777" spans="141:141">
      <c r="EK64777" s="598"/>
    </row>
    <row r="64778" spans="141:141">
      <c r="EK64778" s="598"/>
    </row>
    <row r="64779" spans="141:141">
      <c r="EK64779" s="598"/>
    </row>
    <row r="64780" spans="141:141">
      <c r="EK64780" s="598"/>
    </row>
    <row r="64781" spans="141:141">
      <c r="EK64781" s="598"/>
    </row>
    <row r="64782" spans="141:141">
      <c r="EK64782" s="598"/>
    </row>
    <row r="64783" spans="141:141">
      <c r="EK64783" s="598"/>
    </row>
    <row r="64784" spans="141:141">
      <c r="EK64784" s="598"/>
    </row>
    <row r="64785" spans="141:141">
      <c r="EK64785" s="598"/>
    </row>
    <row r="64786" spans="141:141">
      <c r="EK64786" s="598"/>
    </row>
    <row r="64787" spans="141:141">
      <c r="EK64787" s="598"/>
    </row>
    <row r="64788" spans="141:141">
      <c r="EK64788" s="598"/>
    </row>
    <row r="64789" spans="141:141">
      <c r="EK64789" s="598"/>
    </row>
    <row r="64790" spans="141:141">
      <c r="EK64790" s="598"/>
    </row>
    <row r="64791" spans="141:141">
      <c r="EK64791" s="598"/>
    </row>
    <row r="64792" spans="141:141">
      <c r="EK64792" s="598"/>
    </row>
    <row r="64793" spans="141:141">
      <c r="EK64793" s="598"/>
    </row>
    <row r="64794" spans="141:141">
      <c r="EK64794" s="598"/>
    </row>
    <row r="64795" spans="141:141">
      <c r="EK64795" s="598"/>
    </row>
    <row r="64796" spans="141:141">
      <c r="EK64796" s="598"/>
    </row>
    <row r="64797" spans="141:141">
      <c r="EK64797" s="598"/>
    </row>
    <row r="64798" spans="141:141">
      <c r="EK64798" s="598"/>
    </row>
    <row r="64799" spans="141:141">
      <c r="EK64799" s="598"/>
    </row>
    <row r="64800" spans="141:141">
      <c r="EK64800" s="598"/>
    </row>
    <row r="64801" spans="141:141">
      <c r="EK64801" s="598"/>
    </row>
    <row r="64802" spans="141:141">
      <c r="EK64802" s="598"/>
    </row>
    <row r="64803" spans="141:141">
      <c r="EK64803" s="598"/>
    </row>
    <row r="64804" spans="141:141">
      <c r="EK64804" s="598"/>
    </row>
    <row r="64805" spans="141:141">
      <c r="EK64805" s="598"/>
    </row>
    <row r="64806" spans="141:141">
      <c r="EK64806" s="598"/>
    </row>
    <row r="64807" spans="141:141">
      <c r="EK64807" s="598"/>
    </row>
    <row r="64808" spans="141:141">
      <c r="EK64808" s="598"/>
    </row>
    <row r="64809" spans="141:141">
      <c r="EK64809" s="598"/>
    </row>
    <row r="64810" spans="141:141">
      <c r="EK64810" s="598"/>
    </row>
    <row r="64811" spans="141:141">
      <c r="EK64811" s="598"/>
    </row>
    <row r="64812" spans="141:141">
      <c r="EK64812" s="598"/>
    </row>
    <row r="64813" spans="141:141">
      <c r="EK64813" s="598"/>
    </row>
    <row r="64814" spans="141:141">
      <c r="EK64814" s="598"/>
    </row>
    <row r="64815" spans="141:141">
      <c r="EK64815" s="598"/>
    </row>
    <row r="64816" spans="141:141">
      <c r="EK64816" s="598"/>
    </row>
    <row r="64817" spans="141:141">
      <c r="EK64817" s="598"/>
    </row>
    <row r="64818" spans="141:141">
      <c r="EK64818" s="598"/>
    </row>
    <row r="64819" spans="141:141">
      <c r="EK64819" s="598"/>
    </row>
    <row r="64820" spans="141:141">
      <c r="EK64820" s="598"/>
    </row>
    <row r="64821" spans="141:141">
      <c r="EK64821" s="598"/>
    </row>
    <row r="64822" spans="141:141">
      <c r="EK64822" s="598"/>
    </row>
    <row r="64823" spans="141:141">
      <c r="EK64823" s="598"/>
    </row>
    <row r="64824" spans="141:141">
      <c r="EK64824" s="598"/>
    </row>
    <row r="64825" spans="141:141">
      <c r="EK64825" s="598"/>
    </row>
    <row r="64826" spans="141:141">
      <c r="EK64826" s="598"/>
    </row>
    <row r="64827" spans="141:141">
      <c r="EK64827" s="598"/>
    </row>
    <row r="64828" spans="141:141">
      <c r="EK64828" s="598"/>
    </row>
    <row r="64829" spans="141:141">
      <c r="EK64829" s="598"/>
    </row>
    <row r="64830" spans="141:141">
      <c r="EK64830" s="598"/>
    </row>
    <row r="64831" spans="141:141">
      <c r="EK64831" s="598"/>
    </row>
    <row r="64832" spans="141:141">
      <c r="EK64832" s="598"/>
    </row>
    <row r="64833" spans="141:141">
      <c r="EK64833" s="598"/>
    </row>
    <row r="64834" spans="141:141">
      <c r="EK64834" s="598"/>
    </row>
    <row r="64835" spans="141:141">
      <c r="EK64835" s="598"/>
    </row>
    <row r="64836" spans="141:141">
      <c r="EK64836" s="598"/>
    </row>
    <row r="64837" spans="141:141">
      <c r="EK64837" s="598"/>
    </row>
    <row r="64838" spans="141:141">
      <c r="EK64838" s="598"/>
    </row>
    <row r="64839" spans="141:141">
      <c r="EK64839" s="598"/>
    </row>
    <row r="64840" spans="141:141">
      <c r="EK64840" s="598"/>
    </row>
    <row r="64841" spans="141:141">
      <c r="EK64841" s="598"/>
    </row>
    <row r="64842" spans="141:141">
      <c r="EK64842" s="598"/>
    </row>
    <row r="64843" spans="141:141">
      <c r="EK64843" s="598"/>
    </row>
    <row r="64844" spans="141:141">
      <c r="EK64844" s="598"/>
    </row>
    <row r="64845" spans="141:141">
      <c r="EK64845" s="598"/>
    </row>
    <row r="64846" spans="141:141">
      <c r="EK64846" s="598"/>
    </row>
    <row r="64847" spans="141:141">
      <c r="EK64847" s="598"/>
    </row>
    <row r="64848" spans="141:141">
      <c r="EK64848" s="598"/>
    </row>
    <row r="64849" spans="141:141">
      <c r="EK64849" s="598"/>
    </row>
    <row r="64850" spans="141:141">
      <c r="EK64850" s="598"/>
    </row>
    <row r="64851" spans="141:141">
      <c r="EK64851" s="598"/>
    </row>
    <row r="64852" spans="141:141">
      <c r="EK64852" s="598"/>
    </row>
    <row r="64853" spans="141:141">
      <c r="EK64853" s="598"/>
    </row>
    <row r="64854" spans="141:141">
      <c r="EK64854" s="598"/>
    </row>
    <row r="64855" spans="141:141">
      <c r="EK64855" s="598"/>
    </row>
    <row r="64856" spans="141:141">
      <c r="EK64856" s="598"/>
    </row>
    <row r="64857" spans="141:141">
      <c r="EK64857" s="598"/>
    </row>
    <row r="64858" spans="141:141">
      <c r="EK64858" s="598"/>
    </row>
    <row r="64859" spans="141:141">
      <c r="EK64859" s="598"/>
    </row>
    <row r="64860" spans="141:141">
      <c r="EK64860" s="598"/>
    </row>
    <row r="64861" spans="141:141">
      <c r="EK64861" s="598"/>
    </row>
    <row r="64862" spans="141:141">
      <c r="EK64862" s="598"/>
    </row>
    <row r="64863" spans="141:141">
      <c r="EK64863" s="598"/>
    </row>
    <row r="64864" spans="141:141">
      <c r="EK64864" s="598"/>
    </row>
    <row r="64865" spans="141:141">
      <c r="EK64865" s="598"/>
    </row>
    <row r="64866" spans="141:141">
      <c r="EK64866" s="598"/>
    </row>
    <row r="64867" spans="141:141">
      <c r="EK64867" s="598"/>
    </row>
    <row r="64868" spans="141:141">
      <c r="EK64868" s="598"/>
    </row>
    <row r="64869" spans="141:141">
      <c r="EK64869" s="598"/>
    </row>
    <row r="64870" spans="141:141">
      <c r="EK64870" s="598"/>
    </row>
    <row r="64871" spans="141:141">
      <c r="EK64871" s="598"/>
    </row>
    <row r="64872" spans="141:141">
      <c r="EK64872" s="598"/>
    </row>
    <row r="64873" spans="141:141">
      <c r="EK64873" s="598"/>
    </row>
    <row r="64874" spans="141:141">
      <c r="EK64874" s="598"/>
    </row>
    <row r="64875" spans="141:141">
      <c r="EK64875" s="598"/>
    </row>
    <row r="64876" spans="141:141">
      <c r="EK64876" s="598"/>
    </row>
    <row r="64877" spans="141:141">
      <c r="EK64877" s="598"/>
    </row>
    <row r="64878" spans="141:141">
      <c r="EK64878" s="598"/>
    </row>
    <row r="64879" spans="141:141">
      <c r="EK64879" s="598"/>
    </row>
    <row r="64880" spans="141:141">
      <c r="EK64880" s="598"/>
    </row>
    <row r="64881" spans="141:141">
      <c r="EK64881" s="598"/>
    </row>
    <row r="64882" spans="141:141">
      <c r="EK64882" s="598"/>
    </row>
    <row r="64883" spans="141:141">
      <c r="EK64883" s="598"/>
    </row>
    <row r="64884" spans="141:141">
      <c r="EK64884" s="598"/>
    </row>
    <row r="64885" spans="141:141">
      <c r="EK64885" s="598"/>
    </row>
    <row r="64886" spans="141:141">
      <c r="EK64886" s="598"/>
    </row>
    <row r="64887" spans="141:141">
      <c r="EK64887" s="598"/>
    </row>
    <row r="64888" spans="141:141">
      <c r="EK64888" s="598"/>
    </row>
    <row r="64889" spans="141:141">
      <c r="EK64889" s="598"/>
    </row>
    <row r="64890" spans="141:141">
      <c r="EK64890" s="598"/>
    </row>
    <row r="64891" spans="141:141">
      <c r="EK64891" s="598"/>
    </row>
    <row r="64892" spans="141:141">
      <c r="EK64892" s="598"/>
    </row>
    <row r="64893" spans="141:141">
      <c r="EK64893" s="598"/>
    </row>
    <row r="64894" spans="141:141">
      <c r="EK64894" s="598"/>
    </row>
    <row r="64895" spans="141:141">
      <c r="EK64895" s="598"/>
    </row>
    <row r="64896" spans="141:141">
      <c r="EK64896" s="598"/>
    </row>
    <row r="64897" spans="141:141">
      <c r="EK64897" s="598"/>
    </row>
    <row r="64898" spans="141:141">
      <c r="EK64898" s="598"/>
    </row>
    <row r="64899" spans="141:141">
      <c r="EK64899" s="598"/>
    </row>
    <row r="64900" spans="141:141">
      <c r="EK64900" s="598"/>
    </row>
    <row r="64901" spans="141:141">
      <c r="EK64901" s="598"/>
    </row>
    <row r="64902" spans="141:141">
      <c r="EK64902" s="598"/>
    </row>
    <row r="64903" spans="141:141">
      <c r="EK64903" s="598"/>
    </row>
    <row r="64904" spans="141:141">
      <c r="EK64904" s="598"/>
    </row>
    <row r="64905" spans="141:141">
      <c r="EK64905" s="598"/>
    </row>
    <row r="64906" spans="141:141">
      <c r="EK64906" s="598"/>
    </row>
    <row r="64907" spans="141:141">
      <c r="EK64907" s="598"/>
    </row>
    <row r="64908" spans="141:141">
      <c r="EK64908" s="598"/>
    </row>
    <row r="64909" spans="141:141">
      <c r="EK64909" s="598"/>
    </row>
    <row r="64910" spans="141:141">
      <c r="EK64910" s="598"/>
    </row>
    <row r="64911" spans="141:141">
      <c r="EK64911" s="598"/>
    </row>
    <row r="64912" spans="141:141">
      <c r="EK64912" s="598"/>
    </row>
    <row r="64913" spans="141:141">
      <c r="EK64913" s="598"/>
    </row>
    <row r="64914" spans="141:141">
      <c r="EK64914" s="598"/>
    </row>
    <row r="64915" spans="141:141">
      <c r="EK64915" s="598"/>
    </row>
    <row r="64916" spans="141:141">
      <c r="EK64916" s="598"/>
    </row>
    <row r="64917" spans="141:141">
      <c r="EK64917" s="598"/>
    </row>
    <row r="64918" spans="141:141">
      <c r="EK64918" s="598"/>
    </row>
    <row r="64919" spans="141:141">
      <c r="EK64919" s="598"/>
    </row>
    <row r="64920" spans="141:141">
      <c r="EK64920" s="598"/>
    </row>
    <row r="64921" spans="141:141">
      <c r="EK64921" s="598"/>
    </row>
    <row r="64922" spans="141:141">
      <c r="EK64922" s="598"/>
    </row>
    <row r="64923" spans="141:141">
      <c r="EK64923" s="598"/>
    </row>
    <row r="64924" spans="141:141">
      <c r="EK64924" s="598"/>
    </row>
    <row r="64925" spans="141:141">
      <c r="EK64925" s="598"/>
    </row>
    <row r="64926" spans="141:141">
      <c r="EK64926" s="598"/>
    </row>
    <row r="64927" spans="141:141">
      <c r="EK64927" s="598"/>
    </row>
    <row r="64928" spans="141:141">
      <c r="EK64928" s="598"/>
    </row>
    <row r="64929" spans="141:141">
      <c r="EK64929" s="598"/>
    </row>
    <row r="64930" spans="141:141">
      <c r="EK64930" s="598"/>
    </row>
    <row r="64931" spans="141:141">
      <c r="EK64931" s="598"/>
    </row>
    <row r="64932" spans="141:141">
      <c r="EK64932" s="598"/>
    </row>
    <row r="64933" spans="141:141">
      <c r="EK64933" s="598"/>
    </row>
    <row r="64934" spans="141:141">
      <c r="EK64934" s="598"/>
    </row>
    <row r="64935" spans="141:141">
      <c r="EK64935" s="598"/>
    </row>
    <row r="64936" spans="141:141">
      <c r="EK64936" s="598"/>
    </row>
    <row r="64937" spans="141:141">
      <c r="EK64937" s="598"/>
    </row>
    <row r="64938" spans="141:141">
      <c r="EK64938" s="598"/>
    </row>
    <row r="64939" spans="141:141">
      <c r="EK64939" s="598"/>
    </row>
    <row r="64940" spans="141:141">
      <c r="EK64940" s="598"/>
    </row>
    <row r="64941" spans="141:141">
      <c r="EK64941" s="598"/>
    </row>
    <row r="64942" spans="141:141">
      <c r="EK64942" s="598"/>
    </row>
    <row r="64943" spans="141:141">
      <c r="EK64943" s="598"/>
    </row>
    <row r="64944" spans="141:141">
      <c r="EK64944" s="598"/>
    </row>
    <row r="64945" spans="141:141">
      <c r="EK64945" s="598"/>
    </row>
    <row r="64946" spans="141:141">
      <c r="EK64946" s="598"/>
    </row>
    <row r="64947" spans="141:141">
      <c r="EK64947" s="598"/>
    </row>
    <row r="64948" spans="141:141">
      <c r="EK64948" s="598"/>
    </row>
    <row r="64949" spans="141:141">
      <c r="EK64949" s="598"/>
    </row>
    <row r="64950" spans="141:141">
      <c r="EK64950" s="598"/>
    </row>
    <row r="64951" spans="141:141">
      <c r="EK64951" s="598"/>
    </row>
    <row r="64952" spans="141:141">
      <c r="EK64952" s="598"/>
    </row>
    <row r="64953" spans="141:141">
      <c r="EK64953" s="598"/>
    </row>
    <row r="64954" spans="141:141">
      <c r="EK64954" s="598"/>
    </row>
    <row r="64955" spans="141:141">
      <c r="EK64955" s="598"/>
    </row>
    <row r="64956" spans="141:141">
      <c r="EK64956" s="598"/>
    </row>
    <row r="64957" spans="141:141">
      <c r="EK64957" s="598"/>
    </row>
    <row r="64958" spans="141:141">
      <c r="EK64958" s="598"/>
    </row>
    <row r="64959" spans="141:141">
      <c r="EK64959" s="598"/>
    </row>
    <row r="64960" spans="141:141">
      <c r="EK64960" s="598"/>
    </row>
    <row r="64961" spans="141:141">
      <c r="EK64961" s="598"/>
    </row>
    <row r="64962" spans="141:141">
      <c r="EK64962" s="598"/>
    </row>
    <row r="64963" spans="141:141">
      <c r="EK64963" s="598"/>
    </row>
    <row r="64964" spans="141:141">
      <c r="EK64964" s="598"/>
    </row>
    <row r="64965" spans="141:141">
      <c r="EK64965" s="598"/>
    </row>
    <row r="64966" spans="141:141">
      <c r="EK64966" s="598"/>
    </row>
    <row r="64967" spans="141:141">
      <c r="EK64967" s="598"/>
    </row>
    <row r="64968" spans="141:141">
      <c r="EK64968" s="598"/>
    </row>
    <row r="64969" spans="141:141">
      <c r="EK64969" s="598"/>
    </row>
    <row r="64970" spans="141:141">
      <c r="EK64970" s="598"/>
    </row>
    <row r="64971" spans="141:141">
      <c r="EK64971" s="598"/>
    </row>
    <row r="64972" spans="141:141">
      <c r="EK64972" s="598"/>
    </row>
    <row r="64973" spans="141:141">
      <c r="EK64973" s="598"/>
    </row>
    <row r="64974" spans="141:141">
      <c r="EK64974" s="598"/>
    </row>
    <row r="64975" spans="141:141">
      <c r="EK64975" s="598"/>
    </row>
    <row r="64976" spans="141:141">
      <c r="EK64976" s="598"/>
    </row>
    <row r="64977" spans="141:141">
      <c r="EK64977" s="598"/>
    </row>
    <row r="64978" spans="141:141">
      <c r="EK64978" s="598"/>
    </row>
    <row r="64979" spans="141:141">
      <c r="EK64979" s="598"/>
    </row>
    <row r="64980" spans="141:141">
      <c r="EK64980" s="598"/>
    </row>
    <row r="64981" spans="141:141">
      <c r="EK64981" s="598"/>
    </row>
    <row r="64982" spans="141:141">
      <c r="EK64982" s="598"/>
    </row>
    <row r="64983" spans="141:141">
      <c r="EK64983" s="598"/>
    </row>
    <row r="64984" spans="141:141">
      <c r="EK64984" s="598"/>
    </row>
    <row r="64985" spans="141:141">
      <c r="EK64985" s="598"/>
    </row>
    <row r="64986" spans="141:141">
      <c r="EK64986" s="598"/>
    </row>
    <row r="64987" spans="141:141">
      <c r="EK64987" s="598"/>
    </row>
    <row r="64988" spans="141:141">
      <c r="EK64988" s="598"/>
    </row>
    <row r="64989" spans="141:141">
      <c r="EK64989" s="598"/>
    </row>
    <row r="64990" spans="141:141">
      <c r="EK64990" s="598"/>
    </row>
    <row r="64991" spans="141:141">
      <c r="EK64991" s="598"/>
    </row>
    <row r="64992" spans="141:141">
      <c r="EK64992" s="598"/>
    </row>
    <row r="64993" spans="141:141">
      <c r="EK64993" s="598"/>
    </row>
    <row r="64994" spans="141:141">
      <c r="EK64994" s="598"/>
    </row>
    <row r="64995" spans="141:141">
      <c r="EK64995" s="598"/>
    </row>
    <row r="64996" spans="141:141">
      <c r="EK64996" s="598"/>
    </row>
    <row r="64997" spans="141:141">
      <c r="EK64997" s="598"/>
    </row>
    <row r="64998" spans="141:141">
      <c r="EK64998" s="598"/>
    </row>
    <row r="64999" spans="141:141">
      <c r="EK64999" s="598"/>
    </row>
    <row r="65000" spans="141:141">
      <c r="EK65000" s="598"/>
    </row>
    <row r="65001" spans="141:141">
      <c r="EK65001" s="598"/>
    </row>
    <row r="65002" spans="141:141">
      <c r="EK65002" s="598"/>
    </row>
    <row r="65003" spans="141:141">
      <c r="EK65003" s="598"/>
    </row>
    <row r="65004" spans="141:141">
      <c r="EK65004" s="598"/>
    </row>
    <row r="65005" spans="141:141">
      <c r="EK65005" s="598"/>
    </row>
    <row r="65006" spans="141:141">
      <c r="EK65006" s="598"/>
    </row>
    <row r="65007" spans="141:141">
      <c r="EK65007" s="598"/>
    </row>
    <row r="65008" spans="141:141">
      <c r="EK65008" s="598"/>
    </row>
    <row r="65009" spans="141:141">
      <c r="EK65009" s="598"/>
    </row>
    <row r="65010" spans="141:141">
      <c r="EK65010" s="598"/>
    </row>
    <row r="65011" spans="141:141">
      <c r="EK65011" s="598"/>
    </row>
    <row r="65012" spans="141:141">
      <c r="EK65012" s="598"/>
    </row>
    <row r="65013" spans="141:141">
      <c r="EK65013" s="598"/>
    </row>
    <row r="65014" spans="141:141">
      <c r="EK65014" s="598"/>
    </row>
    <row r="65015" spans="141:141">
      <c r="EK65015" s="598"/>
    </row>
    <row r="65016" spans="141:141">
      <c r="EK65016" s="598"/>
    </row>
    <row r="65017" spans="141:141">
      <c r="EK65017" s="598"/>
    </row>
    <row r="65018" spans="141:141">
      <c r="EK65018" s="598"/>
    </row>
    <row r="65019" spans="141:141">
      <c r="EK65019" s="598"/>
    </row>
    <row r="65020" spans="141:141">
      <c r="EK65020" s="598"/>
    </row>
    <row r="65021" spans="141:141">
      <c r="EK65021" s="598"/>
    </row>
    <row r="65022" spans="141:141">
      <c r="EK65022" s="598"/>
    </row>
    <row r="65023" spans="141:141">
      <c r="EK65023" s="598"/>
    </row>
    <row r="65024" spans="141:141">
      <c r="EK65024" s="598"/>
    </row>
    <row r="65025" spans="141:141">
      <c r="EK65025" s="598"/>
    </row>
    <row r="65026" spans="141:141">
      <c r="EK65026" s="598"/>
    </row>
    <row r="65027" spans="141:141">
      <c r="EK65027" s="598"/>
    </row>
    <row r="65028" spans="141:141">
      <c r="EK65028" s="598"/>
    </row>
    <row r="65029" spans="141:141">
      <c r="EK65029" s="598"/>
    </row>
    <row r="65030" spans="141:141">
      <c r="EK65030" s="598"/>
    </row>
    <row r="65031" spans="141:141">
      <c r="EK65031" s="598"/>
    </row>
    <row r="65032" spans="141:141">
      <c r="EK65032" s="598"/>
    </row>
    <row r="65033" spans="141:141">
      <c r="EK65033" s="598"/>
    </row>
    <row r="65034" spans="141:141">
      <c r="EK65034" s="598"/>
    </row>
    <row r="65035" spans="141:141">
      <c r="EK65035" s="598"/>
    </row>
    <row r="65036" spans="141:141">
      <c r="EK65036" s="598"/>
    </row>
    <row r="65037" spans="141:141">
      <c r="EK65037" s="598"/>
    </row>
    <row r="65038" spans="141:141">
      <c r="EK65038" s="598"/>
    </row>
    <row r="65039" spans="141:141">
      <c r="EK65039" s="598"/>
    </row>
    <row r="65040" spans="141:141">
      <c r="EK65040" s="598"/>
    </row>
    <row r="65041" spans="141:141">
      <c r="EK65041" s="598"/>
    </row>
    <row r="65042" spans="141:141">
      <c r="EK65042" s="598"/>
    </row>
    <row r="65043" spans="141:141">
      <c r="EK65043" s="598"/>
    </row>
    <row r="65044" spans="141:141">
      <c r="EK65044" s="598"/>
    </row>
    <row r="65045" spans="141:141">
      <c r="EK65045" s="598"/>
    </row>
    <row r="65046" spans="141:141">
      <c r="EK65046" s="598"/>
    </row>
    <row r="65047" spans="141:141">
      <c r="EK65047" s="598"/>
    </row>
    <row r="65048" spans="141:141">
      <c r="EK65048" s="598"/>
    </row>
    <row r="65049" spans="141:141">
      <c r="EK65049" s="598"/>
    </row>
    <row r="65050" spans="141:141">
      <c r="EK65050" s="598"/>
    </row>
    <row r="65051" spans="141:141">
      <c r="EK65051" s="598"/>
    </row>
    <row r="65052" spans="141:141">
      <c r="EK65052" s="598"/>
    </row>
    <row r="65053" spans="141:141">
      <c r="EK65053" s="598"/>
    </row>
    <row r="65054" spans="141:141">
      <c r="EK65054" s="598"/>
    </row>
    <row r="65055" spans="141:141">
      <c r="EK65055" s="598"/>
    </row>
    <row r="65056" spans="141:141">
      <c r="EK65056" s="598"/>
    </row>
    <row r="65057" spans="141:141">
      <c r="EK65057" s="598"/>
    </row>
    <row r="65058" spans="141:141">
      <c r="EK65058" s="598"/>
    </row>
    <row r="65059" spans="141:141">
      <c r="EK65059" s="598"/>
    </row>
    <row r="65060" spans="141:141">
      <c r="EK65060" s="598"/>
    </row>
    <row r="65061" spans="141:141">
      <c r="EK65061" s="598"/>
    </row>
    <row r="65062" spans="141:141">
      <c r="EK65062" s="598"/>
    </row>
    <row r="65063" spans="141:141">
      <c r="EK65063" s="598"/>
    </row>
    <row r="65064" spans="141:141">
      <c r="EK65064" s="598"/>
    </row>
    <row r="65065" spans="141:141">
      <c r="EK65065" s="598"/>
    </row>
    <row r="65066" spans="141:141">
      <c r="EK65066" s="598"/>
    </row>
    <row r="65067" spans="141:141">
      <c r="EK65067" s="598"/>
    </row>
    <row r="65068" spans="141:141">
      <c r="EK65068" s="598"/>
    </row>
    <row r="65069" spans="141:141">
      <c r="EK65069" s="598"/>
    </row>
    <row r="65070" spans="141:141">
      <c r="EK65070" s="598"/>
    </row>
    <row r="65071" spans="141:141">
      <c r="EK65071" s="598"/>
    </row>
    <row r="65072" spans="141:141">
      <c r="EK65072" s="598"/>
    </row>
    <row r="65073" spans="141:141">
      <c r="EK65073" s="598"/>
    </row>
    <row r="65074" spans="141:141">
      <c r="EK65074" s="598"/>
    </row>
    <row r="65075" spans="141:141">
      <c r="EK65075" s="598"/>
    </row>
    <row r="65076" spans="141:141">
      <c r="EK65076" s="598"/>
    </row>
    <row r="65077" spans="141:141">
      <c r="EK65077" s="598"/>
    </row>
    <row r="65078" spans="141:141">
      <c r="EK65078" s="598"/>
    </row>
    <row r="65079" spans="141:141">
      <c r="EK65079" s="598"/>
    </row>
    <row r="65080" spans="141:141">
      <c r="EK65080" s="598"/>
    </row>
    <row r="65081" spans="141:141">
      <c r="EK65081" s="598"/>
    </row>
    <row r="65082" spans="141:141">
      <c r="EK65082" s="598"/>
    </row>
    <row r="65083" spans="141:141">
      <c r="EK65083" s="598"/>
    </row>
    <row r="65084" spans="141:141">
      <c r="EK65084" s="598"/>
    </row>
    <row r="65085" spans="141:141">
      <c r="EK65085" s="598"/>
    </row>
    <row r="65086" spans="141:141">
      <c r="EK65086" s="598"/>
    </row>
    <row r="65087" spans="141:141">
      <c r="EK65087" s="598"/>
    </row>
    <row r="65088" spans="141:141">
      <c r="EK65088" s="598"/>
    </row>
    <row r="65089" spans="141:141">
      <c r="EK65089" s="598"/>
    </row>
    <row r="65090" spans="141:141">
      <c r="EK65090" s="598"/>
    </row>
    <row r="65091" spans="141:141">
      <c r="EK65091" s="598"/>
    </row>
    <row r="65092" spans="141:141">
      <c r="EK65092" s="598"/>
    </row>
    <row r="65093" spans="141:141">
      <c r="EK65093" s="598"/>
    </row>
    <row r="65094" spans="141:141">
      <c r="EK65094" s="598"/>
    </row>
    <row r="65095" spans="141:141">
      <c r="EK65095" s="598"/>
    </row>
    <row r="65096" spans="141:141">
      <c r="EK65096" s="598"/>
    </row>
    <row r="65097" spans="141:141">
      <c r="EK65097" s="598"/>
    </row>
    <row r="65098" spans="141:141">
      <c r="EK65098" s="598"/>
    </row>
    <row r="65099" spans="141:141">
      <c r="EK65099" s="598"/>
    </row>
    <row r="65100" spans="141:141">
      <c r="EK65100" s="598"/>
    </row>
    <row r="65101" spans="141:141">
      <c r="EK65101" s="598"/>
    </row>
    <row r="65102" spans="141:141">
      <c r="EK65102" s="598"/>
    </row>
    <row r="65103" spans="141:141">
      <c r="EK65103" s="598"/>
    </row>
    <row r="65104" spans="141:141">
      <c r="EK65104" s="598"/>
    </row>
    <row r="65105" spans="141:141">
      <c r="EK65105" s="598"/>
    </row>
    <row r="65106" spans="141:141">
      <c r="EK65106" s="598"/>
    </row>
    <row r="65107" spans="141:141">
      <c r="EK65107" s="598"/>
    </row>
    <row r="65108" spans="141:141">
      <c r="EK65108" s="598"/>
    </row>
    <row r="65109" spans="141:141">
      <c r="EK65109" s="598"/>
    </row>
    <row r="65110" spans="141:141">
      <c r="EK65110" s="598"/>
    </row>
    <row r="65111" spans="141:141">
      <c r="EK65111" s="598"/>
    </row>
    <row r="65112" spans="141:141">
      <c r="EK65112" s="598"/>
    </row>
    <row r="65113" spans="141:141">
      <c r="EK65113" s="598"/>
    </row>
    <row r="65114" spans="141:141">
      <c r="EK65114" s="598"/>
    </row>
    <row r="65115" spans="141:141">
      <c r="EK65115" s="598"/>
    </row>
    <row r="65116" spans="141:141">
      <c r="EK65116" s="598"/>
    </row>
    <row r="65117" spans="141:141">
      <c r="EK65117" s="598"/>
    </row>
    <row r="65118" spans="141:141">
      <c r="EK65118" s="598"/>
    </row>
    <row r="65119" spans="141:141">
      <c r="EK65119" s="598"/>
    </row>
    <row r="65120" spans="141:141">
      <c r="EK65120" s="598"/>
    </row>
    <row r="65121" spans="141:141">
      <c r="EK65121" s="598"/>
    </row>
    <row r="65122" spans="141:141">
      <c r="EK65122" s="598"/>
    </row>
    <row r="65123" spans="141:141">
      <c r="EK65123" s="598"/>
    </row>
    <row r="65124" spans="141:141">
      <c r="EK65124" s="598"/>
    </row>
    <row r="65125" spans="141:141">
      <c r="EK65125" s="598"/>
    </row>
    <row r="65126" spans="141:141">
      <c r="EK65126" s="598"/>
    </row>
    <row r="65127" spans="141:141">
      <c r="EK65127" s="598"/>
    </row>
    <row r="65128" spans="141:141">
      <c r="EK65128" s="598"/>
    </row>
    <row r="65129" spans="141:141">
      <c r="EK65129" s="598"/>
    </row>
    <row r="65130" spans="141:141">
      <c r="EK65130" s="598"/>
    </row>
    <row r="65131" spans="141:141">
      <c r="EK65131" s="598"/>
    </row>
    <row r="65132" spans="141:141">
      <c r="EK65132" s="598"/>
    </row>
    <row r="65133" spans="141:141">
      <c r="EK65133" s="598"/>
    </row>
    <row r="65134" spans="141:141">
      <c r="EK65134" s="598"/>
    </row>
    <row r="65135" spans="141:141">
      <c r="EK65135" s="598"/>
    </row>
    <row r="65136" spans="141:141">
      <c r="EK65136" s="598"/>
    </row>
    <row r="65137" spans="141:141">
      <c r="EK65137" s="598"/>
    </row>
    <row r="65138" spans="141:141">
      <c r="EK65138" s="598"/>
    </row>
    <row r="65139" spans="141:141">
      <c r="EK65139" s="598"/>
    </row>
    <row r="65140" spans="141:141">
      <c r="EK65140" s="598"/>
    </row>
    <row r="65141" spans="141:141">
      <c r="EK65141" s="598"/>
    </row>
    <row r="65142" spans="141:141">
      <c r="EK65142" s="598"/>
    </row>
    <row r="65143" spans="141:141">
      <c r="EK65143" s="598"/>
    </row>
    <row r="65144" spans="141:141">
      <c r="EK65144" s="598"/>
    </row>
    <row r="65145" spans="141:141">
      <c r="EK65145" s="598"/>
    </row>
    <row r="65146" spans="141:141">
      <c r="EK65146" s="598"/>
    </row>
    <row r="65147" spans="141:141">
      <c r="EK65147" s="598"/>
    </row>
    <row r="65148" spans="141:141">
      <c r="EK65148" s="598"/>
    </row>
    <row r="65149" spans="141:141">
      <c r="EK65149" s="598"/>
    </row>
    <row r="65150" spans="141:141">
      <c r="EK65150" s="598"/>
    </row>
    <row r="65151" spans="141:141">
      <c r="EK65151" s="598"/>
    </row>
    <row r="65152" spans="141:141">
      <c r="EK65152" s="598"/>
    </row>
    <row r="65153" spans="141:141">
      <c r="EK65153" s="598"/>
    </row>
    <row r="65154" spans="141:141">
      <c r="EK65154" s="598"/>
    </row>
    <row r="65155" spans="141:141">
      <c r="EK65155" s="598"/>
    </row>
    <row r="65156" spans="141:141">
      <c r="EK65156" s="598"/>
    </row>
    <row r="65157" spans="141:141">
      <c r="EK65157" s="598"/>
    </row>
    <row r="65158" spans="141:141">
      <c r="EK65158" s="598"/>
    </row>
    <row r="65159" spans="141:141">
      <c r="EK65159" s="598"/>
    </row>
    <row r="65160" spans="141:141">
      <c r="EK65160" s="598"/>
    </row>
    <row r="65161" spans="141:141">
      <c r="EK65161" s="598"/>
    </row>
    <row r="65162" spans="141:141">
      <c r="EK65162" s="598"/>
    </row>
    <row r="65163" spans="141:141">
      <c r="EK65163" s="598"/>
    </row>
    <row r="65164" spans="141:141">
      <c r="EK65164" s="598"/>
    </row>
    <row r="65165" spans="141:141">
      <c r="EK65165" s="598"/>
    </row>
    <row r="65166" spans="141:141">
      <c r="EK65166" s="598"/>
    </row>
    <row r="65167" spans="141:141">
      <c r="EK65167" s="598"/>
    </row>
    <row r="65168" spans="141:141">
      <c r="EK65168" s="598"/>
    </row>
    <row r="65169" spans="141:141">
      <c r="EK65169" s="598"/>
    </row>
    <row r="65170" spans="141:141">
      <c r="EK65170" s="598"/>
    </row>
    <row r="65171" spans="141:141">
      <c r="EK65171" s="598"/>
    </row>
    <row r="65172" spans="141:141">
      <c r="EK65172" s="598"/>
    </row>
    <row r="65173" spans="141:141">
      <c r="EK65173" s="598"/>
    </row>
    <row r="65174" spans="141:141">
      <c r="EK65174" s="598"/>
    </row>
    <row r="65175" spans="141:141">
      <c r="EK65175" s="598"/>
    </row>
    <row r="65176" spans="141:141">
      <c r="EK65176" s="598"/>
    </row>
    <row r="65177" spans="141:141">
      <c r="EK65177" s="598"/>
    </row>
    <row r="65178" spans="141:141">
      <c r="EK65178" s="598"/>
    </row>
    <row r="65179" spans="141:141">
      <c r="EK65179" s="598"/>
    </row>
    <row r="65180" spans="141:141">
      <c r="EK65180" s="598"/>
    </row>
    <row r="65181" spans="141:141">
      <c r="EK65181" s="598"/>
    </row>
    <row r="65182" spans="141:141">
      <c r="EK65182" s="598"/>
    </row>
    <row r="65183" spans="141:141">
      <c r="EK65183" s="598"/>
    </row>
    <row r="65184" spans="141:141">
      <c r="EK65184" s="598"/>
    </row>
    <row r="65185" spans="141:141">
      <c r="EK65185" s="598"/>
    </row>
    <row r="65186" spans="141:141">
      <c r="EK65186" s="598"/>
    </row>
    <row r="65187" spans="141:141">
      <c r="EK65187" s="598"/>
    </row>
    <row r="65188" spans="141:141">
      <c r="EK65188" s="598"/>
    </row>
    <row r="65189" spans="141:141">
      <c r="EK65189" s="598"/>
    </row>
    <row r="65190" spans="141:141">
      <c r="EK65190" s="598"/>
    </row>
    <row r="65191" spans="141:141">
      <c r="EK65191" s="598"/>
    </row>
    <row r="65192" spans="141:141">
      <c r="EK65192" s="598"/>
    </row>
    <row r="65193" spans="141:141">
      <c r="EK65193" s="598"/>
    </row>
    <row r="65194" spans="141:141">
      <c r="EK65194" s="598"/>
    </row>
    <row r="65195" spans="141:141">
      <c r="EK65195" s="598"/>
    </row>
    <row r="65196" spans="141:141">
      <c r="EK65196" s="598"/>
    </row>
    <row r="65197" spans="141:141">
      <c r="EK65197" s="598"/>
    </row>
    <row r="65198" spans="141:141">
      <c r="EK65198" s="598"/>
    </row>
    <row r="65199" spans="141:141">
      <c r="EK65199" s="598"/>
    </row>
    <row r="65200" spans="141:141">
      <c r="EK65200" s="598"/>
    </row>
    <row r="65201" spans="141:141">
      <c r="EK65201" s="598"/>
    </row>
    <row r="65202" spans="141:141">
      <c r="EK65202" s="598"/>
    </row>
    <row r="65203" spans="141:141">
      <c r="EK65203" s="598"/>
    </row>
    <row r="65204" spans="141:141">
      <c r="EK65204" s="598"/>
    </row>
    <row r="65205" spans="141:141">
      <c r="EK65205" s="598"/>
    </row>
    <row r="65206" spans="141:141">
      <c r="EK65206" s="598"/>
    </row>
    <row r="65207" spans="141:141">
      <c r="EK65207" s="598"/>
    </row>
    <row r="65208" spans="141:141">
      <c r="EK65208" s="598"/>
    </row>
    <row r="65209" spans="141:141">
      <c r="EK65209" s="598"/>
    </row>
    <row r="65210" spans="141:141">
      <c r="EK65210" s="598"/>
    </row>
    <row r="65211" spans="141:141">
      <c r="EK65211" s="598"/>
    </row>
    <row r="65212" spans="141:141">
      <c r="EK65212" s="598"/>
    </row>
    <row r="65213" spans="141:141">
      <c r="EK65213" s="598"/>
    </row>
    <row r="65214" spans="141:141">
      <c r="EK65214" s="598"/>
    </row>
    <row r="65215" spans="141:141">
      <c r="EK65215" s="598"/>
    </row>
    <row r="65216" spans="141:141">
      <c r="EK65216" s="598"/>
    </row>
    <row r="65217" spans="141:141">
      <c r="EK65217" s="598"/>
    </row>
    <row r="65218" spans="141:141">
      <c r="EK65218" s="598"/>
    </row>
    <row r="65219" spans="141:141">
      <c r="EK65219" s="598"/>
    </row>
    <row r="65220" spans="141:141">
      <c r="EK65220" s="598"/>
    </row>
    <row r="65221" spans="141:141">
      <c r="EK65221" s="598"/>
    </row>
    <row r="65222" spans="141:141">
      <c r="EK65222" s="598"/>
    </row>
    <row r="65223" spans="141:141">
      <c r="EK65223" s="598"/>
    </row>
    <row r="65224" spans="141:141">
      <c r="EK65224" s="598"/>
    </row>
    <row r="65225" spans="141:141">
      <c r="EK65225" s="598"/>
    </row>
    <row r="65226" spans="141:141">
      <c r="EK65226" s="598"/>
    </row>
    <row r="65227" spans="141:141">
      <c r="EK65227" s="598"/>
    </row>
    <row r="65228" spans="141:141">
      <c r="EK65228" s="598"/>
    </row>
    <row r="65229" spans="141:141">
      <c r="EK65229" s="598"/>
    </row>
    <row r="65230" spans="141:141">
      <c r="EK65230" s="598"/>
    </row>
    <row r="65231" spans="141:141">
      <c r="EK65231" s="598"/>
    </row>
    <row r="65232" spans="141:141">
      <c r="EK65232" s="598"/>
    </row>
    <row r="65233" spans="141:141">
      <c r="EK65233" s="598"/>
    </row>
    <row r="65234" spans="141:141">
      <c r="EK65234" s="598"/>
    </row>
    <row r="65235" spans="141:141">
      <c r="EK65235" s="598"/>
    </row>
    <row r="65236" spans="141:141">
      <c r="EK65236" s="598"/>
    </row>
    <row r="65237" spans="141:141">
      <c r="EK65237" s="598"/>
    </row>
    <row r="65238" spans="141:141">
      <c r="EK65238" s="598"/>
    </row>
    <row r="65239" spans="141:141">
      <c r="EK65239" s="598"/>
    </row>
    <row r="65240" spans="141:141">
      <c r="EK65240" s="598"/>
    </row>
    <row r="65241" spans="141:141">
      <c r="EK65241" s="598"/>
    </row>
    <row r="65242" spans="141:141">
      <c r="EK65242" s="598"/>
    </row>
    <row r="65243" spans="141:141">
      <c r="EK65243" s="598"/>
    </row>
    <row r="65244" spans="141:141">
      <c r="EK65244" s="598"/>
    </row>
    <row r="65245" spans="141:141">
      <c r="EK65245" s="598"/>
    </row>
    <row r="65246" spans="141:141">
      <c r="EK65246" s="598"/>
    </row>
    <row r="65247" spans="141:141">
      <c r="EK65247" s="598"/>
    </row>
    <row r="65248" spans="141:141">
      <c r="EK65248" s="598"/>
    </row>
    <row r="65249" spans="141:141">
      <c r="EK65249" s="598"/>
    </row>
    <row r="65250" spans="141:141">
      <c r="EK65250" s="598"/>
    </row>
    <row r="65251" spans="141:141">
      <c r="EK65251" s="598"/>
    </row>
    <row r="65252" spans="141:141">
      <c r="EK65252" s="598"/>
    </row>
    <row r="65253" spans="141:141">
      <c r="EK65253" s="598"/>
    </row>
    <row r="65254" spans="141:141">
      <c r="EK65254" s="598"/>
    </row>
    <row r="65255" spans="141:141">
      <c r="EK65255" s="598"/>
    </row>
    <row r="65256" spans="141:141">
      <c r="EK65256" s="598"/>
    </row>
    <row r="65257" spans="141:141">
      <c r="EK65257" s="598"/>
    </row>
    <row r="65258" spans="141:141">
      <c r="EK65258" s="598"/>
    </row>
    <row r="65259" spans="141:141">
      <c r="EK65259" s="598"/>
    </row>
    <row r="65260" spans="141:141">
      <c r="EK65260" s="598"/>
    </row>
    <row r="65261" spans="141:141">
      <c r="EK65261" s="598"/>
    </row>
    <row r="65262" spans="141:141">
      <c r="EK65262" s="598"/>
    </row>
    <row r="65263" spans="141:141">
      <c r="EK65263" s="598"/>
    </row>
    <row r="65264" spans="141:141">
      <c r="EK65264" s="598"/>
    </row>
    <row r="65265" spans="141:141">
      <c r="EK65265" s="598"/>
    </row>
    <row r="65266" spans="141:141">
      <c r="EK65266" s="598"/>
    </row>
    <row r="65267" spans="141:141">
      <c r="EK65267" s="598"/>
    </row>
    <row r="65268" spans="141:141">
      <c r="EK65268" s="598"/>
    </row>
    <row r="65269" spans="141:141">
      <c r="EK65269" s="598"/>
    </row>
    <row r="65270" spans="141:141">
      <c r="EK65270" s="598"/>
    </row>
    <row r="65271" spans="141:141">
      <c r="EK65271" s="598"/>
    </row>
    <row r="65272" spans="141:141">
      <c r="EK65272" s="598"/>
    </row>
    <row r="65273" spans="141:141">
      <c r="EK65273" s="598"/>
    </row>
    <row r="65274" spans="141:141">
      <c r="EK65274" s="598"/>
    </row>
    <row r="65275" spans="141:141">
      <c r="EK65275" s="598"/>
    </row>
    <row r="65276" spans="141:141">
      <c r="EK65276" s="598"/>
    </row>
    <row r="65277" spans="141:141">
      <c r="EK65277" s="598"/>
    </row>
    <row r="65278" spans="141:141">
      <c r="EK65278" s="598"/>
    </row>
    <row r="65279" spans="141:141">
      <c r="EK65279" s="598"/>
    </row>
    <row r="65280" spans="141:141">
      <c r="EK65280" s="598"/>
    </row>
    <row r="65281" spans="141:141">
      <c r="EK65281" s="598"/>
    </row>
    <row r="65282" spans="141:141">
      <c r="EK65282" s="598"/>
    </row>
    <row r="65283" spans="141:141">
      <c r="EK65283" s="598"/>
    </row>
    <row r="65284" spans="141:141">
      <c r="EK65284" s="598"/>
    </row>
    <row r="65285" spans="141:141">
      <c r="EK65285" s="598"/>
    </row>
    <row r="65286" spans="141:141">
      <c r="EK65286" s="598"/>
    </row>
    <row r="65287" spans="141:141">
      <c r="EK65287" s="598"/>
    </row>
    <row r="65288" spans="141:141">
      <c r="EK65288" s="598"/>
    </row>
    <row r="65289" spans="141:141">
      <c r="EK65289" s="598"/>
    </row>
    <row r="65290" spans="141:141">
      <c r="EK65290" s="598"/>
    </row>
    <row r="65291" spans="141:141">
      <c r="EK65291" s="598"/>
    </row>
    <row r="65292" spans="141:141">
      <c r="EK65292" s="598"/>
    </row>
    <row r="65293" spans="141:141">
      <c r="EK65293" s="598"/>
    </row>
    <row r="65294" spans="141:141">
      <c r="EK65294" s="598"/>
    </row>
    <row r="65295" spans="141:141">
      <c r="EK65295" s="598"/>
    </row>
    <row r="65296" spans="141:141">
      <c r="EK65296" s="598"/>
    </row>
    <row r="65297" spans="141:141">
      <c r="EK65297" s="598"/>
    </row>
    <row r="65298" spans="141:141">
      <c r="EK65298" s="598"/>
    </row>
    <row r="65299" spans="141:141">
      <c r="EK65299" s="598"/>
    </row>
    <row r="65300" spans="141:141">
      <c r="EK65300" s="598"/>
    </row>
    <row r="65301" spans="141:141">
      <c r="EK65301" s="598"/>
    </row>
    <row r="65302" spans="141:141">
      <c r="EK65302" s="598"/>
    </row>
    <row r="65303" spans="141:141">
      <c r="EK65303" s="598"/>
    </row>
    <row r="65304" spans="141:141">
      <c r="EK65304" s="598"/>
    </row>
    <row r="65305" spans="141:141">
      <c r="EK65305" s="598"/>
    </row>
    <row r="65306" spans="141:141">
      <c r="EK65306" s="598"/>
    </row>
    <row r="65307" spans="141:141">
      <c r="EK65307" s="598"/>
    </row>
    <row r="65308" spans="141:141">
      <c r="EK65308" s="598"/>
    </row>
    <row r="65309" spans="141:141">
      <c r="EK65309" s="598"/>
    </row>
    <row r="65310" spans="141:141">
      <c r="EK65310" s="598"/>
    </row>
    <row r="65311" spans="141:141">
      <c r="EK65311" s="598"/>
    </row>
    <row r="65312" spans="141:141">
      <c r="EK65312" s="598"/>
    </row>
    <row r="65313" spans="141:141">
      <c r="EK65313" s="598"/>
    </row>
    <row r="65314" spans="141:141">
      <c r="EK65314" s="598"/>
    </row>
    <row r="65315" spans="141:141">
      <c r="EK65315" s="598"/>
    </row>
    <row r="65316" spans="141:141">
      <c r="EK65316" s="598"/>
    </row>
    <row r="65317" spans="141:141">
      <c r="EK65317" s="598"/>
    </row>
    <row r="65318" spans="141:141">
      <c r="EK65318" s="598"/>
    </row>
    <row r="65319" spans="141:141">
      <c r="EK65319" s="598"/>
    </row>
    <row r="65320" spans="141:141">
      <c r="EK65320" s="598"/>
    </row>
    <row r="65321" spans="141:141">
      <c r="EK65321" s="598"/>
    </row>
    <row r="65322" spans="141:141">
      <c r="EK65322" s="598"/>
    </row>
    <row r="65323" spans="141:141">
      <c r="EK65323" s="598"/>
    </row>
    <row r="65324" spans="141:141">
      <c r="EK65324" s="598"/>
    </row>
    <row r="65325" spans="141:141">
      <c r="EK65325" s="598"/>
    </row>
    <row r="65326" spans="141:141">
      <c r="EK65326" s="598"/>
    </row>
    <row r="65327" spans="141:141">
      <c r="EK65327" s="598"/>
    </row>
    <row r="65328" spans="141:141">
      <c r="EK65328" s="598"/>
    </row>
    <row r="65329" spans="141:141">
      <c r="EK65329" s="598"/>
    </row>
    <row r="65330" spans="141:141">
      <c r="EK65330" s="598"/>
    </row>
    <row r="65331" spans="141:141">
      <c r="EK65331" s="598"/>
    </row>
    <row r="65332" spans="141:141">
      <c r="EK65332" s="598"/>
    </row>
    <row r="65333" spans="141:141">
      <c r="EK65333" s="598"/>
    </row>
    <row r="65334" spans="141:141">
      <c r="EK65334" s="598"/>
    </row>
    <row r="65335" spans="141:141">
      <c r="EK65335" s="598"/>
    </row>
    <row r="65336" spans="141:141">
      <c r="EK65336" s="598"/>
    </row>
    <row r="65337" spans="141:141">
      <c r="EK65337" s="598"/>
    </row>
    <row r="65338" spans="141:141">
      <c r="EK65338" s="598"/>
    </row>
    <row r="65339" spans="141:141">
      <c r="EK65339" s="598"/>
    </row>
    <row r="65340" spans="141:141">
      <c r="EK65340" s="598"/>
    </row>
    <row r="65341" spans="141:141">
      <c r="EK65341" s="598"/>
    </row>
    <row r="65342" spans="141:141">
      <c r="EK65342" s="598"/>
    </row>
    <row r="65343" spans="141:141">
      <c r="EK65343" s="598"/>
    </row>
    <row r="65344" spans="141:141">
      <c r="EK65344" s="598"/>
    </row>
    <row r="65345" spans="141:141">
      <c r="EK65345" s="598"/>
    </row>
    <row r="65346" spans="141:141">
      <c r="EK65346" s="598"/>
    </row>
    <row r="65347" spans="141:141">
      <c r="EK65347" s="598"/>
    </row>
    <row r="65348" spans="141:141">
      <c r="EK65348" s="598"/>
    </row>
    <row r="65349" spans="141:141">
      <c r="EK65349" s="598"/>
    </row>
    <row r="65350" spans="141:141">
      <c r="EK65350" s="598"/>
    </row>
    <row r="65351" spans="141:141">
      <c r="EK65351" s="598"/>
    </row>
    <row r="65352" spans="141:141">
      <c r="EK65352" s="598"/>
    </row>
    <row r="65353" spans="141:141">
      <c r="EK65353" s="598"/>
    </row>
    <row r="65354" spans="141:141">
      <c r="EK65354" s="598"/>
    </row>
    <row r="65355" spans="141:141">
      <c r="EK65355" s="598"/>
    </row>
    <row r="65356" spans="141:141">
      <c r="EK65356" s="598"/>
    </row>
    <row r="65357" spans="141:141">
      <c r="EK65357" s="598"/>
    </row>
    <row r="65358" spans="141:141">
      <c r="EK65358" s="598"/>
    </row>
    <row r="65359" spans="141:141">
      <c r="EK65359" s="598"/>
    </row>
    <row r="65360" spans="141:141">
      <c r="EK65360" s="598"/>
    </row>
    <row r="65361" spans="141:141">
      <c r="EK65361" s="598"/>
    </row>
    <row r="65362" spans="141:141">
      <c r="EK65362" s="598"/>
    </row>
    <row r="65363" spans="141:141">
      <c r="EK65363" s="598"/>
    </row>
    <row r="65364" spans="141:141">
      <c r="EK65364" s="598"/>
    </row>
    <row r="65365" spans="141:141">
      <c r="EK65365" s="598"/>
    </row>
    <row r="65366" spans="141:141">
      <c r="EK65366" s="598"/>
    </row>
    <row r="65367" spans="141:141">
      <c r="EK65367" s="598"/>
    </row>
    <row r="65368" spans="141:141">
      <c r="EK65368" s="598"/>
    </row>
    <row r="65369" spans="141:141">
      <c r="EK65369" s="598"/>
    </row>
    <row r="65370" spans="141:141">
      <c r="EK65370" s="598"/>
    </row>
    <row r="65371" spans="141:141">
      <c r="EK65371" s="598"/>
    </row>
    <row r="65372" spans="141:141">
      <c r="EK65372" s="598"/>
    </row>
    <row r="65373" spans="141:141">
      <c r="EK65373" s="598"/>
    </row>
    <row r="65374" spans="141:141">
      <c r="EK65374" s="598"/>
    </row>
    <row r="65375" spans="141:141">
      <c r="EK65375" s="598"/>
    </row>
    <row r="65376" spans="141:141">
      <c r="EK65376" s="598"/>
    </row>
    <row r="65377" spans="141:141">
      <c r="EK65377" s="598"/>
    </row>
    <row r="65378" spans="141:141">
      <c r="EK65378" s="598"/>
    </row>
    <row r="65379" spans="141:141">
      <c r="EK65379" s="598"/>
    </row>
    <row r="65380" spans="141:141">
      <c r="EK65380" s="598"/>
    </row>
    <row r="65381" spans="141:141">
      <c r="EK65381" s="598"/>
    </row>
    <row r="65382" spans="141:141">
      <c r="EK65382" s="598"/>
    </row>
    <row r="65383" spans="141:141">
      <c r="EK65383" s="598"/>
    </row>
    <row r="65384" spans="141:141">
      <c r="EK65384" s="598"/>
    </row>
    <row r="65385" spans="141:141">
      <c r="EK65385" s="598"/>
    </row>
    <row r="65386" spans="141:141">
      <c r="EK65386" s="598"/>
    </row>
    <row r="65387" spans="141:141">
      <c r="EK65387" s="598"/>
    </row>
    <row r="65388" spans="141:141">
      <c r="EK65388" s="598"/>
    </row>
    <row r="65389" spans="141:141">
      <c r="EK65389" s="598"/>
    </row>
    <row r="65390" spans="141:141">
      <c r="EK65390" s="598"/>
    </row>
    <row r="65391" spans="141:141">
      <c r="EK65391" s="598"/>
    </row>
    <row r="65392" spans="141:141">
      <c r="EK65392" s="598"/>
    </row>
    <row r="65393" spans="141:141">
      <c r="EK65393" s="598"/>
    </row>
    <row r="65394" spans="141:141">
      <c r="EK65394" s="598"/>
    </row>
    <row r="65395" spans="141:141">
      <c r="EK65395" s="598"/>
    </row>
    <row r="65396" spans="141:141">
      <c r="EK65396" s="598"/>
    </row>
    <row r="65397" spans="141:141">
      <c r="EK65397" s="598"/>
    </row>
    <row r="65398" spans="141:141">
      <c r="EK65398" s="598"/>
    </row>
    <row r="65399" spans="141:141">
      <c r="EK65399" s="598"/>
    </row>
    <row r="65400" spans="141:141">
      <c r="EK65400" s="598"/>
    </row>
    <row r="65401" spans="141:141">
      <c r="EK65401" s="598"/>
    </row>
    <row r="65402" spans="141:141">
      <c r="EK65402" s="598"/>
    </row>
    <row r="65403" spans="141:141">
      <c r="EK65403" s="598"/>
    </row>
    <row r="65404" spans="141:141">
      <c r="EK65404" s="598"/>
    </row>
    <row r="65405" spans="141:141">
      <c r="EK65405" s="598"/>
    </row>
    <row r="65406" spans="141:141">
      <c r="EK65406" s="598"/>
    </row>
    <row r="65407" spans="141:141">
      <c r="EK65407" s="598"/>
    </row>
    <row r="65408" spans="141:141">
      <c r="EK65408" s="598"/>
    </row>
    <row r="65409" spans="141:141">
      <c r="EK65409" s="598"/>
    </row>
    <row r="65410" spans="141:141">
      <c r="EK65410" s="598"/>
    </row>
    <row r="65411" spans="141:141">
      <c r="EK65411" s="598"/>
    </row>
    <row r="65412" spans="141:141">
      <c r="EK65412" s="598"/>
    </row>
    <row r="65413" spans="141:141">
      <c r="EK65413" s="598"/>
    </row>
    <row r="65414" spans="141:141">
      <c r="EK65414" s="598"/>
    </row>
    <row r="65415" spans="141:141">
      <c r="EK65415" s="598"/>
    </row>
    <row r="65416" spans="141:141">
      <c r="EK65416" s="598"/>
    </row>
    <row r="65417" spans="141:141">
      <c r="EK65417" s="598"/>
    </row>
    <row r="65418" spans="141:141">
      <c r="EK65418" s="598"/>
    </row>
    <row r="65419" spans="141:141">
      <c r="EK65419" s="598"/>
    </row>
    <row r="65420" spans="141:141">
      <c r="EK65420" s="598"/>
    </row>
    <row r="65421" spans="141:141">
      <c r="EK65421" s="598"/>
    </row>
    <row r="65422" spans="141:141">
      <c r="EK65422" s="598"/>
    </row>
    <row r="65423" spans="141:141">
      <c r="EK65423" s="598"/>
    </row>
    <row r="65424" spans="141:141">
      <c r="EK65424" s="598"/>
    </row>
    <row r="65425" spans="141:141">
      <c r="EK65425" s="598"/>
    </row>
    <row r="65426" spans="141:141">
      <c r="EK65426" s="598"/>
    </row>
    <row r="65427" spans="141:141">
      <c r="EK65427" s="598"/>
    </row>
    <row r="65428" spans="141:141">
      <c r="EK65428" s="598"/>
    </row>
    <row r="65429" spans="141:141">
      <c r="EK65429" s="598"/>
    </row>
    <row r="65430" spans="141:141">
      <c r="EK65430" s="598"/>
    </row>
    <row r="65431" spans="141:141">
      <c r="EK65431" s="598"/>
    </row>
    <row r="65432" spans="141:141">
      <c r="EK65432" s="598"/>
    </row>
    <row r="65433" spans="141:141">
      <c r="EK65433" s="598"/>
    </row>
    <row r="65434" spans="141:141">
      <c r="EK65434" s="598"/>
    </row>
    <row r="65435" spans="141:141">
      <c r="EK65435" s="598"/>
    </row>
    <row r="65436" spans="141:141">
      <c r="EK65436" s="598"/>
    </row>
    <row r="65437" spans="141:141">
      <c r="EK65437" s="598"/>
    </row>
    <row r="65438" spans="141:141">
      <c r="EK65438" s="598"/>
    </row>
    <row r="65439" spans="141:141">
      <c r="EK65439" s="598"/>
    </row>
    <row r="65440" spans="141:141">
      <c r="EK65440" s="598"/>
    </row>
    <row r="65441" spans="141:141">
      <c r="EK65441" s="598"/>
    </row>
    <row r="65442" spans="141:141">
      <c r="EK65442" s="598"/>
    </row>
    <row r="65443" spans="141:141">
      <c r="EK65443" s="598"/>
    </row>
    <row r="65444" spans="141:141">
      <c r="EK65444" s="598"/>
    </row>
    <row r="65445" spans="141:141">
      <c r="EK65445" s="598"/>
    </row>
    <row r="65446" spans="141:141">
      <c r="EK65446" s="598"/>
    </row>
    <row r="65447" spans="141:141">
      <c r="EK65447" s="598"/>
    </row>
    <row r="65448" spans="141:141">
      <c r="EK65448" s="598"/>
    </row>
    <row r="65449" spans="141:141">
      <c r="EK65449" s="598"/>
    </row>
    <row r="65450" spans="141:141">
      <c r="EK65450" s="598"/>
    </row>
    <row r="65451" spans="141:141">
      <c r="EK65451" s="598"/>
    </row>
    <row r="65452" spans="141:141">
      <c r="EK65452" s="598"/>
    </row>
    <row r="65453" spans="141:141">
      <c r="EK65453" s="598"/>
    </row>
    <row r="65454" spans="141:141">
      <c r="EK65454" s="598"/>
    </row>
    <row r="65455" spans="141:141">
      <c r="EK65455" s="598"/>
    </row>
    <row r="65456" spans="141:141">
      <c r="EK65456" s="598"/>
    </row>
    <row r="65457" spans="141:141">
      <c r="EK65457" s="598"/>
    </row>
    <row r="65458" spans="141:141">
      <c r="EK65458" s="598"/>
    </row>
    <row r="65459" spans="141:141">
      <c r="EK65459" s="598"/>
    </row>
    <row r="65460" spans="141:141">
      <c r="EK65460" s="598"/>
    </row>
    <row r="65461" spans="141:141">
      <c r="EK65461" s="598"/>
    </row>
    <row r="65462" spans="141:141">
      <c r="EK65462" s="598"/>
    </row>
    <row r="65463" spans="141:141">
      <c r="EK65463" s="598"/>
    </row>
    <row r="65464" spans="141:141">
      <c r="EK65464" s="598"/>
    </row>
    <row r="65465" spans="141:141">
      <c r="EK65465" s="598"/>
    </row>
    <row r="65466" spans="141:141">
      <c r="EK65466" s="598"/>
    </row>
    <row r="65467" spans="141:141">
      <c r="EK65467" s="598"/>
    </row>
    <row r="65468" spans="141:141">
      <c r="EK65468" s="598"/>
    </row>
    <row r="65469" spans="141:141">
      <c r="EK65469" s="598"/>
    </row>
    <row r="65470" spans="141:141">
      <c r="EK65470" s="598"/>
    </row>
    <row r="65471" spans="141:141">
      <c r="EK65471" s="598"/>
    </row>
    <row r="65472" spans="141:141">
      <c r="EK65472" s="598"/>
    </row>
    <row r="65473" spans="141:141">
      <c r="EK65473" s="598"/>
    </row>
    <row r="65474" spans="141:141">
      <c r="EK65474" s="598"/>
    </row>
    <row r="65475" spans="141:141">
      <c r="EK65475" s="598"/>
    </row>
    <row r="65476" spans="141:141">
      <c r="EK65476" s="598"/>
    </row>
    <row r="65477" spans="141:141">
      <c r="EK65477" s="598"/>
    </row>
    <row r="65478" spans="141:141">
      <c r="EK65478" s="598"/>
    </row>
    <row r="65479" spans="141:141">
      <c r="EK65479" s="598"/>
    </row>
    <row r="65480" spans="141:141">
      <c r="EK65480" s="598"/>
    </row>
    <row r="65481" spans="141:141">
      <c r="EK65481" s="598"/>
    </row>
    <row r="65482" spans="141:141">
      <c r="EK65482" s="598"/>
    </row>
    <row r="65483" spans="141:141">
      <c r="EK65483" s="598"/>
    </row>
    <row r="65484" spans="141:141">
      <c r="EK65484" s="598"/>
    </row>
    <row r="65485" spans="141:141">
      <c r="EK65485" s="598"/>
    </row>
    <row r="65486" spans="141:141">
      <c r="EK65486" s="598"/>
    </row>
    <row r="65487" spans="141:141">
      <c r="EK65487" s="598"/>
    </row>
    <row r="65488" spans="141:141">
      <c r="EK65488" s="598"/>
    </row>
    <row r="65489" spans="141:141">
      <c r="EK65489" s="598"/>
    </row>
    <row r="65490" spans="141:141">
      <c r="EK65490" s="598"/>
    </row>
    <row r="65491" spans="141:141">
      <c r="EK65491" s="598"/>
    </row>
    <row r="65492" spans="141:141">
      <c r="EK65492" s="598"/>
    </row>
    <row r="65493" spans="141:141">
      <c r="EK65493" s="598"/>
    </row>
    <row r="65494" spans="141:141">
      <c r="EK65494" s="598"/>
    </row>
    <row r="65495" spans="141:141">
      <c r="EK65495" s="598"/>
    </row>
    <row r="65496" spans="141:141">
      <c r="EK65496" s="598"/>
    </row>
    <row r="65497" spans="141:141">
      <c r="EK65497" s="598"/>
    </row>
    <row r="65498" spans="141:141">
      <c r="EK65498" s="598"/>
    </row>
    <row r="65499" spans="141:141">
      <c r="EK65499" s="598"/>
    </row>
    <row r="65500" spans="141:141">
      <c r="EK65500" s="598"/>
    </row>
    <row r="65501" spans="141:141">
      <c r="EK65501" s="598"/>
    </row>
    <row r="65502" spans="141:141">
      <c r="EK65502" s="598"/>
    </row>
    <row r="65503" spans="141:141">
      <c r="EK65503" s="598"/>
    </row>
    <row r="65504" spans="141:141">
      <c r="EK65504" s="598"/>
    </row>
    <row r="65505" spans="141:141">
      <c r="EK65505" s="598"/>
    </row>
    <row r="65506" spans="141:141">
      <c r="EK65506" s="598"/>
    </row>
    <row r="65507" spans="141:141">
      <c r="EK65507" s="598"/>
    </row>
    <row r="65508" spans="141:141">
      <c r="EK65508" s="598"/>
    </row>
    <row r="65509" spans="141:141">
      <c r="EK65509" s="598"/>
    </row>
    <row r="65510" spans="141:141">
      <c r="EK65510" s="598"/>
    </row>
    <row r="65511" spans="141:141">
      <c r="EK65511" s="598"/>
    </row>
    <row r="65512" spans="141:141">
      <c r="EK65512" s="598"/>
    </row>
    <row r="65513" spans="141:141">
      <c r="EK65513" s="598"/>
    </row>
    <row r="65514" spans="141:141">
      <c r="EK65514" s="598"/>
    </row>
    <row r="65515" spans="141:141">
      <c r="EK65515" s="598"/>
    </row>
    <row r="65516" spans="141:141">
      <c r="EK65516" s="598"/>
    </row>
    <row r="65517" spans="141:141">
      <c r="EK65517" s="598"/>
    </row>
    <row r="65518" spans="141:141">
      <c r="EK65518" s="598"/>
    </row>
    <row r="65519" spans="141:141">
      <c r="EK65519" s="598"/>
    </row>
    <row r="65520" spans="141:141">
      <c r="EK65520" s="598"/>
    </row>
    <row r="65521" spans="141:141">
      <c r="EK65521" s="598"/>
    </row>
    <row r="65522" spans="141:141">
      <c r="EK65522" s="598"/>
    </row>
    <row r="65523" spans="141:141">
      <c r="EK65523" s="598"/>
    </row>
    <row r="65524" spans="141:141">
      <c r="EK65524" s="598"/>
    </row>
    <row r="65525" spans="141:141">
      <c r="EK65525" s="598"/>
    </row>
    <row r="65526" spans="141:141">
      <c r="EK65526" s="598"/>
    </row>
    <row r="65527" spans="141:141">
      <c r="EK65527" s="598"/>
    </row>
    <row r="65528" spans="141:141">
      <c r="EK65528" s="598"/>
    </row>
    <row r="65529" spans="141:141">
      <c r="EK65529" s="598"/>
    </row>
    <row r="65530" spans="141:141">
      <c r="EK65530" s="598"/>
    </row>
    <row r="65531" spans="141:141">
      <c r="EK65531" s="598"/>
    </row>
    <row r="65532" spans="141:141">
      <c r="EK65532" s="598"/>
    </row>
    <row r="65533" spans="141:141">
      <c r="EK65533" s="598"/>
    </row>
    <row r="65534" spans="141:141">
      <c r="EK65534" s="598"/>
    </row>
    <row r="65535" spans="141:141">
      <c r="EK65535" s="598"/>
    </row>
    <row r="65536" spans="141:141">
      <c r="EK65536" s="598"/>
    </row>
  </sheetData>
  <sheetProtection password="E4CC" sheet="1" formatCells="0" formatColumns="0" formatRows="0" autoFilter="0"/>
  <mergeCells count="244">
    <mergeCell ref="GE6:GE8"/>
    <mergeCell ref="AZ8:AZ9"/>
    <mergeCell ref="BE6:BE9"/>
    <mergeCell ref="BB6:BB9"/>
    <mergeCell ref="BC6:BD7"/>
    <mergeCell ref="BF6:BF9"/>
    <mergeCell ref="BQ6:BQ9"/>
    <mergeCell ref="BH6:BH9"/>
    <mergeCell ref="FH8:GD8"/>
    <mergeCell ref="BL6:BL9"/>
    <mergeCell ref="EK5:FG5"/>
    <mergeCell ref="BR6:BR9"/>
    <mergeCell ref="BS6:BS9"/>
    <mergeCell ref="DN8:EJ8"/>
    <mergeCell ref="CQ8:DM8"/>
    <mergeCell ref="EK8:FG8"/>
    <mergeCell ref="BT8:CP8"/>
    <mergeCell ref="AC8:AC9"/>
    <mergeCell ref="AI8:AI9"/>
    <mergeCell ref="AD6:AE6"/>
    <mergeCell ref="AE8:AE9"/>
    <mergeCell ref="AF7:AG7"/>
    <mergeCell ref="AD7:AE7"/>
    <mergeCell ref="BM6:BM9"/>
    <mergeCell ref="BN6:BN9"/>
    <mergeCell ref="BO6:BO9"/>
    <mergeCell ref="BK6:BK9"/>
    <mergeCell ref="BI6:BI9"/>
    <mergeCell ref="AP6:AQ6"/>
    <mergeCell ref="B110:C110"/>
    <mergeCell ref="D110:E110"/>
    <mergeCell ref="B108:C108"/>
    <mergeCell ref="B109:C109"/>
    <mergeCell ref="D109:E109"/>
    <mergeCell ref="H93:I93"/>
    <mergeCell ref="H86:I86"/>
    <mergeCell ref="H88:I88"/>
    <mergeCell ref="J90:K90"/>
    <mergeCell ref="B90:C90"/>
    <mergeCell ref="H90:I90"/>
    <mergeCell ref="B104:C104"/>
    <mergeCell ref="B105:C105"/>
    <mergeCell ref="B102:C102"/>
    <mergeCell ref="B98:C98"/>
    <mergeCell ref="B99:C99"/>
    <mergeCell ref="D97:G97"/>
    <mergeCell ref="H97:I97"/>
    <mergeCell ref="J95:K95"/>
    <mergeCell ref="D93:G93"/>
    <mergeCell ref="H96:I96"/>
    <mergeCell ref="J96:K96"/>
    <mergeCell ref="D95:G95"/>
    <mergeCell ref="H95:I95"/>
    <mergeCell ref="T7:U7"/>
    <mergeCell ref="P7:Q7"/>
    <mergeCell ref="B106:C106"/>
    <mergeCell ref="B107:C107"/>
    <mergeCell ref="P6:Q6"/>
    <mergeCell ref="T6:U6"/>
    <mergeCell ref="I8:I9"/>
    <mergeCell ref="T10:U10"/>
    <mergeCell ref="AT1:BQ1"/>
    <mergeCell ref="AT2:BQ2"/>
    <mergeCell ref="AZ7:BA7"/>
    <mergeCell ref="BD8:BD9"/>
    <mergeCell ref="AV6:AW6"/>
    <mergeCell ref="AV7:AW7"/>
    <mergeCell ref="AT6:AU6"/>
    <mergeCell ref="AX7:AY7"/>
    <mergeCell ref="AT7:AU7"/>
    <mergeCell ref="BG6:BG9"/>
    <mergeCell ref="BE83:BL83"/>
    <mergeCell ref="BA8:BA9"/>
    <mergeCell ref="BP6:BP9"/>
    <mergeCell ref="BJ6:BJ9"/>
    <mergeCell ref="Z6:AA6"/>
    <mergeCell ref="Z7:AA7"/>
    <mergeCell ref="AJ7:AK7"/>
    <mergeCell ref="AK8:AK9"/>
    <mergeCell ref="AH8:AH9"/>
    <mergeCell ref="AN6:AO6"/>
    <mergeCell ref="AN7:AO7"/>
    <mergeCell ref="AR7:AS7"/>
    <mergeCell ref="AJ6:AK6"/>
    <mergeCell ref="AL8:AL9"/>
    <mergeCell ref="AO8:AO9"/>
    <mergeCell ref="AM8:AM9"/>
    <mergeCell ref="AJ8:AJ9"/>
    <mergeCell ref="AH7:AI7"/>
    <mergeCell ref="BE82:BL82"/>
    <mergeCell ref="AP7:AQ7"/>
    <mergeCell ref="AL6:AM6"/>
    <mergeCell ref="AL7:AM7"/>
    <mergeCell ref="AV8:AV9"/>
    <mergeCell ref="BC8:BC9"/>
    <mergeCell ref="AX8:AX9"/>
    <mergeCell ref="AY8:AY9"/>
    <mergeCell ref="AX6:AY6"/>
    <mergeCell ref="AZ6:BA6"/>
    <mergeCell ref="AX10:AY10"/>
    <mergeCell ref="A1:S1"/>
    <mergeCell ref="A2:S2"/>
    <mergeCell ref="G3:H3"/>
    <mergeCell ref="D3:F3"/>
    <mergeCell ref="B8:B9"/>
    <mergeCell ref="F8:G8"/>
    <mergeCell ref="L7:M7"/>
    <mergeCell ref="A6:A9"/>
    <mergeCell ref="R6:S6"/>
    <mergeCell ref="L8:L9"/>
    <mergeCell ref="N5:R5"/>
    <mergeCell ref="L6:M6"/>
    <mergeCell ref="D5:L5"/>
    <mergeCell ref="B6:G6"/>
    <mergeCell ref="M8:M9"/>
    <mergeCell ref="J8:J9"/>
    <mergeCell ref="P8:P9"/>
    <mergeCell ref="R8:R9"/>
    <mergeCell ref="K8:K9"/>
    <mergeCell ref="N7:O7"/>
    <mergeCell ref="N8:N9"/>
    <mergeCell ref="A4:BQ4"/>
    <mergeCell ref="N6:O6"/>
    <mergeCell ref="R7:S7"/>
    <mergeCell ref="H6:I6"/>
    <mergeCell ref="H7:I7"/>
    <mergeCell ref="J7:K7"/>
    <mergeCell ref="J6:K6"/>
    <mergeCell ref="B7:G7"/>
    <mergeCell ref="E8:E9"/>
    <mergeCell ref="H8:H9"/>
    <mergeCell ref="AK82:AW82"/>
    <mergeCell ref="AR10:AS10"/>
    <mergeCell ref="AP10:AQ10"/>
    <mergeCell ref="AN10:AO10"/>
    <mergeCell ref="T8:T9"/>
    <mergeCell ref="X8:X9"/>
    <mergeCell ref="Y8:Y9"/>
    <mergeCell ref="V8:V9"/>
    <mergeCell ref="W8:W9"/>
    <mergeCell ref="AD10:AE10"/>
    <mergeCell ref="AF6:AG6"/>
    <mergeCell ref="AR6:AS6"/>
    <mergeCell ref="X6:Y6"/>
    <mergeCell ref="AH6:AI6"/>
    <mergeCell ref="V6:W6"/>
    <mergeCell ref="AB6:AC6"/>
    <mergeCell ref="AB7:AC7"/>
    <mergeCell ref="AZ82:BD82"/>
    <mergeCell ref="AZ83:BD83"/>
    <mergeCell ref="AT8:AT9"/>
    <mergeCell ref="AU8:AU9"/>
    <mergeCell ref="AW8:AW9"/>
    <mergeCell ref="AK83:AW83"/>
    <mergeCell ref="AT10:AU10"/>
    <mergeCell ref="AV10:AW10"/>
    <mergeCell ref="AL10:AM10"/>
    <mergeCell ref="AP8:AP9"/>
    <mergeCell ref="AN8:AN9"/>
    <mergeCell ref="AS8:AS9"/>
    <mergeCell ref="AR8:AR9"/>
    <mergeCell ref="AQ8:AQ9"/>
    <mergeCell ref="AJ10:AK10"/>
    <mergeCell ref="AH10:AI10"/>
    <mergeCell ref="D83:G83"/>
    <mergeCell ref="D84:G84"/>
    <mergeCell ref="P10:Q10"/>
    <mergeCell ref="AB10:AC10"/>
    <mergeCell ref="V10:W10"/>
    <mergeCell ref="N10:O10"/>
    <mergeCell ref="R10:S10"/>
    <mergeCell ref="C10:D10"/>
    <mergeCell ref="L82:AG82"/>
    <mergeCell ref="AF10:AG10"/>
    <mergeCell ref="Q8:Q9"/>
    <mergeCell ref="L10:M10"/>
    <mergeCell ref="J83:K83"/>
    <mergeCell ref="J10:K10"/>
    <mergeCell ref="L83:AG83"/>
    <mergeCell ref="O8:O9"/>
    <mergeCell ref="S8:S9"/>
    <mergeCell ref="AD8:AD9"/>
    <mergeCell ref="C8:D9"/>
    <mergeCell ref="U8:U9"/>
    <mergeCell ref="X10:Y10"/>
    <mergeCell ref="AG8:AG9"/>
    <mergeCell ref="AF8:AF9"/>
    <mergeCell ref="Z8:Z9"/>
    <mergeCell ref="AA8:AA9"/>
    <mergeCell ref="V7:W7"/>
    <mergeCell ref="X7:Y7"/>
    <mergeCell ref="Z10:AA10"/>
    <mergeCell ref="AB8:AB9"/>
    <mergeCell ref="B93:C93"/>
    <mergeCell ref="B94:C94"/>
    <mergeCell ref="J93:K93"/>
    <mergeCell ref="H94:I94"/>
    <mergeCell ref="B95:C95"/>
    <mergeCell ref="H92:I92"/>
    <mergeCell ref="J92:K92"/>
    <mergeCell ref="B84:C84"/>
    <mergeCell ref="B85:C85"/>
    <mergeCell ref="D85:G85"/>
    <mergeCell ref="H89:I89"/>
    <mergeCell ref="H87:I87"/>
    <mergeCell ref="B87:C87"/>
    <mergeCell ref="D86:G86"/>
    <mergeCell ref="D87:G87"/>
    <mergeCell ref="H84:I84"/>
    <mergeCell ref="B86:C86"/>
    <mergeCell ref="J84:K84"/>
    <mergeCell ref="J91:K91"/>
    <mergeCell ref="J89:K89"/>
    <mergeCell ref="J85:K85"/>
    <mergeCell ref="J87:K87"/>
    <mergeCell ref="J86:K86"/>
    <mergeCell ref="J88:K88"/>
    <mergeCell ref="B89:C89"/>
    <mergeCell ref="B88:C88"/>
    <mergeCell ref="D89:G89"/>
    <mergeCell ref="A82:G82"/>
    <mergeCell ref="H10:I10"/>
    <mergeCell ref="H82:I82"/>
    <mergeCell ref="H83:I83"/>
    <mergeCell ref="A83:C83"/>
    <mergeCell ref="J82:K82"/>
    <mergeCell ref="D88:G88"/>
    <mergeCell ref="H85:I85"/>
    <mergeCell ref="B103:C103"/>
    <mergeCell ref="B97:C97"/>
    <mergeCell ref="D94:G94"/>
    <mergeCell ref="B96:C96"/>
    <mergeCell ref="J94:K94"/>
    <mergeCell ref="D91:G91"/>
    <mergeCell ref="H91:I91"/>
    <mergeCell ref="A92:G92"/>
    <mergeCell ref="A91:C91"/>
    <mergeCell ref="H99:I99"/>
    <mergeCell ref="J99:K99"/>
    <mergeCell ref="D98:G98"/>
    <mergeCell ref="H98:I98"/>
    <mergeCell ref="J97:K97"/>
    <mergeCell ref="D96:G96"/>
    <mergeCell ref="J98:K98"/>
  </mergeCells>
  <phoneticPr fontId="9" type="noConversion"/>
  <conditionalFormatting sqref="BL11:BL80 BN11:BN80">
    <cfRule type="cellIs" dxfId="34" priority="3" stopIfTrue="1" operator="lessThanOrEqual">
      <formula>5.5</formula>
    </cfRule>
  </conditionalFormatting>
  <conditionalFormatting sqref="BM11:BM80 BO11:BP80">
    <cfRule type="cellIs" dxfId="33" priority="4" stopIfTrue="1" operator="equal">
      <formula>"Y"</formula>
    </cfRule>
  </conditionalFormatting>
  <conditionalFormatting sqref="BH11:BH80 BJ11:BJ80">
    <cfRule type="cellIs" dxfId="32" priority="8" stopIfTrue="1" operator="lessThanOrEqual">
      <formula>34</formula>
    </cfRule>
  </conditionalFormatting>
  <conditionalFormatting sqref="BK1:BK5 BK11:BK65536">
    <cfRule type="cellIs" dxfId="31" priority="12" stopIfTrue="1" operator="greaterThan">
      <formula>24</formula>
    </cfRule>
  </conditionalFormatting>
  <conditionalFormatting sqref="H11:Z80 AB11:AB80 AD11:AR80 AT11:AT80 AV11:AV80 AX11:AX80 AZ11:BA80">
    <cfRule type="cellIs" dxfId="30" priority="13" stopIfTrue="1" operator="lessThan">
      <formula>4</formula>
    </cfRule>
  </conditionalFormatting>
  <conditionalFormatting sqref="BS11:BS80">
    <cfRule type="cellIs" dxfId="29" priority="14" stopIfTrue="1" operator="greaterThan">
      <formula>24</formula>
    </cfRule>
  </conditionalFormatting>
  <printOptions horizontalCentered="1"/>
  <pageMargins left="0" right="0" top="0.25" bottom="0.5" header="0.25" footer="0.25"/>
  <pageSetup paperSize="8" scale="42" fitToHeight="2" orientation="landscape" horizontalDpi="1200" verticalDpi="1200" r:id="rId1"/>
  <headerFooter alignWithMargins="0"/>
</worksheet>
</file>

<file path=xl/worksheets/sheet8.xml><?xml version="1.0" encoding="utf-8"?>
<worksheet xmlns="http://schemas.openxmlformats.org/spreadsheetml/2006/main" xmlns:r="http://schemas.openxmlformats.org/officeDocument/2006/relationships">
  <sheetPr codeName="Sheet1">
    <tabColor rgb="FFFF0000"/>
    <pageSetUpPr fitToPage="1"/>
  </sheetPr>
  <dimension ref="A1:EZ99"/>
  <sheetViews>
    <sheetView topLeftCell="A52" zoomScale="70" zoomScaleNormal="70" workbookViewId="0">
      <selection activeCell="O63" sqref="O63"/>
    </sheetView>
  </sheetViews>
  <sheetFormatPr defaultRowHeight="12.75"/>
  <cols>
    <col min="1" max="1" width="5" style="2" bestFit="1" customWidth="1"/>
    <col min="2" max="2" width="11.28515625" style="2" customWidth="1"/>
    <col min="3" max="3" width="24.28515625" style="2" bestFit="1" customWidth="1"/>
    <col min="4" max="4" width="10.140625" style="2" bestFit="1" customWidth="1"/>
    <col min="5" max="5" width="5.140625" style="2" customWidth="1"/>
    <col min="6" max="7" width="4.42578125" style="2" customWidth="1"/>
    <col min="8" max="8" width="6.42578125" style="2" customWidth="1"/>
    <col min="9" max="9" width="5.85546875" style="2" customWidth="1"/>
    <col min="10" max="19" width="6.42578125" style="36" customWidth="1"/>
    <col min="20" max="53" width="6.42578125" style="2" customWidth="1"/>
    <col min="54" max="54" width="7.7109375" style="2" customWidth="1"/>
    <col min="55" max="56" width="10.7109375" style="2" customWidth="1"/>
    <col min="57" max="57" width="18.28515625" style="2" customWidth="1"/>
    <col min="58" max="58" width="13.140625" style="2" customWidth="1"/>
    <col min="59" max="62" width="6.7109375" style="2" customWidth="1"/>
    <col min="63" max="66" width="6.7109375" style="109" customWidth="1"/>
    <col min="67" max="67" width="12.7109375" style="109" customWidth="1"/>
    <col min="68" max="68" width="15.7109375" style="2" customWidth="1"/>
    <col min="69" max="69" width="7" style="2" hidden="1" customWidth="1"/>
    <col min="70" max="71" width="6.42578125" style="12" hidden="1" customWidth="1"/>
    <col min="72" max="80" width="6.42578125" style="2" hidden="1" customWidth="1"/>
    <col min="81" max="81" width="7" style="2" hidden="1" customWidth="1"/>
    <col min="82" max="92" width="6" style="2" hidden="1" customWidth="1"/>
    <col min="93" max="93" width="7.85546875" style="2" hidden="1" customWidth="1"/>
    <col min="94" max="96" width="6.28515625" style="2" hidden="1" customWidth="1"/>
    <col min="97" max="104" width="6.28515625" style="12" hidden="1" customWidth="1"/>
    <col min="105" max="105" width="7.5703125" style="12" hidden="1" customWidth="1"/>
    <col min="106" max="127" width="6.28515625" style="2" hidden="1" customWidth="1"/>
    <col min="128" max="128" width="7.5703125" style="2" hidden="1" customWidth="1"/>
    <col min="129" max="131" width="6.28515625" style="2" hidden="1" customWidth="1"/>
    <col min="132" max="139" width="6.28515625" style="12" hidden="1" customWidth="1"/>
    <col min="140" max="140" width="7.5703125" style="12" hidden="1" customWidth="1"/>
    <col min="141" max="141" width="6.85546875" style="2" hidden="1" customWidth="1"/>
    <col min="142" max="145" width="10.5703125" style="304" hidden="1" customWidth="1"/>
    <col min="146" max="146" width="5.140625" style="2" bestFit="1" customWidth="1"/>
    <col min="147" max="148" width="4.28515625" style="2" customWidth="1"/>
    <col min="149" max="156" width="4.28515625" style="12" customWidth="1"/>
    <col min="157" max="166" width="4.28515625" style="2" customWidth="1"/>
    <col min="167" max="167" width="5.140625" style="2" bestFit="1" customWidth="1"/>
    <col min="168" max="169" width="4.28515625" style="2" customWidth="1"/>
    <col min="170" max="16384" width="9.140625" style="2"/>
  </cols>
  <sheetData>
    <row r="1" spans="1:156" s="126" customFormat="1" ht="18.75">
      <c r="A1" s="1070" t="s">
        <v>245</v>
      </c>
      <c r="B1" s="1070"/>
      <c r="C1" s="1070"/>
      <c r="D1" s="1070"/>
      <c r="E1" s="1070"/>
      <c r="F1" s="1070"/>
      <c r="G1" s="1070"/>
      <c r="H1" s="1070"/>
      <c r="I1" s="1070"/>
      <c r="J1" s="1070"/>
      <c r="K1" s="1070"/>
      <c r="L1" s="1070"/>
      <c r="M1" s="1070"/>
      <c r="N1" s="1070"/>
      <c r="O1" s="169"/>
      <c r="P1" s="169"/>
      <c r="Q1" s="166"/>
      <c r="R1" s="166"/>
      <c r="S1" s="166"/>
      <c r="T1" s="166"/>
      <c r="AR1" s="1071"/>
      <c r="AS1" s="1071"/>
      <c r="AT1" s="1071"/>
      <c r="AU1" s="1071"/>
      <c r="AV1" s="1071"/>
      <c r="AW1" s="1071"/>
      <c r="AX1" s="1071"/>
      <c r="AY1" s="1071"/>
      <c r="AZ1" s="1071" t="s">
        <v>235</v>
      </c>
      <c r="BA1" s="1071"/>
      <c r="BB1" s="1071"/>
      <c r="BC1" s="1071"/>
      <c r="BD1" s="1071"/>
      <c r="BE1" s="1071"/>
      <c r="BF1" s="1071"/>
      <c r="BG1" s="1071"/>
      <c r="BH1" s="1071"/>
      <c r="BI1" s="1071"/>
      <c r="BJ1" s="1071"/>
      <c r="BK1" s="1071"/>
      <c r="BL1" s="1071"/>
      <c r="BM1" s="1071"/>
      <c r="BN1" s="1071"/>
      <c r="BO1" s="1071"/>
      <c r="BP1" s="1071"/>
      <c r="BQ1" s="166"/>
      <c r="BR1" s="166"/>
      <c r="BS1" s="166"/>
      <c r="BT1" s="166"/>
      <c r="CS1" s="128"/>
      <c r="CT1" s="128"/>
      <c r="CU1" s="128"/>
      <c r="CV1" s="128"/>
      <c r="CW1" s="128"/>
      <c r="CX1" s="128"/>
      <c r="CY1" s="128"/>
      <c r="CZ1" s="128"/>
      <c r="DA1" s="128"/>
      <c r="EB1" s="128"/>
      <c r="EC1" s="128"/>
      <c r="ED1" s="128"/>
      <c r="EE1" s="128"/>
      <c r="EF1" s="128"/>
      <c r="EG1" s="128"/>
      <c r="EH1" s="128"/>
      <c r="EI1" s="128"/>
      <c r="EJ1" s="128"/>
      <c r="EL1" s="552"/>
      <c r="EM1" s="552"/>
      <c r="EN1" s="552"/>
      <c r="EO1" s="552"/>
      <c r="ES1" s="128"/>
      <c r="ET1" s="128"/>
      <c r="EU1" s="128"/>
      <c r="EV1" s="128"/>
      <c r="EW1" s="128"/>
      <c r="EX1" s="128"/>
      <c r="EY1" s="128"/>
      <c r="EZ1" s="128"/>
    </row>
    <row r="2" spans="1:156" s="126" customFormat="1" ht="18.75">
      <c r="A2" s="1071" t="s">
        <v>1631</v>
      </c>
      <c r="B2" s="1071"/>
      <c r="C2" s="1071"/>
      <c r="D2" s="1071"/>
      <c r="E2" s="1071"/>
      <c r="F2" s="1071"/>
      <c r="G2" s="1071"/>
      <c r="H2" s="1071"/>
      <c r="I2" s="1071"/>
      <c r="J2" s="1071"/>
      <c r="K2" s="1071"/>
      <c r="L2" s="1071"/>
      <c r="M2" s="1071"/>
      <c r="N2" s="1071"/>
      <c r="O2" s="166"/>
      <c r="P2" s="166"/>
      <c r="Q2" s="166"/>
      <c r="R2" s="166"/>
      <c r="S2" s="166"/>
      <c r="T2" s="166"/>
      <c r="AR2" s="1071"/>
      <c r="AS2" s="1071"/>
      <c r="AT2" s="1071"/>
      <c r="AU2" s="1071"/>
      <c r="AV2" s="1071"/>
      <c r="AW2" s="1071"/>
      <c r="AX2" s="1071"/>
      <c r="AY2" s="1071"/>
      <c r="AZ2" s="1071" t="s">
        <v>160</v>
      </c>
      <c r="BA2" s="1071"/>
      <c r="BB2" s="1071"/>
      <c r="BC2" s="1071"/>
      <c r="BD2" s="1071"/>
      <c r="BE2" s="1071"/>
      <c r="BF2" s="1071"/>
      <c r="BG2" s="1071"/>
      <c r="BH2" s="1071"/>
      <c r="BI2" s="1071"/>
      <c r="BJ2" s="1071"/>
      <c r="BK2" s="1071"/>
      <c r="BL2" s="1071"/>
      <c r="BM2" s="1071"/>
      <c r="BN2" s="1071"/>
      <c r="BO2" s="1071"/>
      <c r="BP2" s="1071"/>
      <c r="BQ2" s="166"/>
      <c r="BR2" s="166"/>
      <c r="BS2" s="166"/>
      <c r="BT2" s="166"/>
      <c r="CS2" s="128"/>
      <c r="CT2" s="128"/>
      <c r="CU2" s="128"/>
      <c r="CV2" s="128"/>
      <c r="CW2" s="128"/>
      <c r="CX2" s="128"/>
      <c r="CY2" s="128"/>
      <c r="CZ2" s="128"/>
      <c r="DA2" s="128"/>
      <c r="EB2" s="128"/>
      <c r="EC2" s="128"/>
      <c r="ED2" s="128"/>
      <c r="EE2" s="128"/>
      <c r="EF2" s="128"/>
      <c r="EG2" s="128"/>
      <c r="EH2" s="128"/>
      <c r="EI2" s="128"/>
      <c r="EJ2" s="128"/>
      <c r="EL2" s="552"/>
      <c r="EM2" s="552"/>
      <c r="EN2" s="552"/>
      <c r="EO2" s="552"/>
      <c r="ES2" s="128"/>
      <c r="ET2" s="128"/>
      <c r="EU2" s="128"/>
      <c r="EV2" s="128"/>
      <c r="EW2" s="128"/>
      <c r="EX2" s="128"/>
      <c r="EY2" s="128"/>
      <c r="EZ2" s="128"/>
    </row>
    <row r="3" spans="1:156" s="126" customFormat="1" ht="27" customHeight="1">
      <c r="C3" s="167" t="s">
        <v>192</v>
      </c>
      <c r="D3" s="996" t="str">
        <f>IF($B11="","",IF(ISNA(VLOOKUP($B11,'DS LOP HKII'!$B$2:$F$936,5,FALSE))=TRUE,"",VLOOKUP($B11,'DS LOP HKII'!$B$2:$F$936,5,FALSE)))</f>
        <v>13CĐ-Đ1</v>
      </c>
      <c r="E3" s="996"/>
      <c r="F3" s="996"/>
      <c r="G3" s="995" t="s">
        <v>246</v>
      </c>
      <c r="H3" s="995"/>
      <c r="I3" s="168">
        <f>IF(B11="",0,MAX($A$11:$A$89))</f>
        <v>50</v>
      </c>
      <c r="J3" s="169"/>
      <c r="K3" s="169"/>
      <c r="L3" s="169"/>
      <c r="M3" s="169"/>
      <c r="N3" s="169"/>
      <c r="O3" s="169"/>
      <c r="P3" s="169"/>
      <c r="Q3" s="169"/>
      <c r="R3" s="169"/>
      <c r="S3" s="169"/>
      <c r="T3" s="169"/>
      <c r="BL3" s="170"/>
      <c r="BM3" s="170"/>
      <c r="BN3" s="170"/>
      <c r="BO3" s="170"/>
      <c r="BR3" s="171"/>
      <c r="BS3" s="171"/>
      <c r="CS3" s="128"/>
      <c r="CT3" s="128"/>
      <c r="CU3" s="128"/>
      <c r="CV3" s="128"/>
      <c r="CW3" s="128"/>
      <c r="CX3" s="128"/>
      <c r="CY3" s="128"/>
      <c r="CZ3" s="128"/>
      <c r="DA3" s="128"/>
      <c r="EB3" s="128"/>
      <c r="EC3" s="128"/>
      <c r="ED3" s="128"/>
      <c r="EE3" s="128"/>
      <c r="EF3" s="128"/>
      <c r="EG3" s="128"/>
      <c r="EH3" s="128"/>
      <c r="EI3" s="128"/>
      <c r="EJ3" s="128"/>
      <c r="EL3" s="552"/>
      <c r="EM3" s="552"/>
      <c r="EN3" s="552"/>
      <c r="EO3" s="552"/>
      <c r="ES3" s="128"/>
      <c r="ET3" s="128"/>
      <c r="EU3" s="128"/>
      <c r="EV3" s="128"/>
      <c r="EW3" s="128"/>
      <c r="EX3" s="128"/>
      <c r="EY3" s="128"/>
      <c r="EZ3" s="128"/>
    </row>
    <row r="4" spans="1:156" s="174" customFormat="1" ht="30.75">
      <c r="A4" s="1103" t="s">
        <v>1112</v>
      </c>
      <c r="B4" s="1103"/>
      <c r="C4" s="1103"/>
      <c r="D4" s="1103"/>
      <c r="E4" s="1103"/>
      <c r="F4" s="1103"/>
      <c r="G4" s="1103"/>
      <c r="H4" s="1103"/>
      <c r="I4" s="1103"/>
      <c r="J4" s="1103"/>
      <c r="K4" s="1103"/>
      <c r="L4" s="1103"/>
      <c r="M4" s="1103"/>
      <c r="N4" s="1103"/>
      <c r="O4" s="1103"/>
      <c r="P4" s="1103"/>
      <c r="Q4" s="1103"/>
      <c r="R4" s="1103"/>
      <c r="S4" s="1103"/>
      <c r="T4" s="1103"/>
      <c r="U4" s="1103"/>
      <c r="V4" s="1103"/>
      <c r="W4" s="1103"/>
      <c r="X4" s="1103"/>
      <c r="Y4" s="1103"/>
      <c r="Z4" s="1103"/>
      <c r="AA4" s="1103"/>
      <c r="AB4" s="1103"/>
      <c r="AC4" s="1103"/>
      <c r="AD4" s="1103"/>
      <c r="AE4" s="1103"/>
      <c r="AF4" s="1103"/>
      <c r="AG4" s="1103"/>
      <c r="AH4" s="1103"/>
      <c r="AI4" s="1103"/>
      <c r="AJ4" s="1103"/>
      <c r="AK4" s="1103"/>
      <c r="AL4" s="1103"/>
      <c r="AM4" s="1103"/>
      <c r="AN4" s="1103"/>
      <c r="AO4" s="1103"/>
      <c r="AP4" s="1103"/>
      <c r="AQ4" s="1103"/>
      <c r="AR4" s="1103"/>
      <c r="AS4" s="1103"/>
      <c r="AT4" s="1103"/>
      <c r="AU4" s="1103"/>
      <c r="AV4" s="1103"/>
      <c r="AW4" s="1103"/>
      <c r="AX4" s="1103"/>
      <c r="AY4" s="1103"/>
      <c r="AZ4" s="1103"/>
      <c r="BA4" s="1103"/>
      <c r="BB4" s="1103"/>
      <c r="BC4" s="1103"/>
      <c r="BD4" s="1103"/>
      <c r="BE4" s="1103"/>
      <c r="BF4" s="1103"/>
      <c r="BG4" s="1103"/>
      <c r="BH4" s="1103"/>
      <c r="BI4" s="1103"/>
      <c r="BJ4" s="1103"/>
      <c r="BK4" s="1103"/>
      <c r="BL4" s="1103"/>
      <c r="BM4" s="1103"/>
      <c r="BN4" s="1103"/>
      <c r="BO4" s="1103"/>
      <c r="BP4" s="1103"/>
      <c r="BQ4" s="172"/>
      <c r="BR4" s="172"/>
      <c r="BS4" s="172"/>
      <c r="BT4" s="172"/>
      <c r="BU4" s="172"/>
      <c r="BV4" s="172"/>
      <c r="BW4" s="172"/>
      <c r="BX4" s="172"/>
      <c r="BY4" s="172"/>
      <c r="BZ4" s="172"/>
      <c r="CA4" s="172"/>
      <c r="CB4" s="172"/>
      <c r="CC4" s="172"/>
      <c r="CD4" s="172"/>
      <c r="CE4" s="172"/>
      <c r="CF4" s="172"/>
      <c r="CG4" s="172"/>
      <c r="CH4" s="172"/>
      <c r="CI4" s="172"/>
      <c r="CJ4" s="172"/>
      <c r="CK4" s="172"/>
      <c r="CL4" s="172"/>
      <c r="CM4" s="172"/>
      <c r="CN4" s="172"/>
      <c r="CO4" s="512"/>
      <c r="CP4" s="172"/>
      <c r="CQ4" s="172"/>
      <c r="CR4" s="172"/>
      <c r="CS4" s="173"/>
      <c r="CT4" s="173"/>
      <c r="CU4" s="173"/>
      <c r="CV4" s="173"/>
      <c r="CW4" s="173"/>
      <c r="CX4" s="173"/>
      <c r="CY4" s="173"/>
      <c r="CZ4" s="173"/>
      <c r="DA4" s="173"/>
      <c r="DB4" s="172"/>
      <c r="DC4" s="172"/>
      <c r="DD4" s="172"/>
      <c r="DE4" s="172"/>
      <c r="DF4" s="172"/>
      <c r="DG4" s="172"/>
      <c r="DH4" s="172"/>
      <c r="DI4" s="172"/>
      <c r="DJ4" s="172"/>
      <c r="DK4" s="172"/>
      <c r="DL4" s="172"/>
      <c r="DM4" s="172"/>
      <c r="DN4" s="172"/>
      <c r="DO4" s="172"/>
      <c r="DP4" s="172"/>
      <c r="DQ4" s="172"/>
      <c r="DY4" s="172"/>
      <c r="DZ4" s="172"/>
      <c r="EA4" s="172"/>
      <c r="EB4" s="173"/>
      <c r="EC4" s="173"/>
      <c r="ED4" s="173"/>
      <c r="EE4" s="173"/>
      <c r="EF4" s="173"/>
      <c r="EG4" s="173"/>
      <c r="EH4" s="173"/>
      <c r="EI4" s="173"/>
      <c r="EJ4" s="173"/>
      <c r="EL4" s="553"/>
      <c r="EM4" s="553"/>
      <c r="EN4" s="553"/>
      <c r="EO4" s="553"/>
      <c r="ES4" s="175"/>
      <c r="ET4" s="175"/>
      <c r="EU4" s="175"/>
      <c r="EV4" s="175"/>
      <c r="EW4" s="175"/>
      <c r="EX4" s="175"/>
      <c r="EY4" s="175"/>
      <c r="EZ4" s="175"/>
    </row>
    <row r="5" spans="1:156" s="724" customFormat="1" ht="30.75" thickBot="1">
      <c r="B5" s="725">
        <v>1</v>
      </c>
      <c r="C5" s="725">
        <v>2</v>
      </c>
      <c r="D5" s="725">
        <v>3</v>
      </c>
      <c r="E5" s="725">
        <v>4</v>
      </c>
      <c r="F5" s="725">
        <v>5</v>
      </c>
      <c r="G5" s="725">
        <v>6</v>
      </c>
      <c r="H5" s="725">
        <v>7</v>
      </c>
      <c r="I5" s="725">
        <v>8</v>
      </c>
      <c r="J5" s="725">
        <v>9</v>
      </c>
      <c r="K5" s="725">
        <v>10</v>
      </c>
      <c r="L5" s="725">
        <v>11</v>
      </c>
      <c r="M5" s="725">
        <v>12</v>
      </c>
      <c r="N5" s="725">
        <v>13</v>
      </c>
      <c r="O5" s="725">
        <v>14</v>
      </c>
      <c r="P5" s="725">
        <v>15</v>
      </c>
      <c r="Q5" s="725">
        <v>16</v>
      </c>
      <c r="R5" s="725">
        <v>17</v>
      </c>
      <c r="S5" s="725">
        <v>18</v>
      </c>
      <c r="T5" s="725">
        <v>19</v>
      </c>
      <c r="U5" s="725">
        <v>20</v>
      </c>
      <c r="V5" s="725">
        <v>21</v>
      </c>
      <c r="W5" s="725">
        <v>22</v>
      </c>
      <c r="X5" s="725">
        <v>23</v>
      </c>
      <c r="Y5" s="725">
        <v>24</v>
      </c>
      <c r="Z5" s="725">
        <v>25</v>
      </c>
      <c r="AA5" s="725">
        <v>26</v>
      </c>
      <c r="AB5" s="725">
        <v>27</v>
      </c>
      <c r="AC5" s="725">
        <v>28</v>
      </c>
      <c r="AD5" s="725">
        <v>29</v>
      </c>
      <c r="AE5" s="725">
        <v>30</v>
      </c>
      <c r="AF5" s="725">
        <v>31</v>
      </c>
      <c r="AG5" s="725">
        <v>32</v>
      </c>
      <c r="AH5" s="725">
        <v>33</v>
      </c>
      <c r="AI5" s="725">
        <v>34</v>
      </c>
      <c r="AJ5" s="725">
        <v>35</v>
      </c>
      <c r="AK5" s="725">
        <v>36</v>
      </c>
      <c r="AL5" s="725">
        <v>37</v>
      </c>
      <c r="AM5" s="725">
        <v>38</v>
      </c>
      <c r="AN5" s="725">
        <v>39</v>
      </c>
      <c r="AO5" s="725">
        <v>40</v>
      </c>
      <c r="AP5" s="725">
        <v>41</v>
      </c>
      <c r="AQ5" s="725">
        <v>42</v>
      </c>
      <c r="AR5" s="725">
        <v>43</v>
      </c>
      <c r="AS5" s="725">
        <v>44</v>
      </c>
      <c r="AT5" s="725">
        <v>45</v>
      </c>
      <c r="AU5" s="725">
        <v>46</v>
      </c>
      <c r="AV5" s="725">
        <v>47</v>
      </c>
      <c r="AW5" s="725">
        <v>48</v>
      </c>
      <c r="AX5" s="725">
        <v>49</v>
      </c>
      <c r="AY5" s="725">
        <v>50</v>
      </c>
      <c r="AZ5" s="725">
        <v>51</v>
      </c>
      <c r="BA5" s="725">
        <v>52</v>
      </c>
      <c r="BB5" s="725">
        <v>53</v>
      </c>
      <c r="BC5" s="725">
        <v>54</v>
      </c>
      <c r="BD5" s="725">
        <v>55</v>
      </c>
      <c r="BE5" s="725">
        <v>56</v>
      </c>
      <c r="BF5" s="725">
        <v>57</v>
      </c>
      <c r="BG5" s="725">
        <v>58</v>
      </c>
      <c r="BH5" s="725">
        <v>59</v>
      </c>
      <c r="BI5" s="725">
        <v>60</v>
      </c>
      <c r="BJ5" s="725">
        <v>61</v>
      </c>
      <c r="BK5" s="725">
        <v>62</v>
      </c>
      <c r="BL5" s="725">
        <v>63</v>
      </c>
      <c r="BM5" s="725">
        <v>64</v>
      </c>
      <c r="BN5" s="725">
        <v>65</v>
      </c>
      <c r="BO5" s="725">
        <v>66</v>
      </c>
      <c r="BP5" s="725">
        <v>67</v>
      </c>
      <c r="BR5" s="726"/>
      <c r="BS5" s="726"/>
      <c r="CS5" s="726"/>
      <c r="CT5" s="726"/>
      <c r="CU5" s="726"/>
      <c r="CV5" s="726"/>
      <c r="CW5" s="726"/>
      <c r="CX5" s="726"/>
      <c r="CY5" s="726"/>
      <c r="CZ5" s="726"/>
      <c r="DA5" s="727"/>
      <c r="EB5" s="726"/>
      <c r="EC5" s="726"/>
      <c r="ED5" s="726"/>
      <c r="EE5" s="726"/>
      <c r="EF5" s="726"/>
      <c r="EG5" s="726"/>
      <c r="EH5" s="726"/>
      <c r="EI5" s="726"/>
      <c r="EJ5" s="726"/>
      <c r="EL5" s="728"/>
      <c r="EM5" s="728"/>
      <c r="EN5" s="728"/>
      <c r="EO5" s="728"/>
      <c r="ES5" s="726"/>
      <c r="ET5" s="726"/>
      <c r="EU5" s="726"/>
      <c r="EV5" s="726"/>
      <c r="EW5" s="726"/>
      <c r="EX5" s="726"/>
      <c r="EY5" s="726"/>
      <c r="EZ5" s="726"/>
    </row>
    <row r="6" spans="1:156" ht="46.5" customHeight="1" thickBot="1">
      <c r="A6" s="1104" t="s">
        <v>251</v>
      </c>
      <c r="B6" s="926" t="s">
        <v>252</v>
      </c>
      <c r="C6" s="927"/>
      <c r="D6" s="927"/>
      <c r="E6" s="927"/>
      <c r="F6" s="927"/>
      <c r="G6" s="928"/>
      <c r="H6" s="1100" t="str">
        <f>IF('LT01'!$C$6="","",'LT01'!$C$6)</f>
        <v xml:space="preserve">Anh văn chuyên ngành </v>
      </c>
      <c r="I6" s="1101"/>
      <c r="J6" s="1101"/>
      <c r="K6" s="1102"/>
      <c r="L6" s="1082" t="str">
        <f>IF('LT02'!$C$6="","",'LT02'!$C$6)</f>
        <v>Tư tưởng Hồ Chí Minh</v>
      </c>
      <c r="M6" s="1083"/>
      <c r="N6" s="1083"/>
      <c r="O6" s="1084"/>
      <c r="P6" s="1082" t="str">
        <f>'LT03'!$C$6</f>
        <v xml:space="preserve">Phương pháp nghiên cứu khoa học </v>
      </c>
      <c r="Q6" s="1083"/>
      <c r="R6" s="1083"/>
      <c r="S6" s="1084"/>
      <c r="T6" s="1082" t="str">
        <f>'LT04'!$C$6</f>
        <v xml:space="preserve">Đo lường cảm biến </v>
      </c>
      <c r="U6" s="1083"/>
      <c r="V6" s="1083"/>
      <c r="W6" s="1084"/>
      <c r="X6" s="1082" t="str">
        <f>'LT05'!$C$6</f>
        <v>Kỹ thuật Audio và Video</v>
      </c>
      <c r="Y6" s="1083"/>
      <c r="Z6" s="1083"/>
      <c r="AA6" s="1084"/>
      <c r="AB6" s="1082" t="str">
        <f>'LT06'!$C$6</f>
        <v xml:space="preserve">Vi xử lý  </v>
      </c>
      <c r="AC6" s="1083"/>
      <c r="AD6" s="1083"/>
      <c r="AE6" s="1084"/>
      <c r="AF6" s="1082" t="str">
        <f>'LT07'!$C$6</f>
        <v/>
      </c>
      <c r="AG6" s="1083"/>
      <c r="AH6" s="1083"/>
      <c r="AI6" s="1084"/>
      <c r="AJ6" s="1082" t="str">
        <f>'DO AN'!$C$6</f>
        <v xml:space="preserve">Đồ án Mạng cung cấp điện </v>
      </c>
      <c r="AK6" s="1083"/>
      <c r="AL6" s="1083"/>
      <c r="AM6" s="1084"/>
      <c r="AN6" s="1082" t="str">
        <f>'TH01'!$C$6</f>
        <v xml:space="preserve">Thực tập Kỹ thuật số </v>
      </c>
      <c r="AO6" s="1083"/>
      <c r="AP6" s="1083"/>
      <c r="AQ6" s="1084"/>
      <c r="AR6" s="1082" t="str">
        <f>'TH02'!$C$6</f>
        <v xml:space="preserve">Thực tập Điện công nghiệp cơ bản </v>
      </c>
      <c r="AS6" s="1083"/>
      <c r="AT6" s="1083"/>
      <c r="AU6" s="1084"/>
      <c r="AV6" s="1082" t="str">
        <f>'TH03'!$C$6</f>
        <v/>
      </c>
      <c r="AW6" s="1083"/>
      <c r="AX6" s="1083"/>
      <c r="AY6" s="1084"/>
      <c r="AZ6" s="1116" t="s">
        <v>253</v>
      </c>
      <c r="BA6" s="1117"/>
      <c r="BB6" s="896" t="s">
        <v>1264</v>
      </c>
      <c r="BC6" s="901" t="s">
        <v>1111</v>
      </c>
      <c r="BD6" s="1111"/>
      <c r="BE6" s="1107" t="s">
        <v>254</v>
      </c>
      <c r="BF6" s="917" t="s">
        <v>1258</v>
      </c>
      <c r="BG6" s="917" t="s">
        <v>1124</v>
      </c>
      <c r="BH6" s="917" t="s">
        <v>1125</v>
      </c>
      <c r="BI6" s="917" t="s">
        <v>1126</v>
      </c>
      <c r="BJ6" s="917" t="s">
        <v>1127</v>
      </c>
      <c r="BK6" s="917" t="s">
        <v>1128</v>
      </c>
      <c r="BL6" s="917" t="s">
        <v>1129</v>
      </c>
      <c r="BM6" s="917" t="s">
        <v>1130</v>
      </c>
      <c r="BN6" s="917" t="s">
        <v>1131</v>
      </c>
      <c r="BO6" s="917" t="s">
        <v>660</v>
      </c>
      <c r="BP6" s="1107" t="s">
        <v>255</v>
      </c>
      <c r="BR6" s="13"/>
      <c r="BS6" s="13"/>
      <c r="DF6" s="12"/>
      <c r="DG6" s="12"/>
      <c r="DH6" s="12"/>
      <c r="DI6" s="12"/>
      <c r="DJ6" s="12"/>
      <c r="DK6" s="12"/>
      <c r="DL6" s="12"/>
      <c r="DM6" s="12"/>
      <c r="DN6" s="12"/>
      <c r="DO6" s="12"/>
      <c r="DP6" s="12"/>
      <c r="ES6" s="2"/>
      <c r="ET6" s="2"/>
      <c r="EU6" s="2"/>
      <c r="EV6" s="2"/>
      <c r="EW6" s="2"/>
      <c r="EX6" s="2"/>
      <c r="EY6" s="2"/>
      <c r="EZ6" s="2"/>
    </row>
    <row r="7" spans="1:156" ht="21" customHeight="1" thickBot="1">
      <c r="A7" s="1105"/>
      <c r="B7" s="932" t="s">
        <v>2213</v>
      </c>
      <c r="C7" s="933"/>
      <c r="D7" s="933"/>
      <c r="E7" s="933"/>
      <c r="F7" s="933"/>
      <c r="G7" s="934"/>
      <c r="H7" s="1076">
        <f>IF('LT01'!$I$6="","",'LT01'!$I$6)</f>
        <v>2</v>
      </c>
      <c r="I7" s="1077"/>
      <c r="J7" s="1077"/>
      <c r="K7" s="1078"/>
      <c r="L7" s="1076">
        <f>IF('LT02'!$I$6="","",'LT02'!$I$6)</f>
        <v>2</v>
      </c>
      <c r="M7" s="1077"/>
      <c r="N7" s="1077"/>
      <c r="O7" s="1078"/>
      <c r="P7" s="1076">
        <f>'LT03'!$I$6</f>
        <v>2</v>
      </c>
      <c r="Q7" s="1077"/>
      <c r="R7" s="1077"/>
      <c r="S7" s="1078"/>
      <c r="T7" s="1076">
        <f>'LT04'!$I$6</f>
        <v>2</v>
      </c>
      <c r="U7" s="1077"/>
      <c r="V7" s="1077"/>
      <c r="W7" s="1078"/>
      <c r="X7" s="1076">
        <f>'LT05'!$I$6</f>
        <v>2</v>
      </c>
      <c r="Y7" s="1077"/>
      <c r="Z7" s="1077"/>
      <c r="AA7" s="1078"/>
      <c r="AB7" s="1076">
        <f>'LT06'!$I$6</f>
        <v>2</v>
      </c>
      <c r="AC7" s="1077"/>
      <c r="AD7" s="1077"/>
      <c r="AE7" s="1078"/>
      <c r="AF7" s="1076" t="str">
        <f>'LT07'!$I$6</f>
        <v/>
      </c>
      <c r="AG7" s="1077"/>
      <c r="AH7" s="1077"/>
      <c r="AI7" s="1078"/>
      <c r="AJ7" s="1076">
        <f>'DO AN'!$J$6</f>
        <v>1</v>
      </c>
      <c r="AK7" s="1077"/>
      <c r="AL7" s="1077"/>
      <c r="AM7" s="1078"/>
      <c r="AN7" s="1076">
        <f>'TH01'!$J$6</f>
        <v>2</v>
      </c>
      <c r="AO7" s="1077"/>
      <c r="AP7" s="1077"/>
      <c r="AQ7" s="1078"/>
      <c r="AR7" s="1076">
        <f>'TH02'!$J$6</f>
        <v>2</v>
      </c>
      <c r="AS7" s="1077"/>
      <c r="AT7" s="1077"/>
      <c r="AU7" s="1078"/>
      <c r="AV7" s="1076" t="str">
        <f>'TH03'!J6</f>
        <v/>
      </c>
      <c r="AW7" s="1077"/>
      <c r="AX7" s="1077"/>
      <c r="AY7" s="1078"/>
      <c r="AZ7" s="1118">
        <f>SUM(H7:AY7)</f>
        <v>17</v>
      </c>
      <c r="BA7" s="1119"/>
      <c r="BB7" s="897"/>
      <c r="BC7" s="946"/>
      <c r="BD7" s="1112"/>
      <c r="BE7" s="1108"/>
      <c r="BF7" s="918"/>
      <c r="BG7" s="918"/>
      <c r="BH7" s="918"/>
      <c r="BI7" s="918"/>
      <c r="BJ7" s="918"/>
      <c r="BK7" s="918"/>
      <c r="BL7" s="918"/>
      <c r="BM7" s="918"/>
      <c r="BN7" s="918"/>
      <c r="BO7" s="918"/>
      <c r="BP7" s="1108"/>
      <c r="BQ7" s="1152" t="s">
        <v>1358</v>
      </c>
      <c r="BR7" s="1153" t="s">
        <v>1296</v>
      </c>
      <c r="BS7" s="1154"/>
      <c r="BT7" s="1154"/>
      <c r="BU7" s="1154"/>
      <c r="BV7" s="1154"/>
      <c r="BW7" s="1154"/>
      <c r="BX7" s="1154"/>
      <c r="BY7" s="1154"/>
      <c r="BZ7" s="1154"/>
      <c r="CA7" s="1154"/>
      <c r="CB7" s="1155"/>
      <c r="CC7" s="1151" t="s">
        <v>1364</v>
      </c>
      <c r="CD7" s="513">
        <f>$H$7</f>
        <v>2</v>
      </c>
      <c r="CE7" s="513">
        <f>$L$7</f>
        <v>2</v>
      </c>
      <c r="CF7" s="513">
        <f>$P$7</f>
        <v>2</v>
      </c>
      <c r="CG7" s="513">
        <f>$T$7</f>
        <v>2</v>
      </c>
      <c r="CH7" s="513">
        <f>$X$7</f>
        <v>2</v>
      </c>
      <c r="CI7" s="513">
        <f>$AB$7</f>
        <v>2</v>
      </c>
      <c r="CJ7" s="513" t="str">
        <f>$AF$7</f>
        <v/>
      </c>
      <c r="CK7" s="513">
        <f>$AJ$7</f>
        <v>1</v>
      </c>
      <c r="CL7" s="513">
        <f>$AN$7</f>
        <v>2</v>
      </c>
      <c r="CM7" s="513">
        <f>$AR$7</f>
        <v>2</v>
      </c>
      <c r="CN7" s="513" t="str">
        <f>$AV$7</f>
        <v/>
      </c>
      <c r="CO7" s="514"/>
      <c r="CP7" s="513">
        <f>$H$7</f>
        <v>2</v>
      </c>
      <c r="CQ7" s="513">
        <f>$L$7</f>
        <v>2</v>
      </c>
      <c r="CR7" s="513">
        <f>$P$7</f>
        <v>2</v>
      </c>
      <c r="CS7" s="513">
        <f>$T$7</f>
        <v>2</v>
      </c>
      <c r="CT7" s="513">
        <f>$X$7</f>
        <v>2</v>
      </c>
      <c r="CU7" s="513">
        <f>$AB$7</f>
        <v>2</v>
      </c>
      <c r="CV7" s="513" t="str">
        <f>$AF$7</f>
        <v/>
      </c>
      <c r="CW7" s="513">
        <f>$AJ$7</f>
        <v>1</v>
      </c>
      <c r="CX7" s="513">
        <f>$AN$7</f>
        <v>2</v>
      </c>
      <c r="CY7" s="513">
        <f>$AR$7</f>
        <v>2</v>
      </c>
      <c r="CZ7" s="513" t="str">
        <f>$AV$7</f>
        <v/>
      </c>
      <c r="DA7" s="515"/>
      <c r="DB7" s="516"/>
      <c r="DC7" s="516"/>
      <c r="DD7" s="516"/>
      <c r="DE7" s="516"/>
      <c r="DF7" s="516"/>
      <c r="DG7" s="516"/>
      <c r="DH7" s="516"/>
      <c r="DI7" s="516"/>
      <c r="DJ7" s="516"/>
      <c r="DK7" s="516"/>
      <c r="DL7" s="534"/>
      <c r="DM7" s="531">
        <f>$H$7</f>
        <v>2</v>
      </c>
      <c r="DN7" s="513">
        <f>$L$7</f>
        <v>2</v>
      </c>
      <c r="DO7" s="513">
        <f>$P$7</f>
        <v>2</v>
      </c>
      <c r="DP7" s="513">
        <f>$T$7</f>
        <v>2</v>
      </c>
      <c r="DQ7" s="513">
        <f>$X$7</f>
        <v>2</v>
      </c>
      <c r="DR7" s="513">
        <f>$AB$7</f>
        <v>2</v>
      </c>
      <c r="DS7" s="513" t="str">
        <f>$AF$7</f>
        <v/>
      </c>
      <c r="DT7" s="513">
        <f>$AJ$7</f>
        <v>1</v>
      </c>
      <c r="DU7" s="513">
        <f>$AN$7</f>
        <v>2</v>
      </c>
      <c r="DV7" s="513">
        <f>$AR$7</f>
        <v>2</v>
      </c>
      <c r="DW7" s="513" t="str">
        <f>$AV$7</f>
        <v/>
      </c>
      <c r="DX7" s="537"/>
      <c r="DY7" s="513">
        <f>$H$7</f>
        <v>2</v>
      </c>
      <c r="DZ7" s="513">
        <f>$L$7</f>
        <v>2</v>
      </c>
      <c r="EA7" s="513">
        <f>$P$7</f>
        <v>2</v>
      </c>
      <c r="EB7" s="513">
        <f>$T$7</f>
        <v>2</v>
      </c>
      <c r="EC7" s="513">
        <f>$X$7</f>
        <v>2</v>
      </c>
      <c r="ED7" s="513">
        <f>$AB$7</f>
        <v>2</v>
      </c>
      <c r="EE7" s="513" t="str">
        <f>$AF$7</f>
        <v/>
      </c>
      <c r="EF7" s="513">
        <f>$AJ$7</f>
        <v>1</v>
      </c>
      <c r="EG7" s="513">
        <f>$AN$7</f>
        <v>2</v>
      </c>
      <c r="EH7" s="513">
        <f>$AR$7</f>
        <v>2</v>
      </c>
      <c r="EI7" s="513" t="str">
        <f>$AV$7</f>
        <v/>
      </c>
      <c r="EJ7" s="543"/>
      <c r="EK7" s="517"/>
      <c r="ES7" s="2"/>
      <c r="ET7" s="2"/>
      <c r="EU7" s="2"/>
      <c r="EV7" s="2"/>
      <c r="EW7" s="2"/>
      <c r="EX7" s="2"/>
      <c r="EY7" s="2"/>
      <c r="EZ7" s="2"/>
    </row>
    <row r="8" spans="1:156" ht="74.25" customHeight="1" thickBot="1">
      <c r="A8" s="1105"/>
      <c r="B8" s="1072" t="s">
        <v>193</v>
      </c>
      <c r="C8" s="1094" t="s">
        <v>194</v>
      </c>
      <c r="D8" s="1095"/>
      <c r="E8" s="1092" t="s">
        <v>247</v>
      </c>
      <c r="F8" s="1090" t="s">
        <v>248</v>
      </c>
      <c r="G8" s="1091"/>
      <c r="H8" s="885" t="s">
        <v>186</v>
      </c>
      <c r="I8" s="1074" t="s">
        <v>191</v>
      </c>
      <c r="J8" s="1074" t="s">
        <v>188</v>
      </c>
      <c r="K8" s="1087" t="s">
        <v>190</v>
      </c>
      <c r="L8" s="1085" t="s">
        <v>186</v>
      </c>
      <c r="M8" s="1074" t="s">
        <v>191</v>
      </c>
      <c r="N8" s="1074" t="s">
        <v>188</v>
      </c>
      <c r="O8" s="1087" t="s">
        <v>190</v>
      </c>
      <c r="P8" s="1085" t="s">
        <v>186</v>
      </c>
      <c r="Q8" s="1074" t="s">
        <v>191</v>
      </c>
      <c r="R8" s="1074" t="s">
        <v>188</v>
      </c>
      <c r="S8" s="1087" t="s">
        <v>190</v>
      </c>
      <c r="T8" s="1085" t="s">
        <v>186</v>
      </c>
      <c r="U8" s="1074" t="s">
        <v>191</v>
      </c>
      <c r="V8" s="1074" t="s">
        <v>188</v>
      </c>
      <c r="W8" s="1087" t="s">
        <v>190</v>
      </c>
      <c r="X8" s="1085" t="s">
        <v>186</v>
      </c>
      <c r="Y8" s="1074" t="s">
        <v>191</v>
      </c>
      <c r="Z8" s="1074" t="s">
        <v>188</v>
      </c>
      <c r="AA8" s="1087" t="s">
        <v>190</v>
      </c>
      <c r="AB8" s="1085" t="s">
        <v>186</v>
      </c>
      <c r="AC8" s="1074" t="s">
        <v>191</v>
      </c>
      <c r="AD8" s="1074" t="s">
        <v>188</v>
      </c>
      <c r="AE8" s="1087" t="s">
        <v>190</v>
      </c>
      <c r="AF8" s="1085" t="s">
        <v>186</v>
      </c>
      <c r="AG8" s="1074" t="s">
        <v>191</v>
      </c>
      <c r="AH8" s="1074" t="s">
        <v>188</v>
      </c>
      <c r="AI8" s="1087" t="s">
        <v>190</v>
      </c>
      <c r="AJ8" s="1085" t="s">
        <v>186</v>
      </c>
      <c r="AK8" s="1074" t="s">
        <v>191</v>
      </c>
      <c r="AL8" s="1074" t="s">
        <v>188</v>
      </c>
      <c r="AM8" s="1087" t="s">
        <v>190</v>
      </c>
      <c r="AN8" s="1085" t="s">
        <v>186</v>
      </c>
      <c r="AO8" s="1074" t="s">
        <v>191</v>
      </c>
      <c r="AP8" s="1074" t="s">
        <v>188</v>
      </c>
      <c r="AQ8" s="1087" t="s">
        <v>190</v>
      </c>
      <c r="AR8" s="1085" t="s">
        <v>186</v>
      </c>
      <c r="AS8" s="1074" t="s">
        <v>191</v>
      </c>
      <c r="AT8" s="1074" t="s">
        <v>188</v>
      </c>
      <c r="AU8" s="1087" t="s">
        <v>190</v>
      </c>
      <c r="AV8" s="1085" t="s">
        <v>186</v>
      </c>
      <c r="AW8" s="1074" t="s">
        <v>191</v>
      </c>
      <c r="AX8" s="1074" t="s">
        <v>188</v>
      </c>
      <c r="AY8" s="1087" t="s">
        <v>190</v>
      </c>
      <c r="AZ8" s="1113" t="s">
        <v>187</v>
      </c>
      <c r="BA8" s="1113" t="s">
        <v>189</v>
      </c>
      <c r="BB8" s="897"/>
      <c r="BC8" s="1113" t="s">
        <v>187</v>
      </c>
      <c r="BD8" s="1113" t="s">
        <v>189</v>
      </c>
      <c r="BE8" s="1108"/>
      <c r="BF8" s="918"/>
      <c r="BG8" s="918"/>
      <c r="BH8" s="918"/>
      <c r="BI8" s="918"/>
      <c r="BJ8" s="918"/>
      <c r="BK8" s="918"/>
      <c r="BL8" s="918"/>
      <c r="BM8" s="918"/>
      <c r="BN8" s="918"/>
      <c r="BO8" s="918"/>
      <c r="BP8" s="1108"/>
      <c r="BQ8" s="1152"/>
      <c r="BR8" s="1156"/>
      <c r="BS8" s="952"/>
      <c r="BT8" s="952"/>
      <c r="BU8" s="952"/>
      <c r="BV8" s="952"/>
      <c r="BW8" s="952"/>
      <c r="BX8" s="952"/>
      <c r="BY8" s="952"/>
      <c r="BZ8" s="952"/>
      <c r="CA8" s="952"/>
      <c r="CB8" s="1157"/>
      <c r="CC8" s="1151"/>
      <c r="CD8" s="1145" t="s">
        <v>474</v>
      </c>
      <c r="CE8" s="1146"/>
      <c r="CF8" s="1146"/>
      <c r="CG8" s="1146"/>
      <c r="CH8" s="1146"/>
      <c r="CI8" s="1146"/>
      <c r="CJ8" s="1146"/>
      <c r="CK8" s="1146"/>
      <c r="CL8" s="1146"/>
      <c r="CM8" s="1146"/>
      <c r="CN8" s="1147"/>
      <c r="CO8" s="526"/>
      <c r="CP8" s="1139" t="s">
        <v>1556</v>
      </c>
      <c r="CQ8" s="1140"/>
      <c r="CR8" s="1140"/>
      <c r="CS8" s="1140"/>
      <c r="CT8" s="1140"/>
      <c r="CU8" s="1140"/>
      <c r="CV8" s="1140"/>
      <c r="CW8" s="1140"/>
      <c r="CX8" s="1140"/>
      <c r="CY8" s="1140"/>
      <c r="CZ8" s="1141"/>
      <c r="DA8" s="528"/>
      <c r="DB8" s="1133" t="s">
        <v>1557</v>
      </c>
      <c r="DC8" s="1134"/>
      <c r="DD8" s="1134"/>
      <c r="DE8" s="1134"/>
      <c r="DF8" s="1134"/>
      <c r="DG8" s="1134"/>
      <c r="DH8" s="1134"/>
      <c r="DI8" s="1134"/>
      <c r="DJ8" s="1134"/>
      <c r="DK8" s="1134"/>
      <c r="DL8" s="1135"/>
      <c r="DM8" s="1121" t="s">
        <v>1558</v>
      </c>
      <c r="DN8" s="1122"/>
      <c r="DO8" s="1122"/>
      <c r="DP8" s="1122"/>
      <c r="DQ8" s="1122"/>
      <c r="DR8" s="1122"/>
      <c r="DS8" s="1122"/>
      <c r="DT8" s="1122"/>
      <c r="DU8" s="1122"/>
      <c r="DV8" s="1122"/>
      <c r="DW8" s="1123"/>
      <c r="DX8" s="539"/>
      <c r="DY8" s="1127" t="s">
        <v>1559</v>
      </c>
      <c r="DZ8" s="1128"/>
      <c r="EA8" s="1128"/>
      <c r="EB8" s="1128"/>
      <c r="EC8" s="1128"/>
      <c r="ED8" s="1128"/>
      <c r="EE8" s="1128"/>
      <c r="EF8" s="1128"/>
      <c r="EG8" s="1128"/>
      <c r="EH8" s="1128"/>
      <c r="EI8" s="1129"/>
      <c r="EJ8" s="546"/>
      <c r="EK8" s="517"/>
      <c r="EL8" s="1069" t="s">
        <v>661</v>
      </c>
      <c r="EM8" s="1069"/>
      <c r="EN8" s="1069"/>
      <c r="EO8" s="1069"/>
      <c r="ES8" s="2"/>
      <c r="ET8" s="2"/>
      <c r="EU8" s="2"/>
      <c r="EV8" s="2"/>
      <c r="EW8" s="2"/>
      <c r="EX8" s="2"/>
      <c r="EY8" s="2"/>
      <c r="EZ8" s="2"/>
    </row>
    <row r="9" spans="1:156" ht="14.25" customHeight="1" thickBot="1">
      <c r="A9" s="1106"/>
      <c r="B9" s="1073"/>
      <c r="C9" s="1096"/>
      <c r="D9" s="1097"/>
      <c r="E9" s="1093"/>
      <c r="F9" s="71" t="s">
        <v>249</v>
      </c>
      <c r="G9" s="72" t="s">
        <v>250</v>
      </c>
      <c r="H9" s="886"/>
      <c r="I9" s="1075"/>
      <c r="J9" s="1075"/>
      <c r="K9" s="1088"/>
      <c r="L9" s="1086"/>
      <c r="M9" s="1075"/>
      <c r="N9" s="1075"/>
      <c r="O9" s="1088"/>
      <c r="P9" s="1086"/>
      <c r="Q9" s="1075"/>
      <c r="R9" s="1075"/>
      <c r="S9" s="1088"/>
      <c r="T9" s="1086"/>
      <c r="U9" s="1075"/>
      <c r="V9" s="1075"/>
      <c r="W9" s="1088"/>
      <c r="X9" s="1086"/>
      <c r="Y9" s="1075"/>
      <c r="Z9" s="1075"/>
      <c r="AA9" s="1088"/>
      <c r="AB9" s="1086"/>
      <c r="AC9" s="1075"/>
      <c r="AD9" s="1075"/>
      <c r="AE9" s="1088"/>
      <c r="AF9" s="1086"/>
      <c r="AG9" s="1075"/>
      <c r="AH9" s="1075"/>
      <c r="AI9" s="1088"/>
      <c r="AJ9" s="1086"/>
      <c r="AK9" s="1075"/>
      <c r="AL9" s="1075"/>
      <c r="AM9" s="1088"/>
      <c r="AN9" s="1086"/>
      <c r="AO9" s="1075"/>
      <c r="AP9" s="1075"/>
      <c r="AQ9" s="1088"/>
      <c r="AR9" s="1086"/>
      <c r="AS9" s="1075"/>
      <c r="AT9" s="1075"/>
      <c r="AU9" s="1088"/>
      <c r="AV9" s="1086"/>
      <c r="AW9" s="1075"/>
      <c r="AX9" s="1075"/>
      <c r="AY9" s="1088"/>
      <c r="AZ9" s="1114"/>
      <c r="BA9" s="1114"/>
      <c r="BB9" s="898"/>
      <c r="BC9" s="1114"/>
      <c r="BD9" s="1114"/>
      <c r="BE9" s="1120"/>
      <c r="BF9" s="919"/>
      <c r="BG9" s="919"/>
      <c r="BH9" s="919"/>
      <c r="BI9" s="919"/>
      <c r="BJ9" s="919"/>
      <c r="BK9" s="919"/>
      <c r="BL9" s="919"/>
      <c r="BM9" s="919"/>
      <c r="BN9" s="919"/>
      <c r="BO9" s="919"/>
      <c r="BP9" s="1108"/>
      <c r="BQ9" s="1161"/>
      <c r="BR9" s="1158"/>
      <c r="BS9" s="1159"/>
      <c r="BT9" s="1159"/>
      <c r="BU9" s="1159"/>
      <c r="BV9" s="1159"/>
      <c r="BW9" s="1159"/>
      <c r="BX9" s="1159"/>
      <c r="BY9" s="1159"/>
      <c r="BZ9" s="1159"/>
      <c r="CA9" s="1159"/>
      <c r="CB9" s="1160"/>
      <c r="CC9" s="1152"/>
      <c r="CD9" s="1148"/>
      <c r="CE9" s="1149"/>
      <c r="CF9" s="1149"/>
      <c r="CG9" s="1149"/>
      <c r="CH9" s="1149"/>
      <c r="CI9" s="1149"/>
      <c r="CJ9" s="1149"/>
      <c r="CK9" s="1149"/>
      <c r="CL9" s="1149"/>
      <c r="CM9" s="1149"/>
      <c r="CN9" s="1150"/>
      <c r="CO9" s="527"/>
      <c r="CP9" s="1142"/>
      <c r="CQ9" s="1143"/>
      <c r="CR9" s="1143"/>
      <c r="CS9" s="1143"/>
      <c r="CT9" s="1143"/>
      <c r="CU9" s="1143"/>
      <c r="CV9" s="1143"/>
      <c r="CW9" s="1143"/>
      <c r="CX9" s="1143"/>
      <c r="CY9" s="1143"/>
      <c r="CZ9" s="1144"/>
      <c r="DA9" s="529"/>
      <c r="DB9" s="1136"/>
      <c r="DC9" s="1137"/>
      <c r="DD9" s="1137"/>
      <c r="DE9" s="1137"/>
      <c r="DF9" s="1137"/>
      <c r="DG9" s="1137"/>
      <c r="DH9" s="1137"/>
      <c r="DI9" s="1137"/>
      <c r="DJ9" s="1137"/>
      <c r="DK9" s="1137"/>
      <c r="DL9" s="1138"/>
      <c r="DM9" s="1124"/>
      <c r="DN9" s="1125"/>
      <c r="DO9" s="1125"/>
      <c r="DP9" s="1125"/>
      <c r="DQ9" s="1125"/>
      <c r="DR9" s="1125"/>
      <c r="DS9" s="1125"/>
      <c r="DT9" s="1125"/>
      <c r="DU9" s="1125"/>
      <c r="DV9" s="1125"/>
      <c r="DW9" s="1126"/>
      <c r="DX9" s="541"/>
      <c r="DY9" s="1130"/>
      <c r="DZ9" s="1131"/>
      <c r="EA9" s="1131"/>
      <c r="EB9" s="1131"/>
      <c r="EC9" s="1131"/>
      <c r="ED9" s="1131"/>
      <c r="EE9" s="1131"/>
      <c r="EF9" s="1131"/>
      <c r="EG9" s="1131"/>
      <c r="EH9" s="1131"/>
      <c r="EI9" s="1132"/>
      <c r="EJ9" s="547"/>
      <c r="EK9" s="517"/>
      <c r="EL9" s="1067" t="s">
        <v>662</v>
      </c>
      <c r="EM9" s="1067" t="s">
        <v>663</v>
      </c>
      <c r="EN9" s="1067" t="s">
        <v>664</v>
      </c>
      <c r="EO9" s="1067" t="s">
        <v>665</v>
      </c>
      <c r="ES9" s="2"/>
      <c r="ET9" s="2"/>
      <c r="EU9" s="2"/>
      <c r="EV9" s="2"/>
      <c r="EW9" s="2"/>
      <c r="EX9" s="2"/>
      <c r="EY9" s="2"/>
      <c r="EZ9" s="2"/>
    </row>
    <row r="10" spans="1:156" s="82" customFormat="1" ht="16.5" thickBot="1">
      <c r="A10" s="692" t="s">
        <v>310</v>
      </c>
      <c r="B10" s="746" t="s">
        <v>311</v>
      </c>
      <c r="C10" s="1079" t="s">
        <v>312</v>
      </c>
      <c r="D10" s="1081"/>
      <c r="E10" s="693" t="s">
        <v>313</v>
      </c>
      <c r="F10" s="694" t="s">
        <v>314</v>
      </c>
      <c r="G10" s="695" t="s">
        <v>315</v>
      </c>
      <c r="H10" s="1109" t="s">
        <v>316</v>
      </c>
      <c r="I10" s="1109"/>
      <c r="J10" s="1109"/>
      <c r="K10" s="1110"/>
      <c r="L10" s="1079" t="s">
        <v>317</v>
      </c>
      <c r="M10" s="1109"/>
      <c r="N10" s="1109"/>
      <c r="O10" s="1110"/>
      <c r="P10" s="1079" t="s">
        <v>318</v>
      </c>
      <c r="Q10" s="1080"/>
      <c r="R10" s="1080"/>
      <c r="S10" s="1081"/>
      <c r="T10" s="1079" t="s">
        <v>319</v>
      </c>
      <c r="U10" s="1080"/>
      <c r="V10" s="1080"/>
      <c r="W10" s="1081"/>
      <c r="X10" s="1079" t="s">
        <v>320</v>
      </c>
      <c r="Y10" s="1080"/>
      <c r="Z10" s="1080"/>
      <c r="AA10" s="1081"/>
      <c r="AB10" s="1079" t="s">
        <v>321</v>
      </c>
      <c r="AC10" s="1080"/>
      <c r="AD10" s="1080"/>
      <c r="AE10" s="1081"/>
      <c r="AF10" s="1079" t="s">
        <v>322</v>
      </c>
      <c r="AG10" s="1080"/>
      <c r="AH10" s="1080"/>
      <c r="AI10" s="1081"/>
      <c r="AJ10" s="1079" t="s">
        <v>323</v>
      </c>
      <c r="AK10" s="1080"/>
      <c r="AL10" s="1080"/>
      <c r="AM10" s="1081"/>
      <c r="AN10" s="1079" t="s">
        <v>324</v>
      </c>
      <c r="AO10" s="1080"/>
      <c r="AP10" s="1080"/>
      <c r="AQ10" s="1081"/>
      <c r="AR10" s="1079" t="s">
        <v>325</v>
      </c>
      <c r="AS10" s="1080"/>
      <c r="AT10" s="1080"/>
      <c r="AU10" s="1081"/>
      <c r="AV10" s="1079" t="s">
        <v>326</v>
      </c>
      <c r="AW10" s="1080"/>
      <c r="AX10" s="1080"/>
      <c r="AY10" s="1081"/>
      <c r="AZ10" s="696" t="s">
        <v>327</v>
      </c>
      <c r="BA10" s="696" t="s">
        <v>328</v>
      </c>
      <c r="BB10" s="631" t="s">
        <v>329</v>
      </c>
      <c r="BC10" s="631" t="s">
        <v>330</v>
      </c>
      <c r="BD10" s="631" t="s">
        <v>331</v>
      </c>
      <c r="BE10" s="631" t="s">
        <v>174</v>
      </c>
      <c r="BF10" s="696" t="s">
        <v>1259</v>
      </c>
      <c r="BG10" s="631" t="s">
        <v>1260</v>
      </c>
      <c r="BH10" s="631" t="s">
        <v>1274</v>
      </c>
      <c r="BI10" s="631" t="s">
        <v>1275</v>
      </c>
      <c r="BJ10" s="631" t="s">
        <v>1276</v>
      </c>
      <c r="BK10" s="631" t="s">
        <v>1277</v>
      </c>
      <c r="BL10" s="631" t="s">
        <v>1132</v>
      </c>
      <c r="BM10" s="631" t="s">
        <v>1133</v>
      </c>
      <c r="BN10" s="631" t="s">
        <v>1280</v>
      </c>
      <c r="BO10" s="631" t="s">
        <v>1281</v>
      </c>
      <c r="BP10" s="697" t="s">
        <v>1282</v>
      </c>
      <c r="BQ10" s="690"/>
      <c r="BR10" s="518"/>
      <c r="BS10" s="519"/>
      <c r="BT10" s="519"/>
      <c r="BU10" s="519"/>
      <c r="BV10" s="519"/>
      <c r="BW10" s="519"/>
      <c r="BX10" s="519"/>
      <c r="BY10" s="519"/>
      <c r="BZ10" s="519"/>
      <c r="CA10" s="519"/>
      <c r="CB10" s="519"/>
      <c r="CC10" s="518"/>
      <c r="CD10" s="519"/>
      <c r="CE10" s="519"/>
      <c r="CF10" s="519"/>
      <c r="CG10" s="519"/>
      <c r="CH10" s="519"/>
      <c r="CI10" s="519"/>
      <c r="CJ10" s="519"/>
      <c r="CK10" s="519"/>
      <c r="CL10" s="519"/>
      <c r="CM10" s="519"/>
      <c r="CN10" s="519"/>
      <c r="CO10" s="519"/>
      <c r="CP10" s="519"/>
      <c r="CQ10" s="519"/>
      <c r="CR10" s="519"/>
      <c r="CS10" s="519"/>
      <c r="CT10" s="519"/>
      <c r="CU10" s="519"/>
      <c r="CV10" s="519"/>
      <c r="CW10" s="519"/>
      <c r="CX10" s="519"/>
      <c r="CY10" s="519"/>
      <c r="CZ10" s="519"/>
      <c r="DA10" s="530"/>
      <c r="DB10" s="519"/>
      <c r="DC10" s="519"/>
      <c r="DD10" s="519"/>
      <c r="DE10" s="519"/>
      <c r="DF10" s="519"/>
      <c r="DG10" s="519"/>
      <c r="DH10" s="519"/>
      <c r="DI10" s="519"/>
      <c r="DJ10" s="519"/>
      <c r="DK10" s="519"/>
      <c r="DL10" s="535"/>
      <c r="DM10" s="532"/>
      <c r="DN10" s="519"/>
      <c r="DO10" s="519"/>
      <c r="DP10" s="519"/>
      <c r="DQ10" s="519"/>
      <c r="DR10" s="519"/>
      <c r="DS10" s="519"/>
      <c r="DT10" s="519"/>
      <c r="DU10" s="519"/>
      <c r="DV10" s="519"/>
      <c r="DW10" s="519"/>
      <c r="DX10" s="542"/>
      <c r="DY10" s="519"/>
      <c r="DZ10" s="519"/>
      <c r="EA10" s="519"/>
      <c r="EB10" s="519"/>
      <c r="EC10" s="519"/>
      <c r="ED10" s="519"/>
      <c r="EE10" s="519"/>
      <c r="EF10" s="519"/>
      <c r="EG10" s="519"/>
      <c r="EH10" s="519"/>
      <c r="EI10" s="519"/>
      <c r="EJ10" s="544"/>
      <c r="EK10" s="520"/>
      <c r="EL10" s="1068"/>
      <c r="EM10" s="1068"/>
      <c r="EN10" s="1068"/>
      <c r="EO10" s="1068"/>
    </row>
    <row r="11" spans="1:156" s="190" customFormat="1" ht="30" customHeight="1">
      <c r="A11" s="773">
        <f>IF($B11="","",SUBTOTAL(3,$B$11:B11))</f>
        <v>1</v>
      </c>
      <c r="B11" s="784" t="s">
        <v>1728</v>
      </c>
      <c r="C11" s="698" t="str">
        <f>IF($B11="","",VLOOKUP($B11,'DS LOP HKII'!$B$2:$D$936,2,0))</f>
        <v>Lương Hoàng Thuận</v>
      </c>
      <c r="D11" s="699" t="str">
        <f>IF($B11="","",VLOOKUP($B11,'DS LOP HKII'!$B$2:$D$936,3,0))</f>
        <v>An</v>
      </c>
      <c r="E11" s="700"/>
      <c r="F11" s="701"/>
      <c r="G11" s="702">
        <v>1</v>
      </c>
      <c r="H11" s="703">
        <f>IF(OR($H$6="",$H$7=""),"",IF($B11="","",IF(ISNA(VLOOKUP($B11,'LT01'!$B$11:$M$80,12,FALSE)),"",IF(VLOOKUP($B11,'LT01'!$B$11:$M$80,12,FALSE)="","",VLOOKUP($B11,'LT01'!$B$11:$M$80,12,FALSE)))))</f>
        <v>4.2</v>
      </c>
      <c r="I11" s="704">
        <f>IF(OR($H$6="",$H$7=""),"",IF($B11="","",IF(ISNA(VLOOKUP($B11,'LT01'!$B$11:$N$80,13,FALSE)),"",VLOOKUP($B11,'LT01'!$B$11:$N$80,13,FALSE))))</f>
        <v>5.4</v>
      </c>
      <c r="J11" s="705"/>
      <c r="K11" s="706" t="str">
        <f>IF(OR($H$6="",$H$7=""),"",IF($B11="","",IF(ISNA(VLOOKUP($B11,'LT01'!$B$11:$Q$80,16,FALSE)),"",IF(VLOOKUP($B11,'LT01'!$B$11:$Q$80,16,FALSE)="","",VLOOKUP($B11,'LT01'!$B$11:$Q$80,16,FALSE)))))</f>
        <v/>
      </c>
      <c r="L11" s="707">
        <f>IF(OR($L$6="",$L$7=""),"",IF($B11="","",IF(ISNA(VLOOKUP($B11,'LT02'!$B$11:$M$80,12,FALSE)),"",IF(VLOOKUP($B11,'LT02'!$B$11:$M$80,12,FALSE)="","",VLOOKUP($B11,'LT02'!$B$11:$M$80,12,FALSE)))))</f>
        <v>6</v>
      </c>
      <c r="M11" s="704">
        <f>IF(OR($L$6="",$L$7=""),"",IF($B11="","",IF(ISNA(VLOOKUP($B11,'LT02'!$B$11:$N$80,13,FALSE)),"",VLOOKUP($B11,'LT02'!$B$11:$N$80,13,FALSE))))</f>
        <v>6.7</v>
      </c>
      <c r="N11" s="705"/>
      <c r="O11" s="706" t="str">
        <f>IF(OR($L$6="",$L$7=""),"",IF($B11="","",IF(ISNA(VLOOKUP($B11,'LT02'!$B$11:$Q$80,16,FALSE)),"",VLOOKUP($B11,'LT02'!$B$11:$Q$80,16,FALSE))))</f>
        <v/>
      </c>
      <c r="P11" s="707">
        <f>IF(OR($P$6="",$P$7=""),"",IF($B11="","",IF(ISNA(VLOOKUP($B11,'LT03'!$B$11:$M$80,12,FALSE)),"",IF(VLOOKUP($B11,'LT03'!$B$11:$M$80,12,FALSE)="","",VLOOKUP($B11,'LT03'!$B$11:$M$80,12,FALSE)))))</f>
        <v>9</v>
      </c>
      <c r="Q11" s="704">
        <f>IF(OR($P$6="",$P$7=""),"",IF($B11="","",IF(ISNA(VLOOKUP($B11,'LT03'!$B$11:$N$80,13,FALSE)),"",VLOOKUP($B11,'LT03'!$B$11:$N$80,13,FALSE))))</f>
        <v>8.5</v>
      </c>
      <c r="R11" s="705"/>
      <c r="S11" s="706" t="str">
        <f>IF(OR($P$6="",$P$7=""),"",IF($B11="","",IF(ISNA(VLOOKUP($B11,'LT03'!$B$11:$Q$80,16,FALSE)),"",VLOOKUP($B11,'LT03'!$B$11:$Q$80,16,FALSE))))</f>
        <v/>
      </c>
      <c r="T11" s="707">
        <f>IF(OR($T$6="",$T$7=""),"",IF($B11="","",IF(ISNA(VLOOKUP($B11,'LT04'!$B$11:$M$80,12,FALSE)),"",IF(VLOOKUP($B11,'LT04'!$B$11:$M$80,12,FALSE)="","",VLOOKUP($B11,'LT04'!$B$11:$M$80,12,FALSE)))))</f>
        <v>7.3</v>
      </c>
      <c r="U11" s="704">
        <f>IF(OR($T$6="",$T$7=""),"",IF($B11="","",IF(ISNA(VLOOKUP($B11,'LT04'!$B$11:$N$80,13,FALSE)),"",VLOOKUP($B11,'LT04'!$B$11:$N$80,13,FALSE))))</f>
        <v>6.5</v>
      </c>
      <c r="V11" s="705"/>
      <c r="W11" s="706" t="str">
        <f>IF(OR($T$6="",$T$7=""),"",IF($B11="","",IF(ISNA(VLOOKUP($B11,'LT04'!$B$11:$Q$80,16,FALSE)),"",VLOOKUP($B11,'LT04'!$B$11:$Q$80,16,FALSE))))</f>
        <v/>
      </c>
      <c r="X11" s="707">
        <f>IF(OR($X$6="",$X$7=""),"",IF($B11="","",IF(ISNA(VLOOKUP($B11,'LT05'!$B$11:$M$80,12,FALSE)),"",IF(VLOOKUP($B11,'LT05'!$B$11:$M$80,12,FALSE)="","",VLOOKUP($B11,'LT05'!$B$11:$M$80,12,FALSE)))))</f>
        <v>7.5</v>
      </c>
      <c r="Y11" s="704">
        <f>IF(OR($X$6="",$X$7=""),"",IF($B11="","",IF(ISNA(VLOOKUP($B11,'LT05'!$B$11:$N$80,13,FALSE)),"",VLOOKUP($B11,'LT05'!$B$11:$N$80,13,FALSE))))</f>
        <v>6.5</v>
      </c>
      <c r="Z11" s="705"/>
      <c r="AA11" s="706" t="str">
        <f>IF(OR($X$6="",$X$7=""),"",IF($B11="","",IF(ISNA(VLOOKUP($B11,'LT05'!$B$11:$Q$80,16,FALSE)),"",VLOOKUP($B11,'LT05'!$B$11:$Q$80,16,FALSE))))</f>
        <v/>
      </c>
      <c r="AB11" s="707">
        <f>IF(OR($AB$6="",$AB$7=""),"",IF($B11="","",IF(ISNA(VLOOKUP($B11,'LT06'!$B$11:$M$80,12,FALSE)),"",IF(VLOOKUP($B11,'LT06'!$B$11:$M$80,12,FALSE)="","",VLOOKUP($B11,'LT06'!$B$11:$M$80,12,FALSE)))))</f>
        <v>4</v>
      </c>
      <c r="AC11" s="704">
        <f>IF(OR($AB$6="",$AB$7=""),"",IF($B11="","",IF(ISNA(VLOOKUP($B11,'LT06'!$B$11:$N$80,13,FALSE)),"",VLOOKUP($B11,'LT06'!$B$11:$N$80,13,FALSE))))</f>
        <v>4.5999999999999996</v>
      </c>
      <c r="AD11" s="705"/>
      <c r="AE11" s="706" t="str">
        <f>IF(OR($AB$6="",$AB$7=""),"",IF($B11="","",IF(ISNA(VLOOKUP($B11,'LT06'!$B$11:$Q$80,16,FALSE)),"",VLOOKUP($B11,'LT06'!$B$11:$Q$80,16,FALSE))))</f>
        <v/>
      </c>
      <c r="AF11" s="707" t="str">
        <f>IF(OR($AF$6="",$AF$7=""),"",IF($B11="","",IF(ISNA(VLOOKUP($B11,'LT07'!$B$11:$M$80,12,FALSE)),"",IF(VLOOKUP($B11,'LT07'!$B$11:$M$80,12,FALSE)="","",VLOOKUP($B11,'LT07'!$B$11:$M$80,12,FALSE)))))</f>
        <v/>
      </c>
      <c r="AG11" s="704" t="str">
        <f>IF(OR($AF$6="",$AF$7=""),"",IF($B11="","",IF(ISNA(VLOOKUP($B11,'LT07'!$B$11:$N$80,13,FALSE)),"",VLOOKUP($B11,'LT07'!$B$11:$N$80,13,FALSE))))</f>
        <v/>
      </c>
      <c r="AH11" s="705"/>
      <c r="AI11" s="706" t="str">
        <f>IF(OR($AF$6="",$AF$7=""),"",IF($B11="","",IF(ISNA(VLOOKUP($B11,'LT07'!$B$11:$Q$80,16,FALSE)),"",VLOOKUP($B11,'LT07'!$B$11:$Q$80,16,FALSE))))</f>
        <v/>
      </c>
      <c r="AJ11" s="717"/>
      <c r="AK11" s="704">
        <f>IF(OR($AJ$6="",$AJ$7=""),"",IF($B11="","",IF(ISNA(VLOOKUP($B11,'DO AN'!$B$11:$L$80,11,FALSE)),"",IF(VLOOKUP($B11,'DO AN'!$B$11:$L$80,11,FALSE)="","",VLOOKUP($B11,'DO AN'!$B$11:$L$80,11,FALSE)))))</f>
        <v>4</v>
      </c>
      <c r="AL11" s="705"/>
      <c r="AM11" s="716"/>
      <c r="AN11" s="717"/>
      <c r="AO11" s="704">
        <f>IF(OR($AN$6="",$AN$7=""),"",IF($B11="","",IF(ISNA(VLOOKUP($B11,'TH01'!$B$11:$O$80,14,FALSE)),"",VLOOKUP($B11,'TH01'!$B$11:$O$80,14,FALSE))))</f>
        <v>5.8</v>
      </c>
      <c r="AP11" s="705"/>
      <c r="AQ11" s="716"/>
      <c r="AR11" s="717"/>
      <c r="AS11" s="704">
        <f>IF(OR($AR$6="",$AR$7=""),"",IF($B11="","",IF(ISNA(VLOOKUP($B11,'TH02'!$B$11:$O$80,14,FALSE)),"",VLOOKUP($B11,'TH02'!$B$11:$O$80,14,FALSE))))</f>
        <v>6</v>
      </c>
      <c r="AT11" s="705"/>
      <c r="AU11" s="716"/>
      <c r="AV11" s="717"/>
      <c r="AW11" s="704" t="str">
        <f>IF(OR($AV$6="",$AV$7=""),"",IF($B11="","",IF(ISNA(VLOOKUP($B11,'TH03'!$B$11:$O$80,14,FALSE)),"",VLOOKUP($B11,'TH03'!$B$11:$O$80,14,FALSE))))</f>
        <v/>
      </c>
      <c r="AX11" s="705"/>
      <c r="AY11" s="716"/>
      <c r="AZ11" s="644">
        <f>$CO11</f>
        <v>6.12</v>
      </c>
      <c r="BA11" s="644" t="str">
        <f>$DX11</f>
        <v/>
      </c>
      <c r="BB11" s="708">
        <v>73</v>
      </c>
      <c r="BC11" s="641" t="str">
        <f>IF($AZ11="","",IF($B11="","",IF($AZ11&lt;4,"Kém",IF($AZ11&lt;5.5,"TB Yếu",IF($AZ11&lt;7,"T.Bình",IF($AZ11&lt;8,"Khá",IF($AZ11&lt;9,"Giỏi","SX")))))))</f>
        <v>T.Bình</v>
      </c>
      <c r="BD11" s="641" t="str">
        <f>IF($BA11="","",IF($B11="","",IF($BA11&lt;4,"Kém",IF($BA11&lt;5.5,"TB Yếu",IF($BA11&lt;7,"T.Bình",IF($BA11&lt;8,"Khá",IF($BA11&lt;9,"Giỏi","SX")))))))</f>
        <v/>
      </c>
      <c r="BE11" s="641" t="str">
        <f t="shared" ref="BE11:BE42" si="0">IF(AND(BG11&gt;15,AZ11&gt;=7,BB11&gt;=70,ISBLANK(BP11)=TRUE,BQ11=0,CC11=0,COUNT(BR11:CB11)&gt;0,COUNT(CD11:CN11)&gt;0),"Xét KT&amp;HB","")</f>
        <v/>
      </c>
      <c r="BF11" s="644" t="str">
        <f t="shared" ref="BF11:BF42" si="1">IF($AZ11&gt;=4,"",IF(AND($AZ11&lt;4,$BA11="",COUNT($DB11:$DL11)=0),"Cảnh Báo",IF($BA11&lt;4,"Cảnh Báo","")))</f>
        <v/>
      </c>
      <c r="BG11" s="637">
        <f t="shared" ref="BG11:BG74" si="2">IF($B11="","",IF(COUNT($CD11:$CN11)=0,"",SUMIF($CD11:$CN11,"&gt;=4",$CD$7:$CN$7)))</f>
        <v>17</v>
      </c>
      <c r="BH11" s="641">
        <f t="shared" ref="BH11:BH42" si="3">IF($B11="","",IF(COUNT($CD11:$CN11=0),"",SUMIF($CD11:$CN11,"&lt;4",$CD$7:$CN$7)))</f>
        <v>0</v>
      </c>
      <c r="BI11" s="641">
        <f>IF(AND($BA11="",$B11=""),"",SUMIF($DM11:$DW11,"&gt;=4",$DM$7:$DW$7))</f>
        <v>17</v>
      </c>
      <c r="BJ11" s="641">
        <f>IF(AND($BA11="",$B11=""),"",SUMIF($DM11:$DW11,"&lt;4",$DM$7:$DW$7))</f>
        <v>0</v>
      </c>
      <c r="BK11" s="644">
        <f>IF($DA11="","",$DA11)</f>
        <v>6.12</v>
      </c>
      <c r="BL11" s="644" t="str">
        <f>IF($B11="","",IF($BK11&gt;=5.5,"BT","Yếu"))</f>
        <v>BT</v>
      </c>
      <c r="BM11" s="644">
        <f>IF($EJ11="","",$EJ11)</f>
        <v>6.12</v>
      </c>
      <c r="BN11" s="644" t="str">
        <f>IF($B11="","",IF($BM11&gt;=5.5,"BT","Yếu"))</f>
        <v>BT</v>
      </c>
      <c r="BO11" s="709" t="str">
        <f>IF(COUNTBLANK($EL11:$EO11)&lt;=1,"Buộc thôi học","")</f>
        <v/>
      </c>
      <c r="BP11" s="708"/>
      <c r="BQ11" s="691">
        <f>IF(COUNT($BR11:$CB11)=0,"",COUNTIF($BR11:$CB11,"&lt;5"))</f>
        <v>3</v>
      </c>
      <c r="BR11" s="521">
        <f>$H11</f>
        <v>4.2</v>
      </c>
      <c r="BS11" s="521">
        <f>$L11</f>
        <v>6</v>
      </c>
      <c r="BT11" s="521">
        <f>$P11</f>
        <v>9</v>
      </c>
      <c r="BU11" s="521">
        <f>$T11</f>
        <v>7.3</v>
      </c>
      <c r="BV11" s="521">
        <f>$X11</f>
        <v>7.5</v>
      </c>
      <c r="BW11" s="521">
        <f>$AB11</f>
        <v>4</v>
      </c>
      <c r="BX11" s="521" t="str">
        <f>$AF11</f>
        <v/>
      </c>
      <c r="BY11" s="521">
        <f>$AK11</f>
        <v>4</v>
      </c>
      <c r="BZ11" s="521">
        <f>$AO11</f>
        <v>5.8</v>
      </c>
      <c r="CA11" s="521">
        <f>$AS11</f>
        <v>6</v>
      </c>
      <c r="CB11" s="521" t="str">
        <f>$AW11</f>
        <v/>
      </c>
      <c r="CC11" s="522">
        <f>IF(COUNT($CD11:$CN11)=0,"",COUNTIF($CD11:$CN11,"&lt;4"))</f>
        <v>0</v>
      </c>
      <c r="CD11" s="521">
        <f>$I11</f>
        <v>5.4</v>
      </c>
      <c r="CE11" s="521">
        <f>$M11</f>
        <v>6.7</v>
      </c>
      <c r="CF11" s="521">
        <f>$Q11</f>
        <v>8.5</v>
      </c>
      <c r="CG11" s="521">
        <f>$U11</f>
        <v>6.5</v>
      </c>
      <c r="CH11" s="521">
        <f>$Y11</f>
        <v>6.5</v>
      </c>
      <c r="CI11" s="521">
        <f>$AC11</f>
        <v>4.5999999999999996</v>
      </c>
      <c r="CJ11" s="521" t="str">
        <f>$AG11</f>
        <v/>
      </c>
      <c r="CK11" s="521">
        <f>$AK11</f>
        <v>4</v>
      </c>
      <c r="CL11" s="521">
        <f>$AO11</f>
        <v>5.8</v>
      </c>
      <c r="CM11" s="521">
        <f>$AS11</f>
        <v>6</v>
      </c>
      <c r="CN11" s="521" t="str">
        <f>$AW11</f>
        <v/>
      </c>
      <c r="CO11" s="523">
        <f>IF(COUNT($CD11:$CN11)=0,"",ROUND(SUMPRODUCT($CD11:$CN11,$CD$7:$CN$7)/(SUM($CD$7:$CN$7)-SUMIF($CD11:$CN11,"",$CD$7:$CN$7)),2))</f>
        <v>6.12</v>
      </c>
      <c r="CP11" s="524">
        <f>IF($CD11&lt;4,"",$CD11)</f>
        <v>5.4</v>
      </c>
      <c r="CQ11" s="524">
        <f>IF($CE11&lt;4,"",$CE11)</f>
        <v>6.7</v>
      </c>
      <c r="CR11" s="524">
        <f>IF($CF11&lt;4,"",$CF11)</f>
        <v>8.5</v>
      </c>
      <c r="CS11" s="524">
        <f>IF($CG11&lt;4,"",$CG11)</f>
        <v>6.5</v>
      </c>
      <c r="CT11" s="524">
        <f>IF($CH11&lt;4,"",$CH11)</f>
        <v>6.5</v>
      </c>
      <c r="CU11" s="524">
        <f>IF($CI11&lt;4,"",$CI11)</f>
        <v>4.5999999999999996</v>
      </c>
      <c r="CV11" s="524" t="str">
        <f>IF($CJ11&lt;4,"",$CJ11)</f>
        <v/>
      </c>
      <c r="CW11" s="524">
        <f>IF($CK11&lt;4,"",$CK11)</f>
        <v>4</v>
      </c>
      <c r="CX11" s="524">
        <f>IF($CL11&lt;4,"",$CL11)</f>
        <v>5.8</v>
      </c>
      <c r="CY11" s="524">
        <f>IF($CM11&lt;4,"",$CM11)</f>
        <v>6</v>
      </c>
      <c r="CZ11" s="524" t="str">
        <f>IF($CN11&lt;4,"",$CN11)</f>
        <v/>
      </c>
      <c r="DA11" s="525">
        <f t="shared" ref="DA11:DA42" si="4">IF($B11="","",IF(COUNT($CP11:$CZ11)=0,0,ROUND(SUMPRODUCT($CP11:$CZ11,$CP$7:$CZ$7)/SUMIF($CP11:$CZ11,"&gt;=4",$CP$7:$CZ$7),2)))</f>
        <v>6.12</v>
      </c>
      <c r="DB11" s="182" t="str">
        <f>IF($K11="","",$K11)</f>
        <v/>
      </c>
      <c r="DC11" s="182" t="str">
        <f>IF($O11="","",$O11)</f>
        <v/>
      </c>
      <c r="DD11" s="182" t="str">
        <f>IF($S11="","",$S11)</f>
        <v/>
      </c>
      <c r="DE11" s="182" t="str">
        <f>IF($W11="","",$W11)</f>
        <v/>
      </c>
      <c r="DF11" s="182" t="str">
        <f>IF($AA11="","",$AA11)</f>
        <v/>
      </c>
      <c r="DG11" s="182" t="str">
        <f>IF($AE11="","",$AE11)</f>
        <v/>
      </c>
      <c r="DH11" s="182" t="str">
        <f>IF($AI11="","",$AI11)</f>
        <v/>
      </c>
      <c r="DI11" s="182" t="str">
        <f>IF($AM11="","",$AM11)</f>
        <v/>
      </c>
      <c r="DJ11" s="182" t="str">
        <f>IF($AQ11="","",$AQ11)</f>
        <v/>
      </c>
      <c r="DK11" s="182" t="str">
        <f>IF($AU11="","",$AU11)</f>
        <v/>
      </c>
      <c r="DL11" s="536" t="str">
        <f>IF($AY11="","",$AY11)</f>
        <v/>
      </c>
      <c r="DM11" s="533">
        <f>IF($H11&gt;=$J11,$I11,$K11)</f>
        <v>5.4</v>
      </c>
      <c r="DN11" s="521">
        <f>IF($L11&gt;=$N11,$M11,$O11)</f>
        <v>6.7</v>
      </c>
      <c r="DO11" s="521">
        <f>IF($P11&gt;=$R11,$Q11,$S11)</f>
        <v>8.5</v>
      </c>
      <c r="DP11" s="521">
        <f>IF($T11&gt;=$V11,$U11,$W11)</f>
        <v>6.5</v>
      </c>
      <c r="DQ11" s="521">
        <f>IF($X11&gt;=$Z11,$Y11,$AA11)</f>
        <v>6.5</v>
      </c>
      <c r="DR11" s="521">
        <f>IF($AB11&gt;=$AD11,$AC11,$AE11)</f>
        <v>4.5999999999999996</v>
      </c>
      <c r="DS11" s="521" t="str">
        <f>IF($AF11&gt;=$AH11,$AG11,$AI11)</f>
        <v/>
      </c>
      <c r="DT11" s="521">
        <f>IF($AJ11&gt;=$AL11,$AK11,$AM11)</f>
        <v>4</v>
      </c>
      <c r="DU11" s="521">
        <f>IF($AN11&gt;=$AP11,$AO11,$AQ11)</f>
        <v>5.8</v>
      </c>
      <c r="DV11" s="521">
        <f>IF($AR11&gt;=$AT11,$AS11,$AU11)</f>
        <v>6</v>
      </c>
      <c r="DW11" s="521" t="str">
        <f>IF($AV11&gt;=$AX11,$AW11,$AY11)</f>
        <v/>
      </c>
      <c r="DX11" s="538" t="str">
        <f>IF(COUNT($DB11:$DL11)=0,"",ROUND(SUMPRODUCT($DM11:$DW11,$DM$7:$DW$7)/(SUM($DM$7:$DW$7)-SUMIF($DM11:$DW11,"",$DM$7:$DW$7)),2))</f>
        <v/>
      </c>
      <c r="DY11" s="540">
        <f>IF($DM11&lt;4,"",$DM11)</f>
        <v>5.4</v>
      </c>
      <c r="DZ11" s="540">
        <f>IF($DN11&lt;4,"",$DN11)</f>
        <v>6.7</v>
      </c>
      <c r="EA11" s="540">
        <f>IF($DO11&lt;4,"",$DO11)</f>
        <v>8.5</v>
      </c>
      <c r="EB11" s="540">
        <f>IF($DP11&lt;4,"",$DP11)</f>
        <v>6.5</v>
      </c>
      <c r="EC11" s="540">
        <f>IF($DQ11&lt;4,"",$DQ11)</f>
        <v>6.5</v>
      </c>
      <c r="ED11" s="540">
        <f>IF($DR11&lt;4,"",$DR11)</f>
        <v>4.5999999999999996</v>
      </c>
      <c r="EE11" s="540" t="str">
        <f>IF($DS11&lt;4,"",$DS11)</f>
        <v/>
      </c>
      <c r="EF11" s="540">
        <f>IF($DT11&lt;4,"",$DT11)</f>
        <v>4</v>
      </c>
      <c r="EG11" s="540">
        <f>IF($DU11&lt;4,"",$DU11)</f>
        <v>5.8</v>
      </c>
      <c r="EH11" s="540">
        <f>IF($DV11&lt;4,"",$DV11)</f>
        <v>6</v>
      </c>
      <c r="EI11" s="540" t="str">
        <f>IF($DW11&lt;4,"",$DW11)</f>
        <v/>
      </c>
      <c r="EJ11" s="545">
        <f t="shared" ref="EJ11:EJ42" si="5">IF($B11="","",IF(COUNT($DY11:$EI11)=0,0,ROUND(SUMPRODUCT($DY11:$EI11,$DY$7:$EI$7)/SUMIF($DY11:$EI11,"&gt;=4",$DY$7:$EI$7),2)))</f>
        <v>6.12</v>
      </c>
      <c r="EK11" s="723">
        <f>IF($DX11="",$CO11,$DX11)</f>
        <v>6.12</v>
      </c>
      <c r="EL11" s="490" t="str">
        <f>IF($B11="","",IF(ISNA(VLOOKUP($B11,'TH-CANHBAO-KQHT-13-14'!$B$2:$I$936,8,0)&lt;&gt;0),VLOOKUP($B11,'TH-CANHBAO-KQHT-13-14'!$B$2:$I$936,8,0),IF(VLOOKUP($B11,'TH-CANHBAO-KQHT-13-14'!$B$2:$I$936,8,0)=0,"",VLOOKUP($B11,'TH-CANHBAO-KQHT-13-14'!$B$2:$I$936,8,0))))</f>
        <v/>
      </c>
      <c r="EM11" s="490" t="str">
        <f>IF($B11="","",IF(ISNA(VLOOKUP($B11,'TH-CANHBAO-KQHT-13-14'!$B$2:$J$936,9,0)&lt;&gt;0),VLOOKUP($B11,'TH-CANHBAO-KQHT-13-14'!$B$2:$J$936,8,0),IF(VLOOKUP($B11,'TH-CANHBAO-KQHT-13-14'!$B$2:$J$936,9,0)=0,"",VLOOKUP($B11,'TH-CANHBAO-KQHT-13-14'!$B$2:$J$936,9,0))))</f>
        <v/>
      </c>
      <c r="EN11" s="490" t="str">
        <f>IF($B11="","",IF($B11=HKI!$B11,HKI!$BF11,""))</f>
        <v/>
      </c>
      <c r="EO11" s="490" t="str">
        <f>IF($B11="","",$BF11)</f>
        <v/>
      </c>
    </row>
    <row r="12" spans="1:156" s="190" customFormat="1" ht="30" customHeight="1">
      <c r="A12" s="774">
        <f>IF($B12="","",SUBTOTAL(3,$B$11:B12))</f>
        <v>2</v>
      </c>
      <c r="B12" s="97" t="s">
        <v>1981</v>
      </c>
      <c r="C12" s="176" t="str">
        <f>IF($B12="","",VLOOKUP($B12,'DS LOP HKII'!$B$2:$D$936,2,0))</f>
        <v>Đặng Thế</v>
      </c>
      <c r="D12" s="177" t="str">
        <f>IF($B12="","",VLOOKUP($B12,'DS LOP HKII'!$B$2:$D$936,3,0))</f>
        <v>Anh</v>
      </c>
      <c r="E12" s="178"/>
      <c r="F12" s="179"/>
      <c r="G12" s="180">
        <v>17</v>
      </c>
      <c r="H12" s="181">
        <f>IF(OR($H$6="",$H$7=""),"",IF($B12="","",IF(ISNA(VLOOKUP($B12,'LT01'!$B$11:$M$80,12,FALSE)),"",IF(VLOOKUP($B12,'LT01'!$B$11:$M$80,12,FALSE)="","",VLOOKUP($B12,'LT01'!$B$11:$M$80,12,FALSE)))))</f>
        <v>0</v>
      </c>
      <c r="I12" s="182">
        <f>IF(OR($H$6="",$H$7=""),"",IF($B12="","",IF(ISNA(VLOOKUP($B12,'LT01'!$B$11:$N$80,13,FALSE)),"",VLOOKUP($B12,'LT01'!$B$11:$N$80,13,FALSE))))</f>
        <v>3.4</v>
      </c>
      <c r="J12" s="183"/>
      <c r="K12" s="184" t="str">
        <f>IF(OR($H$6="",$H$7=""),"",IF($B12="","",IF(ISNA(VLOOKUP($B12,'LT01'!$B$11:$Q$80,16,FALSE)),"",IF(VLOOKUP($B12,'LT01'!$B$11:$Q$80,16,FALSE)="","",VLOOKUP($B12,'LT01'!$B$11:$Q$80,16,FALSE)))))</f>
        <v/>
      </c>
      <c r="L12" s="185">
        <f>IF(OR($L$6="",$L$7=""),"",IF($B12="","",IF(ISNA(VLOOKUP($B12,'LT02'!$B$11:$M$80,12,FALSE)),"",IF(VLOOKUP($B12,'LT02'!$B$11:$M$80,12,FALSE)="","",VLOOKUP($B12,'LT02'!$B$11:$M$80,12,FALSE)))))</f>
        <v>0</v>
      </c>
      <c r="M12" s="182">
        <f>IF(OR($L$6="",$L$7=""),"",IF($B12="","",IF(ISNA(VLOOKUP($B12,'LT02'!$B$11:$N$80,13,FALSE)),"",VLOOKUP($B12,'LT02'!$B$11:$N$80,13,FALSE))))</f>
        <v>2.1</v>
      </c>
      <c r="N12" s="183"/>
      <c r="O12" s="184" t="str">
        <f>IF(OR($L$6="",$L$7=""),"",IF($B12="","",IF(ISNA(VLOOKUP($B12,'LT02'!$B$11:$Q$80,16,FALSE)),"",VLOOKUP($B12,'LT02'!$B$11:$Q$80,16,FALSE))))</f>
        <v/>
      </c>
      <c r="P12" s="185">
        <f>IF(OR($P$6="",$P$7=""),"",IF($B12="","",IF(ISNA(VLOOKUP($B12,'LT03'!$B$11:$M$80,12,FALSE)),"",IF(VLOOKUP($B12,'LT03'!$B$11:$M$80,12,FALSE)="","",VLOOKUP($B12,'LT03'!$B$11:$M$80,12,FALSE)))))</f>
        <v>7.5</v>
      </c>
      <c r="Q12" s="182">
        <f>IF(OR($P$6="",$P$7=""),"",IF($B12="","",IF(ISNA(VLOOKUP($B12,'LT03'!$B$11:$N$80,13,FALSE)),"",VLOOKUP($B12,'LT03'!$B$11:$N$80,13,FALSE))))</f>
        <v>6.7</v>
      </c>
      <c r="R12" s="183"/>
      <c r="S12" s="184" t="str">
        <f>IF(OR($P$6="",$P$7=""),"",IF($B12="","",IF(ISNA(VLOOKUP($B12,'LT03'!$B$11:$Q$80,16,FALSE)),"",VLOOKUP($B12,'LT03'!$B$11:$Q$80,16,FALSE))))</f>
        <v/>
      </c>
      <c r="T12" s="185">
        <f>IF(OR($T$6="",$T$7=""),"",IF($B12="","",IF(ISNA(VLOOKUP($B12,'LT04'!$B$11:$M$80,12,FALSE)),"",IF(VLOOKUP($B12,'LT04'!$B$11:$M$80,12,FALSE)="","",VLOOKUP($B12,'LT04'!$B$11:$M$80,12,FALSE)))))</f>
        <v>0</v>
      </c>
      <c r="U12" s="182">
        <f>IF(OR($T$6="",$T$7=""),"",IF($B12="","",IF(ISNA(VLOOKUP($B12,'LT04'!$B$11:$N$80,13,FALSE)),"",VLOOKUP($B12,'LT04'!$B$11:$N$80,13,FALSE))))</f>
        <v>2.5</v>
      </c>
      <c r="V12" s="183"/>
      <c r="W12" s="184" t="str">
        <f>IF(OR($T$6="",$T$7=""),"",IF($B12="","",IF(ISNA(VLOOKUP($B12,'LT04'!$B$11:$Q$80,16,FALSE)),"",VLOOKUP($B12,'LT04'!$B$11:$Q$80,16,FALSE))))</f>
        <v/>
      </c>
      <c r="X12" s="185">
        <f>IF(OR($X$6="",$X$7=""),"",IF($B12="","",IF(ISNA(VLOOKUP($B12,'LT05'!$B$11:$M$80,12,FALSE)),"",IF(VLOOKUP($B12,'LT05'!$B$11:$M$80,12,FALSE)="","",VLOOKUP($B12,'LT05'!$B$11:$M$80,12,FALSE)))))</f>
        <v>7.5</v>
      </c>
      <c r="Y12" s="182">
        <f>IF(OR($X$6="",$X$7=""),"",IF($B12="","",IF(ISNA(VLOOKUP($B12,'LT05'!$B$11:$N$80,13,FALSE)),"",VLOOKUP($B12,'LT05'!$B$11:$N$80,13,FALSE))))</f>
        <v>7.3</v>
      </c>
      <c r="Z12" s="183"/>
      <c r="AA12" s="184" t="str">
        <f>IF(OR($X$6="",$X$7=""),"",IF($B12="","",IF(ISNA(VLOOKUP($B12,'LT05'!$B$11:$Q$80,16,FALSE)),"",VLOOKUP($B12,'LT05'!$B$11:$Q$80,16,FALSE))))</f>
        <v/>
      </c>
      <c r="AB12" s="185">
        <f>IF(OR($AB$6="",$AB$7=""),"",IF($B12="","",IF(ISNA(VLOOKUP($B12,'LT06'!$B$11:$M$80,12,FALSE)),"",IF(VLOOKUP($B12,'LT06'!$B$11:$M$80,12,FALSE)="","",VLOOKUP($B12,'LT06'!$B$11:$M$80,12,FALSE)))))</f>
        <v>0</v>
      </c>
      <c r="AC12" s="182">
        <f>IF(OR($AB$6="",$AB$7=""),"",IF($B12="","",IF(ISNA(VLOOKUP($B12,'LT06'!$B$11:$N$80,13,FALSE)),"",VLOOKUP($B12,'LT06'!$B$11:$N$80,13,FALSE))))</f>
        <v>2.2999999999999998</v>
      </c>
      <c r="AD12" s="183"/>
      <c r="AE12" s="184" t="str">
        <f>IF(OR($AB$6="",$AB$7=""),"",IF($B12="","",IF(ISNA(VLOOKUP($B12,'LT06'!$B$11:$Q$80,16,FALSE)),"",VLOOKUP($B12,'LT06'!$B$11:$Q$80,16,FALSE))))</f>
        <v/>
      </c>
      <c r="AF12" s="185" t="str">
        <f>IF(OR($AF$6="",$AF$7=""),"",IF($B12="","",IF(ISNA(VLOOKUP($B12,'LT07'!$B$11:$M$80,12,FALSE)),"",IF(VLOOKUP($B12,'LT07'!$B$11:$M$80,12,FALSE)="","",VLOOKUP($B12,'LT07'!$B$11:$M$80,12,FALSE)))))</f>
        <v/>
      </c>
      <c r="AG12" s="182" t="str">
        <f>IF(OR($AF$6="",$AF$7=""),"",IF($B12="","",IF(ISNA(VLOOKUP($B12,'LT07'!$B$11:$N$80,13,FALSE)),"",VLOOKUP($B12,'LT07'!$B$11:$N$80,13,FALSE))))</f>
        <v/>
      </c>
      <c r="AH12" s="183"/>
      <c r="AI12" s="184" t="str">
        <f>IF(OR($AF$6="",$AF$7=""),"",IF($B12="","",IF(ISNA(VLOOKUP($B12,'LT07'!$B$11:$Q$80,16,FALSE)),"",VLOOKUP($B12,'LT07'!$B$11:$Q$80,16,FALSE))))</f>
        <v/>
      </c>
      <c r="AJ12" s="720"/>
      <c r="AK12" s="182">
        <f>IF(OR($AJ$6="",$AJ$7=""),"",IF($B12="","",IF(ISNA(VLOOKUP($B12,'DO AN'!$B$11:$L$80,11,FALSE)),"",IF(VLOOKUP($B12,'DO AN'!$B$11:$L$80,11,FALSE)="","",VLOOKUP($B12,'DO AN'!$B$11:$L$80,11,FALSE)))))</f>
        <v>0</v>
      </c>
      <c r="AL12" s="183"/>
      <c r="AM12" s="719"/>
      <c r="AN12" s="720"/>
      <c r="AO12" s="182">
        <f>IF(OR($AN$6="",$AN$7=""),"",IF($B12="","",IF(ISNA(VLOOKUP($B12,'TH01'!$B$11:$O$80,14,FALSE)),"",VLOOKUP($B12,'TH01'!$B$11:$O$80,14,FALSE))))</f>
        <v>6.3</v>
      </c>
      <c r="AP12" s="183"/>
      <c r="AQ12" s="719"/>
      <c r="AR12" s="720"/>
      <c r="AS12" s="182">
        <f>IF(OR($AR$6="",$AR$7=""),"",IF($B12="","",IF(ISNA(VLOOKUP($B12,'TH02'!$B$11:$O$80,14,FALSE)),"",VLOOKUP($B12,'TH02'!$B$11:$O$80,14,FALSE))))</f>
        <v>5.4</v>
      </c>
      <c r="AT12" s="183"/>
      <c r="AU12" s="719"/>
      <c r="AV12" s="720"/>
      <c r="AW12" s="182" t="str">
        <f>IF(OR($AV$6="",$AV$7=""),"",IF($B12="","",IF(ISNA(VLOOKUP($B12,'TH03'!$B$11:$O$80,14,FALSE)),"",VLOOKUP($B12,'TH03'!$B$11:$O$80,14,FALSE))))</f>
        <v/>
      </c>
      <c r="AX12" s="183"/>
      <c r="AY12" s="719"/>
      <c r="AZ12" s="186">
        <f t="shared" ref="AZ12:AZ75" si="6">$CO12</f>
        <v>4.24</v>
      </c>
      <c r="BA12" s="186" t="str">
        <f t="shared" ref="BA12:BA75" si="7">$DX12</f>
        <v/>
      </c>
      <c r="BB12" s="187">
        <v>34</v>
      </c>
      <c r="BC12" s="188" t="str">
        <f t="shared" ref="BC12:BC75" si="8">IF($AZ12="","",IF($B12="","",IF($AZ12&lt;4,"Kém",IF($AZ12&lt;5.5,"TB Yếu",IF($AZ12&lt;7,"T.Bình",IF($AZ12&lt;8,"Khá",IF($AZ12&lt;9,"Giỏi","SX")))))))</f>
        <v>TB Yếu</v>
      </c>
      <c r="BD12" s="188" t="str">
        <f t="shared" ref="BD12:BD75" si="9">IF($BA12="","",IF($B12="","",IF($BA12&lt;4,"Kém",IF($BA12&lt;5.5,"TB Yếu",IF($BA12&lt;7,"T.Bình",IF($BA12&lt;8,"Khá",IF($BA12&lt;9,"Giỏi","SX")))))))</f>
        <v/>
      </c>
      <c r="BE12" s="188" t="str">
        <f t="shared" si="0"/>
        <v/>
      </c>
      <c r="BF12" s="186" t="str">
        <f t="shared" si="1"/>
        <v/>
      </c>
      <c r="BG12" s="548">
        <f t="shared" si="2"/>
        <v>8</v>
      </c>
      <c r="BH12" s="188">
        <f t="shared" si="3"/>
        <v>9</v>
      </c>
      <c r="BI12" s="188">
        <f t="shared" ref="BI12:BI75" si="10">IF(AND($BA12="",$B12=""),"",SUMIF($DM12:$DW12,"&gt;=4",$DM$7:$DW$7))</f>
        <v>8</v>
      </c>
      <c r="BJ12" s="188">
        <f t="shared" ref="BJ12:BJ75" si="11">IF(AND($BA12="",$B12=""),"",SUMIF($DM12:$DW12,"&lt;4",$DM$7:$DW$7))</f>
        <v>9</v>
      </c>
      <c r="BK12" s="186">
        <f t="shared" ref="BK12:BK75" si="12">IF($DA12="","",$DA12)</f>
        <v>6.43</v>
      </c>
      <c r="BL12" s="186" t="str">
        <f t="shared" ref="BL12:BL75" si="13">IF($B12="","",IF($BK12&gt;=5.5,"BT","Yếu"))</f>
        <v>BT</v>
      </c>
      <c r="BM12" s="186">
        <f t="shared" ref="BM12:BM75" si="14">IF($EJ12="","",$EJ12)</f>
        <v>6.43</v>
      </c>
      <c r="BN12" s="186" t="str">
        <f t="shared" ref="BN12:BN75" si="15">IF($B12="","",IF($BM12&gt;=5.5,"BT","Yếu"))</f>
        <v>BT</v>
      </c>
      <c r="BO12" s="551" t="str">
        <f t="shared" ref="BO12:BO75" si="16">IF(COUNTBLANK($EL12:$EO12)&lt;=1,"Buộc thôi học","")</f>
        <v/>
      </c>
      <c r="BP12" s="187"/>
      <c r="BQ12" s="691">
        <f t="shared" ref="BQ12:BQ75" si="17">IF(COUNT($BR12:$CB12)=0,"",COUNTIF($BR12:$CB12,"&lt;5"))</f>
        <v>5</v>
      </c>
      <c r="BR12" s="521">
        <f t="shared" ref="BR12:BR75" si="18">$H12</f>
        <v>0</v>
      </c>
      <c r="BS12" s="521">
        <f t="shared" ref="BS12:BS75" si="19">$L12</f>
        <v>0</v>
      </c>
      <c r="BT12" s="521">
        <f t="shared" ref="BT12:BT75" si="20">$P12</f>
        <v>7.5</v>
      </c>
      <c r="BU12" s="521">
        <f t="shared" ref="BU12:BU75" si="21">$T12</f>
        <v>0</v>
      </c>
      <c r="BV12" s="521">
        <f t="shared" ref="BV12:BV75" si="22">$X12</f>
        <v>7.5</v>
      </c>
      <c r="BW12" s="521">
        <f t="shared" ref="BW12:BW75" si="23">$AB12</f>
        <v>0</v>
      </c>
      <c r="BX12" s="521" t="str">
        <f t="shared" ref="BX12:BX75" si="24">$AF12</f>
        <v/>
      </c>
      <c r="BY12" s="521">
        <f t="shared" ref="BY12:BY75" si="25">$AK12</f>
        <v>0</v>
      </c>
      <c r="BZ12" s="521">
        <f t="shared" ref="BZ12:BZ75" si="26">$AO12</f>
        <v>6.3</v>
      </c>
      <c r="CA12" s="521">
        <f t="shared" ref="CA12:CA75" si="27">$AS12</f>
        <v>5.4</v>
      </c>
      <c r="CB12" s="521" t="str">
        <f t="shared" ref="CB12:CB75" si="28">$AW12</f>
        <v/>
      </c>
      <c r="CC12" s="522">
        <f t="shared" ref="CC12:CC75" si="29">IF(COUNT($CD12:$CN12)=0,"",COUNTIF($CD12:$CN12,"&lt;4"))</f>
        <v>5</v>
      </c>
      <c r="CD12" s="521">
        <f t="shared" ref="CD12:CD75" si="30">$I12</f>
        <v>3.4</v>
      </c>
      <c r="CE12" s="521">
        <f t="shared" ref="CE12:CE75" si="31">$M12</f>
        <v>2.1</v>
      </c>
      <c r="CF12" s="521">
        <f t="shared" ref="CF12:CF75" si="32">$Q12</f>
        <v>6.7</v>
      </c>
      <c r="CG12" s="521">
        <f t="shared" ref="CG12:CG75" si="33">$U12</f>
        <v>2.5</v>
      </c>
      <c r="CH12" s="521">
        <f t="shared" ref="CH12:CH75" si="34">$Y12</f>
        <v>7.3</v>
      </c>
      <c r="CI12" s="521">
        <f t="shared" ref="CI12:CI75" si="35">$AC12</f>
        <v>2.2999999999999998</v>
      </c>
      <c r="CJ12" s="521" t="str">
        <f t="shared" ref="CJ12:CJ75" si="36">$AG12</f>
        <v/>
      </c>
      <c r="CK12" s="521">
        <f t="shared" ref="CK12:CK75" si="37">$AK12</f>
        <v>0</v>
      </c>
      <c r="CL12" s="521">
        <f t="shared" ref="CL12:CL75" si="38">$AO12</f>
        <v>6.3</v>
      </c>
      <c r="CM12" s="521">
        <f t="shared" ref="CM12:CM75" si="39">$AS12</f>
        <v>5.4</v>
      </c>
      <c r="CN12" s="521" t="str">
        <f t="shared" ref="CN12:CN75" si="40">$AW12</f>
        <v/>
      </c>
      <c r="CO12" s="523">
        <f t="shared" ref="CO12:CO75" si="41">IF(COUNT($CD12:$CN12)=0,"",ROUND(SUMPRODUCT($CD12:$CN12,$CD$7:$CN$7)/(SUM($CD$7:$CN$7)-SUMIF($CD12:$CN12,"",$CD$7:$CN$7)),2))</f>
        <v>4.24</v>
      </c>
      <c r="CP12" s="524" t="str">
        <f t="shared" ref="CP12:CP75" si="42">IF($CD12&lt;4,"",$CD12)</f>
        <v/>
      </c>
      <c r="CQ12" s="524" t="str">
        <f t="shared" ref="CQ12:CQ75" si="43">IF($CE12&lt;4,"",$CE12)</f>
        <v/>
      </c>
      <c r="CR12" s="524">
        <f t="shared" ref="CR12:CR75" si="44">IF($CF12&lt;4,"",$CF12)</f>
        <v>6.7</v>
      </c>
      <c r="CS12" s="524" t="str">
        <f t="shared" ref="CS12:CS75" si="45">IF($CG12&lt;4,"",$CG12)</f>
        <v/>
      </c>
      <c r="CT12" s="524">
        <f t="shared" ref="CT12:CT75" si="46">IF($CH12&lt;4,"",$CH12)</f>
        <v>7.3</v>
      </c>
      <c r="CU12" s="524" t="str">
        <f t="shared" ref="CU12:CU75" si="47">IF($CI12&lt;4,"",$CI12)</f>
        <v/>
      </c>
      <c r="CV12" s="524" t="str">
        <f t="shared" ref="CV12:CV75" si="48">IF($CJ12&lt;4,"",$CJ12)</f>
        <v/>
      </c>
      <c r="CW12" s="524" t="str">
        <f t="shared" ref="CW12:CW75" si="49">IF($CK12&lt;4,"",$CK12)</f>
        <v/>
      </c>
      <c r="CX12" s="524">
        <f t="shared" ref="CX12:CX75" si="50">IF($CL12&lt;4,"",$CL12)</f>
        <v>6.3</v>
      </c>
      <c r="CY12" s="524">
        <f t="shared" ref="CY12:CY75" si="51">IF($CM12&lt;4,"",$CM12)</f>
        <v>5.4</v>
      </c>
      <c r="CZ12" s="524" t="str">
        <f t="shared" ref="CZ12:CZ75" si="52">IF($CN12&lt;4,"",$CN12)</f>
        <v/>
      </c>
      <c r="DA12" s="525">
        <f t="shared" si="4"/>
        <v>6.43</v>
      </c>
      <c r="DB12" s="182" t="str">
        <f t="shared" ref="DB12:DB75" si="53">IF($K12="","",$K12)</f>
        <v/>
      </c>
      <c r="DC12" s="182" t="str">
        <f t="shared" ref="DC12:DC75" si="54">IF($O12="","",$O12)</f>
        <v/>
      </c>
      <c r="DD12" s="182" t="str">
        <f t="shared" ref="DD12:DD75" si="55">IF($S12="","",$S12)</f>
        <v/>
      </c>
      <c r="DE12" s="182" t="str">
        <f t="shared" ref="DE12:DE75" si="56">IF($W12="","",$W12)</f>
        <v/>
      </c>
      <c r="DF12" s="182" t="str">
        <f t="shared" ref="DF12:DF75" si="57">IF($AA12="","",$AA12)</f>
        <v/>
      </c>
      <c r="DG12" s="182" t="str">
        <f t="shared" ref="DG12:DG75" si="58">IF($AE12="","",$AE12)</f>
        <v/>
      </c>
      <c r="DH12" s="182" t="str">
        <f t="shared" ref="DH12:DH75" si="59">IF($AI12="","",$AI12)</f>
        <v/>
      </c>
      <c r="DI12" s="182" t="str">
        <f t="shared" ref="DI12:DI75" si="60">IF($AM12="","",$AM12)</f>
        <v/>
      </c>
      <c r="DJ12" s="182" t="str">
        <f t="shared" ref="DJ12:DJ75" si="61">IF($AQ12="","",$AQ12)</f>
        <v/>
      </c>
      <c r="DK12" s="182" t="str">
        <f t="shared" ref="DK12:DK75" si="62">IF($AU12="","",$AU12)</f>
        <v/>
      </c>
      <c r="DL12" s="536" t="str">
        <f t="shared" ref="DL12:DL75" si="63">IF($AY12="","",$AY12)</f>
        <v/>
      </c>
      <c r="DM12" s="533">
        <f t="shared" ref="DM12:DM75" si="64">IF($H12&gt;=$J12,$I12,$K12)</f>
        <v>3.4</v>
      </c>
      <c r="DN12" s="521">
        <f t="shared" ref="DN12:DN75" si="65">IF($L12&gt;=$N12,$M12,$O12)</f>
        <v>2.1</v>
      </c>
      <c r="DO12" s="521">
        <f t="shared" ref="DO12:DO75" si="66">IF($P12&gt;=$R12,$Q12,$S12)</f>
        <v>6.7</v>
      </c>
      <c r="DP12" s="521">
        <f t="shared" ref="DP12:DP75" si="67">IF($T12&gt;=$V12,$U12,$W12)</f>
        <v>2.5</v>
      </c>
      <c r="DQ12" s="521">
        <f t="shared" ref="DQ12:DQ75" si="68">IF($X12&gt;=$Z12,$Y12,$AA12)</f>
        <v>7.3</v>
      </c>
      <c r="DR12" s="521">
        <f t="shared" ref="DR12:DR75" si="69">IF($AB12&gt;=$AD12,$AC12,$AE12)</f>
        <v>2.2999999999999998</v>
      </c>
      <c r="DS12" s="521" t="str">
        <f t="shared" ref="DS12:DS75" si="70">IF($AF12&gt;=$AH12,$AG12,$AI12)</f>
        <v/>
      </c>
      <c r="DT12" s="521">
        <f t="shared" ref="DT12:DT75" si="71">IF($AJ12&gt;=$AL12,$AK12,$AM12)</f>
        <v>0</v>
      </c>
      <c r="DU12" s="521">
        <f t="shared" ref="DU12:DU75" si="72">IF($AN12&gt;=$AP12,$AO12,$AQ12)</f>
        <v>6.3</v>
      </c>
      <c r="DV12" s="521">
        <f t="shared" ref="DV12:DV75" si="73">IF($AR12&gt;=$AT12,$AS12,$AU12)</f>
        <v>5.4</v>
      </c>
      <c r="DW12" s="521" t="str">
        <f t="shared" ref="DW12:DW75" si="74">IF($AV12&gt;=$AX12,$AW12,$AY12)</f>
        <v/>
      </c>
      <c r="DX12" s="538" t="str">
        <f t="shared" ref="DX12:DX75" si="75">IF(COUNT($DB12:$DL12)=0,"",ROUND(SUMPRODUCT($DM12:$DW12,$DM$7:$DW$7)/(SUM($DM$7:$DW$7)-SUMIF($DM12:$DW12,"",$DM$7:$DW$7)),2))</f>
        <v/>
      </c>
      <c r="DY12" s="540" t="str">
        <f t="shared" ref="DY12:DY80" si="76">IF(DM12&lt;4,"",DM12)</f>
        <v/>
      </c>
      <c r="DZ12" s="540" t="str">
        <f t="shared" ref="DZ12:DZ80" si="77">IF(DN12&lt;4,"",DN12)</f>
        <v/>
      </c>
      <c r="EA12" s="540">
        <f t="shared" ref="EA12:EA80" si="78">IF(DO12&lt;4,"",DO12)</f>
        <v>6.7</v>
      </c>
      <c r="EB12" s="540" t="str">
        <f t="shared" ref="EB12:EB80" si="79">IF(DP12&lt;4,"",DP12)</f>
        <v/>
      </c>
      <c r="EC12" s="540">
        <f t="shared" ref="EC12:EC80" si="80">IF(DQ12&lt;4,"",DQ12)</f>
        <v>7.3</v>
      </c>
      <c r="ED12" s="540" t="str">
        <f t="shared" ref="ED12:ED80" si="81">IF(DR12&lt;4,"",DR12)</f>
        <v/>
      </c>
      <c r="EE12" s="540" t="str">
        <f t="shared" ref="EE12:EE80" si="82">IF(DS12&lt;4,"",DS12)</f>
        <v/>
      </c>
      <c r="EF12" s="540" t="str">
        <f t="shared" ref="EF12:EF80" si="83">IF(DT12&lt;4,"",DT12)</f>
        <v/>
      </c>
      <c r="EG12" s="540">
        <f t="shared" ref="EG12:EG80" si="84">IF(DU12&lt;4,"",DU12)</f>
        <v>6.3</v>
      </c>
      <c r="EH12" s="540">
        <f t="shared" ref="EH12:EH80" si="85">IF(DV12&lt;4,"",DV12)</f>
        <v>5.4</v>
      </c>
      <c r="EI12" s="540" t="str">
        <f t="shared" ref="EI12:EI80" si="86">IF(DW12&lt;4,"",DW12)</f>
        <v/>
      </c>
      <c r="EJ12" s="545">
        <f t="shared" si="5"/>
        <v>6.43</v>
      </c>
      <c r="EK12" s="723">
        <f t="shared" ref="EK12:EK75" si="87">IF($DX12="",$CO12,$DX12)</f>
        <v>4.24</v>
      </c>
      <c r="EL12" s="490" t="str">
        <f>IF(B12="","",IF(ISNA(VLOOKUP($B12,'TH-CANHBAO-KQHT-13-14'!$B$2:$I$936,8,0)&lt;&gt;0),VLOOKUP($B12,'TH-CANHBAO-KQHT-13-14'!$B$2:$I$936,8,0),IF(VLOOKUP($B12,'TH-CANHBAO-KQHT-13-14'!$B$2:$I$936,8,0)=0,"",VLOOKUP($B12,'TH-CANHBAO-KQHT-13-14'!$B$2:$I$936,8,0))))</f>
        <v/>
      </c>
      <c r="EM12" s="490" t="str">
        <f>IF($B12="","",IF(ISNA(VLOOKUP($B12,'TH-CANHBAO-KQHT-13-14'!$B$2:$J$936,9,0)&lt;&gt;0),VLOOKUP($B12,'TH-CANHBAO-KQHT-13-14'!$B$2:$J$936,8,0),IF(VLOOKUP($B12,'TH-CANHBAO-KQHT-13-14'!$B$2:$J$936,9,0)=0,"",VLOOKUP($B12,'TH-CANHBAO-KQHT-13-14'!$B$2:$J$936,9,0))))</f>
        <v/>
      </c>
      <c r="EN12" s="490" t="str">
        <f>IF($B12="","",IF($B12=HKI!$B12,HKI!$BF12,""))</f>
        <v/>
      </c>
      <c r="EO12" s="490" t="str">
        <f t="shared" ref="EO12:EO75" si="88">IF($B12="","",$BF12)</f>
        <v/>
      </c>
    </row>
    <row r="13" spans="1:156" s="190" customFormat="1" ht="30" customHeight="1">
      <c r="A13" s="774">
        <f>IF($B13="","",SUBTOTAL(3,$B$11:B13))</f>
        <v>3</v>
      </c>
      <c r="B13" s="97" t="s">
        <v>1982</v>
      </c>
      <c r="C13" s="176" t="str">
        <f>IF($B13="","",VLOOKUP($B13,'DS LOP HKII'!$B$2:$D$936,2,0))</f>
        <v>Đỗ Huỳnh</v>
      </c>
      <c r="D13" s="177" t="str">
        <f>IF($B13="","",VLOOKUP($B13,'DS LOP HKII'!$B$2:$D$936,3,0))</f>
        <v>Bảo</v>
      </c>
      <c r="E13" s="178"/>
      <c r="F13" s="179"/>
      <c r="G13" s="180">
        <v>6</v>
      </c>
      <c r="H13" s="181">
        <f>IF(OR($H$6="",$H$7=""),"",IF($B13="","",IF(ISNA(VLOOKUP($B13,'LT01'!$B$11:$M$80,12,FALSE)),"",IF(VLOOKUP($B13,'LT01'!$B$11:$M$80,12,FALSE)="","",VLOOKUP($B13,'LT01'!$B$11:$M$80,12,FALSE)))))</f>
        <v>3.4</v>
      </c>
      <c r="I13" s="182">
        <f>IF(OR($H$6="",$H$7=""),"",IF($B13="","",IF(ISNA(VLOOKUP($B13,'LT01'!$B$11:$N$80,13,FALSE)),"",VLOOKUP($B13,'LT01'!$B$11:$N$80,13,FALSE))))</f>
        <v>4.7</v>
      </c>
      <c r="J13" s="183"/>
      <c r="K13" s="184" t="str">
        <f>IF(OR($H$6="",$H$7=""),"",IF($B13="","",IF(ISNA(VLOOKUP($B13,'LT01'!$B$11:$Q$80,16,FALSE)),"",IF(VLOOKUP($B13,'LT01'!$B$11:$Q$80,16,FALSE)="","",VLOOKUP($B13,'LT01'!$B$11:$Q$80,16,FALSE)))))</f>
        <v/>
      </c>
      <c r="L13" s="185">
        <f>IF(OR($L$6="",$L$7=""),"",IF($B13="","",IF(ISNA(VLOOKUP($B13,'LT02'!$B$11:$M$80,12,FALSE)),"",IF(VLOOKUP($B13,'LT02'!$B$11:$M$80,12,FALSE)="","",VLOOKUP($B13,'LT02'!$B$11:$M$80,12,FALSE)))))</f>
        <v>5.5</v>
      </c>
      <c r="M13" s="182">
        <f>IF(OR($L$6="",$L$7=""),"",IF($B13="","",IF(ISNA(VLOOKUP($B13,'LT02'!$B$11:$N$80,13,FALSE)),"",VLOOKUP($B13,'LT02'!$B$11:$N$80,13,FALSE))))</f>
        <v>5</v>
      </c>
      <c r="N13" s="183"/>
      <c r="O13" s="184" t="str">
        <f>IF(OR($L$6="",$L$7=""),"",IF($B13="","",IF(ISNA(VLOOKUP($B13,'LT02'!$B$11:$Q$80,16,FALSE)),"",VLOOKUP($B13,'LT02'!$B$11:$Q$80,16,FALSE))))</f>
        <v/>
      </c>
      <c r="P13" s="185">
        <f>IF(OR($P$6="",$P$7=""),"",IF($B13="","",IF(ISNA(VLOOKUP($B13,'LT03'!$B$11:$M$80,12,FALSE)),"",IF(VLOOKUP($B13,'LT03'!$B$11:$M$80,12,FALSE)="","",VLOOKUP($B13,'LT03'!$B$11:$M$80,12,FALSE)))))</f>
        <v>7</v>
      </c>
      <c r="Q13" s="182">
        <f>IF(OR($P$6="",$P$7=""),"",IF($B13="","",IF(ISNA(VLOOKUP($B13,'LT03'!$B$11:$N$80,13,FALSE)),"",VLOOKUP($B13,'LT03'!$B$11:$N$80,13,FALSE))))</f>
        <v>7</v>
      </c>
      <c r="R13" s="183"/>
      <c r="S13" s="184" t="str">
        <f>IF(OR($P$6="",$P$7=""),"",IF($B13="","",IF(ISNA(VLOOKUP($B13,'LT03'!$B$11:$Q$80,16,FALSE)),"",VLOOKUP($B13,'LT03'!$B$11:$Q$80,16,FALSE))))</f>
        <v/>
      </c>
      <c r="T13" s="185">
        <f>IF(OR($T$6="",$T$7=""),"",IF($B13="","",IF(ISNA(VLOOKUP($B13,'LT04'!$B$11:$M$80,12,FALSE)),"",IF(VLOOKUP($B13,'LT04'!$B$11:$M$80,12,FALSE)="","",VLOOKUP($B13,'LT04'!$B$11:$M$80,12,FALSE)))))</f>
        <v>4.5</v>
      </c>
      <c r="U13" s="182">
        <f>IF(OR($T$6="",$T$7=""),"",IF($B13="","",IF(ISNA(VLOOKUP($B13,'LT04'!$B$11:$N$80,13,FALSE)),"",VLOOKUP($B13,'LT04'!$B$11:$N$80,13,FALSE))))</f>
        <v>5.3</v>
      </c>
      <c r="V13" s="183"/>
      <c r="W13" s="184" t="str">
        <f>IF(OR($T$6="",$T$7=""),"",IF($B13="","",IF(ISNA(VLOOKUP($B13,'LT04'!$B$11:$Q$80,16,FALSE)),"",VLOOKUP($B13,'LT04'!$B$11:$Q$80,16,FALSE))))</f>
        <v/>
      </c>
      <c r="X13" s="185">
        <f>IF(OR($X$6="",$X$7=""),"",IF($B13="","",IF(ISNA(VLOOKUP($B13,'LT05'!$B$11:$M$80,12,FALSE)),"",IF(VLOOKUP($B13,'LT05'!$B$11:$M$80,12,FALSE)="","",VLOOKUP($B13,'LT05'!$B$11:$M$80,12,FALSE)))))</f>
        <v>6</v>
      </c>
      <c r="Y13" s="182">
        <f>IF(OR($X$6="",$X$7=""),"",IF($B13="","",IF(ISNA(VLOOKUP($B13,'LT05'!$B$11:$N$80,13,FALSE)),"",VLOOKUP($B13,'LT05'!$B$11:$N$80,13,FALSE))))</f>
        <v>7.1</v>
      </c>
      <c r="Z13" s="183"/>
      <c r="AA13" s="184" t="str">
        <f>IF(OR($X$6="",$X$7=""),"",IF($B13="","",IF(ISNA(VLOOKUP($B13,'LT05'!$B$11:$Q$80,16,FALSE)),"",VLOOKUP($B13,'LT05'!$B$11:$Q$80,16,FALSE))))</f>
        <v/>
      </c>
      <c r="AB13" s="185">
        <f>IF(OR($AB$6="",$AB$7=""),"",IF($B13="","",IF(ISNA(VLOOKUP($B13,'LT06'!$B$11:$M$80,12,FALSE)),"",IF(VLOOKUP($B13,'LT06'!$B$11:$M$80,12,FALSE)="","",VLOOKUP($B13,'LT06'!$B$11:$M$80,12,FALSE)))))</f>
        <v>0</v>
      </c>
      <c r="AC13" s="182">
        <f>IF(OR($AB$6="",$AB$7=""),"",IF($B13="","",IF(ISNA(VLOOKUP($B13,'LT06'!$B$11:$N$80,13,FALSE)),"",VLOOKUP($B13,'LT06'!$B$11:$N$80,13,FALSE))))</f>
        <v>2.5</v>
      </c>
      <c r="AD13" s="183"/>
      <c r="AE13" s="184" t="str">
        <f>IF(OR($AB$6="",$AB$7=""),"",IF($B13="","",IF(ISNA(VLOOKUP($B13,'LT06'!$B$11:$Q$80,16,FALSE)),"",VLOOKUP($B13,'LT06'!$B$11:$Q$80,16,FALSE))))</f>
        <v/>
      </c>
      <c r="AF13" s="185" t="str">
        <f>IF(OR($AF$6="",$AF$7=""),"",IF($B13="","",IF(ISNA(VLOOKUP($B13,'LT07'!$B$11:$M$80,12,FALSE)),"",IF(VLOOKUP($B13,'LT07'!$B$11:$M$80,12,FALSE)="","",VLOOKUP($B13,'LT07'!$B$11:$M$80,12,FALSE)))))</f>
        <v/>
      </c>
      <c r="AG13" s="182" t="str">
        <f>IF(OR($AF$6="",$AF$7=""),"",IF($B13="","",IF(ISNA(VLOOKUP($B13,'LT07'!$B$11:$N$80,13,FALSE)),"",VLOOKUP($B13,'LT07'!$B$11:$N$80,13,FALSE))))</f>
        <v/>
      </c>
      <c r="AH13" s="183"/>
      <c r="AI13" s="184" t="str">
        <f>IF(OR($AF$6="",$AF$7=""),"",IF($B13="","",IF(ISNA(VLOOKUP($B13,'LT07'!$B$11:$Q$80,16,FALSE)),"",VLOOKUP($B13,'LT07'!$B$11:$Q$80,16,FALSE))))</f>
        <v/>
      </c>
      <c r="AJ13" s="720"/>
      <c r="AK13" s="182">
        <f>IF(OR($AJ$6="",$AJ$7=""),"",IF($B13="","",IF(ISNA(VLOOKUP($B13,'DO AN'!$B$11:$L$80,11,FALSE)),"",IF(VLOOKUP($B13,'DO AN'!$B$11:$L$80,11,FALSE)="","",VLOOKUP($B13,'DO AN'!$B$11:$L$80,11,FALSE)))))</f>
        <v>4</v>
      </c>
      <c r="AL13" s="183"/>
      <c r="AM13" s="719"/>
      <c r="AN13" s="720"/>
      <c r="AO13" s="182">
        <f>IF(OR($AN$6="",$AN$7=""),"",IF($B13="","",IF(ISNA(VLOOKUP($B13,'TH01'!$B$11:$O$80,14,FALSE)),"",VLOOKUP($B13,'TH01'!$B$11:$O$80,14,FALSE))))</f>
        <v>6.5</v>
      </c>
      <c r="AP13" s="183"/>
      <c r="AQ13" s="719"/>
      <c r="AR13" s="720"/>
      <c r="AS13" s="182">
        <f>IF(OR($AR$6="",$AR$7=""),"",IF($B13="","",IF(ISNA(VLOOKUP($B13,'TH02'!$B$11:$O$80,14,FALSE)),"",VLOOKUP($B13,'TH02'!$B$11:$O$80,14,FALSE))))</f>
        <v>5.8</v>
      </c>
      <c r="AT13" s="183"/>
      <c r="AU13" s="719"/>
      <c r="AV13" s="720"/>
      <c r="AW13" s="182" t="str">
        <f>IF(OR($AV$6="",$AV$7=""),"",IF($B13="","",IF(ISNA(VLOOKUP($B13,'TH03'!$B$11:$O$80,14,FALSE)),"",VLOOKUP($B13,'TH03'!$B$11:$O$80,14,FALSE))))</f>
        <v/>
      </c>
      <c r="AX13" s="183"/>
      <c r="AY13" s="719"/>
      <c r="AZ13" s="186">
        <f t="shared" si="6"/>
        <v>5.4</v>
      </c>
      <c r="BA13" s="186" t="str">
        <f t="shared" si="7"/>
        <v/>
      </c>
      <c r="BB13" s="187">
        <v>45</v>
      </c>
      <c r="BC13" s="188" t="str">
        <f t="shared" si="8"/>
        <v>TB Yếu</v>
      </c>
      <c r="BD13" s="188" t="str">
        <f t="shared" si="9"/>
        <v/>
      </c>
      <c r="BE13" s="188" t="str">
        <f t="shared" si="0"/>
        <v/>
      </c>
      <c r="BF13" s="186" t="str">
        <f t="shared" si="1"/>
        <v/>
      </c>
      <c r="BG13" s="548">
        <f t="shared" si="2"/>
        <v>15</v>
      </c>
      <c r="BH13" s="188">
        <f t="shared" si="3"/>
        <v>2</v>
      </c>
      <c r="BI13" s="188">
        <f t="shared" si="10"/>
        <v>15</v>
      </c>
      <c r="BJ13" s="188">
        <f t="shared" si="11"/>
        <v>2</v>
      </c>
      <c r="BK13" s="186">
        <f t="shared" si="12"/>
        <v>5.79</v>
      </c>
      <c r="BL13" s="186" t="str">
        <f t="shared" si="13"/>
        <v>BT</v>
      </c>
      <c r="BM13" s="186">
        <f t="shared" si="14"/>
        <v>5.79</v>
      </c>
      <c r="BN13" s="186" t="str">
        <f t="shared" si="15"/>
        <v>BT</v>
      </c>
      <c r="BO13" s="551" t="str">
        <f t="shared" si="16"/>
        <v/>
      </c>
      <c r="BP13" s="187"/>
      <c r="BQ13" s="691">
        <f t="shared" si="17"/>
        <v>4</v>
      </c>
      <c r="BR13" s="521">
        <f t="shared" si="18"/>
        <v>3.4</v>
      </c>
      <c r="BS13" s="521">
        <f t="shared" si="19"/>
        <v>5.5</v>
      </c>
      <c r="BT13" s="521">
        <f t="shared" si="20"/>
        <v>7</v>
      </c>
      <c r="BU13" s="521">
        <f t="shared" si="21"/>
        <v>4.5</v>
      </c>
      <c r="BV13" s="521">
        <f t="shared" si="22"/>
        <v>6</v>
      </c>
      <c r="BW13" s="521">
        <f t="shared" si="23"/>
        <v>0</v>
      </c>
      <c r="BX13" s="521" t="str">
        <f t="shared" si="24"/>
        <v/>
      </c>
      <c r="BY13" s="521">
        <f t="shared" si="25"/>
        <v>4</v>
      </c>
      <c r="BZ13" s="521">
        <f t="shared" si="26"/>
        <v>6.5</v>
      </c>
      <c r="CA13" s="521">
        <f t="shared" si="27"/>
        <v>5.8</v>
      </c>
      <c r="CB13" s="521" t="str">
        <f t="shared" si="28"/>
        <v/>
      </c>
      <c r="CC13" s="522">
        <f t="shared" si="29"/>
        <v>1</v>
      </c>
      <c r="CD13" s="521">
        <f t="shared" si="30"/>
        <v>4.7</v>
      </c>
      <c r="CE13" s="521">
        <f t="shared" si="31"/>
        <v>5</v>
      </c>
      <c r="CF13" s="521">
        <f t="shared" si="32"/>
        <v>7</v>
      </c>
      <c r="CG13" s="521">
        <f t="shared" si="33"/>
        <v>5.3</v>
      </c>
      <c r="CH13" s="521">
        <f t="shared" si="34"/>
        <v>7.1</v>
      </c>
      <c r="CI13" s="521">
        <f t="shared" si="35"/>
        <v>2.5</v>
      </c>
      <c r="CJ13" s="521" t="str">
        <f t="shared" si="36"/>
        <v/>
      </c>
      <c r="CK13" s="521">
        <f t="shared" si="37"/>
        <v>4</v>
      </c>
      <c r="CL13" s="521">
        <f t="shared" si="38"/>
        <v>6.5</v>
      </c>
      <c r="CM13" s="521">
        <f t="shared" si="39"/>
        <v>5.8</v>
      </c>
      <c r="CN13" s="521" t="str">
        <f t="shared" si="40"/>
        <v/>
      </c>
      <c r="CO13" s="523">
        <f t="shared" si="41"/>
        <v>5.4</v>
      </c>
      <c r="CP13" s="524">
        <f t="shared" si="42"/>
        <v>4.7</v>
      </c>
      <c r="CQ13" s="524">
        <f t="shared" si="43"/>
        <v>5</v>
      </c>
      <c r="CR13" s="524">
        <f t="shared" si="44"/>
        <v>7</v>
      </c>
      <c r="CS13" s="524">
        <f t="shared" si="45"/>
        <v>5.3</v>
      </c>
      <c r="CT13" s="524">
        <f t="shared" si="46"/>
        <v>7.1</v>
      </c>
      <c r="CU13" s="524" t="str">
        <f t="shared" si="47"/>
        <v/>
      </c>
      <c r="CV13" s="524" t="str">
        <f t="shared" si="48"/>
        <v/>
      </c>
      <c r="CW13" s="524">
        <f t="shared" si="49"/>
        <v>4</v>
      </c>
      <c r="CX13" s="524">
        <f t="shared" si="50"/>
        <v>6.5</v>
      </c>
      <c r="CY13" s="524">
        <f t="shared" si="51"/>
        <v>5.8</v>
      </c>
      <c r="CZ13" s="524" t="str">
        <f t="shared" si="52"/>
        <v/>
      </c>
      <c r="DA13" s="525">
        <f t="shared" si="4"/>
        <v>5.79</v>
      </c>
      <c r="DB13" s="182" t="str">
        <f t="shared" si="53"/>
        <v/>
      </c>
      <c r="DC13" s="182" t="str">
        <f t="shared" si="54"/>
        <v/>
      </c>
      <c r="DD13" s="182" t="str">
        <f t="shared" si="55"/>
        <v/>
      </c>
      <c r="DE13" s="182" t="str">
        <f t="shared" si="56"/>
        <v/>
      </c>
      <c r="DF13" s="182" t="str">
        <f t="shared" si="57"/>
        <v/>
      </c>
      <c r="DG13" s="182" t="str">
        <f t="shared" si="58"/>
        <v/>
      </c>
      <c r="DH13" s="182" t="str">
        <f t="shared" si="59"/>
        <v/>
      </c>
      <c r="DI13" s="182" t="str">
        <f t="shared" si="60"/>
        <v/>
      </c>
      <c r="DJ13" s="182" t="str">
        <f t="shared" si="61"/>
        <v/>
      </c>
      <c r="DK13" s="182" t="str">
        <f t="shared" si="62"/>
        <v/>
      </c>
      <c r="DL13" s="536" t="str">
        <f t="shared" si="63"/>
        <v/>
      </c>
      <c r="DM13" s="533">
        <f t="shared" si="64"/>
        <v>4.7</v>
      </c>
      <c r="DN13" s="521">
        <f t="shared" si="65"/>
        <v>5</v>
      </c>
      <c r="DO13" s="521">
        <f t="shared" si="66"/>
        <v>7</v>
      </c>
      <c r="DP13" s="521">
        <f t="shared" si="67"/>
        <v>5.3</v>
      </c>
      <c r="DQ13" s="521">
        <f t="shared" si="68"/>
        <v>7.1</v>
      </c>
      <c r="DR13" s="521">
        <f t="shared" si="69"/>
        <v>2.5</v>
      </c>
      <c r="DS13" s="521" t="str">
        <f t="shared" si="70"/>
        <v/>
      </c>
      <c r="DT13" s="521">
        <f t="shared" si="71"/>
        <v>4</v>
      </c>
      <c r="DU13" s="521">
        <f t="shared" si="72"/>
        <v>6.5</v>
      </c>
      <c r="DV13" s="521">
        <f t="shared" si="73"/>
        <v>5.8</v>
      </c>
      <c r="DW13" s="521" t="str">
        <f t="shared" si="74"/>
        <v/>
      </c>
      <c r="DX13" s="538" t="str">
        <f t="shared" si="75"/>
        <v/>
      </c>
      <c r="DY13" s="540">
        <f t="shared" si="76"/>
        <v>4.7</v>
      </c>
      <c r="DZ13" s="540">
        <f t="shared" si="77"/>
        <v>5</v>
      </c>
      <c r="EA13" s="540">
        <f t="shared" si="78"/>
        <v>7</v>
      </c>
      <c r="EB13" s="540">
        <f t="shared" si="79"/>
        <v>5.3</v>
      </c>
      <c r="EC13" s="540">
        <f t="shared" si="80"/>
        <v>7.1</v>
      </c>
      <c r="ED13" s="540" t="str">
        <f t="shared" si="81"/>
        <v/>
      </c>
      <c r="EE13" s="540" t="str">
        <f t="shared" si="82"/>
        <v/>
      </c>
      <c r="EF13" s="540">
        <f t="shared" si="83"/>
        <v>4</v>
      </c>
      <c r="EG13" s="540">
        <f t="shared" si="84"/>
        <v>6.5</v>
      </c>
      <c r="EH13" s="540">
        <f t="shared" si="85"/>
        <v>5.8</v>
      </c>
      <c r="EI13" s="540" t="str">
        <f t="shared" si="86"/>
        <v/>
      </c>
      <c r="EJ13" s="545">
        <f t="shared" si="5"/>
        <v>5.79</v>
      </c>
      <c r="EK13" s="723">
        <f t="shared" si="87"/>
        <v>5.4</v>
      </c>
      <c r="EL13" s="490" t="str">
        <f>IF(B13="","",IF(ISNA(VLOOKUP($B13,'TH-CANHBAO-KQHT-13-14'!$B$2:$I$936,8,0)&lt;&gt;0),VLOOKUP($B13,'TH-CANHBAO-KQHT-13-14'!$B$2:$I$936,8,0),IF(VLOOKUP($B13,'TH-CANHBAO-KQHT-13-14'!$B$2:$I$936,8,0)=0,"",VLOOKUP($B13,'TH-CANHBAO-KQHT-13-14'!$B$2:$I$936,8,0))))</f>
        <v/>
      </c>
      <c r="EM13" s="490" t="str">
        <f>IF($B13="","",IF(ISNA(VLOOKUP($B13,'TH-CANHBAO-KQHT-13-14'!$B$2:$J$936,9,0)&lt;&gt;0),VLOOKUP($B13,'TH-CANHBAO-KQHT-13-14'!$B$2:$J$936,8,0),IF(VLOOKUP($B13,'TH-CANHBAO-KQHT-13-14'!$B$2:$J$936,9,0)=0,"",VLOOKUP($B13,'TH-CANHBAO-KQHT-13-14'!$B$2:$J$936,9,0))))</f>
        <v/>
      </c>
      <c r="EN13" s="490" t="str">
        <f>IF($B13="","",IF($B13=HKI!$B13,HKI!$BF13,""))</f>
        <v/>
      </c>
      <c r="EO13" s="490" t="str">
        <f t="shared" si="88"/>
        <v/>
      </c>
    </row>
    <row r="14" spans="1:156" s="190" customFormat="1" ht="30" customHeight="1">
      <c r="A14" s="774">
        <f>IF($B14="","",SUBTOTAL(3,$B$11:B14))</f>
        <v>4</v>
      </c>
      <c r="B14" s="97" t="s">
        <v>1983</v>
      </c>
      <c r="C14" s="176" t="str">
        <f>IF($B14="","",VLOOKUP($B14,'DS LOP HKII'!$B$2:$D$936,2,0))</f>
        <v>Trương Vũ</v>
      </c>
      <c r="D14" s="177" t="str">
        <f>IF($B14="","",VLOOKUP($B14,'DS LOP HKII'!$B$2:$D$936,3,0))</f>
        <v>Bảo</v>
      </c>
      <c r="E14" s="178"/>
      <c r="F14" s="179"/>
      <c r="G14" s="180">
        <v>2</v>
      </c>
      <c r="H14" s="181">
        <f>IF(OR($H$6="",$H$7=""),"",IF($B14="","",IF(ISNA(VLOOKUP($B14,'LT01'!$B$11:$M$80,12,FALSE)),"",IF(VLOOKUP($B14,'LT01'!$B$11:$M$80,12,FALSE)="","",VLOOKUP($B14,'LT01'!$B$11:$M$80,12,FALSE)))))</f>
        <v>6.4</v>
      </c>
      <c r="I14" s="182">
        <f>IF(OR($H$6="",$H$7=""),"",IF($B14="","",IF(ISNA(VLOOKUP($B14,'LT01'!$B$11:$N$80,13,FALSE)),"",VLOOKUP($B14,'LT01'!$B$11:$N$80,13,FALSE))))</f>
        <v>7.1</v>
      </c>
      <c r="J14" s="183"/>
      <c r="K14" s="184" t="str">
        <f>IF(OR($H$6="",$H$7=""),"",IF($B14="","",IF(ISNA(VLOOKUP($B14,'LT01'!$B$11:$Q$80,16,FALSE)),"",IF(VLOOKUP($B14,'LT01'!$B$11:$Q$80,16,FALSE)="","",VLOOKUP($B14,'LT01'!$B$11:$Q$80,16,FALSE)))))</f>
        <v/>
      </c>
      <c r="L14" s="185">
        <f>IF(OR($L$6="",$L$7=""),"",IF($B14="","",IF(ISNA(VLOOKUP($B14,'LT02'!$B$11:$M$80,12,FALSE)),"",IF(VLOOKUP($B14,'LT02'!$B$11:$M$80,12,FALSE)="","",VLOOKUP($B14,'LT02'!$B$11:$M$80,12,FALSE)))))</f>
        <v>5.5</v>
      </c>
      <c r="M14" s="182">
        <f>IF(OR($L$6="",$L$7=""),"",IF($B14="","",IF(ISNA(VLOOKUP($B14,'LT02'!$B$11:$N$80,13,FALSE)),"",VLOOKUP($B14,'LT02'!$B$11:$N$80,13,FALSE))))</f>
        <v>6.4</v>
      </c>
      <c r="N14" s="183"/>
      <c r="O14" s="184" t="str">
        <f>IF(OR($L$6="",$L$7=""),"",IF($B14="","",IF(ISNA(VLOOKUP($B14,'LT02'!$B$11:$Q$80,16,FALSE)),"",VLOOKUP($B14,'LT02'!$B$11:$Q$80,16,FALSE))))</f>
        <v/>
      </c>
      <c r="P14" s="185">
        <f>IF(OR($P$6="",$P$7=""),"",IF($B14="","",IF(ISNA(VLOOKUP($B14,'LT03'!$B$11:$M$80,12,FALSE)),"",IF(VLOOKUP($B14,'LT03'!$B$11:$M$80,12,FALSE)="","",VLOOKUP($B14,'LT03'!$B$11:$M$80,12,FALSE)))))</f>
        <v>7</v>
      </c>
      <c r="Q14" s="182">
        <f>IF(OR($P$6="",$P$7=""),"",IF($B14="","",IF(ISNA(VLOOKUP($B14,'LT03'!$B$11:$N$80,13,FALSE)),"",VLOOKUP($B14,'LT03'!$B$11:$N$80,13,FALSE))))</f>
        <v>7.2</v>
      </c>
      <c r="R14" s="183"/>
      <c r="S14" s="184" t="str">
        <f>IF(OR($P$6="",$P$7=""),"",IF($B14="","",IF(ISNA(VLOOKUP($B14,'LT03'!$B$11:$Q$80,16,FALSE)),"",VLOOKUP($B14,'LT03'!$B$11:$Q$80,16,FALSE))))</f>
        <v/>
      </c>
      <c r="T14" s="185">
        <f>IF(OR($T$6="",$T$7=""),"",IF($B14="","",IF(ISNA(VLOOKUP($B14,'LT04'!$B$11:$M$80,12,FALSE)),"",IF(VLOOKUP($B14,'LT04'!$B$11:$M$80,12,FALSE)="","",VLOOKUP($B14,'LT04'!$B$11:$M$80,12,FALSE)))))</f>
        <v>5</v>
      </c>
      <c r="U14" s="182">
        <f>IF(OR($T$6="",$T$7=""),"",IF($B14="","",IF(ISNA(VLOOKUP($B14,'LT04'!$B$11:$N$80,13,FALSE)),"",VLOOKUP($B14,'LT04'!$B$11:$N$80,13,FALSE))))</f>
        <v>5.7</v>
      </c>
      <c r="V14" s="183"/>
      <c r="W14" s="184" t="str">
        <f>IF(OR($T$6="",$T$7=""),"",IF($B14="","",IF(ISNA(VLOOKUP($B14,'LT04'!$B$11:$Q$80,16,FALSE)),"",VLOOKUP($B14,'LT04'!$B$11:$Q$80,16,FALSE))))</f>
        <v/>
      </c>
      <c r="X14" s="185">
        <f>IF(OR($X$6="",$X$7=""),"",IF($B14="","",IF(ISNA(VLOOKUP($B14,'LT05'!$B$11:$M$80,12,FALSE)),"",IF(VLOOKUP($B14,'LT05'!$B$11:$M$80,12,FALSE)="","",VLOOKUP($B14,'LT05'!$B$11:$M$80,12,FALSE)))))</f>
        <v>6</v>
      </c>
      <c r="Y14" s="182">
        <f>IF(OR($X$6="",$X$7=""),"",IF($B14="","",IF(ISNA(VLOOKUP($B14,'LT05'!$B$11:$N$80,13,FALSE)),"",VLOOKUP($B14,'LT05'!$B$11:$N$80,13,FALSE))))</f>
        <v>7.2</v>
      </c>
      <c r="Z14" s="183"/>
      <c r="AA14" s="184" t="str">
        <f>IF(OR($X$6="",$X$7=""),"",IF($B14="","",IF(ISNA(VLOOKUP($B14,'LT05'!$B$11:$Q$80,16,FALSE)),"",VLOOKUP($B14,'LT05'!$B$11:$Q$80,16,FALSE))))</f>
        <v/>
      </c>
      <c r="AB14" s="185">
        <f>IF(OR($AB$6="",$AB$7=""),"",IF($B14="","",IF(ISNA(VLOOKUP($B14,'LT06'!$B$11:$M$80,12,FALSE)),"",IF(VLOOKUP($B14,'LT06'!$B$11:$M$80,12,FALSE)="","",VLOOKUP($B14,'LT06'!$B$11:$M$80,12,FALSE)))))</f>
        <v>4.3</v>
      </c>
      <c r="AC14" s="182">
        <f>IF(OR($AB$6="",$AB$7=""),"",IF($B14="","",IF(ISNA(VLOOKUP($B14,'LT06'!$B$11:$N$80,13,FALSE)),"",VLOOKUP($B14,'LT06'!$B$11:$N$80,13,FALSE))))</f>
        <v>5.3</v>
      </c>
      <c r="AD14" s="183"/>
      <c r="AE14" s="184" t="str">
        <f>IF(OR($AB$6="",$AB$7=""),"",IF($B14="","",IF(ISNA(VLOOKUP($B14,'LT06'!$B$11:$Q$80,16,FALSE)),"",VLOOKUP($B14,'LT06'!$B$11:$Q$80,16,FALSE))))</f>
        <v/>
      </c>
      <c r="AF14" s="185" t="str">
        <f>IF(OR($AF$6="",$AF$7=""),"",IF($B14="","",IF(ISNA(VLOOKUP($B14,'LT07'!$B$11:$M$80,12,FALSE)),"",IF(VLOOKUP($B14,'LT07'!$B$11:$M$80,12,FALSE)="","",VLOOKUP($B14,'LT07'!$B$11:$M$80,12,FALSE)))))</f>
        <v/>
      </c>
      <c r="AG14" s="182" t="str">
        <f>IF(OR($AF$6="",$AF$7=""),"",IF($B14="","",IF(ISNA(VLOOKUP($B14,'LT07'!$B$11:$N$80,13,FALSE)),"",VLOOKUP($B14,'LT07'!$B$11:$N$80,13,FALSE))))</f>
        <v/>
      </c>
      <c r="AH14" s="183"/>
      <c r="AI14" s="184" t="str">
        <f>IF(OR($AF$6="",$AF$7=""),"",IF($B14="","",IF(ISNA(VLOOKUP($B14,'LT07'!$B$11:$Q$80,16,FALSE)),"",VLOOKUP($B14,'LT07'!$B$11:$Q$80,16,FALSE))))</f>
        <v/>
      </c>
      <c r="AJ14" s="720"/>
      <c r="AK14" s="182">
        <f>IF(OR($AJ$6="",$AJ$7=""),"",IF($B14="","",IF(ISNA(VLOOKUP($B14,'DO AN'!$B$11:$L$80,11,FALSE)),"",IF(VLOOKUP($B14,'DO AN'!$B$11:$L$80,11,FALSE)="","",VLOOKUP($B14,'DO AN'!$B$11:$L$80,11,FALSE)))))</f>
        <v>4</v>
      </c>
      <c r="AL14" s="183"/>
      <c r="AM14" s="719"/>
      <c r="AN14" s="720"/>
      <c r="AO14" s="182">
        <f>IF(OR($AN$6="",$AN$7=""),"",IF($B14="","",IF(ISNA(VLOOKUP($B14,'TH01'!$B$11:$O$80,14,FALSE)),"",VLOOKUP($B14,'TH01'!$B$11:$O$80,14,FALSE))))</f>
        <v>6.3</v>
      </c>
      <c r="AP14" s="183"/>
      <c r="AQ14" s="719"/>
      <c r="AR14" s="720"/>
      <c r="AS14" s="182">
        <f>IF(OR($AR$6="",$AR$7=""),"",IF($B14="","",IF(ISNA(VLOOKUP($B14,'TH02'!$B$11:$O$80,14,FALSE)),"",VLOOKUP($B14,'TH02'!$B$11:$O$80,14,FALSE))))</f>
        <v>5</v>
      </c>
      <c r="AT14" s="183"/>
      <c r="AU14" s="719"/>
      <c r="AV14" s="720"/>
      <c r="AW14" s="182" t="str">
        <f>IF(OR($AV$6="",$AV$7=""),"",IF($B14="","",IF(ISNA(VLOOKUP($B14,'TH03'!$B$11:$O$80,14,FALSE)),"",VLOOKUP($B14,'TH03'!$B$11:$O$80,14,FALSE))))</f>
        <v/>
      </c>
      <c r="AX14" s="183"/>
      <c r="AY14" s="719"/>
      <c r="AZ14" s="186">
        <f t="shared" si="6"/>
        <v>6.14</v>
      </c>
      <c r="BA14" s="186" t="str">
        <f t="shared" si="7"/>
        <v/>
      </c>
      <c r="BB14" s="187">
        <v>89</v>
      </c>
      <c r="BC14" s="188" t="str">
        <f t="shared" si="8"/>
        <v>T.Bình</v>
      </c>
      <c r="BD14" s="188" t="str">
        <f t="shared" si="9"/>
        <v/>
      </c>
      <c r="BE14" s="188" t="str">
        <f t="shared" si="0"/>
        <v/>
      </c>
      <c r="BF14" s="186" t="str">
        <f t="shared" si="1"/>
        <v/>
      </c>
      <c r="BG14" s="548">
        <f t="shared" si="2"/>
        <v>17</v>
      </c>
      <c r="BH14" s="188">
        <f t="shared" si="3"/>
        <v>0</v>
      </c>
      <c r="BI14" s="188">
        <f t="shared" si="10"/>
        <v>17</v>
      </c>
      <c r="BJ14" s="188">
        <f t="shared" si="11"/>
        <v>0</v>
      </c>
      <c r="BK14" s="186">
        <f t="shared" si="12"/>
        <v>6.14</v>
      </c>
      <c r="BL14" s="186" t="str">
        <f t="shared" si="13"/>
        <v>BT</v>
      </c>
      <c r="BM14" s="186">
        <f t="shared" si="14"/>
        <v>6.14</v>
      </c>
      <c r="BN14" s="186" t="str">
        <f t="shared" si="15"/>
        <v>BT</v>
      </c>
      <c r="BO14" s="551" t="str">
        <f t="shared" si="16"/>
        <v/>
      </c>
      <c r="BP14" s="187"/>
      <c r="BQ14" s="691">
        <f t="shared" si="17"/>
        <v>2</v>
      </c>
      <c r="BR14" s="521">
        <f t="shared" si="18"/>
        <v>6.4</v>
      </c>
      <c r="BS14" s="521">
        <f t="shared" si="19"/>
        <v>5.5</v>
      </c>
      <c r="BT14" s="521">
        <f t="shared" si="20"/>
        <v>7</v>
      </c>
      <c r="BU14" s="521">
        <f t="shared" si="21"/>
        <v>5</v>
      </c>
      <c r="BV14" s="521">
        <f t="shared" si="22"/>
        <v>6</v>
      </c>
      <c r="BW14" s="521">
        <f t="shared" si="23"/>
        <v>4.3</v>
      </c>
      <c r="BX14" s="521" t="str">
        <f t="shared" si="24"/>
        <v/>
      </c>
      <c r="BY14" s="521">
        <f t="shared" si="25"/>
        <v>4</v>
      </c>
      <c r="BZ14" s="521">
        <f t="shared" si="26"/>
        <v>6.3</v>
      </c>
      <c r="CA14" s="521">
        <f t="shared" si="27"/>
        <v>5</v>
      </c>
      <c r="CB14" s="521" t="str">
        <f t="shared" si="28"/>
        <v/>
      </c>
      <c r="CC14" s="522">
        <f t="shared" si="29"/>
        <v>0</v>
      </c>
      <c r="CD14" s="521">
        <f t="shared" si="30"/>
        <v>7.1</v>
      </c>
      <c r="CE14" s="521">
        <f t="shared" si="31"/>
        <v>6.4</v>
      </c>
      <c r="CF14" s="521">
        <f t="shared" si="32"/>
        <v>7.2</v>
      </c>
      <c r="CG14" s="521">
        <f t="shared" si="33"/>
        <v>5.7</v>
      </c>
      <c r="CH14" s="521">
        <f t="shared" si="34"/>
        <v>7.2</v>
      </c>
      <c r="CI14" s="521">
        <f t="shared" si="35"/>
        <v>5.3</v>
      </c>
      <c r="CJ14" s="521" t="str">
        <f t="shared" si="36"/>
        <v/>
      </c>
      <c r="CK14" s="521">
        <f t="shared" si="37"/>
        <v>4</v>
      </c>
      <c r="CL14" s="521">
        <f t="shared" si="38"/>
        <v>6.3</v>
      </c>
      <c r="CM14" s="521">
        <f t="shared" si="39"/>
        <v>5</v>
      </c>
      <c r="CN14" s="521" t="str">
        <f t="shared" si="40"/>
        <v/>
      </c>
      <c r="CO14" s="523">
        <f t="shared" si="41"/>
        <v>6.14</v>
      </c>
      <c r="CP14" s="524">
        <f t="shared" si="42"/>
        <v>7.1</v>
      </c>
      <c r="CQ14" s="524">
        <f t="shared" si="43"/>
        <v>6.4</v>
      </c>
      <c r="CR14" s="524">
        <f t="shared" si="44"/>
        <v>7.2</v>
      </c>
      <c r="CS14" s="524">
        <f t="shared" si="45"/>
        <v>5.7</v>
      </c>
      <c r="CT14" s="524">
        <f t="shared" si="46"/>
        <v>7.2</v>
      </c>
      <c r="CU14" s="524">
        <f t="shared" si="47"/>
        <v>5.3</v>
      </c>
      <c r="CV14" s="524" t="str">
        <f t="shared" si="48"/>
        <v/>
      </c>
      <c r="CW14" s="524">
        <f t="shared" si="49"/>
        <v>4</v>
      </c>
      <c r="CX14" s="524">
        <f t="shared" si="50"/>
        <v>6.3</v>
      </c>
      <c r="CY14" s="524">
        <f t="shared" si="51"/>
        <v>5</v>
      </c>
      <c r="CZ14" s="524" t="str">
        <f t="shared" si="52"/>
        <v/>
      </c>
      <c r="DA14" s="525">
        <f t="shared" si="4"/>
        <v>6.14</v>
      </c>
      <c r="DB14" s="182" t="str">
        <f t="shared" si="53"/>
        <v/>
      </c>
      <c r="DC14" s="182" t="str">
        <f t="shared" si="54"/>
        <v/>
      </c>
      <c r="DD14" s="182" t="str">
        <f t="shared" si="55"/>
        <v/>
      </c>
      <c r="DE14" s="182" t="str">
        <f t="shared" si="56"/>
        <v/>
      </c>
      <c r="DF14" s="182" t="str">
        <f t="shared" si="57"/>
        <v/>
      </c>
      <c r="DG14" s="182" t="str">
        <f t="shared" si="58"/>
        <v/>
      </c>
      <c r="DH14" s="182" t="str">
        <f t="shared" si="59"/>
        <v/>
      </c>
      <c r="DI14" s="182" t="str">
        <f t="shared" si="60"/>
        <v/>
      </c>
      <c r="DJ14" s="182" t="str">
        <f t="shared" si="61"/>
        <v/>
      </c>
      <c r="DK14" s="182" t="str">
        <f t="shared" si="62"/>
        <v/>
      </c>
      <c r="DL14" s="536" t="str">
        <f t="shared" si="63"/>
        <v/>
      </c>
      <c r="DM14" s="533">
        <f t="shared" si="64"/>
        <v>7.1</v>
      </c>
      <c r="DN14" s="521">
        <f t="shared" si="65"/>
        <v>6.4</v>
      </c>
      <c r="DO14" s="521">
        <f t="shared" si="66"/>
        <v>7.2</v>
      </c>
      <c r="DP14" s="521">
        <f t="shared" si="67"/>
        <v>5.7</v>
      </c>
      <c r="DQ14" s="521">
        <f t="shared" si="68"/>
        <v>7.2</v>
      </c>
      <c r="DR14" s="521">
        <f t="shared" si="69"/>
        <v>5.3</v>
      </c>
      <c r="DS14" s="521" t="str">
        <f t="shared" si="70"/>
        <v/>
      </c>
      <c r="DT14" s="521">
        <f t="shared" si="71"/>
        <v>4</v>
      </c>
      <c r="DU14" s="521">
        <f t="shared" si="72"/>
        <v>6.3</v>
      </c>
      <c r="DV14" s="521">
        <f t="shared" si="73"/>
        <v>5</v>
      </c>
      <c r="DW14" s="521" t="str">
        <f t="shared" si="74"/>
        <v/>
      </c>
      <c r="DX14" s="538" t="str">
        <f t="shared" si="75"/>
        <v/>
      </c>
      <c r="DY14" s="540">
        <f t="shared" si="76"/>
        <v>7.1</v>
      </c>
      <c r="DZ14" s="540">
        <f t="shared" si="77"/>
        <v>6.4</v>
      </c>
      <c r="EA14" s="540">
        <f t="shared" si="78"/>
        <v>7.2</v>
      </c>
      <c r="EB14" s="540">
        <f t="shared" si="79"/>
        <v>5.7</v>
      </c>
      <c r="EC14" s="540">
        <f t="shared" si="80"/>
        <v>7.2</v>
      </c>
      <c r="ED14" s="540">
        <f t="shared" si="81"/>
        <v>5.3</v>
      </c>
      <c r="EE14" s="540" t="str">
        <f t="shared" si="82"/>
        <v/>
      </c>
      <c r="EF14" s="540">
        <f t="shared" si="83"/>
        <v>4</v>
      </c>
      <c r="EG14" s="540">
        <f t="shared" si="84"/>
        <v>6.3</v>
      </c>
      <c r="EH14" s="540">
        <f t="shared" si="85"/>
        <v>5</v>
      </c>
      <c r="EI14" s="540" t="str">
        <f t="shared" si="86"/>
        <v/>
      </c>
      <c r="EJ14" s="545">
        <f t="shared" si="5"/>
        <v>6.14</v>
      </c>
      <c r="EK14" s="723">
        <f t="shared" si="87"/>
        <v>6.14</v>
      </c>
      <c r="EL14" s="490" t="str">
        <f>IF(B14="","",IF(ISNA(VLOOKUP($B14,'TH-CANHBAO-KQHT-13-14'!$B$2:$I$936,8,0)&lt;&gt;0),VLOOKUP($B14,'TH-CANHBAO-KQHT-13-14'!$B$2:$I$936,8,0),IF(VLOOKUP($B14,'TH-CANHBAO-KQHT-13-14'!$B$2:$I$936,8,0)=0,"",VLOOKUP($B14,'TH-CANHBAO-KQHT-13-14'!$B$2:$I$936,8,0))))</f>
        <v/>
      </c>
      <c r="EM14" s="490" t="str">
        <f>IF($B14="","",IF(ISNA(VLOOKUP($B14,'TH-CANHBAO-KQHT-13-14'!$B$2:$J$936,9,0)&lt;&gt;0),VLOOKUP($B14,'TH-CANHBAO-KQHT-13-14'!$B$2:$J$936,8,0),IF(VLOOKUP($B14,'TH-CANHBAO-KQHT-13-14'!$B$2:$J$936,9,0)=0,"",VLOOKUP($B14,'TH-CANHBAO-KQHT-13-14'!$B$2:$J$936,9,0))))</f>
        <v/>
      </c>
      <c r="EN14" s="490" t="str">
        <f>IF($B14="","",IF($B14=HKI!$B14,HKI!$BF14,""))</f>
        <v/>
      </c>
      <c r="EO14" s="490" t="str">
        <f t="shared" si="88"/>
        <v/>
      </c>
    </row>
    <row r="15" spans="1:156" s="190" customFormat="1" ht="30" customHeight="1">
      <c r="A15" s="774">
        <f>IF($B15="","",SUBTOTAL(3,$B$11:B15))</f>
        <v>5</v>
      </c>
      <c r="B15" s="97" t="s">
        <v>1732</v>
      </c>
      <c r="C15" s="176" t="str">
        <f>IF($B15="","",VLOOKUP($B15,'DS LOP HKII'!$B$2:$D$936,2,0))</f>
        <v>Võ Thành</v>
      </c>
      <c r="D15" s="177" t="str">
        <f>IF($B15="","",VLOOKUP($B15,'DS LOP HKII'!$B$2:$D$936,3,0))</f>
        <v>Bảo</v>
      </c>
      <c r="E15" s="178"/>
      <c r="F15" s="179"/>
      <c r="G15" s="180">
        <v>5</v>
      </c>
      <c r="H15" s="181">
        <f>IF(OR($H$6="",$H$7=""),"",IF($B15="","",IF(ISNA(VLOOKUP($B15,'LT01'!$B$11:$M$80,12,FALSE)),"",IF(VLOOKUP($B15,'LT01'!$B$11:$M$80,12,FALSE)="","",VLOOKUP($B15,'LT01'!$B$11:$M$80,12,FALSE)))))</f>
        <v>2.6</v>
      </c>
      <c r="I15" s="182">
        <f>IF(OR($H$6="",$H$7=""),"",IF($B15="","",IF(ISNA(VLOOKUP($B15,'LT01'!$B$11:$N$80,13,FALSE)),"",VLOOKUP($B15,'LT01'!$B$11:$N$80,13,FALSE))))</f>
        <v>3.5</v>
      </c>
      <c r="J15" s="183"/>
      <c r="K15" s="184" t="str">
        <f>IF(OR($H$6="",$H$7=""),"",IF($B15="","",IF(ISNA(VLOOKUP($B15,'LT01'!$B$11:$Q$80,16,FALSE)),"",IF(VLOOKUP($B15,'LT01'!$B$11:$Q$80,16,FALSE)="","",VLOOKUP($B15,'LT01'!$B$11:$Q$80,16,FALSE)))))</f>
        <v/>
      </c>
      <c r="L15" s="185">
        <f>IF(OR($L$6="",$L$7=""),"",IF($B15="","",IF(ISNA(VLOOKUP($B15,'LT02'!$B$11:$M$80,12,FALSE)),"",IF(VLOOKUP($B15,'LT02'!$B$11:$M$80,12,FALSE)="","",VLOOKUP($B15,'LT02'!$B$11:$M$80,12,FALSE)))))</f>
        <v>6</v>
      </c>
      <c r="M15" s="182">
        <f>IF(OR($L$6="",$L$7=""),"",IF($B15="","",IF(ISNA(VLOOKUP($B15,'LT02'!$B$11:$N$80,13,FALSE)),"",VLOOKUP($B15,'LT02'!$B$11:$N$80,13,FALSE))))</f>
        <v>5.9</v>
      </c>
      <c r="N15" s="183"/>
      <c r="O15" s="184" t="str">
        <f>IF(OR($L$6="",$L$7=""),"",IF($B15="","",IF(ISNA(VLOOKUP($B15,'LT02'!$B$11:$Q$80,16,FALSE)),"",VLOOKUP($B15,'LT02'!$B$11:$Q$80,16,FALSE))))</f>
        <v/>
      </c>
      <c r="P15" s="185">
        <f>IF(OR($P$6="",$P$7=""),"",IF($B15="","",IF(ISNA(VLOOKUP($B15,'LT03'!$B$11:$M$80,12,FALSE)),"",IF(VLOOKUP($B15,'LT03'!$B$11:$M$80,12,FALSE)="","",VLOOKUP($B15,'LT03'!$B$11:$M$80,12,FALSE)))))</f>
        <v>7.5</v>
      </c>
      <c r="Q15" s="182">
        <f>IF(OR($P$6="",$P$7=""),"",IF($B15="","",IF(ISNA(VLOOKUP($B15,'LT03'!$B$11:$N$80,13,FALSE)),"",VLOOKUP($B15,'LT03'!$B$11:$N$80,13,FALSE))))</f>
        <v>7.1</v>
      </c>
      <c r="R15" s="183"/>
      <c r="S15" s="184" t="str">
        <f>IF(OR($P$6="",$P$7=""),"",IF($B15="","",IF(ISNA(VLOOKUP($B15,'LT03'!$B$11:$Q$80,16,FALSE)),"",VLOOKUP($B15,'LT03'!$B$11:$Q$80,16,FALSE))))</f>
        <v/>
      </c>
      <c r="T15" s="185">
        <f>IF(OR($T$6="",$T$7=""),"",IF($B15="","",IF(ISNA(VLOOKUP($B15,'LT04'!$B$11:$M$80,12,FALSE)),"",IF(VLOOKUP($B15,'LT04'!$B$11:$M$80,12,FALSE)="","",VLOOKUP($B15,'LT04'!$B$11:$M$80,12,FALSE)))))</f>
        <v>4.3</v>
      </c>
      <c r="U15" s="182">
        <f>IF(OR($T$6="",$T$7=""),"",IF($B15="","",IF(ISNA(VLOOKUP($B15,'LT04'!$B$11:$N$80,13,FALSE)),"",VLOOKUP($B15,'LT04'!$B$11:$N$80,13,FALSE))))</f>
        <v>5.0999999999999996</v>
      </c>
      <c r="V15" s="183"/>
      <c r="W15" s="184" t="str">
        <f>IF(OR($T$6="",$T$7=""),"",IF($B15="","",IF(ISNA(VLOOKUP($B15,'LT04'!$B$11:$Q$80,16,FALSE)),"",VLOOKUP($B15,'LT04'!$B$11:$Q$80,16,FALSE))))</f>
        <v/>
      </c>
      <c r="X15" s="185">
        <f>IF(OR($X$6="",$X$7=""),"",IF($B15="","",IF(ISNA(VLOOKUP($B15,'LT05'!$B$11:$M$80,12,FALSE)),"",IF(VLOOKUP($B15,'LT05'!$B$11:$M$80,12,FALSE)="","",VLOOKUP($B15,'LT05'!$B$11:$M$80,12,FALSE)))))</f>
        <v>5</v>
      </c>
      <c r="Y15" s="182">
        <f>IF(OR($X$6="",$X$7=""),"",IF($B15="","",IF(ISNA(VLOOKUP($B15,'LT05'!$B$11:$N$80,13,FALSE)),"",VLOOKUP($B15,'LT05'!$B$11:$N$80,13,FALSE))))</f>
        <v>6.2</v>
      </c>
      <c r="Z15" s="183"/>
      <c r="AA15" s="184" t="str">
        <f>IF(OR($X$6="",$X$7=""),"",IF($B15="","",IF(ISNA(VLOOKUP($B15,'LT05'!$B$11:$Q$80,16,FALSE)),"",VLOOKUP($B15,'LT05'!$B$11:$Q$80,16,FALSE))))</f>
        <v/>
      </c>
      <c r="AB15" s="185">
        <f>IF(OR($AB$6="",$AB$7=""),"",IF($B15="","",IF(ISNA(VLOOKUP($B15,'LT06'!$B$11:$M$80,12,FALSE)),"",IF(VLOOKUP($B15,'LT06'!$B$11:$M$80,12,FALSE)="","",VLOOKUP($B15,'LT06'!$B$11:$M$80,12,FALSE)))))</f>
        <v>2.2999999999999998</v>
      </c>
      <c r="AC15" s="182">
        <f>IF(OR($AB$6="",$AB$7=""),"",IF($B15="","",IF(ISNA(VLOOKUP($B15,'LT06'!$B$11:$N$80,13,FALSE)),"",VLOOKUP($B15,'LT06'!$B$11:$N$80,13,FALSE))))</f>
        <v>3.8</v>
      </c>
      <c r="AD15" s="183"/>
      <c r="AE15" s="184" t="str">
        <f>IF(OR($AB$6="",$AB$7=""),"",IF($B15="","",IF(ISNA(VLOOKUP($B15,'LT06'!$B$11:$Q$80,16,FALSE)),"",VLOOKUP($B15,'LT06'!$B$11:$Q$80,16,FALSE))))</f>
        <v/>
      </c>
      <c r="AF15" s="185" t="str">
        <f>IF(OR($AF$6="",$AF$7=""),"",IF($B15="","",IF(ISNA(VLOOKUP($B15,'LT07'!$B$11:$M$80,12,FALSE)),"",IF(VLOOKUP($B15,'LT07'!$B$11:$M$80,12,FALSE)="","",VLOOKUP($B15,'LT07'!$B$11:$M$80,12,FALSE)))))</f>
        <v/>
      </c>
      <c r="AG15" s="182" t="str">
        <f>IF(OR($AF$6="",$AF$7=""),"",IF($B15="","",IF(ISNA(VLOOKUP($B15,'LT07'!$B$11:$N$80,13,FALSE)),"",VLOOKUP($B15,'LT07'!$B$11:$N$80,13,FALSE))))</f>
        <v/>
      </c>
      <c r="AH15" s="183"/>
      <c r="AI15" s="184" t="str">
        <f>IF(OR($AF$6="",$AF$7=""),"",IF($B15="","",IF(ISNA(VLOOKUP($B15,'LT07'!$B$11:$Q$80,16,FALSE)),"",VLOOKUP($B15,'LT07'!$B$11:$Q$80,16,FALSE))))</f>
        <v/>
      </c>
      <c r="AJ15" s="720"/>
      <c r="AK15" s="182">
        <f>IF(OR($AJ$6="",$AJ$7=""),"",IF($B15="","",IF(ISNA(VLOOKUP($B15,'DO AN'!$B$11:$L$80,11,FALSE)),"",IF(VLOOKUP($B15,'DO AN'!$B$11:$L$80,11,FALSE)="","",VLOOKUP($B15,'DO AN'!$B$11:$L$80,11,FALSE)))))</f>
        <v>4</v>
      </c>
      <c r="AL15" s="183"/>
      <c r="AM15" s="719"/>
      <c r="AN15" s="720"/>
      <c r="AO15" s="182">
        <f>IF(OR($AN$6="",$AN$7=""),"",IF($B15="","",IF(ISNA(VLOOKUP($B15,'TH01'!$B$11:$O$80,14,FALSE)),"",VLOOKUP($B15,'TH01'!$B$11:$O$80,14,FALSE))))</f>
        <v>5.5</v>
      </c>
      <c r="AP15" s="183"/>
      <c r="AQ15" s="719"/>
      <c r="AR15" s="720"/>
      <c r="AS15" s="182">
        <f>IF(OR($AR$6="",$AR$7=""),"",IF($B15="","",IF(ISNA(VLOOKUP($B15,'TH02'!$B$11:$O$80,14,FALSE)),"",VLOOKUP($B15,'TH02'!$B$11:$O$80,14,FALSE))))</f>
        <v>7</v>
      </c>
      <c r="AT15" s="183"/>
      <c r="AU15" s="719"/>
      <c r="AV15" s="720"/>
      <c r="AW15" s="182" t="str">
        <f>IF(OR($AV$6="",$AV$7=""),"",IF($B15="","",IF(ISNA(VLOOKUP($B15,'TH03'!$B$11:$O$80,14,FALSE)),"",VLOOKUP($B15,'TH03'!$B$11:$O$80,14,FALSE))))</f>
        <v/>
      </c>
      <c r="AX15" s="183"/>
      <c r="AY15" s="719"/>
      <c r="AZ15" s="186">
        <f t="shared" si="6"/>
        <v>5.42</v>
      </c>
      <c r="BA15" s="186" t="str">
        <f t="shared" si="7"/>
        <v/>
      </c>
      <c r="BB15" s="187">
        <v>51</v>
      </c>
      <c r="BC15" s="188" t="str">
        <f t="shared" si="8"/>
        <v>TB Yếu</v>
      </c>
      <c r="BD15" s="188" t="str">
        <f t="shared" si="9"/>
        <v/>
      </c>
      <c r="BE15" s="188" t="str">
        <f t="shared" si="0"/>
        <v/>
      </c>
      <c r="BF15" s="186" t="str">
        <f t="shared" si="1"/>
        <v/>
      </c>
      <c r="BG15" s="548">
        <f t="shared" si="2"/>
        <v>13</v>
      </c>
      <c r="BH15" s="188">
        <f t="shared" si="3"/>
        <v>4</v>
      </c>
      <c r="BI15" s="188">
        <f t="shared" si="10"/>
        <v>13</v>
      </c>
      <c r="BJ15" s="188">
        <f t="shared" si="11"/>
        <v>4</v>
      </c>
      <c r="BK15" s="186">
        <f t="shared" si="12"/>
        <v>5.97</v>
      </c>
      <c r="BL15" s="186" t="str">
        <f t="shared" si="13"/>
        <v>BT</v>
      </c>
      <c r="BM15" s="186">
        <f t="shared" si="14"/>
        <v>5.97</v>
      </c>
      <c r="BN15" s="186" t="str">
        <f t="shared" si="15"/>
        <v>BT</v>
      </c>
      <c r="BO15" s="551" t="str">
        <f t="shared" si="16"/>
        <v/>
      </c>
      <c r="BP15" s="187"/>
      <c r="BQ15" s="691">
        <f t="shared" si="17"/>
        <v>4</v>
      </c>
      <c r="BR15" s="521">
        <f t="shared" si="18"/>
        <v>2.6</v>
      </c>
      <c r="BS15" s="521">
        <f t="shared" si="19"/>
        <v>6</v>
      </c>
      <c r="BT15" s="521">
        <f t="shared" si="20"/>
        <v>7.5</v>
      </c>
      <c r="BU15" s="521">
        <f t="shared" si="21"/>
        <v>4.3</v>
      </c>
      <c r="BV15" s="521">
        <f t="shared" si="22"/>
        <v>5</v>
      </c>
      <c r="BW15" s="521">
        <f t="shared" si="23"/>
        <v>2.2999999999999998</v>
      </c>
      <c r="BX15" s="521" t="str">
        <f t="shared" si="24"/>
        <v/>
      </c>
      <c r="BY15" s="521">
        <f t="shared" si="25"/>
        <v>4</v>
      </c>
      <c r="BZ15" s="521">
        <f t="shared" si="26"/>
        <v>5.5</v>
      </c>
      <c r="CA15" s="521">
        <f t="shared" si="27"/>
        <v>7</v>
      </c>
      <c r="CB15" s="521" t="str">
        <f t="shared" si="28"/>
        <v/>
      </c>
      <c r="CC15" s="522">
        <f t="shared" si="29"/>
        <v>2</v>
      </c>
      <c r="CD15" s="521">
        <f t="shared" si="30"/>
        <v>3.5</v>
      </c>
      <c r="CE15" s="521">
        <f t="shared" si="31"/>
        <v>5.9</v>
      </c>
      <c r="CF15" s="521">
        <f t="shared" si="32"/>
        <v>7.1</v>
      </c>
      <c r="CG15" s="521">
        <f t="shared" si="33"/>
        <v>5.0999999999999996</v>
      </c>
      <c r="CH15" s="521">
        <f t="shared" si="34"/>
        <v>6.2</v>
      </c>
      <c r="CI15" s="521">
        <f t="shared" si="35"/>
        <v>3.8</v>
      </c>
      <c r="CJ15" s="521" t="str">
        <f t="shared" si="36"/>
        <v/>
      </c>
      <c r="CK15" s="521">
        <f t="shared" si="37"/>
        <v>4</v>
      </c>
      <c r="CL15" s="521">
        <f t="shared" si="38"/>
        <v>5.5</v>
      </c>
      <c r="CM15" s="521">
        <f t="shared" si="39"/>
        <v>7</v>
      </c>
      <c r="CN15" s="521" t="str">
        <f t="shared" si="40"/>
        <v/>
      </c>
      <c r="CO15" s="523">
        <f t="shared" si="41"/>
        <v>5.42</v>
      </c>
      <c r="CP15" s="524" t="str">
        <f t="shared" si="42"/>
        <v/>
      </c>
      <c r="CQ15" s="524">
        <f t="shared" si="43"/>
        <v>5.9</v>
      </c>
      <c r="CR15" s="524">
        <f t="shared" si="44"/>
        <v>7.1</v>
      </c>
      <c r="CS15" s="524">
        <f t="shared" si="45"/>
        <v>5.0999999999999996</v>
      </c>
      <c r="CT15" s="524">
        <f t="shared" si="46"/>
        <v>6.2</v>
      </c>
      <c r="CU15" s="524" t="str">
        <f t="shared" si="47"/>
        <v/>
      </c>
      <c r="CV15" s="524" t="str">
        <f t="shared" si="48"/>
        <v/>
      </c>
      <c r="CW15" s="524">
        <f t="shared" si="49"/>
        <v>4</v>
      </c>
      <c r="CX15" s="524">
        <f t="shared" si="50"/>
        <v>5.5</v>
      </c>
      <c r="CY15" s="524">
        <f t="shared" si="51"/>
        <v>7</v>
      </c>
      <c r="CZ15" s="524" t="str">
        <f t="shared" si="52"/>
        <v/>
      </c>
      <c r="DA15" s="525">
        <f t="shared" si="4"/>
        <v>5.97</v>
      </c>
      <c r="DB15" s="182" t="str">
        <f t="shared" si="53"/>
        <v/>
      </c>
      <c r="DC15" s="182" t="str">
        <f t="shared" si="54"/>
        <v/>
      </c>
      <c r="DD15" s="182" t="str">
        <f t="shared" si="55"/>
        <v/>
      </c>
      <c r="DE15" s="182" t="str">
        <f t="shared" si="56"/>
        <v/>
      </c>
      <c r="DF15" s="182" t="str">
        <f t="shared" si="57"/>
        <v/>
      </c>
      <c r="DG15" s="182" t="str">
        <f t="shared" si="58"/>
        <v/>
      </c>
      <c r="DH15" s="182" t="str">
        <f t="shared" si="59"/>
        <v/>
      </c>
      <c r="DI15" s="182" t="str">
        <f t="shared" si="60"/>
        <v/>
      </c>
      <c r="DJ15" s="182" t="str">
        <f t="shared" si="61"/>
        <v/>
      </c>
      <c r="DK15" s="182" t="str">
        <f t="shared" si="62"/>
        <v/>
      </c>
      <c r="DL15" s="536" t="str">
        <f t="shared" si="63"/>
        <v/>
      </c>
      <c r="DM15" s="533">
        <f t="shared" si="64"/>
        <v>3.5</v>
      </c>
      <c r="DN15" s="521">
        <f t="shared" si="65"/>
        <v>5.9</v>
      </c>
      <c r="DO15" s="521">
        <f t="shared" si="66"/>
        <v>7.1</v>
      </c>
      <c r="DP15" s="521">
        <f t="shared" si="67"/>
        <v>5.0999999999999996</v>
      </c>
      <c r="DQ15" s="521">
        <f t="shared" si="68"/>
        <v>6.2</v>
      </c>
      <c r="DR15" s="521">
        <f t="shared" si="69"/>
        <v>3.8</v>
      </c>
      <c r="DS15" s="521" t="str">
        <f t="shared" si="70"/>
        <v/>
      </c>
      <c r="DT15" s="521">
        <f t="shared" si="71"/>
        <v>4</v>
      </c>
      <c r="DU15" s="521">
        <f t="shared" si="72"/>
        <v>5.5</v>
      </c>
      <c r="DV15" s="521">
        <f t="shared" si="73"/>
        <v>7</v>
      </c>
      <c r="DW15" s="521" t="str">
        <f t="shared" si="74"/>
        <v/>
      </c>
      <c r="DX15" s="538" t="str">
        <f t="shared" si="75"/>
        <v/>
      </c>
      <c r="DY15" s="540" t="str">
        <f t="shared" si="76"/>
        <v/>
      </c>
      <c r="DZ15" s="540">
        <f t="shared" si="77"/>
        <v>5.9</v>
      </c>
      <c r="EA15" s="540">
        <f t="shared" si="78"/>
        <v>7.1</v>
      </c>
      <c r="EB15" s="540">
        <f t="shared" si="79"/>
        <v>5.0999999999999996</v>
      </c>
      <c r="EC15" s="540">
        <f t="shared" si="80"/>
        <v>6.2</v>
      </c>
      <c r="ED15" s="540" t="str">
        <f t="shared" si="81"/>
        <v/>
      </c>
      <c r="EE15" s="540" t="str">
        <f t="shared" si="82"/>
        <v/>
      </c>
      <c r="EF15" s="540">
        <f t="shared" si="83"/>
        <v>4</v>
      </c>
      <c r="EG15" s="540">
        <f t="shared" si="84"/>
        <v>5.5</v>
      </c>
      <c r="EH15" s="540">
        <f t="shared" si="85"/>
        <v>7</v>
      </c>
      <c r="EI15" s="540" t="str">
        <f t="shared" si="86"/>
        <v/>
      </c>
      <c r="EJ15" s="545">
        <f t="shared" si="5"/>
        <v>5.97</v>
      </c>
      <c r="EK15" s="723">
        <f t="shared" si="87"/>
        <v>5.42</v>
      </c>
      <c r="EL15" s="490" t="str">
        <f>IF(B15="","",IF(ISNA(VLOOKUP($B15,'TH-CANHBAO-KQHT-13-14'!$B$2:$I$936,8,0)&lt;&gt;0),VLOOKUP($B15,'TH-CANHBAO-KQHT-13-14'!$B$2:$I$936,8,0),IF(VLOOKUP($B15,'TH-CANHBAO-KQHT-13-14'!$B$2:$I$936,8,0)=0,"",VLOOKUP($B15,'TH-CANHBAO-KQHT-13-14'!$B$2:$I$936,8,0))))</f>
        <v/>
      </c>
      <c r="EM15" s="490" t="str">
        <f>IF($B15="","",IF(ISNA(VLOOKUP($B15,'TH-CANHBAO-KQHT-13-14'!$B$2:$J$936,9,0)&lt;&gt;0),VLOOKUP($B15,'TH-CANHBAO-KQHT-13-14'!$B$2:$J$936,8,0),IF(VLOOKUP($B15,'TH-CANHBAO-KQHT-13-14'!$B$2:$J$936,9,0)=0,"",VLOOKUP($B15,'TH-CANHBAO-KQHT-13-14'!$B$2:$J$936,9,0))))</f>
        <v/>
      </c>
      <c r="EN15" s="490" t="str">
        <f>IF($B15="","",IF($B15=HKI!$B15,HKI!$BF15,""))</f>
        <v/>
      </c>
      <c r="EO15" s="490" t="str">
        <f t="shared" si="88"/>
        <v/>
      </c>
    </row>
    <row r="16" spans="1:156" s="190" customFormat="1" ht="30" customHeight="1">
      <c r="A16" s="774">
        <f>IF($B16="","",SUBTOTAL(3,$B$11:B16))</f>
        <v>6</v>
      </c>
      <c r="B16" s="97" t="s">
        <v>1735</v>
      </c>
      <c r="C16" s="176" t="str">
        <f>IF($B16="","",VLOOKUP($B16,'DS LOP HKII'!$B$2:$D$936,2,0))</f>
        <v>Nguyễn Chí</v>
      </c>
      <c r="D16" s="177" t="str">
        <f>IF($B16="","",VLOOKUP($B16,'DS LOP HKII'!$B$2:$D$936,3,0))</f>
        <v>Bình</v>
      </c>
      <c r="E16" s="178"/>
      <c r="F16" s="179"/>
      <c r="G16" s="180">
        <v>6</v>
      </c>
      <c r="H16" s="181">
        <f>IF(OR($H$6="",$H$7=""),"",IF($B16="","",IF(ISNA(VLOOKUP($B16,'LT01'!$B$11:$M$80,12,FALSE)),"",IF(VLOOKUP($B16,'LT01'!$B$11:$M$80,12,FALSE)="","",VLOOKUP($B16,'LT01'!$B$11:$M$80,12,FALSE)))))</f>
        <v>8</v>
      </c>
      <c r="I16" s="182">
        <f>IF(OR($H$6="",$H$7=""),"",IF($B16="","",IF(ISNA(VLOOKUP($B16,'LT01'!$B$11:$N$80,13,FALSE)),"",VLOOKUP($B16,'LT01'!$B$11:$N$80,13,FALSE))))</f>
        <v>6.5</v>
      </c>
      <c r="J16" s="183"/>
      <c r="K16" s="184" t="str">
        <f>IF(OR($H$6="",$H$7=""),"",IF($B16="","",IF(ISNA(VLOOKUP($B16,'LT01'!$B$11:$Q$80,16,FALSE)),"",IF(VLOOKUP($B16,'LT01'!$B$11:$Q$80,16,FALSE)="","",VLOOKUP($B16,'LT01'!$B$11:$Q$80,16,FALSE)))))</f>
        <v/>
      </c>
      <c r="L16" s="185">
        <f>IF(OR($L$6="",$L$7=""),"",IF($B16="","",IF(ISNA(VLOOKUP($B16,'LT02'!$B$11:$M$80,12,FALSE)),"",IF(VLOOKUP($B16,'LT02'!$B$11:$M$80,12,FALSE)="","",VLOOKUP($B16,'LT02'!$B$11:$M$80,12,FALSE)))))</f>
        <v>5.5</v>
      </c>
      <c r="M16" s="182">
        <f>IF(OR($L$6="",$L$7=""),"",IF($B16="","",IF(ISNA(VLOOKUP($B16,'LT02'!$B$11:$N$80,13,FALSE)),"",VLOOKUP($B16,'LT02'!$B$11:$N$80,13,FALSE))))</f>
        <v>4.5</v>
      </c>
      <c r="N16" s="183"/>
      <c r="O16" s="184" t="str">
        <f>IF(OR($L$6="",$L$7=""),"",IF($B16="","",IF(ISNA(VLOOKUP($B16,'LT02'!$B$11:$Q$80,16,FALSE)),"",VLOOKUP($B16,'LT02'!$B$11:$Q$80,16,FALSE))))</f>
        <v/>
      </c>
      <c r="P16" s="185">
        <f>IF(OR($P$6="",$P$7=""),"",IF($B16="","",IF(ISNA(VLOOKUP($B16,'LT03'!$B$11:$M$80,12,FALSE)),"",IF(VLOOKUP($B16,'LT03'!$B$11:$M$80,12,FALSE)="","",VLOOKUP($B16,'LT03'!$B$11:$M$80,12,FALSE)))))</f>
        <v>5</v>
      </c>
      <c r="Q16" s="182">
        <f>IF(OR($P$6="",$P$7=""),"",IF($B16="","",IF(ISNA(VLOOKUP($B16,'LT03'!$B$11:$N$80,13,FALSE)),"",VLOOKUP($B16,'LT03'!$B$11:$N$80,13,FALSE))))</f>
        <v>5.0999999999999996</v>
      </c>
      <c r="R16" s="183"/>
      <c r="S16" s="184" t="str">
        <f>IF(OR($P$6="",$P$7=""),"",IF($B16="","",IF(ISNA(VLOOKUP($B16,'LT03'!$B$11:$Q$80,16,FALSE)),"",VLOOKUP($B16,'LT03'!$B$11:$Q$80,16,FALSE))))</f>
        <v/>
      </c>
      <c r="T16" s="185">
        <f>IF(OR($T$6="",$T$7=""),"",IF($B16="","",IF(ISNA(VLOOKUP($B16,'LT04'!$B$11:$M$80,12,FALSE)),"",IF(VLOOKUP($B16,'LT04'!$B$11:$M$80,12,FALSE)="","",VLOOKUP($B16,'LT04'!$B$11:$M$80,12,FALSE)))))</f>
        <v>4</v>
      </c>
      <c r="U16" s="182">
        <f>IF(OR($T$6="",$T$7=""),"",IF($B16="","",IF(ISNA(VLOOKUP($B16,'LT04'!$B$11:$N$80,13,FALSE)),"",VLOOKUP($B16,'LT04'!$B$11:$N$80,13,FALSE))))</f>
        <v>4.7</v>
      </c>
      <c r="V16" s="183"/>
      <c r="W16" s="184" t="str">
        <f>IF(OR($T$6="",$T$7=""),"",IF($B16="","",IF(ISNA(VLOOKUP($B16,'LT04'!$B$11:$Q$80,16,FALSE)),"",VLOOKUP($B16,'LT04'!$B$11:$Q$80,16,FALSE))))</f>
        <v/>
      </c>
      <c r="X16" s="185">
        <f>IF(OR($X$6="",$X$7=""),"",IF($B16="","",IF(ISNA(VLOOKUP($B16,'LT05'!$B$11:$M$80,12,FALSE)),"",IF(VLOOKUP($B16,'LT05'!$B$11:$M$80,12,FALSE)="","",VLOOKUP($B16,'LT05'!$B$11:$M$80,12,FALSE)))))</f>
        <v>7</v>
      </c>
      <c r="Y16" s="182">
        <f>IF(OR($X$6="",$X$7=""),"",IF($B16="","",IF(ISNA(VLOOKUP($B16,'LT05'!$B$11:$N$80,13,FALSE)),"",VLOOKUP($B16,'LT05'!$B$11:$N$80,13,FALSE))))</f>
        <v>7</v>
      </c>
      <c r="Z16" s="183"/>
      <c r="AA16" s="184" t="str">
        <f>IF(OR($X$6="",$X$7=""),"",IF($B16="","",IF(ISNA(VLOOKUP($B16,'LT05'!$B$11:$Q$80,16,FALSE)),"",VLOOKUP($B16,'LT05'!$B$11:$Q$80,16,FALSE))))</f>
        <v/>
      </c>
      <c r="AB16" s="185">
        <f>IF(OR($AB$6="",$AB$7=""),"",IF($B16="","",IF(ISNA(VLOOKUP($B16,'LT06'!$B$11:$M$80,12,FALSE)),"",IF(VLOOKUP($B16,'LT06'!$B$11:$M$80,12,FALSE)="","",VLOOKUP($B16,'LT06'!$B$11:$M$80,12,FALSE)))))</f>
        <v>2.5</v>
      </c>
      <c r="AC16" s="182">
        <f>IF(OR($AB$6="",$AB$7=""),"",IF($B16="","",IF(ISNA(VLOOKUP($B16,'LT06'!$B$11:$N$80,13,FALSE)),"",VLOOKUP($B16,'LT06'!$B$11:$N$80,13,FALSE))))</f>
        <v>4.2</v>
      </c>
      <c r="AD16" s="183"/>
      <c r="AE16" s="184" t="str">
        <f>IF(OR($AB$6="",$AB$7=""),"",IF($B16="","",IF(ISNA(VLOOKUP($B16,'LT06'!$B$11:$Q$80,16,FALSE)),"",VLOOKUP($B16,'LT06'!$B$11:$Q$80,16,FALSE))))</f>
        <v/>
      </c>
      <c r="AF16" s="185" t="str">
        <f>IF(OR($AF$6="",$AF$7=""),"",IF($B16="","",IF(ISNA(VLOOKUP($B16,'LT07'!$B$11:$M$80,12,FALSE)),"",IF(VLOOKUP($B16,'LT07'!$B$11:$M$80,12,FALSE)="","",VLOOKUP($B16,'LT07'!$B$11:$M$80,12,FALSE)))))</f>
        <v/>
      </c>
      <c r="AG16" s="182" t="str">
        <f>IF(OR($AF$6="",$AF$7=""),"",IF($B16="","",IF(ISNA(VLOOKUP($B16,'LT07'!$B$11:$N$80,13,FALSE)),"",VLOOKUP($B16,'LT07'!$B$11:$N$80,13,FALSE))))</f>
        <v/>
      </c>
      <c r="AH16" s="183"/>
      <c r="AI16" s="184" t="str">
        <f>IF(OR($AF$6="",$AF$7=""),"",IF($B16="","",IF(ISNA(VLOOKUP($B16,'LT07'!$B$11:$Q$80,16,FALSE)),"",VLOOKUP($B16,'LT07'!$B$11:$Q$80,16,FALSE))))</f>
        <v/>
      </c>
      <c r="AJ16" s="720"/>
      <c r="AK16" s="182">
        <f>IF(OR($AJ$6="",$AJ$7=""),"",IF($B16="","",IF(ISNA(VLOOKUP($B16,'DO AN'!$B$11:$L$80,11,FALSE)),"",IF(VLOOKUP($B16,'DO AN'!$B$11:$L$80,11,FALSE)="","",VLOOKUP($B16,'DO AN'!$B$11:$L$80,11,FALSE)))))</f>
        <v>2</v>
      </c>
      <c r="AL16" s="183"/>
      <c r="AM16" s="719"/>
      <c r="AN16" s="720"/>
      <c r="AO16" s="182">
        <f>IF(OR($AN$6="",$AN$7=""),"",IF($B16="","",IF(ISNA(VLOOKUP($B16,'TH01'!$B$11:$O$80,14,FALSE)),"",VLOOKUP($B16,'TH01'!$B$11:$O$80,14,FALSE))))</f>
        <v>5</v>
      </c>
      <c r="AP16" s="183"/>
      <c r="AQ16" s="719"/>
      <c r="AR16" s="720"/>
      <c r="AS16" s="182">
        <f>IF(OR($AR$6="",$AR$7=""),"",IF($B16="","",IF(ISNA(VLOOKUP($B16,'TH02'!$B$11:$O$80,14,FALSE)),"",VLOOKUP($B16,'TH02'!$B$11:$O$80,14,FALSE))))</f>
        <v>5.4</v>
      </c>
      <c r="AT16" s="183"/>
      <c r="AU16" s="719"/>
      <c r="AV16" s="720"/>
      <c r="AW16" s="182" t="str">
        <f>IF(OR($AV$6="",$AV$7=""),"",IF($B16="","",IF(ISNA(VLOOKUP($B16,'TH03'!$B$11:$O$80,14,FALSE)),"",VLOOKUP($B16,'TH03'!$B$11:$O$80,14,FALSE))))</f>
        <v/>
      </c>
      <c r="AX16" s="183"/>
      <c r="AY16" s="719"/>
      <c r="AZ16" s="186">
        <f t="shared" si="6"/>
        <v>5.1100000000000003</v>
      </c>
      <c r="BA16" s="186" t="str">
        <f t="shared" si="7"/>
        <v/>
      </c>
      <c r="BB16" s="187">
        <v>50</v>
      </c>
      <c r="BC16" s="188" t="str">
        <f t="shared" si="8"/>
        <v>TB Yếu</v>
      </c>
      <c r="BD16" s="188" t="str">
        <f t="shared" si="9"/>
        <v/>
      </c>
      <c r="BE16" s="188" t="str">
        <f t="shared" si="0"/>
        <v/>
      </c>
      <c r="BF16" s="186" t="str">
        <f t="shared" si="1"/>
        <v/>
      </c>
      <c r="BG16" s="548">
        <f t="shared" si="2"/>
        <v>16</v>
      </c>
      <c r="BH16" s="188">
        <f t="shared" si="3"/>
        <v>1</v>
      </c>
      <c r="BI16" s="188">
        <f t="shared" si="10"/>
        <v>16</v>
      </c>
      <c r="BJ16" s="188">
        <f t="shared" si="11"/>
        <v>1</v>
      </c>
      <c r="BK16" s="186">
        <f t="shared" si="12"/>
        <v>5.3</v>
      </c>
      <c r="BL16" s="186" t="str">
        <f t="shared" si="13"/>
        <v>Yếu</v>
      </c>
      <c r="BM16" s="186">
        <f t="shared" si="14"/>
        <v>5.3</v>
      </c>
      <c r="BN16" s="186" t="str">
        <f t="shared" si="15"/>
        <v>Yếu</v>
      </c>
      <c r="BO16" s="551" t="str">
        <f t="shared" si="16"/>
        <v/>
      </c>
      <c r="BP16" s="187"/>
      <c r="BQ16" s="691">
        <f t="shared" si="17"/>
        <v>3</v>
      </c>
      <c r="BR16" s="521">
        <f t="shared" si="18"/>
        <v>8</v>
      </c>
      <c r="BS16" s="521">
        <f t="shared" si="19"/>
        <v>5.5</v>
      </c>
      <c r="BT16" s="521">
        <f t="shared" si="20"/>
        <v>5</v>
      </c>
      <c r="BU16" s="521">
        <f t="shared" si="21"/>
        <v>4</v>
      </c>
      <c r="BV16" s="521">
        <f t="shared" si="22"/>
        <v>7</v>
      </c>
      <c r="BW16" s="521">
        <f t="shared" si="23"/>
        <v>2.5</v>
      </c>
      <c r="BX16" s="521" t="str">
        <f t="shared" si="24"/>
        <v/>
      </c>
      <c r="BY16" s="521">
        <f t="shared" si="25"/>
        <v>2</v>
      </c>
      <c r="BZ16" s="521">
        <f t="shared" si="26"/>
        <v>5</v>
      </c>
      <c r="CA16" s="521">
        <f t="shared" si="27"/>
        <v>5.4</v>
      </c>
      <c r="CB16" s="521" t="str">
        <f t="shared" si="28"/>
        <v/>
      </c>
      <c r="CC16" s="522">
        <f t="shared" si="29"/>
        <v>1</v>
      </c>
      <c r="CD16" s="521">
        <f t="shared" si="30"/>
        <v>6.5</v>
      </c>
      <c r="CE16" s="521">
        <f t="shared" si="31"/>
        <v>4.5</v>
      </c>
      <c r="CF16" s="521">
        <f t="shared" si="32"/>
        <v>5.0999999999999996</v>
      </c>
      <c r="CG16" s="521">
        <f t="shared" si="33"/>
        <v>4.7</v>
      </c>
      <c r="CH16" s="521">
        <f t="shared" si="34"/>
        <v>7</v>
      </c>
      <c r="CI16" s="521">
        <f t="shared" si="35"/>
        <v>4.2</v>
      </c>
      <c r="CJ16" s="521" t="str">
        <f t="shared" si="36"/>
        <v/>
      </c>
      <c r="CK16" s="521">
        <f t="shared" si="37"/>
        <v>2</v>
      </c>
      <c r="CL16" s="521">
        <f t="shared" si="38"/>
        <v>5</v>
      </c>
      <c r="CM16" s="521">
        <f t="shared" si="39"/>
        <v>5.4</v>
      </c>
      <c r="CN16" s="521" t="str">
        <f t="shared" si="40"/>
        <v/>
      </c>
      <c r="CO16" s="523">
        <f t="shared" si="41"/>
        <v>5.1100000000000003</v>
      </c>
      <c r="CP16" s="524">
        <f t="shared" si="42"/>
        <v>6.5</v>
      </c>
      <c r="CQ16" s="524">
        <f t="shared" si="43"/>
        <v>4.5</v>
      </c>
      <c r="CR16" s="524">
        <f t="shared" si="44"/>
        <v>5.0999999999999996</v>
      </c>
      <c r="CS16" s="524">
        <f t="shared" si="45"/>
        <v>4.7</v>
      </c>
      <c r="CT16" s="524">
        <f t="shared" si="46"/>
        <v>7</v>
      </c>
      <c r="CU16" s="524">
        <f t="shared" si="47"/>
        <v>4.2</v>
      </c>
      <c r="CV16" s="524" t="str">
        <f t="shared" si="48"/>
        <v/>
      </c>
      <c r="CW16" s="524" t="str">
        <f t="shared" si="49"/>
        <v/>
      </c>
      <c r="CX16" s="524">
        <f t="shared" si="50"/>
        <v>5</v>
      </c>
      <c r="CY16" s="524">
        <f t="shared" si="51"/>
        <v>5.4</v>
      </c>
      <c r="CZ16" s="524" t="str">
        <f t="shared" si="52"/>
        <v/>
      </c>
      <c r="DA16" s="525">
        <f t="shared" si="4"/>
        <v>5.3</v>
      </c>
      <c r="DB16" s="182" t="str">
        <f t="shared" si="53"/>
        <v/>
      </c>
      <c r="DC16" s="182" t="str">
        <f t="shared" si="54"/>
        <v/>
      </c>
      <c r="DD16" s="182" t="str">
        <f t="shared" si="55"/>
        <v/>
      </c>
      <c r="DE16" s="182" t="str">
        <f t="shared" si="56"/>
        <v/>
      </c>
      <c r="DF16" s="182" t="str">
        <f t="shared" si="57"/>
        <v/>
      </c>
      <c r="DG16" s="182" t="str">
        <f t="shared" si="58"/>
        <v/>
      </c>
      <c r="DH16" s="182" t="str">
        <f t="shared" si="59"/>
        <v/>
      </c>
      <c r="DI16" s="182" t="str">
        <f t="shared" si="60"/>
        <v/>
      </c>
      <c r="DJ16" s="182" t="str">
        <f t="shared" si="61"/>
        <v/>
      </c>
      <c r="DK16" s="182" t="str">
        <f t="shared" si="62"/>
        <v/>
      </c>
      <c r="DL16" s="536" t="str">
        <f t="shared" si="63"/>
        <v/>
      </c>
      <c r="DM16" s="533">
        <f t="shared" si="64"/>
        <v>6.5</v>
      </c>
      <c r="DN16" s="521">
        <f t="shared" si="65"/>
        <v>4.5</v>
      </c>
      <c r="DO16" s="521">
        <f t="shared" si="66"/>
        <v>5.0999999999999996</v>
      </c>
      <c r="DP16" s="521">
        <f t="shared" si="67"/>
        <v>4.7</v>
      </c>
      <c r="DQ16" s="521">
        <f t="shared" si="68"/>
        <v>7</v>
      </c>
      <c r="DR16" s="521">
        <f t="shared" si="69"/>
        <v>4.2</v>
      </c>
      <c r="DS16" s="521" t="str">
        <f t="shared" si="70"/>
        <v/>
      </c>
      <c r="DT16" s="521">
        <f t="shared" si="71"/>
        <v>2</v>
      </c>
      <c r="DU16" s="521">
        <f t="shared" si="72"/>
        <v>5</v>
      </c>
      <c r="DV16" s="521">
        <f t="shared" si="73"/>
        <v>5.4</v>
      </c>
      <c r="DW16" s="521" t="str">
        <f t="shared" si="74"/>
        <v/>
      </c>
      <c r="DX16" s="538" t="str">
        <f t="shared" si="75"/>
        <v/>
      </c>
      <c r="DY16" s="540">
        <f t="shared" si="76"/>
        <v>6.5</v>
      </c>
      <c r="DZ16" s="540">
        <f t="shared" si="77"/>
        <v>4.5</v>
      </c>
      <c r="EA16" s="540">
        <f t="shared" si="78"/>
        <v>5.0999999999999996</v>
      </c>
      <c r="EB16" s="540">
        <f t="shared" si="79"/>
        <v>4.7</v>
      </c>
      <c r="EC16" s="540">
        <f t="shared" si="80"/>
        <v>7</v>
      </c>
      <c r="ED16" s="540">
        <f t="shared" si="81"/>
        <v>4.2</v>
      </c>
      <c r="EE16" s="540" t="str">
        <f t="shared" si="82"/>
        <v/>
      </c>
      <c r="EF16" s="540" t="str">
        <f t="shared" si="83"/>
        <v/>
      </c>
      <c r="EG16" s="540">
        <f t="shared" si="84"/>
        <v>5</v>
      </c>
      <c r="EH16" s="540">
        <f t="shared" si="85"/>
        <v>5.4</v>
      </c>
      <c r="EI16" s="540" t="str">
        <f t="shared" si="86"/>
        <v/>
      </c>
      <c r="EJ16" s="545">
        <f t="shared" si="5"/>
        <v>5.3</v>
      </c>
      <c r="EK16" s="723">
        <f t="shared" si="87"/>
        <v>5.1100000000000003</v>
      </c>
      <c r="EL16" s="490" t="str">
        <f>IF(B16="","",IF(ISNA(VLOOKUP($B16,'TH-CANHBAO-KQHT-13-14'!$B$2:$I$936,8,0)&lt;&gt;0),VLOOKUP($B16,'TH-CANHBAO-KQHT-13-14'!$B$2:$I$936,8,0),IF(VLOOKUP($B16,'TH-CANHBAO-KQHT-13-14'!$B$2:$I$936,8,0)=0,"",VLOOKUP($B16,'TH-CANHBAO-KQHT-13-14'!$B$2:$I$936,8,0))))</f>
        <v/>
      </c>
      <c r="EM16" s="490" t="str">
        <f>IF($B16="","",IF(ISNA(VLOOKUP($B16,'TH-CANHBAO-KQHT-13-14'!$B$2:$J$936,9,0)&lt;&gt;0),VLOOKUP($B16,'TH-CANHBAO-KQHT-13-14'!$B$2:$J$936,8,0),IF(VLOOKUP($B16,'TH-CANHBAO-KQHT-13-14'!$B$2:$J$936,9,0)=0,"",VLOOKUP($B16,'TH-CANHBAO-KQHT-13-14'!$B$2:$J$936,9,0))))</f>
        <v/>
      </c>
      <c r="EN16" s="490" t="str">
        <f>IF($B16="","",IF($B16=HKI!$B16,HKI!$BF16,""))</f>
        <v/>
      </c>
      <c r="EO16" s="490" t="str">
        <f t="shared" si="88"/>
        <v/>
      </c>
    </row>
    <row r="17" spans="1:145" s="190" customFormat="1" ht="30" customHeight="1">
      <c r="A17" s="774">
        <f>IF($B17="","",SUBTOTAL(3,$B$11:B17))</f>
        <v>7</v>
      </c>
      <c r="B17" s="97" t="s">
        <v>1986</v>
      </c>
      <c r="C17" s="176" t="str">
        <f>IF($B17="","",VLOOKUP($B17,'DS LOP HKII'!$B$2:$D$936,2,0))</f>
        <v>Vũ Văn</v>
      </c>
      <c r="D17" s="177" t="str">
        <f>IF($B17="","",VLOOKUP($B17,'DS LOP HKII'!$B$2:$D$936,3,0))</f>
        <v>Chiến</v>
      </c>
      <c r="E17" s="178"/>
      <c r="F17" s="179"/>
      <c r="G17" s="180">
        <v>11</v>
      </c>
      <c r="H17" s="181">
        <f>IF(OR($H$6="",$H$7=""),"",IF($B17="","",IF(ISNA(VLOOKUP($B17,'LT01'!$B$11:$M$80,12,FALSE)),"",IF(VLOOKUP($B17,'LT01'!$B$11:$M$80,12,FALSE)="","",VLOOKUP($B17,'LT01'!$B$11:$M$80,12,FALSE)))))</f>
        <v>2.8</v>
      </c>
      <c r="I17" s="182">
        <f>IF(OR($H$6="",$H$7=""),"",IF($B17="","",IF(ISNA(VLOOKUP($B17,'LT01'!$B$11:$N$80,13,FALSE)),"",VLOOKUP($B17,'LT01'!$B$11:$N$80,13,FALSE))))</f>
        <v>4.2</v>
      </c>
      <c r="J17" s="183"/>
      <c r="K17" s="184" t="str">
        <f>IF(OR($H$6="",$H$7=""),"",IF($B17="","",IF(ISNA(VLOOKUP($B17,'LT01'!$B$11:$Q$80,16,FALSE)),"",IF(VLOOKUP($B17,'LT01'!$B$11:$Q$80,16,FALSE)="","",VLOOKUP($B17,'LT01'!$B$11:$Q$80,16,FALSE)))))</f>
        <v/>
      </c>
      <c r="L17" s="185">
        <f>IF(OR($L$6="",$L$7=""),"",IF($B17="","",IF(ISNA(VLOOKUP($B17,'LT02'!$B$11:$M$80,12,FALSE)),"",IF(VLOOKUP($B17,'LT02'!$B$11:$M$80,12,FALSE)="","",VLOOKUP($B17,'LT02'!$B$11:$M$80,12,FALSE)))))</f>
        <v>5.5</v>
      </c>
      <c r="M17" s="182">
        <f>IF(OR($L$6="",$L$7=""),"",IF($B17="","",IF(ISNA(VLOOKUP($B17,'LT02'!$B$11:$N$80,13,FALSE)),"",VLOOKUP($B17,'LT02'!$B$11:$N$80,13,FALSE))))</f>
        <v>5.4</v>
      </c>
      <c r="N17" s="183"/>
      <c r="O17" s="184" t="str">
        <f>IF(OR($L$6="",$L$7=""),"",IF($B17="","",IF(ISNA(VLOOKUP($B17,'LT02'!$B$11:$Q$80,16,FALSE)),"",VLOOKUP($B17,'LT02'!$B$11:$Q$80,16,FALSE))))</f>
        <v/>
      </c>
      <c r="P17" s="185">
        <f>IF(OR($P$6="",$P$7=""),"",IF($B17="","",IF(ISNA(VLOOKUP($B17,'LT03'!$B$11:$M$80,12,FALSE)),"",IF(VLOOKUP($B17,'LT03'!$B$11:$M$80,12,FALSE)="","",VLOOKUP($B17,'LT03'!$B$11:$M$80,12,FALSE)))))</f>
        <v>7.5</v>
      </c>
      <c r="Q17" s="182">
        <f>IF(OR($P$6="",$P$7=""),"",IF($B17="","",IF(ISNA(VLOOKUP($B17,'LT03'!$B$11:$N$80,13,FALSE)),"",VLOOKUP($B17,'LT03'!$B$11:$N$80,13,FALSE))))</f>
        <v>6.4</v>
      </c>
      <c r="R17" s="183"/>
      <c r="S17" s="184" t="str">
        <f>IF(OR($P$6="",$P$7=""),"",IF($B17="","",IF(ISNA(VLOOKUP($B17,'LT03'!$B$11:$Q$80,16,FALSE)),"",VLOOKUP($B17,'LT03'!$B$11:$Q$80,16,FALSE))))</f>
        <v/>
      </c>
      <c r="T17" s="185">
        <f>IF(OR($T$6="",$T$7=""),"",IF($B17="","",IF(ISNA(VLOOKUP($B17,'LT04'!$B$11:$M$80,12,FALSE)),"",IF(VLOOKUP($B17,'LT04'!$B$11:$M$80,12,FALSE)="","",VLOOKUP($B17,'LT04'!$B$11:$M$80,12,FALSE)))))</f>
        <v>3.5</v>
      </c>
      <c r="U17" s="182">
        <f>IF(OR($T$6="",$T$7=""),"",IF($B17="","",IF(ISNA(VLOOKUP($B17,'LT04'!$B$11:$N$80,13,FALSE)),"",VLOOKUP($B17,'LT04'!$B$11:$N$80,13,FALSE))))</f>
        <v>4.5999999999999996</v>
      </c>
      <c r="V17" s="183"/>
      <c r="W17" s="184" t="str">
        <f>IF(OR($T$6="",$T$7=""),"",IF($B17="","",IF(ISNA(VLOOKUP($B17,'LT04'!$B$11:$Q$80,16,FALSE)),"",VLOOKUP($B17,'LT04'!$B$11:$Q$80,16,FALSE))))</f>
        <v/>
      </c>
      <c r="X17" s="185">
        <f>IF(OR($X$6="",$X$7=""),"",IF($B17="","",IF(ISNA(VLOOKUP($B17,'LT05'!$B$11:$M$80,12,FALSE)),"",IF(VLOOKUP($B17,'LT05'!$B$11:$M$80,12,FALSE)="","",VLOOKUP($B17,'LT05'!$B$11:$M$80,12,FALSE)))))</f>
        <v>4.8</v>
      </c>
      <c r="Y17" s="182">
        <f>IF(OR($X$6="",$X$7=""),"",IF($B17="","",IF(ISNA(VLOOKUP($B17,'LT05'!$B$11:$N$80,13,FALSE)),"",VLOOKUP($B17,'LT05'!$B$11:$N$80,13,FALSE))))</f>
        <v>5.4</v>
      </c>
      <c r="Z17" s="183"/>
      <c r="AA17" s="184" t="str">
        <f>IF(OR($X$6="",$X$7=""),"",IF($B17="","",IF(ISNA(VLOOKUP($B17,'LT05'!$B$11:$Q$80,16,FALSE)),"",VLOOKUP($B17,'LT05'!$B$11:$Q$80,16,FALSE))))</f>
        <v/>
      </c>
      <c r="AB17" s="185">
        <f>IF(OR($AB$6="",$AB$7=""),"",IF($B17="","",IF(ISNA(VLOOKUP($B17,'LT06'!$B$11:$M$80,12,FALSE)),"",IF(VLOOKUP($B17,'LT06'!$B$11:$M$80,12,FALSE)="","",VLOOKUP($B17,'LT06'!$B$11:$M$80,12,FALSE)))))</f>
        <v>0</v>
      </c>
      <c r="AC17" s="182">
        <f>IF(OR($AB$6="",$AB$7=""),"",IF($B17="","",IF(ISNA(VLOOKUP($B17,'LT06'!$B$11:$N$80,13,FALSE)),"",VLOOKUP($B17,'LT06'!$B$11:$N$80,13,FALSE))))</f>
        <v>2.2999999999999998</v>
      </c>
      <c r="AD17" s="183"/>
      <c r="AE17" s="184" t="str">
        <f>IF(OR($AB$6="",$AB$7=""),"",IF($B17="","",IF(ISNA(VLOOKUP($B17,'LT06'!$B$11:$Q$80,16,FALSE)),"",VLOOKUP($B17,'LT06'!$B$11:$Q$80,16,FALSE))))</f>
        <v/>
      </c>
      <c r="AF17" s="185" t="str">
        <f>IF(OR($AF$6="",$AF$7=""),"",IF($B17="","",IF(ISNA(VLOOKUP($B17,'LT07'!$B$11:$M$80,12,FALSE)),"",IF(VLOOKUP($B17,'LT07'!$B$11:$M$80,12,FALSE)="","",VLOOKUP($B17,'LT07'!$B$11:$M$80,12,FALSE)))))</f>
        <v/>
      </c>
      <c r="AG17" s="182" t="str">
        <f>IF(OR($AF$6="",$AF$7=""),"",IF($B17="","",IF(ISNA(VLOOKUP($B17,'LT07'!$B$11:$N$80,13,FALSE)),"",VLOOKUP($B17,'LT07'!$B$11:$N$80,13,FALSE))))</f>
        <v/>
      </c>
      <c r="AH17" s="183"/>
      <c r="AI17" s="184" t="str">
        <f>IF(OR($AF$6="",$AF$7=""),"",IF($B17="","",IF(ISNA(VLOOKUP($B17,'LT07'!$B$11:$Q$80,16,FALSE)),"",VLOOKUP($B17,'LT07'!$B$11:$Q$80,16,FALSE))))</f>
        <v/>
      </c>
      <c r="AJ17" s="720"/>
      <c r="AK17" s="182">
        <f>IF(OR($AJ$6="",$AJ$7=""),"",IF($B17="","",IF(ISNA(VLOOKUP($B17,'DO AN'!$B$11:$L$80,11,FALSE)),"",IF(VLOOKUP($B17,'DO AN'!$B$11:$L$80,11,FALSE)="","",VLOOKUP($B17,'DO AN'!$B$11:$L$80,11,FALSE)))))</f>
        <v>0</v>
      </c>
      <c r="AL17" s="183"/>
      <c r="AM17" s="719"/>
      <c r="AN17" s="720"/>
      <c r="AO17" s="182">
        <f>IF(OR($AN$6="",$AN$7=""),"",IF($B17="","",IF(ISNA(VLOOKUP($B17,'TH01'!$B$11:$O$80,14,FALSE)),"",VLOOKUP($B17,'TH01'!$B$11:$O$80,14,FALSE))))</f>
        <v>6</v>
      </c>
      <c r="AP17" s="183"/>
      <c r="AQ17" s="719"/>
      <c r="AR17" s="720"/>
      <c r="AS17" s="182">
        <f>IF(OR($AR$6="",$AR$7=""),"",IF($B17="","",IF(ISNA(VLOOKUP($B17,'TH02'!$B$11:$O$80,14,FALSE)),"",VLOOKUP($B17,'TH02'!$B$11:$O$80,14,FALSE))))</f>
        <v>0.6</v>
      </c>
      <c r="AT17" s="183"/>
      <c r="AU17" s="719"/>
      <c r="AV17" s="720"/>
      <c r="AW17" s="182" t="str">
        <f>IF(OR($AV$6="",$AV$7=""),"",IF($B17="","",IF(ISNA(VLOOKUP($B17,'TH03'!$B$11:$O$80,14,FALSE)),"",VLOOKUP($B17,'TH03'!$B$11:$O$80,14,FALSE))))</f>
        <v/>
      </c>
      <c r="AX17" s="183"/>
      <c r="AY17" s="719"/>
      <c r="AZ17" s="186">
        <f t="shared" si="6"/>
        <v>4.1100000000000003</v>
      </c>
      <c r="BA17" s="186" t="str">
        <f t="shared" si="7"/>
        <v/>
      </c>
      <c r="BB17" s="187">
        <v>35</v>
      </c>
      <c r="BC17" s="188" t="str">
        <f t="shared" si="8"/>
        <v>TB Yếu</v>
      </c>
      <c r="BD17" s="188" t="str">
        <f t="shared" si="9"/>
        <v/>
      </c>
      <c r="BE17" s="188" t="str">
        <f t="shared" si="0"/>
        <v/>
      </c>
      <c r="BF17" s="186" t="str">
        <f t="shared" si="1"/>
        <v/>
      </c>
      <c r="BG17" s="548">
        <f t="shared" si="2"/>
        <v>12</v>
      </c>
      <c r="BH17" s="188">
        <f t="shared" si="3"/>
        <v>5</v>
      </c>
      <c r="BI17" s="188">
        <f t="shared" si="10"/>
        <v>12</v>
      </c>
      <c r="BJ17" s="188">
        <f t="shared" si="11"/>
        <v>5</v>
      </c>
      <c r="BK17" s="186">
        <f t="shared" si="12"/>
        <v>5.33</v>
      </c>
      <c r="BL17" s="186" t="str">
        <f t="shared" si="13"/>
        <v>Yếu</v>
      </c>
      <c r="BM17" s="186">
        <f t="shared" si="14"/>
        <v>5.33</v>
      </c>
      <c r="BN17" s="186" t="str">
        <f t="shared" si="15"/>
        <v>Yếu</v>
      </c>
      <c r="BO17" s="551" t="str">
        <f t="shared" si="16"/>
        <v/>
      </c>
      <c r="BP17" s="187"/>
      <c r="BQ17" s="691">
        <f t="shared" si="17"/>
        <v>6</v>
      </c>
      <c r="BR17" s="521">
        <f t="shared" si="18"/>
        <v>2.8</v>
      </c>
      <c r="BS17" s="521">
        <f t="shared" si="19"/>
        <v>5.5</v>
      </c>
      <c r="BT17" s="521">
        <f t="shared" si="20"/>
        <v>7.5</v>
      </c>
      <c r="BU17" s="521">
        <f t="shared" si="21"/>
        <v>3.5</v>
      </c>
      <c r="BV17" s="521">
        <f t="shared" si="22"/>
        <v>4.8</v>
      </c>
      <c r="BW17" s="521">
        <f t="shared" si="23"/>
        <v>0</v>
      </c>
      <c r="BX17" s="521" t="str">
        <f t="shared" si="24"/>
        <v/>
      </c>
      <c r="BY17" s="521">
        <f t="shared" si="25"/>
        <v>0</v>
      </c>
      <c r="BZ17" s="521">
        <f t="shared" si="26"/>
        <v>6</v>
      </c>
      <c r="CA17" s="521">
        <f t="shared" si="27"/>
        <v>0.6</v>
      </c>
      <c r="CB17" s="521" t="str">
        <f t="shared" si="28"/>
        <v/>
      </c>
      <c r="CC17" s="522">
        <f t="shared" si="29"/>
        <v>3</v>
      </c>
      <c r="CD17" s="521">
        <f t="shared" si="30"/>
        <v>4.2</v>
      </c>
      <c r="CE17" s="521">
        <f t="shared" si="31"/>
        <v>5.4</v>
      </c>
      <c r="CF17" s="521">
        <f t="shared" si="32"/>
        <v>6.4</v>
      </c>
      <c r="CG17" s="521">
        <f t="shared" si="33"/>
        <v>4.5999999999999996</v>
      </c>
      <c r="CH17" s="521">
        <f t="shared" si="34"/>
        <v>5.4</v>
      </c>
      <c r="CI17" s="521">
        <f t="shared" si="35"/>
        <v>2.2999999999999998</v>
      </c>
      <c r="CJ17" s="521" t="str">
        <f t="shared" si="36"/>
        <v/>
      </c>
      <c r="CK17" s="521">
        <f t="shared" si="37"/>
        <v>0</v>
      </c>
      <c r="CL17" s="521">
        <f t="shared" si="38"/>
        <v>6</v>
      </c>
      <c r="CM17" s="521">
        <f t="shared" si="39"/>
        <v>0.6</v>
      </c>
      <c r="CN17" s="521" t="str">
        <f t="shared" si="40"/>
        <v/>
      </c>
      <c r="CO17" s="523">
        <f t="shared" si="41"/>
        <v>4.1100000000000003</v>
      </c>
      <c r="CP17" s="524">
        <f t="shared" si="42"/>
        <v>4.2</v>
      </c>
      <c r="CQ17" s="524">
        <f t="shared" si="43"/>
        <v>5.4</v>
      </c>
      <c r="CR17" s="524">
        <f t="shared" si="44"/>
        <v>6.4</v>
      </c>
      <c r="CS17" s="524">
        <f t="shared" si="45"/>
        <v>4.5999999999999996</v>
      </c>
      <c r="CT17" s="524">
        <f t="shared" si="46"/>
        <v>5.4</v>
      </c>
      <c r="CU17" s="524" t="str">
        <f t="shared" si="47"/>
        <v/>
      </c>
      <c r="CV17" s="524" t="str">
        <f t="shared" si="48"/>
        <v/>
      </c>
      <c r="CW17" s="524" t="str">
        <f t="shared" si="49"/>
        <v/>
      </c>
      <c r="CX17" s="524">
        <f t="shared" si="50"/>
        <v>6</v>
      </c>
      <c r="CY17" s="524" t="str">
        <f t="shared" si="51"/>
        <v/>
      </c>
      <c r="CZ17" s="524" t="str">
        <f t="shared" si="52"/>
        <v/>
      </c>
      <c r="DA17" s="525">
        <f t="shared" si="4"/>
        <v>5.33</v>
      </c>
      <c r="DB17" s="182" t="str">
        <f t="shared" si="53"/>
        <v/>
      </c>
      <c r="DC17" s="182" t="str">
        <f t="shared" si="54"/>
        <v/>
      </c>
      <c r="DD17" s="182" t="str">
        <f t="shared" si="55"/>
        <v/>
      </c>
      <c r="DE17" s="182" t="str">
        <f t="shared" si="56"/>
        <v/>
      </c>
      <c r="DF17" s="182" t="str">
        <f t="shared" si="57"/>
        <v/>
      </c>
      <c r="DG17" s="182" t="str">
        <f t="shared" si="58"/>
        <v/>
      </c>
      <c r="DH17" s="182" t="str">
        <f t="shared" si="59"/>
        <v/>
      </c>
      <c r="DI17" s="182" t="str">
        <f t="shared" si="60"/>
        <v/>
      </c>
      <c r="DJ17" s="182" t="str">
        <f t="shared" si="61"/>
        <v/>
      </c>
      <c r="DK17" s="182" t="str">
        <f t="shared" si="62"/>
        <v/>
      </c>
      <c r="DL17" s="536" t="str">
        <f t="shared" si="63"/>
        <v/>
      </c>
      <c r="DM17" s="533">
        <f t="shared" si="64"/>
        <v>4.2</v>
      </c>
      <c r="DN17" s="521">
        <f t="shared" si="65"/>
        <v>5.4</v>
      </c>
      <c r="DO17" s="521">
        <f t="shared" si="66"/>
        <v>6.4</v>
      </c>
      <c r="DP17" s="521">
        <f t="shared" si="67"/>
        <v>4.5999999999999996</v>
      </c>
      <c r="DQ17" s="521">
        <f t="shared" si="68"/>
        <v>5.4</v>
      </c>
      <c r="DR17" s="521">
        <f t="shared" si="69"/>
        <v>2.2999999999999998</v>
      </c>
      <c r="DS17" s="521" t="str">
        <f t="shared" si="70"/>
        <v/>
      </c>
      <c r="DT17" s="521">
        <f t="shared" si="71"/>
        <v>0</v>
      </c>
      <c r="DU17" s="521">
        <f t="shared" si="72"/>
        <v>6</v>
      </c>
      <c r="DV17" s="521">
        <f t="shared" si="73"/>
        <v>0.6</v>
      </c>
      <c r="DW17" s="521" t="str">
        <f t="shared" si="74"/>
        <v/>
      </c>
      <c r="DX17" s="538" t="str">
        <f t="shared" si="75"/>
        <v/>
      </c>
      <c r="DY17" s="540">
        <f t="shared" si="76"/>
        <v>4.2</v>
      </c>
      <c r="DZ17" s="540">
        <f t="shared" si="77"/>
        <v>5.4</v>
      </c>
      <c r="EA17" s="540">
        <f t="shared" si="78"/>
        <v>6.4</v>
      </c>
      <c r="EB17" s="540">
        <f t="shared" si="79"/>
        <v>4.5999999999999996</v>
      </c>
      <c r="EC17" s="540">
        <f t="shared" si="80"/>
        <v>5.4</v>
      </c>
      <c r="ED17" s="540" t="str">
        <f t="shared" si="81"/>
        <v/>
      </c>
      <c r="EE17" s="540" t="str">
        <f t="shared" si="82"/>
        <v/>
      </c>
      <c r="EF17" s="540" t="str">
        <f t="shared" si="83"/>
        <v/>
      </c>
      <c r="EG17" s="540">
        <f t="shared" si="84"/>
        <v>6</v>
      </c>
      <c r="EH17" s="540" t="str">
        <f t="shared" si="85"/>
        <v/>
      </c>
      <c r="EI17" s="540" t="str">
        <f t="shared" si="86"/>
        <v/>
      </c>
      <c r="EJ17" s="545">
        <f t="shared" si="5"/>
        <v>5.33</v>
      </c>
      <c r="EK17" s="723">
        <f t="shared" si="87"/>
        <v>4.1100000000000003</v>
      </c>
      <c r="EL17" s="490" t="str">
        <f>IF(B17="","",IF(ISNA(VLOOKUP($B17,'TH-CANHBAO-KQHT-13-14'!$B$2:$I$936,8,0)&lt;&gt;0),VLOOKUP($B17,'TH-CANHBAO-KQHT-13-14'!$B$2:$I$936,8,0),IF(VLOOKUP($B17,'TH-CANHBAO-KQHT-13-14'!$B$2:$I$936,8,0)=0,"",VLOOKUP($B17,'TH-CANHBAO-KQHT-13-14'!$B$2:$I$936,8,0))))</f>
        <v/>
      </c>
      <c r="EM17" s="490" t="str">
        <f>IF($B17="","",IF(ISNA(VLOOKUP($B17,'TH-CANHBAO-KQHT-13-14'!$B$2:$J$936,9,0)&lt;&gt;0),VLOOKUP($B17,'TH-CANHBAO-KQHT-13-14'!$B$2:$J$936,8,0),IF(VLOOKUP($B17,'TH-CANHBAO-KQHT-13-14'!$B$2:$J$936,9,0)=0,"",VLOOKUP($B17,'TH-CANHBAO-KQHT-13-14'!$B$2:$J$936,9,0))))</f>
        <v/>
      </c>
      <c r="EN17" s="490" t="str">
        <f>IF($B17="","",IF($B17=HKI!$B17,HKI!$BF17,""))</f>
        <v/>
      </c>
      <c r="EO17" s="490" t="str">
        <f t="shared" si="88"/>
        <v/>
      </c>
    </row>
    <row r="18" spans="1:145" s="190" customFormat="1" ht="30" customHeight="1">
      <c r="A18" s="774">
        <f>IF($B18="","",SUBTOTAL(3,$B$11:B18))</f>
        <v>8</v>
      </c>
      <c r="B18" s="97" t="s">
        <v>1988</v>
      </c>
      <c r="C18" s="176" t="str">
        <f>IF($B18="","",VLOOKUP($B18,'DS LOP HKII'!$B$2:$D$936,2,0))</f>
        <v>Phạm Công</v>
      </c>
      <c r="D18" s="177" t="str">
        <f>IF($B18="","",VLOOKUP($B18,'DS LOP HKII'!$B$2:$D$936,3,0))</f>
        <v>Chính</v>
      </c>
      <c r="E18" s="178"/>
      <c r="F18" s="179"/>
      <c r="G18" s="180">
        <v>27</v>
      </c>
      <c r="H18" s="181">
        <f>IF(OR($H$6="",$H$7=""),"",IF($B18="","",IF(ISNA(VLOOKUP($B18,'LT01'!$B$11:$M$80,12,FALSE)),"",IF(VLOOKUP($B18,'LT01'!$B$11:$M$80,12,FALSE)="","",VLOOKUP($B18,'LT01'!$B$11:$M$80,12,FALSE)))))</f>
        <v>0</v>
      </c>
      <c r="I18" s="182">
        <f>IF(OR($H$6="",$H$7=""),"",IF($B18="","",IF(ISNA(VLOOKUP($B18,'LT01'!$B$11:$N$80,13,FALSE)),"",VLOOKUP($B18,'LT01'!$B$11:$N$80,13,FALSE))))</f>
        <v>0.7</v>
      </c>
      <c r="J18" s="183"/>
      <c r="K18" s="184" t="str">
        <f>IF(OR($H$6="",$H$7=""),"",IF($B18="","",IF(ISNA(VLOOKUP($B18,'LT01'!$B$11:$Q$80,16,FALSE)),"",IF(VLOOKUP($B18,'LT01'!$B$11:$Q$80,16,FALSE)="","",VLOOKUP($B18,'LT01'!$B$11:$Q$80,16,FALSE)))))</f>
        <v/>
      </c>
      <c r="L18" s="185">
        <f>IF(OR($L$6="",$L$7=""),"",IF($B18="","",IF(ISNA(VLOOKUP($B18,'LT02'!$B$11:$M$80,12,FALSE)),"",IF(VLOOKUP($B18,'LT02'!$B$11:$M$80,12,FALSE)="","",VLOOKUP($B18,'LT02'!$B$11:$M$80,12,FALSE)))))</f>
        <v>0</v>
      </c>
      <c r="M18" s="182">
        <f>IF(OR($L$6="",$L$7=""),"",IF($B18="","",IF(ISNA(VLOOKUP($B18,'LT02'!$B$11:$N$80,13,FALSE)),"",VLOOKUP($B18,'LT02'!$B$11:$N$80,13,FALSE))))</f>
        <v>0.9</v>
      </c>
      <c r="N18" s="183"/>
      <c r="O18" s="184" t="str">
        <f>IF(OR($L$6="",$L$7=""),"",IF($B18="","",IF(ISNA(VLOOKUP($B18,'LT02'!$B$11:$Q$80,16,FALSE)),"",VLOOKUP($B18,'LT02'!$B$11:$Q$80,16,FALSE))))</f>
        <v/>
      </c>
      <c r="P18" s="185">
        <f>IF(OR($P$6="",$P$7=""),"",IF($B18="","",IF(ISNA(VLOOKUP($B18,'LT03'!$B$11:$M$80,12,FALSE)),"",IF(VLOOKUP($B18,'LT03'!$B$11:$M$80,12,FALSE)="","",VLOOKUP($B18,'LT03'!$B$11:$M$80,12,FALSE)))))</f>
        <v>7.5</v>
      </c>
      <c r="Q18" s="182">
        <f>IF(OR($P$6="",$P$7=""),"",IF($B18="","",IF(ISNA(VLOOKUP($B18,'LT03'!$B$11:$N$80,13,FALSE)),"",VLOOKUP($B18,'LT03'!$B$11:$N$80,13,FALSE))))</f>
        <v>6.3</v>
      </c>
      <c r="R18" s="183"/>
      <c r="S18" s="184" t="str">
        <f>IF(OR($P$6="",$P$7=""),"",IF($B18="","",IF(ISNA(VLOOKUP($B18,'LT03'!$B$11:$Q$80,16,FALSE)),"",VLOOKUP($B18,'LT03'!$B$11:$Q$80,16,FALSE))))</f>
        <v/>
      </c>
      <c r="T18" s="185">
        <f>IF(OR($T$6="",$T$7=""),"",IF($B18="","",IF(ISNA(VLOOKUP($B18,'LT04'!$B$11:$M$80,12,FALSE)),"",IF(VLOOKUP($B18,'LT04'!$B$11:$M$80,12,FALSE)="","",VLOOKUP($B18,'LT04'!$B$11:$M$80,12,FALSE)))))</f>
        <v>3.3</v>
      </c>
      <c r="U18" s="182">
        <f>IF(OR($T$6="",$T$7=""),"",IF($B18="","",IF(ISNA(VLOOKUP($B18,'LT04'!$B$11:$N$80,13,FALSE)),"",VLOOKUP($B18,'LT04'!$B$11:$N$80,13,FALSE))))</f>
        <v>4.0999999999999996</v>
      </c>
      <c r="V18" s="183"/>
      <c r="W18" s="184" t="str">
        <f>IF(OR($T$6="",$T$7=""),"",IF($B18="","",IF(ISNA(VLOOKUP($B18,'LT04'!$B$11:$Q$80,16,FALSE)),"",VLOOKUP($B18,'LT04'!$B$11:$Q$80,16,FALSE))))</f>
        <v/>
      </c>
      <c r="X18" s="185">
        <f>IF(OR($X$6="",$X$7=""),"",IF($B18="","",IF(ISNA(VLOOKUP($B18,'LT05'!$B$11:$M$80,12,FALSE)),"",IF(VLOOKUP($B18,'LT05'!$B$11:$M$80,12,FALSE)="","",VLOOKUP($B18,'LT05'!$B$11:$M$80,12,FALSE)))))</f>
        <v>3</v>
      </c>
      <c r="Y18" s="182">
        <f>IF(OR($X$6="",$X$7=""),"",IF($B18="","",IF(ISNA(VLOOKUP($B18,'LT05'!$B$11:$N$80,13,FALSE)),"",VLOOKUP($B18,'LT05'!$B$11:$N$80,13,FALSE))))</f>
        <v>4.9000000000000004</v>
      </c>
      <c r="Z18" s="183"/>
      <c r="AA18" s="184" t="str">
        <f>IF(OR($X$6="",$X$7=""),"",IF($B18="","",IF(ISNA(VLOOKUP($B18,'LT05'!$B$11:$Q$80,16,FALSE)),"",VLOOKUP($B18,'LT05'!$B$11:$Q$80,16,FALSE))))</f>
        <v/>
      </c>
      <c r="AB18" s="185">
        <f>IF(OR($AB$6="",$AB$7=""),"",IF($B18="","",IF(ISNA(VLOOKUP($B18,'LT06'!$B$11:$M$80,12,FALSE)),"",IF(VLOOKUP($B18,'LT06'!$B$11:$M$80,12,FALSE)="","",VLOOKUP($B18,'LT06'!$B$11:$M$80,12,FALSE)))))</f>
        <v>0.5</v>
      </c>
      <c r="AC18" s="182">
        <f>IF(OR($AB$6="",$AB$7=""),"",IF($B18="","",IF(ISNA(VLOOKUP($B18,'LT06'!$B$11:$N$80,13,FALSE)),"",VLOOKUP($B18,'LT06'!$B$11:$N$80,13,FALSE))))</f>
        <v>2.4</v>
      </c>
      <c r="AD18" s="183"/>
      <c r="AE18" s="184" t="str">
        <f>IF(OR($AB$6="",$AB$7=""),"",IF($B18="","",IF(ISNA(VLOOKUP($B18,'LT06'!$B$11:$Q$80,16,FALSE)),"",VLOOKUP($B18,'LT06'!$B$11:$Q$80,16,FALSE))))</f>
        <v/>
      </c>
      <c r="AF18" s="185" t="str">
        <f>IF(OR($AF$6="",$AF$7=""),"",IF($B18="","",IF(ISNA(VLOOKUP($B18,'LT07'!$B$11:$M$80,12,FALSE)),"",IF(VLOOKUP($B18,'LT07'!$B$11:$M$80,12,FALSE)="","",VLOOKUP($B18,'LT07'!$B$11:$M$80,12,FALSE)))))</f>
        <v/>
      </c>
      <c r="AG18" s="182" t="str">
        <f>IF(OR($AF$6="",$AF$7=""),"",IF($B18="","",IF(ISNA(VLOOKUP($B18,'LT07'!$B$11:$N$80,13,FALSE)),"",VLOOKUP($B18,'LT07'!$B$11:$N$80,13,FALSE))))</f>
        <v/>
      </c>
      <c r="AH18" s="183"/>
      <c r="AI18" s="184" t="str">
        <f>IF(OR($AF$6="",$AF$7=""),"",IF($B18="","",IF(ISNA(VLOOKUP($B18,'LT07'!$B$11:$Q$80,16,FALSE)),"",VLOOKUP($B18,'LT07'!$B$11:$Q$80,16,FALSE))))</f>
        <v/>
      </c>
      <c r="AJ18" s="720"/>
      <c r="AK18" s="182">
        <f>IF(OR($AJ$6="",$AJ$7=""),"",IF($B18="","",IF(ISNA(VLOOKUP($B18,'DO AN'!$B$11:$L$80,11,FALSE)),"",IF(VLOOKUP($B18,'DO AN'!$B$11:$L$80,11,FALSE)="","",VLOOKUP($B18,'DO AN'!$B$11:$L$80,11,FALSE)))))</f>
        <v>0</v>
      </c>
      <c r="AL18" s="183"/>
      <c r="AM18" s="719"/>
      <c r="AN18" s="720"/>
      <c r="AO18" s="182">
        <f>IF(OR($AN$6="",$AN$7=""),"",IF($B18="","",IF(ISNA(VLOOKUP($B18,'TH01'!$B$11:$O$80,14,FALSE)),"",VLOOKUP($B18,'TH01'!$B$11:$O$80,14,FALSE))))</f>
        <v>5.3</v>
      </c>
      <c r="AP18" s="183"/>
      <c r="AQ18" s="719"/>
      <c r="AR18" s="720"/>
      <c r="AS18" s="182">
        <f>IF(OR($AR$6="",$AR$7=""),"",IF($B18="","",IF(ISNA(VLOOKUP($B18,'TH02'!$B$11:$O$80,14,FALSE)),"",VLOOKUP($B18,'TH02'!$B$11:$O$80,14,FALSE))))</f>
        <v>5</v>
      </c>
      <c r="AT18" s="183"/>
      <c r="AU18" s="719"/>
      <c r="AV18" s="720"/>
      <c r="AW18" s="182" t="str">
        <f>IF(OR($AV$6="",$AV$7=""),"",IF($B18="","",IF(ISNA(VLOOKUP($B18,'TH03'!$B$11:$O$80,14,FALSE)),"",VLOOKUP($B18,'TH03'!$B$11:$O$80,14,FALSE))))</f>
        <v/>
      </c>
      <c r="AX18" s="183"/>
      <c r="AY18" s="719"/>
      <c r="AZ18" s="186">
        <f t="shared" si="6"/>
        <v>3.48</v>
      </c>
      <c r="BA18" s="186" t="str">
        <f t="shared" si="7"/>
        <v/>
      </c>
      <c r="BB18" s="187">
        <v>20</v>
      </c>
      <c r="BC18" s="188" t="str">
        <f t="shared" si="8"/>
        <v>Kém</v>
      </c>
      <c r="BD18" s="188" t="str">
        <f t="shared" si="9"/>
        <v/>
      </c>
      <c r="BE18" s="188" t="str">
        <f t="shared" si="0"/>
        <v/>
      </c>
      <c r="BF18" s="186" t="str">
        <f t="shared" si="1"/>
        <v>Cảnh Báo</v>
      </c>
      <c r="BG18" s="548">
        <f t="shared" si="2"/>
        <v>10</v>
      </c>
      <c r="BH18" s="188">
        <f t="shared" si="3"/>
        <v>7</v>
      </c>
      <c r="BI18" s="188">
        <f t="shared" si="10"/>
        <v>10</v>
      </c>
      <c r="BJ18" s="188">
        <f t="shared" si="11"/>
        <v>7</v>
      </c>
      <c r="BK18" s="186">
        <f t="shared" si="12"/>
        <v>5.12</v>
      </c>
      <c r="BL18" s="186" t="str">
        <f t="shared" si="13"/>
        <v>Yếu</v>
      </c>
      <c r="BM18" s="186">
        <f t="shared" si="14"/>
        <v>5.12</v>
      </c>
      <c r="BN18" s="186" t="str">
        <f t="shared" si="15"/>
        <v>Yếu</v>
      </c>
      <c r="BO18" s="551" t="str">
        <f t="shared" si="16"/>
        <v/>
      </c>
      <c r="BP18" s="187"/>
      <c r="BQ18" s="691">
        <f t="shared" si="17"/>
        <v>6</v>
      </c>
      <c r="BR18" s="521">
        <f t="shared" si="18"/>
        <v>0</v>
      </c>
      <c r="BS18" s="521">
        <f t="shared" si="19"/>
        <v>0</v>
      </c>
      <c r="BT18" s="521">
        <f t="shared" si="20"/>
        <v>7.5</v>
      </c>
      <c r="BU18" s="521">
        <f t="shared" si="21"/>
        <v>3.3</v>
      </c>
      <c r="BV18" s="521">
        <f t="shared" si="22"/>
        <v>3</v>
      </c>
      <c r="BW18" s="521">
        <f t="shared" si="23"/>
        <v>0.5</v>
      </c>
      <c r="BX18" s="521" t="str">
        <f t="shared" si="24"/>
        <v/>
      </c>
      <c r="BY18" s="521">
        <f t="shared" si="25"/>
        <v>0</v>
      </c>
      <c r="BZ18" s="521">
        <f t="shared" si="26"/>
        <v>5.3</v>
      </c>
      <c r="CA18" s="521">
        <f t="shared" si="27"/>
        <v>5</v>
      </c>
      <c r="CB18" s="521" t="str">
        <f t="shared" si="28"/>
        <v/>
      </c>
      <c r="CC18" s="522">
        <f t="shared" si="29"/>
        <v>4</v>
      </c>
      <c r="CD18" s="521">
        <f t="shared" si="30"/>
        <v>0.7</v>
      </c>
      <c r="CE18" s="521">
        <f t="shared" si="31"/>
        <v>0.9</v>
      </c>
      <c r="CF18" s="521">
        <f t="shared" si="32"/>
        <v>6.3</v>
      </c>
      <c r="CG18" s="521">
        <f t="shared" si="33"/>
        <v>4.0999999999999996</v>
      </c>
      <c r="CH18" s="521">
        <f t="shared" si="34"/>
        <v>4.9000000000000004</v>
      </c>
      <c r="CI18" s="521">
        <f t="shared" si="35"/>
        <v>2.4</v>
      </c>
      <c r="CJ18" s="521" t="str">
        <f t="shared" si="36"/>
        <v/>
      </c>
      <c r="CK18" s="521">
        <f t="shared" si="37"/>
        <v>0</v>
      </c>
      <c r="CL18" s="521">
        <f t="shared" si="38"/>
        <v>5.3</v>
      </c>
      <c r="CM18" s="521">
        <f t="shared" si="39"/>
        <v>5</v>
      </c>
      <c r="CN18" s="521" t="str">
        <f t="shared" si="40"/>
        <v/>
      </c>
      <c r="CO18" s="523">
        <f t="shared" si="41"/>
        <v>3.48</v>
      </c>
      <c r="CP18" s="524" t="str">
        <f t="shared" si="42"/>
        <v/>
      </c>
      <c r="CQ18" s="524" t="str">
        <f t="shared" si="43"/>
        <v/>
      </c>
      <c r="CR18" s="524">
        <f t="shared" si="44"/>
        <v>6.3</v>
      </c>
      <c r="CS18" s="524">
        <f t="shared" si="45"/>
        <v>4.0999999999999996</v>
      </c>
      <c r="CT18" s="524">
        <f t="shared" si="46"/>
        <v>4.9000000000000004</v>
      </c>
      <c r="CU18" s="524" t="str">
        <f t="shared" si="47"/>
        <v/>
      </c>
      <c r="CV18" s="524" t="str">
        <f t="shared" si="48"/>
        <v/>
      </c>
      <c r="CW18" s="524" t="str">
        <f t="shared" si="49"/>
        <v/>
      </c>
      <c r="CX18" s="524">
        <f t="shared" si="50"/>
        <v>5.3</v>
      </c>
      <c r="CY18" s="524">
        <f t="shared" si="51"/>
        <v>5</v>
      </c>
      <c r="CZ18" s="524" t="str">
        <f t="shared" si="52"/>
        <v/>
      </c>
      <c r="DA18" s="525">
        <f t="shared" si="4"/>
        <v>5.12</v>
      </c>
      <c r="DB18" s="182" t="str">
        <f>IF($K18="","",$K18)</f>
        <v/>
      </c>
      <c r="DC18" s="182" t="str">
        <f>IF($O18="","",$O18)</f>
        <v/>
      </c>
      <c r="DD18" s="182" t="str">
        <f>IF($S18="","",$S18)</f>
        <v/>
      </c>
      <c r="DE18" s="182" t="str">
        <f>IF($W18="","",$W18)</f>
        <v/>
      </c>
      <c r="DF18" s="182" t="str">
        <f>IF($AA18="","",$AA18)</f>
        <v/>
      </c>
      <c r="DG18" s="182" t="str">
        <f>IF($AE18="","",$AE18)</f>
        <v/>
      </c>
      <c r="DH18" s="182" t="str">
        <f>IF($AI18="","",$AI18)</f>
        <v/>
      </c>
      <c r="DI18" s="182" t="str">
        <f>IF($AM18="","",$AM18)</f>
        <v/>
      </c>
      <c r="DJ18" s="182" t="str">
        <f>IF($AQ18="","",$AQ18)</f>
        <v/>
      </c>
      <c r="DK18" s="182" t="str">
        <f>IF($AU18="","",$AU18)</f>
        <v/>
      </c>
      <c r="DL18" s="536" t="str">
        <f>IF($AY18="","",$AY18)</f>
        <v/>
      </c>
      <c r="DM18" s="533">
        <f t="shared" si="64"/>
        <v>0.7</v>
      </c>
      <c r="DN18" s="521">
        <f t="shared" si="65"/>
        <v>0.9</v>
      </c>
      <c r="DO18" s="521">
        <f t="shared" si="66"/>
        <v>6.3</v>
      </c>
      <c r="DP18" s="521">
        <f t="shared" si="67"/>
        <v>4.0999999999999996</v>
      </c>
      <c r="DQ18" s="521">
        <f t="shared" si="68"/>
        <v>4.9000000000000004</v>
      </c>
      <c r="DR18" s="521">
        <f t="shared" si="69"/>
        <v>2.4</v>
      </c>
      <c r="DS18" s="521" t="str">
        <f t="shared" si="70"/>
        <v/>
      </c>
      <c r="DT18" s="521">
        <f t="shared" si="71"/>
        <v>0</v>
      </c>
      <c r="DU18" s="521">
        <f t="shared" si="72"/>
        <v>5.3</v>
      </c>
      <c r="DV18" s="521">
        <f t="shared" si="73"/>
        <v>5</v>
      </c>
      <c r="DW18" s="521" t="str">
        <f t="shared" si="74"/>
        <v/>
      </c>
      <c r="DX18" s="538" t="str">
        <f t="shared" si="75"/>
        <v/>
      </c>
      <c r="DY18" s="540" t="str">
        <f t="shared" si="76"/>
        <v/>
      </c>
      <c r="DZ18" s="540" t="str">
        <f t="shared" si="77"/>
        <v/>
      </c>
      <c r="EA18" s="540">
        <f t="shared" si="78"/>
        <v>6.3</v>
      </c>
      <c r="EB18" s="540">
        <f t="shared" si="79"/>
        <v>4.0999999999999996</v>
      </c>
      <c r="EC18" s="540">
        <f t="shared" si="80"/>
        <v>4.9000000000000004</v>
      </c>
      <c r="ED18" s="540" t="str">
        <f t="shared" si="81"/>
        <v/>
      </c>
      <c r="EE18" s="540" t="str">
        <f t="shared" si="82"/>
        <v/>
      </c>
      <c r="EF18" s="540" t="str">
        <f t="shared" si="83"/>
        <v/>
      </c>
      <c r="EG18" s="540">
        <f t="shared" si="84"/>
        <v>5.3</v>
      </c>
      <c r="EH18" s="540">
        <f t="shared" si="85"/>
        <v>5</v>
      </c>
      <c r="EI18" s="540" t="str">
        <f t="shared" si="86"/>
        <v/>
      </c>
      <c r="EJ18" s="545">
        <f t="shared" si="5"/>
        <v>5.12</v>
      </c>
      <c r="EK18" s="723">
        <f t="shared" si="87"/>
        <v>3.48</v>
      </c>
      <c r="EL18" s="490" t="str">
        <f>IF(B18="","",IF(ISNA(VLOOKUP($B18,'TH-CANHBAO-KQHT-13-14'!$B$2:$I$936,8,0)&lt;&gt;0),VLOOKUP($B18,'TH-CANHBAO-KQHT-13-14'!$B$2:$I$936,8,0),IF(VLOOKUP($B18,'TH-CANHBAO-KQHT-13-14'!$B$2:$I$936,8,0)=0,"",VLOOKUP($B18,'TH-CANHBAO-KQHT-13-14'!$B$2:$I$936,8,0))))</f>
        <v/>
      </c>
      <c r="EM18" s="490" t="str">
        <f>IF($B18="","",IF(ISNA(VLOOKUP($B18,'TH-CANHBAO-KQHT-13-14'!$B$2:$J$936,9,0)&lt;&gt;0),VLOOKUP($B18,'TH-CANHBAO-KQHT-13-14'!$B$2:$J$936,8,0),IF(VLOOKUP($B18,'TH-CANHBAO-KQHT-13-14'!$B$2:$J$936,9,0)=0,"",VLOOKUP($B18,'TH-CANHBAO-KQHT-13-14'!$B$2:$J$936,9,0))))</f>
        <v/>
      </c>
      <c r="EN18" s="490" t="str">
        <f>IF($B18="","",IF($B18=HKI!$B18,HKI!$BF18,""))</f>
        <v/>
      </c>
      <c r="EO18" s="490" t="str">
        <f t="shared" si="88"/>
        <v>Cảnh Báo</v>
      </c>
    </row>
    <row r="19" spans="1:145" s="190" customFormat="1" ht="30" customHeight="1">
      <c r="A19" s="774">
        <f>IF($B19="","",SUBTOTAL(3,$B$11:B19))</f>
        <v>9</v>
      </c>
      <c r="B19" s="97" t="s">
        <v>1736</v>
      </c>
      <c r="C19" s="176" t="str">
        <f>IF($B19="","",VLOOKUP($B19,'DS LOP HKII'!$B$2:$D$936,2,0))</f>
        <v>Trần Văn</v>
      </c>
      <c r="D19" s="177" t="str">
        <f>IF($B19="","",VLOOKUP($B19,'DS LOP HKII'!$B$2:$D$936,3,0))</f>
        <v>Chinh</v>
      </c>
      <c r="E19" s="178"/>
      <c r="F19" s="179"/>
      <c r="G19" s="180">
        <v>3</v>
      </c>
      <c r="H19" s="181">
        <f>IF(OR($H$6="",$H$7=""),"",IF($B19="","",IF(ISNA(VLOOKUP($B19,'LT01'!$B$11:$M$80,12,FALSE)),"",IF(VLOOKUP($B19,'LT01'!$B$11:$M$80,12,FALSE)="","",VLOOKUP($B19,'LT01'!$B$11:$M$80,12,FALSE)))))</f>
        <v>1.8</v>
      </c>
      <c r="I19" s="182">
        <f>IF(OR($H$6="",$H$7=""),"",IF($B19="","",IF(ISNA(VLOOKUP($B19,'LT01'!$B$11:$N$80,13,FALSE)),"",VLOOKUP($B19,'LT01'!$B$11:$N$80,13,FALSE))))</f>
        <v>3.8</v>
      </c>
      <c r="J19" s="183"/>
      <c r="K19" s="184" t="str">
        <f>IF(OR($H$6="",$H$7=""),"",IF($B19="","",IF(ISNA(VLOOKUP($B19,'LT01'!$B$11:$Q$80,16,FALSE)),"",IF(VLOOKUP($B19,'LT01'!$B$11:$Q$80,16,FALSE)="","",VLOOKUP($B19,'LT01'!$B$11:$Q$80,16,FALSE)))))</f>
        <v/>
      </c>
      <c r="L19" s="185">
        <f>IF(OR($L$6="",$L$7=""),"",IF($B19="","",IF(ISNA(VLOOKUP($B19,'LT02'!$B$11:$M$80,12,FALSE)),"",IF(VLOOKUP($B19,'LT02'!$B$11:$M$80,12,FALSE)="","",VLOOKUP($B19,'LT02'!$B$11:$M$80,12,FALSE)))))</f>
        <v>5.5</v>
      </c>
      <c r="M19" s="182">
        <f>IF(OR($L$6="",$L$7=""),"",IF($B19="","",IF(ISNA(VLOOKUP($B19,'LT02'!$B$11:$N$80,13,FALSE)),"",VLOOKUP($B19,'LT02'!$B$11:$N$80,13,FALSE))))</f>
        <v>5.7</v>
      </c>
      <c r="N19" s="183"/>
      <c r="O19" s="184" t="str">
        <f>IF(OR($L$6="",$L$7=""),"",IF($B19="","",IF(ISNA(VLOOKUP($B19,'LT02'!$B$11:$Q$80,16,FALSE)),"",VLOOKUP($B19,'LT02'!$B$11:$Q$80,16,FALSE))))</f>
        <v/>
      </c>
      <c r="P19" s="185">
        <f>IF(OR($P$6="",$P$7=""),"",IF($B19="","",IF(ISNA(VLOOKUP($B19,'LT03'!$B$11:$M$80,12,FALSE)),"",IF(VLOOKUP($B19,'LT03'!$B$11:$M$80,12,FALSE)="","",VLOOKUP($B19,'LT03'!$B$11:$M$80,12,FALSE)))))</f>
        <v>6.5</v>
      </c>
      <c r="Q19" s="182">
        <f>IF(OR($P$6="",$P$7=""),"",IF($B19="","",IF(ISNA(VLOOKUP($B19,'LT03'!$B$11:$N$80,13,FALSE)),"",VLOOKUP($B19,'LT03'!$B$11:$N$80,13,FALSE))))</f>
        <v>6.8</v>
      </c>
      <c r="R19" s="183"/>
      <c r="S19" s="184" t="str">
        <f>IF(OR($P$6="",$P$7=""),"",IF($B19="","",IF(ISNA(VLOOKUP($B19,'LT03'!$B$11:$Q$80,16,FALSE)),"",VLOOKUP($B19,'LT03'!$B$11:$Q$80,16,FALSE))))</f>
        <v/>
      </c>
      <c r="T19" s="185">
        <f>IF(OR($T$6="",$T$7=""),"",IF($B19="","",IF(ISNA(VLOOKUP($B19,'LT04'!$B$11:$M$80,12,FALSE)),"",IF(VLOOKUP($B19,'LT04'!$B$11:$M$80,12,FALSE)="","",VLOOKUP($B19,'LT04'!$B$11:$M$80,12,FALSE)))))</f>
        <v>3.3</v>
      </c>
      <c r="U19" s="182">
        <f>IF(OR($T$6="",$T$7=""),"",IF($B19="","",IF(ISNA(VLOOKUP($B19,'LT04'!$B$11:$N$80,13,FALSE)),"",VLOOKUP($B19,'LT04'!$B$11:$N$80,13,FALSE))))</f>
        <v>4.0999999999999996</v>
      </c>
      <c r="V19" s="183"/>
      <c r="W19" s="184" t="str">
        <f>IF(OR($T$6="",$T$7=""),"",IF($B19="","",IF(ISNA(VLOOKUP($B19,'LT04'!$B$11:$Q$80,16,FALSE)),"",VLOOKUP($B19,'LT04'!$B$11:$Q$80,16,FALSE))))</f>
        <v/>
      </c>
      <c r="X19" s="185">
        <f>IF(OR($X$6="",$X$7=""),"",IF($B19="","",IF(ISNA(VLOOKUP($B19,'LT05'!$B$11:$M$80,12,FALSE)),"",IF(VLOOKUP($B19,'LT05'!$B$11:$M$80,12,FALSE)="","",VLOOKUP($B19,'LT05'!$B$11:$M$80,12,FALSE)))))</f>
        <v>5.8</v>
      </c>
      <c r="Y19" s="182">
        <f>IF(OR($X$6="",$X$7=""),"",IF($B19="","",IF(ISNA(VLOOKUP($B19,'LT05'!$B$11:$N$80,13,FALSE)),"",VLOOKUP($B19,'LT05'!$B$11:$N$80,13,FALSE))))</f>
        <v>6</v>
      </c>
      <c r="Z19" s="183"/>
      <c r="AA19" s="184" t="str">
        <f>IF(OR($X$6="",$X$7=""),"",IF($B19="","",IF(ISNA(VLOOKUP($B19,'LT05'!$B$11:$Q$80,16,FALSE)),"",VLOOKUP($B19,'LT05'!$B$11:$Q$80,16,FALSE))))</f>
        <v/>
      </c>
      <c r="AB19" s="185">
        <f>IF(OR($AB$6="",$AB$7=""),"",IF($B19="","",IF(ISNA(VLOOKUP($B19,'LT06'!$B$11:$M$80,12,FALSE)),"",IF(VLOOKUP($B19,'LT06'!$B$11:$M$80,12,FALSE)="","",VLOOKUP($B19,'LT06'!$B$11:$M$80,12,FALSE)))))</f>
        <v>2.8</v>
      </c>
      <c r="AC19" s="182">
        <f>IF(OR($AB$6="",$AB$7=""),"",IF($B19="","",IF(ISNA(VLOOKUP($B19,'LT06'!$B$11:$N$80,13,FALSE)),"",VLOOKUP($B19,'LT06'!$B$11:$N$80,13,FALSE))))</f>
        <v>3.5</v>
      </c>
      <c r="AD19" s="183"/>
      <c r="AE19" s="184" t="str">
        <f>IF(OR($AB$6="",$AB$7=""),"",IF($B19="","",IF(ISNA(VLOOKUP($B19,'LT06'!$B$11:$Q$80,16,FALSE)),"",VLOOKUP($B19,'LT06'!$B$11:$Q$80,16,FALSE))))</f>
        <v/>
      </c>
      <c r="AF19" s="185" t="str">
        <f>IF(OR($AF$6="",$AF$7=""),"",IF($B19="","",IF(ISNA(VLOOKUP($B19,'LT07'!$B$11:$M$80,12,FALSE)),"",IF(VLOOKUP($B19,'LT07'!$B$11:$M$80,12,FALSE)="","",VLOOKUP($B19,'LT07'!$B$11:$M$80,12,FALSE)))))</f>
        <v/>
      </c>
      <c r="AG19" s="182" t="str">
        <f>IF(OR($AF$6="",$AF$7=""),"",IF($B19="","",IF(ISNA(VLOOKUP($B19,'LT07'!$B$11:$N$80,13,FALSE)),"",VLOOKUP($B19,'LT07'!$B$11:$N$80,13,FALSE))))</f>
        <v/>
      </c>
      <c r="AH19" s="183"/>
      <c r="AI19" s="184" t="str">
        <f>IF(OR($AF$6="",$AF$7=""),"",IF($B19="","",IF(ISNA(VLOOKUP($B19,'LT07'!$B$11:$Q$80,16,FALSE)),"",VLOOKUP($B19,'LT07'!$B$11:$Q$80,16,FALSE))))</f>
        <v/>
      </c>
      <c r="AJ19" s="720"/>
      <c r="AK19" s="182">
        <f>IF(OR($AJ$6="",$AJ$7=""),"",IF($B19="","",IF(ISNA(VLOOKUP($B19,'DO AN'!$B$11:$L$80,11,FALSE)),"",IF(VLOOKUP($B19,'DO AN'!$B$11:$L$80,11,FALSE)="","",VLOOKUP($B19,'DO AN'!$B$11:$L$80,11,FALSE)))))</f>
        <v>5.5</v>
      </c>
      <c r="AL19" s="183"/>
      <c r="AM19" s="719"/>
      <c r="AN19" s="720"/>
      <c r="AO19" s="182">
        <f>IF(OR($AN$6="",$AN$7=""),"",IF($B19="","",IF(ISNA(VLOOKUP($B19,'TH01'!$B$11:$O$80,14,FALSE)),"",VLOOKUP($B19,'TH01'!$B$11:$O$80,14,FALSE))))</f>
        <v>5.3</v>
      </c>
      <c r="AP19" s="183"/>
      <c r="AQ19" s="719"/>
      <c r="AR19" s="720"/>
      <c r="AS19" s="182">
        <f>IF(OR($AR$6="",$AR$7=""),"",IF($B19="","",IF(ISNA(VLOOKUP($B19,'TH02'!$B$11:$O$80,14,FALSE)),"",VLOOKUP($B19,'TH02'!$B$11:$O$80,14,FALSE))))</f>
        <v>5.4</v>
      </c>
      <c r="AT19" s="183"/>
      <c r="AU19" s="719"/>
      <c r="AV19" s="720"/>
      <c r="AW19" s="182" t="str">
        <f>IF(OR($AV$6="",$AV$7=""),"",IF($B19="","",IF(ISNA(VLOOKUP($B19,'TH03'!$B$11:$O$80,14,FALSE)),"",VLOOKUP($B19,'TH03'!$B$11:$O$80,14,FALSE))))</f>
        <v/>
      </c>
      <c r="AX19" s="183"/>
      <c r="AY19" s="719"/>
      <c r="AZ19" s="186">
        <f t="shared" si="6"/>
        <v>5.0999999999999996</v>
      </c>
      <c r="BA19" s="186" t="str">
        <f t="shared" si="7"/>
        <v/>
      </c>
      <c r="BB19" s="187">
        <v>52</v>
      </c>
      <c r="BC19" s="188" t="str">
        <f t="shared" si="8"/>
        <v>TB Yếu</v>
      </c>
      <c r="BD19" s="188" t="str">
        <f t="shared" si="9"/>
        <v/>
      </c>
      <c r="BE19" s="188" t="str">
        <f t="shared" si="0"/>
        <v/>
      </c>
      <c r="BF19" s="186" t="str">
        <f t="shared" si="1"/>
        <v/>
      </c>
      <c r="BG19" s="548">
        <f t="shared" si="2"/>
        <v>13</v>
      </c>
      <c r="BH19" s="188">
        <f t="shared" si="3"/>
        <v>4</v>
      </c>
      <c r="BI19" s="188">
        <f t="shared" si="10"/>
        <v>13</v>
      </c>
      <c r="BJ19" s="188">
        <f t="shared" si="11"/>
        <v>4</v>
      </c>
      <c r="BK19" s="186">
        <f t="shared" si="12"/>
        <v>5.55</v>
      </c>
      <c r="BL19" s="186" t="str">
        <f t="shared" si="13"/>
        <v>BT</v>
      </c>
      <c r="BM19" s="186">
        <f t="shared" si="14"/>
        <v>5.55</v>
      </c>
      <c r="BN19" s="186" t="str">
        <f t="shared" si="15"/>
        <v>BT</v>
      </c>
      <c r="BO19" s="551" t="str">
        <f t="shared" si="16"/>
        <v/>
      </c>
      <c r="BP19" s="187"/>
      <c r="BQ19" s="691">
        <f t="shared" si="17"/>
        <v>3</v>
      </c>
      <c r="BR19" s="521">
        <f t="shared" si="18"/>
        <v>1.8</v>
      </c>
      <c r="BS19" s="521">
        <f t="shared" si="19"/>
        <v>5.5</v>
      </c>
      <c r="BT19" s="521">
        <f t="shared" si="20"/>
        <v>6.5</v>
      </c>
      <c r="BU19" s="521">
        <f t="shared" si="21"/>
        <v>3.3</v>
      </c>
      <c r="BV19" s="521">
        <f t="shared" si="22"/>
        <v>5.8</v>
      </c>
      <c r="BW19" s="521">
        <f t="shared" si="23"/>
        <v>2.8</v>
      </c>
      <c r="BX19" s="521" t="str">
        <f t="shared" si="24"/>
        <v/>
      </c>
      <c r="BY19" s="521">
        <f t="shared" si="25"/>
        <v>5.5</v>
      </c>
      <c r="BZ19" s="521">
        <f t="shared" si="26"/>
        <v>5.3</v>
      </c>
      <c r="CA19" s="521">
        <f t="shared" si="27"/>
        <v>5.4</v>
      </c>
      <c r="CB19" s="521" t="str">
        <f t="shared" si="28"/>
        <v/>
      </c>
      <c r="CC19" s="522">
        <f t="shared" si="29"/>
        <v>2</v>
      </c>
      <c r="CD19" s="521">
        <f t="shared" si="30"/>
        <v>3.8</v>
      </c>
      <c r="CE19" s="521">
        <f t="shared" si="31"/>
        <v>5.7</v>
      </c>
      <c r="CF19" s="521">
        <f t="shared" si="32"/>
        <v>6.8</v>
      </c>
      <c r="CG19" s="521">
        <f t="shared" si="33"/>
        <v>4.0999999999999996</v>
      </c>
      <c r="CH19" s="521">
        <f t="shared" si="34"/>
        <v>6</v>
      </c>
      <c r="CI19" s="521">
        <f t="shared" si="35"/>
        <v>3.5</v>
      </c>
      <c r="CJ19" s="521" t="str">
        <f t="shared" si="36"/>
        <v/>
      </c>
      <c r="CK19" s="521">
        <f t="shared" si="37"/>
        <v>5.5</v>
      </c>
      <c r="CL19" s="521">
        <f t="shared" si="38"/>
        <v>5.3</v>
      </c>
      <c r="CM19" s="521">
        <f t="shared" si="39"/>
        <v>5.4</v>
      </c>
      <c r="CN19" s="521" t="str">
        <f t="shared" si="40"/>
        <v/>
      </c>
      <c r="CO19" s="523">
        <f t="shared" si="41"/>
        <v>5.0999999999999996</v>
      </c>
      <c r="CP19" s="524" t="str">
        <f t="shared" si="42"/>
        <v/>
      </c>
      <c r="CQ19" s="524">
        <f t="shared" si="43"/>
        <v>5.7</v>
      </c>
      <c r="CR19" s="524">
        <f t="shared" si="44"/>
        <v>6.8</v>
      </c>
      <c r="CS19" s="524">
        <f t="shared" si="45"/>
        <v>4.0999999999999996</v>
      </c>
      <c r="CT19" s="524">
        <f t="shared" si="46"/>
        <v>6</v>
      </c>
      <c r="CU19" s="524" t="str">
        <f t="shared" si="47"/>
        <v/>
      </c>
      <c r="CV19" s="524" t="str">
        <f t="shared" si="48"/>
        <v/>
      </c>
      <c r="CW19" s="524">
        <f t="shared" si="49"/>
        <v>5.5</v>
      </c>
      <c r="CX19" s="524">
        <f t="shared" si="50"/>
        <v>5.3</v>
      </c>
      <c r="CY19" s="524">
        <f t="shared" si="51"/>
        <v>5.4</v>
      </c>
      <c r="CZ19" s="524" t="str">
        <f t="shared" si="52"/>
        <v/>
      </c>
      <c r="DA19" s="525">
        <f t="shared" si="4"/>
        <v>5.55</v>
      </c>
      <c r="DB19" s="182" t="str">
        <f t="shared" si="53"/>
        <v/>
      </c>
      <c r="DC19" s="182" t="str">
        <f t="shared" si="54"/>
        <v/>
      </c>
      <c r="DD19" s="182" t="str">
        <f t="shared" si="55"/>
        <v/>
      </c>
      <c r="DE19" s="182" t="str">
        <f t="shared" si="56"/>
        <v/>
      </c>
      <c r="DF19" s="182" t="str">
        <f t="shared" si="57"/>
        <v/>
      </c>
      <c r="DG19" s="182" t="str">
        <f t="shared" si="58"/>
        <v/>
      </c>
      <c r="DH19" s="182" t="str">
        <f t="shared" si="59"/>
        <v/>
      </c>
      <c r="DI19" s="182" t="str">
        <f t="shared" si="60"/>
        <v/>
      </c>
      <c r="DJ19" s="182" t="str">
        <f t="shared" si="61"/>
        <v/>
      </c>
      <c r="DK19" s="182" t="str">
        <f t="shared" si="62"/>
        <v/>
      </c>
      <c r="DL19" s="536" t="str">
        <f t="shared" si="63"/>
        <v/>
      </c>
      <c r="DM19" s="533">
        <f t="shared" si="64"/>
        <v>3.8</v>
      </c>
      <c r="DN19" s="521">
        <f t="shared" si="65"/>
        <v>5.7</v>
      </c>
      <c r="DO19" s="521">
        <f t="shared" si="66"/>
        <v>6.8</v>
      </c>
      <c r="DP19" s="521">
        <f t="shared" si="67"/>
        <v>4.0999999999999996</v>
      </c>
      <c r="DQ19" s="521">
        <f t="shared" si="68"/>
        <v>6</v>
      </c>
      <c r="DR19" s="521">
        <f t="shared" si="69"/>
        <v>3.5</v>
      </c>
      <c r="DS19" s="521" t="str">
        <f t="shared" si="70"/>
        <v/>
      </c>
      <c r="DT19" s="521">
        <f t="shared" si="71"/>
        <v>5.5</v>
      </c>
      <c r="DU19" s="521">
        <f t="shared" si="72"/>
        <v>5.3</v>
      </c>
      <c r="DV19" s="521">
        <f t="shared" si="73"/>
        <v>5.4</v>
      </c>
      <c r="DW19" s="521" t="str">
        <f t="shared" si="74"/>
        <v/>
      </c>
      <c r="DX19" s="538" t="str">
        <f t="shared" si="75"/>
        <v/>
      </c>
      <c r="DY19" s="540" t="str">
        <f t="shared" si="76"/>
        <v/>
      </c>
      <c r="DZ19" s="540">
        <f t="shared" si="77"/>
        <v>5.7</v>
      </c>
      <c r="EA19" s="540">
        <f t="shared" si="78"/>
        <v>6.8</v>
      </c>
      <c r="EB19" s="540">
        <f t="shared" si="79"/>
        <v>4.0999999999999996</v>
      </c>
      <c r="EC19" s="540">
        <f t="shared" si="80"/>
        <v>6</v>
      </c>
      <c r="ED19" s="540" t="str">
        <f t="shared" si="81"/>
        <v/>
      </c>
      <c r="EE19" s="540" t="str">
        <f t="shared" si="82"/>
        <v/>
      </c>
      <c r="EF19" s="540">
        <f t="shared" si="83"/>
        <v>5.5</v>
      </c>
      <c r="EG19" s="540">
        <f t="shared" si="84"/>
        <v>5.3</v>
      </c>
      <c r="EH19" s="540">
        <f t="shared" si="85"/>
        <v>5.4</v>
      </c>
      <c r="EI19" s="540" t="str">
        <f t="shared" si="86"/>
        <v/>
      </c>
      <c r="EJ19" s="545">
        <f t="shared" si="5"/>
        <v>5.55</v>
      </c>
      <c r="EK19" s="723">
        <f t="shared" si="87"/>
        <v>5.0999999999999996</v>
      </c>
      <c r="EL19" s="490" t="str">
        <f>IF(B19="","",IF(ISNA(VLOOKUP($B19,'TH-CANHBAO-KQHT-13-14'!$B$2:$I$936,8,0)&lt;&gt;0),VLOOKUP($B19,'TH-CANHBAO-KQHT-13-14'!$B$2:$I$936,8,0),IF(VLOOKUP($B19,'TH-CANHBAO-KQHT-13-14'!$B$2:$I$936,8,0)=0,"",VLOOKUP($B19,'TH-CANHBAO-KQHT-13-14'!$B$2:$I$936,8,0))))</f>
        <v/>
      </c>
      <c r="EM19" s="490" t="str">
        <f>IF($B19="","",IF(ISNA(VLOOKUP($B19,'TH-CANHBAO-KQHT-13-14'!$B$2:$J$936,9,0)&lt;&gt;0),VLOOKUP($B19,'TH-CANHBAO-KQHT-13-14'!$B$2:$J$936,8,0),IF(VLOOKUP($B19,'TH-CANHBAO-KQHT-13-14'!$B$2:$J$936,9,0)=0,"",VLOOKUP($B19,'TH-CANHBAO-KQHT-13-14'!$B$2:$J$936,9,0))))</f>
        <v/>
      </c>
      <c r="EN19" s="490" t="str">
        <f>IF($B19="","",IF($B19=HKI!$B19,HKI!$BF19,""))</f>
        <v/>
      </c>
      <c r="EO19" s="490" t="str">
        <f t="shared" si="88"/>
        <v/>
      </c>
    </row>
    <row r="20" spans="1:145" s="190" customFormat="1" ht="30" customHeight="1">
      <c r="A20" s="774">
        <f>IF($B20="","",SUBTOTAL(3,$B$11:B20))</f>
        <v>10</v>
      </c>
      <c r="B20" s="97" t="s">
        <v>1991</v>
      </c>
      <c r="C20" s="176" t="str">
        <f>IF($B20="","",VLOOKUP($B20,'DS LOP HKII'!$B$2:$D$936,2,0))</f>
        <v>Trịnh Lê</v>
      </c>
      <c r="D20" s="177" t="str">
        <f>IF($B20="","",VLOOKUP($B20,'DS LOP HKII'!$B$2:$D$936,3,0))</f>
        <v>Cung</v>
      </c>
      <c r="E20" s="178"/>
      <c r="F20" s="179"/>
      <c r="G20" s="180">
        <v>7</v>
      </c>
      <c r="H20" s="181">
        <f>IF(OR($H$6="",$H$7=""),"",IF($B20="","",IF(ISNA(VLOOKUP($B20,'LT01'!$B$11:$M$80,12,FALSE)),"",IF(VLOOKUP($B20,'LT01'!$B$11:$M$80,12,FALSE)="","",VLOOKUP($B20,'LT01'!$B$11:$M$80,12,FALSE)))))</f>
        <v>3.2</v>
      </c>
      <c r="I20" s="182">
        <f>IF(OR($H$6="",$H$7=""),"",IF($B20="","",IF(ISNA(VLOOKUP($B20,'LT01'!$B$11:$N$80,13,FALSE)),"",VLOOKUP($B20,'LT01'!$B$11:$N$80,13,FALSE))))</f>
        <v>4.7</v>
      </c>
      <c r="J20" s="183"/>
      <c r="K20" s="184" t="str">
        <f>IF(OR($H$6="",$H$7=""),"",IF($B20="","",IF(ISNA(VLOOKUP($B20,'LT01'!$B$11:$Q$80,16,FALSE)),"",IF(VLOOKUP($B20,'LT01'!$B$11:$Q$80,16,FALSE)="","",VLOOKUP($B20,'LT01'!$B$11:$Q$80,16,FALSE)))))</f>
        <v/>
      </c>
      <c r="L20" s="185">
        <f>IF(OR($L$6="",$L$7=""),"",IF($B20="","",IF(ISNA(VLOOKUP($B20,'LT02'!$B$11:$M$80,12,FALSE)),"",IF(VLOOKUP($B20,'LT02'!$B$11:$M$80,12,FALSE)="","",VLOOKUP($B20,'LT02'!$B$11:$M$80,12,FALSE)))))</f>
        <v>5.5</v>
      </c>
      <c r="M20" s="182">
        <f>IF(OR($L$6="",$L$7=""),"",IF($B20="","",IF(ISNA(VLOOKUP($B20,'LT02'!$B$11:$N$80,13,FALSE)),"",VLOOKUP($B20,'LT02'!$B$11:$N$80,13,FALSE))))</f>
        <v>5</v>
      </c>
      <c r="N20" s="183"/>
      <c r="O20" s="184" t="str">
        <f>IF(OR($L$6="",$L$7=""),"",IF($B20="","",IF(ISNA(VLOOKUP($B20,'LT02'!$B$11:$Q$80,16,FALSE)),"",VLOOKUP($B20,'LT02'!$B$11:$Q$80,16,FALSE))))</f>
        <v/>
      </c>
      <c r="P20" s="185">
        <f>IF(OR($P$6="",$P$7=""),"",IF($B20="","",IF(ISNA(VLOOKUP($B20,'LT03'!$B$11:$M$80,12,FALSE)),"",IF(VLOOKUP($B20,'LT03'!$B$11:$M$80,12,FALSE)="","",VLOOKUP($B20,'LT03'!$B$11:$M$80,12,FALSE)))))</f>
        <v>7.5</v>
      </c>
      <c r="Q20" s="182">
        <f>IF(OR($P$6="",$P$7=""),"",IF($B20="","",IF(ISNA(VLOOKUP($B20,'LT03'!$B$11:$N$80,13,FALSE)),"",VLOOKUP($B20,'LT03'!$B$11:$N$80,13,FALSE))))</f>
        <v>6.5</v>
      </c>
      <c r="R20" s="183"/>
      <c r="S20" s="184" t="str">
        <f>IF(OR($P$6="",$P$7=""),"",IF($B20="","",IF(ISNA(VLOOKUP($B20,'LT03'!$B$11:$Q$80,16,FALSE)),"",VLOOKUP($B20,'LT03'!$B$11:$Q$80,16,FALSE))))</f>
        <v/>
      </c>
      <c r="T20" s="185">
        <f>IF(OR($T$6="",$T$7=""),"",IF($B20="","",IF(ISNA(VLOOKUP($B20,'LT04'!$B$11:$M$80,12,FALSE)),"",IF(VLOOKUP($B20,'LT04'!$B$11:$M$80,12,FALSE)="","",VLOOKUP($B20,'LT04'!$B$11:$M$80,12,FALSE)))))</f>
        <v>5</v>
      </c>
      <c r="U20" s="182">
        <f>IF(OR($T$6="",$T$7=""),"",IF($B20="","",IF(ISNA(VLOOKUP($B20,'LT04'!$B$11:$N$80,13,FALSE)),"",VLOOKUP($B20,'LT04'!$B$11:$N$80,13,FALSE))))</f>
        <v>6.2</v>
      </c>
      <c r="V20" s="183"/>
      <c r="W20" s="184" t="str">
        <f>IF(OR($T$6="",$T$7=""),"",IF($B20="","",IF(ISNA(VLOOKUP($B20,'LT04'!$B$11:$Q$80,16,FALSE)),"",VLOOKUP($B20,'LT04'!$B$11:$Q$80,16,FALSE))))</f>
        <v/>
      </c>
      <c r="X20" s="185">
        <f>IF(OR($X$6="",$X$7=""),"",IF($B20="","",IF(ISNA(VLOOKUP($B20,'LT05'!$B$11:$M$80,12,FALSE)),"",IF(VLOOKUP($B20,'LT05'!$B$11:$M$80,12,FALSE)="","",VLOOKUP($B20,'LT05'!$B$11:$M$80,12,FALSE)))))</f>
        <v>5.5</v>
      </c>
      <c r="Y20" s="182">
        <f>IF(OR($X$6="",$X$7=""),"",IF($B20="","",IF(ISNA(VLOOKUP($B20,'LT05'!$B$11:$N$80,13,FALSE)),"",VLOOKUP($B20,'LT05'!$B$11:$N$80,13,FALSE))))</f>
        <v>6.8</v>
      </c>
      <c r="Z20" s="183"/>
      <c r="AA20" s="184" t="str">
        <f>IF(OR($X$6="",$X$7=""),"",IF($B20="","",IF(ISNA(VLOOKUP($B20,'LT05'!$B$11:$Q$80,16,FALSE)),"",VLOOKUP($B20,'LT05'!$B$11:$Q$80,16,FALSE))))</f>
        <v/>
      </c>
      <c r="AB20" s="185">
        <f>IF(OR($AB$6="",$AB$7=""),"",IF($B20="","",IF(ISNA(VLOOKUP($B20,'LT06'!$B$11:$M$80,12,FALSE)),"",IF(VLOOKUP($B20,'LT06'!$B$11:$M$80,12,FALSE)="","",VLOOKUP($B20,'LT06'!$B$11:$M$80,12,FALSE)))))</f>
        <v>2.8</v>
      </c>
      <c r="AC20" s="182">
        <f>IF(OR($AB$6="",$AB$7=""),"",IF($B20="","",IF(ISNA(VLOOKUP($B20,'LT06'!$B$11:$N$80,13,FALSE)),"",VLOOKUP($B20,'LT06'!$B$11:$N$80,13,FALSE))))</f>
        <v>3.9</v>
      </c>
      <c r="AD20" s="183"/>
      <c r="AE20" s="184" t="str">
        <f>IF(OR($AB$6="",$AB$7=""),"",IF($B20="","",IF(ISNA(VLOOKUP($B20,'LT06'!$B$11:$Q$80,16,FALSE)),"",VLOOKUP($B20,'LT06'!$B$11:$Q$80,16,FALSE))))</f>
        <v/>
      </c>
      <c r="AF20" s="185" t="str">
        <f>IF(OR($AF$6="",$AF$7=""),"",IF($B20="","",IF(ISNA(VLOOKUP($B20,'LT07'!$B$11:$M$80,12,FALSE)),"",IF(VLOOKUP($B20,'LT07'!$B$11:$M$80,12,FALSE)="","",VLOOKUP($B20,'LT07'!$B$11:$M$80,12,FALSE)))))</f>
        <v/>
      </c>
      <c r="AG20" s="182" t="str">
        <f>IF(OR($AF$6="",$AF$7=""),"",IF($B20="","",IF(ISNA(VLOOKUP($B20,'LT07'!$B$11:$N$80,13,FALSE)),"",VLOOKUP($B20,'LT07'!$B$11:$N$80,13,FALSE))))</f>
        <v/>
      </c>
      <c r="AH20" s="183"/>
      <c r="AI20" s="184" t="str">
        <f>IF(OR($AF$6="",$AF$7=""),"",IF($B20="","",IF(ISNA(VLOOKUP($B20,'LT07'!$B$11:$Q$80,16,FALSE)),"",VLOOKUP($B20,'LT07'!$B$11:$Q$80,16,FALSE))))</f>
        <v/>
      </c>
      <c r="AJ20" s="720"/>
      <c r="AK20" s="182">
        <f>IF(OR($AJ$6="",$AJ$7=""),"",IF($B20="","",IF(ISNA(VLOOKUP($B20,'DO AN'!$B$11:$L$80,11,FALSE)),"",IF(VLOOKUP($B20,'DO AN'!$B$11:$L$80,11,FALSE)="","",VLOOKUP($B20,'DO AN'!$B$11:$L$80,11,FALSE)))))</f>
        <v>0</v>
      </c>
      <c r="AL20" s="183"/>
      <c r="AM20" s="719"/>
      <c r="AN20" s="720"/>
      <c r="AO20" s="182">
        <f>IF(OR($AN$6="",$AN$7=""),"",IF($B20="","",IF(ISNA(VLOOKUP($B20,'TH01'!$B$11:$O$80,14,FALSE)),"",VLOOKUP($B20,'TH01'!$B$11:$O$80,14,FALSE))))</f>
        <v>5.3</v>
      </c>
      <c r="AP20" s="183"/>
      <c r="AQ20" s="719"/>
      <c r="AR20" s="720"/>
      <c r="AS20" s="182">
        <f>IF(OR($AR$6="",$AR$7=""),"",IF($B20="","",IF(ISNA(VLOOKUP($B20,'TH02'!$B$11:$O$80,14,FALSE)),"",VLOOKUP($B20,'TH02'!$B$11:$O$80,14,FALSE))))</f>
        <v>5.2</v>
      </c>
      <c r="AT20" s="183"/>
      <c r="AU20" s="719"/>
      <c r="AV20" s="720"/>
      <c r="AW20" s="182" t="str">
        <f>IF(OR($AV$6="",$AV$7=""),"",IF($B20="","",IF(ISNA(VLOOKUP($B20,'TH03'!$B$11:$O$80,14,FALSE)),"",VLOOKUP($B20,'TH03'!$B$11:$O$80,14,FALSE))))</f>
        <v/>
      </c>
      <c r="AX20" s="183"/>
      <c r="AY20" s="719"/>
      <c r="AZ20" s="186">
        <f t="shared" si="6"/>
        <v>5.13</v>
      </c>
      <c r="BA20" s="186" t="str">
        <f t="shared" si="7"/>
        <v/>
      </c>
      <c r="BB20" s="187">
        <v>64</v>
      </c>
      <c r="BC20" s="188" t="str">
        <f t="shared" si="8"/>
        <v>TB Yếu</v>
      </c>
      <c r="BD20" s="188" t="str">
        <f t="shared" si="9"/>
        <v/>
      </c>
      <c r="BE20" s="188" t="str">
        <f t="shared" si="0"/>
        <v/>
      </c>
      <c r="BF20" s="186" t="str">
        <f t="shared" si="1"/>
        <v/>
      </c>
      <c r="BG20" s="548">
        <f t="shared" si="2"/>
        <v>14</v>
      </c>
      <c r="BH20" s="188">
        <f t="shared" si="3"/>
        <v>3</v>
      </c>
      <c r="BI20" s="188">
        <f t="shared" si="10"/>
        <v>14</v>
      </c>
      <c r="BJ20" s="188">
        <f t="shared" si="11"/>
        <v>3</v>
      </c>
      <c r="BK20" s="186">
        <f t="shared" si="12"/>
        <v>5.67</v>
      </c>
      <c r="BL20" s="186" t="str">
        <f t="shared" si="13"/>
        <v>BT</v>
      </c>
      <c r="BM20" s="186">
        <f t="shared" si="14"/>
        <v>5.67</v>
      </c>
      <c r="BN20" s="186" t="str">
        <f t="shared" si="15"/>
        <v>BT</v>
      </c>
      <c r="BO20" s="551" t="str">
        <f t="shared" si="16"/>
        <v/>
      </c>
      <c r="BP20" s="187"/>
      <c r="BQ20" s="691">
        <f t="shared" si="17"/>
        <v>3</v>
      </c>
      <c r="BR20" s="521">
        <f t="shared" si="18"/>
        <v>3.2</v>
      </c>
      <c r="BS20" s="521">
        <f t="shared" si="19"/>
        <v>5.5</v>
      </c>
      <c r="BT20" s="521">
        <f t="shared" si="20"/>
        <v>7.5</v>
      </c>
      <c r="BU20" s="521">
        <f t="shared" si="21"/>
        <v>5</v>
      </c>
      <c r="BV20" s="521">
        <f t="shared" si="22"/>
        <v>5.5</v>
      </c>
      <c r="BW20" s="521">
        <f t="shared" si="23"/>
        <v>2.8</v>
      </c>
      <c r="BX20" s="521" t="str">
        <f t="shared" si="24"/>
        <v/>
      </c>
      <c r="BY20" s="521">
        <f t="shared" si="25"/>
        <v>0</v>
      </c>
      <c r="BZ20" s="521">
        <f t="shared" si="26"/>
        <v>5.3</v>
      </c>
      <c r="CA20" s="521">
        <f t="shared" si="27"/>
        <v>5.2</v>
      </c>
      <c r="CB20" s="521" t="str">
        <f t="shared" si="28"/>
        <v/>
      </c>
      <c r="CC20" s="522">
        <f t="shared" si="29"/>
        <v>2</v>
      </c>
      <c r="CD20" s="521">
        <f t="shared" si="30"/>
        <v>4.7</v>
      </c>
      <c r="CE20" s="521">
        <f t="shared" si="31"/>
        <v>5</v>
      </c>
      <c r="CF20" s="521">
        <f t="shared" si="32"/>
        <v>6.5</v>
      </c>
      <c r="CG20" s="521">
        <f t="shared" si="33"/>
        <v>6.2</v>
      </c>
      <c r="CH20" s="521">
        <f t="shared" si="34"/>
        <v>6.8</v>
      </c>
      <c r="CI20" s="521">
        <f t="shared" si="35"/>
        <v>3.9</v>
      </c>
      <c r="CJ20" s="521" t="str">
        <f t="shared" si="36"/>
        <v/>
      </c>
      <c r="CK20" s="521">
        <f t="shared" si="37"/>
        <v>0</v>
      </c>
      <c r="CL20" s="521">
        <f t="shared" si="38"/>
        <v>5.3</v>
      </c>
      <c r="CM20" s="521">
        <f t="shared" si="39"/>
        <v>5.2</v>
      </c>
      <c r="CN20" s="521" t="str">
        <f t="shared" si="40"/>
        <v/>
      </c>
      <c r="CO20" s="523">
        <f t="shared" si="41"/>
        <v>5.13</v>
      </c>
      <c r="CP20" s="524">
        <f t="shared" si="42"/>
        <v>4.7</v>
      </c>
      <c r="CQ20" s="524">
        <f t="shared" si="43"/>
        <v>5</v>
      </c>
      <c r="CR20" s="524">
        <f t="shared" si="44"/>
        <v>6.5</v>
      </c>
      <c r="CS20" s="524">
        <f t="shared" si="45"/>
        <v>6.2</v>
      </c>
      <c r="CT20" s="524">
        <f t="shared" si="46"/>
        <v>6.8</v>
      </c>
      <c r="CU20" s="524" t="str">
        <f t="shared" si="47"/>
        <v/>
      </c>
      <c r="CV20" s="524" t="str">
        <f t="shared" si="48"/>
        <v/>
      </c>
      <c r="CW20" s="524" t="str">
        <f t="shared" si="49"/>
        <v/>
      </c>
      <c r="CX20" s="524">
        <f t="shared" si="50"/>
        <v>5.3</v>
      </c>
      <c r="CY20" s="524">
        <f t="shared" si="51"/>
        <v>5.2</v>
      </c>
      <c r="CZ20" s="524" t="str">
        <f t="shared" si="52"/>
        <v/>
      </c>
      <c r="DA20" s="525">
        <f t="shared" si="4"/>
        <v>5.67</v>
      </c>
      <c r="DB20" s="182" t="str">
        <f t="shared" si="53"/>
        <v/>
      </c>
      <c r="DC20" s="182" t="str">
        <f t="shared" si="54"/>
        <v/>
      </c>
      <c r="DD20" s="182" t="str">
        <f t="shared" si="55"/>
        <v/>
      </c>
      <c r="DE20" s="182" t="str">
        <f t="shared" si="56"/>
        <v/>
      </c>
      <c r="DF20" s="182" t="str">
        <f t="shared" si="57"/>
        <v/>
      </c>
      <c r="DG20" s="182" t="str">
        <f t="shared" si="58"/>
        <v/>
      </c>
      <c r="DH20" s="182" t="str">
        <f t="shared" si="59"/>
        <v/>
      </c>
      <c r="DI20" s="182" t="str">
        <f t="shared" si="60"/>
        <v/>
      </c>
      <c r="DJ20" s="182" t="str">
        <f t="shared" si="61"/>
        <v/>
      </c>
      <c r="DK20" s="182" t="str">
        <f t="shared" si="62"/>
        <v/>
      </c>
      <c r="DL20" s="536" t="str">
        <f t="shared" si="63"/>
        <v/>
      </c>
      <c r="DM20" s="533">
        <f t="shared" si="64"/>
        <v>4.7</v>
      </c>
      <c r="DN20" s="521">
        <f t="shared" si="65"/>
        <v>5</v>
      </c>
      <c r="DO20" s="521">
        <f t="shared" si="66"/>
        <v>6.5</v>
      </c>
      <c r="DP20" s="521">
        <f t="shared" si="67"/>
        <v>6.2</v>
      </c>
      <c r="DQ20" s="521">
        <f t="shared" si="68"/>
        <v>6.8</v>
      </c>
      <c r="DR20" s="521">
        <f t="shared" si="69"/>
        <v>3.9</v>
      </c>
      <c r="DS20" s="521" t="str">
        <f t="shared" si="70"/>
        <v/>
      </c>
      <c r="DT20" s="521">
        <f t="shared" si="71"/>
        <v>0</v>
      </c>
      <c r="DU20" s="521">
        <f t="shared" si="72"/>
        <v>5.3</v>
      </c>
      <c r="DV20" s="521">
        <f t="shared" si="73"/>
        <v>5.2</v>
      </c>
      <c r="DW20" s="521" t="str">
        <f t="shared" si="74"/>
        <v/>
      </c>
      <c r="DX20" s="538" t="str">
        <f t="shared" si="75"/>
        <v/>
      </c>
      <c r="DY20" s="540">
        <f t="shared" si="76"/>
        <v>4.7</v>
      </c>
      <c r="DZ20" s="540">
        <f t="shared" si="77"/>
        <v>5</v>
      </c>
      <c r="EA20" s="540">
        <f t="shared" si="78"/>
        <v>6.5</v>
      </c>
      <c r="EB20" s="540">
        <f t="shared" si="79"/>
        <v>6.2</v>
      </c>
      <c r="EC20" s="540">
        <f t="shared" si="80"/>
        <v>6.8</v>
      </c>
      <c r="ED20" s="540" t="str">
        <f t="shared" si="81"/>
        <v/>
      </c>
      <c r="EE20" s="540" t="str">
        <f t="shared" si="82"/>
        <v/>
      </c>
      <c r="EF20" s="540" t="str">
        <f t="shared" si="83"/>
        <v/>
      </c>
      <c r="EG20" s="540">
        <f t="shared" si="84"/>
        <v>5.3</v>
      </c>
      <c r="EH20" s="540">
        <f t="shared" si="85"/>
        <v>5.2</v>
      </c>
      <c r="EI20" s="540" t="str">
        <f t="shared" si="86"/>
        <v/>
      </c>
      <c r="EJ20" s="545">
        <f t="shared" si="5"/>
        <v>5.67</v>
      </c>
      <c r="EK20" s="723">
        <f t="shared" si="87"/>
        <v>5.13</v>
      </c>
      <c r="EL20" s="490" t="str">
        <f>IF(B20="","",IF(ISNA(VLOOKUP($B20,'TH-CANHBAO-KQHT-13-14'!$B$2:$I$936,8,0)&lt;&gt;0),VLOOKUP($B20,'TH-CANHBAO-KQHT-13-14'!$B$2:$I$936,8,0),IF(VLOOKUP($B20,'TH-CANHBAO-KQHT-13-14'!$B$2:$I$936,8,0)=0,"",VLOOKUP($B20,'TH-CANHBAO-KQHT-13-14'!$B$2:$I$936,8,0))))</f>
        <v/>
      </c>
      <c r="EM20" s="490" t="str">
        <f>IF($B20="","",IF(ISNA(VLOOKUP($B20,'TH-CANHBAO-KQHT-13-14'!$B$2:$J$936,9,0)&lt;&gt;0),VLOOKUP($B20,'TH-CANHBAO-KQHT-13-14'!$B$2:$J$936,8,0),IF(VLOOKUP($B20,'TH-CANHBAO-KQHT-13-14'!$B$2:$J$936,9,0)=0,"",VLOOKUP($B20,'TH-CANHBAO-KQHT-13-14'!$B$2:$J$936,9,0))))</f>
        <v/>
      </c>
      <c r="EN20" s="490" t="str">
        <f>IF($B20="","",IF($B20=HKI!$B20,HKI!$BF20,""))</f>
        <v/>
      </c>
      <c r="EO20" s="490" t="str">
        <f t="shared" si="88"/>
        <v/>
      </c>
    </row>
    <row r="21" spans="1:145" s="190" customFormat="1" ht="30" customHeight="1">
      <c r="A21" s="774">
        <f>IF($B21="","",SUBTOTAL(3,$B$11:B21))</f>
        <v>11</v>
      </c>
      <c r="B21" s="97" t="s">
        <v>1738</v>
      </c>
      <c r="C21" s="176" t="str">
        <f>IF($B21="","",VLOOKUP($B21,'DS LOP HKII'!$B$2:$D$936,2,0))</f>
        <v>Nguyễn Chí</v>
      </c>
      <c r="D21" s="177" t="str">
        <f>IF($B21="","",VLOOKUP($B21,'DS LOP HKII'!$B$2:$D$936,3,0))</f>
        <v>Cường</v>
      </c>
      <c r="E21" s="178"/>
      <c r="F21" s="179"/>
      <c r="G21" s="180">
        <v>2</v>
      </c>
      <c r="H21" s="181">
        <f>IF(OR($H$6="",$H$7=""),"",IF($B21="","",IF(ISNA(VLOOKUP($B21,'LT01'!$B$11:$M$80,12,FALSE)),"",IF(VLOOKUP($B21,'LT01'!$B$11:$M$80,12,FALSE)="","",VLOOKUP($B21,'LT01'!$B$11:$M$80,12,FALSE)))))</f>
        <v>2.2000000000000002</v>
      </c>
      <c r="I21" s="182">
        <f>IF(OR($H$6="",$H$7=""),"",IF($B21="","",IF(ISNA(VLOOKUP($B21,'LT01'!$B$11:$N$80,13,FALSE)),"",VLOOKUP($B21,'LT01'!$B$11:$N$80,13,FALSE))))</f>
        <v>3.9</v>
      </c>
      <c r="J21" s="183"/>
      <c r="K21" s="184" t="str">
        <f>IF(OR($H$6="",$H$7=""),"",IF($B21="","",IF(ISNA(VLOOKUP($B21,'LT01'!$B$11:$Q$80,16,FALSE)),"",IF(VLOOKUP($B21,'LT01'!$B$11:$Q$80,16,FALSE)="","",VLOOKUP($B21,'LT01'!$B$11:$Q$80,16,FALSE)))))</f>
        <v/>
      </c>
      <c r="L21" s="185">
        <f>IF(OR($L$6="",$L$7=""),"",IF($B21="","",IF(ISNA(VLOOKUP($B21,'LT02'!$B$11:$M$80,12,FALSE)),"",IF(VLOOKUP($B21,'LT02'!$B$11:$M$80,12,FALSE)="","",VLOOKUP($B21,'LT02'!$B$11:$M$80,12,FALSE)))))</f>
        <v>6</v>
      </c>
      <c r="M21" s="182">
        <f>IF(OR($L$6="",$L$7=""),"",IF($B21="","",IF(ISNA(VLOOKUP($B21,'LT02'!$B$11:$N$80,13,FALSE)),"",VLOOKUP($B21,'LT02'!$B$11:$N$80,13,FALSE))))</f>
        <v>6.3</v>
      </c>
      <c r="N21" s="183"/>
      <c r="O21" s="184" t="str">
        <f>IF(OR($L$6="",$L$7=""),"",IF($B21="","",IF(ISNA(VLOOKUP($B21,'LT02'!$B$11:$Q$80,16,FALSE)),"",VLOOKUP($B21,'LT02'!$B$11:$Q$80,16,FALSE))))</f>
        <v/>
      </c>
      <c r="P21" s="185">
        <f>IF(OR($P$6="",$P$7=""),"",IF($B21="","",IF(ISNA(VLOOKUP($B21,'LT03'!$B$11:$M$80,12,FALSE)),"",IF(VLOOKUP($B21,'LT03'!$B$11:$M$80,12,FALSE)="","",VLOOKUP($B21,'LT03'!$B$11:$M$80,12,FALSE)))))</f>
        <v>9</v>
      </c>
      <c r="Q21" s="182">
        <f>IF(OR($P$6="",$P$7=""),"",IF($B21="","",IF(ISNA(VLOOKUP($B21,'LT03'!$B$11:$N$80,13,FALSE)),"",VLOOKUP($B21,'LT03'!$B$11:$N$80,13,FALSE))))</f>
        <v>8</v>
      </c>
      <c r="R21" s="183"/>
      <c r="S21" s="184" t="str">
        <f>IF(OR($P$6="",$P$7=""),"",IF($B21="","",IF(ISNA(VLOOKUP($B21,'LT03'!$B$11:$Q$80,16,FALSE)),"",VLOOKUP($B21,'LT03'!$B$11:$Q$80,16,FALSE))))</f>
        <v/>
      </c>
      <c r="T21" s="185">
        <f>IF(OR($T$6="",$T$7=""),"",IF($B21="","",IF(ISNA(VLOOKUP($B21,'LT04'!$B$11:$M$80,12,FALSE)),"",IF(VLOOKUP($B21,'LT04'!$B$11:$M$80,12,FALSE)="","",VLOOKUP($B21,'LT04'!$B$11:$M$80,12,FALSE)))))</f>
        <v>4.8</v>
      </c>
      <c r="U21" s="182">
        <f>IF(OR($T$6="",$T$7=""),"",IF($B21="","",IF(ISNA(VLOOKUP($B21,'LT04'!$B$11:$N$80,13,FALSE)),"",VLOOKUP($B21,'LT04'!$B$11:$N$80,13,FALSE))))</f>
        <v>6.2</v>
      </c>
      <c r="V21" s="183"/>
      <c r="W21" s="184" t="str">
        <f>IF(OR($T$6="",$T$7=""),"",IF($B21="","",IF(ISNA(VLOOKUP($B21,'LT04'!$B$11:$Q$80,16,FALSE)),"",VLOOKUP($B21,'LT04'!$B$11:$Q$80,16,FALSE))))</f>
        <v/>
      </c>
      <c r="X21" s="185">
        <f>IF(OR($X$6="",$X$7=""),"",IF($B21="","",IF(ISNA(VLOOKUP($B21,'LT05'!$B$11:$M$80,12,FALSE)),"",IF(VLOOKUP($B21,'LT05'!$B$11:$M$80,12,FALSE)="","",VLOOKUP($B21,'LT05'!$B$11:$M$80,12,FALSE)))))</f>
        <v>6</v>
      </c>
      <c r="Y21" s="182">
        <f>IF(OR($X$6="",$X$7=""),"",IF($B21="","",IF(ISNA(VLOOKUP($B21,'LT05'!$B$11:$N$80,13,FALSE)),"",VLOOKUP($B21,'LT05'!$B$11:$N$80,13,FALSE))))</f>
        <v>6.7</v>
      </c>
      <c r="Z21" s="183"/>
      <c r="AA21" s="184" t="str">
        <f>IF(OR($X$6="",$X$7=""),"",IF($B21="","",IF(ISNA(VLOOKUP($B21,'LT05'!$B$11:$Q$80,16,FALSE)),"",VLOOKUP($B21,'LT05'!$B$11:$Q$80,16,FALSE))))</f>
        <v/>
      </c>
      <c r="AB21" s="185">
        <f>IF(OR($AB$6="",$AB$7=""),"",IF($B21="","",IF(ISNA(VLOOKUP($B21,'LT06'!$B$11:$M$80,12,FALSE)),"",IF(VLOOKUP($B21,'LT06'!$B$11:$M$80,12,FALSE)="","",VLOOKUP($B21,'LT06'!$B$11:$M$80,12,FALSE)))))</f>
        <v>2.5</v>
      </c>
      <c r="AC21" s="182">
        <f>IF(OR($AB$6="",$AB$7=""),"",IF($B21="","",IF(ISNA(VLOOKUP($B21,'LT06'!$B$11:$N$80,13,FALSE)),"",VLOOKUP($B21,'LT06'!$B$11:$N$80,13,FALSE))))</f>
        <v>4.0999999999999996</v>
      </c>
      <c r="AD21" s="183"/>
      <c r="AE21" s="184" t="str">
        <f>IF(OR($AB$6="",$AB$7=""),"",IF($B21="","",IF(ISNA(VLOOKUP($B21,'LT06'!$B$11:$Q$80,16,FALSE)),"",VLOOKUP($B21,'LT06'!$B$11:$Q$80,16,FALSE))))</f>
        <v/>
      </c>
      <c r="AF21" s="185" t="str">
        <f>IF(OR($AF$6="",$AF$7=""),"",IF($B21="","",IF(ISNA(VLOOKUP($B21,'LT07'!$B$11:$M$80,12,FALSE)),"",IF(VLOOKUP($B21,'LT07'!$B$11:$M$80,12,FALSE)="","",VLOOKUP($B21,'LT07'!$B$11:$M$80,12,FALSE)))))</f>
        <v/>
      </c>
      <c r="AG21" s="182" t="str">
        <f>IF(OR($AF$6="",$AF$7=""),"",IF($B21="","",IF(ISNA(VLOOKUP($B21,'LT07'!$B$11:$N$80,13,FALSE)),"",VLOOKUP($B21,'LT07'!$B$11:$N$80,13,FALSE))))</f>
        <v/>
      </c>
      <c r="AH21" s="183"/>
      <c r="AI21" s="184" t="str">
        <f>IF(OR($AF$6="",$AF$7=""),"",IF($B21="","",IF(ISNA(VLOOKUP($B21,'LT07'!$B$11:$Q$80,16,FALSE)),"",VLOOKUP($B21,'LT07'!$B$11:$Q$80,16,FALSE))))</f>
        <v/>
      </c>
      <c r="AJ21" s="720"/>
      <c r="AK21" s="182">
        <f>IF(OR($AJ$6="",$AJ$7=""),"",IF($B21="","",IF(ISNA(VLOOKUP($B21,'DO AN'!$B$11:$L$80,11,FALSE)),"",IF(VLOOKUP($B21,'DO AN'!$B$11:$L$80,11,FALSE)="","",VLOOKUP($B21,'DO AN'!$B$11:$L$80,11,FALSE)))))</f>
        <v>2</v>
      </c>
      <c r="AL21" s="183"/>
      <c r="AM21" s="719"/>
      <c r="AN21" s="720"/>
      <c r="AO21" s="182">
        <f>IF(OR($AN$6="",$AN$7=""),"",IF($B21="","",IF(ISNA(VLOOKUP($B21,'TH01'!$B$11:$O$80,14,FALSE)),"",VLOOKUP($B21,'TH01'!$B$11:$O$80,14,FALSE))))</f>
        <v>5.5</v>
      </c>
      <c r="AP21" s="183"/>
      <c r="AQ21" s="719"/>
      <c r="AR21" s="720"/>
      <c r="AS21" s="182">
        <f>IF(OR($AR$6="",$AR$7=""),"",IF($B21="","",IF(ISNA(VLOOKUP($B21,'TH02'!$B$11:$O$80,14,FALSE)),"",VLOOKUP($B21,'TH02'!$B$11:$O$80,14,FALSE))))</f>
        <v>5</v>
      </c>
      <c r="AT21" s="183"/>
      <c r="AU21" s="719"/>
      <c r="AV21" s="720"/>
      <c r="AW21" s="182" t="str">
        <f>IF(OR($AV$6="",$AV$7=""),"",IF($B21="","",IF(ISNA(VLOOKUP($B21,'TH03'!$B$11:$O$80,14,FALSE)),"",VLOOKUP($B21,'TH03'!$B$11:$O$80,14,FALSE))))</f>
        <v/>
      </c>
      <c r="AX21" s="183"/>
      <c r="AY21" s="719"/>
      <c r="AZ21" s="186">
        <f t="shared" si="6"/>
        <v>5.49</v>
      </c>
      <c r="BA21" s="186" t="str">
        <f t="shared" si="7"/>
        <v/>
      </c>
      <c r="BB21" s="187">
        <v>50</v>
      </c>
      <c r="BC21" s="188" t="str">
        <f t="shared" si="8"/>
        <v>TB Yếu</v>
      </c>
      <c r="BD21" s="188" t="str">
        <f t="shared" si="9"/>
        <v/>
      </c>
      <c r="BE21" s="188" t="str">
        <f t="shared" si="0"/>
        <v/>
      </c>
      <c r="BF21" s="186" t="str">
        <f t="shared" si="1"/>
        <v/>
      </c>
      <c r="BG21" s="548">
        <f t="shared" si="2"/>
        <v>14</v>
      </c>
      <c r="BH21" s="188">
        <f t="shared" si="3"/>
        <v>3</v>
      </c>
      <c r="BI21" s="188">
        <f t="shared" si="10"/>
        <v>14</v>
      </c>
      <c r="BJ21" s="188">
        <f t="shared" si="11"/>
        <v>3</v>
      </c>
      <c r="BK21" s="186">
        <f t="shared" si="12"/>
        <v>5.97</v>
      </c>
      <c r="BL21" s="186" t="str">
        <f t="shared" si="13"/>
        <v>BT</v>
      </c>
      <c r="BM21" s="186">
        <f t="shared" si="14"/>
        <v>5.97</v>
      </c>
      <c r="BN21" s="186" t="str">
        <f t="shared" si="15"/>
        <v>BT</v>
      </c>
      <c r="BO21" s="551" t="str">
        <f t="shared" si="16"/>
        <v/>
      </c>
      <c r="BP21" s="187"/>
      <c r="BQ21" s="691">
        <f t="shared" si="17"/>
        <v>4</v>
      </c>
      <c r="BR21" s="521">
        <f t="shared" si="18"/>
        <v>2.2000000000000002</v>
      </c>
      <c r="BS21" s="521">
        <f t="shared" si="19"/>
        <v>6</v>
      </c>
      <c r="BT21" s="521">
        <f t="shared" si="20"/>
        <v>9</v>
      </c>
      <c r="BU21" s="521">
        <f t="shared" si="21"/>
        <v>4.8</v>
      </c>
      <c r="BV21" s="521">
        <f t="shared" si="22"/>
        <v>6</v>
      </c>
      <c r="BW21" s="521">
        <f t="shared" si="23"/>
        <v>2.5</v>
      </c>
      <c r="BX21" s="521" t="str">
        <f t="shared" si="24"/>
        <v/>
      </c>
      <c r="BY21" s="521">
        <f t="shared" si="25"/>
        <v>2</v>
      </c>
      <c r="BZ21" s="521">
        <f t="shared" si="26"/>
        <v>5.5</v>
      </c>
      <c r="CA21" s="521">
        <f t="shared" si="27"/>
        <v>5</v>
      </c>
      <c r="CB21" s="521" t="str">
        <f t="shared" si="28"/>
        <v/>
      </c>
      <c r="CC21" s="522">
        <f t="shared" si="29"/>
        <v>2</v>
      </c>
      <c r="CD21" s="521">
        <f t="shared" si="30"/>
        <v>3.9</v>
      </c>
      <c r="CE21" s="521">
        <f t="shared" si="31"/>
        <v>6.3</v>
      </c>
      <c r="CF21" s="521">
        <f t="shared" si="32"/>
        <v>8</v>
      </c>
      <c r="CG21" s="521">
        <f t="shared" si="33"/>
        <v>6.2</v>
      </c>
      <c r="CH21" s="521">
        <f t="shared" si="34"/>
        <v>6.7</v>
      </c>
      <c r="CI21" s="521">
        <f t="shared" si="35"/>
        <v>4.0999999999999996</v>
      </c>
      <c r="CJ21" s="521" t="str">
        <f t="shared" si="36"/>
        <v/>
      </c>
      <c r="CK21" s="521">
        <f t="shared" si="37"/>
        <v>2</v>
      </c>
      <c r="CL21" s="521">
        <f t="shared" si="38"/>
        <v>5.5</v>
      </c>
      <c r="CM21" s="521">
        <f t="shared" si="39"/>
        <v>5</v>
      </c>
      <c r="CN21" s="521" t="str">
        <f t="shared" si="40"/>
        <v/>
      </c>
      <c r="CO21" s="523">
        <f t="shared" si="41"/>
        <v>5.49</v>
      </c>
      <c r="CP21" s="524" t="str">
        <f t="shared" si="42"/>
        <v/>
      </c>
      <c r="CQ21" s="524">
        <f t="shared" si="43"/>
        <v>6.3</v>
      </c>
      <c r="CR21" s="524">
        <f t="shared" si="44"/>
        <v>8</v>
      </c>
      <c r="CS21" s="524">
        <f t="shared" si="45"/>
        <v>6.2</v>
      </c>
      <c r="CT21" s="524">
        <f t="shared" si="46"/>
        <v>6.7</v>
      </c>
      <c r="CU21" s="524">
        <f t="shared" si="47"/>
        <v>4.0999999999999996</v>
      </c>
      <c r="CV21" s="524" t="str">
        <f t="shared" si="48"/>
        <v/>
      </c>
      <c r="CW21" s="524" t="str">
        <f t="shared" si="49"/>
        <v/>
      </c>
      <c r="CX21" s="524">
        <f t="shared" si="50"/>
        <v>5.5</v>
      </c>
      <c r="CY21" s="524">
        <f t="shared" si="51"/>
        <v>5</v>
      </c>
      <c r="CZ21" s="524" t="str">
        <f t="shared" si="52"/>
        <v/>
      </c>
      <c r="DA21" s="525">
        <f t="shared" si="4"/>
        <v>5.97</v>
      </c>
      <c r="DB21" s="182" t="str">
        <f t="shared" si="53"/>
        <v/>
      </c>
      <c r="DC21" s="182" t="str">
        <f t="shared" si="54"/>
        <v/>
      </c>
      <c r="DD21" s="182" t="str">
        <f t="shared" si="55"/>
        <v/>
      </c>
      <c r="DE21" s="182" t="str">
        <f t="shared" si="56"/>
        <v/>
      </c>
      <c r="DF21" s="182" t="str">
        <f t="shared" si="57"/>
        <v/>
      </c>
      <c r="DG21" s="182" t="str">
        <f t="shared" si="58"/>
        <v/>
      </c>
      <c r="DH21" s="182" t="str">
        <f t="shared" si="59"/>
        <v/>
      </c>
      <c r="DI21" s="182" t="str">
        <f t="shared" si="60"/>
        <v/>
      </c>
      <c r="DJ21" s="182" t="str">
        <f t="shared" si="61"/>
        <v/>
      </c>
      <c r="DK21" s="182" t="str">
        <f t="shared" si="62"/>
        <v/>
      </c>
      <c r="DL21" s="536" t="str">
        <f t="shared" si="63"/>
        <v/>
      </c>
      <c r="DM21" s="533">
        <f t="shared" si="64"/>
        <v>3.9</v>
      </c>
      <c r="DN21" s="521">
        <f t="shared" si="65"/>
        <v>6.3</v>
      </c>
      <c r="DO21" s="521">
        <f t="shared" si="66"/>
        <v>8</v>
      </c>
      <c r="DP21" s="521">
        <f t="shared" si="67"/>
        <v>6.2</v>
      </c>
      <c r="DQ21" s="521">
        <f t="shared" si="68"/>
        <v>6.7</v>
      </c>
      <c r="DR21" s="521">
        <f t="shared" si="69"/>
        <v>4.0999999999999996</v>
      </c>
      <c r="DS21" s="521" t="str">
        <f t="shared" si="70"/>
        <v/>
      </c>
      <c r="DT21" s="521">
        <f t="shared" si="71"/>
        <v>2</v>
      </c>
      <c r="DU21" s="521">
        <f t="shared" si="72"/>
        <v>5.5</v>
      </c>
      <c r="DV21" s="521">
        <f t="shared" si="73"/>
        <v>5</v>
      </c>
      <c r="DW21" s="521" t="str">
        <f t="shared" si="74"/>
        <v/>
      </c>
      <c r="DX21" s="538" t="str">
        <f t="shared" si="75"/>
        <v/>
      </c>
      <c r="DY21" s="540" t="str">
        <f t="shared" si="76"/>
        <v/>
      </c>
      <c r="DZ21" s="540">
        <f t="shared" si="77"/>
        <v>6.3</v>
      </c>
      <c r="EA21" s="540">
        <f t="shared" si="78"/>
        <v>8</v>
      </c>
      <c r="EB21" s="540">
        <f t="shared" si="79"/>
        <v>6.2</v>
      </c>
      <c r="EC21" s="540">
        <f t="shared" si="80"/>
        <v>6.7</v>
      </c>
      <c r="ED21" s="540">
        <f t="shared" si="81"/>
        <v>4.0999999999999996</v>
      </c>
      <c r="EE21" s="540" t="str">
        <f t="shared" si="82"/>
        <v/>
      </c>
      <c r="EF21" s="540" t="str">
        <f t="shared" si="83"/>
        <v/>
      </c>
      <c r="EG21" s="540">
        <f t="shared" si="84"/>
        <v>5.5</v>
      </c>
      <c r="EH21" s="540">
        <f t="shared" si="85"/>
        <v>5</v>
      </c>
      <c r="EI21" s="540" t="str">
        <f t="shared" si="86"/>
        <v/>
      </c>
      <c r="EJ21" s="545">
        <f t="shared" si="5"/>
        <v>5.97</v>
      </c>
      <c r="EK21" s="723">
        <f t="shared" si="87"/>
        <v>5.49</v>
      </c>
      <c r="EL21" s="490" t="str">
        <f>IF(B21="","",IF(ISNA(VLOOKUP($B21,'TH-CANHBAO-KQHT-13-14'!$B$2:$I$936,8,0)&lt;&gt;0),VLOOKUP($B21,'TH-CANHBAO-KQHT-13-14'!$B$2:$I$936,8,0),IF(VLOOKUP($B21,'TH-CANHBAO-KQHT-13-14'!$B$2:$I$936,8,0)=0,"",VLOOKUP($B21,'TH-CANHBAO-KQHT-13-14'!$B$2:$I$936,8,0))))</f>
        <v/>
      </c>
      <c r="EM21" s="490" t="str">
        <f>IF($B21="","",IF(ISNA(VLOOKUP($B21,'TH-CANHBAO-KQHT-13-14'!$B$2:$J$936,9,0)&lt;&gt;0),VLOOKUP($B21,'TH-CANHBAO-KQHT-13-14'!$B$2:$J$936,8,0),IF(VLOOKUP($B21,'TH-CANHBAO-KQHT-13-14'!$B$2:$J$936,9,0)=0,"",VLOOKUP($B21,'TH-CANHBAO-KQHT-13-14'!$B$2:$J$936,9,0))))</f>
        <v/>
      </c>
      <c r="EN21" s="490" t="str">
        <f>IF($B21="","",IF($B21=HKI!$B21,HKI!$BF21,""))</f>
        <v/>
      </c>
      <c r="EO21" s="490" t="str">
        <f t="shared" si="88"/>
        <v/>
      </c>
    </row>
    <row r="22" spans="1:145" s="190" customFormat="1" ht="30" customHeight="1">
      <c r="A22" s="774">
        <f>IF($B22="","",SUBTOTAL(3,$B$11:B22))</f>
        <v>12</v>
      </c>
      <c r="B22" s="97" t="s">
        <v>1994</v>
      </c>
      <c r="C22" s="176" t="str">
        <f>IF($B22="","",VLOOKUP($B22,'DS LOP HKII'!$B$2:$D$936,2,0))</f>
        <v xml:space="preserve">Trương Công </v>
      </c>
      <c r="D22" s="177" t="str">
        <f>IF($B22="","",VLOOKUP($B22,'DS LOP HKII'!$B$2:$D$936,3,0))</f>
        <v>Duẩn</v>
      </c>
      <c r="E22" s="178"/>
      <c r="F22" s="179"/>
      <c r="G22" s="180">
        <v>4</v>
      </c>
      <c r="H22" s="181">
        <f>IF(OR($H$6="",$H$7=""),"",IF($B22="","",IF(ISNA(VLOOKUP($B22,'LT01'!$B$11:$M$80,12,FALSE)),"",IF(VLOOKUP($B22,'LT01'!$B$11:$M$80,12,FALSE)="","",VLOOKUP($B22,'LT01'!$B$11:$M$80,12,FALSE)))))</f>
        <v>4.5999999999999996</v>
      </c>
      <c r="I22" s="182">
        <f>IF(OR($H$6="",$H$7=""),"",IF($B22="","",IF(ISNA(VLOOKUP($B22,'LT01'!$B$11:$N$80,13,FALSE)),"",VLOOKUP($B22,'LT01'!$B$11:$N$80,13,FALSE))))</f>
        <v>5.4</v>
      </c>
      <c r="J22" s="183"/>
      <c r="K22" s="184" t="str">
        <f>IF(OR($H$6="",$H$7=""),"",IF($B22="","",IF(ISNA(VLOOKUP($B22,'LT01'!$B$11:$Q$80,16,FALSE)),"",IF(VLOOKUP($B22,'LT01'!$B$11:$Q$80,16,FALSE)="","",VLOOKUP($B22,'LT01'!$B$11:$Q$80,16,FALSE)))))</f>
        <v/>
      </c>
      <c r="L22" s="185">
        <f>IF(OR($L$6="",$L$7=""),"",IF($B22="","",IF(ISNA(VLOOKUP($B22,'LT02'!$B$11:$M$80,12,FALSE)),"",IF(VLOOKUP($B22,'LT02'!$B$11:$M$80,12,FALSE)="","",VLOOKUP($B22,'LT02'!$B$11:$M$80,12,FALSE)))))</f>
        <v>5</v>
      </c>
      <c r="M22" s="182">
        <f>IF(OR($L$6="",$L$7=""),"",IF($B22="","",IF(ISNA(VLOOKUP($B22,'LT02'!$B$11:$N$80,13,FALSE)),"",VLOOKUP($B22,'LT02'!$B$11:$N$80,13,FALSE))))</f>
        <v>5</v>
      </c>
      <c r="N22" s="183"/>
      <c r="O22" s="184" t="str">
        <f>IF(OR($L$6="",$L$7=""),"",IF($B22="","",IF(ISNA(VLOOKUP($B22,'LT02'!$B$11:$Q$80,16,FALSE)),"",VLOOKUP($B22,'LT02'!$B$11:$Q$80,16,FALSE))))</f>
        <v/>
      </c>
      <c r="P22" s="185">
        <f>IF(OR($P$6="",$P$7=""),"",IF($B22="","",IF(ISNA(VLOOKUP($B22,'LT03'!$B$11:$M$80,12,FALSE)),"",IF(VLOOKUP($B22,'LT03'!$B$11:$M$80,12,FALSE)="","",VLOOKUP($B22,'LT03'!$B$11:$M$80,12,FALSE)))))</f>
        <v>7.5</v>
      </c>
      <c r="Q22" s="182">
        <f>IF(OR($P$6="",$P$7=""),"",IF($B22="","",IF(ISNA(VLOOKUP($B22,'LT03'!$B$11:$N$80,13,FALSE)),"",VLOOKUP($B22,'LT03'!$B$11:$N$80,13,FALSE))))</f>
        <v>7</v>
      </c>
      <c r="R22" s="183"/>
      <c r="S22" s="184" t="str">
        <f>IF(OR($P$6="",$P$7=""),"",IF($B22="","",IF(ISNA(VLOOKUP($B22,'LT03'!$B$11:$Q$80,16,FALSE)),"",VLOOKUP($B22,'LT03'!$B$11:$Q$80,16,FALSE))))</f>
        <v/>
      </c>
      <c r="T22" s="185">
        <f>IF(OR($T$6="",$T$7=""),"",IF($B22="","",IF(ISNA(VLOOKUP($B22,'LT04'!$B$11:$M$80,12,FALSE)),"",IF(VLOOKUP($B22,'LT04'!$B$11:$M$80,12,FALSE)="","",VLOOKUP($B22,'LT04'!$B$11:$M$80,12,FALSE)))))</f>
        <v>5</v>
      </c>
      <c r="U22" s="182">
        <f>IF(OR($T$6="",$T$7=""),"",IF($B22="","",IF(ISNA(VLOOKUP($B22,'LT04'!$B$11:$N$80,13,FALSE)),"",VLOOKUP($B22,'LT04'!$B$11:$N$80,13,FALSE))))</f>
        <v>5.7</v>
      </c>
      <c r="V22" s="183"/>
      <c r="W22" s="184" t="str">
        <f>IF(OR($T$6="",$T$7=""),"",IF($B22="","",IF(ISNA(VLOOKUP($B22,'LT04'!$B$11:$Q$80,16,FALSE)),"",VLOOKUP($B22,'LT04'!$B$11:$Q$80,16,FALSE))))</f>
        <v/>
      </c>
      <c r="X22" s="185">
        <f>IF(OR($X$6="",$X$7=""),"",IF($B22="","",IF(ISNA(VLOOKUP($B22,'LT05'!$B$11:$M$80,12,FALSE)),"",IF(VLOOKUP($B22,'LT05'!$B$11:$M$80,12,FALSE)="","",VLOOKUP($B22,'LT05'!$B$11:$M$80,12,FALSE)))))</f>
        <v>6.3</v>
      </c>
      <c r="Y22" s="182">
        <f>IF(OR($X$6="",$X$7=""),"",IF($B22="","",IF(ISNA(VLOOKUP($B22,'LT05'!$B$11:$N$80,13,FALSE)),"",VLOOKUP($B22,'LT05'!$B$11:$N$80,13,FALSE))))</f>
        <v>6.2</v>
      </c>
      <c r="Z22" s="183"/>
      <c r="AA22" s="184" t="str">
        <f>IF(OR($X$6="",$X$7=""),"",IF($B22="","",IF(ISNA(VLOOKUP($B22,'LT05'!$B$11:$Q$80,16,FALSE)),"",VLOOKUP($B22,'LT05'!$B$11:$Q$80,16,FALSE))))</f>
        <v/>
      </c>
      <c r="AB22" s="185">
        <f>IF(OR($AB$6="",$AB$7=""),"",IF($B22="","",IF(ISNA(VLOOKUP($B22,'LT06'!$B$11:$M$80,12,FALSE)),"",IF(VLOOKUP($B22,'LT06'!$B$11:$M$80,12,FALSE)="","",VLOOKUP($B22,'LT06'!$B$11:$M$80,12,FALSE)))))</f>
        <v>5.5</v>
      </c>
      <c r="AC22" s="182">
        <f>IF(OR($AB$6="",$AB$7=""),"",IF($B22="","",IF(ISNA(VLOOKUP($B22,'LT06'!$B$11:$N$80,13,FALSE)),"",VLOOKUP($B22,'LT06'!$B$11:$N$80,13,FALSE))))</f>
        <v>6.2</v>
      </c>
      <c r="AD22" s="183"/>
      <c r="AE22" s="184" t="str">
        <f>IF(OR($AB$6="",$AB$7=""),"",IF($B22="","",IF(ISNA(VLOOKUP($B22,'LT06'!$B$11:$Q$80,16,FALSE)),"",VLOOKUP($B22,'LT06'!$B$11:$Q$80,16,FALSE))))</f>
        <v/>
      </c>
      <c r="AF22" s="185" t="str">
        <f>IF(OR($AF$6="",$AF$7=""),"",IF($B22="","",IF(ISNA(VLOOKUP($B22,'LT07'!$B$11:$M$80,12,FALSE)),"",IF(VLOOKUP($B22,'LT07'!$B$11:$M$80,12,FALSE)="","",VLOOKUP($B22,'LT07'!$B$11:$M$80,12,FALSE)))))</f>
        <v/>
      </c>
      <c r="AG22" s="182" t="str">
        <f>IF(OR($AF$6="",$AF$7=""),"",IF($B22="","",IF(ISNA(VLOOKUP($B22,'LT07'!$B$11:$N$80,13,FALSE)),"",VLOOKUP($B22,'LT07'!$B$11:$N$80,13,FALSE))))</f>
        <v/>
      </c>
      <c r="AH22" s="183"/>
      <c r="AI22" s="184" t="str">
        <f>IF(OR($AF$6="",$AF$7=""),"",IF($B22="","",IF(ISNA(VLOOKUP($B22,'LT07'!$B$11:$Q$80,16,FALSE)),"",VLOOKUP($B22,'LT07'!$B$11:$Q$80,16,FALSE))))</f>
        <v/>
      </c>
      <c r="AJ22" s="720"/>
      <c r="AK22" s="182">
        <f>IF(OR($AJ$6="",$AJ$7=""),"",IF($B22="","",IF(ISNA(VLOOKUP($B22,'DO AN'!$B$11:$L$80,11,FALSE)),"",IF(VLOOKUP($B22,'DO AN'!$B$11:$L$80,11,FALSE)="","",VLOOKUP($B22,'DO AN'!$B$11:$L$80,11,FALSE)))))</f>
        <v>6</v>
      </c>
      <c r="AL22" s="183"/>
      <c r="AM22" s="719"/>
      <c r="AN22" s="720"/>
      <c r="AO22" s="182">
        <f>IF(OR($AN$6="",$AN$7=""),"",IF($B22="","",IF(ISNA(VLOOKUP($B22,'TH01'!$B$11:$O$80,14,FALSE)),"",VLOOKUP($B22,'TH01'!$B$11:$O$80,14,FALSE))))</f>
        <v>7</v>
      </c>
      <c r="AP22" s="183"/>
      <c r="AQ22" s="719"/>
      <c r="AR22" s="720"/>
      <c r="AS22" s="182">
        <f>IF(OR($AR$6="",$AR$7=""),"",IF($B22="","",IF(ISNA(VLOOKUP($B22,'TH02'!$B$11:$O$80,14,FALSE)),"",VLOOKUP($B22,'TH02'!$B$11:$O$80,14,FALSE))))</f>
        <v>5</v>
      </c>
      <c r="AT22" s="183"/>
      <c r="AU22" s="719"/>
      <c r="AV22" s="720"/>
      <c r="AW22" s="182" t="str">
        <f>IF(OR($AV$6="",$AV$7=""),"",IF($B22="","",IF(ISNA(VLOOKUP($B22,'TH03'!$B$11:$O$80,14,FALSE)),"",VLOOKUP($B22,'TH03'!$B$11:$O$80,14,FALSE))))</f>
        <v/>
      </c>
      <c r="AX22" s="183"/>
      <c r="AY22" s="719"/>
      <c r="AZ22" s="186">
        <f t="shared" si="6"/>
        <v>5.94</v>
      </c>
      <c r="BA22" s="186" t="str">
        <f t="shared" si="7"/>
        <v/>
      </c>
      <c r="BB22" s="187">
        <v>71</v>
      </c>
      <c r="BC22" s="188" t="str">
        <f t="shared" si="8"/>
        <v>T.Bình</v>
      </c>
      <c r="BD22" s="188" t="str">
        <f t="shared" si="9"/>
        <v/>
      </c>
      <c r="BE22" s="188" t="str">
        <f t="shared" si="0"/>
        <v/>
      </c>
      <c r="BF22" s="186" t="str">
        <f t="shared" si="1"/>
        <v/>
      </c>
      <c r="BG22" s="548">
        <f t="shared" si="2"/>
        <v>17</v>
      </c>
      <c r="BH22" s="188">
        <f t="shared" si="3"/>
        <v>0</v>
      </c>
      <c r="BI22" s="188">
        <f t="shared" si="10"/>
        <v>17</v>
      </c>
      <c r="BJ22" s="188">
        <f t="shared" si="11"/>
        <v>0</v>
      </c>
      <c r="BK22" s="186">
        <f t="shared" si="12"/>
        <v>5.94</v>
      </c>
      <c r="BL22" s="186" t="str">
        <f t="shared" si="13"/>
        <v>BT</v>
      </c>
      <c r="BM22" s="186">
        <f t="shared" si="14"/>
        <v>5.94</v>
      </c>
      <c r="BN22" s="186" t="str">
        <f t="shared" si="15"/>
        <v>BT</v>
      </c>
      <c r="BO22" s="551" t="str">
        <f t="shared" si="16"/>
        <v/>
      </c>
      <c r="BP22" s="187"/>
      <c r="BQ22" s="691">
        <f t="shared" si="17"/>
        <v>1</v>
      </c>
      <c r="BR22" s="521">
        <f t="shared" si="18"/>
        <v>4.5999999999999996</v>
      </c>
      <c r="BS22" s="521">
        <f t="shared" si="19"/>
        <v>5</v>
      </c>
      <c r="BT22" s="521">
        <f t="shared" si="20"/>
        <v>7.5</v>
      </c>
      <c r="BU22" s="521">
        <f t="shared" si="21"/>
        <v>5</v>
      </c>
      <c r="BV22" s="521">
        <f t="shared" si="22"/>
        <v>6.3</v>
      </c>
      <c r="BW22" s="521">
        <f t="shared" si="23"/>
        <v>5.5</v>
      </c>
      <c r="BX22" s="521" t="str">
        <f t="shared" si="24"/>
        <v/>
      </c>
      <c r="BY22" s="521">
        <f t="shared" si="25"/>
        <v>6</v>
      </c>
      <c r="BZ22" s="521">
        <f t="shared" si="26"/>
        <v>7</v>
      </c>
      <c r="CA22" s="521">
        <f t="shared" si="27"/>
        <v>5</v>
      </c>
      <c r="CB22" s="521" t="str">
        <f t="shared" si="28"/>
        <v/>
      </c>
      <c r="CC22" s="522">
        <f t="shared" si="29"/>
        <v>0</v>
      </c>
      <c r="CD22" s="521">
        <f t="shared" si="30"/>
        <v>5.4</v>
      </c>
      <c r="CE22" s="521">
        <f t="shared" si="31"/>
        <v>5</v>
      </c>
      <c r="CF22" s="521">
        <f t="shared" si="32"/>
        <v>7</v>
      </c>
      <c r="CG22" s="521">
        <f t="shared" si="33"/>
        <v>5.7</v>
      </c>
      <c r="CH22" s="521">
        <f t="shared" si="34"/>
        <v>6.2</v>
      </c>
      <c r="CI22" s="521">
        <f t="shared" si="35"/>
        <v>6.2</v>
      </c>
      <c r="CJ22" s="521" t="str">
        <f t="shared" si="36"/>
        <v/>
      </c>
      <c r="CK22" s="521">
        <f t="shared" si="37"/>
        <v>6</v>
      </c>
      <c r="CL22" s="521">
        <f t="shared" si="38"/>
        <v>7</v>
      </c>
      <c r="CM22" s="521">
        <f t="shared" si="39"/>
        <v>5</v>
      </c>
      <c r="CN22" s="521" t="str">
        <f t="shared" si="40"/>
        <v/>
      </c>
      <c r="CO22" s="523">
        <f t="shared" si="41"/>
        <v>5.94</v>
      </c>
      <c r="CP22" s="524">
        <f t="shared" si="42"/>
        <v>5.4</v>
      </c>
      <c r="CQ22" s="524">
        <f t="shared" si="43"/>
        <v>5</v>
      </c>
      <c r="CR22" s="524">
        <f t="shared" si="44"/>
        <v>7</v>
      </c>
      <c r="CS22" s="524">
        <f t="shared" si="45"/>
        <v>5.7</v>
      </c>
      <c r="CT22" s="524">
        <f t="shared" si="46"/>
        <v>6.2</v>
      </c>
      <c r="CU22" s="524">
        <f t="shared" si="47"/>
        <v>6.2</v>
      </c>
      <c r="CV22" s="524" t="str">
        <f t="shared" si="48"/>
        <v/>
      </c>
      <c r="CW22" s="524">
        <f t="shared" si="49"/>
        <v>6</v>
      </c>
      <c r="CX22" s="524">
        <f t="shared" si="50"/>
        <v>7</v>
      </c>
      <c r="CY22" s="524">
        <f t="shared" si="51"/>
        <v>5</v>
      </c>
      <c r="CZ22" s="524" t="str">
        <f t="shared" si="52"/>
        <v/>
      </c>
      <c r="DA22" s="525">
        <f t="shared" si="4"/>
        <v>5.94</v>
      </c>
      <c r="DB22" s="182" t="str">
        <f t="shared" si="53"/>
        <v/>
      </c>
      <c r="DC22" s="182" t="str">
        <f t="shared" si="54"/>
        <v/>
      </c>
      <c r="DD22" s="182" t="str">
        <f t="shared" si="55"/>
        <v/>
      </c>
      <c r="DE22" s="182" t="str">
        <f t="shared" si="56"/>
        <v/>
      </c>
      <c r="DF22" s="182" t="str">
        <f t="shared" si="57"/>
        <v/>
      </c>
      <c r="DG22" s="182" t="str">
        <f t="shared" si="58"/>
        <v/>
      </c>
      <c r="DH22" s="182" t="str">
        <f t="shared" si="59"/>
        <v/>
      </c>
      <c r="DI22" s="182" t="str">
        <f t="shared" si="60"/>
        <v/>
      </c>
      <c r="DJ22" s="182" t="str">
        <f t="shared" si="61"/>
        <v/>
      </c>
      <c r="DK22" s="182" t="str">
        <f t="shared" si="62"/>
        <v/>
      </c>
      <c r="DL22" s="536" t="str">
        <f t="shared" si="63"/>
        <v/>
      </c>
      <c r="DM22" s="533">
        <f t="shared" si="64"/>
        <v>5.4</v>
      </c>
      <c r="DN22" s="521">
        <f t="shared" si="65"/>
        <v>5</v>
      </c>
      <c r="DO22" s="521">
        <f t="shared" si="66"/>
        <v>7</v>
      </c>
      <c r="DP22" s="521">
        <f t="shared" si="67"/>
        <v>5.7</v>
      </c>
      <c r="DQ22" s="521">
        <f t="shared" si="68"/>
        <v>6.2</v>
      </c>
      <c r="DR22" s="521">
        <f t="shared" si="69"/>
        <v>6.2</v>
      </c>
      <c r="DS22" s="521" t="str">
        <f t="shared" si="70"/>
        <v/>
      </c>
      <c r="DT22" s="521">
        <f t="shared" si="71"/>
        <v>6</v>
      </c>
      <c r="DU22" s="521">
        <f t="shared" si="72"/>
        <v>7</v>
      </c>
      <c r="DV22" s="521">
        <f t="shared" si="73"/>
        <v>5</v>
      </c>
      <c r="DW22" s="521" t="str">
        <f t="shared" si="74"/>
        <v/>
      </c>
      <c r="DX22" s="538" t="str">
        <f t="shared" si="75"/>
        <v/>
      </c>
      <c r="DY22" s="540">
        <f t="shared" si="76"/>
        <v>5.4</v>
      </c>
      <c r="DZ22" s="540">
        <f t="shared" si="77"/>
        <v>5</v>
      </c>
      <c r="EA22" s="540">
        <f t="shared" si="78"/>
        <v>7</v>
      </c>
      <c r="EB22" s="540">
        <f t="shared" si="79"/>
        <v>5.7</v>
      </c>
      <c r="EC22" s="540">
        <f t="shared" si="80"/>
        <v>6.2</v>
      </c>
      <c r="ED22" s="540">
        <f t="shared" si="81"/>
        <v>6.2</v>
      </c>
      <c r="EE22" s="540" t="str">
        <f t="shared" si="82"/>
        <v/>
      </c>
      <c r="EF22" s="540">
        <f t="shared" si="83"/>
        <v>6</v>
      </c>
      <c r="EG22" s="540">
        <f t="shared" si="84"/>
        <v>7</v>
      </c>
      <c r="EH22" s="540">
        <f t="shared" si="85"/>
        <v>5</v>
      </c>
      <c r="EI22" s="540" t="str">
        <f t="shared" si="86"/>
        <v/>
      </c>
      <c r="EJ22" s="545">
        <f t="shared" si="5"/>
        <v>5.94</v>
      </c>
      <c r="EK22" s="723">
        <f t="shared" si="87"/>
        <v>5.94</v>
      </c>
      <c r="EL22" s="490" t="str">
        <f>IF(B22="","",IF(ISNA(VLOOKUP($B22,'TH-CANHBAO-KQHT-13-14'!$B$2:$I$936,8,0)&lt;&gt;0),VLOOKUP($B22,'TH-CANHBAO-KQHT-13-14'!$B$2:$I$936,8,0),IF(VLOOKUP($B22,'TH-CANHBAO-KQHT-13-14'!$B$2:$I$936,8,0)=0,"",VLOOKUP($B22,'TH-CANHBAO-KQHT-13-14'!$B$2:$I$936,8,0))))</f>
        <v/>
      </c>
      <c r="EM22" s="490" t="str">
        <f>IF($B22="","",IF(ISNA(VLOOKUP($B22,'TH-CANHBAO-KQHT-13-14'!$B$2:$J$936,9,0)&lt;&gt;0),VLOOKUP($B22,'TH-CANHBAO-KQHT-13-14'!$B$2:$J$936,8,0),IF(VLOOKUP($B22,'TH-CANHBAO-KQHT-13-14'!$B$2:$J$936,9,0)=0,"",VLOOKUP($B22,'TH-CANHBAO-KQHT-13-14'!$B$2:$J$936,9,0))))</f>
        <v/>
      </c>
      <c r="EN22" s="490" t="str">
        <f>IF($B22="","",IF($B22=HKI!$B22,HKI!$BF22,""))</f>
        <v/>
      </c>
      <c r="EO22" s="490" t="str">
        <f t="shared" si="88"/>
        <v/>
      </c>
    </row>
    <row r="23" spans="1:145" s="190" customFormat="1" ht="30" customHeight="1">
      <c r="A23" s="774">
        <f>IF($B23="","",SUBTOTAL(3,$B$11:B23))</f>
        <v>13</v>
      </c>
      <c r="B23" s="97" t="s">
        <v>1739</v>
      </c>
      <c r="C23" s="176" t="str">
        <f>IF($B23="","",VLOOKUP($B23,'DS LOP HKII'!$B$2:$D$936,2,0))</f>
        <v>Nguyễn Ngọc</v>
      </c>
      <c r="D23" s="177" t="str">
        <f>IF($B23="","",VLOOKUP($B23,'DS LOP HKII'!$B$2:$D$936,3,0))</f>
        <v>Dũng</v>
      </c>
      <c r="E23" s="178"/>
      <c r="F23" s="179"/>
      <c r="G23" s="180">
        <v>4</v>
      </c>
      <c r="H23" s="181">
        <f>IF(OR($H$6="",$H$7=""),"",IF($B23="","",IF(ISNA(VLOOKUP($B23,'LT01'!$B$11:$M$80,12,FALSE)),"",IF(VLOOKUP($B23,'LT01'!$B$11:$M$80,12,FALSE)="","",VLOOKUP($B23,'LT01'!$B$11:$M$80,12,FALSE)))))</f>
        <v>2.6</v>
      </c>
      <c r="I23" s="182">
        <f>IF(OR($H$6="",$H$7=""),"",IF($B23="","",IF(ISNA(VLOOKUP($B23,'LT01'!$B$11:$N$80,13,FALSE)),"",VLOOKUP($B23,'LT01'!$B$11:$N$80,13,FALSE))))</f>
        <v>4</v>
      </c>
      <c r="J23" s="183"/>
      <c r="K23" s="184" t="str">
        <f>IF(OR($H$6="",$H$7=""),"",IF($B23="","",IF(ISNA(VLOOKUP($B23,'LT01'!$B$11:$Q$80,16,FALSE)),"",IF(VLOOKUP($B23,'LT01'!$B$11:$Q$80,16,FALSE)="","",VLOOKUP($B23,'LT01'!$B$11:$Q$80,16,FALSE)))))</f>
        <v/>
      </c>
      <c r="L23" s="185">
        <f>IF(OR($L$6="",$L$7=""),"",IF($B23="","",IF(ISNA(VLOOKUP($B23,'LT02'!$B$11:$M$80,12,FALSE)),"",IF(VLOOKUP($B23,'LT02'!$B$11:$M$80,12,FALSE)="","",VLOOKUP($B23,'LT02'!$B$11:$M$80,12,FALSE)))))</f>
        <v>3.5</v>
      </c>
      <c r="M23" s="182">
        <f>IF(OR($L$6="",$L$7=""),"",IF($B23="","",IF(ISNA(VLOOKUP($B23,'LT02'!$B$11:$N$80,13,FALSE)),"",VLOOKUP($B23,'LT02'!$B$11:$N$80,13,FALSE))))</f>
        <v>5.3</v>
      </c>
      <c r="N23" s="183"/>
      <c r="O23" s="184" t="str">
        <f>IF(OR($L$6="",$L$7=""),"",IF($B23="","",IF(ISNA(VLOOKUP($B23,'LT02'!$B$11:$Q$80,16,FALSE)),"",VLOOKUP($B23,'LT02'!$B$11:$Q$80,16,FALSE))))</f>
        <v/>
      </c>
      <c r="P23" s="185">
        <f>IF(OR($P$6="",$P$7=""),"",IF($B23="","",IF(ISNA(VLOOKUP($B23,'LT03'!$B$11:$M$80,12,FALSE)),"",IF(VLOOKUP($B23,'LT03'!$B$11:$M$80,12,FALSE)="","",VLOOKUP($B23,'LT03'!$B$11:$M$80,12,FALSE)))))</f>
        <v>9</v>
      </c>
      <c r="Q23" s="182">
        <f>IF(OR($P$6="",$P$7=""),"",IF($B23="","",IF(ISNA(VLOOKUP($B23,'LT03'!$B$11:$N$80,13,FALSE)),"",VLOOKUP($B23,'LT03'!$B$11:$N$80,13,FALSE))))</f>
        <v>8.1</v>
      </c>
      <c r="R23" s="183"/>
      <c r="S23" s="184" t="str">
        <f>IF(OR($P$6="",$P$7=""),"",IF($B23="","",IF(ISNA(VLOOKUP($B23,'LT03'!$B$11:$Q$80,16,FALSE)),"",VLOOKUP($B23,'LT03'!$B$11:$Q$80,16,FALSE))))</f>
        <v/>
      </c>
      <c r="T23" s="185">
        <f>IF(OR($T$6="",$T$7=""),"",IF($B23="","",IF(ISNA(VLOOKUP($B23,'LT04'!$B$11:$M$80,12,FALSE)),"",IF(VLOOKUP($B23,'LT04'!$B$11:$M$80,12,FALSE)="","",VLOOKUP($B23,'LT04'!$B$11:$M$80,12,FALSE)))))</f>
        <v>5.3</v>
      </c>
      <c r="U23" s="182">
        <f>IF(OR($T$6="",$T$7=""),"",IF($B23="","",IF(ISNA(VLOOKUP($B23,'LT04'!$B$11:$N$80,13,FALSE)),"",VLOOKUP($B23,'LT04'!$B$11:$N$80,13,FALSE))))</f>
        <v>5</v>
      </c>
      <c r="V23" s="183"/>
      <c r="W23" s="184" t="str">
        <f>IF(OR($T$6="",$T$7=""),"",IF($B23="","",IF(ISNA(VLOOKUP($B23,'LT04'!$B$11:$Q$80,16,FALSE)),"",VLOOKUP($B23,'LT04'!$B$11:$Q$80,16,FALSE))))</f>
        <v/>
      </c>
      <c r="X23" s="185">
        <f>IF(OR($X$6="",$X$7=""),"",IF($B23="","",IF(ISNA(VLOOKUP($B23,'LT05'!$B$11:$M$80,12,FALSE)),"",IF(VLOOKUP($B23,'LT05'!$B$11:$M$80,12,FALSE)="","",VLOOKUP($B23,'LT05'!$B$11:$M$80,12,FALSE)))))</f>
        <v>7.5</v>
      </c>
      <c r="Y23" s="182">
        <f>IF(OR($X$6="",$X$7=""),"",IF($B23="","",IF(ISNA(VLOOKUP($B23,'LT05'!$B$11:$N$80,13,FALSE)),"",VLOOKUP($B23,'LT05'!$B$11:$N$80,13,FALSE))))</f>
        <v>7.4</v>
      </c>
      <c r="Z23" s="183"/>
      <c r="AA23" s="184" t="str">
        <f>IF(OR($X$6="",$X$7=""),"",IF($B23="","",IF(ISNA(VLOOKUP($B23,'LT05'!$B$11:$Q$80,16,FALSE)),"",VLOOKUP($B23,'LT05'!$B$11:$Q$80,16,FALSE))))</f>
        <v/>
      </c>
      <c r="AB23" s="185">
        <f>IF(OR($AB$6="",$AB$7=""),"",IF($B23="","",IF(ISNA(VLOOKUP($B23,'LT06'!$B$11:$M$80,12,FALSE)),"",IF(VLOOKUP($B23,'LT06'!$B$11:$M$80,12,FALSE)="","",VLOOKUP($B23,'LT06'!$B$11:$M$80,12,FALSE)))))</f>
        <v>1</v>
      </c>
      <c r="AC23" s="182">
        <f>IF(OR($AB$6="",$AB$7=""),"",IF($B23="","",IF(ISNA(VLOOKUP($B23,'LT06'!$B$11:$N$80,13,FALSE)),"",VLOOKUP($B23,'LT06'!$B$11:$N$80,13,FALSE))))</f>
        <v>3.6</v>
      </c>
      <c r="AD23" s="183"/>
      <c r="AE23" s="184" t="str">
        <f>IF(OR($AB$6="",$AB$7=""),"",IF($B23="","",IF(ISNA(VLOOKUP($B23,'LT06'!$B$11:$Q$80,16,FALSE)),"",VLOOKUP($B23,'LT06'!$B$11:$Q$80,16,FALSE))))</f>
        <v/>
      </c>
      <c r="AF23" s="185" t="str">
        <f>IF(OR($AF$6="",$AF$7=""),"",IF($B23="","",IF(ISNA(VLOOKUP($B23,'LT07'!$B$11:$M$80,12,FALSE)),"",IF(VLOOKUP($B23,'LT07'!$B$11:$M$80,12,FALSE)="","",VLOOKUP($B23,'LT07'!$B$11:$M$80,12,FALSE)))))</f>
        <v/>
      </c>
      <c r="AG23" s="182" t="str">
        <f>IF(OR($AF$6="",$AF$7=""),"",IF($B23="","",IF(ISNA(VLOOKUP($B23,'LT07'!$B$11:$N$80,13,FALSE)),"",VLOOKUP($B23,'LT07'!$B$11:$N$80,13,FALSE))))</f>
        <v/>
      </c>
      <c r="AH23" s="183"/>
      <c r="AI23" s="184" t="str">
        <f>IF(OR($AF$6="",$AF$7=""),"",IF($B23="","",IF(ISNA(VLOOKUP($B23,'LT07'!$B$11:$Q$80,16,FALSE)),"",VLOOKUP($B23,'LT07'!$B$11:$Q$80,16,FALSE))))</f>
        <v/>
      </c>
      <c r="AJ23" s="720"/>
      <c r="AK23" s="182">
        <f>IF(OR($AJ$6="",$AJ$7=""),"",IF($B23="","",IF(ISNA(VLOOKUP($B23,'DO AN'!$B$11:$L$80,11,FALSE)),"",IF(VLOOKUP($B23,'DO AN'!$B$11:$L$80,11,FALSE)="","",VLOOKUP($B23,'DO AN'!$B$11:$L$80,11,FALSE)))))</f>
        <v>5</v>
      </c>
      <c r="AL23" s="183"/>
      <c r="AM23" s="719"/>
      <c r="AN23" s="720"/>
      <c r="AO23" s="182">
        <f>IF(OR($AN$6="",$AN$7=""),"",IF($B23="","",IF(ISNA(VLOOKUP($B23,'TH01'!$B$11:$O$80,14,FALSE)),"",VLOOKUP($B23,'TH01'!$B$11:$O$80,14,FALSE))))</f>
        <v>6</v>
      </c>
      <c r="AP23" s="183"/>
      <c r="AQ23" s="719"/>
      <c r="AR23" s="720"/>
      <c r="AS23" s="182">
        <f>IF(OR($AR$6="",$AR$7=""),"",IF($B23="","",IF(ISNA(VLOOKUP($B23,'TH02'!$B$11:$O$80,14,FALSE)),"",VLOOKUP($B23,'TH02'!$B$11:$O$80,14,FALSE))))</f>
        <v>5.2</v>
      </c>
      <c r="AT23" s="183"/>
      <c r="AU23" s="719"/>
      <c r="AV23" s="720"/>
      <c r="AW23" s="182" t="str">
        <f>IF(OR($AV$6="",$AV$7=""),"",IF($B23="","",IF(ISNA(VLOOKUP($B23,'TH03'!$B$11:$O$80,14,FALSE)),"",VLOOKUP($B23,'TH03'!$B$11:$O$80,14,FALSE))))</f>
        <v/>
      </c>
      <c r="AX23" s="183"/>
      <c r="AY23" s="719"/>
      <c r="AZ23" s="186">
        <f t="shared" si="6"/>
        <v>5.54</v>
      </c>
      <c r="BA23" s="186" t="str">
        <f t="shared" si="7"/>
        <v/>
      </c>
      <c r="BB23" s="187">
        <v>56</v>
      </c>
      <c r="BC23" s="188" t="str">
        <f t="shared" si="8"/>
        <v>T.Bình</v>
      </c>
      <c r="BD23" s="188" t="str">
        <f t="shared" si="9"/>
        <v/>
      </c>
      <c r="BE23" s="188" t="str">
        <f t="shared" si="0"/>
        <v/>
      </c>
      <c r="BF23" s="186" t="str">
        <f t="shared" si="1"/>
        <v/>
      </c>
      <c r="BG23" s="548">
        <f t="shared" si="2"/>
        <v>15</v>
      </c>
      <c r="BH23" s="188">
        <f t="shared" si="3"/>
        <v>2</v>
      </c>
      <c r="BI23" s="188">
        <f t="shared" si="10"/>
        <v>15</v>
      </c>
      <c r="BJ23" s="188">
        <f t="shared" si="11"/>
        <v>2</v>
      </c>
      <c r="BK23" s="186">
        <f t="shared" si="12"/>
        <v>5.8</v>
      </c>
      <c r="BL23" s="186" t="str">
        <f t="shared" si="13"/>
        <v>BT</v>
      </c>
      <c r="BM23" s="186">
        <f t="shared" si="14"/>
        <v>5.8</v>
      </c>
      <c r="BN23" s="186" t="str">
        <f t="shared" si="15"/>
        <v>BT</v>
      </c>
      <c r="BO23" s="551" t="str">
        <f t="shared" si="16"/>
        <v/>
      </c>
      <c r="BP23" s="187"/>
      <c r="BQ23" s="691">
        <f t="shared" si="17"/>
        <v>3</v>
      </c>
      <c r="BR23" s="521">
        <f t="shared" si="18"/>
        <v>2.6</v>
      </c>
      <c r="BS23" s="521">
        <f t="shared" si="19"/>
        <v>3.5</v>
      </c>
      <c r="BT23" s="521">
        <f t="shared" si="20"/>
        <v>9</v>
      </c>
      <c r="BU23" s="521">
        <f t="shared" si="21"/>
        <v>5.3</v>
      </c>
      <c r="BV23" s="521">
        <f t="shared" si="22"/>
        <v>7.5</v>
      </c>
      <c r="BW23" s="521">
        <f t="shared" si="23"/>
        <v>1</v>
      </c>
      <c r="BX23" s="521" t="str">
        <f t="shared" si="24"/>
        <v/>
      </c>
      <c r="BY23" s="521">
        <f t="shared" si="25"/>
        <v>5</v>
      </c>
      <c r="BZ23" s="521">
        <f t="shared" si="26"/>
        <v>6</v>
      </c>
      <c r="CA23" s="521">
        <f t="shared" si="27"/>
        <v>5.2</v>
      </c>
      <c r="CB23" s="521" t="str">
        <f t="shared" si="28"/>
        <v/>
      </c>
      <c r="CC23" s="522">
        <f t="shared" si="29"/>
        <v>1</v>
      </c>
      <c r="CD23" s="521">
        <f t="shared" si="30"/>
        <v>4</v>
      </c>
      <c r="CE23" s="521">
        <f t="shared" si="31"/>
        <v>5.3</v>
      </c>
      <c r="CF23" s="521">
        <f t="shared" si="32"/>
        <v>8.1</v>
      </c>
      <c r="CG23" s="521">
        <f t="shared" si="33"/>
        <v>5</v>
      </c>
      <c r="CH23" s="521">
        <f t="shared" si="34"/>
        <v>7.4</v>
      </c>
      <c r="CI23" s="521">
        <f t="shared" si="35"/>
        <v>3.6</v>
      </c>
      <c r="CJ23" s="521" t="str">
        <f t="shared" si="36"/>
        <v/>
      </c>
      <c r="CK23" s="521">
        <f t="shared" si="37"/>
        <v>5</v>
      </c>
      <c r="CL23" s="521">
        <f t="shared" si="38"/>
        <v>6</v>
      </c>
      <c r="CM23" s="521">
        <f t="shared" si="39"/>
        <v>5.2</v>
      </c>
      <c r="CN23" s="521" t="str">
        <f t="shared" si="40"/>
        <v/>
      </c>
      <c r="CO23" s="523">
        <f t="shared" si="41"/>
        <v>5.54</v>
      </c>
      <c r="CP23" s="524">
        <f t="shared" si="42"/>
        <v>4</v>
      </c>
      <c r="CQ23" s="524">
        <f t="shared" si="43"/>
        <v>5.3</v>
      </c>
      <c r="CR23" s="524">
        <f t="shared" si="44"/>
        <v>8.1</v>
      </c>
      <c r="CS23" s="524">
        <f t="shared" si="45"/>
        <v>5</v>
      </c>
      <c r="CT23" s="524">
        <f t="shared" si="46"/>
        <v>7.4</v>
      </c>
      <c r="CU23" s="524" t="str">
        <f t="shared" si="47"/>
        <v/>
      </c>
      <c r="CV23" s="524" t="str">
        <f t="shared" si="48"/>
        <v/>
      </c>
      <c r="CW23" s="524">
        <f t="shared" si="49"/>
        <v>5</v>
      </c>
      <c r="CX23" s="524">
        <f t="shared" si="50"/>
        <v>6</v>
      </c>
      <c r="CY23" s="524">
        <f t="shared" si="51"/>
        <v>5.2</v>
      </c>
      <c r="CZ23" s="524" t="str">
        <f t="shared" si="52"/>
        <v/>
      </c>
      <c r="DA23" s="525">
        <f t="shared" si="4"/>
        <v>5.8</v>
      </c>
      <c r="DB23" s="182" t="str">
        <f>IF($K23="","",$K23)</f>
        <v/>
      </c>
      <c r="DC23" s="182" t="str">
        <f>IF($O23="","",$O23)</f>
        <v/>
      </c>
      <c r="DD23" s="182" t="str">
        <f>IF($S23="","",$S23)</f>
        <v/>
      </c>
      <c r="DE23" s="182" t="str">
        <f>IF($W23="","",$W23)</f>
        <v/>
      </c>
      <c r="DF23" s="182" t="str">
        <f>IF($AA23="","",$AA23)</f>
        <v/>
      </c>
      <c r="DG23" s="182" t="str">
        <f>IF($AE23="","",$AE23)</f>
        <v/>
      </c>
      <c r="DH23" s="182" t="str">
        <f>IF($AI23="","",$AI23)</f>
        <v/>
      </c>
      <c r="DI23" s="182" t="str">
        <f>IF($AM23="","",$AM23)</f>
        <v/>
      </c>
      <c r="DJ23" s="182" t="str">
        <f>IF($AQ23="","",$AQ23)</f>
        <v/>
      </c>
      <c r="DK23" s="182" t="str">
        <f>IF($AU23="","",$AU23)</f>
        <v/>
      </c>
      <c r="DL23" s="536" t="str">
        <f>IF($AY23="","",$AY23)</f>
        <v/>
      </c>
      <c r="DM23" s="533">
        <f t="shared" si="64"/>
        <v>4</v>
      </c>
      <c r="DN23" s="521">
        <f t="shared" si="65"/>
        <v>5.3</v>
      </c>
      <c r="DO23" s="521">
        <f t="shared" si="66"/>
        <v>8.1</v>
      </c>
      <c r="DP23" s="521">
        <f t="shared" si="67"/>
        <v>5</v>
      </c>
      <c r="DQ23" s="521">
        <f t="shared" si="68"/>
        <v>7.4</v>
      </c>
      <c r="DR23" s="521">
        <f t="shared" si="69"/>
        <v>3.6</v>
      </c>
      <c r="DS23" s="521" t="str">
        <f t="shared" si="70"/>
        <v/>
      </c>
      <c r="DT23" s="521">
        <f t="shared" si="71"/>
        <v>5</v>
      </c>
      <c r="DU23" s="521">
        <f t="shared" si="72"/>
        <v>6</v>
      </c>
      <c r="DV23" s="521">
        <f t="shared" si="73"/>
        <v>5.2</v>
      </c>
      <c r="DW23" s="521" t="str">
        <f t="shared" si="74"/>
        <v/>
      </c>
      <c r="DX23" s="538" t="str">
        <f t="shared" si="75"/>
        <v/>
      </c>
      <c r="DY23" s="540">
        <f t="shared" si="76"/>
        <v>4</v>
      </c>
      <c r="DZ23" s="540">
        <f t="shared" si="77"/>
        <v>5.3</v>
      </c>
      <c r="EA23" s="540">
        <f t="shared" si="78"/>
        <v>8.1</v>
      </c>
      <c r="EB23" s="540">
        <f t="shared" si="79"/>
        <v>5</v>
      </c>
      <c r="EC23" s="540">
        <f t="shared" si="80"/>
        <v>7.4</v>
      </c>
      <c r="ED23" s="540" t="str">
        <f t="shared" si="81"/>
        <v/>
      </c>
      <c r="EE23" s="540" t="str">
        <f t="shared" si="82"/>
        <v/>
      </c>
      <c r="EF23" s="540">
        <f t="shared" si="83"/>
        <v>5</v>
      </c>
      <c r="EG23" s="540">
        <f t="shared" si="84"/>
        <v>6</v>
      </c>
      <c r="EH23" s="540">
        <f t="shared" si="85"/>
        <v>5.2</v>
      </c>
      <c r="EI23" s="540" t="str">
        <f t="shared" si="86"/>
        <v/>
      </c>
      <c r="EJ23" s="545">
        <f t="shared" si="5"/>
        <v>5.8</v>
      </c>
      <c r="EK23" s="723">
        <f t="shared" si="87"/>
        <v>5.54</v>
      </c>
      <c r="EL23" s="490" t="str">
        <f>IF(B23="","",IF(ISNA(VLOOKUP($B23,'TH-CANHBAO-KQHT-13-14'!$B$2:$I$936,8,0)&lt;&gt;0),VLOOKUP($B23,'TH-CANHBAO-KQHT-13-14'!$B$2:$I$936,8,0),IF(VLOOKUP($B23,'TH-CANHBAO-KQHT-13-14'!$B$2:$I$936,8,0)=0,"",VLOOKUP($B23,'TH-CANHBAO-KQHT-13-14'!$B$2:$I$936,8,0))))</f>
        <v/>
      </c>
      <c r="EM23" s="490" t="str">
        <f>IF($B23="","",IF(ISNA(VLOOKUP($B23,'TH-CANHBAO-KQHT-13-14'!$B$2:$J$936,9,0)&lt;&gt;0),VLOOKUP($B23,'TH-CANHBAO-KQHT-13-14'!$B$2:$J$936,8,0),IF(VLOOKUP($B23,'TH-CANHBAO-KQHT-13-14'!$B$2:$J$936,9,0)=0,"",VLOOKUP($B23,'TH-CANHBAO-KQHT-13-14'!$B$2:$J$936,9,0))))</f>
        <v/>
      </c>
      <c r="EN23" s="490" t="str">
        <f>IF($B23="","",IF($B23=HKI!$B23,HKI!$BF23,""))</f>
        <v/>
      </c>
      <c r="EO23" s="490" t="str">
        <f t="shared" si="88"/>
        <v/>
      </c>
    </row>
    <row r="24" spans="1:145" s="190" customFormat="1" ht="30" customHeight="1">
      <c r="A24" s="774">
        <f>IF($B24="","",SUBTOTAL(3,$B$11:B24))</f>
        <v>14</v>
      </c>
      <c r="B24" s="97" t="s">
        <v>1997</v>
      </c>
      <c r="C24" s="176" t="str">
        <f>IF($B24="","",VLOOKUP($B24,'DS LOP HKII'!$B$2:$D$936,2,0))</f>
        <v>Cao Trùng</v>
      </c>
      <c r="D24" s="177" t="str">
        <f>IF($B24="","",VLOOKUP($B24,'DS LOP HKII'!$B$2:$D$936,3,0))</f>
        <v>Dương</v>
      </c>
      <c r="E24" s="178"/>
      <c r="F24" s="179"/>
      <c r="G24" s="180">
        <v>0</v>
      </c>
      <c r="H24" s="181">
        <f>IF(OR($H$6="",$H$7=""),"",IF($B24="","",IF(ISNA(VLOOKUP($B24,'LT01'!$B$11:$M$80,12,FALSE)),"",IF(VLOOKUP($B24,'LT01'!$B$11:$M$80,12,FALSE)="","",VLOOKUP($B24,'LT01'!$B$11:$M$80,12,FALSE)))))</f>
        <v>5.2</v>
      </c>
      <c r="I24" s="182">
        <f>IF(OR($H$6="",$H$7=""),"",IF($B24="","",IF(ISNA(VLOOKUP($B24,'LT01'!$B$11:$N$80,13,FALSE)),"",VLOOKUP($B24,'LT01'!$B$11:$N$80,13,FALSE))))</f>
        <v>6.7</v>
      </c>
      <c r="J24" s="183"/>
      <c r="K24" s="184" t="str">
        <f>IF(OR($H$6="",$H$7=""),"",IF($B24="","",IF(ISNA(VLOOKUP($B24,'LT01'!$B$11:$Q$80,16,FALSE)),"",IF(VLOOKUP($B24,'LT01'!$B$11:$Q$80,16,FALSE)="","",VLOOKUP($B24,'LT01'!$B$11:$Q$80,16,FALSE)))))</f>
        <v/>
      </c>
      <c r="L24" s="185">
        <f>IF(OR($L$6="",$L$7=""),"",IF($B24="","",IF(ISNA(VLOOKUP($B24,'LT02'!$B$11:$M$80,12,FALSE)),"",IF(VLOOKUP($B24,'LT02'!$B$11:$M$80,12,FALSE)="","",VLOOKUP($B24,'LT02'!$B$11:$M$80,12,FALSE)))))</f>
        <v>4.5</v>
      </c>
      <c r="M24" s="182">
        <f>IF(OR($L$6="",$L$7=""),"",IF($B24="","",IF(ISNA(VLOOKUP($B24,'LT02'!$B$11:$N$80,13,FALSE)),"",VLOOKUP($B24,'LT02'!$B$11:$N$80,13,FALSE))))</f>
        <v>6.1</v>
      </c>
      <c r="N24" s="183"/>
      <c r="O24" s="184" t="str">
        <f>IF(OR($L$6="",$L$7=""),"",IF($B24="","",IF(ISNA(VLOOKUP($B24,'LT02'!$B$11:$Q$80,16,FALSE)),"",VLOOKUP($B24,'LT02'!$B$11:$Q$80,16,FALSE))))</f>
        <v/>
      </c>
      <c r="P24" s="185">
        <f>IF(OR($P$6="",$P$7=""),"",IF($B24="","",IF(ISNA(VLOOKUP($B24,'LT03'!$B$11:$M$80,12,FALSE)),"",IF(VLOOKUP($B24,'LT03'!$B$11:$M$80,12,FALSE)="","",VLOOKUP($B24,'LT03'!$B$11:$M$80,12,FALSE)))))</f>
        <v>7</v>
      </c>
      <c r="Q24" s="182">
        <f>IF(OR($P$6="",$P$7=""),"",IF($B24="","",IF(ISNA(VLOOKUP($B24,'LT03'!$B$11:$N$80,13,FALSE)),"",VLOOKUP($B24,'LT03'!$B$11:$N$80,13,FALSE))))</f>
        <v>7</v>
      </c>
      <c r="R24" s="183"/>
      <c r="S24" s="184" t="str">
        <f>IF(OR($P$6="",$P$7=""),"",IF($B24="","",IF(ISNA(VLOOKUP($B24,'LT03'!$B$11:$Q$80,16,FALSE)),"",VLOOKUP($B24,'LT03'!$B$11:$Q$80,16,FALSE))))</f>
        <v/>
      </c>
      <c r="T24" s="185">
        <f>IF(OR($T$6="",$T$7=""),"",IF($B24="","",IF(ISNA(VLOOKUP($B24,'LT04'!$B$11:$M$80,12,FALSE)),"",IF(VLOOKUP($B24,'LT04'!$B$11:$M$80,12,FALSE)="","",VLOOKUP($B24,'LT04'!$B$11:$M$80,12,FALSE)))))</f>
        <v>7</v>
      </c>
      <c r="U24" s="182">
        <f>IF(OR($T$6="",$T$7=""),"",IF($B24="","",IF(ISNA(VLOOKUP($B24,'LT04'!$B$11:$N$80,13,FALSE)),"",VLOOKUP($B24,'LT04'!$B$11:$N$80,13,FALSE))))</f>
        <v>6.8</v>
      </c>
      <c r="V24" s="183"/>
      <c r="W24" s="184" t="str">
        <f>IF(OR($T$6="",$T$7=""),"",IF($B24="","",IF(ISNA(VLOOKUP($B24,'LT04'!$B$11:$Q$80,16,FALSE)),"",VLOOKUP($B24,'LT04'!$B$11:$Q$80,16,FALSE))))</f>
        <v/>
      </c>
      <c r="X24" s="185">
        <f>IF(OR($X$6="",$X$7=""),"",IF($B24="","",IF(ISNA(VLOOKUP($B24,'LT05'!$B$11:$M$80,12,FALSE)),"",IF(VLOOKUP($B24,'LT05'!$B$11:$M$80,12,FALSE)="","",VLOOKUP($B24,'LT05'!$B$11:$M$80,12,FALSE)))))</f>
        <v>9</v>
      </c>
      <c r="Y24" s="182">
        <f>IF(OR($X$6="",$X$7=""),"",IF($B24="","",IF(ISNA(VLOOKUP($B24,'LT05'!$B$11:$N$80,13,FALSE)),"",VLOOKUP($B24,'LT05'!$B$11:$N$80,13,FALSE))))</f>
        <v>8.8000000000000007</v>
      </c>
      <c r="Z24" s="183"/>
      <c r="AA24" s="184" t="str">
        <f>IF(OR($X$6="",$X$7=""),"",IF($B24="","",IF(ISNA(VLOOKUP($B24,'LT05'!$B$11:$Q$80,16,FALSE)),"",VLOOKUP($B24,'LT05'!$B$11:$Q$80,16,FALSE))))</f>
        <v/>
      </c>
      <c r="AB24" s="185">
        <f>IF(OR($AB$6="",$AB$7=""),"",IF($B24="","",IF(ISNA(VLOOKUP($B24,'LT06'!$B$11:$M$80,12,FALSE)),"",IF(VLOOKUP($B24,'LT06'!$B$11:$M$80,12,FALSE)="","",VLOOKUP($B24,'LT06'!$B$11:$M$80,12,FALSE)))))</f>
        <v>6</v>
      </c>
      <c r="AC24" s="182">
        <f>IF(OR($AB$6="",$AB$7=""),"",IF($B24="","",IF(ISNA(VLOOKUP($B24,'LT06'!$B$11:$N$80,13,FALSE)),"",VLOOKUP($B24,'LT06'!$B$11:$N$80,13,FALSE))))</f>
        <v>6.3</v>
      </c>
      <c r="AD24" s="183"/>
      <c r="AE24" s="184" t="str">
        <f>IF(OR($AB$6="",$AB$7=""),"",IF($B24="","",IF(ISNA(VLOOKUP($B24,'LT06'!$B$11:$Q$80,16,FALSE)),"",VLOOKUP($B24,'LT06'!$B$11:$Q$80,16,FALSE))))</f>
        <v/>
      </c>
      <c r="AF24" s="185" t="str">
        <f>IF(OR($AF$6="",$AF$7=""),"",IF($B24="","",IF(ISNA(VLOOKUP($B24,'LT07'!$B$11:$M$80,12,FALSE)),"",IF(VLOOKUP($B24,'LT07'!$B$11:$M$80,12,FALSE)="","",VLOOKUP($B24,'LT07'!$B$11:$M$80,12,FALSE)))))</f>
        <v/>
      </c>
      <c r="AG24" s="182" t="str">
        <f>IF(OR($AF$6="",$AF$7=""),"",IF($B24="","",IF(ISNA(VLOOKUP($B24,'LT07'!$B$11:$N$80,13,FALSE)),"",VLOOKUP($B24,'LT07'!$B$11:$N$80,13,FALSE))))</f>
        <v/>
      </c>
      <c r="AH24" s="183"/>
      <c r="AI24" s="184" t="str">
        <f>IF(OR($AF$6="",$AF$7=""),"",IF($B24="","",IF(ISNA(VLOOKUP($B24,'LT07'!$B$11:$Q$80,16,FALSE)),"",VLOOKUP($B24,'LT07'!$B$11:$Q$80,16,FALSE))))</f>
        <v/>
      </c>
      <c r="AJ24" s="720"/>
      <c r="AK24" s="182">
        <f>IF(OR($AJ$6="",$AJ$7=""),"",IF($B24="","",IF(ISNA(VLOOKUP($B24,'DO AN'!$B$11:$L$80,11,FALSE)),"",IF(VLOOKUP($B24,'DO AN'!$B$11:$L$80,11,FALSE)="","",VLOOKUP($B24,'DO AN'!$B$11:$L$80,11,FALSE)))))</f>
        <v>8</v>
      </c>
      <c r="AL24" s="183"/>
      <c r="AM24" s="719"/>
      <c r="AN24" s="720"/>
      <c r="AO24" s="182">
        <f>IF(OR($AN$6="",$AN$7=""),"",IF($B24="","",IF(ISNA(VLOOKUP($B24,'TH01'!$B$11:$O$80,14,FALSE)),"",VLOOKUP($B24,'TH01'!$B$11:$O$80,14,FALSE))))</f>
        <v>6.8</v>
      </c>
      <c r="AP24" s="183"/>
      <c r="AQ24" s="719"/>
      <c r="AR24" s="720"/>
      <c r="AS24" s="182">
        <f>IF(OR($AR$6="",$AR$7=""),"",IF($B24="","",IF(ISNA(VLOOKUP($B24,'TH02'!$B$11:$O$80,14,FALSE)),"",VLOOKUP($B24,'TH02'!$B$11:$O$80,14,FALSE))))</f>
        <v>5.8</v>
      </c>
      <c r="AT24" s="183"/>
      <c r="AU24" s="719"/>
      <c r="AV24" s="720"/>
      <c r="AW24" s="182" t="str">
        <f>IF(OR($AV$6="",$AV$7=""),"",IF($B24="","",IF(ISNA(VLOOKUP($B24,'TH03'!$B$11:$O$80,14,FALSE)),"",VLOOKUP($B24,'TH03'!$B$11:$O$80,14,FALSE))))</f>
        <v/>
      </c>
      <c r="AX24" s="183"/>
      <c r="AY24" s="719"/>
      <c r="AZ24" s="186">
        <f t="shared" si="6"/>
        <v>6.86</v>
      </c>
      <c r="BA24" s="186" t="str">
        <f t="shared" si="7"/>
        <v/>
      </c>
      <c r="BB24" s="187">
        <v>80</v>
      </c>
      <c r="BC24" s="188" t="str">
        <f t="shared" si="8"/>
        <v>T.Bình</v>
      </c>
      <c r="BD24" s="188" t="str">
        <f t="shared" si="9"/>
        <v/>
      </c>
      <c r="BE24" s="188" t="str">
        <f t="shared" si="0"/>
        <v/>
      </c>
      <c r="BF24" s="186" t="str">
        <f t="shared" si="1"/>
        <v/>
      </c>
      <c r="BG24" s="548">
        <f t="shared" si="2"/>
        <v>17</v>
      </c>
      <c r="BH24" s="188">
        <f t="shared" si="3"/>
        <v>0</v>
      </c>
      <c r="BI24" s="188">
        <f t="shared" si="10"/>
        <v>17</v>
      </c>
      <c r="BJ24" s="188">
        <f t="shared" si="11"/>
        <v>0</v>
      </c>
      <c r="BK24" s="186">
        <f t="shared" si="12"/>
        <v>6.86</v>
      </c>
      <c r="BL24" s="186" t="str">
        <f t="shared" si="13"/>
        <v>BT</v>
      </c>
      <c r="BM24" s="186">
        <f t="shared" si="14"/>
        <v>6.86</v>
      </c>
      <c r="BN24" s="186" t="str">
        <f t="shared" si="15"/>
        <v>BT</v>
      </c>
      <c r="BO24" s="551" t="str">
        <f t="shared" si="16"/>
        <v/>
      </c>
      <c r="BP24" s="187"/>
      <c r="BQ24" s="691">
        <f t="shared" si="17"/>
        <v>1</v>
      </c>
      <c r="BR24" s="521">
        <f t="shared" si="18"/>
        <v>5.2</v>
      </c>
      <c r="BS24" s="521">
        <f t="shared" si="19"/>
        <v>4.5</v>
      </c>
      <c r="BT24" s="521">
        <f t="shared" si="20"/>
        <v>7</v>
      </c>
      <c r="BU24" s="521">
        <f t="shared" si="21"/>
        <v>7</v>
      </c>
      <c r="BV24" s="521">
        <f t="shared" si="22"/>
        <v>9</v>
      </c>
      <c r="BW24" s="521">
        <f t="shared" si="23"/>
        <v>6</v>
      </c>
      <c r="BX24" s="521" t="str">
        <f t="shared" si="24"/>
        <v/>
      </c>
      <c r="BY24" s="521">
        <f t="shared" si="25"/>
        <v>8</v>
      </c>
      <c r="BZ24" s="521">
        <f t="shared" si="26"/>
        <v>6.8</v>
      </c>
      <c r="CA24" s="521">
        <f t="shared" si="27"/>
        <v>5.8</v>
      </c>
      <c r="CB24" s="521" t="str">
        <f t="shared" si="28"/>
        <v/>
      </c>
      <c r="CC24" s="522">
        <f t="shared" si="29"/>
        <v>0</v>
      </c>
      <c r="CD24" s="521">
        <f t="shared" si="30"/>
        <v>6.7</v>
      </c>
      <c r="CE24" s="521">
        <f t="shared" si="31"/>
        <v>6.1</v>
      </c>
      <c r="CF24" s="521">
        <f t="shared" si="32"/>
        <v>7</v>
      </c>
      <c r="CG24" s="521">
        <f t="shared" si="33"/>
        <v>6.8</v>
      </c>
      <c r="CH24" s="521">
        <f t="shared" si="34"/>
        <v>8.8000000000000007</v>
      </c>
      <c r="CI24" s="521">
        <f t="shared" si="35"/>
        <v>6.3</v>
      </c>
      <c r="CJ24" s="521" t="str">
        <f t="shared" si="36"/>
        <v/>
      </c>
      <c r="CK24" s="521">
        <f t="shared" si="37"/>
        <v>8</v>
      </c>
      <c r="CL24" s="521">
        <f t="shared" si="38"/>
        <v>6.8</v>
      </c>
      <c r="CM24" s="521">
        <f t="shared" si="39"/>
        <v>5.8</v>
      </c>
      <c r="CN24" s="521" t="str">
        <f t="shared" si="40"/>
        <v/>
      </c>
      <c r="CO24" s="523">
        <f t="shared" si="41"/>
        <v>6.86</v>
      </c>
      <c r="CP24" s="524">
        <f t="shared" si="42"/>
        <v>6.7</v>
      </c>
      <c r="CQ24" s="524">
        <f t="shared" si="43"/>
        <v>6.1</v>
      </c>
      <c r="CR24" s="524">
        <f t="shared" si="44"/>
        <v>7</v>
      </c>
      <c r="CS24" s="524">
        <f t="shared" si="45"/>
        <v>6.8</v>
      </c>
      <c r="CT24" s="524">
        <f t="shared" si="46"/>
        <v>8.8000000000000007</v>
      </c>
      <c r="CU24" s="524">
        <f t="shared" si="47"/>
        <v>6.3</v>
      </c>
      <c r="CV24" s="524" t="str">
        <f t="shared" si="48"/>
        <v/>
      </c>
      <c r="CW24" s="524">
        <f t="shared" si="49"/>
        <v>8</v>
      </c>
      <c r="CX24" s="524">
        <f t="shared" si="50"/>
        <v>6.8</v>
      </c>
      <c r="CY24" s="524">
        <f t="shared" si="51"/>
        <v>5.8</v>
      </c>
      <c r="CZ24" s="524" t="str">
        <f t="shared" si="52"/>
        <v/>
      </c>
      <c r="DA24" s="525">
        <f t="shared" si="4"/>
        <v>6.86</v>
      </c>
      <c r="DB24" s="182" t="str">
        <f t="shared" si="53"/>
        <v/>
      </c>
      <c r="DC24" s="182" t="str">
        <f t="shared" si="54"/>
        <v/>
      </c>
      <c r="DD24" s="182" t="str">
        <f t="shared" si="55"/>
        <v/>
      </c>
      <c r="DE24" s="182" t="str">
        <f t="shared" si="56"/>
        <v/>
      </c>
      <c r="DF24" s="182" t="str">
        <f t="shared" si="57"/>
        <v/>
      </c>
      <c r="DG24" s="182" t="str">
        <f t="shared" si="58"/>
        <v/>
      </c>
      <c r="DH24" s="182" t="str">
        <f t="shared" si="59"/>
        <v/>
      </c>
      <c r="DI24" s="182" t="str">
        <f t="shared" si="60"/>
        <v/>
      </c>
      <c r="DJ24" s="182" t="str">
        <f t="shared" si="61"/>
        <v/>
      </c>
      <c r="DK24" s="182" t="str">
        <f t="shared" si="62"/>
        <v/>
      </c>
      <c r="DL24" s="536" t="str">
        <f t="shared" si="63"/>
        <v/>
      </c>
      <c r="DM24" s="533">
        <f t="shared" si="64"/>
        <v>6.7</v>
      </c>
      <c r="DN24" s="521">
        <f t="shared" si="65"/>
        <v>6.1</v>
      </c>
      <c r="DO24" s="521">
        <f t="shared" si="66"/>
        <v>7</v>
      </c>
      <c r="DP24" s="521">
        <f t="shared" si="67"/>
        <v>6.8</v>
      </c>
      <c r="DQ24" s="521">
        <f t="shared" si="68"/>
        <v>8.8000000000000007</v>
      </c>
      <c r="DR24" s="521">
        <f t="shared" si="69"/>
        <v>6.3</v>
      </c>
      <c r="DS24" s="521" t="str">
        <f t="shared" si="70"/>
        <v/>
      </c>
      <c r="DT24" s="521">
        <f t="shared" si="71"/>
        <v>8</v>
      </c>
      <c r="DU24" s="521">
        <f t="shared" si="72"/>
        <v>6.8</v>
      </c>
      <c r="DV24" s="521">
        <f t="shared" si="73"/>
        <v>5.8</v>
      </c>
      <c r="DW24" s="521" t="str">
        <f t="shared" si="74"/>
        <v/>
      </c>
      <c r="DX24" s="538" t="str">
        <f t="shared" si="75"/>
        <v/>
      </c>
      <c r="DY24" s="540">
        <f t="shared" si="76"/>
        <v>6.7</v>
      </c>
      <c r="DZ24" s="540">
        <f t="shared" si="77"/>
        <v>6.1</v>
      </c>
      <c r="EA24" s="540">
        <f t="shared" si="78"/>
        <v>7</v>
      </c>
      <c r="EB24" s="540">
        <f t="shared" si="79"/>
        <v>6.8</v>
      </c>
      <c r="EC24" s="540">
        <f t="shared" si="80"/>
        <v>8.8000000000000007</v>
      </c>
      <c r="ED24" s="540">
        <f t="shared" si="81"/>
        <v>6.3</v>
      </c>
      <c r="EE24" s="540" t="str">
        <f t="shared" si="82"/>
        <v/>
      </c>
      <c r="EF24" s="540">
        <f t="shared" si="83"/>
        <v>8</v>
      </c>
      <c r="EG24" s="540">
        <f t="shared" si="84"/>
        <v>6.8</v>
      </c>
      <c r="EH24" s="540">
        <f t="shared" si="85"/>
        <v>5.8</v>
      </c>
      <c r="EI24" s="540" t="str">
        <f t="shared" si="86"/>
        <v/>
      </c>
      <c r="EJ24" s="545">
        <f t="shared" si="5"/>
        <v>6.86</v>
      </c>
      <c r="EK24" s="723">
        <f t="shared" si="87"/>
        <v>6.86</v>
      </c>
      <c r="EL24" s="490" t="str">
        <f>IF(B24="","",IF(ISNA(VLOOKUP($B24,'TH-CANHBAO-KQHT-13-14'!$B$2:$I$936,8,0)&lt;&gt;0),VLOOKUP($B24,'TH-CANHBAO-KQHT-13-14'!$B$2:$I$936,8,0),IF(VLOOKUP($B24,'TH-CANHBAO-KQHT-13-14'!$B$2:$I$936,8,0)=0,"",VLOOKUP($B24,'TH-CANHBAO-KQHT-13-14'!$B$2:$I$936,8,0))))</f>
        <v/>
      </c>
      <c r="EM24" s="490" t="str">
        <f>IF($B24="","",IF(ISNA(VLOOKUP($B24,'TH-CANHBAO-KQHT-13-14'!$B$2:$J$936,9,0)&lt;&gt;0),VLOOKUP($B24,'TH-CANHBAO-KQHT-13-14'!$B$2:$J$936,8,0),IF(VLOOKUP($B24,'TH-CANHBAO-KQHT-13-14'!$B$2:$J$936,9,0)=0,"",VLOOKUP($B24,'TH-CANHBAO-KQHT-13-14'!$B$2:$J$936,9,0))))</f>
        <v/>
      </c>
      <c r="EN24" s="490" t="str">
        <f>IF($B24="","",IF($B24=HKI!$B24,HKI!$BF24,""))</f>
        <v/>
      </c>
      <c r="EO24" s="490" t="str">
        <f t="shared" si="88"/>
        <v/>
      </c>
    </row>
    <row r="25" spans="1:145" s="190" customFormat="1" ht="30" customHeight="1">
      <c r="A25" s="774">
        <f>IF($B25="","",SUBTOTAL(3,$B$11:B25))</f>
        <v>15</v>
      </c>
      <c r="B25" s="97" t="s">
        <v>2000</v>
      </c>
      <c r="C25" s="176" t="str">
        <f>IF($B25="","",VLOOKUP($B25,'DS LOP HKII'!$B$2:$D$936,2,0))</f>
        <v>Hoàng Văn</v>
      </c>
      <c r="D25" s="177" t="str">
        <f>IF($B25="","",VLOOKUP($B25,'DS LOP HKII'!$B$2:$D$936,3,0))</f>
        <v>Duy</v>
      </c>
      <c r="E25" s="178"/>
      <c r="F25" s="179"/>
      <c r="G25" s="180">
        <v>11</v>
      </c>
      <c r="H25" s="181">
        <f>IF(OR($H$6="",$H$7=""),"",IF($B25="","",IF(ISNA(VLOOKUP($B25,'LT01'!$B$11:$M$80,12,FALSE)),"",IF(VLOOKUP($B25,'LT01'!$B$11:$M$80,12,FALSE)="","",VLOOKUP($B25,'LT01'!$B$11:$M$80,12,FALSE)))))</f>
        <v>4.2</v>
      </c>
      <c r="I25" s="182">
        <f>IF(OR($H$6="",$H$7=""),"",IF($B25="","",IF(ISNA(VLOOKUP($B25,'LT01'!$B$11:$N$80,13,FALSE)),"",VLOOKUP($B25,'LT01'!$B$11:$N$80,13,FALSE))))</f>
        <v>4.5999999999999996</v>
      </c>
      <c r="J25" s="183"/>
      <c r="K25" s="184" t="str">
        <f>IF(OR($H$6="",$H$7=""),"",IF($B25="","",IF(ISNA(VLOOKUP($B25,'LT01'!$B$11:$Q$80,16,FALSE)),"",IF(VLOOKUP($B25,'LT01'!$B$11:$Q$80,16,FALSE)="","",VLOOKUP($B25,'LT01'!$B$11:$Q$80,16,FALSE)))))</f>
        <v/>
      </c>
      <c r="L25" s="185">
        <f>IF(OR($L$6="",$L$7=""),"",IF($B25="","",IF(ISNA(VLOOKUP($B25,'LT02'!$B$11:$M$80,12,FALSE)),"",IF(VLOOKUP($B25,'LT02'!$B$11:$M$80,12,FALSE)="","",VLOOKUP($B25,'LT02'!$B$11:$M$80,12,FALSE)))))</f>
        <v>1.5</v>
      </c>
      <c r="M25" s="182">
        <f>IF(OR($L$6="",$L$7=""),"",IF($B25="","",IF(ISNA(VLOOKUP($B25,'LT02'!$B$11:$N$80,13,FALSE)),"",VLOOKUP($B25,'LT02'!$B$11:$N$80,13,FALSE))))</f>
        <v>3</v>
      </c>
      <c r="N25" s="183"/>
      <c r="O25" s="184" t="str">
        <f>IF(OR($L$6="",$L$7=""),"",IF($B25="","",IF(ISNA(VLOOKUP($B25,'LT02'!$B$11:$Q$80,16,FALSE)),"",VLOOKUP($B25,'LT02'!$B$11:$Q$80,16,FALSE))))</f>
        <v/>
      </c>
      <c r="P25" s="185">
        <f>IF(OR($P$6="",$P$7=""),"",IF($B25="","",IF(ISNA(VLOOKUP($B25,'LT03'!$B$11:$M$80,12,FALSE)),"",IF(VLOOKUP($B25,'LT03'!$B$11:$M$80,12,FALSE)="","",VLOOKUP($B25,'LT03'!$B$11:$M$80,12,FALSE)))))</f>
        <v>7.5</v>
      </c>
      <c r="Q25" s="182">
        <f>IF(OR($P$6="",$P$7=""),"",IF($B25="","",IF(ISNA(VLOOKUP($B25,'LT03'!$B$11:$N$80,13,FALSE)),"",VLOOKUP($B25,'LT03'!$B$11:$N$80,13,FALSE))))</f>
        <v>6.8</v>
      </c>
      <c r="R25" s="183"/>
      <c r="S25" s="184" t="str">
        <f>IF(OR($P$6="",$P$7=""),"",IF($B25="","",IF(ISNA(VLOOKUP($B25,'LT03'!$B$11:$Q$80,16,FALSE)),"",VLOOKUP($B25,'LT03'!$B$11:$Q$80,16,FALSE))))</f>
        <v/>
      </c>
      <c r="T25" s="185">
        <f>IF(OR($T$6="",$T$7=""),"",IF($B25="","",IF(ISNA(VLOOKUP($B25,'LT04'!$B$11:$M$80,12,FALSE)),"",IF(VLOOKUP($B25,'LT04'!$B$11:$M$80,12,FALSE)="","",VLOOKUP($B25,'LT04'!$B$11:$M$80,12,FALSE)))))</f>
        <v>5</v>
      </c>
      <c r="U25" s="182">
        <f>IF(OR($T$6="",$T$7=""),"",IF($B25="","",IF(ISNA(VLOOKUP($B25,'LT04'!$B$11:$N$80,13,FALSE)),"",VLOOKUP($B25,'LT04'!$B$11:$N$80,13,FALSE))))</f>
        <v>5.6</v>
      </c>
      <c r="V25" s="183"/>
      <c r="W25" s="184" t="str">
        <f>IF(OR($T$6="",$T$7=""),"",IF($B25="","",IF(ISNA(VLOOKUP($B25,'LT04'!$B$11:$Q$80,16,FALSE)),"",VLOOKUP($B25,'LT04'!$B$11:$Q$80,16,FALSE))))</f>
        <v/>
      </c>
      <c r="X25" s="185">
        <f>IF(OR($X$6="",$X$7=""),"",IF($B25="","",IF(ISNA(VLOOKUP($B25,'LT05'!$B$11:$M$80,12,FALSE)),"",IF(VLOOKUP($B25,'LT05'!$B$11:$M$80,12,FALSE)="","",VLOOKUP($B25,'LT05'!$B$11:$M$80,12,FALSE)))))</f>
        <v>6.5</v>
      </c>
      <c r="Y25" s="182">
        <f>IF(OR($X$6="",$X$7=""),"",IF($B25="","",IF(ISNA(VLOOKUP($B25,'LT05'!$B$11:$N$80,13,FALSE)),"",VLOOKUP($B25,'LT05'!$B$11:$N$80,13,FALSE))))</f>
        <v>5.8</v>
      </c>
      <c r="Z25" s="183"/>
      <c r="AA25" s="184" t="str">
        <f>IF(OR($X$6="",$X$7=""),"",IF($B25="","",IF(ISNA(VLOOKUP($B25,'LT05'!$B$11:$Q$80,16,FALSE)),"",VLOOKUP($B25,'LT05'!$B$11:$Q$80,16,FALSE))))</f>
        <v/>
      </c>
      <c r="AB25" s="185">
        <f>IF(OR($AB$6="",$AB$7=""),"",IF($B25="","",IF(ISNA(VLOOKUP($B25,'LT06'!$B$11:$M$80,12,FALSE)),"",IF(VLOOKUP($B25,'LT06'!$B$11:$M$80,12,FALSE)="","",VLOOKUP($B25,'LT06'!$B$11:$M$80,12,FALSE)))))</f>
        <v>2.2999999999999998</v>
      </c>
      <c r="AC25" s="182">
        <f>IF(OR($AB$6="",$AB$7=""),"",IF($B25="","",IF(ISNA(VLOOKUP($B25,'LT06'!$B$11:$N$80,13,FALSE)),"",VLOOKUP($B25,'LT06'!$B$11:$N$80,13,FALSE))))</f>
        <v>4</v>
      </c>
      <c r="AD25" s="183"/>
      <c r="AE25" s="184" t="str">
        <f>IF(OR($AB$6="",$AB$7=""),"",IF($B25="","",IF(ISNA(VLOOKUP($B25,'LT06'!$B$11:$Q$80,16,FALSE)),"",VLOOKUP($B25,'LT06'!$B$11:$Q$80,16,FALSE))))</f>
        <v/>
      </c>
      <c r="AF25" s="185" t="str">
        <f>IF(OR($AF$6="",$AF$7=""),"",IF($B25="","",IF(ISNA(VLOOKUP($B25,'LT07'!$B$11:$M$80,12,FALSE)),"",IF(VLOOKUP($B25,'LT07'!$B$11:$M$80,12,FALSE)="","",VLOOKUP($B25,'LT07'!$B$11:$M$80,12,FALSE)))))</f>
        <v/>
      </c>
      <c r="AG25" s="182" t="str">
        <f>IF(OR($AF$6="",$AF$7=""),"",IF($B25="","",IF(ISNA(VLOOKUP($B25,'LT07'!$B$11:$N$80,13,FALSE)),"",VLOOKUP($B25,'LT07'!$B$11:$N$80,13,FALSE))))</f>
        <v/>
      </c>
      <c r="AH25" s="183"/>
      <c r="AI25" s="184" t="str">
        <f>IF(OR($AF$6="",$AF$7=""),"",IF($B25="","",IF(ISNA(VLOOKUP($B25,'LT07'!$B$11:$Q$80,16,FALSE)),"",VLOOKUP($B25,'LT07'!$B$11:$Q$80,16,FALSE))))</f>
        <v/>
      </c>
      <c r="AJ25" s="720"/>
      <c r="AK25" s="182">
        <f>IF(OR($AJ$6="",$AJ$7=""),"",IF($B25="","",IF(ISNA(VLOOKUP($B25,'DO AN'!$B$11:$L$80,11,FALSE)),"",IF(VLOOKUP($B25,'DO AN'!$B$11:$L$80,11,FALSE)="","",VLOOKUP($B25,'DO AN'!$B$11:$L$80,11,FALSE)))))</f>
        <v>0</v>
      </c>
      <c r="AL25" s="183"/>
      <c r="AM25" s="719"/>
      <c r="AN25" s="720"/>
      <c r="AO25" s="182">
        <f>IF(OR($AN$6="",$AN$7=""),"",IF($B25="","",IF(ISNA(VLOOKUP($B25,'TH01'!$B$11:$O$80,14,FALSE)),"",VLOOKUP($B25,'TH01'!$B$11:$O$80,14,FALSE))))</f>
        <v>5</v>
      </c>
      <c r="AP25" s="183"/>
      <c r="AQ25" s="719"/>
      <c r="AR25" s="720"/>
      <c r="AS25" s="182">
        <f>IF(OR($AR$6="",$AR$7=""),"",IF($B25="","",IF(ISNA(VLOOKUP($B25,'TH02'!$B$11:$O$80,14,FALSE)),"",VLOOKUP($B25,'TH02'!$B$11:$O$80,14,FALSE))))</f>
        <v>5.2</v>
      </c>
      <c r="AT25" s="183"/>
      <c r="AU25" s="719"/>
      <c r="AV25" s="720"/>
      <c r="AW25" s="182" t="str">
        <f>IF(OR($AV$6="",$AV$7=""),"",IF($B25="","",IF(ISNA(VLOOKUP($B25,'TH03'!$B$11:$O$80,14,FALSE)),"",VLOOKUP($B25,'TH03'!$B$11:$O$80,14,FALSE))))</f>
        <v/>
      </c>
      <c r="AX25" s="183"/>
      <c r="AY25" s="719"/>
      <c r="AZ25" s="186">
        <f t="shared" si="6"/>
        <v>4.71</v>
      </c>
      <c r="BA25" s="186" t="str">
        <f t="shared" si="7"/>
        <v/>
      </c>
      <c r="BB25" s="187">
        <v>32</v>
      </c>
      <c r="BC25" s="188" t="str">
        <f t="shared" si="8"/>
        <v>TB Yếu</v>
      </c>
      <c r="BD25" s="188" t="str">
        <f t="shared" si="9"/>
        <v/>
      </c>
      <c r="BE25" s="188" t="str">
        <f t="shared" si="0"/>
        <v/>
      </c>
      <c r="BF25" s="186" t="str">
        <f t="shared" si="1"/>
        <v/>
      </c>
      <c r="BG25" s="548">
        <f t="shared" si="2"/>
        <v>14</v>
      </c>
      <c r="BH25" s="188">
        <f t="shared" si="3"/>
        <v>3</v>
      </c>
      <c r="BI25" s="188">
        <f t="shared" si="10"/>
        <v>14</v>
      </c>
      <c r="BJ25" s="188">
        <f t="shared" si="11"/>
        <v>3</v>
      </c>
      <c r="BK25" s="186">
        <f t="shared" si="12"/>
        <v>5.29</v>
      </c>
      <c r="BL25" s="186" t="str">
        <f t="shared" si="13"/>
        <v>Yếu</v>
      </c>
      <c r="BM25" s="186">
        <f t="shared" si="14"/>
        <v>5.29</v>
      </c>
      <c r="BN25" s="186" t="str">
        <f t="shared" si="15"/>
        <v>Yếu</v>
      </c>
      <c r="BO25" s="551" t="str">
        <f t="shared" si="16"/>
        <v/>
      </c>
      <c r="BP25" s="187"/>
      <c r="BQ25" s="691">
        <f t="shared" si="17"/>
        <v>4</v>
      </c>
      <c r="BR25" s="521">
        <f t="shared" si="18"/>
        <v>4.2</v>
      </c>
      <c r="BS25" s="521">
        <f t="shared" si="19"/>
        <v>1.5</v>
      </c>
      <c r="BT25" s="521">
        <f t="shared" si="20"/>
        <v>7.5</v>
      </c>
      <c r="BU25" s="521">
        <f t="shared" si="21"/>
        <v>5</v>
      </c>
      <c r="BV25" s="521">
        <f t="shared" si="22"/>
        <v>6.5</v>
      </c>
      <c r="BW25" s="521">
        <f t="shared" si="23"/>
        <v>2.2999999999999998</v>
      </c>
      <c r="BX25" s="521" t="str">
        <f t="shared" si="24"/>
        <v/>
      </c>
      <c r="BY25" s="521">
        <f t="shared" si="25"/>
        <v>0</v>
      </c>
      <c r="BZ25" s="521">
        <f t="shared" si="26"/>
        <v>5</v>
      </c>
      <c r="CA25" s="521">
        <f t="shared" si="27"/>
        <v>5.2</v>
      </c>
      <c r="CB25" s="521" t="str">
        <f t="shared" si="28"/>
        <v/>
      </c>
      <c r="CC25" s="522">
        <f t="shared" si="29"/>
        <v>2</v>
      </c>
      <c r="CD25" s="521">
        <f t="shared" si="30"/>
        <v>4.5999999999999996</v>
      </c>
      <c r="CE25" s="521">
        <f t="shared" si="31"/>
        <v>3</v>
      </c>
      <c r="CF25" s="521">
        <f t="shared" si="32"/>
        <v>6.8</v>
      </c>
      <c r="CG25" s="521">
        <f t="shared" si="33"/>
        <v>5.6</v>
      </c>
      <c r="CH25" s="521">
        <f t="shared" si="34"/>
        <v>5.8</v>
      </c>
      <c r="CI25" s="521">
        <f t="shared" si="35"/>
        <v>4</v>
      </c>
      <c r="CJ25" s="521" t="str">
        <f t="shared" si="36"/>
        <v/>
      </c>
      <c r="CK25" s="521">
        <f t="shared" si="37"/>
        <v>0</v>
      </c>
      <c r="CL25" s="521">
        <f t="shared" si="38"/>
        <v>5</v>
      </c>
      <c r="CM25" s="521">
        <f t="shared" si="39"/>
        <v>5.2</v>
      </c>
      <c r="CN25" s="521" t="str">
        <f t="shared" si="40"/>
        <v/>
      </c>
      <c r="CO25" s="523">
        <f t="shared" si="41"/>
        <v>4.71</v>
      </c>
      <c r="CP25" s="524">
        <f t="shared" si="42"/>
        <v>4.5999999999999996</v>
      </c>
      <c r="CQ25" s="524" t="str">
        <f t="shared" si="43"/>
        <v/>
      </c>
      <c r="CR25" s="524">
        <f t="shared" si="44"/>
        <v>6.8</v>
      </c>
      <c r="CS25" s="524">
        <f t="shared" si="45"/>
        <v>5.6</v>
      </c>
      <c r="CT25" s="524">
        <f t="shared" si="46"/>
        <v>5.8</v>
      </c>
      <c r="CU25" s="524">
        <f t="shared" si="47"/>
        <v>4</v>
      </c>
      <c r="CV25" s="524" t="str">
        <f t="shared" si="48"/>
        <v/>
      </c>
      <c r="CW25" s="524" t="str">
        <f t="shared" si="49"/>
        <v/>
      </c>
      <c r="CX25" s="524">
        <f t="shared" si="50"/>
        <v>5</v>
      </c>
      <c r="CY25" s="524">
        <f t="shared" si="51"/>
        <v>5.2</v>
      </c>
      <c r="CZ25" s="524" t="str">
        <f t="shared" si="52"/>
        <v/>
      </c>
      <c r="DA25" s="525">
        <f t="shared" si="4"/>
        <v>5.29</v>
      </c>
      <c r="DB25" s="182" t="str">
        <f>IF($K25="","",$K25)</f>
        <v/>
      </c>
      <c r="DC25" s="182" t="str">
        <f>IF($O25="","",$O25)</f>
        <v/>
      </c>
      <c r="DD25" s="182" t="str">
        <f>IF($S25="","",$S25)</f>
        <v/>
      </c>
      <c r="DE25" s="182" t="str">
        <f>IF($W25="","",$W25)</f>
        <v/>
      </c>
      <c r="DF25" s="182" t="str">
        <f>IF($AA25="","",$AA25)</f>
        <v/>
      </c>
      <c r="DG25" s="182" t="str">
        <f>IF($AE25="","",$AE25)</f>
        <v/>
      </c>
      <c r="DH25" s="182" t="str">
        <f>IF($AI25="","",$AI25)</f>
        <v/>
      </c>
      <c r="DI25" s="182" t="str">
        <f>IF($AM25="","",$AM25)</f>
        <v/>
      </c>
      <c r="DJ25" s="182" t="str">
        <f>IF($AQ25="","",$AQ25)</f>
        <v/>
      </c>
      <c r="DK25" s="182" t="str">
        <f>IF($AU25="","",$AU25)</f>
        <v/>
      </c>
      <c r="DL25" s="536" t="str">
        <f>IF($AY25="","",$AY25)</f>
        <v/>
      </c>
      <c r="DM25" s="533">
        <f t="shared" si="64"/>
        <v>4.5999999999999996</v>
      </c>
      <c r="DN25" s="521">
        <f t="shared" si="65"/>
        <v>3</v>
      </c>
      <c r="DO25" s="521">
        <f t="shared" si="66"/>
        <v>6.8</v>
      </c>
      <c r="DP25" s="521">
        <f t="shared" si="67"/>
        <v>5.6</v>
      </c>
      <c r="DQ25" s="521">
        <f t="shared" si="68"/>
        <v>5.8</v>
      </c>
      <c r="DR25" s="521">
        <f t="shared" si="69"/>
        <v>4</v>
      </c>
      <c r="DS25" s="521" t="str">
        <f t="shared" si="70"/>
        <v/>
      </c>
      <c r="DT25" s="521">
        <f t="shared" si="71"/>
        <v>0</v>
      </c>
      <c r="DU25" s="521">
        <f t="shared" si="72"/>
        <v>5</v>
      </c>
      <c r="DV25" s="521">
        <f t="shared" si="73"/>
        <v>5.2</v>
      </c>
      <c r="DW25" s="521" t="str">
        <f t="shared" si="74"/>
        <v/>
      </c>
      <c r="DX25" s="538" t="str">
        <f t="shared" si="75"/>
        <v/>
      </c>
      <c r="DY25" s="540">
        <f t="shared" si="76"/>
        <v>4.5999999999999996</v>
      </c>
      <c r="DZ25" s="540" t="str">
        <f t="shared" si="77"/>
        <v/>
      </c>
      <c r="EA25" s="540">
        <f t="shared" si="78"/>
        <v>6.8</v>
      </c>
      <c r="EB25" s="540">
        <f t="shared" si="79"/>
        <v>5.6</v>
      </c>
      <c r="EC25" s="540">
        <f t="shared" si="80"/>
        <v>5.8</v>
      </c>
      <c r="ED25" s="540">
        <f t="shared" si="81"/>
        <v>4</v>
      </c>
      <c r="EE25" s="540" t="str">
        <f t="shared" si="82"/>
        <v/>
      </c>
      <c r="EF25" s="540" t="str">
        <f t="shared" si="83"/>
        <v/>
      </c>
      <c r="EG25" s="540">
        <f t="shared" si="84"/>
        <v>5</v>
      </c>
      <c r="EH25" s="540">
        <f t="shared" si="85"/>
        <v>5.2</v>
      </c>
      <c r="EI25" s="540" t="str">
        <f t="shared" si="86"/>
        <v/>
      </c>
      <c r="EJ25" s="545">
        <f t="shared" si="5"/>
        <v>5.29</v>
      </c>
      <c r="EK25" s="723">
        <f t="shared" si="87"/>
        <v>4.71</v>
      </c>
      <c r="EL25" s="490" t="str">
        <f>IF(B25="","",IF(ISNA(VLOOKUP($B25,'TH-CANHBAO-KQHT-13-14'!$B$2:$I$936,8,0)&lt;&gt;0),VLOOKUP($B25,'TH-CANHBAO-KQHT-13-14'!$B$2:$I$936,8,0),IF(VLOOKUP($B25,'TH-CANHBAO-KQHT-13-14'!$B$2:$I$936,8,0)=0,"",VLOOKUP($B25,'TH-CANHBAO-KQHT-13-14'!$B$2:$I$936,8,0))))</f>
        <v/>
      </c>
      <c r="EM25" s="490" t="str">
        <f>IF($B25="","",IF(ISNA(VLOOKUP($B25,'TH-CANHBAO-KQHT-13-14'!$B$2:$J$936,9,0)&lt;&gt;0),VLOOKUP($B25,'TH-CANHBAO-KQHT-13-14'!$B$2:$J$936,8,0),IF(VLOOKUP($B25,'TH-CANHBAO-KQHT-13-14'!$B$2:$J$936,9,0)=0,"",VLOOKUP($B25,'TH-CANHBAO-KQHT-13-14'!$B$2:$J$936,9,0))))</f>
        <v/>
      </c>
      <c r="EN25" s="490" t="str">
        <f>IF($B25="","",IF($B25=HKI!$B25,HKI!$BF25,""))</f>
        <v/>
      </c>
      <c r="EO25" s="490" t="str">
        <f t="shared" si="88"/>
        <v/>
      </c>
    </row>
    <row r="26" spans="1:145" s="190" customFormat="1" ht="30" customHeight="1">
      <c r="A26" s="774">
        <f>IF($B26="","",SUBTOTAL(3,$B$11:B26))</f>
        <v>16</v>
      </c>
      <c r="B26" s="97" t="s">
        <v>2002</v>
      </c>
      <c r="C26" s="176" t="str">
        <f>IF($B26="","",VLOOKUP($B26,'DS LOP HKII'!$B$2:$D$936,2,0))</f>
        <v>Lâm Văn</v>
      </c>
      <c r="D26" s="177" t="str">
        <f>IF($B26="","",VLOOKUP($B26,'DS LOP HKII'!$B$2:$D$936,3,0))</f>
        <v>Duy</v>
      </c>
      <c r="E26" s="178"/>
      <c r="F26" s="179"/>
      <c r="G26" s="180">
        <v>9</v>
      </c>
      <c r="H26" s="181">
        <f>IF(OR($H$6="",$H$7=""),"",IF($B26="","",IF(ISNA(VLOOKUP($B26,'LT01'!$B$11:$M$80,12,FALSE)),"",IF(VLOOKUP($B26,'LT01'!$B$11:$M$80,12,FALSE)="","",VLOOKUP($B26,'LT01'!$B$11:$M$80,12,FALSE)))))</f>
        <v>4</v>
      </c>
      <c r="I26" s="182">
        <f>IF(OR($H$6="",$H$7=""),"",IF($B26="","",IF(ISNA(VLOOKUP($B26,'LT01'!$B$11:$N$80,13,FALSE)),"",VLOOKUP($B26,'LT01'!$B$11:$N$80,13,FALSE))))</f>
        <v>5</v>
      </c>
      <c r="J26" s="183"/>
      <c r="K26" s="184" t="str">
        <f>IF(OR($H$6="",$H$7=""),"",IF($B26="","",IF(ISNA(VLOOKUP($B26,'LT01'!$B$11:$Q$80,16,FALSE)),"",IF(VLOOKUP($B26,'LT01'!$B$11:$Q$80,16,FALSE)="","",VLOOKUP($B26,'LT01'!$B$11:$Q$80,16,FALSE)))))</f>
        <v/>
      </c>
      <c r="L26" s="185">
        <f>IF(OR($L$6="",$L$7=""),"",IF($B26="","",IF(ISNA(VLOOKUP($B26,'LT02'!$B$11:$M$80,12,FALSE)),"",IF(VLOOKUP($B26,'LT02'!$B$11:$M$80,12,FALSE)="","",VLOOKUP($B26,'LT02'!$B$11:$M$80,12,FALSE)))))</f>
        <v>6</v>
      </c>
      <c r="M26" s="182">
        <f>IF(OR($L$6="",$L$7=""),"",IF($B26="","",IF(ISNA(VLOOKUP($B26,'LT02'!$B$11:$N$80,13,FALSE)),"",VLOOKUP($B26,'LT02'!$B$11:$N$80,13,FALSE))))</f>
        <v>5.3</v>
      </c>
      <c r="N26" s="183"/>
      <c r="O26" s="184" t="str">
        <f>IF(OR($L$6="",$L$7=""),"",IF($B26="","",IF(ISNA(VLOOKUP($B26,'LT02'!$B$11:$Q$80,16,FALSE)),"",VLOOKUP($B26,'LT02'!$B$11:$Q$80,16,FALSE))))</f>
        <v/>
      </c>
      <c r="P26" s="185">
        <f>IF(OR($P$6="",$P$7=""),"",IF($B26="","",IF(ISNA(VLOOKUP($B26,'LT03'!$B$11:$M$80,12,FALSE)),"",IF(VLOOKUP($B26,'LT03'!$B$11:$M$80,12,FALSE)="","",VLOOKUP($B26,'LT03'!$B$11:$M$80,12,FALSE)))))</f>
        <v>7</v>
      </c>
      <c r="Q26" s="182">
        <f>IF(OR($P$6="",$P$7=""),"",IF($B26="","",IF(ISNA(VLOOKUP($B26,'LT03'!$B$11:$N$80,13,FALSE)),"",VLOOKUP($B26,'LT03'!$B$11:$N$80,13,FALSE))))</f>
        <v>6.8</v>
      </c>
      <c r="R26" s="183"/>
      <c r="S26" s="184" t="str">
        <f>IF(OR($P$6="",$P$7=""),"",IF($B26="","",IF(ISNA(VLOOKUP($B26,'LT03'!$B$11:$Q$80,16,FALSE)),"",VLOOKUP($B26,'LT03'!$B$11:$Q$80,16,FALSE))))</f>
        <v/>
      </c>
      <c r="T26" s="185">
        <f>IF(OR($T$6="",$T$7=""),"",IF($B26="","",IF(ISNA(VLOOKUP($B26,'LT04'!$B$11:$M$80,12,FALSE)),"",IF(VLOOKUP($B26,'LT04'!$B$11:$M$80,12,FALSE)="","",VLOOKUP($B26,'LT04'!$B$11:$M$80,12,FALSE)))))</f>
        <v>3.5</v>
      </c>
      <c r="U26" s="182">
        <f>IF(OR($T$6="",$T$7=""),"",IF($B26="","",IF(ISNA(VLOOKUP($B26,'LT04'!$B$11:$N$80,13,FALSE)),"",VLOOKUP($B26,'LT04'!$B$11:$N$80,13,FALSE))))</f>
        <v>4.8</v>
      </c>
      <c r="V26" s="183"/>
      <c r="W26" s="184" t="str">
        <f>IF(OR($T$6="",$T$7=""),"",IF($B26="","",IF(ISNA(VLOOKUP($B26,'LT04'!$B$11:$Q$80,16,FALSE)),"",VLOOKUP($B26,'LT04'!$B$11:$Q$80,16,FALSE))))</f>
        <v/>
      </c>
      <c r="X26" s="185">
        <f>IF(OR($X$6="",$X$7=""),"",IF($B26="","",IF(ISNA(VLOOKUP($B26,'LT05'!$B$11:$M$80,12,FALSE)),"",IF(VLOOKUP($B26,'LT05'!$B$11:$M$80,12,FALSE)="","",VLOOKUP($B26,'LT05'!$B$11:$M$80,12,FALSE)))))</f>
        <v>3.3</v>
      </c>
      <c r="Y26" s="182">
        <f>IF(OR($X$6="",$X$7=""),"",IF($B26="","",IF(ISNA(VLOOKUP($B26,'LT05'!$B$11:$N$80,13,FALSE)),"",VLOOKUP($B26,'LT05'!$B$11:$N$80,13,FALSE))))</f>
        <v>5.7</v>
      </c>
      <c r="Z26" s="183"/>
      <c r="AA26" s="184" t="str">
        <f>IF(OR($X$6="",$X$7=""),"",IF($B26="","",IF(ISNA(VLOOKUP($B26,'LT05'!$B$11:$Q$80,16,FALSE)),"",VLOOKUP($B26,'LT05'!$B$11:$Q$80,16,FALSE))))</f>
        <v/>
      </c>
      <c r="AB26" s="185">
        <f>IF(OR($AB$6="",$AB$7=""),"",IF($B26="","",IF(ISNA(VLOOKUP($B26,'LT06'!$B$11:$M$80,12,FALSE)),"",IF(VLOOKUP($B26,'LT06'!$B$11:$M$80,12,FALSE)="","",VLOOKUP($B26,'LT06'!$B$11:$M$80,12,FALSE)))))</f>
        <v>3</v>
      </c>
      <c r="AC26" s="182">
        <f>IF(OR($AB$6="",$AB$7=""),"",IF($B26="","",IF(ISNA(VLOOKUP($B26,'LT06'!$B$11:$N$80,13,FALSE)),"",VLOOKUP($B26,'LT06'!$B$11:$N$80,13,FALSE))))</f>
        <v>3.8</v>
      </c>
      <c r="AD26" s="183"/>
      <c r="AE26" s="184" t="str">
        <f>IF(OR($AB$6="",$AB$7=""),"",IF($B26="","",IF(ISNA(VLOOKUP($B26,'LT06'!$B$11:$Q$80,16,FALSE)),"",VLOOKUP($B26,'LT06'!$B$11:$Q$80,16,FALSE))))</f>
        <v/>
      </c>
      <c r="AF26" s="185" t="str">
        <f>IF(OR($AF$6="",$AF$7=""),"",IF($B26="","",IF(ISNA(VLOOKUP($B26,'LT07'!$B$11:$M$80,12,FALSE)),"",IF(VLOOKUP($B26,'LT07'!$B$11:$M$80,12,FALSE)="","",VLOOKUP($B26,'LT07'!$B$11:$M$80,12,FALSE)))))</f>
        <v/>
      </c>
      <c r="AG26" s="182" t="str">
        <f>IF(OR($AF$6="",$AF$7=""),"",IF($B26="","",IF(ISNA(VLOOKUP($B26,'LT07'!$B$11:$N$80,13,FALSE)),"",VLOOKUP($B26,'LT07'!$B$11:$N$80,13,FALSE))))</f>
        <v/>
      </c>
      <c r="AH26" s="183"/>
      <c r="AI26" s="184" t="str">
        <f>IF(OR($AF$6="",$AF$7=""),"",IF($B26="","",IF(ISNA(VLOOKUP($B26,'LT07'!$B$11:$Q$80,16,FALSE)),"",VLOOKUP($B26,'LT07'!$B$11:$Q$80,16,FALSE))))</f>
        <v/>
      </c>
      <c r="AJ26" s="720"/>
      <c r="AK26" s="182">
        <f>IF(OR($AJ$6="",$AJ$7=""),"",IF($B26="","",IF(ISNA(VLOOKUP($B26,'DO AN'!$B$11:$L$80,11,FALSE)),"",IF(VLOOKUP($B26,'DO AN'!$B$11:$L$80,11,FALSE)="","",VLOOKUP($B26,'DO AN'!$B$11:$L$80,11,FALSE)))))</f>
        <v>2</v>
      </c>
      <c r="AL26" s="183"/>
      <c r="AM26" s="719"/>
      <c r="AN26" s="720"/>
      <c r="AO26" s="182">
        <f>IF(OR($AN$6="",$AN$7=""),"",IF($B26="","",IF(ISNA(VLOOKUP($B26,'TH01'!$B$11:$O$80,14,FALSE)),"",VLOOKUP($B26,'TH01'!$B$11:$O$80,14,FALSE))))</f>
        <v>7</v>
      </c>
      <c r="AP26" s="183"/>
      <c r="AQ26" s="719"/>
      <c r="AR26" s="720"/>
      <c r="AS26" s="182">
        <f>IF(OR($AR$6="",$AR$7=""),"",IF($B26="","",IF(ISNA(VLOOKUP($B26,'TH02'!$B$11:$O$80,14,FALSE)),"",VLOOKUP($B26,'TH02'!$B$11:$O$80,14,FALSE))))</f>
        <v>5.4</v>
      </c>
      <c r="AT26" s="183"/>
      <c r="AU26" s="719"/>
      <c r="AV26" s="720"/>
      <c r="AW26" s="182" t="str">
        <f>IF(OR($AV$6="",$AV$7=""),"",IF($B26="","",IF(ISNA(VLOOKUP($B26,'TH03'!$B$11:$O$80,14,FALSE)),"",VLOOKUP($B26,'TH03'!$B$11:$O$80,14,FALSE))))</f>
        <v/>
      </c>
      <c r="AX26" s="183"/>
      <c r="AY26" s="719"/>
      <c r="AZ26" s="186">
        <f t="shared" si="6"/>
        <v>5.27</v>
      </c>
      <c r="BA26" s="186" t="str">
        <f t="shared" si="7"/>
        <v/>
      </c>
      <c r="BB26" s="187">
        <v>56</v>
      </c>
      <c r="BC26" s="188" t="str">
        <f t="shared" si="8"/>
        <v>TB Yếu</v>
      </c>
      <c r="BD26" s="188" t="str">
        <f t="shared" si="9"/>
        <v/>
      </c>
      <c r="BE26" s="188" t="str">
        <f t="shared" si="0"/>
        <v/>
      </c>
      <c r="BF26" s="186" t="str">
        <f t="shared" si="1"/>
        <v/>
      </c>
      <c r="BG26" s="548">
        <f t="shared" si="2"/>
        <v>14</v>
      </c>
      <c r="BH26" s="188">
        <f t="shared" si="3"/>
        <v>3</v>
      </c>
      <c r="BI26" s="188">
        <f t="shared" si="10"/>
        <v>14</v>
      </c>
      <c r="BJ26" s="188">
        <f t="shared" si="11"/>
        <v>3</v>
      </c>
      <c r="BK26" s="186">
        <f t="shared" si="12"/>
        <v>5.71</v>
      </c>
      <c r="BL26" s="186" t="str">
        <f t="shared" si="13"/>
        <v>BT</v>
      </c>
      <c r="BM26" s="186">
        <f t="shared" si="14"/>
        <v>5.71</v>
      </c>
      <c r="BN26" s="186" t="str">
        <f t="shared" si="15"/>
        <v>BT</v>
      </c>
      <c r="BO26" s="551" t="str">
        <f t="shared" si="16"/>
        <v/>
      </c>
      <c r="BP26" s="187"/>
      <c r="BQ26" s="691">
        <f t="shared" si="17"/>
        <v>5</v>
      </c>
      <c r="BR26" s="521">
        <f t="shared" si="18"/>
        <v>4</v>
      </c>
      <c r="BS26" s="521">
        <f t="shared" si="19"/>
        <v>6</v>
      </c>
      <c r="BT26" s="521">
        <f t="shared" si="20"/>
        <v>7</v>
      </c>
      <c r="BU26" s="521">
        <f t="shared" si="21"/>
        <v>3.5</v>
      </c>
      <c r="BV26" s="521">
        <f t="shared" si="22"/>
        <v>3.3</v>
      </c>
      <c r="BW26" s="521">
        <f t="shared" si="23"/>
        <v>3</v>
      </c>
      <c r="BX26" s="521" t="str">
        <f t="shared" si="24"/>
        <v/>
      </c>
      <c r="BY26" s="521">
        <f t="shared" si="25"/>
        <v>2</v>
      </c>
      <c r="BZ26" s="521">
        <f t="shared" si="26"/>
        <v>7</v>
      </c>
      <c r="CA26" s="521">
        <f t="shared" si="27"/>
        <v>5.4</v>
      </c>
      <c r="CB26" s="521" t="str">
        <f t="shared" si="28"/>
        <v/>
      </c>
      <c r="CC26" s="522">
        <f t="shared" si="29"/>
        <v>2</v>
      </c>
      <c r="CD26" s="521">
        <f t="shared" si="30"/>
        <v>5</v>
      </c>
      <c r="CE26" s="521">
        <f t="shared" si="31"/>
        <v>5.3</v>
      </c>
      <c r="CF26" s="521">
        <f t="shared" si="32"/>
        <v>6.8</v>
      </c>
      <c r="CG26" s="521">
        <f t="shared" si="33"/>
        <v>4.8</v>
      </c>
      <c r="CH26" s="521">
        <f t="shared" si="34"/>
        <v>5.7</v>
      </c>
      <c r="CI26" s="521">
        <f t="shared" si="35"/>
        <v>3.8</v>
      </c>
      <c r="CJ26" s="521" t="str">
        <f t="shared" si="36"/>
        <v/>
      </c>
      <c r="CK26" s="521">
        <f t="shared" si="37"/>
        <v>2</v>
      </c>
      <c r="CL26" s="521">
        <f t="shared" si="38"/>
        <v>7</v>
      </c>
      <c r="CM26" s="521">
        <f t="shared" si="39"/>
        <v>5.4</v>
      </c>
      <c r="CN26" s="521" t="str">
        <f t="shared" si="40"/>
        <v/>
      </c>
      <c r="CO26" s="523">
        <f t="shared" si="41"/>
        <v>5.27</v>
      </c>
      <c r="CP26" s="524">
        <f t="shared" si="42"/>
        <v>5</v>
      </c>
      <c r="CQ26" s="524">
        <f t="shared" si="43"/>
        <v>5.3</v>
      </c>
      <c r="CR26" s="524">
        <f t="shared" si="44"/>
        <v>6.8</v>
      </c>
      <c r="CS26" s="524">
        <f t="shared" si="45"/>
        <v>4.8</v>
      </c>
      <c r="CT26" s="524">
        <f t="shared" si="46"/>
        <v>5.7</v>
      </c>
      <c r="CU26" s="524" t="str">
        <f t="shared" si="47"/>
        <v/>
      </c>
      <c r="CV26" s="524" t="str">
        <f t="shared" si="48"/>
        <v/>
      </c>
      <c r="CW26" s="524" t="str">
        <f t="shared" si="49"/>
        <v/>
      </c>
      <c r="CX26" s="524">
        <f t="shared" si="50"/>
        <v>7</v>
      </c>
      <c r="CY26" s="524">
        <f t="shared" si="51"/>
        <v>5.4</v>
      </c>
      <c r="CZ26" s="524" t="str">
        <f t="shared" si="52"/>
        <v/>
      </c>
      <c r="DA26" s="525">
        <f t="shared" si="4"/>
        <v>5.71</v>
      </c>
      <c r="DB26" s="182" t="str">
        <f t="shared" si="53"/>
        <v/>
      </c>
      <c r="DC26" s="182" t="str">
        <f t="shared" si="54"/>
        <v/>
      </c>
      <c r="DD26" s="182" t="str">
        <f t="shared" si="55"/>
        <v/>
      </c>
      <c r="DE26" s="182" t="str">
        <f t="shared" si="56"/>
        <v/>
      </c>
      <c r="DF26" s="182" t="str">
        <f t="shared" si="57"/>
        <v/>
      </c>
      <c r="DG26" s="182" t="str">
        <f t="shared" si="58"/>
        <v/>
      </c>
      <c r="DH26" s="182" t="str">
        <f t="shared" si="59"/>
        <v/>
      </c>
      <c r="DI26" s="182" t="str">
        <f t="shared" si="60"/>
        <v/>
      </c>
      <c r="DJ26" s="182" t="str">
        <f t="shared" si="61"/>
        <v/>
      </c>
      <c r="DK26" s="182" t="str">
        <f t="shared" si="62"/>
        <v/>
      </c>
      <c r="DL26" s="536" t="str">
        <f t="shared" si="63"/>
        <v/>
      </c>
      <c r="DM26" s="533">
        <f t="shared" si="64"/>
        <v>5</v>
      </c>
      <c r="DN26" s="521">
        <f t="shared" si="65"/>
        <v>5.3</v>
      </c>
      <c r="DO26" s="521">
        <f t="shared" si="66"/>
        <v>6.8</v>
      </c>
      <c r="DP26" s="521">
        <f t="shared" si="67"/>
        <v>4.8</v>
      </c>
      <c r="DQ26" s="521">
        <f t="shared" si="68"/>
        <v>5.7</v>
      </c>
      <c r="DR26" s="521">
        <f t="shared" si="69"/>
        <v>3.8</v>
      </c>
      <c r="DS26" s="521" t="str">
        <f t="shared" si="70"/>
        <v/>
      </c>
      <c r="DT26" s="521">
        <f t="shared" si="71"/>
        <v>2</v>
      </c>
      <c r="DU26" s="521">
        <f t="shared" si="72"/>
        <v>7</v>
      </c>
      <c r="DV26" s="521">
        <f t="shared" si="73"/>
        <v>5.4</v>
      </c>
      <c r="DW26" s="521" t="str">
        <f t="shared" si="74"/>
        <v/>
      </c>
      <c r="DX26" s="538" t="str">
        <f t="shared" si="75"/>
        <v/>
      </c>
      <c r="DY26" s="540">
        <f t="shared" si="76"/>
        <v>5</v>
      </c>
      <c r="DZ26" s="540">
        <f t="shared" si="77"/>
        <v>5.3</v>
      </c>
      <c r="EA26" s="540">
        <f t="shared" si="78"/>
        <v>6.8</v>
      </c>
      <c r="EB26" s="540">
        <f t="shared" si="79"/>
        <v>4.8</v>
      </c>
      <c r="EC26" s="540">
        <f t="shared" si="80"/>
        <v>5.7</v>
      </c>
      <c r="ED26" s="540" t="str">
        <f t="shared" si="81"/>
        <v/>
      </c>
      <c r="EE26" s="540" t="str">
        <f t="shared" si="82"/>
        <v/>
      </c>
      <c r="EF26" s="540" t="str">
        <f t="shared" si="83"/>
        <v/>
      </c>
      <c r="EG26" s="540">
        <f t="shared" si="84"/>
        <v>7</v>
      </c>
      <c r="EH26" s="540">
        <f t="shared" si="85"/>
        <v>5.4</v>
      </c>
      <c r="EI26" s="540" t="str">
        <f t="shared" si="86"/>
        <v/>
      </c>
      <c r="EJ26" s="545">
        <f t="shared" si="5"/>
        <v>5.71</v>
      </c>
      <c r="EK26" s="723">
        <f t="shared" si="87"/>
        <v>5.27</v>
      </c>
      <c r="EL26" s="490" t="str">
        <f>IF(B26="","",IF(ISNA(VLOOKUP($B26,'TH-CANHBAO-KQHT-13-14'!$B$2:$I$936,8,0)&lt;&gt;0),VLOOKUP($B26,'TH-CANHBAO-KQHT-13-14'!$B$2:$I$936,8,0),IF(VLOOKUP($B26,'TH-CANHBAO-KQHT-13-14'!$B$2:$I$936,8,0)=0,"",VLOOKUP($B26,'TH-CANHBAO-KQHT-13-14'!$B$2:$I$936,8,0))))</f>
        <v/>
      </c>
      <c r="EM26" s="490" t="str">
        <f>IF($B26="","",IF(ISNA(VLOOKUP($B26,'TH-CANHBAO-KQHT-13-14'!$B$2:$J$936,9,0)&lt;&gt;0),VLOOKUP($B26,'TH-CANHBAO-KQHT-13-14'!$B$2:$J$936,8,0),IF(VLOOKUP($B26,'TH-CANHBAO-KQHT-13-14'!$B$2:$J$936,9,0)=0,"",VLOOKUP($B26,'TH-CANHBAO-KQHT-13-14'!$B$2:$J$936,9,0))))</f>
        <v/>
      </c>
      <c r="EN26" s="490" t="str">
        <f>IF($B26="","",IF($B26=HKI!$B26,HKI!$BF26,""))</f>
        <v/>
      </c>
      <c r="EO26" s="490" t="str">
        <f t="shared" si="88"/>
        <v/>
      </c>
    </row>
    <row r="27" spans="1:145" s="190" customFormat="1" ht="30" customHeight="1">
      <c r="A27" s="774">
        <f>IF($B27="","",SUBTOTAL(3,$B$11:B27))</f>
        <v>17</v>
      </c>
      <c r="B27" s="97" t="s">
        <v>1741</v>
      </c>
      <c r="C27" s="176" t="str">
        <f>IF($B27="","",VLOOKUP($B27,'DS LOP HKII'!$B$2:$D$936,2,0))</f>
        <v xml:space="preserve">Trương Văn </v>
      </c>
      <c r="D27" s="177" t="str">
        <f>IF($B27="","",VLOOKUP($B27,'DS LOP HKII'!$B$2:$D$936,3,0))</f>
        <v>Đạt</v>
      </c>
      <c r="E27" s="178"/>
      <c r="F27" s="179"/>
      <c r="G27" s="180">
        <v>4</v>
      </c>
      <c r="H27" s="181">
        <f>IF(OR($H$6="",$H$7=""),"",IF($B27="","",IF(ISNA(VLOOKUP($B27,'LT01'!$B$11:$M$80,12,FALSE)),"",IF(VLOOKUP($B27,'LT01'!$B$11:$M$80,12,FALSE)="","",VLOOKUP($B27,'LT01'!$B$11:$M$80,12,FALSE)))))</f>
        <v>2.8</v>
      </c>
      <c r="I27" s="182">
        <f>IF(OR($H$6="",$H$7=""),"",IF($B27="","",IF(ISNA(VLOOKUP($B27,'LT01'!$B$11:$N$80,13,FALSE)),"",VLOOKUP($B27,'LT01'!$B$11:$N$80,13,FALSE))))</f>
        <v>4.2</v>
      </c>
      <c r="J27" s="183"/>
      <c r="K27" s="184" t="str">
        <f>IF(OR($H$6="",$H$7=""),"",IF($B27="","",IF(ISNA(VLOOKUP($B27,'LT01'!$B$11:$Q$80,16,FALSE)),"",IF(VLOOKUP($B27,'LT01'!$B$11:$Q$80,16,FALSE)="","",VLOOKUP($B27,'LT01'!$B$11:$Q$80,16,FALSE)))))</f>
        <v/>
      </c>
      <c r="L27" s="185">
        <f>IF(OR($L$6="",$L$7=""),"",IF($B27="","",IF(ISNA(VLOOKUP($B27,'LT02'!$B$11:$M$80,12,FALSE)),"",IF(VLOOKUP($B27,'LT02'!$B$11:$M$80,12,FALSE)="","",VLOOKUP($B27,'LT02'!$B$11:$M$80,12,FALSE)))))</f>
        <v>5.5</v>
      </c>
      <c r="M27" s="182">
        <f>IF(OR($L$6="",$L$7=""),"",IF($B27="","",IF(ISNA(VLOOKUP($B27,'LT02'!$B$11:$N$80,13,FALSE)),"",VLOOKUP($B27,'LT02'!$B$11:$N$80,13,FALSE))))</f>
        <v>6.4</v>
      </c>
      <c r="N27" s="183"/>
      <c r="O27" s="184" t="str">
        <f>IF(OR($L$6="",$L$7=""),"",IF($B27="","",IF(ISNA(VLOOKUP($B27,'LT02'!$B$11:$Q$80,16,FALSE)),"",VLOOKUP($B27,'LT02'!$B$11:$Q$80,16,FALSE))))</f>
        <v/>
      </c>
      <c r="P27" s="185">
        <f>IF(OR($P$6="",$P$7=""),"",IF($B27="","",IF(ISNA(VLOOKUP($B27,'LT03'!$B$11:$M$80,12,FALSE)),"",IF(VLOOKUP($B27,'LT03'!$B$11:$M$80,12,FALSE)="","",VLOOKUP($B27,'LT03'!$B$11:$M$80,12,FALSE)))))</f>
        <v>9</v>
      </c>
      <c r="Q27" s="182">
        <f>IF(OR($P$6="",$P$7=""),"",IF($B27="","",IF(ISNA(VLOOKUP($B27,'LT03'!$B$11:$N$80,13,FALSE)),"",VLOOKUP($B27,'LT03'!$B$11:$N$80,13,FALSE))))</f>
        <v>8.1999999999999993</v>
      </c>
      <c r="R27" s="183"/>
      <c r="S27" s="184" t="str">
        <f>IF(OR($P$6="",$P$7=""),"",IF($B27="","",IF(ISNA(VLOOKUP($B27,'LT03'!$B$11:$Q$80,16,FALSE)),"",VLOOKUP($B27,'LT03'!$B$11:$Q$80,16,FALSE))))</f>
        <v/>
      </c>
      <c r="T27" s="185">
        <f>IF(OR($T$6="",$T$7=""),"",IF($B27="","",IF(ISNA(VLOOKUP($B27,'LT04'!$B$11:$M$80,12,FALSE)),"",IF(VLOOKUP($B27,'LT04'!$B$11:$M$80,12,FALSE)="","",VLOOKUP($B27,'LT04'!$B$11:$M$80,12,FALSE)))))</f>
        <v>3.8</v>
      </c>
      <c r="U27" s="182">
        <f>IF(OR($T$6="",$T$7=""),"",IF($B27="","",IF(ISNA(VLOOKUP($B27,'LT04'!$B$11:$N$80,13,FALSE)),"",VLOOKUP($B27,'LT04'!$B$11:$N$80,13,FALSE))))</f>
        <v>5.0999999999999996</v>
      </c>
      <c r="V27" s="183"/>
      <c r="W27" s="184" t="str">
        <f>IF(OR($T$6="",$T$7=""),"",IF($B27="","",IF(ISNA(VLOOKUP($B27,'LT04'!$B$11:$Q$80,16,FALSE)),"",VLOOKUP($B27,'LT04'!$B$11:$Q$80,16,FALSE))))</f>
        <v/>
      </c>
      <c r="X27" s="185">
        <f>IF(OR($X$6="",$X$7=""),"",IF($B27="","",IF(ISNA(VLOOKUP($B27,'LT05'!$B$11:$M$80,12,FALSE)),"",IF(VLOOKUP($B27,'LT05'!$B$11:$M$80,12,FALSE)="","",VLOOKUP($B27,'LT05'!$B$11:$M$80,12,FALSE)))))</f>
        <v>5.5</v>
      </c>
      <c r="Y27" s="182">
        <f>IF(OR($X$6="",$X$7=""),"",IF($B27="","",IF(ISNA(VLOOKUP($B27,'LT05'!$B$11:$N$80,13,FALSE)),"",VLOOKUP($B27,'LT05'!$B$11:$N$80,13,FALSE))))</f>
        <v>6.4</v>
      </c>
      <c r="Z27" s="183"/>
      <c r="AA27" s="184" t="str">
        <f>IF(OR($X$6="",$X$7=""),"",IF($B27="","",IF(ISNA(VLOOKUP($B27,'LT05'!$B$11:$Q$80,16,FALSE)),"",VLOOKUP($B27,'LT05'!$B$11:$Q$80,16,FALSE))))</f>
        <v/>
      </c>
      <c r="AB27" s="185">
        <f>IF(OR($AB$6="",$AB$7=""),"",IF($B27="","",IF(ISNA(VLOOKUP($B27,'LT06'!$B$11:$M$80,12,FALSE)),"",IF(VLOOKUP($B27,'LT06'!$B$11:$M$80,12,FALSE)="","",VLOOKUP($B27,'LT06'!$B$11:$M$80,12,FALSE)))))</f>
        <v>3.5</v>
      </c>
      <c r="AC27" s="182">
        <f>IF(OR($AB$6="",$AB$7=""),"",IF($B27="","",IF(ISNA(VLOOKUP($B27,'LT06'!$B$11:$N$80,13,FALSE)),"",VLOOKUP($B27,'LT06'!$B$11:$N$80,13,FALSE))))</f>
        <v>4.4000000000000004</v>
      </c>
      <c r="AD27" s="183"/>
      <c r="AE27" s="184" t="str">
        <f>IF(OR($AB$6="",$AB$7=""),"",IF($B27="","",IF(ISNA(VLOOKUP($B27,'LT06'!$B$11:$Q$80,16,FALSE)),"",VLOOKUP($B27,'LT06'!$B$11:$Q$80,16,FALSE))))</f>
        <v/>
      </c>
      <c r="AF27" s="185" t="str">
        <f>IF(OR($AF$6="",$AF$7=""),"",IF($B27="","",IF(ISNA(VLOOKUP($B27,'LT07'!$B$11:$M$80,12,FALSE)),"",IF(VLOOKUP($B27,'LT07'!$B$11:$M$80,12,FALSE)="","",VLOOKUP($B27,'LT07'!$B$11:$M$80,12,FALSE)))))</f>
        <v/>
      </c>
      <c r="AG27" s="182" t="str">
        <f>IF(OR($AF$6="",$AF$7=""),"",IF($B27="","",IF(ISNA(VLOOKUP($B27,'LT07'!$B$11:$N$80,13,FALSE)),"",VLOOKUP($B27,'LT07'!$B$11:$N$80,13,FALSE))))</f>
        <v/>
      </c>
      <c r="AH27" s="183"/>
      <c r="AI27" s="184" t="str">
        <f>IF(OR($AF$6="",$AF$7=""),"",IF($B27="","",IF(ISNA(VLOOKUP($B27,'LT07'!$B$11:$Q$80,16,FALSE)),"",VLOOKUP($B27,'LT07'!$B$11:$Q$80,16,FALSE))))</f>
        <v/>
      </c>
      <c r="AJ27" s="720"/>
      <c r="AK27" s="182">
        <f>IF(OR($AJ$6="",$AJ$7=""),"",IF($B27="","",IF(ISNA(VLOOKUP($B27,'DO AN'!$B$11:$L$80,11,FALSE)),"",IF(VLOOKUP($B27,'DO AN'!$B$11:$L$80,11,FALSE)="","",VLOOKUP($B27,'DO AN'!$B$11:$L$80,11,FALSE)))))</f>
        <v>7</v>
      </c>
      <c r="AL27" s="183"/>
      <c r="AM27" s="719"/>
      <c r="AN27" s="720"/>
      <c r="AO27" s="182">
        <f>IF(OR($AN$6="",$AN$7=""),"",IF($B27="","",IF(ISNA(VLOOKUP($B27,'TH01'!$B$11:$O$80,14,FALSE)),"",VLOOKUP($B27,'TH01'!$B$11:$O$80,14,FALSE))))</f>
        <v>5.5</v>
      </c>
      <c r="AP27" s="183"/>
      <c r="AQ27" s="719"/>
      <c r="AR27" s="720"/>
      <c r="AS27" s="182">
        <f>IF(OR($AR$6="",$AR$7=""),"",IF($B27="","",IF(ISNA(VLOOKUP($B27,'TH02'!$B$11:$O$80,14,FALSE)),"",VLOOKUP($B27,'TH02'!$B$11:$O$80,14,FALSE))))</f>
        <v>5.6</v>
      </c>
      <c r="AT27" s="183"/>
      <c r="AU27" s="719"/>
      <c r="AV27" s="720"/>
      <c r="AW27" s="182" t="str">
        <f>IF(OR($AV$6="",$AV$7=""),"",IF($B27="","",IF(ISNA(VLOOKUP($B27,'TH03'!$B$11:$O$80,14,FALSE)),"",VLOOKUP($B27,'TH03'!$B$11:$O$80,14,FALSE))))</f>
        <v/>
      </c>
      <c r="AX27" s="183"/>
      <c r="AY27" s="719"/>
      <c r="AZ27" s="186">
        <f t="shared" si="6"/>
        <v>5.8</v>
      </c>
      <c r="BA27" s="186" t="str">
        <f t="shared" si="7"/>
        <v/>
      </c>
      <c r="BB27" s="187">
        <v>47</v>
      </c>
      <c r="BC27" s="188" t="str">
        <f t="shared" si="8"/>
        <v>T.Bình</v>
      </c>
      <c r="BD27" s="188" t="str">
        <f t="shared" si="9"/>
        <v/>
      </c>
      <c r="BE27" s="188" t="str">
        <f t="shared" si="0"/>
        <v/>
      </c>
      <c r="BF27" s="186" t="str">
        <f t="shared" si="1"/>
        <v/>
      </c>
      <c r="BG27" s="548">
        <f t="shared" si="2"/>
        <v>17</v>
      </c>
      <c r="BH27" s="188">
        <f t="shared" si="3"/>
        <v>0</v>
      </c>
      <c r="BI27" s="188">
        <f t="shared" si="10"/>
        <v>17</v>
      </c>
      <c r="BJ27" s="188">
        <f t="shared" si="11"/>
        <v>0</v>
      </c>
      <c r="BK27" s="186">
        <f t="shared" si="12"/>
        <v>5.8</v>
      </c>
      <c r="BL27" s="186" t="str">
        <f t="shared" si="13"/>
        <v>BT</v>
      </c>
      <c r="BM27" s="186">
        <f t="shared" si="14"/>
        <v>5.8</v>
      </c>
      <c r="BN27" s="186" t="str">
        <f t="shared" si="15"/>
        <v>BT</v>
      </c>
      <c r="BO27" s="551" t="str">
        <f t="shared" si="16"/>
        <v/>
      </c>
      <c r="BP27" s="187"/>
      <c r="BQ27" s="691">
        <f t="shared" si="17"/>
        <v>3</v>
      </c>
      <c r="BR27" s="521">
        <f t="shared" si="18"/>
        <v>2.8</v>
      </c>
      <c r="BS27" s="521">
        <f t="shared" si="19"/>
        <v>5.5</v>
      </c>
      <c r="BT27" s="521">
        <f t="shared" si="20"/>
        <v>9</v>
      </c>
      <c r="BU27" s="521">
        <f t="shared" si="21"/>
        <v>3.8</v>
      </c>
      <c r="BV27" s="521">
        <f t="shared" si="22"/>
        <v>5.5</v>
      </c>
      <c r="BW27" s="521">
        <f t="shared" si="23"/>
        <v>3.5</v>
      </c>
      <c r="BX27" s="521" t="str">
        <f t="shared" si="24"/>
        <v/>
      </c>
      <c r="BY27" s="521">
        <f t="shared" si="25"/>
        <v>7</v>
      </c>
      <c r="BZ27" s="521">
        <f t="shared" si="26"/>
        <v>5.5</v>
      </c>
      <c r="CA27" s="521">
        <f t="shared" si="27"/>
        <v>5.6</v>
      </c>
      <c r="CB27" s="521" t="str">
        <f t="shared" si="28"/>
        <v/>
      </c>
      <c r="CC27" s="522">
        <f t="shared" si="29"/>
        <v>0</v>
      </c>
      <c r="CD27" s="521">
        <f t="shared" si="30"/>
        <v>4.2</v>
      </c>
      <c r="CE27" s="521">
        <f t="shared" si="31"/>
        <v>6.4</v>
      </c>
      <c r="CF27" s="521">
        <f t="shared" si="32"/>
        <v>8.1999999999999993</v>
      </c>
      <c r="CG27" s="521">
        <f t="shared" si="33"/>
        <v>5.0999999999999996</v>
      </c>
      <c r="CH27" s="521">
        <f t="shared" si="34"/>
        <v>6.4</v>
      </c>
      <c r="CI27" s="521">
        <f t="shared" si="35"/>
        <v>4.4000000000000004</v>
      </c>
      <c r="CJ27" s="521" t="str">
        <f t="shared" si="36"/>
        <v/>
      </c>
      <c r="CK27" s="521">
        <f t="shared" si="37"/>
        <v>7</v>
      </c>
      <c r="CL27" s="521">
        <f t="shared" si="38"/>
        <v>5.5</v>
      </c>
      <c r="CM27" s="521">
        <f t="shared" si="39"/>
        <v>5.6</v>
      </c>
      <c r="CN27" s="521" t="str">
        <f t="shared" si="40"/>
        <v/>
      </c>
      <c r="CO27" s="523">
        <f t="shared" si="41"/>
        <v>5.8</v>
      </c>
      <c r="CP27" s="524">
        <f t="shared" si="42"/>
        <v>4.2</v>
      </c>
      <c r="CQ27" s="524">
        <f t="shared" si="43"/>
        <v>6.4</v>
      </c>
      <c r="CR27" s="524">
        <f t="shared" si="44"/>
        <v>8.1999999999999993</v>
      </c>
      <c r="CS27" s="524">
        <f t="shared" si="45"/>
        <v>5.0999999999999996</v>
      </c>
      <c r="CT27" s="524">
        <f t="shared" si="46"/>
        <v>6.4</v>
      </c>
      <c r="CU27" s="524">
        <f t="shared" si="47"/>
        <v>4.4000000000000004</v>
      </c>
      <c r="CV27" s="524" t="str">
        <f t="shared" si="48"/>
        <v/>
      </c>
      <c r="CW27" s="524">
        <f t="shared" si="49"/>
        <v>7</v>
      </c>
      <c r="CX27" s="524">
        <f t="shared" si="50"/>
        <v>5.5</v>
      </c>
      <c r="CY27" s="524">
        <f t="shared" si="51"/>
        <v>5.6</v>
      </c>
      <c r="CZ27" s="524" t="str">
        <f t="shared" si="52"/>
        <v/>
      </c>
      <c r="DA27" s="525">
        <f t="shared" si="4"/>
        <v>5.8</v>
      </c>
      <c r="DB27" s="182" t="str">
        <f t="shared" si="53"/>
        <v/>
      </c>
      <c r="DC27" s="182" t="str">
        <f t="shared" si="54"/>
        <v/>
      </c>
      <c r="DD27" s="182" t="str">
        <f t="shared" si="55"/>
        <v/>
      </c>
      <c r="DE27" s="182" t="str">
        <f t="shared" si="56"/>
        <v/>
      </c>
      <c r="DF27" s="182" t="str">
        <f t="shared" si="57"/>
        <v/>
      </c>
      <c r="DG27" s="182" t="str">
        <f t="shared" si="58"/>
        <v/>
      </c>
      <c r="DH27" s="182" t="str">
        <f t="shared" si="59"/>
        <v/>
      </c>
      <c r="DI27" s="182" t="str">
        <f t="shared" si="60"/>
        <v/>
      </c>
      <c r="DJ27" s="182" t="str">
        <f t="shared" si="61"/>
        <v/>
      </c>
      <c r="DK27" s="182" t="str">
        <f t="shared" si="62"/>
        <v/>
      </c>
      <c r="DL27" s="536" t="str">
        <f t="shared" si="63"/>
        <v/>
      </c>
      <c r="DM27" s="533">
        <f t="shared" si="64"/>
        <v>4.2</v>
      </c>
      <c r="DN27" s="521">
        <f t="shared" si="65"/>
        <v>6.4</v>
      </c>
      <c r="DO27" s="521">
        <f t="shared" si="66"/>
        <v>8.1999999999999993</v>
      </c>
      <c r="DP27" s="521">
        <f t="shared" si="67"/>
        <v>5.0999999999999996</v>
      </c>
      <c r="DQ27" s="521">
        <f t="shared" si="68"/>
        <v>6.4</v>
      </c>
      <c r="DR27" s="521">
        <f t="shared" si="69"/>
        <v>4.4000000000000004</v>
      </c>
      <c r="DS27" s="521" t="str">
        <f t="shared" si="70"/>
        <v/>
      </c>
      <c r="DT27" s="521">
        <f t="shared" si="71"/>
        <v>7</v>
      </c>
      <c r="DU27" s="521">
        <f t="shared" si="72"/>
        <v>5.5</v>
      </c>
      <c r="DV27" s="521">
        <f t="shared" si="73"/>
        <v>5.6</v>
      </c>
      <c r="DW27" s="521" t="str">
        <f t="shared" si="74"/>
        <v/>
      </c>
      <c r="DX27" s="538" t="str">
        <f t="shared" si="75"/>
        <v/>
      </c>
      <c r="DY27" s="540">
        <f t="shared" si="76"/>
        <v>4.2</v>
      </c>
      <c r="DZ27" s="540">
        <f t="shared" si="77"/>
        <v>6.4</v>
      </c>
      <c r="EA27" s="540">
        <f t="shared" si="78"/>
        <v>8.1999999999999993</v>
      </c>
      <c r="EB27" s="540">
        <f t="shared" si="79"/>
        <v>5.0999999999999996</v>
      </c>
      <c r="EC27" s="540">
        <f t="shared" si="80"/>
        <v>6.4</v>
      </c>
      <c r="ED27" s="540">
        <f t="shared" si="81"/>
        <v>4.4000000000000004</v>
      </c>
      <c r="EE27" s="540" t="str">
        <f t="shared" si="82"/>
        <v/>
      </c>
      <c r="EF27" s="540">
        <f t="shared" si="83"/>
        <v>7</v>
      </c>
      <c r="EG27" s="540">
        <f t="shared" si="84"/>
        <v>5.5</v>
      </c>
      <c r="EH27" s="540">
        <f t="shared" si="85"/>
        <v>5.6</v>
      </c>
      <c r="EI27" s="540" t="str">
        <f t="shared" si="86"/>
        <v/>
      </c>
      <c r="EJ27" s="545">
        <f t="shared" si="5"/>
        <v>5.8</v>
      </c>
      <c r="EK27" s="723">
        <f t="shared" si="87"/>
        <v>5.8</v>
      </c>
      <c r="EL27" s="490" t="str">
        <f>IF(B27="","",IF(ISNA(VLOOKUP($B27,'TH-CANHBAO-KQHT-13-14'!$B$2:$I$936,8,0)&lt;&gt;0),VLOOKUP($B27,'TH-CANHBAO-KQHT-13-14'!$B$2:$I$936,8,0),IF(VLOOKUP($B27,'TH-CANHBAO-KQHT-13-14'!$B$2:$I$936,8,0)=0,"",VLOOKUP($B27,'TH-CANHBAO-KQHT-13-14'!$B$2:$I$936,8,0))))</f>
        <v/>
      </c>
      <c r="EM27" s="490" t="str">
        <f>IF($B27="","",IF(ISNA(VLOOKUP($B27,'TH-CANHBAO-KQHT-13-14'!$B$2:$J$936,9,0)&lt;&gt;0),VLOOKUP($B27,'TH-CANHBAO-KQHT-13-14'!$B$2:$J$936,8,0),IF(VLOOKUP($B27,'TH-CANHBAO-KQHT-13-14'!$B$2:$J$936,9,0)=0,"",VLOOKUP($B27,'TH-CANHBAO-KQHT-13-14'!$B$2:$J$936,9,0))))</f>
        <v/>
      </c>
      <c r="EN27" s="490" t="str">
        <f>IF($B27="","",IF($B27=HKI!$B27,HKI!$BF27,""))</f>
        <v/>
      </c>
      <c r="EO27" s="490" t="str">
        <f t="shared" si="88"/>
        <v/>
      </c>
    </row>
    <row r="28" spans="1:145" s="190" customFormat="1" ht="30" customHeight="1">
      <c r="A28" s="774">
        <f>IF($B28="","",SUBTOTAL(3,$B$11:B28))</f>
        <v>18</v>
      </c>
      <c r="B28" s="97" t="s">
        <v>1743</v>
      </c>
      <c r="C28" s="176" t="str">
        <f>IF($B28="","",VLOOKUP($B28,'DS LOP HKII'!$B$2:$D$936,2,0))</f>
        <v>Nguyễn Thành</v>
      </c>
      <c r="D28" s="177" t="str">
        <f>IF($B28="","",VLOOKUP($B28,'DS LOP HKII'!$B$2:$D$936,3,0))</f>
        <v>Đông</v>
      </c>
      <c r="E28" s="178"/>
      <c r="F28" s="179"/>
      <c r="G28" s="180">
        <v>0</v>
      </c>
      <c r="H28" s="181">
        <f>IF(OR($H$6="",$H$7=""),"",IF($B28="","",IF(ISNA(VLOOKUP($B28,'LT01'!$B$11:$M$80,12,FALSE)),"",IF(VLOOKUP($B28,'LT01'!$B$11:$M$80,12,FALSE)="","",VLOOKUP($B28,'LT01'!$B$11:$M$80,12,FALSE)))))</f>
        <v>4.5999999999999996</v>
      </c>
      <c r="I28" s="182">
        <f>IF(OR($H$6="",$H$7=""),"",IF($B28="","",IF(ISNA(VLOOKUP($B28,'LT01'!$B$11:$N$80,13,FALSE)),"",VLOOKUP($B28,'LT01'!$B$11:$N$80,13,FALSE))))</f>
        <v>5.4</v>
      </c>
      <c r="J28" s="183"/>
      <c r="K28" s="184" t="str">
        <f>IF(OR($H$6="",$H$7=""),"",IF($B28="","",IF(ISNA(VLOOKUP($B28,'LT01'!$B$11:$Q$80,16,FALSE)),"",IF(VLOOKUP($B28,'LT01'!$B$11:$Q$80,16,FALSE)="","",VLOOKUP($B28,'LT01'!$B$11:$Q$80,16,FALSE)))))</f>
        <v/>
      </c>
      <c r="L28" s="185">
        <f>IF(OR($L$6="",$L$7=""),"",IF($B28="","",IF(ISNA(VLOOKUP($B28,'LT02'!$B$11:$M$80,12,FALSE)),"",IF(VLOOKUP($B28,'LT02'!$B$11:$M$80,12,FALSE)="","",VLOOKUP($B28,'LT02'!$B$11:$M$80,12,FALSE)))))</f>
        <v>6</v>
      </c>
      <c r="M28" s="182">
        <f>IF(OR($L$6="",$L$7=""),"",IF($B28="","",IF(ISNA(VLOOKUP($B28,'LT02'!$B$11:$N$80,13,FALSE)),"",VLOOKUP($B28,'LT02'!$B$11:$N$80,13,FALSE))))</f>
        <v>5.4</v>
      </c>
      <c r="N28" s="183"/>
      <c r="O28" s="184" t="str">
        <f>IF(OR($L$6="",$L$7=""),"",IF($B28="","",IF(ISNA(VLOOKUP($B28,'LT02'!$B$11:$Q$80,16,FALSE)),"",VLOOKUP($B28,'LT02'!$B$11:$Q$80,16,FALSE))))</f>
        <v/>
      </c>
      <c r="P28" s="185">
        <f>IF(OR($P$6="",$P$7=""),"",IF($B28="","",IF(ISNA(VLOOKUP($B28,'LT03'!$B$11:$M$80,12,FALSE)),"",IF(VLOOKUP($B28,'LT03'!$B$11:$M$80,12,FALSE)="","",VLOOKUP($B28,'LT03'!$B$11:$M$80,12,FALSE)))))</f>
        <v>6.5</v>
      </c>
      <c r="Q28" s="182">
        <f>IF(OR($P$6="",$P$7=""),"",IF($B28="","",IF(ISNA(VLOOKUP($B28,'LT03'!$B$11:$N$80,13,FALSE)),"",VLOOKUP($B28,'LT03'!$B$11:$N$80,13,FALSE))))</f>
        <v>6.7</v>
      </c>
      <c r="R28" s="183"/>
      <c r="S28" s="184" t="str">
        <f>IF(OR($P$6="",$P$7=""),"",IF($B28="","",IF(ISNA(VLOOKUP($B28,'LT03'!$B$11:$Q$80,16,FALSE)),"",VLOOKUP($B28,'LT03'!$B$11:$Q$80,16,FALSE))))</f>
        <v/>
      </c>
      <c r="T28" s="185">
        <f>IF(OR($T$6="",$T$7=""),"",IF($B28="","",IF(ISNA(VLOOKUP($B28,'LT04'!$B$11:$M$80,12,FALSE)),"",IF(VLOOKUP($B28,'LT04'!$B$11:$M$80,12,FALSE)="","",VLOOKUP($B28,'LT04'!$B$11:$M$80,12,FALSE)))))</f>
        <v>6</v>
      </c>
      <c r="U28" s="182">
        <f>IF(OR($T$6="",$T$7=""),"",IF($B28="","",IF(ISNA(VLOOKUP($B28,'LT04'!$B$11:$N$80,13,FALSE)),"",VLOOKUP($B28,'LT04'!$B$11:$N$80,13,FALSE))))</f>
        <v>6.3</v>
      </c>
      <c r="V28" s="183"/>
      <c r="W28" s="184" t="str">
        <f>IF(OR($T$6="",$T$7=""),"",IF($B28="","",IF(ISNA(VLOOKUP($B28,'LT04'!$B$11:$Q$80,16,FALSE)),"",VLOOKUP($B28,'LT04'!$B$11:$Q$80,16,FALSE))))</f>
        <v/>
      </c>
      <c r="X28" s="185">
        <f>IF(OR($X$6="",$X$7=""),"",IF($B28="","",IF(ISNA(VLOOKUP($B28,'LT05'!$B$11:$M$80,12,FALSE)),"",IF(VLOOKUP($B28,'LT05'!$B$11:$M$80,12,FALSE)="","",VLOOKUP($B28,'LT05'!$B$11:$M$80,12,FALSE)))))</f>
        <v>6</v>
      </c>
      <c r="Y28" s="182">
        <f>IF(OR($X$6="",$X$7=""),"",IF($B28="","",IF(ISNA(VLOOKUP($B28,'LT05'!$B$11:$N$80,13,FALSE)),"",VLOOKUP($B28,'LT05'!$B$11:$N$80,13,FALSE))))</f>
        <v>6.2</v>
      </c>
      <c r="Z28" s="183"/>
      <c r="AA28" s="184" t="str">
        <f>IF(OR($X$6="",$X$7=""),"",IF($B28="","",IF(ISNA(VLOOKUP($B28,'LT05'!$B$11:$Q$80,16,FALSE)),"",VLOOKUP($B28,'LT05'!$B$11:$Q$80,16,FALSE))))</f>
        <v/>
      </c>
      <c r="AB28" s="185">
        <f>IF(OR($AB$6="",$AB$7=""),"",IF($B28="","",IF(ISNA(VLOOKUP($B28,'LT06'!$B$11:$M$80,12,FALSE)),"",IF(VLOOKUP($B28,'LT06'!$B$11:$M$80,12,FALSE)="","",VLOOKUP($B28,'LT06'!$B$11:$M$80,12,FALSE)))))</f>
        <v>4</v>
      </c>
      <c r="AC28" s="182">
        <f>IF(OR($AB$6="",$AB$7=""),"",IF($B28="","",IF(ISNA(VLOOKUP($B28,'LT06'!$B$11:$N$80,13,FALSE)),"",VLOOKUP($B28,'LT06'!$B$11:$N$80,13,FALSE))))</f>
        <v>4.3</v>
      </c>
      <c r="AD28" s="183"/>
      <c r="AE28" s="184" t="str">
        <f>IF(OR($AB$6="",$AB$7=""),"",IF($B28="","",IF(ISNA(VLOOKUP($B28,'LT06'!$B$11:$Q$80,16,FALSE)),"",VLOOKUP($B28,'LT06'!$B$11:$Q$80,16,FALSE))))</f>
        <v/>
      </c>
      <c r="AF28" s="185" t="str">
        <f>IF(OR($AF$6="",$AF$7=""),"",IF($B28="","",IF(ISNA(VLOOKUP($B28,'LT07'!$B$11:$M$80,12,FALSE)),"",IF(VLOOKUP($B28,'LT07'!$B$11:$M$80,12,FALSE)="","",VLOOKUP($B28,'LT07'!$B$11:$M$80,12,FALSE)))))</f>
        <v/>
      </c>
      <c r="AG28" s="182" t="str">
        <f>IF(OR($AF$6="",$AF$7=""),"",IF($B28="","",IF(ISNA(VLOOKUP($B28,'LT07'!$B$11:$N$80,13,FALSE)),"",VLOOKUP($B28,'LT07'!$B$11:$N$80,13,FALSE))))</f>
        <v/>
      </c>
      <c r="AH28" s="183"/>
      <c r="AI28" s="184" t="str">
        <f>IF(OR($AF$6="",$AF$7=""),"",IF($B28="","",IF(ISNA(VLOOKUP($B28,'LT07'!$B$11:$Q$80,16,FALSE)),"",VLOOKUP($B28,'LT07'!$B$11:$Q$80,16,FALSE))))</f>
        <v/>
      </c>
      <c r="AJ28" s="720"/>
      <c r="AK28" s="182">
        <f>IF(OR($AJ$6="",$AJ$7=""),"",IF($B28="","",IF(ISNA(VLOOKUP($B28,'DO AN'!$B$11:$L$80,11,FALSE)),"",IF(VLOOKUP($B28,'DO AN'!$B$11:$L$80,11,FALSE)="","",VLOOKUP($B28,'DO AN'!$B$11:$L$80,11,FALSE)))))</f>
        <v>4</v>
      </c>
      <c r="AL28" s="183"/>
      <c r="AM28" s="719"/>
      <c r="AN28" s="720"/>
      <c r="AO28" s="182">
        <f>IF(OR($AN$6="",$AN$7=""),"",IF($B28="","",IF(ISNA(VLOOKUP($B28,'TH01'!$B$11:$O$80,14,FALSE)),"",VLOOKUP($B28,'TH01'!$B$11:$O$80,14,FALSE))))</f>
        <v>6.3</v>
      </c>
      <c r="AP28" s="183"/>
      <c r="AQ28" s="719"/>
      <c r="AR28" s="720"/>
      <c r="AS28" s="182">
        <f>IF(OR($AR$6="",$AR$7=""),"",IF($B28="","",IF(ISNA(VLOOKUP($B28,'TH02'!$B$11:$O$80,14,FALSE)),"",VLOOKUP($B28,'TH02'!$B$11:$O$80,14,FALSE))))</f>
        <v>5</v>
      </c>
      <c r="AT28" s="183"/>
      <c r="AU28" s="719"/>
      <c r="AV28" s="720"/>
      <c r="AW28" s="182" t="str">
        <f>IF(OR($AV$6="",$AV$7=""),"",IF($B28="","",IF(ISNA(VLOOKUP($B28,'TH03'!$B$11:$O$80,14,FALSE)),"",VLOOKUP($B28,'TH03'!$B$11:$O$80,14,FALSE))))</f>
        <v/>
      </c>
      <c r="AX28" s="183"/>
      <c r="AY28" s="719"/>
      <c r="AZ28" s="186">
        <f t="shared" si="6"/>
        <v>5.6</v>
      </c>
      <c r="BA28" s="186" t="str">
        <f t="shared" si="7"/>
        <v/>
      </c>
      <c r="BB28" s="187">
        <v>55</v>
      </c>
      <c r="BC28" s="188" t="str">
        <f t="shared" si="8"/>
        <v>T.Bình</v>
      </c>
      <c r="BD28" s="188" t="str">
        <f t="shared" si="9"/>
        <v/>
      </c>
      <c r="BE28" s="188" t="str">
        <f t="shared" si="0"/>
        <v/>
      </c>
      <c r="BF28" s="186" t="str">
        <f t="shared" si="1"/>
        <v/>
      </c>
      <c r="BG28" s="548">
        <f t="shared" si="2"/>
        <v>17</v>
      </c>
      <c r="BH28" s="188">
        <f t="shared" si="3"/>
        <v>0</v>
      </c>
      <c r="BI28" s="188">
        <f t="shared" si="10"/>
        <v>17</v>
      </c>
      <c r="BJ28" s="188">
        <f t="shared" si="11"/>
        <v>0</v>
      </c>
      <c r="BK28" s="186">
        <f t="shared" si="12"/>
        <v>5.6</v>
      </c>
      <c r="BL28" s="186" t="str">
        <f t="shared" si="13"/>
        <v>BT</v>
      </c>
      <c r="BM28" s="186">
        <f t="shared" si="14"/>
        <v>5.6</v>
      </c>
      <c r="BN28" s="186" t="str">
        <f t="shared" si="15"/>
        <v>BT</v>
      </c>
      <c r="BO28" s="551" t="str">
        <f t="shared" si="16"/>
        <v/>
      </c>
      <c r="BP28" s="187"/>
      <c r="BQ28" s="691">
        <f t="shared" si="17"/>
        <v>3</v>
      </c>
      <c r="BR28" s="521">
        <f t="shared" si="18"/>
        <v>4.5999999999999996</v>
      </c>
      <c r="BS28" s="521">
        <f t="shared" si="19"/>
        <v>6</v>
      </c>
      <c r="BT28" s="521">
        <f t="shared" si="20"/>
        <v>6.5</v>
      </c>
      <c r="BU28" s="521">
        <f t="shared" si="21"/>
        <v>6</v>
      </c>
      <c r="BV28" s="521">
        <f t="shared" si="22"/>
        <v>6</v>
      </c>
      <c r="BW28" s="521">
        <f t="shared" si="23"/>
        <v>4</v>
      </c>
      <c r="BX28" s="521" t="str">
        <f t="shared" si="24"/>
        <v/>
      </c>
      <c r="BY28" s="521">
        <f t="shared" si="25"/>
        <v>4</v>
      </c>
      <c r="BZ28" s="521">
        <f t="shared" si="26"/>
        <v>6.3</v>
      </c>
      <c r="CA28" s="521">
        <f t="shared" si="27"/>
        <v>5</v>
      </c>
      <c r="CB28" s="521" t="str">
        <f t="shared" si="28"/>
        <v/>
      </c>
      <c r="CC28" s="522">
        <f t="shared" si="29"/>
        <v>0</v>
      </c>
      <c r="CD28" s="521">
        <f t="shared" si="30"/>
        <v>5.4</v>
      </c>
      <c r="CE28" s="521">
        <f t="shared" si="31"/>
        <v>5.4</v>
      </c>
      <c r="CF28" s="521">
        <f t="shared" si="32"/>
        <v>6.7</v>
      </c>
      <c r="CG28" s="521">
        <f t="shared" si="33"/>
        <v>6.3</v>
      </c>
      <c r="CH28" s="521">
        <f t="shared" si="34"/>
        <v>6.2</v>
      </c>
      <c r="CI28" s="521">
        <f t="shared" si="35"/>
        <v>4.3</v>
      </c>
      <c r="CJ28" s="521" t="str">
        <f t="shared" si="36"/>
        <v/>
      </c>
      <c r="CK28" s="521">
        <f t="shared" si="37"/>
        <v>4</v>
      </c>
      <c r="CL28" s="521">
        <f t="shared" si="38"/>
        <v>6.3</v>
      </c>
      <c r="CM28" s="521">
        <f t="shared" si="39"/>
        <v>5</v>
      </c>
      <c r="CN28" s="521" t="str">
        <f t="shared" si="40"/>
        <v/>
      </c>
      <c r="CO28" s="523">
        <f t="shared" si="41"/>
        <v>5.6</v>
      </c>
      <c r="CP28" s="524">
        <f t="shared" si="42"/>
        <v>5.4</v>
      </c>
      <c r="CQ28" s="524">
        <f t="shared" si="43"/>
        <v>5.4</v>
      </c>
      <c r="CR28" s="524">
        <f t="shared" si="44"/>
        <v>6.7</v>
      </c>
      <c r="CS28" s="524">
        <f t="shared" si="45"/>
        <v>6.3</v>
      </c>
      <c r="CT28" s="524">
        <f t="shared" si="46"/>
        <v>6.2</v>
      </c>
      <c r="CU28" s="524">
        <f t="shared" si="47"/>
        <v>4.3</v>
      </c>
      <c r="CV28" s="524" t="str">
        <f t="shared" si="48"/>
        <v/>
      </c>
      <c r="CW28" s="524">
        <f t="shared" si="49"/>
        <v>4</v>
      </c>
      <c r="CX28" s="524">
        <f t="shared" si="50"/>
        <v>6.3</v>
      </c>
      <c r="CY28" s="524">
        <f t="shared" si="51"/>
        <v>5</v>
      </c>
      <c r="CZ28" s="524" t="str">
        <f t="shared" si="52"/>
        <v/>
      </c>
      <c r="DA28" s="525">
        <f t="shared" si="4"/>
        <v>5.6</v>
      </c>
      <c r="DB28" s="182" t="str">
        <f t="shared" si="53"/>
        <v/>
      </c>
      <c r="DC28" s="182" t="str">
        <f t="shared" si="54"/>
        <v/>
      </c>
      <c r="DD28" s="182" t="str">
        <f t="shared" si="55"/>
        <v/>
      </c>
      <c r="DE28" s="182" t="str">
        <f t="shared" si="56"/>
        <v/>
      </c>
      <c r="DF28" s="182" t="str">
        <f t="shared" si="57"/>
        <v/>
      </c>
      <c r="DG28" s="182" t="str">
        <f t="shared" si="58"/>
        <v/>
      </c>
      <c r="DH28" s="182" t="str">
        <f t="shared" si="59"/>
        <v/>
      </c>
      <c r="DI28" s="182" t="str">
        <f t="shared" si="60"/>
        <v/>
      </c>
      <c r="DJ28" s="182" t="str">
        <f t="shared" si="61"/>
        <v/>
      </c>
      <c r="DK28" s="182" t="str">
        <f t="shared" si="62"/>
        <v/>
      </c>
      <c r="DL28" s="536" t="str">
        <f t="shared" si="63"/>
        <v/>
      </c>
      <c r="DM28" s="533">
        <f t="shared" si="64"/>
        <v>5.4</v>
      </c>
      <c r="DN28" s="521">
        <f t="shared" si="65"/>
        <v>5.4</v>
      </c>
      <c r="DO28" s="521">
        <f t="shared" si="66"/>
        <v>6.7</v>
      </c>
      <c r="DP28" s="521">
        <f t="shared" si="67"/>
        <v>6.3</v>
      </c>
      <c r="DQ28" s="521">
        <f t="shared" si="68"/>
        <v>6.2</v>
      </c>
      <c r="DR28" s="521">
        <f t="shared" si="69"/>
        <v>4.3</v>
      </c>
      <c r="DS28" s="521" t="str">
        <f t="shared" si="70"/>
        <v/>
      </c>
      <c r="DT28" s="521">
        <f t="shared" si="71"/>
        <v>4</v>
      </c>
      <c r="DU28" s="521">
        <f t="shared" si="72"/>
        <v>6.3</v>
      </c>
      <c r="DV28" s="521">
        <f t="shared" si="73"/>
        <v>5</v>
      </c>
      <c r="DW28" s="521" t="str">
        <f t="shared" si="74"/>
        <v/>
      </c>
      <c r="DX28" s="538" t="str">
        <f t="shared" si="75"/>
        <v/>
      </c>
      <c r="DY28" s="540">
        <f t="shared" si="76"/>
        <v>5.4</v>
      </c>
      <c r="DZ28" s="540">
        <f t="shared" si="77"/>
        <v>5.4</v>
      </c>
      <c r="EA28" s="540">
        <f t="shared" si="78"/>
        <v>6.7</v>
      </c>
      <c r="EB28" s="540">
        <f t="shared" si="79"/>
        <v>6.3</v>
      </c>
      <c r="EC28" s="540">
        <f t="shared" si="80"/>
        <v>6.2</v>
      </c>
      <c r="ED28" s="540">
        <f t="shared" si="81"/>
        <v>4.3</v>
      </c>
      <c r="EE28" s="540" t="str">
        <f t="shared" si="82"/>
        <v/>
      </c>
      <c r="EF28" s="540">
        <f t="shared" si="83"/>
        <v>4</v>
      </c>
      <c r="EG28" s="540">
        <f t="shared" si="84"/>
        <v>6.3</v>
      </c>
      <c r="EH28" s="540">
        <f t="shared" si="85"/>
        <v>5</v>
      </c>
      <c r="EI28" s="540" t="str">
        <f t="shared" si="86"/>
        <v/>
      </c>
      <c r="EJ28" s="545">
        <f t="shared" si="5"/>
        <v>5.6</v>
      </c>
      <c r="EK28" s="723">
        <f t="shared" si="87"/>
        <v>5.6</v>
      </c>
      <c r="EL28" s="490" t="str">
        <f>IF(B28="","",IF(ISNA(VLOOKUP($B28,'TH-CANHBAO-KQHT-13-14'!$B$2:$I$936,8,0)&lt;&gt;0),VLOOKUP($B28,'TH-CANHBAO-KQHT-13-14'!$B$2:$I$936,8,0),IF(VLOOKUP($B28,'TH-CANHBAO-KQHT-13-14'!$B$2:$I$936,8,0)=0,"",VLOOKUP($B28,'TH-CANHBAO-KQHT-13-14'!$B$2:$I$936,8,0))))</f>
        <v/>
      </c>
      <c r="EM28" s="490" t="str">
        <f>IF($B28="","",IF(ISNA(VLOOKUP($B28,'TH-CANHBAO-KQHT-13-14'!$B$2:$J$936,9,0)&lt;&gt;0),VLOOKUP($B28,'TH-CANHBAO-KQHT-13-14'!$B$2:$J$936,8,0),IF(VLOOKUP($B28,'TH-CANHBAO-KQHT-13-14'!$B$2:$J$936,9,0)=0,"",VLOOKUP($B28,'TH-CANHBAO-KQHT-13-14'!$B$2:$J$936,9,0))))</f>
        <v/>
      </c>
      <c r="EN28" s="490" t="str">
        <f>IF($B28="","",IF($B28=HKI!$B28,HKI!$BF28,""))</f>
        <v/>
      </c>
      <c r="EO28" s="490" t="str">
        <f t="shared" si="88"/>
        <v/>
      </c>
    </row>
    <row r="29" spans="1:145" s="190" customFormat="1" ht="30" customHeight="1">
      <c r="A29" s="774">
        <f>IF($B29="","",SUBTOTAL(3,$B$11:B29))</f>
        <v>19</v>
      </c>
      <c r="B29" s="97" t="s">
        <v>2005</v>
      </c>
      <c r="C29" s="176" t="str">
        <f>IF($B29="","",VLOOKUP($B29,'DS LOP HKII'!$B$2:$D$936,2,0))</f>
        <v>Nguyễn Hiền</v>
      </c>
      <c r="D29" s="177" t="str">
        <f>IF($B29="","",VLOOKUP($B29,'DS LOP HKII'!$B$2:$D$936,3,0))</f>
        <v>Đức</v>
      </c>
      <c r="E29" s="178"/>
      <c r="F29" s="179"/>
      <c r="G29" s="180">
        <v>3</v>
      </c>
      <c r="H29" s="181">
        <f>IF(OR($H$6="",$H$7=""),"",IF($B29="","",IF(ISNA(VLOOKUP($B29,'LT01'!$B$11:$M$80,12,FALSE)),"",IF(VLOOKUP($B29,'LT01'!$B$11:$M$80,12,FALSE)="","",VLOOKUP($B29,'LT01'!$B$11:$M$80,12,FALSE)))))</f>
        <v>4.8</v>
      </c>
      <c r="I29" s="182">
        <f>IF(OR($H$6="",$H$7=""),"",IF($B29="","",IF(ISNA(VLOOKUP($B29,'LT01'!$B$11:$N$80,13,FALSE)),"",VLOOKUP($B29,'LT01'!$B$11:$N$80,13,FALSE))))</f>
        <v>5.4</v>
      </c>
      <c r="J29" s="183"/>
      <c r="K29" s="184" t="str">
        <f>IF(OR($H$6="",$H$7=""),"",IF($B29="","",IF(ISNA(VLOOKUP($B29,'LT01'!$B$11:$Q$80,16,FALSE)),"",IF(VLOOKUP($B29,'LT01'!$B$11:$Q$80,16,FALSE)="","",VLOOKUP($B29,'LT01'!$B$11:$Q$80,16,FALSE)))))</f>
        <v/>
      </c>
      <c r="L29" s="185">
        <f>IF(OR($L$6="",$L$7=""),"",IF($B29="","",IF(ISNA(VLOOKUP($B29,'LT02'!$B$11:$M$80,12,FALSE)),"",IF(VLOOKUP($B29,'LT02'!$B$11:$M$80,12,FALSE)="","",VLOOKUP($B29,'LT02'!$B$11:$M$80,12,FALSE)))))</f>
        <v>6</v>
      </c>
      <c r="M29" s="182">
        <f>IF(OR($L$6="",$L$7=""),"",IF($B29="","",IF(ISNA(VLOOKUP($B29,'LT02'!$B$11:$N$80,13,FALSE)),"",VLOOKUP($B29,'LT02'!$B$11:$N$80,13,FALSE))))</f>
        <v>5.7</v>
      </c>
      <c r="N29" s="183"/>
      <c r="O29" s="184" t="str">
        <f>IF(OR($L$6="",$L$7=""),"",IF($B29="","",IF(ISNA(VLOOKUP($B29,'LT02'!$B$11:$Q$80,16,FALSE)),"",VLOOKUP($B29,'LT02'!$B$11:$Q$80,16,FALSE))))</f>
        <v/>
      </c>
      <c r="P29" s="185">
        <f>IF(OR($P$6="",$P$7=""),"",IF($B29="","",IF(ISNA(VLOOKUP($B29,'LT03'!$B$11:$M$80,12,FALSE)),"",IF(VLOOKUP($B29,'LT03'!$B$11:$M$80,12,FALSE)="","",VLOOKUP($B29,'LT03'!$B$11:$M$80,12,FALSE)))))</f>
        <v>7.5</v>
      </c>
      <c r="Q29" s="182">
        <f>IF(OR($P$6="",$P$7=""),"",IF($B29="","",IF(ISNA(VLOOKUP($B29,'LT03'!$B$11:$N$80,13,FALSE)),"",VLOOKUP($B29,'LT03'!$B$11:$N$80,13,FALSE))))</f>
        <v>6.6</v>
      </c>
      <c r="R29" s="183"/>
      <c r="S29" s="184" t="str">
        <f>IF(OR($P$6="",$P$7=""),"",IF($B29="","",IF(ISNA(VLOOKUP($B29,'LT03'!$B$11:$Q$80,16,FALSE)),"",VLOOKUP($B29,'LT03'!$B$11:$Q$80,16,FALSE))))</f>
        <v/>
      </c>
      <c r="T29" s="185">
        <f>IF(OR($T$6="",$T$7=""),"",IF($B29="","",IF(ISNA(VLOOKUP($B29,'LT04'!$B$11:$M$80,12,FALSE)),"",IF(VLOOKUP($B29,'LT04'!$B$11:$M$80,12,FALSE)="","",VLOOKUP($B29,'LT04'!$B$11:$M$80,12,FALSE)))))</f>
        <v>4.5</v>
      </c>
      <c r="U29" s="182">
        <f>IF(OR($T$6="",$T$7=""),"",IF($B29="","",IF(ISNA(VLOOKUP($B29,'LT04'!$B$11:$N$80,13,FALSE)),"",VLOOKUP($B29,'LT04'!$B$11:$N$80,13,FALSE))))</f>
        <v>4.5999999999999996</v>
      </c>
      <c r="V29" s="183"/>
      <c r="W29" s="184" t="str">
        <f>IF(OR($T$6="",$T$7=""),"",IF($B29="","",IF(ISNA(VLOOKUP($B29,'LT04'!$B$11:$Q$80,16,FALSE)),"",VLOOKUP($B29,'LT04'!$B$11:$Q$80,16,FALSE))))</f>
        <v/>
      </c>
      <c r="X29" s="185">
        <f>IF(OR($X$6="",$X$7=""),"",IF($B29="","",IF(ISNA(VLOOKUP($B29,'LT05'!$B$11:$M$80,12,FALSE)),"",IF(VLOOKUP($B29,'LT05'!$B$11:$M$80,12,FALSE)="","",VLOOKUP($B29,'LT05'!$B$11:$M$80,12,FALSE)))))</f>
        <v>4.8</v>
      </c>
      <c r="Y29" s="182">
        <f>IF(OR($X$6="",$X$7=""),"",IF($B29="","",IF(ISNA(VLOOKUP($B29,'LT05'!$B$11:$N$80,13,FALSE)),"",VLOOKUP($B29,'LT05'!$B$11:$N$80,13,FALSE))))</f>
        <v>6.6</v>
      </c>
      <c r="Z29" s="183"/>
      <c r="AA29" s="184" t="str">
        <f>IF(OR($X$6="",$X$7=""),"",IF($B29="","",IF(ISNA(VLOOKUP($B29,'LT05'!$B$11:$Q$80,16,FALSE)),"",VLOOKUP($B29,'LT05'!$B$11:$Q$80,16,FALSE))))</f>
        <v/>
      </c>
      <c r="AB29" s="185">
        <f>IF(OR($AB$6="",$AB$7=""),"",IF($B29="","",IF(ISNA(VLOOKUP($B29,'LT06'!$B$11:$M$80,12,FALSE)),"",IF(VLOOKUP($B29,'LT06'!$B$11:$M$80,12,FALSE)="","",VLOOKUP($B29,'LT06'!$B$11:$M$80,12,FALSE)))))</f>
        <v>3.5</v>
      </c>
      <c r="AC29" s="182">
        <f>IF(OR($AB$6="",$AB$7=""),"",IF($B29="","",IF(ISNA(VLOOKUP($B29,'LT06'!$B$11:$N$80,13,FALSE)),"",VLOOKUP($B29,'LT06'!$B$11:$N$80,13,FALSE))))</f>
        <v>4.9000000000000004</v>
      </c>
      <c r="AD29" s="183"/>
      <c r="AE29" s="184" t="str">
        <f>IF(OR($AB$6="",$AB$7=""),"",IF($B29="","",IF(ISNA(VLOOKUP($B29,'LT06'!$B$11:$Q$80,16,FALSE)),"",VLOOKUP($B29,'LT06'!$B$11:$Q$80,16,FALSE))))</f>
        <v/>
      </c>
      <c r="AF29" s="185" t="str">
        <f>IF(OR($AF$6="",$AF$7=""),"",IF($B29="","",IF(ISNA(VLOOKUP($B29,'LT07'!$B$11:$M$80,12,FALSE)),"",IF(VLOOKUP($B29,'LT07'!$B$11:$M$80,12,FALSE)="","",VLOOKUP($B29,'LT07'!$B$11:$M$80,12,FALSE)))))</f>
        <v/>
      </c>
      <c r="AG29" s="182" t="str">
        <f>IF(OR($AF$6="",$AF$7=""),"",IF($B29="","",IF(ISNA(VLOOKUP($B29,'LT07'!$B$11:$N$80,13,FALSE)),"",VLOOKUP($B29,'LT07'!$B$11:$N$80,13,FALSE))))</f>
        <v/>
      </c>
      <c r="AH29" s="183"/>
      <c r="AI29" s="184" t="str">
        <f>IF(OR($AF$6="",$AF$7=""),"",IF($B29="","",IF(ISNA(VLOOKUP($B29,'LT07'!$B$11:$Q$80,16,FALSE)),"",VLOOKUP($B29,'LT07'!$B$11:$Q$80,16,FALSE))))</f>
        <v/>
      </c>
      <c r="AJ29" s="720"/>
      <c r="AK29" s="182">
        <f>IF(OR($AJ$6="",$AJ$7=""),"",IF($B29="","",IF(ISNA(VLOOKUP($B29,'DO AN'!$B$11:$L$80,11,FALSE)),"",IF(VLOOKUP($B29,'DO AN'!$B$11:$L$80,11,FALSE)="","",VLOOKUP($B29,'DO AN'!$B$11:$L$80,11,FALSE)))))</f>
        <v>0</v>
      </c>
      <c r="AL29" s="183"/>
      <c r="AM29" s="719"/>
      <c r="AN29" s="720"/>
      <c r="AO29" s="182">
        <f>IF(OR($AN$6="",$AN$7=""),"",IF($B29="","",IF(ISNA(VLOOKUP($B29,'TH01'!$B$11:$O$80,14,FALSE)),"",VLOOKUP($B29,'TH01'!$B$11:$O$80,14,FALSE))))</f>
        <v>6.3</v>
      </c>
      <c r="AP29" s="183"/>
      <c r="AQ29" s="719"/>
      <c r="AR29" s="720"/>
      <c r="AS29" s="182">
        <f>IF(OR($AR$6="",$AR$7=""),"",IF($B29="","",IF(ISNA(VLOOKUP($B29,'TH02'!$B$11:$O$80,14,FALSE)),"",VLOOKUP($B29,'TH02'!$B$11:$O$80,14,FALSE))))</f>
        <v>5.8</v>
      </c>
      <c r="AT29" s="183"/>
      <c r="AU29" s="719"/>
      <c r="AV29" s="720"/>
      <c r="AW29" s="182" t="str">
        <f>IF(OR($AV$6="",$AV$7=""),"",IF($B29="","",IF(ISNA(VLOOKUP($B29,'TH03'!$B$11:$O$80,14,FALSE)),"",VLOOKUP($B29,'TH03'!$B$11:$O$80,14,FALSE))))</f>
        <v/>
      </c>
      <c r="AX29" s="183"/>
      <c r="AY29" s="719"/>
      <c r="AZ29" s="186">
        <f t="shared" si="6"/>
        <v>5.4</v>
      </c>
      <c r="BA29" s="186" t="str">
        <f t="shared" si="7"/>
        <v/>
      </c>
      <c r="BB29" s="187">
        <v>50</v>
      </c>
      <c r="BC29" s="188" t="str">
        <f t="shared" si="8"/>
        <v>TB Yếu</v>
      </c>
      <c r="BD29" s="188" t="str">
        <f t="shared" si="9"/>
        <v/>
      </c>
      <c r="BE29" s="188" t="str">
        <f t="shared" si="0"/>
        <v/>
      </c>
      <c r="BF29" s="186" t="str">
        <f t="shared" si="1"/>
        <v/>
      </c>
      <c r="BG29" s="548">
        <f t="shared" si="2"/>
        <v>16</v>
      </c>
      <c r="BH29" s="188">
        <f t="shared" si="3"/>
        <v>1</v>
      </c>
      <c r="BI29" s="188">
        <f t="shared" si="10"/>
        <v>16</v>
      </c>
      <c r="BJ29" s="188">
        <f t="shared" si="11"/>
        <v>1</v>
      </c>
      <c r="BK29" s="186">
        <f t="shared" si="12"/>
        <v>5.74</v>
      </c>
      <c r="BL29" s="186" t="str">
        <f t="shared" si="13"/>
        <v>BT</v>
      </c>
      <c r="BM29" s="186">
        <f t="shared" si="14"/>
        <v>5.74</v>
      </c>
      <c r="BN29" s="186" t="str">
        <f t="shared" si="15"/>
        <v>BT</v>
      </c>
      <c r="BO29" s="551" t="str">
        <f t="shared" si="16"/>
        <v/>
      </c>
      <c r="BP29" s="187"/>
      <c r="BQ29" s="691">
        <f t="shared" si="17"/>
        <v>5</v>
      </c>
      <c r="BR29" s="521">
        <f t="shared" si="18"/>
        <v>4.8</v>
      </c>
      <c r="BS29" s="521">
        <f t="shared" si="19"/>
        <v>6</v>
      </c>
      <c r="BT29" s="521">
        <f t="shared" si="20"/>
        <v>7.5</v>
      </c>
      <c r="BU29" s="521">
        <f t="shared" si="21"/>
        <v>4.5</v>
      </c>
      <c r="BV29" s="521">
        <f t="shared" si="22"/>
        <v>4.8</v>
      </c>
      <c r="BW29" s="521">
        <f t="shared" si="23"/>
        <v>3.5</v>
      </c>
      <c r="BX29" s="521" t="str">
        <f t="shared" si="24"/>
        <v/>
      </c>
      <c r="BY29" s="521">
        <f t="shared" si="25"/>
        <v>0</v>
      </c>
      <c r="BZ29" s="521">
        <f t="shared" si="26"/>
        <v>6.3</v>
      </c>
      <c r="CA29" s="521">
        <f t="shared" si="27"/>
        <v>5.8</v>
      </c>
      <c r="CB29" s="521" t="str">
        <f t="shared" si="28"/>
        <v/>
      </c>
      <c r="CC29" s="522">
        <f t="shared" si="29"/>
        <v>1</v>
      </c>
      <c r="CD29" s="521">
        <f t="shared" si="30"/>
        <v>5.4</v>
      </c>
      <c r="CE29" s="521">
        <f t="shared" si="31"/>
        <v>5.7</v>
      </c>
      <c r="CF29" s="521">
        <f t="shared" si="32"/>
        <v>6.6</v>
      </c>
      <c r="CG29" s="521">
        <f t="shared" si="33"/>
        <v>4.5999999999999996</v>
      </c>
      <c r="CH29" s="521">
        <f t="shared" si="34"/>
        <v>6.6</v>
      </c>
      <c r="CI29" s="521">
        <f t="shared" si="35"/>
        <v>4.9000000000000004</v>
      </c>
      <c r="CJ29" s="521" t="str">
        <f t="shared" si="36"/>
        <v/>
      </c>
      <c r="CK29" s="521">
        <f t="shared" si="37"/>
        <v>0</v>
      </c>
      <c r="CL29" s="521">
        <f t="shared" si="38"/>
        <v>6.3</v>
      </c>
      <c r="CM29" s="521">
        <f t="shared" si="39"/>
        <v>5.8</v>
      </c>
      <c r="CN29" s="521" t="str">
        <f t="shared" si="40"/>
        <v/>
      </c>
      <c r="CO29" s="523">
        <f t="shared" si="41"/>
        <v>5.4</v>
      </c>
      <c r="CP29" s="524">
        <f t="shared" si="42"/>
        <v>5.4</v>
      </c>
      <c r="CQ29" s="524">
        <f t="shared" si="43"/>
        <v>5.7</v>
      </c>
      <c r="CR29" s="524">
        <f t="shared" si="44"/>
        <v>6.6</v>
      </c>
      <c r="CS29" s="524">
        <f t="shared" si="45"/>
        <v>4.5999999999999996</v>
      </c>
      <c r="CT29" s="524">
        <f t="shared" si="46"/>
        <v>6.6</v>
      </c>
      <c r="CU29" s="524">
        <f t="shared" si="47"/>
        <v>4.9000000000000004</v>
      </c>
      <c r="CV29" s="524" t="str">
        <f t="shared" si="48"/>
        <v/>
      </c>
      <c r="CW29" s="524" t="str">
        <f t="shared" si="49"/>
        <v/>
      </c>
      <c r="CX29" s="524">
        <f t="shared" si="50"/>
        <v>6.3</v>
      </c>
      <c r="CY29" s="524">
        <f t="shared" si="51"/>
        <v>5.8</v>
      </c>
      <c r="CZ29" s="524" t="str">
        <f t="shared" si="52"/>
        <v/>
      </c>
      <c r="DA29" s="525">
        <f t="shared" si="4"/>
        <v>5.74</v>
      </c>
      <c r="DB29" s="182" t="str">
        <f t="shared" si="53"/>
        <v/>
      </c>
      <c r="DC29" s="182" t="str">
        <f t="shared" si="54"/>
        <v/>
      </c>
      <c r="DD29" s="182" t="str">
        <f t="shared" si="55"/>
        <v/>
      </c>
      <c r="DE29" s="182" t="str">
        <f t="shared" si="56"/>
        <v/>
      </c>
      <c r="DF29" s="182" t="str">
        <f t="shared" si="57"/>
        <v/>
      </c>
      <c r="DG29" s="182" t="str">
        <f t="shared" si="58"/>
        <v/>
      </c>
      <c r="DH29" s="182" t="str">
        <f t="shared" si="59"/>
        <v/>
      </c>
      <c r="DI29" s="182" t="str">
        <f t="shared" si="60"/>
        <v/>
      </c>
      <c r="DJ29" s="182" t="str">
        <f t="shared" si="61"/>
        <v/>
      </c>
      <c r="DK29" s="182" t="str">
        <f t="shared" si="62"/>
        <v/>
      </c>
      <c r="DL29" s="536" t="str">
        <f t="shared" si="63"/>
        <v/>
      </c>
      <c r="DM29" s="533">
        <f t="shared" si="64"/>
        <v>5.4</v>
      </c>
      <c r="DN29" s="521">
        <f t="shared" si="65"/>
        <v>5.7</v>
      </c>
      <c r="DO29" s="521">
        <f t="shared" si="66"/>
        <v>6.6</v>
      </c>
      <c r="DP29" s="521">
        <f t="shared" si="67"/>
        <v>4.5999999999999996</v>
      </c>
      <c r="DQ29" s="521">
        <f t="shared" si="68"/>
        <v>6.6</v>
      </c>
      <c r="DR29" s="521">
        <f t="shared" si="69"/>
        <v>4.9000000000000004</v>
      </c>
      <c r="DS29" s="521" t="str">
        <f t="shared" si="70"/>
        <v/>
      </c>
      <c r="DT29" s="521">
        <f t="shared" si="71"/>
        <v>0</v>
      </c>
      <c r="DU29" s="521">
        <f t="shared" si="72"/>
        <v>6.3</v>
      </c>
      <c r="DV29" s="521">
        <f t="shared" si="73"/>
        <v>5.8</v>
      </c>
      <c r="DW29" s="521" t="str">
        <f t="shared" si="74"/>
        <v/>
      </c>
      <c r="DX29" s="538" t="str">
        <f t="shared" si="75"/>
        <v/>
      </c>
      <c r="DY29" s="540">
        <f t="shared" si="76"/>
        <v>5.4</v>
      </c>
      <c r="DZ29" s="540">
        <f t="shared" si="77"/>
        <v>5.7</v>
      </c>
      <c r="EA29" s="540">
        <f t="shared" si="78"/>
        <v>6.6</v>
      </c>
      <c r="EB29" s="540">
        <f t="shared" si="79"/>
        <v>4.5999999999999996</v>
      </c>
      <c r="EC29" s="540">
        <f t="shared" si="80"/>
        <v>6.6</v>
      </c>
      <c r="ED29" s="540">
        <f t="shared" si="81"/>
        <v>4.9000000000000004</v>
      </c>
      <c r="EE29" s="540" t="str">
        <f t="shared" si="82"/>
        <v/>
      </c>
      <c r="EF29" s="540" t="str">
        <f t="shared" si="83"/>
        <v/>
      </c>
      <c r="EG29" s="540">
        <f t="shared" si="84"/>
        <v>6.3</v>
      </c>
      <c r="EH29" s="540">
        <f t="shared" si="85"/>
        <v>5.8</v>
      </c>
      <c r="EI29" s="540" t="str">
        <f t="shared" si="86"/>
        <v/>
      </c>
      <c r="EJ29" s="545">
        <f t="shared" si="5"/>
        <v>5.74</v>
      </c>
      <c r="EK29" s="723">
        <f t="shared" si="87"/>
        <v>5.4</v>
      </c>
      <c r="EL29" s="490" t="str">
        <f>IF(B29="","",IF(ISNA(VLOOKUP($B29,'TH-CANHBAO-KQHT-13-14'!$B$2:$I$936,8,0)&lt;&gt;0),VLOOKUP($B29,'TH-CANHBAO-KQHT-13-14'!$B$2:$I$936,8,0),IF(VLOOKUP($B29,'TH-CANHBAO-KQHT-13-14'!$B$2:$I$936,8,0)=0,"",VLOOKUP($B29,'TH-CANHBAO-KQHT-13-14'!$B$2:$I$936,8,0))))</f>
        <v/>
      </c>
      <c r="EM29" s="490" t="str">
        <f>IF($B29="","",IF(ISNA(VLOOKUP($B29,'TH-CANHBAO-KQHT-13-14'!$B$2:$J$936,9,0)&lt;&gt;0),VLOOKUP($B29,'TH-CANHBAO-KQHT-13-14'!$B$2:$J$936,8,0),IF(VLOOKUP($B29,'TH-CANHBAO-KQHT-13-14'!$B$2:$J$936,9,0)=0,"",VLOOKUP($B29,'TH-CANHBAO-KQHT-13-14'!$B$2:$J$936,9,0))))</f>
        <v/>
      </c>
      <c r="EN29" s="490" t="str">
        <f>IF($B29="","",IF($B29=HKI!$B29,HKI!$BF29,""))</f>
        <v/>
      </c>
      <c r="EO29" s="490" t="str">
        <f t="shared" si="88"/>
        <v/>
      </c>
    </row>
    <row r="30" spans="1:145" s="190" customFormat="1" ht="30" customHeight="1">
      <c r="A30" s="774">
        <f>IF($B30="","",SUBTOTAL(3,$B$11:B30))</f>
        <v>20</v>
      </c>
      <c r="B30" s="97" t="s">
        <v>2008</v>
      </c>
      <c r="C30" s="176" t="str">
        <f>IF($B30="","",VLOOKUP($B30,'DS LOP HKII'!$B$2:$D$936,2,0))</f>
        <v>Nguyễn Văn</v>
      </c>
      <c r="D30" s="177" t="str">
        <f>IF($B30="","",VLOOKUP($B30,'DS LOP HKII'!$B$2:$D$936,3,0))</f>
        <v>Đức</v>
      </c>
      <c r="E30" s="178"/>
      <c r="F30" s="179"/>
      <c r="G30" s="180">
        <v>1</v>
      </c>
      <c r="H30" s="181">
        <f>IF(OR($H$6="",$H$7=""),"",IF($B30="","",IF(ISNA(VLOOKUP($B30,'LT01'!$B$11:$M$80,12,FALSE)),"",IF(VLOOKUP($B30,'LT01'!$B$11:$M$80,12,FALSE)="","",VLOOKUP($B30,'LT01'!$B$11:$M$80,12,FALSE)))))</f>
        <v>4</v>
      </c>
      <c r="I30" s="182">
        <f>IF(OR($H$6="",$H$7=""),"",IF($B30="","",IF(ISNA(VLOOKUP($B30,'LT01'!$B$11:$N$80,13,FALSE)),"",VLOOKUP($B30,'LT01'!$B$11:$N$80,13,FALSE))))</f>
        <v>5.6</v>
      </c>
      <c r="J30" s="183"/>
      <c r="K30" s="184" t="str">
        <f>IF(OR($H$6="",$H$7=""),"",IF($B30="","",IF(ISNA(VLOOKUP($B30,'LT01'!$B$11:$Q$80,16,FALSE)),"",IF(VLOOKUP($B30,'LT01'!$B$11:$Q$80,16,FALSE)="","",VLOOKUP($B30,'LT01'!$B$11:$Q$80,16,FALSE)))))</f>
        <v/>
      </c>
      <c r="L30" s="185">
        <f>IF(OR($L$6="",$L$7=""),"",IF($B30="","",IF(ISNA(VLOOKUP($B30,'LT02'!$B$11:$M$80,12,FALSE)),"",IF(VLOOKUP($B30,'LT02'!$B$11:$M$80,12,FALSE)="","",VLOOKUP($B30,'LT02'!$B$11:$M$80,12,FALSE)))))</f>
        <v>5</v>
      </c>
      <c r="M30" s="182">
        <f>IF(OR($L$6="",$L$7=""),"",IF($B30="","",IF(ISNA(VLOOKUP($B30,'LT02'!$B$11:$N$80,13,FALSE)),"",VLOOKUP($B30,'LT02'!$B$11:$N$80,13,FALSE))))</f>
        <v>5.2</v>
      </c>
      <c r="N30" s="183"/>
      <c r="O30" s="184" t="str">
        <f>IF(OR($L$6="",$L$7=""),"",IF($B30="","",IF(ISNA(VLOOKUP($B30,'LT02'!$B$11:$Q$80,16,FALSE)),"",VLOOKUP($B30,'LT02'!$B$11:$Q$80,16,FALSE))))</f>
        <v/>
      </c>
      <c r="P30" s="185">
        <f>IF(OR($P$6="",$P$7=""),"",IF($B30="","",IF(ISNA(VLOOKUP($B30,'LT03'!$B$11:$M$80,12,FALSE)),"",IF(VLOOKUP($B30,'LT03'!$B$11:$M$80,12,FALSE)="","",VLOOKUP($B30,'LT03'!$B$11:$M$80,12,FALSE)))))</f>
        <v>7.5</v>
      </c>
      <c r="Q30" s="182">
        <f>IF(OR($P$6="",$P$7=""),"",IF($B30="","",IF(ISNA(VLOOKUP($B30,'LT03'!$B$11:$N$80,13,FALSE)),"",VLOOKUP($B30,'LT03'!$B$11:$N$80,13,FALSE))))</f>
        <v>6.6</v>
      </c>
      <c r="R30" s="183"/>
      <c r="S30" s="184" t="str">
        <f>IF(OR($P$6="",$P$7=""),"",IF($B30="","",IF(ISNA(VLOOKUP($B30,'LT03'!$B$11:$Q$80,16,FALSE)),"",VLOOKUP($B30,'LT03'!$B$11:$Q$80,16,FALSE))))</f>
        <v/>
      </c>
      <c r="T30" s="185">
        <f>IF(OR($T$6="",$T$7=""),"",IF($B30="","",IF(ISNA(VLOOKUP($B30,'LT04'!$B$11:$M$80,12,FALSE)),"",IF(VLOOKUP($B30,'LT04'!$B$11:$M$80,12,FALSE)="","",VLOOKUP($B30,'LT04'!$B$11:$M$80,12,FALSE)))))</f>
        <v>5.8</v>
      </c>
      <c r="U30" s="182">
        <f>IF(OR($T$6="",$T$7=""),"",IF($B30="","",IF(ISNA(VLOOKUP($B30,'LT04'!$B$11:$N$80,13,FALSE)),"",VLOOKUP($B30,'LT04'!$B$11:$N$80,13,FALSE))))</f>
        <v>5.2</v>
      </c>
      <c r="V30" s="183"/>
      <c r="W30" s="184" t="str">
        <f>IF(OR($T$6="",$T$7=""),"",IF($B30="","",IF(ISNA(VLOOKUP($B30,'LT04'!$B$11:$Q$80,16,FALSE)),"",VLOOKUP($B30,'LT04'!$B$11:$Q$80,16,FALSE))))</f>
        <v/>
      </c>
      <c r="X30" s="185">
        <f>IF(OR($X$6="",$X$7=""),"",IF($B30="","",IF(ISNA(VLOOKUP($B30,'LT05'!$B$11:$M$80,12,FALSE)),"",IF(VLOOKUP($B30,'LT05'!$B$11:$M$80,12,FALSE)="","",VLOOKUP($B30,'LT05'!$B$11:$M$80,12,FALSE)))))</f>
        <v>4.8</v>
      </c>
      <c r="Y30" s="182">
        <f>IF(OR($X$6="",$X$7=""),"",IF($B30="","",IF(ISNA(VLOOKUP($B30,'LT05'!$B$11:$N$80,13,FALSE)),"",VLOOKUP($B30,'LT05'!$B$11:$N$80,13,FALSE))))</f>
        <v>6.4</v>
      </c>
      <c r="Z30" s="183"/>
      <c r="AA30" s="184" t="str">
        <f>IF(OR($X$6="",$X$7=""),"",IF($B30="","",IF(ISNA(VLOOKUP($B30,'LT05'!$B$11:$Q$80,16,FALSE)),"",VLOOKUP($B30,'LT05'!$B$11:$Q$80,16,FALSE))))</f>
        <v/>
      </c>
      <c r="AB30" s="185">
        <f>IF(OR($AB$6="",$AB$7=""),"",IF($B30="","",IF(ISNA(VLOOKUP($B30,'LT06'!$B$11:$M$80,12,FALSE)),"",IF(VLOOKUP($B30,'LT06'!$B$11:$M$80,12,FALSE)="","",VLOOKUP($B30,'LT06'!$B$11:$M$80,12,FALSE)))))</f>
        <v>3.8</v>
      </c>
      <c r="AC30" s="182">
        <f>IF(OR($AB$6="",$AB$7=""),"",IF($B30="","",IF(ISNA(VLOOKUP($B30,'LT06'!$B$11:$N$80,13,FALSE)),"",VLOOKUP($B30,'LT06'!$B$11:$N$80,13,FALSE))))</f>
        <v>4.7</v>
      </c>
      <c r="AD30" s="183"/>
      <c r="AE30" s="184" t="str">
        <f>IF(OR($AB$6="",$AB$7=""),"",IF($B30="","",IF(ISNA(VLOOKUP($B30,'LT06'!$B$11:$Q$80,16,FALSE)),"",VLOOKUP($B30,'LT06'!$B$11:$Q$80,16,FALSE))))</f>
        <v/>
      </c>
      <c r="AF30" s="185" t="str">
        <f>IF(OR($AF$6="",$AF$7=""),"",IF($B30="","",IF(ISNA(VLOOKUP($B30,'LT07'!$B$11:$M$80,12,FALSE)),"",IF(VLOOKUP($B30,'LT07'!$B$11:$M$80,12,FALSE)="","",VLOOKUP($B30,'LT07'!$B$11:$M$80,12,FALSE)))))</f>
        <v/>
      </c>
      <c r="AG30" s="182" t="str">
        <f>IF(OR($AF$6="",$AF$7=""),"",IF($B30="","",IF(ISNA(VLOOKUP($B30,'LT07'!$B$11:$N$80,13,FALSE)),"",VLOOKUP($B30,'LT07'!$B$11:$N$80,13,FALSE))))</f>
        <v/>
      </c>
      <c r="AH30" s="183"/>
      <c r="AI30" s="184" t="str">
        <f>IF(OR($AF$6="",$AF$7=""),"",IF($B30="","",IF(ISNA(VLOOKUP($B30,'LT07'!$B$11:$Q$80,16,FALSE)),"",VLOOKUP($B30,'LT07'!$B$11:$Q$80,16,FALSE))))</f>
        <v/>
      </c>
      <c r="AJ30" s="720"/>
      <c r="AK30" s="182">
        <f>IF(OR($AJ$6="",$AJ$7=""),"",IF($B30="","",IF(ISNA(VLOOKUP($B30,'DO AN'!$B$11:$L$80,11,FALSE)),"",IF(VLOOKUP($B30,'DO AN'!$B$11:$L$80,11,FALSE)="","",VLOOKUP($B30,'DO AN'!$B$11:$L$80,11,FALSE)))))</f>
        <v>5</v>
      </c>
      <c r="AL30" s="183"/>
      <c r="AM30" s="719"/>
      <c r="AN30" s="720"/>
      <c r="AO30" s="182">
        <f>IF(OR($AN$6="",$AN$7=""),"",IF($B30="","",IF(ISNA(VLOOKUP($B30,'TH01'!$B$11:$O$80,14,FALSE)),"",VLOOKUP($B30,'TH01'!$B$11:$O$80,14,FALSE))))</f>
        <v>5.8</v>
      </c>
      <c r="AP30" s="183"/>
      <c r="AQ30" s="719"/>
      <c r="AR30" s="720"/>
      <c r="AS30" s="182">
        <f>IF(OR($AR$6="",$AR$7=""),"",IF($B30="","",IF(ISNA(VLOOKUP($B30,'TH02'!$B$11:$O$80,14,FALSE)),"",VLOOKUP($B30,'TH02'!$B$11:$O$80,14,FALSE))))</f>
        <v>7</v>
      </c>
      <c r="AT30" s="183"/>
      <c r="AU30" s="719"/>
      <c r="AV30" s="720"/>
      <c r="AW30" s="182" t="str">
        <f>IF(OR($AV$6="",$AV$7=""),"",IF($B30="","",IF(ISNA(VLOOKUP($B30,'TH03'!$B$11:$O$80,14,FALSE)),"",VLOOKUP($B30,'TH03'!$B$11:$O$80,14,FALSE))))</f>
        <v/>
      </c>
      <c r="AX30" s="183"/>
      <c r="AY30" s="719"/>
      <c r="AZ30" s="186">
        <f t="shared" si="6"/>
        <v>5.76</v>
      </c>
      <c r="BA30" s="186" t="str">
        <f t="shared" si="7"/>
        <v/>
      </c>
      <c r="BB30" s="187">
        <v>55</v>
      </c>
      <c r="BC30" s="188" t="str">
        <f t="shared" si="8"/>
        <v>T.Bình</v>
      </c>
      <c r="BD30" s="188" t="str">
        <f t="shared" si="9"/>
        <v/>
      </c>
      <c r="BE30" s="188" t="str">
        <f t="shared" si="0"/>
        <v/>
      </c>
      <c r="BF30" s="186" t="str">
        <f t="shared" si="1"/>
        <v/>
      </c>
      <c r="BG30" s="548">
        <f t="shared" si="2"/>
        <v>17</v>
      </c>
      <c r="BH30" s="188">
        <f t="shared" si="3"/>
        <v>0</v>
      </c>
      <c r="BI30" s="188">
        <f t="shared" si="10"/>
        <v>17</v>
      </c>
      <c r="BJ30" s="188">
        <f t="shared" si="11"/>
        <v>0</v>
      </c>
      <c r="BK30" s="186">
        <f t="shared" si="12"/>
        <v>5.76</v>
      </c>
      <c r="BL30" s="186" t="str">
        <f t="shared" si="13"/>
        <v>BT</v>
      </c>
      <c r="BM30" s="186">
        <f t="shared" si="14"/>
        <v>5.76</v>
      </c>
      <c r="BN30" s="186" t="str">
        <f t="shared" si="15"/>
        <v>BT</v>
      </c>
      <c r="BO30" s="551" t="str">
        <f t="shared" si="16"/>
        <v/>
      </c>
      <c r="BP30" s="187"/>
      <c r="BQ30" s="691">
        <f t="shared" si="17"/>
        <v>3</v>
      </c>
      <c r="BR30" s="521">
        <f t="shared" si="18"/>
        <v>4</v>
      </c>
      <c r="BS30" s="521">
        <f t="shared" si="19"/>
        <v>5</v>
      </c>
      <c r="BT30" s="521">
        <f t="shared" si="20"/>
        <v>7.5</v>
      </c>
      <c r="BU30" s="521">
        <f t="shared" si="21"/>
        <v>5.8</v>
      </c>
      <c r="BV30" s="521">
        <f t="shared" si="22"/>
        <v>4.8</v>
      </c>
      <c r="BW30" s="521">
        <f t="shared" si="23"/>
        <v>3.8</v>
      </c>
      <c r="BX30" s="521" t="str">
        <f t="shared" si="24"/>
        <v/>
      </c>
      <c r="BY30" s="521">
        <f t="shared" si="25"/>
        <v>5</v>
      </c>
      <c r="BZ30" s="521">
        <f t="shared" si="26"/>
        <v>5.8</v>
      </c>
      <c r="CA30" s="521">
        <f t="shared" si="27"/>
        <v>7</v>
      </c>
      <c r="CB30" s="521" t="str">
        <f t="shared" si="28"/>
        <v/>
      </c>
      <c r="CC30" s="522">
        <f t="shared" si="29"/>
        <v>0</v>
      </c>
      <c r="CD30" s="521">
        <f t="shared" si="30"/>
        <v>5.6</v>
      </c>
      <c r="CE30" s="521">
        <f t="shared" si="31"/>
        <v>5.2</v>
      </c>
      <c r="CF30" s="521">
        <f t="shared" si="32"/>
        <v>6.6</v>
      </c>
      <c r="CG30" s="521">
        <f t="shared" si="33"/>
        <v>5.2</v>
      </c>
      <c r="CH30" s="521">
        <f t="shared" si="34"/>
        <v>6.4</v>
      </c>
      <c r="CI30" s="521">
        <f t="shared" si="35"/>
        <v>4.7</v>
      </c>
      <c r="CJ30" s="521" t="str">
        <f t="shared" si="36"/>
        <v/>
      </c>
      <c r="CK30" s="521">
        <f t="shared" si="37"/>
        <v>5</v>
      </c>
      <c r="CL30" s="521">
        <f t="shared" si="38"/>
        <v>5.8</v>
      </c>
      <c r="CM30" s="521">
        <f t="shared" si="39"/>
        <v>7</v>
      </c>
      <c r="CN30" s="521" t="str">
        <f t="shared" si="40"/>
        <v/>
      </c>
      <c r="CO30" s="523">
        <f t="shared" si="41"/>
        <v>5.76</v>
      </c>
      <c r="CP30" s="524">
        <f t="shared" si="42"/>
        <v>5.6</v>
      </c>
      <c r="CQ30" s="524">
        <f t="shared" si="43"/>
        <v>5.2</v>
      </c>
      <c r="CR30" s="524">
        <f t="shared" si="44"/>
        <v>6.6</v>
      </c>
      <c r="CS30" s="524">
        <f t="shared" si="45"/>
        <v>5.2</v>
      </c>
      <c r="CT30" s="524">
        <f t="shared" si="46"/>
        <v>6.4</v>
      </c>
      <c r="CU30" s="524">
        <f t="shared" si="47"/>
        <v>4.7</v>
      </c>
      <c r="CV30" s="524" t="str">
        <f t="shared" si="48"/>
        <v/>
      </c>
      <c r="CW30" s="524">
        <f t="shared" si="49"/>
        <v>5</v>
      </c>
      <c r="CX30" s="524">
        <f t="shared" si="50"/>
        <v>5.8</v>
      </c>
      <c r="CY30" s="524">
        <f t="shared" si="51"/>
        <v>7</v>
      </c>
      <c r="CZ30" s="524" t="str">
        <f t="shared" si="52"/>
        <v/>
      </c>
      <c r="DA30" s="525">
        <f t="shared" si="4"/>
        <v>5.76</v>
      </c>
      <c r="DB30" s="182" t="str">
        <f t="shared" si="53"/>
        <v/>
      </c>
      <c r="DC30" s="182" t="str">
        <f t="shared" si="54"/>
        <v/>
      </c>
      <c r="DD30" s="182" t="str">
        <f t="shared" si="55"/>
        <v/>
      </c>
      <c r="DE30" s="182" t="str">
        <f t="shared" si="56"/>
        <v/>
      </c>
      <c r="DF30" s="182" t="str">
        <f t="shared" si="57"/>
        <v/>
      </c>
      <c r="DG30" s="182" t="str">
        <f t="shared" si="58"/>
        <v/>
      </c>
      <c r="DH30" s="182" t="str">
        <f t="shared" si="59"/>
        <v/>
      </c>
      <c r="DI30" s="182" t="str">
        <f t="shared" si="60"/>
        <v/>
      </c>
      <c r="DJ30" s="182" t="str">
        <f t="shared" si="61"/>
        <v/>
      </c>
      <c r="DK30" s="182" t="str">
        <f t="shared" si="62"/>
        <v/>
      </c>
      <c r="DL30" s="536" t="str">
        <f t="shared" si="63"/>
        <v/>
      </c>
      <c r="DM30" s="533">
        <f t="shared" si="64"/>
        <v>5.6</v>
      </c>
      <c r="DN30" s="521">
        <f t="shared" si="65"/>
        <v>5.2</v>
      </c>
      <c r="DO30" s="521">
        <f t="shared" si="66"/>
        <v>6.6</v>
      </c>
      <c r="DP30" s="521">
        <f t="shared" si="67"/>
        <v>5.2</v>
      </c>
      <c r="DQ30" s="521">
        <f t="shared" si="68"/>
        <v>6.4</v>
      </c>
      <c r="DR30" s="521">
        <f t="shared" si="69"/>
        <v>4.7</v>
      </c>
      <c r="DS30" s="521" t="str">
        <f t="shared" si="70"/>
        <v/>
      </c>
      <c r="DT30" s="521">
        <f t="shared" si="71"/>
        <v>5</v>
      </c>
      <c r="DU30" s="521">
        <f t="shared" si="72"/>
        <v>5.8</v>
      </c>
      <c r="DV30" s="521">
        <f t="shared" si="73"/>
        <v>7</v>
      </c>
      <c r="DW30" s="521" t="str">
        <f t="shared" si="74"/>
        <v/>
      </c>
      <c r="DX30" s="538" t="str">
        <f t="shared" si="75"/>
        <v/>
      </c>
      <c r="DY30" s="540">
        <f t="shared" si="76"/>
        <v>5.6</v>
      </c>
      <c r="DZ30" s="540">
        <f t="shared" si="77"/>
        <v>5.2</v>
      </c>
      <c r="EA30" s="540">
        <f t="shared" si="78"/>
        <v>6.6</v>
      </c>
      <c r="EB30" s="540">
        <f t="shared" si="79"/>
        <v>5.2</v>
      </c>
      <c r="EC30" s="540">
        <f t="shared" si="80"/>
        <v>6.4</v>
      </c>
      <c r="ED30" s="540">
        <f t="shared" si="81"/>
        <v>4.7</v>
      </c>
      <c r="EE30" s="540" t="str">
        <f t="shared" si="82"/>
        <v/>
      </c>
      <c r="EF30" s="540">
        <f t="shared" si="83"/>
        <v>5</v>
      </c>
      <c r="EG30" s="540">
        <f t="shared" si="84"/>
        <v>5.8</v>
      </c>
      <c r="EH30" s="540">
        <f t="shared" si="85"/>
        <v>7</v>
      </c>
      <c r="EI30" s="540" t="str">
        <f t="shared" si="86"/>
        <v/>
      </c>
      <c r="EJ30" s="545">
        <f t="shared" si="5"/>
        <v>5.76</v>
      </c>
      <c r="EK30" s="723">
        <f t="shared" si="87"/>
        <v>5.76</v>
      </c>
      <c r="EL30" s="490" t="str">
        <f>IF(B30="","",IF(ISNA(VLOOKUP($B30,'TH-CANHBAO-KQHT-13-14'!$B$2:$I$936,8,0)&lt;&gt;0),VLOOKUP($B30,'TH-CANHBAO-KQHT-13-14'!$B$2:$I$936,8,0),IF(VLOOKUP($B30,'TH-CANHBAO-KQHT-13-14'!$B$2:$I$936,8,0)=0,"",VLOOKUP($B30,'TH-CANHBAO-KQHT-13-14'!$B$2:$I$936,8,0))))</f>
        <v/>
      </c>
      <c r="EM30" s="490" t="str">
        <f>IF($B30="","",IF(ISNA(VLOOKUP($B30,'TH-CANHBAO-KQHT-13-14'!$B$2:$J$936,9,0)&lt;&gt;0),VLOOKUP($B30,'TH-CANHBAO-KQHT-13-14'!$B$2:$J$936,8,0),IF(VLOOKUP($B30,'TH-CANHBAO-KQHT-13-14'!$B$2:$J$936,9,0)=0,"",VLOOKUP($B30,'TH-CANHBAO-KQHT-13-14'!$B$2:$J$936,9,0))))</f>
        <v/>
      </c>
      <c r="EN30" s="490" t="str">
        <f>IF($B30="","",IF($B30=HKI!$B30,HKI!$BF30,""))</f>
        <v/>
      </c>
      <c r="EO30" s="490" t="str">
        <f t="shared" si="88"/>
        <v/>
      </c>
    </row>
    <row r="31" spans="1:145" s="190" customFormat="1" ht="30" customHeight="1">
      <c r="A31" s="774">
        <f>IF($B31="","",SUBTOTAL(3,$B$11:B31))</f>
        <v>21</v>
      </c>
      <c r="B31" s="97" t="s">
        <v>1744</v>
      </c>
      <c r="C31" s="176" t="str">
        <f>IF($B31="","",VLOOKUP($B31,'DS LOP HKII'!$B$2:$D$936,2,0))</f>
        <v>Lê Hoàng</v>
      </c>
      <c r="D31" s="177" t="str">
        <f>IF($B31="","",VLOOKUP($B31,'DS LOP HKII'!$B$2:$D$936,3,0))</f>
        <v>Giang</v>
      </c>
      <c r="E31" s="178"/>
      <c r="F31" s="179"/>
      <c r="G31" s="180">
        <v>2</v>
      </c>
      <c r="H31" s="181">
        <f>IF(OR($H$6="",$H$7=""),"",IF($B31="","",IF(ISNA(VLOOKUP($B31,'LT01'!$B$11:$M$80,12,FALSE)),"",IF(VLOOKUP($B31,'LT01'!$B$11:$M$80,12,FALSE)="","",VLOOKUP($B31,'LT01'!$B$11:$M$80,12,FALSE)))))</f>
        <v>2.8</v>
      </c>
      <c r="I31" s="182">
        <f>IF(OR($H$6="",$H$7=""),"",IF($B31="","",IF(ISNA(VLOOKUP($B31,'LT01'!$B$11:$N$80,13,FALSE)),"",VLOOKUP($B31,'LT01'!$B$11:$N$80,13,FALSE))))</f>
        <v>3.8</v>
      </c>
      <c r="J31" s="183"/>
      <c r="K31" s="184" t="str">
        <f>IF(OR($H$6="",$H$7=""),"",IF($B31="","",IF(ISNA(VLOOKUP($B31,'LT01'!$B$11:$Q$80,16,FALSE)),"",IF(VLOOKUP($B31,'LT01'!$B$11:$Q$80,16,FALSE)="","",VLOOKUP($B31,'LT01'!$B$11:$Q$80,16,FALSE)))))</f>
        <v/>
      </c>
      <c r="L31" s="185">
        <f>IF(OR($L$6="",$L$7=""),"",IF($B31="","",IF(ISNA(VLOOKUP($B31,'LT02'!$B$11:$M$80,12,FALSE)),"",IF(VLOOKUP($B31,'LT02'!$B$11:$M$80,12,FALSE)="","",VLOOKUP($B31,'LT02'!$B$11:$M$80,12,FALSE)))))</f>
        <v>6</v>
      </c>
      <c r="M31" s="182">
        <f>IF(OR($L$6="",$L$7=""),"",IF($B31="","",IF(ISNA(VLOOKUP($B31,'LT02'!$B$11:$N$80,13,FALSE)),"",VLOOKUP($B31,'LT02'!$B$11:$N$80,13,FALSE))))</f>
        <v>5.0999999999999996</v>
      </c>
      <c r="N31" s="183"/>
      <c r="O31" s="184" t="str">
        <f>IF(OR($L$6="",$L$7=""),"",IF($B31="","",IF(ISNA(VLOOKUP($B31,'LT02'!$B$11:$Q$80,16,FALSE)),"",VLOOKUP($B31,'LT02'!$B$11:$Q$80,16,FALSE))))</f>
        <v/>
      </c>
      <c r="P31" s="185">
        <f>IF(OR($P$6="",$P$7=""),"",IF($B31="","",IF(ISNA(VLOOKUP($B31,'LT03'!$B$11:$M$80,12,FALSE)),"",IF(VLOOKUP($B31,'LT03'!$B$11:$M$80,12,FALSE)="","",VLOOKUP($B31,'LT03'!$B$11:$M$80,12,FALSE)))))</f>
        <v>9</v>
      </c>
      <c r="Q31" s="182">
        <f>IF(OR($P$6="",$P$7=""),"",IF($B31="","",IF(ISNA(VLOOKUP($B31,'LT03'!$B$11:$N$80,13,FALSE)),"",VLOOKUP($B31,'LT03'!$B$11:$N$80,13,FALSE))))</f>
        <v>8</v>
      </c>
      <c r="R31" s="183"/>
      <c r="S31" s="184" t="str">
        <f>IF(OR($P$6="",$P$7=""),"",IF($B31="","",IF(ISNA(VLOOKUP($B31,'LT03'!$B$11:$Q$80,16,FALSE)),"",VLOOKUP($B31,'LT03'!$B$11:$Q$80,16,FALSE))))</f>
        <v/>
      </c>
      <c r="T31" s="185">
        <f>IF(OR($T$6="",$T$7=""),"",IF($B31="","",IF(ISNA(VLOOKUP($B31,'LT04'!$B$11:$M$80,12,FALSE)),"",IF(VLOOKUP($B31,'LT04'!$B$11:$M$80,12,FALSE)="","",VLOOKUP($B31,'LT04'!$B$11:$M$80,12,FALSE)))))</f>
        <v>3.8</v>
      </c>
      <c r="U31" s="182">
        <f>IF(OR($T$6="",$T$7=""),"",IF($B31="","",IF(ISNA(VLOOKUP($B31,'LT04'!$B$11:$N$80,13,FALSE)),"",VLOOKUP($B31,'LT04'!$B$11:$N$80,13,FALSE))))</f>
        <v>5</v>
      </c>
      <c r="V31" s="183"/>
      <c r="W31" s="184" t="str">
        <f>IF(OR($T$6="",$T$7=""),"",IF($B31="","",IF(ISNA(VLOOKUP($B31,'LT04'!$B$11:$Q$80,16,FALSE)),"",VLOOKUP($B31,'LT04'!$B$11:$Q$80,16,FALSE))))</f>
        <v/>
      </c>
      <c r="X31" s="185">
        <f>IF(OR($X$6="",$X$7=""),"",IF($B31="","",IF(ISNA(VLOOKUP($B31,'LT05'!$B$11:$M$80,12,FALSE)),"",IF(VLOOKUP($B31,'LT05'!$B$11:$M$80,12,FALSE)="","",VLOOKUP($B31,'LT05'!$B$11:$M$80,12,FALSE)))))</f>
        <v>6.3</v>
      </c>
      <c r="Y31" s="182">
        <f>IF(OR($X$6="",$X$7=""),"",IF($B31="","",IF(ISNA(VLOOKUP($B31,'LT05'!$B$11:$N$80,13,FALSE)),"",VLOOKUP($B31,'LT05'!$B$11:$N$80,13,FALSE))))</f>
        <v>7.2</v>
      </c>
      <c r="Z31" s="183"/>
      <c r="AA31" s="184" t="str">
        <f>IF(OR($X$6="",$X$7=""),"",IF($B31="","",IF(ISNA(VLOOKUP($B31,'LT05'!$B$11:$Q$80,16,FALSE)),"",VLOOKUP($B31,'LT05'!$B$11:$Q$80,16,FALSE))))</f>
        <v/>
      </c>
      <c r="AB31" s="185">
        <f>IF(OR($AB$6="",$AB$7=""),"",IF($B31="","",IF(ISNA(VLOOKUP($B31,'LT06'!$B$11:$M$80,12,FALSE)),"",IF(VLOOKUP($B31,'LT06'!$B$11:$M$80,12,FALSE)="","",VLOOKUP($B31,'LT06'!$B$11:$M$80,12,FALSE)))))</f>
        <v>0.5</v>
      </c>
      <c r="AC31" s="182">
        <f>IF(OR($AB$6="",$AB$7=""),"",IF($B31="","",IF(ISNA(VLOOKUP($B31,'LT06'!$B$11:$N$80,13,FALSE)),"",VLOOKUP($B31,'LT06'!$B$11:$N$80,13,FALSE))))</f>
        <v>3.4</v>
      </c>
      <c r="AD31" s="183"/>
      <c r="AE31" s="184" t="str">
        <f>IF(OR($AB$6="",$AB$7=""),"",IF($B31="","",IF(ISNA(VLOOKUP($B31,'LT06'!$B$11:$Q$80,16,FALSE)),"",VLOOKUP($B31,'LT06'!$B$11:$Q$80,16,FALSE))))</f>
        <v/>
      </c>
      <c r="AF31" s="185" t="str">
        <f>IF(OR($AF$6="",$AF$7=""),"",IF($B31="","",IF(ISNA(VLOOKUP($B31,'LT07'!$B$11:$M$80,12,FALSE)),"",IF(VLOOKUP($B31,'LT07'!$B$11:$M$80,12,FALSE)="","",VLOOKUP($B31,'LT07'!$B$11:$M$80,12,FALSE)))))</f>
        <v/>
      </c>
      <c r="AG31" s="182" t="str">
        <f>IF(OR($AF$6="",$AF$7=""),"",IF($B31="","",IF(ISNA(VLOOKUP($B31,'LT07'!$B$11:$N$80,13,FALSE)),"",VLOOKUP($B31,'LT07'!$B$11:$N$80,13,FALSE))))</f>
        <v/>
      </c>
      <c r="AH31" s="183"/>
      <c r="AI31" s="184" t="str">
        <f>IF(OR($AF$6="",$AF$7=""),"",IF($B31="","",IF(ISNA(VLOOKUP($B31,'LT07'!$B$11:$Q$80,16,FALSE)),"",VLOOKUP($B31,'LT07'!$B$11:$Q$80,16,FALSE))))</f>
        <v/>
      </c>
      <c r="AJ31" s="720"/>
      <c r="AK31" s="182">
        <f>IF(OR($AJ$6="",$AJ$7=""),"",IF($B31="","",IF(ISNA(VLOOKUP($B31,'DO AN'!$B$11:$L$80,11,FALSE)),"",IF(VLOOKUP($B31,'DO AN'!$B$11:$L$80,11,FALSE)="","",VLOOKUP($B31,'DO AN'!$B$11:$L$80,11,FALSE)))))</f>
        <v>4</v>
      </c>
      <c r="AL31" s="183"/>
      <c r="AM31" s="719"/>
      <c r="AN31" s="720"/>
      <c r="AO31" s="182">
        <f>IF(OR($AN$6="",$AN$7=""),"",IF($B31="","",IF(ISNA(VLOOKUP($B31,'TH01'!$B$11:$O$80,14,FALSE)),"",VLOOKUP($B31,'TH01'!$B$11:$O$80,14,FALSE))))</f>
        <v>5.8</v>
      </c>
      <c r="AP31" s="183"/>
      <c r="AQ31" s="719"/>
      <c r="AR31" s="720"/>
      <c r="AS31" s="182">
        <f>IF(OR($AR$6="",$AR$7=""),"",IF($B31="","",IF(ISNA(VLOOKUP($B31,'TH02'!$B$11:$O$80,14,FALSE)),"",VLOOKUP($B31,'TH02'!$B$11:$O$80,14,FALSE))))</f>
        <v>5.4</v>
      </c>
      <c r="AT31" s="183"/>
      <c r="AU31" s="719"/>
      <c r="AV31" s="720"/>
      <c r="AW31" s="182" t="str">
        <f>IF(OR($AV$6="",$AV$7=""),"",IF($B31="","",IF(ISNA(VLOOKUP($B31,'TH03'!$B$11:$O$80,14,FALSE)),"",VLOOKUP($B31,'TH03'!$B$11:$O$80,14,FALSE))))</f>
        <v/>
      </c>
      <c r="AX31" s="183"/>
      <c r="AY31" s="719"/>
      <c r="AZ31" s="186">
        <f t="shared" si="6"/>
        <v>5.38</v>
      </c>
      <c r="BA31" s="186" t="str">
        <f t="shared" si="7"/>
        <v/>
      </c>
      <c r="BB31" s="187">
        <v>55</v>
      </c>
      <c r="BC31" s="188" t="str">
        <f t="shared" si="8"/>
        <v>TB Yếu</v>
      </c>
      <c r="BD31" s="188" t="str">
        <f t="shared" si="9"/>
        <v/>
      </c>
      <c r="BE31" s="188" t="str">
        <f t="shared" si="0"/>
        <v/>
      </c>
      <c r="BF31" s="186" t="str">
        <f t="shared" si="1"/>
        <v/>
      </c>
      <c r="BG31" s="548">
        <f t="shared" si="2"/>
        <v>13</v>
      </c>
      <c r="BH31" s="188">
        <f t="shared" si="3"/>
        <v>4</v>
      </c>
      <c r="BI31" s="188">
        <f t="shared" si="10"/>
        <v>13</v>
      </c>
      <c r="BJ31" s="188">
        <f t="shared" si="11"/>
        <v>4</v>
      </c>
      <c r="BK31" s="186">
        <f t="shared" si="12"/>
        <v>5.92</v>
      </c>
      <c r="BL31" s="186" t="str">
        <f t="shared" si="13"/>
        <v>BT</v>
      </c>
      <c r="BM31" s="186">
        <f t="shared" si="14"/>
        <v>5.92</v>
      </c>
      <c r="BN31" s="186" t="str">
        <f t="shared" si="15"/>
        <v>BT</v>
      </c>
      <c r="BO31" s="551" t="str">
        <f t="shared" si="16"/>
        <v/>
      </c>
      <c r="BP31" s="187"/>
      <c r="BQ31" s="691">
        <f t="shared" si="17"/>
        <v>4</v>
      </c>
      <c r="BR31" s="521">
        <f t="shared" si="18"/>
        <v>2.8</v>
      </c>
      <c r="BS31" s="521">
        <f t="shared" si="19"/>
        <v>6</v>
      </c>
      <c r="BT31" s="521">
        <f t="shared" si="20"/>
        <v>9</v>
      </c>
      <c r="BU31" s="521">
        <f t="shared" si="21"/>
        <v>3.8</v>
      </c>
      <c r="BV31" s="521">
        <f t="shared" si="22"/>
        <v>6.3</v>
      </c>
      <c r="BW31" s="521">
        <f t="shared" si="23"/>
        <v>0.5</v>
      </c>
      <c r="BX31" s="521" t="str">
        <f t="shared" si="24"/>
        <v/>
      </c>
      <c r="BY31" s="521">
        <f t="shared" si="25"/>
        <v>4</v>
      </c>
      <c r="BZ31" s="521">
        <f t="shared" si="26"/>
        <v>5.8</v>
      </c>
      <c r="CA31" s="521">
        <f t="shared" si="27"/>
        <v>5.4</v>
      </c>
      <c r="CB31" s="521" t="str">
        <f t="shared" si="28"/>
        <v/>
      </c>
      <c r="CC31" s="522">
        <f t="shared" si="29"/>
        <v>2</v>
      </c>
      <c r="CD31" s="521">
        <f t="shared" si="30"/>
        <v>3.8</v>
      </c>
      <c r="CE31" s="521">
        <f t="shared" si="31"/>
        <v>5.0999999999999996</v>
      </c>
      <c r="CF31" s="521">
        <f t="shared" si="32"/>
        <v>8</v>
      </c>
      <c r="CG31" s="521">
        <f t="shared" si="33"/>
        <v>5</v>
      </c>
      <c r="CH31" s="521">
        <f t="shared" si="34"/>
        <v>7.2</v>
      </c>
      <c r="CI31" s="521">
        <f t="shared" si="35"/>
        <v>3.4</v>
      </c>
      <c r="CJ31" s="521" t="str">
        <f t="shared" si="36"/>
        <v/>
      </c>
      <c r="CK31" s="521">
        <f t="shared" si="37"/>
        <v>4</v>
      </c>
      <c r="CL31" s="521">
        <f t="shared" si="38"/>
        <v>5.8</v>
      </c>
      <c r="CM31" s="521">
        <f t="shared" si="39"/>
        <v>5.4</v>
      </c>
      <c r="CN31" s="521" t="str">
        <f t="shared" si="40"/>
        <v/>
      </c>
      <c r="CO31" s="523">
        <f t="shared" si="41"/>
        <v>5.38</v>
      </c>
      <c r="CP31" s="524" t="str">
        <f t="shared" si="42"/>
        <v/>
      </c>
      <c r="CQ31" s="524">
        <f t="shared" si="43"/>
        <v>5.0999999999999996</v>
      </c>
      <c r="CR31" s="524">
        <f t="shared" si="44"/>
        <v>8</v>
      </c>
      <c r="CS31" s="524">
        <f t="shared" si="45"/>
        <v>5</v>
      </c>
      <c r="CT31" s="524">
        <f t="shared" si="46"/>
        <v>7.2</v>
      </c>
      <c r="CU31" s="524" t="str">
        <f t="shared" si="47"/>
        <v/>
      </c>
      <c r="CV31" s="524" t="str">
        <f t="shared" si="48"/>
        <v/>
      </c>
      <c r="CW31" s="524">
        <f t="shared" si="49"/>
        <v>4</v>
      </c>
      <c r="CX31" s="524">
        <f t="shared" si="50"/>
        <v>5.8</v>
      </c>
      <c r="CY31" s="524">
        <f t="shared" si="51"/>
        <v>5.4</v>
      </c>
      <c r="CZ31" s="524" t="str">
        <f t="shared" si="52"/>
        <v/>
      </c>
      <c r="DA31" s="525">
        <f t="shared" si="4"/>
        <v>5.92</v>
      </c>
      <c r="DB31" s="182" t="str">
        <f t="shared" si="53"/>
        <v/>
      </c>
      <c r="DC31" s="182" t="str">
        <f t="shared" si="54"/>
        <v/>
      </c>
      <c r="DD31" s="182" t="str">
        <f t="shared" si="55"/>
        <v/>
      </c>
      <c r="DE31" s="182" t="str">
        <f t="shared" si="56"/>
        <v/>
      </c>
      <c r="DF31" s="182" t="str">
        <f t="shared" si="57"/>
        <v/>
      </c>
      <c r="DG31" s="182" t="str">
        <f t="shared" si="58"/>
        <v/>
      </c>
      <c r="DH31" s="182" t="str">
        <f t="shared" si="59"/>
        <v/>
      </c>
      <c r="DI31" s="182" t="str">
        <f t="shared" si="60"/>
        <v/>
      </c>
      <c r="DJ31" s="182" t="str">
        <f t="shared" si="61"/>
        <v/>
      </c>
      <c r="DK31" s="182" t="str">
        <f t="shared" si="62"/>
        <v/>
      </c>
      <c r="DL31" s="536" t="str">
        <f t="shared" si="63"/>
        <v/>
      </c>
      <c r="DM31" s="533">
        <f t="shared" si="64"/>
        <v>3.8</v>
      </c>
      <c r="DN31" s="521">
        <f t="shared" si="65"/>
        <v>5.0999999999999996</v>
      </c>
      <c r="DO31" s="521">
        <f t="shared" si="66"/>
        <v>8</v>
      </c>
      <c r="DP31" s="521">
        <f t="shared" si="67"/>
        <v>5</v>
      </c>
      <c r="DQ31" s="521">
        <f t="shared" si="68"/>
        <v>7.2</v>
      </c>
      <c r="DR31" s="521">
        <f t="shared" si="69"/>
        <v>3.4</v>
      </c>
      <c r="DS31" s="521" t="str">
        <f t="shared" si="70"/>
        <v/>
      </c>
      <c r="DT31" s="521">
        <f t="shared" si="71"/>
        <v>4</v>
      </c>
      <c r="DU31" s="521">
        <f t="shared" si="72"/>
        <v>5.8</v>
      </c>
      <c r="DV31" s="521">
        <f t="shared" si="73"/>
        <v>5.4</v>
      </c>
      <c r="DW31" s="521" t="str">
        <f t="shared" si="74"/>
        <v/>
      </c>
      <c r="DX31" s="538" t="str">
        <f t="shared" si="75"/>
        <v/>
      </c>
      <c r="DY31" s="540" t="str">
        <f t="shared" si="76"/>
        <v/>
      </c>
      <c r="DZ31" s="540">
        <f t="shared" si="77"/>
        <v>5.0999999999999996</v>
      </c>
      <c r="EA31" s="540">
        <f t="shared" si="78"/>
        <v>8</v>
      </c>
      <c r="EB31" s="540">
        <f t="shared" si="79"/>
        <v>5</v>
      </c>
      <c r="EC31" s="540">
        <f t="shared" si="80"/>
        <v>7.2</v>
      </c>
      <c r="ED31" s="540" t="str">
        <f t="shared" si="81"/>
        <v/>
      </c>
      <c r="EE31" s="540" t="str">
        <f t="shared" si="82"/>
        <v/>
      </c>
      <c r="EF31" s="540">
        <f t="shared" si="83"/>
        <v>4</v>
      </c>
      <c r="EG31" s="540">
        <f t="shared" si="84"/>
        <v>5.8</v>
      </c>
      <c r="EH31" s="540">
        <f t="shared" si="85"/>
        <v>5.4</v>
      </c>
      <c r="EI31" s="540" t="str">
        <f t="shared" si="86"/>
        <v/>
      </c>
      <c r="EJ31" s="545">
        <f t="shared" si="5"/>
        <v>5.92</v>
      </c>
      <c r="EK31" s="723">
        <f t="shared" si="87"/>
        <v>5.38</v>
      </c>
      <c r="EL31" s="490" t="str">
        <f>IF(B31="","",IF(ISNA(VLOOKUP($B31,'TH-CANHBAO-KQHT-13-14'!$B$2:$I$936,8,0)&lt;&gt;0),VLOOKUP($B31,'TH-CANHBAO-KQHT-13-14'!$B$2:$I$936,8,0),IF(VLOOKUP($B31,'TH-CANHBAO-KQHT-13-14'!$B$2:$I$936,8,0)=0,"",VLOOKUP($B31,'TH-CANHBAO-KQHT-13-14'!$B$2:$I$936,8,0))))</f>
        <v/>
      </c>
      <c r="EM31" s="490" t="str">
        <f>IF($B31="","",IF(ISNA(VLOOKUP($B31,'TH-CANHBAO-KQHT-13-14'!$B$2:$J$936,9,0)&lt;&gt;0),VLOOKUP($B31,'TH-CANHBAO-KQHT-13-14'!$B$2:$J$936,8,0),IF(VLOOKUP($B31,'TH-CANHBAO-KQHT-13-14'!$B$2:$J$936,9,0)=0,"",VLOOKUP($B31,'TH-CANHBAO-KQHT-13-14'!$B$2:$J$936,9,0))))</f>
        <v/>
      </c>
      <c r="EN31" s="490" t="str">
        <f>IF($B31="","",IF($B31=HKI!$B31,HKI!$BF31,""))</f>
        <v/>
      </c>
      <c r="EO31" s="490" t="str">
        <f t="shared" si="88"/>
        <v/>
      </c>
    </row>
    <row r="32" spans="1:145" s="190" customFormat="1" ht="30" customHeight="1">
      <c r="A32" s="774">
        <f>IF($B32="","",SUBTOTAL(3,$B$11:B32))</f>
        <v>22</v>
      </c>
      <c r="B32" s="97" t="s">
        <v>1746</v>
      </c>
      <c r="C32" s="176" t="str">
        <f>IF($B32="","",VLOOKUP($B32,'DS LOP HKII'!$B$2:$D$936,2,0))</f>
        <v>Lê Công</v>
      </c>
      <c r="D32" s="177" t="str">
        <f>IF($B32="","",VLOOKUP($B32,'DS LOP HKII'!$B$2:$D$936,3,0))</f>
        <v>Hậu</v>
      </c>
      <c r="E32" s="178"/>
      <c r="F32" s="179"/>
      <c r="G32" s="180">
        <v>3</v>
      </c>
      <c r="H32" s="181">
        <f>IF(OR($H$6="",$H$7=""),"",IF($B32="","",IF(ISNA(VLOOKUP($B32,'LT01'!$B$11:$M$80,12,FALSE)),"",IF(VLOOKUP($B32,'LT01'!$B$11:$M$80,12,FALSE)="","",VLOOKUP($B32,'LT01'!$B$11:$M$80,12,FALSE)))))</f>
        <v>3.8</v>
      </c>
      <c r="I32" s="182">
        <f>IF(OR($H$6="",$H$7=""),"",IF($B32="","",IF(ISNA(VLOOKUP($B32,'LT01'!$B$11:$N$80,13,FALSE)),"",VLOOKUP($B32,'LT01'!$B$11:$N$80,13,FALSE))))</f>
        <v>4.7</v>
      </c>
      <c r="J32" s="183"/>
      <c r="K32" s="184" t="str">
        <f>IF(OR($H$6="",$H$7=""),"",IF($B32="","",IF(ISNA(VLOOKUP($B32,'LT01'!$B$11:$Q$80,16,FALSE)),"",IF(VLOOKUP($B32,'LT01'!$B$11:$Q$80,16,FALSE)="","",VLOOKUP($B32,'LT01'!$B$11:$Q$80,16,FALSE)))))</f>
        <v/>
      </c>
      <c r="L32" s="185">
        <f>IF(OR($L$6="",$L$7=""),"",IF($B32="","",IF(ISNA(VLOOKUP($B32,'LT02'!$B$11:$M$80,12,FALSE)),"",IF(VLOOKUP($B32,'LT02'!$B$11:$M$80,12,FALSE)="","",VLOOKUP($B32,'LT02'!$B$11:$M$80,12,FALSE)))))</f>
        <v>6</v>
      </c>
      <c r="M32" s="182">
        <f>IF(OR($L$6="",$L$7=""),"",IF($B32="","",IF(ISNA(VLOOKUP($B32,'LT02'!$B$11:$N$80,13,FALSE)),"",VLOOKUP($B32,'LT02'!$B$11:$N$80,13,FALSE))))</f>
        <v>5.5</v>
      </c>
      <c r="N32" s="183"/>
      <c r="O32" s="184" t="str">
        <f>IF(OR($L$6="",$L$7=""),"",IF($B32="","",IF(ISNA(VLOOKUP($B32,'LT02'!$B$11:$Q$80,16,FALSE)),"",VLOOKUP($B32,'LT02'!$B$11:$Q$80,16,FALSE))))</f>
        <v/>
      </c>
      <c r="P32" s="185">
        <f>IF(OR($P$6="",$P$7=""),"",IF($B32="","",IF(ISNA(VLOOKUP($B32,'LT03'!$B$11:$M$80,12,FALSE)),"",IF(VLOOKUP($B32,'LT03'!$B$11:$M$80,12,FALSE)="","",VLOOKUP($B32,'LT03'!$B$11:$M$80,12,FALSE)))))</f>
        <v>9</v>
      </c>
      <c r="Q32" s="182">
        <f>IF(OR($P$6="",$P$7=""),"",IF($B32="","",IF(ISNA(VLOOKUP($B32,'LT03'!$B$11:$N$80,13,FALSE)),"",VLOOKUP($B32,'LT03'!$B$11:$N$80,13,FALSE))))</f>
        <v>8</v>
      </c>
      <c r="R32" s="183"/>
      <c r="S32" s="184" t="str">
        <f>IF(OR($P$6="",$P$7=""),"",IF($B32="","",IF(ISNA(VLOOKUP($B32,'LT03'!$B$11:$Q$80,16,FALSE)),"",VLOOKUP($B32,'LT03'!$B$11:$Q$80,16,FALSE))))</f>
        <v/>
      </c>
      <c r="T32" s="185">
        <f>IF(OR($T$6="",$T$7=""),"",IF($B32="","",IF(ISNA(VLOOKUP($B32,'LT04'!$B$11:$M$80,12,FALSE)),"",IF(VLOOKUP($B32,'LT04'!$B$11:$M$80,12,FALSE)="","",VLOOKUP($B32,'LT04'!$B$11:$M$80,12,FALSE)))))</f>
        <v>3.5</v>
      </c>
      <c r="U32" s="182">
        <f>IF(OR($T$6="",$T$7=""),"",IF($B32="","",IF(ISNA(VLOOKUP($B32,'LT04'!$B$11:$N$80,13,FALSE)),"",VLOOKUP($B32,'LT04'!$B$11:$N$80,13,FALSE))))</f>
        <v>4.4000000000000004</v>
      </c>
      <c r="V32" s="183"/>
      <c r="W32" s="184" t="str">
        <f>IF(OR($T$6="",$T$7=""),"",IF($B32="","",IF(ISNA(VLOOKUP($B32,'LT04'!$B$11:$Q$80,16,FALSE)),"",VLOOKUP($B32,'LT04'!$B$11:$Q$80,16,FALSE))))</f>
        <v/>
      </c>
      <c r="X32" s="185">
        <f>IF(OR($X$6="",$X$7=""),"",IF($B32="","",IF(ISNA(VLOOKUP($B32,'LT05'!$B$11:$M$80,12,FALSE)),"",IF(VLOOKUP($B32,'LT05'!$B$11:$M$80,12,FALSE)="","",VLOOKUP($B32,'LT05'!$B$11:$M$80,12,FALSE)))))</f>
        <v>6.3</v>
      </c>
      <c r="Y32" s="182">
        <f>IF(OR($X$6="",$X$7=""),"",IF($B32="","",IF(ISNA(VLOOKUP($B32,'LT05'!$B$11:$N$80,13,FALSE)),"",VLOOKUP($B32,'LT05'!$B$11:$N$80,13,FALSE))))</f>
        <v>7.1</v>
      </c>
      <c r="Z32" s="183"/>
      <c r="AA32" s="184" t="str">
        <f>IF(OR($X$6="",$X$7=""),"",IF($B32="","",IF(ISNA(VLOOKUP($B32,'LT05'!$B$11:$Q$80,16,FALSE)),"",VLOOKUP($B32,'LT05'!$B$11:$Q$80,16,FALSE))))</f>
        <v/>
      </c>
      <c r="AB32" s="185">
        <f>IF(OR($AB$6="",$AB$7=""),"",IF($B32="","",IF(ISNA(VLOOKUP($B32,'LT06'!$B$11:$M$80,12,FALSE)),"",IF(VLOOKUP($B32,'LT06'!$B$11:$M$80,12,FALSE)="","",VLOOKUP($B32,'LT06'!$B$11:$M$80,12,FALSE)))))</f>
        <v>1.5</v>
      </c>
      <c r="AC32" s="182">
        <f>IF(OR($AB$6="",$AB$7=""),"",IF($B32="","",IF(ISNA(VLOOKUP($B32,'LT06'!$B$11:$N$80,13,FALSE)),"",VLOOKUP($B32,'LT06'!$B$11:$N$80,13,FALSE))))</f>
        <v>3.6</v>
      </c>
      <c r="AD32" s="183"/>
      <c r="AE32" s="184" t="str">
        <f>IF(OR($AB$6="",$AB$7=""),"",IF($B32="","",IF(ISNA(VLOOKUP($B32,'LT06'!$B$11:$Q$80,16,FALSE)),"",VLOOKUP($B32,'LT06'!$B$11:$Q$80,16,FALSE))))</f>
        <v/>
      </c>
      <c r="AF32" s="185" t="str">
        <f>IF(OR($AF$6="",$AF$7=""),"",IF($B32="","",IF(ISNA(VLOOKUP($B32,'LT07'!$B$11:$M$80,12,FALSE)),"",IF(VLOOKUP($B32,'LT07'!$B$11:$M$80,12,FALSE)="","",VLOOKUP($B32,'LT07'!$B$11:$M$80,12,FALSE)))))</f>
        <v/>
      </c>
      <c r="AG32" s="182" t="str">
        <f>IF(OR($AF$6="",$AF$7=""),"",IF($B32="","",IF(ISNA(VLOOKUP($B32,'LT07'!$B$11:$N$80,13,FALSE)),"",VLOOKUP($B32,'LT07'!$B$11:$N$80,13,FALSE))))</f>
        <v/>
      </c>
      <c r="AH32" s="183"/>
      <c r="AI32" s="184" t="str">
        <f>IF(OR($AF$6="",$AF$7=""),"",IF($B32="","",IF(ISNA(VLOOKUP($B32,'LT07'!$B$11:$Q$80,16,FALSE)),"",VLOOKUP($B32,'LT07'!$B$11:$Q$80,16,FALSE))))</f>
        <v/>
      </c>
      <c r="AJ32" s="720"/>
      <c r="AK32" s="182">
        <f>IF(OR($AJ$6="",$AJ$7=""),"",IF($B32="","",IF(ISNA(VLOOKUP($B32,'DO AN'!$B$11:$L$80,11,FALSE)),"",IF(VLOOKUP($B32,'DO AN'!$B$11:$L$80,11,FALSE)="","",VLOOKUP($B32,'DO AN'!$B$11:$L$80,11,FALSE)))))</f>
        <v>2</v>
      </c>
      <c r="AL32" s="183"/>
      <c r="AM32" s="719"/>
      <c r="AN32" s="720"/>
      <c r="AO32" s="182">
        <f>IF(OR($AN$6="",$AN$7=""),"",IF($B32="","",IF(ISNA(VLOOKUP($B32,'TH01'!$B$11:$O$80,14,FALSE)),"",VLOOKUP($B32,'TH01'!$B$11:$O$80,14,FALSE))))</f>
        <v>5</v>
      </c>
      <c r="AP32" s="183"/>
      <c r="AQ32" s="719"/>
      <c r="AR32" s="720"/>
      <c r="AS32" s="182">
        <f>IF(OR($AR$6="",$AR$7=""),"",IF($B32="","",IF(ISNA(VLOOKUP($B32,'TH02'!$B$11:$O$80,14,FALSE)),"",VLOOKUP($B32,'TH02'!$B$11:$O$80,14,FALSE))))</f>
        <v>5</v>
      </c>
      <c r="AT32" s="183"/>
      <c r="AU32" s="719"/>
      <c r="AV32" s="720"/>
      <c r="AW32" s="182" t="str">
        <f>IF(OR($AV$6="",$AV$7=""),"",IF($B32="","",IF(ISNA(VLOOKUP($B32,'TH03'!$B$11:$O$80,14,FALSE)),"",VLOOKUP($B32,'TH03'!$B$11:$O$80,14,FALSE))))</f>
        <v/>
      </c>
      <c r="AX32" s="183"/>
      <c r="AY32" s="719"/>
      <c r="AZ32" s="186">
        <f t="shared" si="6"/>
        <v>5.21</v>
      </c>
      <c r="BA32" s="186" t="str">
        <f t="shared" si="7"/>
        <v/>
      </c>
      <c r="BB32" s="187">
        <v>55</v>
      </c>
      <c r="BC32" s="188" t="str">
        <f t="shared" si="8"/>
        <v>TB Yếu</v>
      </c>
      <c r="BD32" s="188" t="str">
        <f t="shared" si="9"/>
        <v/>
      </c>
      <c r="BE32" s="188" t="str">
        <f t="shared" si="0"/>
        <v/>
      </c>
      <c r="BF32" s="186" t="str">
        <f t="shared" si="1"/>
        <v/>
      </c>
      <c r="BG32" s="548">
        <f t="shared" si="2"/>
        <v>14</v>
      </c>
      <c r="BH32" s="188">
        <f t="shared" si="3"/>
        <v>3</v>
      </c>
      <c r="BI32" s="188">
        <f t="shared" si="10"/>
        <v>14</v>
      </c>
      <c r="BJ32" s="188">
        <f t="shared" si="11"/>
        <v>3</v>
      </c>
      <c r="BK32" s="186">
        <f t="shared" si="12"/>
        <v>5.67</v>
      </c>
      <c r="BL32" s="186" t="str">
        <f t="shared" si="13"/>
        <v>BT</v>
      </c>
      <c r="BM32" s="186">
        <f t="shared" si="14"/>
        <v>5.67</v>
      </c>
      <c r="BN32" s="186" t="str">
        <f t="shared" si="15"/>
        <v>BT</v>
      </c>
      <c r="BO32" s="551" t="str">
        <f t="shared" si="16"/>
        <v/>
      </c>
      <c r="BP32" s="187"/>
      <c r="BQ32" s="691">
        <f t="shared" si="17"/>
        <v>4</v>
      </c>
      <c r="BR32" s="521">
        <f t="shared" si="18"/>
        <v>3.8</v>
      </c>
      <c r="BS32" s="521">
        <f t="shared" si="19"/>
        <v>6</v>
      </c>
      <c r="BT32" s="521">
        <f t="shared" si="20"/>
        <v>9</v>
      </c>
      <c r="BU32" s="521">
        <f t="shared" si="21"/>
        <v>3.5</v>
      </c>
      <c r="BV32" s="521">
        <f t="shared" si="22"/>
        <v>6.3</v>
      </c>
      <c r="BW32" s="521">
        <f t="shared" si="23"/>
        <v>1.5</v>
      </c>
      <c r="BX32" s="521" t="str">
        <f t="shared" si="24"/>
        <v/>
      </c>
      <c r="BY32" s="521">
        <f t="shared" si="25"/>
        <v>2</v>
      </c>
      <c r="BZ32" s="521">
        <f t="shared" si="26"/>
        <v>5</v>
      </c>
      <c r="CA32" s="521">
        <f t="shared" si="27"/>
        <v>5</v>
      </c>
      <c r="CB32" s="521" t="str">
        <f t="shared" si="28"/>
        <v/>
      </c>
      <c r="CC32" s="522">
        <f t="shared" si="29"/>
        <v>2</v>
      </c>
      <c r="CD32" s="521">
        <f t="shared" si="30"/>
        <v>4.7</v>
      </c>
      <c r="CE32" s="521">
        <f t="shared" si="31"/>
        <v>5.5</v>
      </c>
      <c r="CF32" s="521">
        <f t="shared" si="32"/>
        <v>8</v>
      </c>
      <c r="CG32" s="521">
        <f t="shared" si="33"/>
        <v>4.4000000000000004</v>
      </c>
      <c r="CH32" s="521">
        <f t="shared" si="34"/>
        <v>7.1</v>
      </c>
      <c r="CI32" s="521">
        <f t="shared" si="35"/>
        <v>3.6</v>
      </c>
      <c r="CJ32" s="521" t="str">
        <f t="shared" si="36"/>
        <v/>
      </c>
      <c r="CK32" s="521">
        <f t="shared" si="37"/>
        <v>2</v>
      </c>
      <c r="CL32" s="521">
        <f t="shared" si="38"/>
        <v>5</v>
      </c>
      <c r="CM32" s="521">
        <f t="shared" si="39"/>
        <v>5</v>
      </c>
      <c r="CN32" s="521" t="str">
        <f t="shared" si="40"/>
        <v/>
      </c>
      <c r="CO32" s="523">
        <f t="shared" si="41"/>
        <v>5.21</v>
      </c>
      <c r="CP32" s="524">
        <f t="shared" si="42"/>
        <v>4.7</v>
      </c>
      <c r="CQ32" s="524">
        <f t="shared" si="43"/>
        <v>5.5</v>
      </c>
      <c r="CR32" s="524">
        <f t="shared" si="44"/>
        <v>8</v>
      </c>
      <c r="CS32" s="524">
        <f t="shared" si="45"/>
        <v>4.4000000000000004</v>
      </c>
      <c r="CT32" s="524">
        <f t="shared" si="46"/>
        <v>7.1</v>
      </c>
      <c r="CU32" s="524" t="str">
        <f t="shared" si="47"/>
        <v/>
      </c>
      <c r="CV32" s="524" t="str">
        <f t="shared" si="48"/>
        <v/>
      </c>
      <c r="CW32" s="524" t="str">
        <f t="shared" si="49"/>
        <v/>
      </c>
      <c r="CX32" s="524">
        <f t="shared" si="50"/>
        <v>5</v>
      </c>
      <c r="CY32" s="524">
        <f t="shared" si="51"/>
        <v>5</v>
      </c>
      <c r="CZ32" s="524" t="str">
        <f t="shared" si="52"/>
        <v/>
      </c>
      <c r="DA32" s="525">
        <f t="shared" si="4"/>
        <v>5.67</v>
      </c>
      <c r="DB32" s="182" t="str">
        <f>IF($K32="","",$K32)</f>
        <v/>
      </c>
      <c r="DC32" s="182" t="str">
        <f>IF($O32="","",$O32)</f>
        <v/>
      </c>
      <c r="DD32" s="182" t="str">
        <f>IF($S32="","",$S32)</f>
        <v/>
      </c>
      <c r="DE32" s="182" t="str">
        <f>IF($W32="","",$W32)</f>
        <v/>
      </c>
      <c r="DF32" s="182" t="str">
        <f>IF($AA32="","",$AA32)</f>
        <v/>
      </c>
      <c r="DG32" s="182" t="str">
        <f>IF($AE32="","",$AE32)</f>
        <v/>
      </c>
      <c r="DH32" s="182" t="str">
        <f>IF($AI32="","",$AI32)</f>
        <v/>
      </c>
      <c r="DI32" s="182" t="str">
        <f>IF($AM32="","",$AM32)</f>
        <v/>
      </c>
      <c r="DJ32" s="182" t="str">
        <f>IF($AQ32="","",$AQ32)</f>
        <v/>
      </c>
      <c r="DK32" s="182" t="str">
        <f>IF($AU32="","",$AU32)</f>
        <v/>
      </c>
      <c r="DL32" s="536" t="str">
        <f>IF($AY32="","",$AY32)</f>
        <v/>
      </c>
      <c r="DM32" s="533">
        <f t="shared" si="64"/>
        <v>4.7</v>
      </c>
      <c r="DN32" s="521">
        <f t="shared" si="65"/>
        <v>5.5</v>
      </c>
      <c r="DO32" s="521">
        <f t="shared" si="66"/>
        <v>8</v>
      </c>
      <c r="DP32" s="521">
        <f t="shared" si="67"/>
        <v>4.4000000000000004</v>
      </c>
      <c r="DQ32" s="521">
        <f t="shared" si="68"/>
        <v>7.1</v>
      </c>
      <c r="DR32" s="521">
        <f t="shared" si="69"/>
        <v>3.6</v>
      </c>
      <c r="DS32" s="521" t="str">
        <f t="shared" si="70"/>
        <v/>
      </c>
      <c r="DT32" s="521">
        <f t="shared" si="71"/>
        <v>2</v>
      </c>
      <c r="DU32" s="521">
        <f t="shared" si="72"/>
        <v>5</v>
      </c>
      <c r="DV32" s="521">
        <f t="shared" si="73"/>
        <v>5</v>
      </c>
      <c r="DW32" s="521" t="str">
        <f t="shared" si="74"/>
        <v/>
      </c>
      <c r="DX32" s="538" t="str">
        <f t="shared" si="75"/>
        <v/>
      </c>
      <c r="DY32" s="540">
        <f t="shared" si="76"/>
        <v>4.7</v>
      </c>
      <c r="DZ32" s="540">
        <f t="shared" si="77"/>
        <v>5.5</v>
      </c>
      <c r="EA32" s="540">
        <f t="shared" si="78"/>
        <v>8</v>
      </c>
      <c r="EB32" s="540">
        <f t="shared" si="79"/>
        <v>4.4000000000000004</v>
      </c>
      <c r="EC32" s="540">
        <f t="shared" si="80"/>
        <v>7.1</v>
      </c>
      <c r="ED32" s="540" t="str">
        <f t="shared" si="81"/>
        <v/>
      </c>
      <c r="EE32" s="540" t="str">
        <f t="shared" si="82"/>
        <v/>
      </c>
      <c r="EF32" s="540" t="str">
        <f t="shared" si="83"/>
        <v/>
      </c>
      <c r="EG32" s="540">
        <f t="shared" si="84"/>
        <v>5</v>
      </c>
      <c r="EH32" s="540">
        <f t="shared" si="85"/>
        <v>5</v>
      </c>
      <c r="EI32" s="540" t="str">
        <f t="shared" si="86"/>
        <v/>
      </c>
      <c r="EJ32" s="545">
        <f t="shared" si="5"/>
        <v>5.67</v>
      </c>
      <c r="EK32" s="723">
        <f t="shared" si="87"/>
        <v>5.21</v>
      </c>
      <c r="EL32" s="490" t="str">
        <f>IF(B32="","",IF(ISNA(VLOOKUP($B32,'TH-CANHBAO-KQHT-13-14'!$B$2:$I$936,8,0)&lt;&gt;0),VLOOKUP($B32,'TH-CANHBAO-KQHT-13-14'!$B$2:$I$936,8,0),IF(VLOOKUP($B32,'TH-CANHBAO-KQHT-13-14'!$B$2:$I$936,8,0)=0,"",VLOOKUP($B32,'TH-CANHBAO-KQHT-13-14'!$B$2:$I$936,8,0))))</f>
        <v/>
      </c>
      <c r="EM32" s="490" t="str">
        <f>IF($B32="","",IF(ISNA(VLOOKUP($B32,'TH-CANHBAO-KQHT-13-14'!$B$2:$J$936,9,0)&lt;&gt;0),VLOOKUP($B32,'TH-CANHBAO-KQHT-13-14'!$B$2:$J$936,8,0),IF(VLOOKUP($B32,'TH-CANHBAO-KQHT-13-14'!$B$2:$J$936,9,0)=0,"",VLOOKUP($B32,'TH-CANHBAO-KQHT-13-14'!$B$2:$J$936,9,0))))</f>
        <v/>
      </c>
      <c r="EN32" s="490" t="str">
        <f>IF($B32="","",IF($B32=HKI!$B32,HKI!$BF32,""))</f>
        <v/>
      </c>
      <c r="EO32" s="490" t="str">
        <f t="shared" si="88"/>
        <v/>
      </c>
    </row>
    <row r="33" spans="1:145" s="190" customFormat="1" ht="30" customHeight="1">
      <c r="A33" s="774">
        <f>IF($B33="","",SUBTOTAL(3,$B$11:B33))</f>
        <v>23</v>
      </c>
      <c r="B33" s="97" t="s">
        <v>2010</v>
      </c>
      <c r="C33" s="176" t="str">
        <f>IF($B33="","",VLOOKUP($B33,'DS LOP HKII'!$B$2:$D$936,2,0))</f>
        <v>Hồ Văn</v>
      </c>
      <c r="D33" s="177" t="str">
        <f>IF($B33="","",VLOOKUP($B33,'DS LOP HKII'!$B$2:$D$936,3,0))</f>
        <v>Hiệp</v>
      </c>
      <c r="E33" s="178"/>
      <c r="F33" s="179"/>
      <c r="G33" s="180">
        <v>3</v>
      </c>
      <c r="H33" s="181">
        <f>IF(OR($H$6="",$H$7=""),"",IF($B33="","",IF(ISNA(VLOOKUP($B33,'LT01'!$B$11:$M$80,12,FALSE)),"",IF(VLOOKUP($B33,'LT01'!$B$11:$M$80,12,FALSE)="","",VLOOKUP($B33,'LT01'!$B$11:$M$80,12,FALSE)))))</f>
        <v>4</v>
      </c>
      <c r="I33" s="182">
        <f>IF(OR($H$6="",$H$7=""),"",IF($B33="","",IF(ISNA(VLOOKUP($B33,'LT01'!$B$11:$N$80,13,FALSE)),"",VLOOKUP($B33,'LT01'!$B$11:$N$80,13,FALSE))))</f>
        <v>5</v>
      </c>
      <c r="J33" s="183"/>
      <c r="K33" s="184" t="str">
        <f>IF(OR($H$6="",$H$7=""),"",IF($B33="","",IF(ISNA(VLOOKUP($B33,'LT01'!$B$11:$Q$80,16,FALSE)),"",IF(VLOOKUP($B33,'LT01'!$B$11:$Q$80,16,FALSE)="","",VLOOKUP($B33,'LT01'!$B$11:$Q$80,16,FALSE)))))</f>
        <v/>
      </c>
      <c r="L33" s="185">
        <f>IF(OR($L$6="",$L$7=""),"",IF($B33="","",IF(ISNA(VLOOKUP($B33,'LT02'!$B$11:$M$80,12,FALSE)),"",IF(VLOOKUP($B33,'LT02'!$B$11:$M$80,12,FALSE)="","",VLOOKUP($B33,'LT02'!$B$11:$M$80,12,FALSE)))))</f>
        <v>6</v>
      </c>
      <c r="M33" s="182">
        <f>IF(OR($L$6="",$L$7=""),"",IF($B33="","",IF(ISNA(VLOOKUP($B33,'LT02'!$B$11:$N$80,13,FALSE)),"",VLOOKUP($B33,'LT02'!$B$11:$N$80,13,FALSE))))</f>
        <v>5.7</v>
      </c>
      <c r="N33" s="183"/>
      <c r="O33" s="184" t="str">
        <f>IF(OR($L$6="",$L$7=""),"",IF($B33="","",IF(ISNA(VLOOKUP($B33,'LT02'!$B$11:$Q$80,16,FALSE)),"",VLOOKUP($B33,'LT02'!$B$11:$Q$80,16,FALSE))))</f>
        <v/>
      </c>
      <c r="P33" s="185">
        <f>IF(OR($P$6="",$P$7=""),"",IF($B33="","",IF(ISNA(VLOOKUP($B33,'LT03'!$B$11:$M$80,12,FALSE)),"",IF(VLOOKUP($B33,'LT03'!$B$11:$M$80,12,FALSE)="","",VLOOKUP($B33,'LT03'!$B$11:$M$80,12,FALSE)))))</f>
        <v>7.5</v>
      </c>
      <c r="Q33" s="182">
        <f>IF(OR($P$6="",$P$7=""),"",IF($B33="","",IF(ISNA(VLOOKUP($B33,'LT03'!$B$11:$N$80,13,FALSE)),"",VLOOKUP($B33,'LT03'!$B$11:$N$80,13,FALSE))))</f>
        <v>6.8</v>
      </c>
      <c r="R33" s="183"/>
      <c r="S33" s="184" t="str">
        <f>IF(OR($P$6="",$P$7=""),"",IF($B33="","",IF(ISNA(VLOOKUP($B33,'LT03'!$B$11:$Q$80,16,FALSE)),"",VLOOKUP($B33,'LT03'!$B$11:$Q$80,16,FALSE))))</f>
        <v/>
      </c>
      <c r="T33" s="185">
        <f>IF(OR($T$6="",$T$7=""),"",IF($B33="","",IF(ISNA(VLOOKUP($B33,'LT04'!$B$11:$M$80,12,FALSE)),"",IF(VLOOKUP($B33,'LT04'!$B$11:$M$80,12,FALSE)="","",VLOOKUP($B33,'LT04'!$B$11:$M$80,12,FALSE)))))</f>
        <v>6</v>
      </c>
      <c r="U33" s="182">
        <f>IF(OR($T$6="",$T$7=""),"",IF($B33="","",IF(ISNA(VLOOKUP($B33,'LT04'!$B$11:$N$80,13,FALSE)),"",VLOOKUP($B33,'LT04'!$B$11:$N$80,13,FALSE))))</f>
        <v>5.9</v>
      </c>
      <c r="V33" s="183"/>
      <c r="W33" s="184" t="str">
        <f>IF(OR($T$6="",$T$7=""),"",IF($B33="","",IF(ISNA(VLOOKUP($B33,'LT04'!$B$11:$Q$80,16,FALSE)),"",VLOOKUP($B33,'LT04'!$B$11:$Q$80,16,FALSE))))</f>
        <v/>
      </c>
      <c r="X33" s="185">
        <f>IF(OR($X$6="",$X$7=""),"",IF($B33="","",IF(ISNA(VLOOKUP($B33,'LT05'!$B$11:$M$80,12,FALSE)),"",IF(VLOOKUP($B33,'LT05'!$B$11:$M$80,12,FALSE)="","",VLOOKUP($B33,'LT05'!$B$11:$M$80,12,FALSE)))))</f>
        <v>3.5</v>
      </c>
      <c r="Y33" s="182">
        <f>IF(OR($X$6="",$X$7=""),"",IF($B33="","",IF(ISNA(VLOOKUP($B33,'LT05'!$B$11:$N$80,13,FALSE)),"",VLOOKUP($B33,'LT05'!$B$11:$N$80,13,FALSE))))</f>
        <v>5.8</v>
      </c>
      <c r="Z33" s="183"/>
      <c r="AA33" s="184" t="str">
        <f>IF(OR($X$6="",$X$7=""),"",IF($B33="","",IF(ISNA(VLOOKUP($B33,'LT05'!$B$11:$Q$80,16,FALSE)),"",VLOOKUP($B33,'LT05'!$B$11:$Q$80,16,FALSE))))</f>
        <v/>
      </c>
      <c r="AB33" s="185">
        <f>IF(OR($AB$6="",$AB$7=""),"",IF($B33="","",IF(ISNA(VLOOKUP($B33,'LT06'!$B$11:$M$80,12,FALSE)),"",IF(VLOOKUP($B33,'LT06'!$B$11:$M$80,12,FALSE)="","",VLOOKUP($B33,'LT06'!$B$11:$M$80,12,FALSE)))))</f>
        <v>7.8</v>
      </c>
      <c r="AC33" s="182">
        <f>IF(OR($AB$6="",$AB$7=""),"",IF($B33="","",IF(ISNA(VLOOKUP($B33,'LT06'!$B$11:$N$80,13,FALSE)),"",VLOOKUP($B33,'LT06'!$B$11:$N$80,13,FALSE))))</f>
        <v>6.2</v>
      </c>
      <c r="AD33" s="183"/>
      <c r="AE33" s="184" t="str">
        <f>IF(OR($AB$6="",$AB$7=""),"",IF($B33="","",IF(ISNA(VLOOKUP($B33,'LT06'!$B$11:$Q$80,16,FALSE)),"",VLOOKUP($B33,'LT06'!$B$11:$Q$80,16,FALSE))))</f>
        <v/>
      </c>
      <c r="AF33" s="185" t="str">
        <f>IF(OR($AF$6="",$AF$7=""),"",IF($B33="","",IF(ISNA(VLOOKUP($B33,'LT07'!$B$11:$M$80,12,FALSE)),"",IF(VLOOKUP($B33,'LT07'!$B$11:$M$80,12,FALSE)="","",VLOOKUP($B33,'LT07'!$B$11:$M$80,12,FALSE)))))</f>
        <v/>
      </c>
      <c r="AG33" s="182" t="str">
        <f>IF(OR($AF$6="",$AF$7=""),"",IF($B33="","",IF(ISNA(VLOOKUP($B33,'LT07'!$B$11:$N$80,13,FALSE)),"",VLOOKUP($B33,'LT07'!$B$11:$N$80,13,FALSE))))</f>
        <v/>
      </c>
      <c r="AH33" s="183"/>
      <c r="AI33" s="184" t="str">
        <f>IF(OR($AF$6="",$AF$7=""),"",IF($B33="","",IF(ISNA(VLOOKUP($B33,'LT07'!$B$11:$Q$80,16,FALSE)),"",VLOOKUP($B33,'LT07'!$B$11:$Q$80,16,FALSE))))</f>
        <v/>
      </c>
      <c r="AJ33" s="720"/>
      <c r="AK33" s="182">
        <f>IF(OR($AJ$6="",$AJ$7=""),"",IF($B33="","",IF(ISNA(VLOOKUP($B33,'DO AN'!$B$11:$L$80,11,FALSE)),"",IF(VLOOKUP($B33,'DO AN'!$B$11:$L$80,11,FALSE)="","",VLOOKUP($B33,'DO AN'!$B$11:$L$80,11,FALSE)))))</f>
        <v>8</v>
      </c>
      <c r="AL33" s="183"/>
      <c r="AM33" s="719"/>
      <c r="AN33" s="720"/>
      <c r="AO33" s="182">
        <f>IF(OR($AN$6="",$AN$7=""),"",IF($B33="","",IF(ISNA(VLOOKUP($B33,'TH01'!$B$11:$O$80,14,FALSE)),"",VLOOKUP($B33,'TH01'!$B$11:$O$80,14,FALSE))))</f>
        <v>6.5</v>
      </c>
      <c r="AP33" s="183"/>
      <c r="AQ33" s="719"/>
      <c r="AR33" s="720"/>
      <c r="AS33" s="182">
        <f>IF(OR($AR$6="",$AR$7=""),"",IF($B33="","",IF(ISNA(VLOOKUP($B33,'TH02'!$B$11:$O$80,14,FALSE)),"",VLOOKUP($B33,'TH02'!$B$11:$O$80,14,FALSE))))</f>
        <v>6</v>
      </c>
      <c r="AT33" s="183"/>
      <c r="AU33" s="719"/>
      <c r="AV33" s="720"/>
      <c r="AW33" s="182" t="str">
        <f>IF(OR($AV$6="",$AV$7=""),"",IF($B33="","",IF(ISNA(VLOOKUP($B33,'TH03'!$B$11:$O$80,14,FALSE)),"",VLOOKUP($B33,'TH03'!$B$11:$O$80,14,FALSE))))</f>
        <v/>
      </c>
      <c r="AX33" s="183"/>
      <c r="AY33" s="719"/>
      <c r="AZ33" s="186">
        <f t="shared" si="6"/>
        <v>6.11</v>
      </c>
      <c r="BA33" s="186" t="str">
        <f t="shared" si="7"/>
        <v/>
      </c>
      <c r="BB33" s="187">
        <v>64</v>
      </c>
      <c r="BC33" s="188" t="str">
        <f t="shared" si="8"/>
        <v>T.Bình</v>
      </c>
      <c r="BD33" s="188" t="str">
        <f t="shared" si="9"/>
        <v/>
      </c>
      <c r="BE33" s="188" t="str">
        <f t="shared" si="0"/>
        <v/>
      </c>
      <c r="BF33" s="186" t="str">
        <f t="shared" si="1"/>
        <v/>
      </c>
      <c r="BG33" s="548">
        <f t="shared" si="2"/>
        <v>17</v>
      </c>
      <c r="BH33" s="188">
        <f t="shared" si="3"/>
        <v>0</v>
      </c>
      <c r="BI33" s="188">
        <f t="shared" si="10"/>
        <v>17</v>
      </c>
      <c r="BJ33" s="188">
        <f t="shared" si="11"/>
        <v>0</v>
      </c>
      <c r="BK33" s="186">
        <f t="shared" si="12"/>
        <v>6.11</v>
      </c>
      <c r="BL33" s="186" t="str">
        <f t="shared" si="13"/>
        <v>BT</v>
      </c>
      <c r="BM33" s="186">
        <f t="shared" si="14"/>
        <v>6.11</v>
      </c>
      <c r="BN33" s="186" t="str">
        <f t="shared" si="15"/>
        <v>BT</v>
      </c>
      <c r="BO33" s="551" t="str">
        <f t="shared" si="16"/>
        <v/>
      </c>
      <c r="BP33" s="187"/>
      <c r="BQ33" s="691">
        <f t="shared" si="17"/>
        <v>2</v>
      </c>
      <c r="BR33" s="521">
        <f t="shared" si="18"/>
        <v>4</v>
      </c>
      <c r="BS33" s="521">
        <f t="shared" si="19"/>
        <v>6</v>
      </c>
      <c r="BT33" s="521">
        <f t="shared" si="20"/>
        <v>7.5</v>
      </c>
      <c r="BU33" s="521">
        <f t="shared" si="21"/>
        <v>6</v>
      </c>
      <c r="BV33" s="521">
        <f t="shared" si="22"/>
        <v>3.5</v>
      </c>
      <c r="BW33" s="521">
        <f t="shared" si="23"/>
        <v>7.8</v>
      </c>
      <c r="BX33" s="521" t="str">
        <f t="shared" si="24"/>
        <v/>
      </c>
      <c r="BY33" s="521">
        <f t="shared" si="25"/>
        <v>8</v>
      </c>
      <c r="BZ33" s="521">
        <f t="shared" si="26"/>
        <v>6.5</v>
      </c>
      <c r="CA33" s="521">
        <f t="shared" si="27"/>
        <v>6</v>
      </c>
      <c r="CB33" s="521" t="str">
        <f t="shared" si="28"/>
        <v/>
      </c>
      <c r="CC33" s="522">
        <f t="shared" si="29"/>
        <v>0</v>
      </c>
      <c r="CD33" s="521">
        <f t="shared" si="30"/>
        <v>5</v>
      </c>
      <c r="CE33" s="521">
        <f t="shared" si="31"/>
        <v>5.7</v>
      </c>
      <c r="CF33" s="521">
        <f t="shared" si="32"/>
        <v>6.8</v>
      </c>
      <c r="CG33" s="521">
        <f t="shared" si="33"/>
        <v>5.9</v>
      </c>
      <c r="CH33" s="521">
        <f t="shared" si="34"/>
        <v>5.8</v>
      </c>
      <c r="CI33" s="521">
        <f t="shared" si="35"/>
        <v>6.2</v>
      </c>
      <c r="CJ33" s="521" t="str">
        <f t="shared" si="36"/>
        <v/>
      </c>
      <c r="CK33" s="521">
        <f t="shared" si="37"/>
        <v>8</v>
      </c>
      <c r="CL33" s="521">
        <f t="shared" si="38"/>
        <v>6.5</v>
      </c>
      <c r="CM33" s="521">
        <f t="shared" si="39"/>
        <v>6</v>
      </c>
      <c r="CN33" s="521" t="str">
        <f t="shared" si="40"/>
        <v/>
      </c>
      <c r="CO33" s="523">
        <f t="shared" si="41"/>
        <v>6.11</v>
      </c>
      <c r="CP33" s="524">
        <f t="shared" si="42"/>
        <v>5</v>
      </c>
      <c r="CQ33" s="524">
        <f t="shared" si="43"/>
        <v>5.7</v>
      </c>
      <c r="CR33" s="524">
        <f t="shared" si="44"/>
        <v>6.8</v>
      </c>
      <c r="CS33" s="524">
        <f t="shared" si="45"/>
        <v>5.9</v>
      </c>
      <c r="CT33" s="524">
        <f t="shared" si="46"/>
        <v>5.8</v>
      </c>
      <c r="CU33" s="524">
        <f t="shared" si="47"/>
        <v>6.2</v>
      </c>
      <c r="CV33" s="524" t="str">
        <f t="shared" si="48"/>
        <v/>
      </c>
      <c r="CW33" s="524">
        <f t="shared" si="49"/>
        <v>8</v>
      </c>
      <c r="CX33" s="524">
        <f t="shared" si="50"/>
        <v>6.5</v>
      </c>
      <c r="CY33" s="524">
        <f t="shared" si="51"/>
        <v>6</v>
      </c>
      <c r="CZ33" s="524" t="str">
        <f t="shared" si="52"/>
        <v/>
      </c>
      <c r="DA33" s="525">
        <f t="shared" si="4"/>
        <v>6.11</v>
      </c>
      <c r="DB33" s="182" t="str">
        <f t="shared" si="53"/>
        <v/>
      </c>
      <c r="DC33" s="182" t="str">
        <f t="shared" si="54"/>
        <v/>
      </c>
      <c r="DD33" s="182" t="str">
        <f t="shared" si="55"/>
        <v/>
      </c>
      <c r="DE33" s="182" t="str">
        <f t="shared" si="56"/>
        <v/>
      </c>
      <c r="DF33" s="182" t="str">
        <f t="shared" si="57"/>
        <v/>
      </c>
      <c r="DG33" s="182" t="str">
        <f t="shared" si="58"/>
        <v/>
      </c>
      <c r="DH33" s="182" t="str">
        <f t="shared" si="59"/>
        <v/>
      </c>
      <c r="DI33" s="182" t="str">
        <f t="shared" si="60"/>
        <v/>
      </c>
      <c r="DJ33" s="182" t="str">
        <f t="shared" si="61"/>
        <v/>
      </c>
      <c r="DK33" s="182" t="str">
        <f t="shared" si="62"/>
        <v/>
      </c>
      <c r="DL33" s="536" t="str">
        <f t="shared" si="63"/>
        <v/>
      </c>
      <c r="DM33" s="533">
        <f t="shared" si="64"/>
        <v>5</v>
      </c>
      <c r="DN33" s="521">
        <f t="shared" si="65"/>
        <v>5.7</v>
      </c>
      <c r="DO33" s="521">
        <f t="shared" si="66"/>
        <v>6.8</v>
      </c>
      <c r="DP33" s="521">
        <f t="shared" si="67"/>
        <v>5.9</v>
      </c>
      <c r="DQ33" s="521">
        <f t="shared" si="68"/>
        <v>5.8</v>
      </c>
      <c r="DR33" s="521">
        <f t="shared" si="69"/>
        <v>6.2</v>
      </c>
      <c r="DS33" s="521" t="str">
        <f t="shared" si="70"/>
        <v/>
      </c>
      <c r="DT33" s="521">
        <f t="shared" si="71"/>
        <v>8</v>
      </c>
      <c r="DU33" s="521">
        <f t="shared" si="72"/>
        <v>6.5</v>
      </c>
      <c r="DV33" s="521">
        <f t="shared" si="73"/>
        <v>6</v>
      </c>
      <c r="DW33" s="521" t="str">
        <f t="shared" si="74"/>
        <v/>
      </c>
      <c r="DX33" s="538" t="str">
        <f t="shared" si="75"/>
        <v/>
      </c>
      <c r="DY33" s="540">
        <f t="shared" si="76"/>
        <v>5</v>
      </c>
      <c r="DZ33" s="540">
        <f t="shared" si="77"/>
        <v>5.7</v>
      </c>
      <c r="EA33" s="540">
        <f t="shared" si="78"/>
        <v>6.8</v>
      </c>
      <c r="EB33" s="540">
        <f t="shared" si="79"/>
        <v>5.9</v>
      </c>
      <c r="EC33" s="540">
        <f t="shared" si="80"/>
        <v>5.8</v>
      </c>
      <c r="ED33" s="540">
        <f t="shared" si="81"/>
        <v>6.2</v>
      </c>
      <c r="EE33" s="540" t="str">
        <f t="shared" si="82"/>
        <v/>
      </c>
      <c r="EF33" s="540">
        <f t="shared" si="83"/>
        <v>8</v>
      </c>
      <c r="EG33" s="540">
        <f t="shared" si="84"/>
        <v>6.5</v>
      </c>
      <c r="EH33" s="540">
        <f t="shared" si="85"/>
        <v>6</v>
      </c>
      <c r="EI33" s="540" t="str">
        <f t="shared" si="86"/>
        <v/>
      </c>
      <c r="EJ33" s="545">
        <f t="shared" si="5"/>
        <v>6.11</v>
      </c>
      <c r="EK33" s="723">
        <f t="shared" si="87"/>
        <v>6.11</v>
      </c>
      <c r="EL33" s="490" t="str">
        <f>IF(B33="","",IF(ISNA(VLOOKUP($B33,'TH-CANHBAO-KQHT-13-14'!$B$2:$I$936,8,0)&lt;&gt;0),VLOOKUP($B33,'TH-CANHBAO-KQHT-13-14'!$B$2:$I$936,8,0),IF(VLOOKUP($B33,'TH-CANHBAO-KQHT-13-14'!$B$2:$I$936,8,0)=0,"",VLOOKUP($B33,'TH-CANHBAO-KQHT-13-14'!$B$2:$I$936,8,0))))</f>
        <v/>
      </c>
      <c r="EM33" s="490" t="str">
        <f>IF($B33="","",IF(ISNA(VLOOKUP($B33,'TH-CANHBAO-KQHT-13-14'!$B$2:$J$936,9,0)&lt;&gt;0),VLOOKUP($B33,'TH-CANHBAO-KQHT-13-14'!$B$2:$J$936,8,0),IF(VLOOKUP($B33,'TH-CANHBAO-KQHT-13-14'!$B$2:$J$936,9,0)=0,"",VLOOKUP($B33,'TH-CANHBAO-KQHT-13-14'!$B$2:$J$936,9,0))))</f>
        <v/>
      </c>
      <c r="EN33" s="490" t="str">
        <f>IF($B33="","",IF($B33=HKI!$B33,HKI!$BF33,""))</f>
        <v/>
      </c>
      <c r="EO33" s="490" t="str">
        <f t="shared" si="88"/>
        <v/>
      </c>
    </row>
    <row r="34" spans="1:145" s="190" customFormat="1" ht="30" customHeight="1">
      <c r="A34" s="774">
        <f>IF($B34="","",SUBTOTAL(3,$B$11:B34))</f>
        <v>24</v>
      </c>
      <c r="B34" s="97" t="s">
        <v>1749</v>
      </c>
      <c r="C34" s="176" t="str">
        <f>IF($B34="","",VLOOKUP($B34,'DS LOP HKII'!$B$2:$D$936,2,0))</f>
        <v>Lê Minh</v>
      </c>
      <c r="D34" s="177" t="str">
        <f>IF($B34="","",VLOOKUP($B34,'DS LOP HKII'!$B$2:$D$936,3,0))</f>
        <v>Hiếu</v>
      </c>
      <c r="E34" s="178"/>
      <c r="F34" s="179"/>
      <c r="G34" s="180">
        <v>2</v>
      </c>
      <c r="H34" s="181">
        <f>IF(OR($H$6="",$H$7=""),"",IF($B34="","",IF(ISNA(VLOOKUP($B34,'LT01'!$B$11:$M$80,12,FALSE)),"",IF(VLOOKUP($B34,'LT01'!$B$11:$M$80,12,FALSE)="","",VLOOKUP($B34,'LT01'!$B$11:$M$80,12,FALSE)))))</f>
        <v>3.4</v>
      </c>
      <c r="I34" s="182">
        <f>IF(OR($H$6="",$H$7=""),"",IF($B34="","",IF(ISNA(VLOOKUP($B34,'LT01'!$B$11:$N$80,13,FALSE)),"",VLOOKUP($B34,'LT01'!$B$11:$N$80,13,FALSE))))</f>
        <v>4.8</v>
      </c>
      <c r="J34" s="183"/>
      <c r="K34" s="184" t="str">
        <f>IF(OR($H$6="",$H$7=""),"",IF($B34="","",IF(ISNA(VLOOKUP($B34,'LT01'!$B$11:$Q$80,16,FALSE)),"",IF(VLOOKUP($B34,'LT01'!$B$11:$Q$80,16,FALSE)="","",VLOOKUP($B34,'LT01'!$B$11:$Q$80,16,FALSE)))))</f>
        <v/>
      </c>
      <c r="L34" s="185">
        <f>IF(OR($L$6="",$L$7=""),"",IF($B34="","",IF(ISNA(VLOOKUP($B34,'LT02'!$B$11:$M$80,12,FALSE)),"",IF(VLOOKUP($B34,'LT02'!$B$11:$M$80,12,FALSE)="","",VLOOKUP($B34,'LT02'!$B$11:$M$80,12,FALSE)))))</f>
        <v>6.5</v>
      </c>
      <c r="M34" s="182">
        <f>IF(OR($L$6="",$L$7=""),"",IF($B34="","",IF(ISNA(VLOOKUP($B34,'LT02'!$B$11:$N$80,13,FALSE)),"",VLOOKUP($B34,'LT02'!$B$11:$N$80,13,FALSE))))</f>
        <v>6.9</v>
      </c>
      <c r="N34" s="183"/>
      <c r="O34" s="184" t="str">
        <f>IF(OR($L$6="",$L$7=""),"",IF($B34="","",IF(ISNA(VLOOKUP($B34,'LT02'!$B$11:$Q$80,16,FALSE)),"",VLOOKUP($B34,'LT02'!$B$11:$Q$80,16,FALSE))))</f>
        <v/>
      </c>
      <c r="P34" s="185">
        <f>IF(OR($P$6="",$P$7=""),"",IF($B34="","",IF(ISNA(VLOOKUP($B34,'LT03'!$B$11:$M$80,12,FALSE)),"",IF(VLOOKUP($B34,'LT03'!$B$11:$M$80,12,FALSE)="","",VLOOKUP($B34,'LT03'!$B$11:$M$80,12,FALSE)))))</f>
        <v>5.5</v>
      </c>
      <c r="Q34" s="182">
        <f>IF(OR($P$6="",$P$7=""),"",IF($B34="","",IF(ISNA(VLOOKUP($B34,'LT03'!$B$11:$N$80,13,FALSE)),"",VLOOKUP($B34,'LT03'!$B$11:$N$80,13,FALSE))))</f>
        <v>5.4</v>
      </c>
      <c r="R34" s="183"/>
      <c r="S34" s="184" t="str">
        <f>IF(OR($P$6="",$P$7=""),"",IF($B34="","",IF(ISNA(VLOOKUP($B34,'LT03'!$B$11:$Q$80,16,FALSE)),"",VLOOKUP($B34,'LT03'!$B$11:$Q$80,16,FALSE))))</f>
        <v/>
      </c>
      <c r="T34" s="185">
        <f>IF(OR($T$6="",$T$7=""),"",IF($B34="","",IF(ISNA(VLOOKUP($B34,'LT04'!$B$11:$M$80,12,FALSE)),"",IF(VLOOKUP($B34,'LT04'!$B$11:$M$80,12,FALSE)="","",VLOOKUP($B34,'LT04'!$B$11:$M$80,12,FALSE)))))</f>
        <v>5.5</v>
      </c>
      <c r="U34" s="182">
        <f>IF(OR($T$6="",$T$7=""),"",IF($B34="","",IF(ISNA(VLOOKUP($B34,'LT04'!$B$11:$N$80,13,FALSE)),"",VLOOKUP($B34,'LT04'!$B$11:$N$80,13,FALSE))))</f>
        <v>5.5</v>
      </c>
      <c r="V34" s="183"/>
      <c r="W34" s="184" t="str">
        <f>IF(OR($T$6="",$T$7=""),"",IF($B34="","",IF(ISNA(VLOOKUP($B34,'LT04'!$B$11:$Q$80,16,FALSE)),"",VLOOKUP($B34,'LT04'!$B$11:$Q$80,16,FALSE))))</f>
        <v/>
      </c>
      <c r="X34" s="185">
        <f>IF(OR($X$6="",$X$7=""),"",IF($B34="","",IF(ISNA(VLOOKUP($B34,'LT05'!$B$11:$M$80,12,FALSE)),"",IF(VLOOKUP($B34,'LT05'!$B$11:$M$80,12,FALSE)="","",VLOOKUP($B34,'LT05'!$B$11:$M$80,12,FALSE)))))</f>
        <v>7.5</v>
      </c>
      <c r="Y34" s="182">
        <f>IF(OR($X$6="",$X$7=""),"",IF($B34="","",IF(ISNA(VLOOKUP($B34,'LT05'!$B$11:$N$80,13,FALSE)),"",VLOOKUP($B34,'LT05'!$B$11:$N$80,13,FALSE))))</f>
        <v>6.2</v>
      </c>
      <c r="Z34" s="183"/>
      <c r="AA34" s="184" t="str">
        <f>IF(OR($X$6="",$X$7=""),"",IF($B34="","",IF(ISNA(VLOOKUP($B34,'LT05'!$B$11:$Q$80,16,FALSE)),"",VLOOKUP($B34,'LT05'!$B$11:$Q$80,16,FALSE))))</f>
        <v/>
      </c>
      <c r="AB34" s="185">
        <f>IF(OR($AB$6="",$AB$7=""),"",IF($B34="","",IF(ISNA(VLOOKUP($B34,'LT06'!$B$11:$M$80,12,FALSE)),"",IF(VLOOKUP($B34,'LT06'!$B$11:$M$80,12,FALSE)="","",VLOOKUP($B34,'LT06'!$B$11:$M$80,12,FALSE)))))</f>
        <v>5</v>
      </c>
      <c r="AC34" s="182">
        <f>IF(OR($AB$6="",$AB$7=""),"",IF($B34="","",IF(ISNA(VLOOKUP($B34,'LT06'!$B$11:$N$80,13,FALSE)),"",VLOOKUP($B34,'LT06'!$B$11:$N$80,13,FALSE))))</f>
        <v>5.0999999999999996</v>
      </c>
      <c r="AD34" s="183"/>
      <c r="AE34" s="184" t="str">
        <f>IF(OR($AB$6="",$AB$7=""),"",IF($B34="","",IF(ISNA(VLOOKUP($B34,'LT06'!$B$11:$Q$80,16,FALSE)),"",VLOOKUP($B34,'LT06'!$B$11:$Q$80,16,FALSE))))</f>
        <v/>
      </c>
      <c r="AF34" s="185" t="str">
        <f>IF(OR($AF$6="",$AF$7=""),"",IF($B34="","",IF(ISNA(VLOOKUP($B34,'LT07'!$B$11:$M$80,12,FALSE)),"",IF(VLOOKUP($B34,'LT07'!$B$11:$M$80,12,FALSE)="","",VLOOKUP($B34,'LT07'!$B$11:$M$80,12,FALSE)))))</f>
        <v/>
      </c>
      <c r="AG34" s="182" t="str">
        <f>IF(OR($AF$6="",$AF$7=""),"",IF($B34="","",IF(ISNA(VLOOKUP($B34,'LT07'!$B$11:$N$80,13,FALSE)),"",VLOOKUP($B34,'LT07'!$B$11:$N$80,13,FALSE))))</f>
        <v/>
      </c>
      <c r="AH34" s="183"/>
      <c r="AI34" s="184" t="str">
        <f>IF(OR($AF$6="",$AF$7=""),"",IF($B34="","",IF(ISNA(VLOOKUP($B34,'LT07'!$B$11:$Q$80,16,FALSE)),"",VLOOKUP($B34,'LT07'!$B$11:$Q$80,16,FALSE))))</f>
        <v/>
      </c>
      <c r="AJ34" s="720"/>
      <c r="AK34" s="182">
        <f>IF(OR($AJ$6="",$AJ$7=""),"",IF($B34="","",IF(ISNA(VLOOKUP($B34,'DO AN'!$B$11:$L$80,11,FALSE)),"",IF(VLOOKUP($B34,'DO AN'!$B$11:$L$80,11,FALSE)="","",VLOOKUP($B34,'DO AN'!$B$11:$L$80,11,FALSE)))))</f>
        <v>2</v>
      </c>
      <c r="AL34" s="183"/>
      <c r="AM34" s="719"/>
      <c r="AN34" s="720"/>
      <c r="AO34" s="182">
        <f>IF(OR($AN$6="",$AN$7=""),"",IF($B34="","",IF(ISNA(VLOOKUP($B34,'TH01'!$B$11:$O$80,14,FALSE)),"",VLOOKUP($B34,'TH01'!$B$11:$O$80,14,FALSE))))</f>
        <v>5</v>
      </c>
      <c r="AP34" s="183"/>
      <c r="AQ34" s="719"/>
      <c r="AR34" s="720"/>
      <c r="AS34" s="182">
        <f>IF(OR($AR$6="",$AR$7=""),"",IF($B34="","",IF(ISNA(VLOOKUP($B34,'TH02'!$B$11:$O$80,14,FALSE)),"",VLOOKUP($B34,'TH02'!$B$11:$O$80,14,FALSE))))</f>
        <v>5.2</v>
      </c>
      <c r="AT34" s="183"/>
      <c r="AU34" s="719"/>
      <c r="AV34" s="720"/>
      <c r="AW34" s="182" t="str">
        <f>IF(OR($AV$6="",$AV$7=""),"",IF($B34="","",IF(ISNA(VLOOKUP($B34,'TH03'!$B$11:$O$80,14,FALSE)),"",VLOOKUP($B34,'TH03'!$B$11:$O$80,14,FALSE))))</f>
        <v/>
      </c>
      <c r="AX34" s="183"/>
      <c r="AY34" s="719"/>
      <c r="AZ34" s="186">
        <f t="shared" si="6"/>
        <v>5.31</v>
      </c>
      <c r="BA34" s="186" t="str">
        <f t="shared" si="7"/>
        <v/>
      </c>
      <c r="BB34" s="187">
        <v>59</v>
      </c>
      <c r="BC34" s="188" t="str">
        <f t="shared" si="8"/>
        <v>TB Yếu</v>
      </c>
      <c r="BD34" s="188" t="str">
        <f t="shared" si="9"/>
        <v/>
      </c>
      <c r="BE34" s="188" t="str">
        <f t="shared" si="0"/>
        <v/>
      </c>
      <c r="BF34" s="186" t="str">
        <f t="shared" si="1"/>
        <v/>
      </c>
      <c r="BG34" s="548">
        <f t="shared" si="2"/>
        <v>16</v>
      </c>
      <c r="BH34" s="188">
        <f t="shared" si="3"/>
        <v>1</v>
      </c>
      <c r="BI34" s="188">
        <f t="shared" si="10"/>
        <v>16</v>
      </c>
      <c r="BJ34" s="188">
        <f t="shared" si="11"/>
        <v>1</v>
      </c>
      <c r="BK34" s="186">
        <f t="shared" si="12"/>
        <v>5.51</v>
      </c>
      <c r="BL34" s="186" t="str">
        <f t="shared" si="13"/>
        <v>BT</v>
      </c>
      <c r="BM34" s="186">
        <f t="shared" si="14"/>
        <v>5.51</v>
      </c>
      <c r="BN34" s="186" t="str">
        <f t="shared" si="15"/>
        <v>BT</v>
      </c>
      <c r="BO34" s="551" t="str">
        <f t="shared" si="16"/>
        <v/>
      </c>
      <c r="BP34" s="187"/>
      <c r="BQ34" s="691">
        <f t="shared" si="17"/>
        <v>2</v>
      </c>
      <c r="BR34" s="521">
        <f t="shared" si="18"/>
        <v>3.4</v>
      </c>
      <c r="BS34" s="521">
        <f t="shared" si="19"/>
        <v>6.5</v>
      </c>
      <c r="BT34" s="521">
        <f t="shared" si="20"/>
        <v>5.5</v>
      </c>
      <c r="BU34" s="521">
        <f t="shared" si="21"/>
        <v>5.5</v>
      </c>
      <c r="BV34" s="521">
        <f t="shared" si="22"/>
        <v>7.5</v>
      </c>
      <c r="BW34" s="521">
        <f t="shared" si="23"/>
        <v>5</v>
      </c>
      <c r="BX34" s="521" t="str">
        <f t="shared" si="24"/>
        <v/>
      </c>
      <c r="BY34" s="521">
        <f t="shared" si="25"/>
        <v>2</v>
      </c>
      <c r="BZ34" s="521">
        <f t="shared" si="26"/>
        <v>5</v>
      </c>
      <c r="CA34" s="521">
        <f t="shared" si="27"/>
        <v>5.2</v>
      </c>
      <c r="CB34" s="521" t="str">
        <f t="shared" si="28"/>
        <v/>
      </c>
      <c r="CC34" s="522">
        <f t="shared" si="29"/>
        <v>1</v>
      </c>
      <c r="CD34" s="521">
        <f t="shared" si="30"/>
        <v>4.8</v>
      </c>
      <c r="CE34" s="521">
        <f t="shared" si="31"/>
        <v>6.9</v>
      </c>
      <c r="CF34" s="521">
        <f t="shared" si="32"/>
        <v>5.4</v>
      </c>
      <c r="CG34" s="521">
        <f t="shared" si="33"/>
        <v>5.5</v>
      </c>
      <c r="CH34" s="521">
        <f t="shared" si="34"/>
        <v>6.2</v>
      </c>
      <c r="CI34" s="521">
        <f t="shared" si="35"/>
        <v>5.0999999999999996</v>
      </c>
      <c r="CJ34" s="521" t="str">
        <f t="shared" si="36"/>
        <v/>
      </c>
      <c r="CK34" s="521">
        <f t="shared" si="37"/>
        <v>2</v>
      </c>
      <c r="CL34" s="521">
        <f t="shared" si="38"/>
        <v>5</v>
      </c>
      <c r="CM34" s="521">
        <f t="shared" si="39"/>
        <v>5.2</v>
      </c>
      <c r="CN34" s="521" t="str">
        <f t="shared" si="40"/>
        <v/>
      </c>
      <c r="CO34" s="523">
        <f t="shared" si="41"/>
        <v>5.31</v>
      </c>
      <c r="CP34" s="524">
        <f t="shared" si="42"/>
        <v>4.8</v>
      </c>
      <c r="CQ34" s="524">
        <f t="shared" si="43"/>
        <v>6.9</v>
      </c>
      <c r="CR34" s="524">
        <f t="shared" si="44"/>
        <v>5.4</v>
      </c>
      <c r="CS34" s="524">
        <f t="shared" si="45"/>
        <v>5.5</v>
      </c>
      <c r="CT34" s="524">
        <f t="shared" si="46"/>
        <v>6.2</v>
      </c>
      <c r="CU34" s="524">
        <f t="shared" si="47"/>
        <v>5.0999999999999996</v>
      </c>
      <c r="CV34" s="524" t="str">
        <f t="shared" si="48"/>
        <v/>
      </c>
      <c r="CW34" s="524" t="str">
        <f t="shared" si="49"/>
        <v/>
      </c>
      <c r="CX34" s="524">
        <f t="shared" si="50"/>
        <v>5</v>
      </c>
      <c r="CY34" s="524">
        <f t="shared" si="51"/>
        <v>5.2</v>
      </c>
      <c r="CZ34" s="524" t="str">
        <f t="shared" si="52"/>
        <v/>
      </c>
      <c r="DA34" s="525">
        <f t="shared" si="4"/>
        <v>5.51</v>
      </c>
      <c r="DB34" s="182" t="str">
        <f t="shared" si="53"/>
        <v/>
      </c>
      <c r="DC34" s="182" t="str">
        <f t="shared" si="54"/>
        <v/>
      </c>
      <c r="DD34" s="182" t="str">
        <f t="shared" si="55"/>
        <v/>
      </c>
      <c r="DE34" s="182" t="str">
        <f t="shared" si="56"/>
        <v/>
      </c>
      <c r="DF34" s="182" t="str">
        <f t="shared" si="57"/>
        <v/>
      </c>
      <c r="DG34" s="182" t="str">
        <f t="shared" si="58"/>
        <v/>
      </c>
      <c r="DH34" s="182" t="str">
        <f t="shared" si="59"/>
        <v/>
      </c>
      <c r="DI34" s="182" t="str">
        <f t="shared" si="60"/>
        <v/>
      </c>
      <c r="DJ34" s="182" t="str">
        <f t="shared" si="61"/>
        <v/>
      </c>
      <c r="DK34" s="182" t="str">
        <f t="shared" si="62"/>
        <v/>
      </c>
      <c r="DL34" s="536" t="str">
        <f t="shared" si="63"/>
        <v/>
      </c>
      <c r="DM34" s="533">
        <f t="shared" si="64"/>
        <v>4.8</v>
      </c>
      <c r="DN34" s="521">
        <f t="shared" si="65"/>
        <v>6.9</v>
      </c>
      <c r="DO34" s="521">
        <f t="shared" si="66"/>
        <v>5.4</v>
      </c>
      <c r="DP34" s="521">
        <f t="shared" si="67"/>
        <v>5.5</v>
      </c>
      <c r="DQ34" s="521">
        <f t="shared" si="68"/>
        <v>6.2</v>
      </c>
      <c r="DR34" s="521">
        <f t="shared" si="69"/>
        <v>5.0999999999999996</v>
      </c>
      <c r="DS34" s="521" t="str">
        <f t="shared" si="70"/>
        <v/>
      </c>
      <c r="DT34" s="521">
        <f t="shared" si="71"/>
        <v>2</v>
      </c>
      <c r="DU34" s="521">
        <f t="shared" si="72"/>
        <v>5</v>
      </c>
      <c r="DV34" s="521">
        <f t="shared" si="73"/>
        <v>5.2</v>
      </c>
      <c r="DW34" s="521" t="str">
        <f t="shared" si="74"/>
        <v/>
      </c>
      <c r="DX34" s="538" t="str">
        <f t="shared" si="75"/>
        <v/>
      </c>
      <c r="DY34" s="540">
        <f t="shared" si="76"/>
        <v>4.8</v>
      </c>
      <c r="DZ34" s="540">
        <f t="shared" si="77"/>
        <v>6.9</v>
      </c>
      <c r="EA34" s="540">
        <f t="shared" si="78"/>
        <v>5.4</v>
      </c>
      <c r="EB34" s="540">
        <f t="shared" si="79"/>
        <v>5.5</v>
      </c>
      <c r="EC34" s="540">
        <f t="shared" si="80"/>
        <v>6.2</v>
      </c>
      <c r="ED34" s="540">
        <f t="shared" si="81"/>
        <v>5.0999999999999996</v>
      </c>
      <c r="EE34" s="540" t="str">
        <f t="shared" si="82"/>
        <v/>
      </c>
      <c r="EF34" s="540" t="str">
        <f t="shared" si="83"/>
        <v/>
      </c>
      <c r="EG34" s="540">
        <f t="shared" si="84"/>
        <v>5</v>
      </c>
      <c r="EH34" s="540">
        <f t="shared" si="85"/>
        <v>5.2</v>
      </c>
      <c r="EI34" s="540" t="str">
        <f t="shared" si="86"/>
        <v/>
      </c>
      <c r="EJ34" s="545">
        <f t="shared" si="5"/>
        <v>5.51</v>
      </c>
      <c r="EK34" s="723">
        <f t="shared" si="87"/>
        <v>5.31</v>
      </c>
      <c r="EL34" s="490" t="str">
        <f>IF(B34="","",IF(ISNA(VLOOKUP($B34,'TH-CANHBAO-KQHT-13-14'!$B$2:$I$936,8,0)&lt;&gt;0),VLOOKUP($B34,'TH-CANHBAO-KQHT-13-14'!$B$2:$I$936,8,0),IF(VLOOKUP($B34,'TH-CANHBAO-KQHT-13-14'!$B$2:$I$936,8,0)=0,"",VLOOKUP($B34,'TH-CANHBAO-KQHT-13-14'!$B$2:$I$936,8,0))))</f>
        <v/>
      </c>
      <c r="EM34" s="490" t="str">
        <f>IF($B34="","",IF(ISNA(VLOOKUP($B34,'TH-CANHBAO-KQHT-13-14'!$B$2:$J$936,9,0)&lt;&gt;0),VLOOKUP($B34,'TH-CANHBAO-KQHT-13-14'!$B$2:$J$936,8,0),IF(VLOOKUP($B34,'TH-CANHBAO-KQHT-13-14'!$B$2:$J$936,9,0)=0,"",VLOOKUP($B34,'TH-CANHBAO-KQHT-13-14'!$B$2:$J$936,9,0))))</f>
        <v/>
      </c>
      <c r="EN34" s="490" t="str">
        <f>IF($B34="","",IF($B34=HKI!$B34,HKI!$BF34,""))</f>
        <v/>
      </c>
      <c r="EO34" s="490" t="str">
        <f t="shared" si="88"/>
        <v/>
      </c>
    </row>
    <row r="35" spans="1:145" s="190" customFormat="1" ht="30" customHeight="1">
      <c r="A35" s="774">
        <f>IF($B35="","",SUBTOTAL(3,$B$11:B35))</f>
        <v>25</v>
      </c>
      <c r="B35" s="97" t="s">
        <v>1751</v>
      </c>
      <c r="C35" s="176" t="str">
        <f>IF($B35="","",VLOOKUP($B35,'DS LOP HKII'!$B$2:$D$936,2,0))</f>
        <v>Nguyễn Ngọc</v>
      </c>
      <c r="D35" s="177" t="str">
        <f>IF($B35="","",VLOOKUP($B35,'DS LOP HKII'!$B$2:$D$936,3,0))</f>
        <v>Hoài</v>
      </c>
      <c r="E35" s="178"/>
      <c r="F35" s="179"/>
      <c r="G35" s="180">
        <v>2</v>
      </c>
      <c r="H35" s="181">
        <f>IF(OR($H$6="",$H$7=""),"",IF($B35="","",IF(ISNA(VLOOKUP($B35,'LT01'!$B$11:$M$80,12,FALSE)),"",IF(VLOOKUP($B35,'LT01'!$B$11:$M$80,12,FALSE)="","",VLOOKUP($B35,'LT01'!$B$11:$M$80,12,FALSE)))))</f>
        <v>3.6</v>
      </c>
      <c r="I35" s="182">
        <f>IF(OR($H$6="",$H$7=""),"",IF($B35="","",IF(ISNA(VLOOKUP($B35,'LT01'!$B$11:$N$80,13,FALSE)),"",VLOOKUP($B35,'LT01'!$B$11:$N$80,13,FALSE))))</f>
        <v>5.2</v>
      </c>
      <c r="J35" s="183"/>
      <c r="K35" s="184" t="str">
        <f>IF(OR($H$6="",$H$7=""),"",IF($B35="","",IF(ISNA(VLOOKUP($B35,'LT01'!$B$11:$Q$80,16,FALSE)),"",IF(VLOOKUP($B35,'LT01'!$B$11:$Q$80,16,FALSE)="","",VLOOKUP($B35,'LT01'!$B$11:$Q$80,16,FALSE)))))</f>
        <v/>
      </c>
      <c r="L35" s="185">
        <f>IF(OR($L$6="",$L$7=""),"",IF($B35="","",IF(ISNA(VLOOKUP($B35,'LT02'!$B$11:$M$80,12,FALSE)),"",IF(VLOOKUP($B35,'LT02'!$B$11:$M$80,12,FALSE)="","",VLOOKUP($B35,'LT02'!$B$11:$M$80,12,FALSE)))))</f>
        <v>5.5</v>
      </c>
      <c r="M35" s="182">
        <f>IF(OR($L$6="",$L$7=""),"",IF($B35="","",IF(ISNA(VLOOKUP($B35,'LT02'!$B$11:$N$80,13,FALSE)),"",VLOOKUP($B35,'LT02'!$B$11:$N$80,13,FALSE))))</f>
        <v>5.6</v>
      </c>
      <c r="N35" s="183"/>
      <c r="O35" s="184" t="str">
        <f>IF(OR($L$6="",$L$7=""),"",IF($B35="","",IF(ISNA(VLOOKUP($B35,'LT02'!$B$11:$Q$80,16,FALSE)),"",VLOOKUP($B35,'LT02'!$B$11:$Q$80,16,FALSE))))</f>
        <v/>
      </c>
      <c r="P35" s="185">
        <f>IF(OR($P$6="",$P$7=""),"",IF($B35="","",IF(ISNA(VLOOKUP($B35,'LT03'!$B$11:$M$80,12,FALSE)),"",IF(VLOOKUP($B35,'LT03'!$B$11:$M$80,12,FALSE)="","",VLOOKUP($B35,'LT03'!$B$11:$M$80,12,FALSE)))))</f>
        <v>6.5</v>
      </c>
      <c r="Q35" s="182">
        <f>IF(OR($P$6="",$P$7=""),"",IF($B35="","",IF(ISNA(VLOOKUP($B35,'LT03'!$B$11:$N$80,13,FALSE)),"",VLOOKUP($B35,'LT03'!$B$11:$N$80,13,FALSE))))</f>
        <v>6.8</v>
      </c>
      <c r="R35" s="183"/>
      <c r="S35" s="184" t="str">
        <f>IF(OR($P$6="",$P$7=""),"",IF($B35="","",IF(ISNA(VLOOKUP($B35,'LT03'!$B$11:$Q$80,16,FALSE)),"",VLOOKUP($B35,'LT03'!$B$11:$Q$80,16,FALSE))))</f>
        <v/>
      </c>
      <c r="T35" s="185">
        <f>IF(OR($T$6="",$T$7=""),"",IF($B35="","",IF(ISNA(VLOOKUP($B35,'LT04'!$B$11:$M$80,12,FALSE)),"",IF(VLOOKUP($B35,'LT04'!$B$11:$M$80,12,FALSE)="","",VLOOKUP($B35,'LT04'!$B$11:$M$80,12,FALSE)))))</f>
        <v>6</v>
      </c>
      <c r="U35" s="182">
        <f>IF(OR($T$6="",$T$7=""),"",IF($B35="","",IF(ISNA(VLOOKUP($B35,'LT04'!$B$11:$N$80,13,FALSE)),"",VLOOKUP($B35,'LT04'!$B$11:$N$80,13,FALSE))))</f>
        <v>6.4</v>
      </c>
      <c r="V35" s="183"/>
      <c r="W35" s="184" t="str">
        <f>IF(OR($T$6="",$T$7=""),"",IF($B35="","",IF(ISNA(VLOOKUP($B35,'LT04'!$B$11:$Q$80,16,FALSE)),"",VLOOKUP($B35,'LT04'!$B$11:$Q$80,16,FALSE))))</f>
        <v/>
      </c>
      <c r="X35" s="185">
        <f>IF(OR($X$6="",$X$7=""),"",IF($B35="","",IF(ISNA(VLOOKUP($B35,'LT05'!$B$11:$M$80,12,FALSE)),"",IF(VLOOKUP($B35,'LT05'!$B$11:$M$80,12,FALSE)="","",VLOOKUP($B35,'LT05'!$B$11:$M$80,12,FALSE)))))</f>
        <v>6.8</v>
      </c>
      <c r="Y35" s="182">
        <f>IF(OR($X$6="",$X$7=""),"",IF($B35="","",IF(ISNA(VLOOKUP($B35,'LT05'!$B$11:$N$80,13,FALSE)),"",VLOOKUP($B35,'LT05'!$B$11:$N$80,13,FALSE))))</f>
        <v>7.1</v>
      </c>
      <c r="Z35" s="183"/>
      <c r="AA35" s="184" t="str">
        <f>IF(OR($X$6="",$X$7=""),"",IF($B35="","",IF(ISNA(VLOOKUP($B35,'LT05'!$B$11:$Q$80,16,FALSE)),"",VLOOKUP($B35,'LT05'!$B$11:$Q$80,16,FALSE))))</f>
        <v/>
      </c>
      <c r="AB35" s="185">
        <f>IF(OR($AB$6="",$AB$7=""),"",IF($B35="","",IF(ISNA(VLOOKUP($B35,'LT06'!$B$11:$M$80,12,FALSE)),"",IF(VLOOKUP($B35,'LT06'!$B$11:$M$80,12,FALSE)="","",VLOOKUP($B35,'LT06'!$B$11:$M$80,12,FALSE)))))</f>
        <v>5</v>
      </c>
      <c r="AC35" s="182">
        <f>IF(OR($AB$6="",$AB$7=""),"",IF($B35="","",IF(ISNA(VLOOKUP($B35,'LT06'!$B$11:$N$80,13,FALSE)),"",VLOOKUP($B35,'LT06'!$B$11:$N$80,13,FALSE))))</f>
        <v>5.2</v>
      </c>
      <c r="AD35" s="183"/>
      <c r="AE35" s="184" t="str">
        <f>IF(OR($AB$6="",$AB$7=""),"",IF($B35="","",IF(ISNA(VLOOKUP($B35,'LT06'!$B$11:$Q$80,16,FALSE)),"",VLOOKUP($B35,'LT06'!$B$11:$Q$80,16,FALSE))))</f>
        <v/>
      </c>
      <c r="AF35" s="185" t="str">
        <f>IF(OR($AF$6="",$AF$7=""),"",IF($B35="","",IF(ISNA(VLOOKUP($B35,'LT07'!$B$11:$M$80,12,FALSE)),"",IF(VLOOKUP($B35,'LT07'!$B$11:$M$80,12,FALSE)="","",VLOOKUP($B35,'LT07'!$B$11:$M$80,12,FALSE)))))</f>
        <v/>
      </c>
      <c r="AG35" s="182" t="str">
        <f>IF(OR($AF$6="",$AF$7=""),"",IF($B35="","",IF(ISNA(VLOOKUP($B35,'LT07'!$B$11:$N$80,13,FALSE)),"",VLOOKUP($B35,'LT07'!$B$11:$N$80,13,FALSE))))</f>
        <v/>
      </c>
      <c r="AH35" s="183"/>
      <c r="AI35" s="184" t="str">
        <f>IF(OR($AF$6="",$AF$7=""),"",IF($B35="","",IF(ISNA(VLOOKUP($B35,'LT07'!$B$11:$Q$80,16,FALSE)),"",VLOOKUP($B35,'LT07'!$B$11:$Q$80,16,FALSE))))</f>
        <v/>
      </c>
      <c r="AJ35" s="720"/>
      <c r="AK35" s="182">
        <f>IF(OR($AJ$6="",$AJ$7=""),"",IF($B35="","",IF(ISNA(VLOOKUP($B35,'DO AN'!$B$11:$L$80,11,FALSE)),"",IF(VLOOKUP($B35,'DO AN'!$B$11:$L$80,11,FALSE)="","",VLOOKUP($B35,'DO AN'!$B$11:$L$80,11,FALSE)))))</f>
        <v>6</v>
      </c>
      <c r="AL35" s="183"/>
      <c r="AM35" s="719"/>
      <c r="AN35" s="720"/>
      <c r="AO35" s="182">
        <f>IF(OR($AN$6="",$AN$7=""),"",IF($B35="","",IF(ISNA(VLOOKUP($B35,'TH01'!$B$11:$O$80,14,FALSE)),"",VLOOKUP($B35,'TH01'!$B$11:$O$80,14,FALSE))))</f>
        <v>6.3</v>
      </c>
      <c r="AP35" s="183"/>
      <c r="AQ35" s="719"/>
      <c r="AR35" s="720"/>
      <c r="AS35" s="182">
        <f>IF(OR($AR$6="",$AR$7=""),"",IF($B35="","",IF(ISNA(VLOOKUP($B35,'TH02'!$B$11:$O$80,14,FALSE)),"",VLOOKUP($B35,'TH02'!$B$11:$O$80,14,FALSE))))</f>
        <v>7</v>
      </c>
      <c r="AT35" s="183"/>
      <c r="AU35" s="719"/>
      <c r="AV35" s="720"/>
      <c r="AW35" s="182" t="str">
        <f>IF(OR($AV$6="",$AV$7=""),"",IF($B35="","",IF(ISNA(VLOOKUP($B35,'TH03'!$B$11:$O$80,14,FALSE)),"",VLOOKUP($B35,'TH03'!$B$11:$O$80,14,FALSE))))</f>
        <v/>
      </c>
      <c r="AX35" s="183"/>
      <c r="AY35" s="719"/>
      <c r="AZ35" s="186">
        <f t="shared" si="6"/>
        <v>6.19</v>
      </c>
      <c r="BA35" s="186" t="str">
        <f t="shared" si="7"/>
        <v/>
      </c>
      <c r="BB35" s="187">
        <v>70</v>
      </c>
      <c r="BC35" s="188" t="str">
        <f t="shared" si="8"/>
        <v>T.Bình</v>
      </c>
      <c r="BD35" s="188" t="str">
        <f t="shared" si="9"/>
        <v/>
      </c>
      <c r="BE35" s="188" t="str">
        <f t="shared" si="0"/>
        <v/>
      </c>
      <c r="BF35" s="186" t="str">
        <f t="shared" si="1"/>
        <v/>
      </c>
      <c r="BG35" s="548">
        <f t="shared" si="2"/>
        <v>17</v>
      </c>
      <c r="BH35" s="188">
        <f t="shared" si="3"/>
        <v>0</v>
      </c>
      <c r="BI35" s="188">
        <f t="shared" si="10"/>
        <v>17</v>
      </c>
      <c r="BJ35" s="188">
        <f t="shared" si="11"/>
        <v>0</v>
      </c>
      <c r="BK35" s="186">
        <f t="shared" si="12"/>
        <v>6.19</v>
      </c>
      <c r="BL35" s="186" t="str">
        <f t="shared" si="13"/>
        <v>BT</v>
      </c>
      <c r="BM35" s="186">
        <f t="shared" si="14"/>
        <v>6.19</v>
      </c>
      <c r="BN35" s="186" t="str">
        <f t="shared" si="15"/>
        <v>BT</v>
      </c>
      <c r="BO35" s="551" t="str">
        <f t="shared" si="16"/>
        <v/>
      </c>
      <c r="BP35" s="187"/>
      <c r="BQ35" s="691">
        <f t="shared" si="17"/>
        <v>1</v>
      </c>
      <c r="BR35" s="521">
        <f t="shared" si="18"/>
        <v>3.6</v>
      </c>
      <c r="BS35" s="521">
        <f t="shared" si="19"/>
        <v>5.5</v>
      </c>
      <c r="BT35" s="521">
        <f t="shared" si="20"/>
        <v>6.5</v>
      </c>
      <c r="BU35" s="521">
        <f t="shared" si="21"/>
        <v>6</v>
      </c>
      <c r="BV35" s="521">
        <f t="shared" si="22"/>
        <v>6.8</v>
      </c>
      <c r="BW35" s="521">
        <f t="shared" si="23"/>
        <v>5</v>
      </c>
      <c r="BX35" s="521" t="str">
        <f t="shared" si="24"/>
        <v/>
      </c>
      <c r="BY35" s="521">
        <f t="shared" si="25"/>
        <v>6</v>
      </c>
      <c r="BZ35" s="521">
        <f t="shared" si="26"/>
        <v>6.3</v>
      </c>
      <c r="CA35" s="521">
        <f t="shared" si="27"/>
        <v>7</v>
      </c>
      <c r="CB35" s="521" t="str">
        <f t="shared" si="28"/>
        <v/>
      </c>
      <c r="CC35" s="522">
        <f t="shared" si="29"/>
        <v>0</v>
      </c>
      <c r="CD35" s="521">
        <f t="shared" si="30"/>
        <v>5.2</v>
      </c>
      <c r="CE35" s="521">
        <f t="shared" si="31"/>
        <v>5.6</v>
      </c>
      <c r="CF35" s="521">
        <f t="shared" si="32"/>
        <v>6.8</v>
      </c>
      <c r="CG35" s="521">
        <f t="shared" si="33"/>
        <v>6.4</v>
      </c>
      <c r="CH35" s="521">
        <f t="shared" si="34"/>
        <v>7.1</v>
      </c>
      <c r="CI35" s="521">
        <f t="shared" si="35"/>
        <v>5.2</v>
      </c>
      <c r="CJ35" s="521" t="str">
        <f t="shared" si="36"/>
        <v/>
      </c>
      <c r="CK35" s="521">
        <f t="shared" si="37"/>
        <v>6</v>
      </c>
      <c r="CL35" s="521">
        <f t="shared" si="38"/>
        <v>6.3</v>
      </c>
      <c r="CM35" s="521">
        <f t="shared" si="39"/>
        <v>7</v>
      </c>
      <c r="CN35" s="521" t="str">
        <f t="shared" si="40"/>
        <v/>
      </c>
      <c r="CO35" s="523">
        <f t="shared" si="41"/>
        <v>6.19</v>
      </c>
      <c r="CP35" s="524">
        <f t="shared" si="42"/>
        <v>5.2</v>
      </c>
      <c r="CQ35" s="524">
        <f t="shared" si="43"/>
        <v>5.6</v>
      </c>
      <c r="CR35" s="524">
        <f t="shared" si="44"/>
        <v>6.8</v>
      </c>
      <c r="CS35" s="524">
        <f t="shared" si="45"/>
        <v>6.4</v>
      </c>
      <c r="CT35" s="524">
        <f t="shared" si="46"/>
        <v>7.1</v>
      </c>
      <c r="CU35" s="524">
        <f t="shared" si="47"/>
        <v>5.2</v>
      </c>
      <c r="CV35" s="524" t="str">
        <f t="shared" si="48"/>
        <v/>
      </c>
      <c r="CW35" s="524">
        <f t="shared" si="49"/>
        <v>6</v>
      </c>
      <c r="CX35" s="524">
        <f t="shared" si="50"/>
        <v>6.3</v>
      </c>
      <c r="CY35" s="524">
        <f t="shared" si="51"/>
        <v>7</v>
      </c>
      <c r="CZ35" s="524" t="str">
        <f t="shared" si="52"/>
        <v/>
      </c>
      <c r="DA35" s="525">
        <f t="shared" si="4"/>
        <v>6.19</v>
      </c>
      <c r="DB35" s="182" t="str">
        <f t="shared" si="53"/>
        <v/>
      </c>
      <c r="DC35" s="182" t="str">
        <f t="shared" si="54"/>
        <v/>
      </c>
      <c r="DD35" s="182" t="str">
        <f t="shared" si="55"/>
        <v/>
      </c>
      <c r="DE35" s="182" t="str">
        <f t="shared" si="56"/>
        <v/>
      </c>
      <c r="DF35" s="182" t="str">
        <f t="shared" si="57"/>
        <v/>
      </c>
      <c r="DG35" s="182" t="str">
        <f t="shared" si="58"/>
        <v/>
      </c>
      <c r="DH35" s="182" t="str">
        <f t="shared" si="59"/>
        <v/>
      </c>
      <c r="DI35" s="182" t="str">
        <f t="shared" si="60"/>
        <v/>
      </c>
      <c r="DJ35" s="182" t="str">
        <f t="shared" si="61"/>
        <v/>
      </c>
      <c r="DK35" s="182" t="str">
        <f t="shared" si="62"/>
        <v/>
      </c>
      <c r="DL35" s="536" t="str">
        <f t="shared" si="63"/>
        <v/>
      </c>
      <c r="DM35" s="533">
        <f t="shared" si="64"/>
        <v>5.2</v>
      </c>
      <c r="DN35" s="521">
        <f t="shared" si="65"/>
        <v>5.6</v>
      </c>
      <c r="DO35" s="521">
        <f t="shared" si="66"/>
        <v>6.8</v>
      </c>
      <c r="DP35" s="521">
        <f t="shared" si="67"/>
        <v>6.4</v>
      </c>
      <c r="DQ35" s="521">
        <f t="shared" si="68"/>
        <v>7.1</v>
      </c>
      <c r="DR35" s="521">
        <f t="shared" si="69"/>
        <v>5.2</v>
      </c>
      <c r="DS35" s="521" t="str">
        <f t="shared" si="70"/>
        <v/>
      </c>
      <c r="DT35" s="521">
        <f t="shared" si="71"/>
        <v>6</v>
      </c>
      <c r="DU35" s="521">
        <f t="shared" si="72"/>
        <v>6.3</v>
      </c>
      <c r="DV35" s="521">
        <f t="shared" si="73"/>
        <v>7</v>
      </c>
      <c r="DW35" s="521" t="str">
        <f t="shared" si="74"/>
        <v/>
      </c>
      <c r="DX35" s="538" t="str">
        <f t="shared" si="75"/>
        <v/>
      </c>
      <c r="DY35" s="540">
        <f t="shared" si="76"/>
        <v>5.2</v>
      </c>
      <c r="DZ35" s="540">
        <f t="shared" si="77"/>
        <v>5.6</v>
      </c>
      <c r="EA35" s="540">
        <f t="shared" si="78"/>
        <v>6.8</v>
      </c>
      <c r="EB35" s="540">
        <f t="shared" si="79"/>
        <v>6.4</v>
      </c>
      <c r="EC35" s="540">
        <f t="shared" si="80"/>
        <v>7.1</v>
      </c>
      <c r="ED35" s="540">
        <f t="shared" si="81"/>
        <v>5.2</v>
      </c>
      <c r="EE35" s="540" t="str">
        <f t="shared" si="82"/>
        <v/>
      </c>
      <c r="EF35" s="540">
        <f t="shared" si="83"/>
        <v>6</v>
      </c>
      <c r="EG35" s="540">
        <f t="shared" si="84"/>
        <v>6.3</v>
      </c>
      <c r="EH35" s="540">
        <f t="shared" si="85"/>
        <v>7</v>
      </c>
      <c r="EI35" s="540" t="str">
        <f t="shared" si="86"/>
        <v/>
      </c>
      <c r="EJ35" s="545">
        <f t="shared" si="5"/>
        <v>6.19</v>
      </c>
      <c r="EK35" s="723">
        <f t="shared" si="87"/>
        <v>6.19</v>
      </c>
      <c r="EL35" s="490" t="str">
        <f>IF(B35="","",IF(ISNA(VLOOKUP($B35,'TH-CANHBAO-KQHT-13-14'!$B$2:$I$936,8,0)&lt;&gt;0),VLOOKUP($B35,'TH-CANHBAO-KQHT-13-14'!$B$2:$I$936,8,0),IF(VLOOKUP($B35,'TH-CANHBAO-KQHT-13-14'!$B$2:$I$936,8,0)=0,"",VLOOKUP($B35,'TH-CANHBAO-KQHT-13-14'!$B$2:$I$936,8,0))))</f>
        <v/>
      </c>
      <c r="EM35" s="490" t="str">
        <f>IF($B35="","",IF(ISNA(VLOOKUP($B35,'TH-CANHBAO-KQHT-13-14'!$B$2:$J$936,9,0)&lt;&gt;0),VLOOKUP($B35,'TH-CANHBAO-KQHT-13-14'!$B$2:$J$936,8,0),IF(VLOOKUP($B35,'TH-CANHBAO-KQHT-13-14'!$B$2:$J$936,9,0)=0,"",VLOOKUP($B35,'TH-CANHBAO-KQHT-13-14'!$B$2:$J$936,9,0))))</f>
        <v/>
      </c>
      <c r="EN35" s="490" t="str">
        <f>IF($B35="","",IF($B35=HKI!$B35,HKI!$BF35,""))</f>
        <v/>
      </c>
      <c r="EO35" s="490" t="str">
        <f t="shared" si="88"/>
        <v/>
      </c>
    </row>
    <row r="36" spans="1:145" s="190" customFormat="1" ht="30" customHeight="1">
      <c r="A36" s="774">
        <f>IF($B36="","",SUBTOTAL(3,$B$11:B36))</f>
        <v>26</v>
      </c>
      <c r="B36" s="97" t="s">
        <v>2011</v>
      </c>
      <c r="C36" s="176" t="str">
        <f>IF($B36="","",VLOOKUP($B36,'DS LOP HKII'!$B$2:$D$936,2,0))</f>
        <v>Trần Huy</v>
      </c>
      <c r="D36" s="177" t="str">
        <f>IF($B36="","",VLOOKUP($B36,'DS LOP HKII'!$B$2:$D$936,3,0))</f>
        <v>Hoàng</v>
      </c>
      <c r="E36" s="178"/>
      <c r="F36" s="179"/>
      <c r="G36" s="180">
        <v>4</v>
      </c>
      <c r="H36" s="181">
        <f>IF(OR($H$6="",$H$7=""),"",IF($B36="","",IF(ISNA(VLOOKUP($B36,'LT01'!$B$11:$M$80,12,FALSE)),"",IF(VLOOKUP($B36,'LT01'!$B$11:$M$80,12,FALSE)="","",VLOOKUP($B36,'LT01'!$B$11:$M$80,12,FALSE)))))</f>
        <v>3.8</v>
      </c>
      <c r="I36" s="182">
        <f>IF(OR($H$6="",$H$7=""),"",IF($B36="","",IF(ISNA(VLOOKUP($B36,'LT01'!$B$11:$N$80,13,FALSE)),"",VLOOKUP($B36,'LT01'!$B$11:$N$80,13,FALSE))))</f>
        <v>5.3</v>
      </c>
      <c r="J36" s="183"/>
      <c r="K36" s="184" t="str">
        <f>IF(OR($H$6="",$H$7=""),"",IF($B36="","",IF(ISNA(VLOOKUP($B36,'LT01'!$B$11:$Q$80,16,FALSE)),"",IF(VLOOKUP($B36,'LT01'!$B$11:$Q$80,16,FALSE)="","",VLOOKUP($B36,'LT01'!$B$11:$Q$80,16,FALSE)))))</f>
        <v/>
      </c>
      <c r="L36" s="185">
        <f>IF(OR($L$6="",$L$7=""),"",IF($B36="","",IF(ISNA(VLOOKUP($B36,'LT02'!$B$11:$M$80,12,FALSE)),"",IF(VLOOKUP($B36,'LT02'!$B$11:$M$80,12,FALSE)="","",VLOOKUP($B36,'LT02'!$B$11:$M$80,12,FALSE)))))</f>
        <v>6</v>
      </c>
      <c r="M36" s="182">
        <f>IF(OR($L$6="",$L$7=""),"",IF($B36="","",IF(ISNA(VLOOKUP($B36,'LT02'!$B$11:$N$80,13,FALSE)),"",VLOOKUP($B36,'LT02'!$B$11:$N$80,13,FALSE))))</f>
        <v>5.2</v>
      </c>
      <c r="N36" s="183"/>
      <c r="O36" s="184" t="str">
        <f>IF(OR($L$6="",$L$7=""),"",IF($B36="","",IF(ISNA(VLOOKUP($B36,'LT02'!$B$11:$Q$80,16,FALSE)),"",VLOOKUP($B36,'LT02'!$B$11:$Q$80,16,FALSE))))</f>
        <v/>
      </c>
      <c r="P36" s="185">
        <f>IF(OR($P$6="",$P$7=""),"",IF($B36="","",IF(ISNA(VLOOKUP($B36,'LT03'!$B$11:$M$80,12,FALSE)),"",IF(VLOOKUP($B36,'LT03'!$B$11:$M$80,12,FALSE)="","",VLOOKUP($B36,'LT03'!$B$11:$M$80,12,FALSE)))))</f>
        <v>7.5</v>
      </c>
      <c r="Q36" s="182">
        <f>IF(OR($P$6="",$P$7=""),"",IF($B36="","",IF(ISNA(VLOOKUP($B36,'LT03'!$B$11:$N$80,13,FALSE)),"",VLOOKUP($B36,'LT03'!$B$11:$N$80,13,FALSE))))</f>
        <v>6.8</v>
      </c>
      <c r="R36" s="183"/>
      <c r="S36" s="184" t="str">
        <f>IF(OR($P$6="",$P$7=""),"",IF($B36="","",IF(ISNA(VLOOKUP($B36,'LT03'!$B$11:$Q$80,16,FALSE)),"",VLOOKUP($B36,'LT03'!$B$11:$Q$80,16,FALSE))))</f>
        <v/>
      </c>
      <c r="T36" s="185">
        <f>IF(OR($T$6="",$T$7=""),"",IF($B36="","",IF(ISNA(VLOOKUP($B36,'LT04'!$B$11:$M$80,12,FALSE)),"",IF(VLOOKUP($B36,'LT04'!$B$11:$M$80,12,FALSE)="","",VLOOKUP($B36,'LT04'!$B$11:$M$80,12,FALSE)))))</f>
        <v>6</v>
      </c>
      <c r="U36" s="182">
        <f>IF(OR($T$6="",$T$7=""),"",IF($B36="","",IF(ISNA(VLOOKUP($B36,'LT04'!$B$11:$N$80,13,FALSE)),"",VLOOKUP($B36,'LT04'!$B$11:$N$80,13,FALSE))))</f>
        <v>5.8</v>
      </c>
      <c r="V36" s="183"/>
      <c r="W36" s="184" t="str">
        <f>IF(OR($T$6="",$T$7=""),"",IF($B36="","",IF(ISNA(VLOOKUP($B36,'LT04'!$B$11:$Q$80,16,FALSE)),"",VLOOKUP($B36,'LT04'!$B$11:$Q$80,16,FALSE))))</f>
        <v/>
      </c>
      <c r="X36" s="185">
        <f>IF(OR($X$6="",$X$7=""),"",IF($B36="","",IF(ISNA(VLOOKUP($B36,'LT05'!$B$11:$M$80,12,FALSE)),"",IF(VLOOKUP($B36,'LT05'!$B$11:$M$80,12,FALSE)="","",VLOOKUP($B36,'LT05'!$B$11:$M$80,12,FALSE)))))</f>
        <v>5.5</v>
      </c>
      <c r="Y36" s="182">
        <f>IF(OR($X$6="",$X$7=""),"",IF($B36="","",IF(ISNA(VLOOKUP($B36,'LT05'!$B$11:$N$80,13,FALSE)),"",VLOOKUP($B36,'LT05'!$B$11:$N$80,13,FALSE))))</f>
        <v>6.5</v>
      </c>
      <c r="Z36" s="183"/>
      <c r="AA36" s="184" t="str">
        <f>IF(OR($X$6="",$X$7=""),"",IF($B36="","",IF(ISNA(VLOOKUP($B36,'LT05'!$B$11:$Q$80,16,FALSE)),"",VLOOKUP($B36,'LT05'!$B$11:$Q$80,16,FALSE))))</f>
        <v/>
      </c>
      <c r="AB36" s="185">
        <f>IF(OR($AB$6="",$AB$7=""),"",IF($B36="","",IF(ISNA(VLOOKUP($B36,'LT06'!$B$11:$M$80,12,FALSE)),"",IF(VLOOKUP($B36,'LT06'!$B$11:$M$80,12,FALSE)="","",VLOOKUP($B36,'LT06'!$B$11:$M$80,12,FALSE)))))</f>
        <v>7</v>
      </c>
      <c r="AC36" s="182">
        <f>IF(OR($AB$6="",$AB$7=""),"",IF($B36="","",IF(ISNA(VLOOKUP($B36,'LT06'!$B$11:$N$80,13,FALSE)),"",VLOOKUP($B36,'LT06'!$B$11:$N$80,13,FALSE))))</f>
        <v>6</v>
      </c>
      <c r="AD36" s="183"/>
      <c r="AE36" s="184" t="str">
        <f>IF(OR($AB$6="",$AB$7=""),"",IF($B36="","",IF(ISNA(VLOOKUP($B36,'LT06'!$B$11:$Q$80,16,FALSE)),"",VLOOKUP($B36,'LT06'!$B$11:$Q$80,16,FALSE))))</f>
        <v/>
      </c>
      <c r="AF36" s="185" t="str">
        <f>IF(OR($AF$6="",$AF$7=""),"",IF($B36="","",IF(ISNA(VLOOKUP($B36,'LT07'!$B$11:$M$80,12,FALSE)),"",IF(VLOOKUP($B36,'LT07'!$B$11:$M$80,12,FALSE)="","",VLOOKUP($B36,'LT07'!$B$11:$M$80,12,FALSE)))))</f>
        <v/>
      </c>
      <c r="AG36" s="182" t="str">
        <f>IF(OR($AF$6="",$AF$7=""),"",IF($B36="","",IF(ISNA(VLOOKUP($B36,'LT07'!$B$11:$N$80,13,FALSE)),"",VLOOKUP($B36,'LT07'!$B$11:$N$80,13,FALSE))))</f>
        <v/>
      </c>
      <c r="AH36" s="183"/>
      <c r="AI36" s="184" t="str">
        <f>IF(OR($AF$6="",$AF$7=""),"",IF($B36="","",IF(ISNA(VLOOKUP($B36,'LT07'!$B$11:$Q$80,16,FALSE)),"",VLOOKUP($B36,'LT07'!$B$11:$Q$80,16,FALSE))))</f>
        <v/>
      </c>
      <c r="AJ36" s="720"/>
      <c r="AK36" s="182">
        <f>IF(OR($AJ$6="",$AJ$7=""),"",IF($B36="","",IF(ISNA(VLOOKUP($B36,'DO AN'!$B$11:$L$80,11,FALSE)),"",IF(VLOOKUP($B36,'DO AN'!$B$11:$L$80,11,FALSE)="","",VLOOKUP($B36,'DO AN'!$B$11:$L$80,11,FALSE)))))</f>
        <v>6</v>
      </c>
      <c r="AL36" s="183"/>
      <c r="AM36" s="719"/>
      <c r="AN36" s="720"/>
      <c r="AO36" s="182">
        <f>IF(OR($AN$6="",$AN$7=""),"",IF($B36="","",IF(ISNA(VLOOKUP($B36,'TH01'!$B$11:$O$80,14,FALSE)),"",VLOOKUP($B36,'TH01'!$B$11:$O$80,14,FALSE))))</f>
        <v>7</v>
      </c>
      <c r="AP36" s="183"/>
      <c r="AQ36" s="719"/>
      <c r="AR36" s="720"/>
      <c r="AS36" s="182">
        <f>IF(OR($AR$6="",$AR$7=""),"",IF($B36="","",IF(ISNA(VLOOKUP($B36,'TH02'!$B$11:$O$80,14,FALSE)),"",VLOOKUP($B36,'TH02'!$B$11:$O$80,14,FALSE))))</f>
        <v>5.8</v>
      </c>
      <c r="AT36" s="183"/>
      <c r="AU36" s="719"/>
      <c r="AV36" s="720"/>
      <c r="AW36" s="182" t="str">
        <f>IF(OR($AV$6="",$AV$7=""),"",IF($B36="","",IF(ISNA(VLOOKUP($B36,'TH03'!$B$11:$O$80,14,FALSE)),"",VLOOKUP($B36,'TH03'!$B$11:$O$80,14,FALSE))))</f>
        <v/>
      </c>
      <c r="AX36" s="183"/>
      <c r="AY36" s="719"/>
      <c r="AZ36" s="186">
        <f t="shared" si="6"/>
        <v>6.05</v>
      </c>
      <c r="BA36" s="186" t="str">
        <f t="shared" si="7"/>
        <v/>
      </c>
      <c r="BB36" s="187">
        <v>57</v>
      </c>
      <c r="BC36" s="188" t="str">
        <f t="shared" si="8"/>
        <v>T.Bình</v>
      </c>
      <c r="BD36" s="188" t="str">
        <f t="shared" si="9"/>
        <v/>
      </c>
      <c r="BE36" s="188" t="str">
        <f t="shared" si="0"/>
        <v/>
      </c>
      <c r="BF36" s="186" t="str">
        <f t="shared" si="1"/>
        <v/>
      </c>
      <c r="BG36" s="548">
        <f t="shared" si="2"/>
        <v>17</v>
      </c>
      <c r="BH36" s="188">
        <f t="shared" si="3"/>
        <v>0</v>
      </c>
      <c r="BI36" s="188">
        <f t="shared" si="10"/>
        <v>17</v>
      </c>
      <c r="BJ36" s="188">
        <f t="shared" si="11"/>
        <v>0</v>
      </c>
      <c r="BK36" s="186">
        <f t="shared" si="12"/>
        <v>6.05</v>
      </c>
      <c r="BL36" s="186" t="str">
        <f t="shared" si="13"/>
        <v>BT</v>
      </c>
      <c r="BM36" s="186">
        <f t="shared" si="14"/>
        <v>6.05</v>
      </c>
      <c r="BN36" s="186" t="str">
        <f t="shared" si="15"/>
        <v>BT</v>
      </c>
      <c r="BO36" s="551" t="str">
        <f t="shared" si="16"/>
        <v/>
      </c>
      <c r="BP36" s="187"/>
      <c r="BQ36" s="691">
        <f t="shared" si="17"/>
        <v>1</v>
      </c>
      <c r="BR36" s="521">
        <f t="shared" si="18"/>
        <v>3.8</v>
      </c>
      <c r="BS36" s="521">
        <f t="shared" si="19"/>
        <v>6</v>
      </c>
      <c r="BT36" s="521">
        <f t="shared" si="20"/>
        <v>7.5</v>
      </c>
      <c r="BU36" s="521">
        <f t="shared" si="21"/>
        <v>6</v>
      </c>
      <c r="BV36" s="521">
        <f t="shared" si="22"/>
        <v>5.5</v>
      </c>
      <c r="BW36" s="521">
        <f t="shared" si="23"/>
        <v>7</v>
      </c>
      <c r="BX36" s="521" t="str">
        <f t="shared" si="24"/>
        <v/>
      </c>
      <c r="BY36" s="521">
        <f t="shared" si="25"/>
        <v>6</v>
      </c>
      <c r="BZ36" s="521">
        <f t="shared" si="26"/>
        <v>7</v>
      </c>
      <c r="CA36" s="521">
        <f t="shared" si="27"/>
        <v>5.8</v>
      </c>
      <c r="CB36" s="521" t="str">
        <f t="shared" si="28"/>
        <v/>
      </c>
      <c r="CC36" s="522">
        <f t="shared" si="29"/>
        <v>0</v>
      </c>
      <c r="CD36" s="521">
        <f t="shared" si="30"/>
        <v>5.3</v>
      </c>
      <c r="CE36" s="521">
        <f t="shared" si="31"/>
        <v>5.2</v>
      </c>
      <c r="CF36" s="521">
        <f t="shared" si="32"/>
        <v>6.8</v>
      </c>
      <c r="CG36" s="521">
        <f t="shared" si="33"/>
        <v>5.8</v>
      </c>
      <c r="CH36" s="521">
        <f t="shared" si="34"/>
        <v>6.5</v>
      </c>
      <c r="CI36" s="521">
        <f t="shared" si="35"/>
        <v>6</v>
      </c>
      <c r="CJ36" s="521" t="str">
        <f t="shared" si="36"/>
        <v/>
      </c>
      <c r="CK36" s="521">
        <f t="shared" si="37"/>
        <v>6</v>
      </c>
      <c r="CL36" s="521">
        <f t="shared" si="38"/>
        <v>7</v>
      </c>
      <c r="CM36" s="521">
        <f t="shared" si="39"/>
        <v>5.8</v>
      </c>
      <c r="CN36" s="521" t="str">
        <f t="shared" si="40"/>
        <v/>
      </c>
      <c r="CO36" s="523">
        <f t="shared" si="41"/>
        <v>6.05</v>
      </c>
      <c r="CP36" s="524">
        <f t="shared" si="42"/>
        <v>5.3</v>
      </c>
      <c r="CQ36" s="524">
        <f t="shared" si="43"/>
        <v>5.2</v>
      </c>
      <c r="CR36" s="524">
        <f t="shared" si="44"/>
        <v>6.8</v>
      </c>
      <c r="CS36" s="524">
        <f t="shared" si="45"/>
        <v>5.8</v>
      </c>
      <c r="CT36" s="524">
        <f t="shared" si="46"/>
        <v>6.5</v>
      </c>
      <c r="CU36" s="524">
        <f t="shared" si="47"/>
        <v>6</v>
      </c>
      <c r="CV36" s="524" t="str">
        <f t="shared" si="48"/>
        <v/>
      </c>
      <c r="CW36" s="524">
        <f t="shared" si="49"/>
        <v>6</v>
      </c>
      <c r="CX36" s="524">
        <f t="shared" si="50"/>
        <v>7</v>
      </c>
      <c r="CY36" s="524">
        <f t="shared" si="51"/>
        <v>5.8</v>
      </c>
      <c r="CZ36" s="524" t="str">
        <f t="shared" si="52"/>
        <v/>
      </c>
      <c r="DA36" s="525">
        <f t="shared" si="4"/>
        <v>6.05</v>
      </c>
      <c r="DB36" s="182" t="str">
        <f t="shared" si="53"/>
        <v/>
      </c>
      <c r="DC36" s="182" t="str">
        <f t="shared" si="54"/>
        <v/>
      </c>
      <c r="DD36" s="182" t="str">
        <f t="shared" si="55"/>
        <v/>
      </c>
      <c r="DE36" s="182" t="str">
        <f t="shared" si="56"/>
        <v/>
      </c>
      <c r="DF36" s="182" t="str">
        <f t="shared" si="57"/>
        <v/>
      </c>
      <c r="DG36" s="182" t="str">
        <f t="shared" si="58"/>
        <v/>
      </c>
      <c r="DH36" s="182" t="str">
        <f t="shared" si="59"/>
        <v/>
      </c>
      <c r="DI36" s="182" t="str">
        <f t="shared" si="60"/>
        <v/>
      </c>
      <c r="DJ36" s="182" t="str">
        <f t="shared" si="61"/>
        <v/>
      </c>
      <c r="DK36" s="182" t="str">
        <f t="shared" si="62"/>
        <v/>
      </c>
      <c r="DL36" s="536" t="str">
        <f t="shared" si="63"/>
        <v/>
      </c>
      <c r="DM36" s="533">
        <f t="shared" si="64"/>
        <v>5.3</v>
      </c>
      <c r="DN36" s="521">
        <f t="shared" si="65"/>
        <v>5.2</v>
      </c>
      <c r="DO36" s="521">
        <f t="shared" si="66"/>
        <v>6.8</v>
      </c>
      <c r="DP36" s="521">
        <f t="shared" si="67"/>
        <v>5.8</v>
      </c>
      <c r="DQ36" s="521">
        <f t="shared" si="68"/>
        <v>6.5</v>
      </c>
      <c r="DR36" s="521">
        <f t="shared" si="69"/>
        <v>6</v>
      </c>
      <c r="DS36" s="521" t="str">
        <f t="shared" si="70"/>
        <v/>
      </c>
      <c r="DT36" s="521">
        <f t="shared" si="71"/>
        <v>6</v>
      </c>
      <c r="DU36" s="521">
        <f t="shared" si="72"/>
        <v>7</v>
      </c>
      <c r="DV36" s="521">
        <f t="shared" si="73"/>
        <v>5.8</v>
      </c>
      <c r="DW36" s="521" t="str">
        <f t="shared" si="74"/>
        <v/>
      </c>
      <c r="DX36" s="538" t="str">
        <f t="shared" si="75"/>
        <v/>
      </c>
      <c r="DY36" s="540">
        <f t="shared" si="76"/>
        <v>5.3</v>
      </c>
      <c r="DZ36" s="540">
        <f t="shared" si="77"/>
        <v>5.2</v>
      </c>
      <c r="EA36" s="540">
        <f t="shared" si="78"/>
        <v>6.8</v>
      </c>
      <c r="EB36" s="540">
        <f t="shared" si="79"/>
        <v>5.8</v>
      </c>
      <c r="EC36" s="540">
        <f t="shared" si="80"/>
        <v>6.5</v>
      </c>
      <c r="ED36" s="540">
        <f t="shared" si="81"/>
        <v>6</v>
      </c>
      <c r="EE36" s="540" t="str">
        <f t="shared" si="82"/>
        <v/>
      </c>
      <c r="EF36" s="540">
        <f t="shared" si="83"/>
        <v>6</v>
      </c>
      <c r="EG36" s="540">
        <f t="shared" si="84"/>
        <v>7</v>
      </c>
      <c r="EH36" s="540">
        <f t="shared" si="85"/>
        <v>5.8</v>
      </c>
      <c r="EI36" s="540" t="str">
        <f t="shared" si="86"/>
        <v/>
      </c>
      <c r="EJ36" s="545">
        <f t="shared" si="5"/>
        <v>6.05</v>
      </c>
      <c r="EK36" s="723">
        <f t="shared" si="87"/>
        <v>6.05</v>
      </c>
      <c r="EL36" s="490" t="str">
        <f>IF(B36="","",IF(ISNA(VLOOKUP($B36,'TH-CANHBAO-KQHT-13-14'!$B$2:$I$936,8,0)&lt;&gt;0),VLOOKUP($B36,'TH-CANHBAO-KQHT-13-14'!$B$2:$I$936,8,0),IF(VLOOKUP($B36,'TH-CANHBAO-KQHT-13-14'!$B$2:$I$936,8,0)=0,"",VLOOKUP($B36,'TH-CANHBAO-KQHT-13-14'!$B$2:$I$936,8,0))))</f>
        <v/>
      </c>
      <c r="EM36" s="490" t="str">
        <f>IF($B36="","",IF(ISNA(VLOOKUP($B36,'TH-CANHBAO-KQHT-13-14'!$B$2:$J$936,9,0)&lt;&gt;0),VLOOKUP($B36,'TH-CANHBAO-KQHT-13-14'!$B$2:$J$936,8,0),IF(VLOOKUP($B36,'TH-CANHBAO-KQHT-13-14'!$B$2:$J$936,9,0)=0,"",VLOOKUP($B36,'TH-CANHBAO-KQHT-13-14'!$B$2:$J$936,9,0))))</f>
        <v/>
      </c>
      <c r="EN36" s="490" t="str">
        <f>IF($B36="","",IF($B36=HKI!$B36,HKI!$BF36,""))</f>
        <v/>
      </c>
      <c r="EO36" s="490" t="str">
        <f t="shared" si="88"/>
        <v/>
      </c>
    </row>
    <row r="37" spans="1:145" s="190" customFormat="1" ht="30" customHeight="1">
      <c r="A37" s="774">
        <f>IF($B37="","",SUBTOTAL(3,$B$11:B37))</f>
        <v>27</v>
      </c>
      <c r="B37" s="97" t="s">
        <v>1752</v>
      </c>
      <c r="C37" s="176" t="str">
        <f>IF($B37="","",VLOOKUP($B37,'DS LOP HKII'!$B$2:$D$936,2,0))</f>
        <v>Trịnh Thanh</v>
      </c>
      <c r="D37" s="177" t="str">
        <f>IF($B37="","",VLOOKUP($B37,'DS LOP HKII'!$B$2:$D$936,3,0))</f>
        <v>Hoàng</v>
      </c>
      <c r="E37" s="178"/>
      <c r="F37" s="179"/>
      <c r="G37" s="180">
        <v>1</v>
      </c>
      <c r="H37" s="181">
        <f>IF(OR($H$6="",$H$7=""),"",IF($B37="","",IF(ISNA(VLOOKUP($B37,'LT01'!$B$11:$M$80,12,FALSE)),"",IF(VLOOKUP($B37,'LT01'!$B$11:$M$80,12,FALSE)="","",VLOOKUP($B37,'LT01'!$B$11:$M$80,12,FALSE)))))</f>
        <v>3.4</v>
      </c>
      <c r="I37" s="182">
        <f>IF(OR($H$6="",$H$7=""),"",IF($B37="","",IF(ISNA(VLOOKUP($B37,'LT01'!$B$11:$N$80,13,FALSE)),"",VLOOKUP($B37,'LT01'!$B$11:$N$80,13,FALSE))))</f>
        <v>5.6</v>
      </c>
      <c r="J37" s="183"/>
      <c r="K37" s="184" t="str">
        <f>IF(OR($H$6="",$H$7=""),"",IF($B37="","",IF(ISNA(VLOOKUP($B37,'LT01'!$B$11:$Q$80,16,FALSE)),"",IF(VLOOKUP($B37,'LT01'!$B$11:$Q$80,16,FALSE)="","",VLOOKUP($B37,'LT01'!$B$11:$Q$80,16,FALSE)))))</f>
        <v/>
      </c>
      <c r="L37" s="185">
        <f>IF(OR($L$6="",$L$7=""),"",IF($B37="","",IF(ISNA(VLOOKUP($B37,'LT02'!$B$11:$M$80,12,FALSE)),"",IF(VLOOKUP($B37,'LT02'!$B$11:$M$80,12,FALSE)="","",VLOOKUP($B37,'LT02'!$B$11:$M$80,12,FALSE)))))</f>
        <v>7</v>
      </c>
      <c r="M37" s="182">
        <f>IF(OR($L$6="",$L$7=""),"",IF($B37="","",IF(ISNA(VLOOKUP($B37,'LT02'!$B$11:$N$80,13,FALSE)),"",VLOOKUP($B37,'LT02'!$B$11:$N$80,13,FALSE))))</f>
        <v>6.1</v>
      </c>
      <c r="N37" s="183"/>
      <c r="O37" s="184" t="str">
        <f>IF(OR($L$6="",$L$7=""),"",IF($B37="","",IF(ISNA(VLOOKUP($B37,'LT02'!$B$11:$Q$80,16,FALSE)),"",VLOOKUP($B37,'LT02'!$B$11:$Q$80,16,FALSE))))</f>
        <v/>
      </c>
      <c r="P37" s="185">
        <f>IF(OR($P$6="",$P$7=""),"",IF($B37="","",IF(ISNA(VLOOKUP($B37,'LT03'!$B$11:$M$80,12,FALSE)),"",IF(VLOOKUP($B37,'LT03'!$B$11:$M$80,12,FALSE)="","",VLOOKUP($B37,'LT03'!$B$11:$M$80,12,FALSE)))))</f>
        <v>6</v>
      </c>
      <c r="Q37" s="182">
        <f>IF(OR($P$6="",$P$7=""),"",IF($B37="","",IF(ISNA(VLOOKUP($B37,'LT03'!$B$11:$N$80,13,FALSE)),"",VLOOKUP($B37,'LT03'!$B$11:$N$80,13,FALSE))))</f>
        <v>5.9</v>
      </c>
      <c r="R37" s="183"/>
      <c r="S37" s="184" t="str">
        <f>IF(OR($P$6="",$P$7=""),"",IF($B37="","",IF(ISNA(VLOOKUP($B37,'LT03'!$B$11:$Q$80,16,FALSE)),"",VLOOKUP($B37,'LT03'!$B$11:$Q$80,16,FALSE))))</f>
        <v/>
      </c>
      <c r="T37" s="185">
        <f>IF(OR($T$6="",$T$7=""),"",IF($B37="","",IF(ISNA(VLOOKUP($B37,'LT04'!$B$11:$M$80,12,FALSE)),"",IF(VLOOKUP($B37,'LT04'!$B$11:$M$80,12,FALSE)="","",VLOOKUP($B37,'LT04'!$B$11:$M$80,12,FALSE)))))</f>
        <v>7</v>
      </c>
      <c r="U37" s="182">
        <f>IF(OR($T$6="",$T$7=""),"",IF($B37="","",IF(ISNA(VLOOKUP($B37,'LT04'!$B$11:$N$80,13,FALSE)),"",VLOOKUP($B37,'LT04'!$B$11:$N$80,13,FALSE))))</f>
        <v>7.2</v>
      </c>
      <c r="V37" s="183"/>
      <c r="W37" s="184" t="str">
        <f>IF(OR($T$6="",$T$7=""),"",IF($B37="","",IF(ISNA(VLOOKUP($B37,'LT04'!$B$11:$Q$80,16,FALSE)),"",VLOOKUP($B37,'LT04'!$B$11:$Q$80,16,FALSE))))</f>
        <v/>
      </c>
      <c r="X37" s="185">
        <f>IF(OR($X$6="",$X$7=""),"",IF($B37="","",IF(ISNA(VLOOKUP($B37,'LT05'!$B$11:$M$80,12,FALSE)),"",IF(VLOOKUP($B37,'LT05'!$B$11:$M$80,12,FALSE)="","",VLOOKUP($B37,'LT05'!$B$11:$M$80,12,FALSE)))))</f>
        <v>9</v>
      </c>
      <c r="Y37" s="182">
        <f>IF(OR($X$6="",$X$7=""),"",IF($B37="","",IF(ISNA(VLOOKUP($B37,'LT05'!$B$11:$N$80,13,FALSE)),"",VLOOKUP($B37,'LT05'!$B$11:$N$80,13,FALSE))))</f>
        <v>8.9</v>
      </c>
      <c r="Z37" s="183"/>
      <c r="AA37" s="184" t="str">
        <f>IF(OR($X$6="",$X$7=""),"",IF($B37="","",IF(ISNA(VLOOKUP($B37,'LT05'!$B$11:$Q$80,16,FALSE)),"",VLOOKUP($B37,'LT05'!$B$11:$Q$80,16,FALSE))))</f>
        <v/>
      </c>
      <c r="AB37" s="185">
        <f>IF(OR($AB$6="",$AB$7=""),"",IF($B37="","",IF(ISNA(VLOOKUP($B37,'LT06'!$B$11:$M$80,12,FALSE)),"",IF(VLOOKUP($B37,'LT06'!$B$11:$M$80,12,FALSE)="","",VLOOKUP($B37,'LT06'!$B$11:$M$80,12,FALSE)))))</f>
        <v>5</v>
      </c>
      <c r="AC37" s="182">
        <f>IF(OR($AB$6="",$AB$7=""),"",IF($B37="","",IF(ISNA(VLOOKUP($B37,'LT06'!$B$11:$N$80,13,FALSE)),"",VLOOKUP($B37,'LT06'!$B$11:$N$80,13,FALSE))))</f>
        <v>5.5</v>
      </c>
      <c r="AD37" s="183"/>
      <c r="AE37" s="184" t="str">
        <f>IF(OR($AB$6="",$AB$7=""),"",IF($B37="","",IF(ISNA(VLOOKUP($B37,'LT06'!$B$11:$Q$80,16,FALSE)),"",VLOOKUP($B37,'LT06'!$B$11:$Q$80,16,FALSE))))</f>
        <v/>
      </c>
      <c r="AF37" s="185" t="str">
        <f>IF(OR($AF$6="",$AF$7=""),"",IF($B37="","",IF(ISNA(VLOOKUP($B37,'LT07'!$B$11:$M$80,12,FALSE)),"",IF(VLOOKUP($B37,'LT07'!$B$11:$M$80,12,FALSE)="","",VLOOKUP($B37,'LT07'!$B$11:$M$80,12,FALSE)))))</f>
        <v/>
      </c>
      <c r="AG37" s="182" t="str">
        <f>IF(OR($AF$6="",$AF$7=""),"",IF($B37="","",IF(ISNA(VLOOKUP($B37,'LT07'!$B$11:$N$80,13,FALSE)),"",VLOOKUP($B37,'LT07'!$B$11:$N$80,13,FALSE))))</f>
        <v/>
      </c>
      <c r="AH37" s="183"/>
      <c r="AI37" s="184" t="str">
        <f>IF(OR($AF$6="",$AF$7=""),"",IF($B37="","",IF(ISNA(VLOOKUP($B37,'LT07'!$B$11:$Q$80,16,FALSE)),"",VLOOKUP($B37,'LT07'!$B$11:$Q$80,16,FALSE))))</f>
        <v/>
      </c>
      <c r="AJ37" s="720"/>
      <c r="AK37" s="182">
        <f>IF(OR($AJ$6="",$AJ$7=""),"",IF($B37="","",IF(ISNA(VLOOKUP($B37,'DO AN'!$B$11:$L$80,11,FALSE)),"",IF(VLOOKUP($B37,'DO AN'!$B$11:$L$80,11,FALSE)="","",VLOOKUP($B37,'DO AN'!$B$11:$L$80,11,FALSE)))))</f>
        <v>7</v>
      </c>
      <c r="AL37" s="183"/>
      <c r="AM37" s="719"/>
      <c r="AN37" s="720"/>
      <c r="AO37" s="182">
        <f>IF(OR($AN$6="",$AN$7=""),"",IF($B37="","",IF(ISNA(VLOOKUP($B37,'TH01'!$B$11:$O$80,14,FALSE)),"",VLOOKUP($B37,'TH01'!$B$11:$O$80,14,FALSE))))</f>
        <v>7</v>
      </c>
      <c r="AP37" s="183"/>
      <c r="AQ37" s="719"/>
      <c r="AR37" s="720"/>
      <c r="AS37" s="182">
        <f>IF(OR($AR$6="",$AR$7=""),"",IF($B37="","",IF(ISNA(VLOOKUP($B37,'TH02'!$B$11:$O$80,14,FALSE)),"",VLOOKUP($B37,'TH02'!$B$11:$O$80,14,FALSE))))</f>
        <v>5</v>
      </c>
      <c r="AT37" s="183"/>
      <c r="AU37" s="719"/>
      <c r="AV37" s="720"/>
      <c r="AW37" s="182" t="str">
        <f>IF(OR($AV$6="",$AV$7=""),"",IF($B37="","",IF(ISNA(VLOOKUP($B37,'TH03'!$B$11:$O$80,14,FALSE)),"",VLOOKUP($B37,'TH03'!$B$11:$O$80,14,FALSE))))</f>
        <v/>
      </c>
      <c r="AX37" s="183"/>
      <c r="AY37" s="719"/>
      <c r="AZ37" s="186">
        <f t="shared" si="6"/>
        <v>6.44</v>
      </c>
      <c r="BA37" s="186" t="str">
        <f t="shared" si="7"/>
        <v/>
      </c>
      <c r="BB37" s="187">
        <v>66</v>
      </c>
      <c r="BC37" s="188" t="str">
        <f t="shared" si="8"/>
        <v>T.Bình</v>
      </c>
      <c r="BD37" s="188" t="str">
        <f t="shared" si="9"/>
        <v/>
      </c>
      <c r="BE37" s="188" t="str">
        <f t="shared" si="0"/>
        <v/>
      </c>
      <c r="BF37" s="186" t="str">
        <f t="shared" si="1"/>
        <v/>
      </c>
      <c r="BG37" s="548">
        <f t="shared" si="2"/>
        <v>17</v>
      </c>
      <c r="BH37" s="188">
        <f t="shared" si="3"/>
        <v>0</v>
      </c>
      <c r="BI37" s="188">
        <f t="shared" si="10"/>
        <v>17</v>
      </c>
      <c r="BJ37" s="188">
        <f t="shared" si="11"/>
        <v>0</v>
      </c>
      <c r="BK37" s="186">
        <f t="shared" si="12"/>
        <v>6.44</v>
      </c>
      <c r="BL37" s="186" t="str">
        <f t="shared" si="13"/>
        <v>BT</v>
      </c>
      <c r="BM37" s="186">
        <f t="shared" si="14"/>
        <v>6.44</v>
      </c>
      <c r="BN37" s="186" t="str">
        <f t="shared" si="15"/>
        <v>BT</v>
      </c>
      <c r="BO37" s="551" t="str">
        <f t="shared" si="16"/>
        <v/>
      </c>
      <c r="BP37" s="187"/>
      <c r="BQ37" s="691">
        <f t="shared" si="17"/>
        <v>1</v>
      </c>
      <c r="BR37" s="521">
        <f t="shared" si="18"/>
        <v>3.4</v>
      </c>
      <c r="BS37" s="521">
        <f t="shared" si="19"/>
        <v>7</v>
      </c>
      <c r="BT37" s="521">
        <f t="shared" si="20"/>
        <v>6</v>
      </c>
      <c r="BU37" s="521">
        <f t="shared" si="21"/>
        <v>7</v>
      </c>
      <c r="BV37" s="521">
        <f t="shared" si="22"/>
        <v>9</v>
      </c>
      <c r="BW37" s="521">
        <f t="shared" si="23"/>
        <v>5</v>
      </c>
      <c r="BX37" s="521" t="str">
        <f t="shared" si="24"/>
        <v/>
      </c>
      <c r="BY37" s="521">
        <f t="shared" si="25"/>
        <v>7</v>
      </c>
      <c r="BZ37" s="521">
        <f t="shared" si="26"/>
        <v>7</v>
      </c>
      <c r="CA37" s="521">
        <f t="shared" si="27"/>
        <v>5</v>
      </c>
      <c r="CB37" s="521" t="str">
        <f t="shared" si="28"/>
        <v/>
      </c>
      <c r="CC37" s="522">
        <f t="shared" si="29"/>
        <v>0</v>
      </c>
      <c r="CD37" s="521">
        <f t="shared" si="30"/>
        <v>5.6</v>
      </c>
      <c r="CE37" s="521">
        <f t="shared" si="31"/>
        <v>6.1</v>
      </c>
      <c r="CF37" s="521">
        <f t="shared" si="32"/>
        <v>5.9</v>
      </c>
      <c r="CG37" s="521">
        <f t="shared" si="33"/>
        <v>7.2</v>
      </c>
      <c r="CH37" s="521">
        <f t="shared" si="34"/>
        <v>8.9</v>
      </c>
      <c r="CI37" s="521">
        <f t="shared" si="35"/>
        <v>5.5</v>
      </c>
      <c r="CJ37" s="521" t="str">
        <f t="shared" si="36"/>
        <v/>
      </c>
      <c r="CK37" s="521">
        <f t="shared" si="37"/>
        <v>7</v>
      </c>
      <c r="CL37" s="521">
        <f t="shared" si="38"/>
        <v>7</v>
      </c>
      <c r="CM37" s="521">
        <f t="shared" si="39"/>
        <v>5</v>
      </c>
      <c r="CN37" s="521" t="str">
        <f t="shared" si="40"/>
        <v/>
      </c>
      <c r="CO37" s="523">
        <f t="shared" si="41"/>
        <v>6.44</v>
      </c>
      <c r="CP37" s="524">
        <f t="shared" si="42"/>
        <v>5.6</v>
      </c>
      <c r="CQ37" s="524">
        <f t="shared" si="43"/>
        <v>6.1</v>
      </c>
      <c r="CR37" s="524">
        <f t="shared" si="44"/>
        <v>5.9</v>
      </c>
      <c r="CS37" s="524">
        <f t="shared" si="45"/>
        <v>7.2</v>
      </c>
      <c r="CT37" s="524">
        <f t="shared" si="46"/>
        <v>8.9</v>
      </c>
      <c r="CU37" s="524">
        <f t="shared" si="47"/>
        <v>5.5</v>
      </c>
      <c r="CV37" s="524" t="str">
        <f t="shared" si="48"/>
        <v/>
      </c>
      <c r="CW37" s="524">
        <f t="shared" si="49"/>
        <v>7</v>
      </c>
      <c r="CX37" s="524">
        <f t="shared" si="50"/>
        <v>7</v>
      </c>
      <c r="CY37" s="524">
        <f t="shared" si="51"/>
        <v>5</v>
      </c>
      <c r="CZ37" s="524" t="str">
        <f t="shared" si="52"/>
        <v/>
      </c>
      <c r="DA37" s="525">
        <f t="shared" si="4"/>
        <v>6.44</v>
      </c>
      <c r="DB37" s="182" t="str">
        <f t="shared" si="53"/>
        <v/>
      </c>
      <c r="DC37" s="182" t="str">
        <f t="shared" si="54"/>
        <v/>
      </c>
      <c r="DD37" s="182" t="str">
        <f t="shared" si="55"/>
        <v/>
      </c>
      <c r="DE37" s="182" t="str">
        <f t="shared" si="56"/>
        <v/>
      </c>
      <c r="DF37" s="182" t="str">
        <f t="shared" si="57"/>
        <v/>
      </c>
      <c r="DG37" s="182" t="str">
        <f t="shared" si="58"/>
        <v/>
      </c>
      <c r="DH37" s="182" t="str">
        <f t="shared" si="59"/>
        <v/>
      </c>
      <c r="DI37" s="182" t="str">
        <f t="shared" si="60"/>
        <v/>
      </c>
      <c r="DJ37" s="182" t="str">
        <f t="shared" si="61"/>
        <v/>
      </c>
      <c r="DK37" s="182" t="str">
        <f t="shared" si="62"/>
        <v/>
      </c>
      <c r="DL37" s="536" t="str">
        <f t="shared" si="63"/>
        <v/>
      </c>
      <c r="DM37" s="533">
        <f t="shared" si="64"/>
        <v>5.6</v>
      </c>
      <c r="DN37" s="521">
        <f t="shared" si="65"/>
        <v>6.1</v>
      </c>
      <c r="DO37" s="521">
        <f t="shared" si="66"/>
        <v>5.9</v>
      </c>
      <c r="DP37" s="521">
        <f t="shared" si="67"/>
        <v>7.2</v>
      </c>
      <c r="DQ37" s="521">
        <f t="shared" si="68"/>
        <v>8.9</v>
      </c>
      <c r="DR37" s="521">
        <f t="shared" si="69"/>
        <v>5.5</v>
      </c>
      <c r="DS37" s="521" t="str">
        <f t="shared" si="70"/>
        <v/>
      </c>
      <c r="DT37" s="521">
        <f t="shared" si="71"/>
        <v>7</v>
      </c>
      <c r="DU37" s="521">
        <f t="shared" si="72"/>
        <v>7</v>
      </c>
      <c r="DV37" s="521">
        <f t="shared" si="73"/>
        <v>5</v>
      </c>
      <c r="DW37" s="521" t="str">
        <f t="shared" si="74"/>
        <v/>
      </c>
      <c r="DX37" s="538" t="str">
        <f t="shared" si="75"/>
        <v/>
      </c>
      <c r="DY37" s="540">
        <f t="shared" si="76"/>
        <v>5.6</v>
      </c>
      <c r="DZ37" s="540">
        <f t="shared" si="77"/>
        <v>6.1</v>
      </c>
      <c r="EA37" s="540">
        <f t="shared" si="78"/>
        <v>5.9</v>
      </c>
      <c r="EB37" s="540">
        <f t="shared" si="79"/>
        <v>7.2</v>
      </c>
      <c r="EC37" s="540">
        <f t="shared" si="80"/>
        <v>8.9</v>
      </c>
      <c r="ED37" s="540">
        <f t="shared" si="81"/>
        <v>5.5</v>
      </c>
      <c r="EE37" s="540" t="str">
        <f t="shared" si="82"/>
        <v/>
      </c>
      <c r="EF37" s="540">
        <f t="shared" si="83"/>
        <v>7</v>
      </c>
      <c r="EG37" s="540">
        <f t="shared" si="84"/>
        <v>7</v>
      </c>
      <c r="EH37" s="540">
        <f t="shared" si="85"/>
        <v>5</v>
      </c>
      <c r="EI37" s="540" t="str">
        <f t="shared" si="86"/>
        <v/>
      </c>
      <c r="EJ37" s="545">
        <f t="shared" si="5"/>
        <v>6.44</v>
      </c>
      <c r="EK37" s="723">
        <f t="shared" si="87"/>
        <v>6.44</v>
      </c>
      <c r="EL37" s="490" t="str">
        <f>IF(B37="","",IF(ISNA(VLOOKUP($B37,'TH-CANHBAO-KQHT-13-14'!$B$2:$I$936,8,0)&lt;&gt;0),VLOOKUP($B37,'TH-CANHBAO-KQHT-13-14'!$B$2:$I$936,8,0),IF(VLOOKUP($B37,'TH-CANHBAO-KQHT-13-14'!$B$2:$I$936,8,0)=0,"",VLOOKUP($B37,'TH-CANHBAO-KQHT-13-14'!$B$2:$I$936,8,0))))</f>
        <v/>
      </c>
      <c r="EM37" s="490" t="str">
        <f>IF($B37="","",IF(ISNA(VLOOKUP($B37,'TH-CANHBAO-KQHT-13-14'!$B$2:$J$936,9,0)&lt;&gt;0),VLOOKUP($B37,'TH-CANHBAO-KQHT-13-14'!$B$2:$J$936,8,0),IF(VLOOKUP($B37,'TH-CANHBAO-KQHT-13-14'!$B$2:$J$936,9,0)=0,"",VLOOKUP($B37,'TH-CANHBAO-KQHT-13-14'!$B$2:$J$936,9,0))))</f>
        <v/>
      </c>
      <c r="EN37" s="490" t="str">
        <f>IF($B37="","",IF($B37=HKI!$B37,HKI!$BF37,""))</f>
        <v/>
      </c>
      <c r="EO37" s="490" t="str">
        <f t="shared" si="88"/>
        <v/>
      </c>
    </row>
    <row r="38" spans="1:145" s="190" customFormat="1" ht="30" customHeight="1">
      <c r="A38" s="774">
        <f>IF($B38="","",SUBTOTAL(3,$B$11:B38))</f>
        <v>28</v>
      </c>
      <c r="B38" s="97" t="s">
        <v>2013</v>
      </c>
      <c r="C38" s="176" t="str">
        <f>IF($B38="","",VLOOKUP($B38,'DS LOP HKII'!$B$2:$D$936,2,0))</f>
        <v>Nguyễn Quang</v>
      </c>
      <c r="D38" s="177" t="str">
        <f>IF($B38="","",VLOOKUP($B38,'DS LOP HKII'!$B$2:$D$936,3,0))</f>
        <v>Huân</v>
      </c>
      <c r="E38" s="178"/>
      <c r="F38" s="179"/>
      <c r="G38" s="180">
        <v>37</v>
      </c>
      <c r="H38" s="181">
        <f>IF(OR($H$6="",$H$7=""),"",IF($B38="","",IF(ISNA(VLOOKUP($B38,'LT01'!$B$11:$M$80,12,FALSE)),"",IF(VLOOKUP($B38,'LT01'!$B$11:$M$80,12,FALSE)="","",VLOOKUP($B38,'LT01'!$B$11:$M$80,12,FALSE)))))</f>
        <v>0</v>
      </c>
      <c r="I38" s="182">
        <f>IF(OR($H$6="",$H$7=""),"",IF($B38="","",IF(ISNA(VLOOKUP($B38,'LT01'!$B$11:$N$80,13,FALSE)),"",VLOOKUP($B38,'LT01'!$B$11:$N$80,13,FALSE))))</f>
        <v>1.7</v>
      </c>
      <c r="J38" s="183"/>
      <c r="K38" s="184" t="str">
        <f>IF(OR($H$6="",$H$7=""),"",IF($B38="","",IF(ISNA(VLOOKUP($B38,'LT01'!$B$11:$Q$80,16,FALSE)),"",IF(VLOOKUP($B38,'LT01'!$B$11:$Q$80,16,FALSE)="","",VLOOKUP($B38,'LT01'!$B$11:$Q$80,16,FALSE)))))</f>
        <v/>
      </c>
      <c r="L38" s="185">
        <f>IF(OR($L$6="",$L$7=""),"",IF($B38="","",IF(ISNA(VLOOKUP($B38,'LT02'!$B$11:$M$80,12,FALSE)),"",IF(VLOOKUP($B38,'LT02'!$B$11:$M$80,12,FALSE)="","",VLOOKUP($B38,'LT02'!$B$11:$M$80,12,FALSE)))))</f>
        <v>0</v>
      </c>
      <c r="M38" s="182">
        <f>IF(OR($L$6="",$L$7=""),"",IF($B38="","",IF(ISNA(VLOOKUP($B38,'LT02'!$B$11:$N$80,13,FALSE)),"",VLOOKUP($B38,'LT02'!$B$11:$N$80,13,FALSE))))</f>
        <v>0</v>
      </c>
      <c r="N38" s="183"/>
      <c r="O38" s="184" t="str">
        <f>IF(OR($L$6="",$L$7=""),"",IF($B38="","",IF(ISNA(VLOOKUP($B38,'LT02'!$B$11:$Q$80,16,FALSE)),"",VLOOKUP($B38,'LT02'!$B$11:$Q$80,16,FALSE))))</f>
        <v/>
      </c>
      <c r="P38" s="185">
        <f>IF(OR($P$6="",$P$7=""),"",IF($B38="","",IF(ISNA(VLOOKUP($B38,'LT03'!$B$11:$M$80,12,FALSE)),"",IF(VLOOKUP($B38,'LT03'!$B$11:$M$80,12,FALSE)="","",VLOOKUP($B38,'LT03'!$B$11:$M$80,12,FALSE)))))</f>
        <v>0</v>
      </c>
      <c r="Q38" s="182">
        <f>IF(OR($P$6="",$P$7=""),"",IF($B38="","",IF(ISNA(VLOOKUP($B38,'LT03'!$B$11:$N$80,13,FALSE)),"",VLOOKUP($B38,'LT03'!$B$11:$N$80,13,FALSE))))</f>
        <v>0</v>
      </c>
      <c r="R38" s="183"/>
      <c r="S38" s="184" t="str">
        <f>IF(OR($P$6="",$P$7=""),"",IF($B38="","",IF(ISNA(VLOOKUP($B38,'LT03'!$B$11:$Q$80,16,FALSE)),"",VLOOKUP($B38,'LT03'!$B$11:$Q$80,16,FALSE))))</f>
        <v/>
      </c>
      <c r="T38" s="185">
        <f>IF(OR($T$6="",$T$7=""),"",IF($B38="","",IF(ISNA(VLOOKUP($B38,'LT04'!$B$11:$M$80,12,FALSE)),"",IF(VLOOKUP($B38,'LT04'!$B$11:$M$80,12,FALSE)="","",VLOOKUP($B38,'LT04'!$B$11:$M$80,12,FALSE)))))</f>
        <v>0</v>
      </c>
      <c r="U38" s="182">
        <f>IF(OR($T$6="",$T$7=""),"",IF($B38="","",IF(ISNA(VLOOKUP($B38,'LT04'!$B$11:$N$80,13,FALSE)),"",VLOOKUP($B38,'LT04'!$B$11:$N$80,13,FALSE))))</f>
        <v>2.2999999999999998</v>
      </c>
      <c r="V38" s="183"/>
      <c r="W38" s="184" t="str">
        <f>IF(OR($T$6="",$T$7=""),"",IF($B38="","",IF(ISNA(VLOOKUP($B38,'LT04'!$B$11:$Q$80,16,FALSE)),"",VLOOKUP($B38,'LT04'!$B$11:$Q$80,16,FALSE))))</f>
        <v/>
      </c>
      <c r="X38" s="185">
        <f>IF(OR($X$6="",$X$7=""),"",IF($B38="","",IF(ISNA(VLOOKUP($B38,'LT05'!$B$11:$M$80,12,FALSE)),"",IF(VLOOKUP($B38,'LT05'!$B$11:$M$80,12,FALSE)="","",VLOOKUP($B38,'LT05'!$B$11:$M$80,12,FALSE)))))</f>
        <v>0</v>
      </c>
      <c r="Y38" s="182">
        <f>IF(OR($X$6="",$X$7=""),"",IF($B38="","",IF(ISNA(VLOOKUP($B38,'LT05'!$B$11:$N$80,13,FALSE)),"",VLOOKUP($B38,'LT05'!$B$11:$N$80,13,FALSE))))</f>
        <v>2.8</v>
      </c>
      <c r="Z38" s="183"/>
      <c r="AA38" s="184" t="str">
        <f>IF(OR($X$6="",$X$7=""),"",IF($B38="","",IF(ISNA(VLOOKUP($B38,'LT05'!$B$11:$Q$80,16,FALSE)),"",VLOOKUP($B38,'LT05'!$B$11:$Q$80,16,FALSE))))</f>
        <v/>
      </c>
      <c r="AB38" s="185">
        <f>IF(OR($AB$6="",$AB$7=""),"",IF($B38="","",IF(ISNA(VLOOKUP($B38,'LT06'!$B$11:$M$80,12,FALSE)),"",IF(VLOOKUP($B38,'LT06'!$B$11:$M$80,12,FALSE)="","",VLOOKUP($B38,'LT06'!$B$11:$M$80,12,FALSE)))))</f>
        <v>0</v>
      </c>
      <c r="AC38" s="182">
        <f>IF(OR($AB$6="",$AB$7=""),"",IF($B38="","",IF(ISNA(VLOOKUP($B38,'LT06'!$B$11:$N$80,13,FALSE)),"",VLOOKUP($B38,'LT06'!$B$11:$N$80,13,FALSE))))</f>
        <v>0.6</v>
      </c>
      <c r="AD38" s="183"/>
      <c r="AE38" s="184" t="str">
        <f>IF(OR($AB$6="",$AB$7=""),"",IF($B38="","",IF(ISNA(VLOOKUP($B38,'LT06'!$B$11:$Q$80,16,FALSE)),"",VLOOKUP($B38,'LT06'!$B$11:$Q$80,16,FALSE))))</f>
        <v/>
      </c>
      <c r="AF38" s="185" t="str">
        <f>IF(OR($AF$6="",$AF$7=""),"",IF($B38="","",IF(ISNA(VLOOKUP($B38,'LT07'!$B$11:$M$80,12,FALSE)),"",IF(VLOOKUP($B38,'LT07'!$B$11:$M$80,12,FALSE)="","",VLOOKUP($B38,'LT07'!$B$11:$M$80,12,FALSE)))))</f>
        <v/>
      </c>
      <c r="AG38" s="182" t="str">
        <f>IF(OR($AF$6="",$AF$7=""),"",IF($B38="","",IF(ISNA(VLOOKUP($B38,'LT07'!$B$11:$N$80,13,FALSE)),"",VLOOKUP($B38,'LT07'!$B$11:$N$80,13,FALSE))))</f>
        <v/>
      </c>
      <c r="AH38" s="183"/>
      <c r="AI38" s="184" t="str">
        <f>IF(OR($AF$6="",$AF$7=""),"",IF($B38="","",IF(ISNA(VLOOKUP($B38,'LT07'!$B$11:$Q$80,16,FALSE)),"",VLOOKUP($B38,'LT07'!$B$11:$Q$80,16,FALSE))))</f>
        <v/>
      </c>
      <c r="AJ38" s="720"/>
      <c r="AK38" s="182">
        <f>IF(OR($AJ$6="",$AJ$7=""),"",IF($B38="","",IF(ISNA(VLOOKUP($B38,'DO AN'!$B$11:$L$80,11,FALSE)),"",IF(VLOOKUP($B38,'DO AN'!$B$11:$L$80,11,FALSE)="","",VLOOKUP($B38,'DO AN'!$B$11:$L$80,11,FALSE)))))</f>
        <v>0</v>
      </c>
      <c r="AL38" s="183"/>
      <c r="AM38" s="719"/>
      <c r="AN38" s="720"/>
      <c r="AO38" s="182">
        <f>IF(OR($AN$6="",$AN$7=""),"",IF($B38="","",IF(ISNA(VLOOKUP($B38,'TH01'!$B$11:$O$80,14,FALSE)),"",VLOOKUP($B38,'TH01'!$B$11:$O$80,14,FALSE))))</f>
        <v>2.2999999999999998</v>
      </c>
      <c r="AP38" s="183"/>
      <c r="AQ38" s="719"/>
      <c r="AR38" s="720"/>
      <c r="AS38" s="182">
        <f>IF(OR($AR$6="",$AR$7=""),"",IF($B38="","",IF(ISNA(VLOOKUP($B38,'TH02'!$B$11:$O$80,14,FALSE)),"",VLOOKUP($B38,'TH02'!$B$11:$O$80,14,FALSE))))</f>
        <v>0</v>
      </c>
      <c r="AT38" s="183"/>
      <c r="AU38" s="719"/>
      <c r="AV38" s="720"/>
      <c r="AW38" s="182" t="str">
        <f>IF(OR($AV$6="",$AV$7=""),"",IF($B38="","",IF(ISNA(VLOOKUP($B38,'TH03'!$B$11:$O$80,14,FALSE)),"",VLOOKUP($B38,'TH03'!$B$11:$O$80,14,FALSE))))</f>
        <v/>
      </c>
      <c r="AX38" s="183"/>
      <c r="AY38" s="719"/>
      <c r="AZ38" s="186">
        <f t="shared" si="6"/>
        <v>1.1399999999999999</v>
      </c>
      <c r="BA38" s="186" t="str">
        <f t="shared" si="7"/>
        <v/>
      </c>
      <c r="BB38" s="187">
        <v>20</v>
      </c>
      <c r="BC38" s="188" t="str">
        <f t="shared" si="8"/>
        <v>Kém</v>
      </c>
      <c r="BD38" s="188" t="str">
        <f t="shared" si="9"/>
        <v/>
      </c>
      <c r="BE38" s="188" t="str">
        <f t="shared" si="0"/>
        <v/>
      </c>
      <c r="BF38" s="186" t="str">
        <f t="shared" si="1"/>
        <v>Cảnh Báo</v>
      </c>
      <c r="BG38" s="548">
        <f t="shared" si="2"/>
        <v>0</v>
      </c>
      <c r="BH38" s="188">
        <f t="shared" si="3"/>
        <v>17</v>
      </c>
      <c r="BI38" s="188">
        <f t="shared" si="10"/>
        <v>0</v>
      </c>
      <c r="BJ38" s="188">
        <f t="shared" si="11"/>
        <v>17</v>
      </c>
      <c r="BK38" s="186">
        <f t="shared" si="12"/>
        <v>0</v>
      </c>
      <c r="BL38" s="186" t="str">
        <f t="shared" si="13"/>
        <v>Yếu</v>
      </c>
      <c r="BM38" s="186">
        <f t="shared" si="14"/>
        <v>0</v>
      </c>
      <c r="BN38" s="186" t="str">
        <f t="shared" si="15"/>
        <v>Yếu</v>
      </c>
      <c r="BO38" s="551" t="str">
        <f t="shared" si="16"/>
        <v/>
      </c>
      <c r="BP38" s="187"/>
      <c r="BQ38" s="691">
        <f t="shared" si="17"/>
        <v>9</v>
      </c>
      <c r="BR38" s="521">
        <f t="shared" si="18"/>
        <v>0</v>
      </c>
      <c r="BS38" s="521">
        <f t="shared" si="19"/>
        <v>0</v>
      </c>
      <c r="BT38" s="521">
        <f t="shared" si="20"/>
        <v>0</v>
      </c>
      <c r="BU38" s="521">
        <f t="shared" si="21"/>
        <v>0</v>
      </c>
      <c r="BV38" s="521">
        <f t="shared" si="22"/>
        <v>0</v>
      </c>
      <c r="BW38" s="521">
        <f t="shared" si="23"/>
        <v>0</v>
      </c>
      <c r="BX38" s="521" t="str">
        <f t="shared" si="24"/>
        <v/>
      </c>
      <c r="BY38" s="521">
        <f t="shared" si="25"/>
        <v>0</v>
      </c>
      <c r="BZ38" s="521">
        <f t="shared" si="26"/>
        <v>2.2999999999999998</v>
      </c>
      <c r="CA38" s="521">
        <f t="shared" si="27"/>
        <v>0</v>
      </c>
      <c r="CB38" s="521" t="str">
        <f t="shared" si="28"/>
        <v/>
      </c>
      <c r="CC38" s="522">
        <f t="shared" si="29"/>
        <v>9</v>
      </c>
      <c r="CD38" s="521">
        <f t="shared" si="30"/>
        <v>1.7</v>
      </c>
      <c r="CE38" s="521">
        <f t="shared" si="31"/>
        <v>0</v>
      </c>
      <c r="CF38" s="521">
        <f t="shared" si="32"/>
        <v>0</v>
      </c>
      <c r="CG38" s="521">
        <f t="shared" si="33"/>
        <v>2.2999999999999998</v>
      </c>
      <c r="CH38" s="521">
        <f t="shared" si="34"/>
        <v>2.8</v>
      </c>
      <c r="CI38" s="521">
        <f t="shared" si="35"/>
        <v>0.6</v>
      </c>
      <c r="CJ38" s="521" t="str">
        <f t="shared" si="36"/>
        <v/>
      </c>
      <c r="CK38" s="521">
        <f t="shared" si="37"/>
        <v>0</v>
      </c>
      <c r="CL38" s="521">
        <f t="shared" si="38"/>
        <v>2.2999999999999998</v>
      </c>
      <c r="CM38" s="521">
        <f t="shared" si="39"/>
        <v>0</v>
      </c>
      <c r="CN38" s="521" t="str">
        <f t="shared" si="40"/>
        <v/>
      </c>
      <c r="CO38" s="523">
        <f t="shared" si="41"/>
        <v>1.1399999999999999</v>
      </c>
      <c r="CP38" s="524" t="str">
        <f t="shared" si="42"/>
        <v/>
      </c>
      <c r="CQ38" s="524" t="str">
        <f t="shared" si="43"/>
        <v/>
      </c>
      <c r="CR38" s="524" t="str">
        <f t="shared" si="44"/>
        <v/>
      </c>
      <c r="CS38" s="524" t="str">
        <f t="shared" si="45"/>
        <v/>
      </c>
      <c r="CT38" s="524" t="str">
        <f t="shared" si="46"/>
        <v/>
      </c>
      <c r="CU38" s="524" t="str">
        <f t="shared" si="47"/>
        <v/>
      </c>
      <c r="CV38" s="524" t="str">
        <f t="shared" si="48"/>
        <v/>
      </c>
      <c r="CW38" s="524" t="str">
        <f t="shared" si="49"/>
        <v/>
      </c>
      <c r="CX38" s="524" t="str">
        <f t="shared" si="50"/>
        <v/>
      </c>
      <c r="CY38" s="524" t="str">
        <f t="shared" si="51"/>
        <v/>
      </c>
      <c r="CZ38" s="524" t="str">
        <f t="shared" si="52"/>
        <v/>
      </c>
      <c r="DA38" s="525">
        <f t="shared" si="4"/>
        <v>0</v>
      </c>
      <c r="DB38" s="182" t="str">
        <f t="shared" si="53"/>
        <v/>
      </c>
      <c r="DC38" s="182" t="str">
        <f t="shared" si="54"/>
        <v/>
      </c>
      <c r="DD38" s="182" t="str">
        <f t="shared" si="55"/>
        <v/>
      </c>
      <c r="DE38" s="182" t="str">
        <f t="shared" si="56"/>
        <v/>
      </c>
      <c r="DF38" s="182" t="str">
        <f t="shared" si="57"/>
        <v/>
      </c>
      <c r="DG38" s="182" t="str">
        <f t="shared" si="58"/>
        <v/>
      </c>
      <c r="DH38" s="182" t="str">
        <f t="shared" si="59"/>
        <v/>
      </c>
      <c r="DI38" s="182" t="str">
        <f t="shared" si="60"/>
        <v/>
      </c>
      <c r="DJ38" s="182" t="str">
        <f t="shared" si="61"/>
        <v/>
      </c>
      <c r="DK38" s="182" t="str">
        <f t="shared" si="62"/>
        <v/>
      </c>
      <c r="DL38" s="536" t="str">
        <f t="shared" si="63"/>
        <v/>
      </c>
      <c r="DM38" s="533">
        <f t="shared" si="64"/>
        <v>1.7</v>
      </c>
      <c r="DN38" s="521">
        <f t="shared" si="65"/>
        <v>0</v>
      </c>
      <c r="DO38" s="521">
        <f t="shared" si="66"/>
        <v>0</v>
      </c>
      <c r="DP38" s="521">
        <f t="shared" si="67"/>
        <v>2.2999999999999998</v>
      </c>
      <c r="DQ38" s="521">
        <f t="shared" si="68"/>
        <v>2.8</v>
      </c>
      <c r="DR38" s="521">
        <f t="shared" si="69"/>
        <v>0.6</v>
      </c>
      <c r="DS38" s="521" t="str">
        <f t="shared" si="70"/>
        <v/>
      </c>
      <c r="DT38" s="521">
        <f t="shared" si="71"/>
        <v>0</v>
      </c>
      <c r="DU38" s="521">
        <f t="shared" si="72"/>
        <v>2.2999999999999998</v>
      </c>
      <c r="DV38" s="521">
        <f t="shared" si="73"/>
        <v>0</v>
      </c>
      <c r="DW38" s="521" t="str">
        <f t="shared" si="74"/>
        <v/>
      </c>
      <c r="DX38" s="538" t="str">
        <f t="shared" si="75"/>
        <v/>
      </c>
      <c r="DY38" s="540" t="str">
        <f t="shared" si="76"/>
        <v/>
      </c>
      <c r="DZ38" s="540" t="str">
        <f t="shared" si="77"/>
        <v/>
      </c>
      <c r="EA38" s="540" t="str">
        <f t="shared" si="78"/>
        <v/>
      </c>
      <c r="EB38" s="540" t="str">
        <f t="shared" si="79"/>
        <v/>
      </c>
      <c r="EC38" s="540" t="str">
        <f t="shared" si="80"/>
        <v/>
      </c>
      <c r="ED38" s="540" t="str">
        <f t="shared" si="81"/>
        <v/>
      </c>
      <c r="EE38" s="540" t="str">
        <f t="shared" si="82"/>
        <v/>
      </c>
      <c r="EF38" s="540" t="str">
        <f t="shared" si="83"/>
        <v/>
      </c>
      <c r="EG38" s="540" t="str">
        <f t="shared" si="84"/>
        <v/>
      </c>
      <c r="EH38" s="540" t="str">
        <f t="shared" si="85"/>
        <v/>
      </c>
      <c r="EI38" s="540" t="str">
        <f t="shared" si="86"/>
        <v/>
      </c>
      <c r="EJ38" s="545">
        <f t="shared" si="5"/>
        <v>0</v>
      </c>
      <c r="EK38" s="723">
        <f t="shared" si="87"/>
        <v>1.1399999999999999</v>
      </c>
      <c r="EL38" s="490" t="str">
        <f>IF(B38="","",IF(ISNA(VLOOKUP($B38,'TH-CANHBAO-KQHT-13-14'!$B$2:$I$936,8,0)&lt;&gt;0),VLOOKUP($B38,'TH-CANHBAO-KQHT-13-14'!$B$2:$I$936,8,0),IF(VLOOKUP($B38,'TH-CANHBAO-KQHT-13-14'!$B$2:$I$936,8,0)=0,"",VLOOKUP($B38,'TH-CANHBAO-KQHT-13-14'!$B$2:$I$936,8,0))))</f>
        <v/>
      </c>
      <c r="EM38" s="490" t="str">
        <f>IF($B38="","",IF(ISNA(VLOOKUP($B38,'TH-CANHBAO-KQHT-13-14'!$B$2:$J$936,9,0)&lt;&gt;0),VLOOKUP($B38,'TH-CANHBAO-KQHT-13-14'!$B$2:$J$936,8,0),IF(VLOOKUP($B38,'TH-CANHBAO-KQHT-13-14'!$B$2:$J$936,9,0)=0,"",VLOOKUP($B38,'TH-CANHBAO-KQHT-13-14'!$B$2:$J$936,9,0))))</f>
        <v/>
      </c>
      <c r="EN38" s="490" t="str">
        <f>IF($B38="","",IF($B38=HKI!$B38,HKI!$BF38,""))</f>
        <v/>
      </c>
      <c r="EO38" s="490" t="str">
        <f t="shared" si="88"/>
        <v>Cảnh Báo</v>
      </c>
    </row>
    <row r="39" spans="1:145" s="190" customFormat="1" ht="30" customHeight="1">
      <c r="A39" s="774">
        <f>IF($B39="","",SUBTOTAL(3,$B$11:B39))</f>
        <v>29</v>
      </c>
      <c r="B39" s="97" t="s">
        <v>1755</v>
      </c>
      <c r="C39" s="176" t="str">
        <f>IF($B39="","",VLOOKUP($B39,'DS LOP HKII'!$B$2:$D$936,2,0))</f>
        <v>Huỳnh Thanh</v>
      </c>
      <c r="D39" s="177" t="str">
        <f>IF($B39="","",VLOOKUP($B39,'DS LOP HKII'!$B$2:$D$936,3,0))</f>
        <v>Hùng</v>
      </c>
      <c r="E39" s="178"/>
      <c r="F39" s="179"/>
      <c r="G39" s="180">
        <v>10</v>
      </c>
      <c r="H39" s="181">
        <f>IF(OR($H$6="",$H$7=""),"",IF($B39="","",IF(ISNA(VLOOKUP($B39,'LT01'!$B$11:$M$80,12,FALSE)),"",IF(VLOOKUP($B39,'LT01'!$B$11:$M$80,12,FALSE)="","",VLOOKUP($B39,'LT01'!$B$11:$M$80,12,FALSE)))))</f>
        <v>3.2</v>
      </c>
      <c r="I39" s="182">
        <f>IF(OR($H$6="",$H$7=""),"",IF($B39="","",IF(ISNA(VLOOKUP($B39,'LT01'!$B$11:$N$80,13,FALSE)),"",VLOOKUP($B39,'LT01'!$B$11:$N$80,13,FALSE))))</f>
        <v>3.9</v>
      </c>
      <c r="J39" s="183"/>
      <c r="K39" s="184" t="str">
        <f>IF(OR($H$6="",$H$7=""),"",IF($B39="","",IF(ISNA(VLOOKUP($B39,'LT01'!$B$11:$Q$80,16,FALSE)),"",IF(VLOOKUP($B39,'LT01'!$B$11:$Q$80,16,FALSE)="","",VLOOKUP($B39,'LT01'!$B$11:$Q$80,16,FALSE)))))</f>
        <v/>
      </c>
      <c r="L39" s="185">
        <f>IF(OR($L$6="",$L$7=""),"",IF($B39="","",IF(ISNA(VLOOKUP($B39,'LT02'!$B$11:$M$80,12,FALSE)),"",IF(VLOOKUP($B39,'LT02'!$B$11:$M$80,12,FALSE)="","",VLOOKUP($B39,'LT02'!$B$11:$M$80,12,FALSE)))))</f>
        <v>6.5</v>
      </c>
      <c r="M39" s="182">
        <f>IF(OR($L$6="",$L$7=""),"",IF($B39="","",IF(ISNA(VLOOKUP($B39,'LT02'!$B$11:$N$80,13,FALSE)),"",VLOOKUP($B39,'LT02'!$B$11:$N$80,13,FALSE))))</f>
        <v>6.6</v>
      </c>
      <c r="N39" s="183"/>
      <c r="O39" s="184" t="str">
        <f>IF(OR($L$6="",$L$7=""),"",IF($B39="","",IF(ISNA(VLOOKUP($B39,'LT02'!$B$11:$Q$80,16,FALSE)),"",VLOOKUP($B39,'LT02'!$B$11:$Q$80,16,FALSE))))</f>
        <v/>
      </c>
      <c r="P39" s="185">
        <f>IF(OR($P$6="",$P$7=""),"",IF($B39="","",IF(ISNA(VLOOKUP($B39,'LT03'!$B$11:$M$80,12,FALSE)),"",IF(VLOOKUP($B39,'LT03'!$B$11:$M$80,12,FALSE)="","",VLOOKUP($B39,'LT03'!$B$11:$M$80,12,FALSE)))))</f>
        <v>5</v>
      </c>
      <c r="Q39" s="182">
        <f>IF(OR($P$6="",$P$7=""),"",IF($B39="","",IF(ISNA(VLOOKUP($B39,'LT03'!$B$11:$N$80,13,FALSE)),"",VLOOKUP($B39,'LT03'!$B$11:$N$80,13,FALSE))))</f>
        <v>5.0999999999999996</v>
      </c>
      <c r="R39" s="183"/>
      <c r="S39" s="184" t="str">
        <f>IF(OR($P$6="",$P$7=""),"",IF($B39="","",IF(ISNA(VLOOKUP($B39,'LT03'!$B$11:$Q$80,16,FALSE)),"",VLOOKUP($B39,'LT03'!$B$11:$Q$80,16,FALSE))))</f>
        <v/>
      </c>
      <c r="T39" s="185">
        <f>IF(OR($T$6="",$T$7=""),"",IF($B39="","",IF(ISNA(VLOOKUP($B39,'LT04'!$B$11:$M$80,12,FALSE)),"",IF(VLOOKUP($B39,'LT04'!$B$11:$M$80,12,FALSE)="","",VLOOKUP($B39,'LT04'!$B$11:$M$80,12,FALSE)))))</f>
        <v>3.8</v>
      </c>
      <c r="U39" s="182">
        <f>IF(OR($T$6="",$T$7=""),"",IF($B39="","",IF(ISNA(VLOOKUP($B39,'LT04'!$B$11:$N$80,13,FALSE)),"",VLOOKUP($B39,'LT04'!$B$11:$N$80,13,FALSE))))</f>
        <v>4.7</v>
      </c>
      <c r="V39" s="183"/>
      <c r="W39" s="184" t="str">
        <f>IF(OR($T$6="",$T$7=""),"",IF($B39="","",IF(ISNA(VLOOKUP($B39,'LT04'!$B$11:$Q$80,16,FALSE)),"",VLOOKUP($B39,'LT04'!$B$11:$Q$80,16,FALSE))))</f>
        <v/>
      </c>
      <c r="X39" s="185">
        <f>IF(OR($X$6="",$X$7=""),"",IF($B39="","",IF(ISNA(VLOOKUP($B39,'LT05'!$B$11:$M$80,12,FALSE)),"",IF(VLOOKUP($B39,'LT05'!$B$11:$M$80,12,FALSE)="","",VLOOKUP($B39,'LT05'!$B$11:$M$80,12,FALSE)))))</f>
        <v>4.5</v>
      </c>
      <c r="Y39" s="182">
        <f>IF(OR($X$6="",$X$7=""),"",IF($B39="","",IF(ISNA(VLOOKUP($B39,'LT05'!$B$11:$N$80,13,FALSE)),"",VLOOKUP($B39,'LT05'!$B$11:$N$80,13,FALSE))))</f>
        <v>5.2</v>
      </c>
      <c r="Z39" s="183"/>
      <c r="AA39" s="184" t="str">
        <f>IF(OR($X$6="",$X$7=""),"",IF($B39="","",IF(ISNA(VLOOKUP($B39,'LT05'!$B$11:$Q$80,16,FALSE)),"",VLOOKUP($B39,'LT05'!$B$11:$Q$80,16,FALSE))))</f>
        <v/>
      </c>
      <c r="AB39" s="185">
        <f>IF(OR($AB$6="",$AB$7=""),"",IF($B39="","",IF(ISNA(VLOOKUP($B39,'LT06'!$B$11:$M$80,12,FALSE)),"",IF(VLOOKUP($B39,'LT06'!$B$11:$M$80,12,FALSE)="","",VLOOKUP($B39,'LT06'!$B$11:$M$80,12,FALSE)))))</f>
        <v>1.8</v>
      </c>
      <c r="AC39" s="182">
        <f>IF(OR($AB$6="",$AB$7=""),"",IF($B39="","",IF(ISNA(VLOOKUP($B39,'LT06'!$B$11:$N$80,13,FALSE)),"",VLOOKUP($B39,'LT06'!$B$11:$N$80,13,FALSE))))</f>
        <v>2.7</v>
      </c>
      <c r="AD39" s="183"/>
      <c r="AE39" s="184" t="str">
        <f>IF(OR($AB$6="",$AB$7=""),"",IF($B39="","",IF(ISNA(VLOOKUP($B39,'LT06'!$B$11:$Q$80,16,FALSE)),"",VLOOKUP($B39,'LT06'!$B$11:$Q$80,16,FALSE))))</f>
        <v/>
      </c>
      <c r="AF39" s="185" t="str">
        <f>IF(OR($AF$6="",$AF$7=""),"",IF($B39="","",IF(ISNA(VLOOKUP($B39,'LT07'!$B$11:$M$80,12,FALSE)),"",IF(VLOOKUP($B39,'LT07'!$B$11:$M$80,12,FALSE)="","",VLOOKUP($B39,'LT07'!$B$11:$M$80,12,FALSE)))))</f>
        <v/>
      </c>
      <c r="AG39" s="182" t="str">
        <f>IF(OR($AF$6="",$AF$7=""),"",IF($B39="","",IF(ISNA(VLOOKUP($B39,'LT07'!$B$11:$N$80,13,FALSE)),"",VLOOKUP($B39,'LT07'!$B$11:$N$80,13,FALSE))))</f>
        <v/>
      </c>
      <c r="AH39" s="183"/>
      <c r="AI39" s="184" t="str">
        <f>IF(OR($AF$6="",$AF$7=""),"",IF($B39="","",IF(ISNA(VLOOKUP($B39,'LT07'!$B$11:$Q$80,16,FALSE)),"",VLOOKUP($B39,'LT07'!$B$11:$Q$80,16,FALSE))))</f>
        <v/>
      </c>
      <c r="AJ39" s="720"/>
      <c r="AK39" s="182">
        <f>IF(OR($AJ$6="",$AJ$7=""),"",IF($B39="","",IF(ISNA(VLOOKUP($B39,'DO AN'!$B$11:$L$80,11,FALSE)),"",IF(VLOOKUP($B39,'DO AN'!$B$11:$L$80,11,FALSE)="","",VLOOKUP($B39,'DO AN'!$B$11:$L$80,11,FALSE)))))</f>
        <v>2</v>
      </c>
      <c r="AL39" s="183"/>
      <c r="AM39" s="719"/>
      <c r="AN39" s="720"/>
      <c r="AO39" s="182">
        <f>IF(OR($AN$6="",$AN$7=""),"",IF($B39="","",IF(ISNA(VLOOKUP($B39,'TH01'!$B$11:$O$80,14,FALSE)),"",VLOOKUP($B39,'TH01'!$B$11:$O$80,14,FALSE))))</f>
        <v>5.8</v>
      </c>
      <c r="AP39" s="183"/>
      <c r="AQ39" s="719"/>
      <c r="AR39" s="720"/>
      <c r="AS39" s="182">
        <f>IF(OR($AR$6="",$AR$7=""),"",IF($B39="","",IF(ISNA(VLOOKUP($B39,'TH02'!$B$11:$O$80,14,FALSE)),"",VLOOKUP($B39,'TH02'!$B$11:$O$80,14,FALSE))))</f>
        <v>6.2</v>
      </c>
      <c r="AT39" s="183"/>
      <c r="AU39" s="719"/>
      <c r="AV39" s="720"/>
      <c r="AW39" s="182" t="str">
        <f>IF(OR($AV$6="",$AV$7=""),"",IF($B39="","",IF(ISNA(VLOOKUP($B39,'TH03'!$B$11:$O$80,14,FALSE)),"",VLOOKUP($B39,'TH03'!$B$11:$O$80,14,FALSE))))</f>
        <v/>
      </c>
      <c r="AX39" s="183"/>
      <c r="AY39" s="719"/>
      <c r="AZ39" s="186">
        <f t="shared" si="6"/>
        <v>4.8499999999999996</v>
      </c>
      <c r="BA39" s="186" t="str">
        <f t="shared" si="7"/>
        <v/>
      </c>
      <c r="BB39" s="187">
        <v>39</v>
      </c>
      <c r="BC39" s="188" t="str">
        <f t="shared" si="8"/>
        <v>TB Yếu</v>
      </c>
      <c r="BD39" s="188" t="str">
        <f t="shared" si="9"/>
        <v/>
      </c>
      <c r="BE39" s="188" t="str">
        <f t="shared" si="0"/>
        <v/>
      </c>
      <c r="BF39" s="186" t="str">
        <f t="shared" si="1"/>
        <v/>
      </c>
      <c r="BG39" s="548">
        <f t="shared" si="2"/>
        <v>12</v>
      </c>
      <c r="BH39" s="188">
        <f t="shared" si="3"/>
        <v>5</v>
      </c>
      <c r="BI39" s="188">
        <f t="shared" si="10"/>
        <v>12</v>
      </c>
      <c r="BJ39" s="188">
        <f t="shared" si="11"/>
        <v>5</v>
      </c>
      <c r="BK39" s="186">
        <f t="shared" si="12"/>
        <v>5.6</v>
      </c>
      <c r="BL39" s="186" t="str">
        <f t="shared" si="13"/>
        <v>BT</v>
      </c>
      <c r="BM39" s="186">
        <f t="shared" si="14"/>
        <v>5.6</v>
      </c>
      <c r="BN39" s="186" t="str">
        <f t="shared" si="15"/>
        <v>BT</v>
      </c>
      <c r="BO39" s="551" t="str">
        <f t="shared" si="16"/>
        <v/>
      </c>
      <c r="BP39" s="187"/>
      <c r="BQ39" s="691">
        <f t="shared" si="17"/>
        <v>5</v>
      </c>
      <c r="BR39" s="521">
        <f t="shared" si="18"/>
        <v>3.2</v>
      </c>
      <c r="BS39" s="521">
        <f t="shared" si="19"/>
        <v>6.5</v>
      </c>
      <c r="BT39" s="521">
        <f t="shared" si="20"/>
        <v>5</v>
      </c>
      <c r="BU39" s="521">
        <f t="shared" si="21"/>
        <v>3.8</v>
      </c>
      <c r="BV39" s="521">
        <f t="shared" si="22"/>
        <v>4.5</v>
      </c>
      <c r="BW39" s="521">
        <f t="shared" si="23"/>
        <v>1.8</v>
      </c>
      <c r="BX39" s="521" t="str">
        <f t="shared" si="24"/>
        <v/>
      </c>
      <c r="BY39" s="521">
        <f t="shared" si="25"/>
        <v>2</v>
      </c>
      <c r="BZ39" s="521">
        <f t="shared" si="26"/>
        <v>5.8</v>
      </c>
      <c r="CA39" s="521">
        <f t="shared" si="27"/>
        <v>6.2</v>
      </c>
      <c r="CB39" s="521" t="str">
        <f t="shared" si="28"/>
        <v/>
      </c>
      <c r="CC39" s="522">
        <f t="shared" si="29"/>
        <v>3</v>
      </c>
      <c r="CD39" s="521">
        <f t="shared" si="30"/>
        <v>3.9</v>
      </c>
      <c r="CE39" s="521">
        <f t="shared" si="31"/>
        <v>6.6</v>
      </c>
      <c r="CF39" s="521">
        <f t="shared" si="32"/>
        <v>5.0999999999999996</v>
      </c>
      <c r="CG39" s="521">
        <f t="shared" si="33"/>
        <v>4.7</v>
      </c>
      <c r="CH39" s="521">
        <f t="shared" si="34"/>
        <v>5.2</v>
      </c>
      <c r="CI39" s="521">
        <f t="shared" si="35"/>
        <v>2.7</v>
      </c>
      <c r="CJ39" s="521" t="str">
        <f t="shared" si="36"/>
        <v/>
      </c>
      <c r="CK39" s="521">
        <f t="shared" si="37"/>
        <v>2</v>
      </c>
      <c r="CL39" s="521">
        <f t="shared" si="38"/>
        <v>5.8</v>
      </c>
      <c r="CM39" s="521">
        <f t="shared" si="39"/>
        <v>6.2</v>
      </c>
      <c r="CN39" s="521" t="str">
        <f t="shared" si="40"/>
        <v/>
      </c>
      <c r="CO39" s="523">
        <f t="shared" si="41"/>
        <v>4.8499999999999996</v>
      </c>
      <c r="CP39" s="524" t="str">
        <f t="shared" si="42"/>
        <v/>
      </c>
      <c r="CQ39" s="524">
        <f t="shared" si="43"/>
        <v>6.6</v>
      </c>
      <c r="CR39" s="524">
        <f t="shared" si="44"/>
        <v>5.0999999999999996</v>
      </c>
      <c r="CS39" s="524">
        <f t="shared" si="45"/>
        <v>4.7</v>
      </c>
      <c r="CT39" s="524">
        <f t="shared" si="46"/>
        <v>5.2</v>
      </c>
      <c r="CU39" s="524" t="str">
        <f t="shared" si="47"/>
        <v/>
      </c>
      <c r="CV39" s="524" t="str">
        <f t="shared" si="48"/>
        <v/>
      </c>
      <c r="CW39" s="524" t="str">
        <f t="shared" si="49"/>
        <v/>
      </c>
      <c r="CX39" s="524">
        <f t="shared" si="50"/>
        <v>5.8</v>
      </c>
      <c r="CY39" s="524">
        <f t="shared" si="51"/>
        <v>6.2</v>
      </c>
      <c r="CZ39" s="524" t="str">
        <f t="shared" si="52"/>
        <v/>
      </c>
      <c r="DA39" s="525">
        <f t="shared" si="4"/>
        <v>5.6</v>
      </c>
      <c r="DB39" s="182" t="str">
        <f>IF($K39="","",$K39)</f>
        <v/>
      </c>
      <c r="DC39" s="182" t="str">
        <f>IF($O39="","",$O39)</f>
        <v/>
      </c>
      <c r="DD39" s="182" t="str">
        <f>IF($S39="","",$S39)</f>
        <v/>
      </c>
      <c r="DE39" s="182" t="str">
        <f>IF($W39="","",$W39)</f>
        <v/>
      </c>
      <c r="DF39" s="182" t="str">
        <f>IF($AA39="","",$AA39)</f>
        <v/>
      </c>
      <c r="DG39" s="182" t="str">
        <f>IF($AE39="","",$AE39)</f>
        <v/>
      </c>
      <c r="DH39" s="182" t="str">
        <f>IF($AI39="","",$AI39)</f>
        <v/>
      </c>
      <c r="DI39" s="182" t="str">
        <f>IF($AM39="","",$AM39)</f>
        <v/>
      </c>
      <c r="DJ39" s="182" t="str">
        <f>IF($AQ39="","",$AQ39)</f>
        <v/>
      </c>
      <c r="DK39" s="182" t="str">
        <f>IF($AU39="","",$AU39)</f>
        <v/>
      </c>
      <c r="DL39" s="536" t="str">
        <f>IF($AY39="","",$AY39)</f>
        <v/>
      </c>
      <c r="DM39" s="533">
        <f t="shared" si="64"/>
        <v>3.9</v>
      </c>
      <c r="DN39" s="521">
        <f t="shared" si="65"/>
        <v>6.6</v>
      </c>
      <c r="DO39" s="521">
        <f t="shared" si="66"/>
        <v>5.0999999999999996</v>
      </c>
      <c r="DP39" s="521">
        <f t="shared" si="67"/>
        <v>4.7</v>
      </c>
      <c r="DQ39" s="521">
        <f t="shared" si="68"/>
        <v>5.2</v>
      </c>
      <c r="DR39" s="521">
        <f t="shared" si="69"/>
        <v>2.7</v>
      </c>
      <c r="DS39" s="521" t="str">
        <f t="shared" si="70"/>
        <v/>
      </c>
      <c r="DT39" s="521">
        <f t="shared" si="71"/>
        <v>2</v>
      </c>
      <c r="DU39" s="521">
        <f t="shared" si="72"/>
        <v>5.8</v>
      </c>
      <c r="DV39" s="521">
        <f t="shared" si="73"/>
        <v>6.2</v>
      </c>
      <c r="DW39" s="521" t="str">
        <f t="shared" si="74"/>
        <v/>
      </c>
      <c r="DX39" s="538" t="str">
        <f t="shared" si="75"/>
        <v/>
      </c>
      <c r="DY39" s="540" t="str">
        <f t="shared" si="76"/>
        <v/>
      </c>
      <c r="DZ39" s="540">
        <f t="shared" si="77"/>
        <v>6.6</v>
      </c>
      <c r="EA39" s="540">
        <f t="shared" si="78"/>
        <v>5.0999999999999996</v>
      </c>
      <c r="EB39" s="540">
        <f t="shared" si="79"/>
        <v>4.7</v>
      </c>
      <c r="EC39" s="540">
        <f t="shared" si="80"/>
        <v>5.2</v>
      </c>
      <c r="ED39" s="540" t="str">
        <f t="shared" si="81"/>
        <v/>
      </c>
      <c r="EE39" s="540" t="str">
        <f t="shared" si="82"/>
        <v/>
      </c>
      <c r="EF39" s="540" t="str">
        <f t="shared" si="83"/>
        <v/>
      </c>
      <c r="EG39" s="540">
        <f t="shared" si="84"/>
        <v>5.8</v>
      </c>
      <c r="EH39" s="540">
        <f t="shared" si="85"/>
        <v>6.2</v>
      </c>
      <c r="EI39" s="540" t="str">
        <f t="shared" si="86"/>
        <v/>
      </c>
      <c r="EJ39" s="545">
        <f t="shared" si="5"/>
        <v>5.6</v>
      </c>
      <c r="EK39" s="723">
        <f t="shared" si="87"/>
        <v>4.8499999999999996</v>
      </c>
      <c r="EL39" s="490" t="str">
        <f>IF(B39="","",IF(ISNA(VLOOKUP($B39,'TH-CANHBAO-KQHT-13-14'!$B$2:$I$936,8,0)&lt;&gt;0),VLOOKUP($B39,'TH-CANHBAO-KQHT-13-14'!$B$2:$I$936,8,0),IF(VLOOKUP($B39,'TH-CANHBAO-KQHT-13-14'!$B$2:$I$936,8,0)=0,"",VLOOKUP($B39,'TH-CANHBAO-KQHT-13-14'!$B$2:$I$936,8,0))))</f>
        <v/>
      </c>
      <c r="EM39" s="490" t="str">
        <f>IF($B39="","",IF(ISNA(VLOOKUP($B39,'TH-CANHBAO-KQHT-13-14'!$B$2:$J$936,9,0)&lt;&gt;0),VLOOKUP($B39,'TH-CANHBAO-KQHT-13-14'!$B$2:$J$936,8,0),IF(VLOOKUP($B39,'TH-CANHBAO-KQHT-13-14'!$B$2:$J$936,9,0)=0,"",VLOOKUP($B39,'TH-CANHBAO-KQHT-13-14'!$B$2:$J$936,9,0))))</f>
        <v/>
      </c>
      <c r="EN39" s="490" t="str">
        <f>IF($B39="","",IF($B39=HKI!$B39,HKI!$BF39,""))</f>
        <v/>
      </c>
      <c r="EO39" s="490" t="str">
        <f t="shared" si="88"/>
        <v/>
      </c>
    </row>
    <row r="40" spans="1:145" s="190" customFormat="1" ht="30" customHeight="1">
      <c r="A40" s="774">
        <f>IF($B40="","",SUBTOTAL(3,$B$11:B40))</f>
        <v>30</v>
      </c>
      <c r="B40" s="97" t="s">
        <v>1758</v>
      </c>
      <c r="C40" s="176" t="str">
        <f>IF($B40="","",VLOOKUP($B40,'DS LOP HKII'!$B$2:$D$936,2,0))</f>
        <v>Đoàn Lê Xuân</v>
      </c>
      <c r="D40" s="177" t="str">
        <f>IF($B40="","",VLOOKUP($B40,'DS LOP HKII'!$B$2:$D$936,3,0))</f>
        <v>Huy</v>
      </c>
      <c r="E40" s="178"/>
      <c r="F40" s="179"/>
      <c r="G40" s="180">
        <v>6</v>
      </c>
      <c r="H40" s="181">
        <f>IF(OR($H$6="",$H$7=""),"",IF($B40="","",IF(ISNA(VLOOKUP($B40,'LT01'!$B$11:$M$80,12,FALSE)),"",IF(VLOOKUP($B40,'LT01'!$B$11:$M$80,12,FALSE)="","",VLOOKUP($B40,'LT01'!$B$11:$M$80,12,FALSE)))))</f>
        <v>3.4</v>
      </c>
      <c r="I40" s="182">
        <f>IF(OR($H$6="",$H$7=""),"",IF($B40="","",IF(ISNA(VLOOKUP($B40,'LT01'!$B$11:$N$80,13,FALSE)),"",VLOOKUP($B40,'LT01'!$B$11:$N$80,13,FALSE))))</f>
        <v>4.5999999999999996</v>
      </c>
      <c r="J40" s="183"/>
      <c r="K40" s="184" t="str">
        <f>IF(OR($H$6="",$H$7=""),"",IF($B40="","",IF(ISNA(VLOOKUP($B40,'LT01'!$B$11:$Q$80,16,FALSE)),"",IF(VLOOKUP($B40,'LT01'!$B$11:$Q$80,16,FALSE)="","",VLOOKUP($B40,'LT01'!$B$11:$Q$80,16,FALSE)))))</f>
        <v/>
      </c>
      <c r="L40" s="185">
        <f>IF(OR($L$6="",$L$7=""),"",IF($B40="","",IF(ISNA(VLOOKUP($B40,'LT02'!$B$11:$M$80,12,FALSE)),"",IF(VLOOKUP($B40,'LT02'!$B$11:$M$80,12,FALSE)="","",VLOOKUP($B40,'LT02'!$B$11:$M$80,12,FALSE)))))</f>
        <v>7</v>
      </c>
      <c r="M40" s="182">
        <f>IF(OR($L$6="",$L$7=""),"",IF($B40="","",IF(ISNA(VLOOKUP($B40,'LT02'!$B$11:$N$80,13,FALSE)),"",VLOOKUP($B40,'LT02'!$B$11:$N$80,13,FALSE))))</f>
        <v>6</v>
      </c>
      <c r="N40" s="183"/>
      <c r="O40" s="184" t="str">
        <f>IF(OR($L$6="",$L$7=""),"",IF($B40="","",IF(ISNA(VLOOKUP($B40,'LT02'!$B$11:$Q$80,16,FALSE)),"",VLOOKUP($B40,'LT02'!$B$11:$Q$80,16,FALSE))))</f>
        <v/>
      </c>
      <c r="P40" s="185">
        <f>IF(OR($P$6="",$P$7=""),"",IF($B40="","",IF(ISNA(VLOOKUP($B40,'LT03'!$B$11:$M$80,12,FALSE)),"",IF(VLOOKUP($B40,'LT03'!$B$11:$M$80,12,FALSE)="","",VLOOKUP($B40,'LT03'!$B$11:$M$80,12,FALSE)))))</f>
        <v>6</v>
      </c>
      <c r="Q40" s="182">
        <f>IF(OR($P$6="",$P$7=""),"",IF($B40="","",IF(ISNA(VLOOKUP($B40,'LT03'!$B$11:$N$80,13,FALSE)),"",VLOOKUP($B40,'LT03'!$B$11:$N$80,13,FALSE))))</f>
        <v>6.1</v>
      </c>
      <c r="R40" s="183"/>
      <c r="S40" s="184" t="str">
        <f>IF(OR($P$6="",$P$7=""),"",IF($B40="","",IF(ISNA(VLOOKUP($B40,'LT03'!$B$11:$Q$80,16,FALSE)),"",VLOOKUP($B40,'LT03'!$B$11:$Q$80,16,FALSE))))</f>
        <v/>
      </c>
      <c r="T40" s="185">
        <f>IF(OR($T$6="",$T$7=""),"",IF($B40="","",IF(ISNA(VLOOKUP($B40,'LT04'!$B$11:$M$80,12,FALSE)),"",IF(VLOOKUP($B40,'LT04'!$B$11:$M$80,12,FALSE)="","",VLOOKUP($B40,'LT04'!$B$11:$M$80,12,FALSE)))))</f>
        <v>5</v>
      </c>
      <c r="U40" s="182">
        <f>IF(OR($T$6="",$T$7=""),"",IF($B40="","",IF(ISNA(VLOOKUP($B40,'LT04'!$B$11:$N$80,13,FALSE)),"",VLOOKUP($B40,'LT04'!$B$11:$N$80,13,FALSE))))</f>
        <v>5.0999999999999996</v>
      </c>
      <c r="V40" s="183"/>
      <c r="W40" s="184" t="str">
        <f>IF(OR($T$6="",$T$7=""),"",IF($B40="","",IF(ISNA(VLOOKUP($B40,'LT04'!$B$11:$Q$80,16,FALSE)),"",VLOOKUP($B40,'LT04'!$B$11:$Q$80,16,FALSE))))</f>
        <v/>
      </c>
      <c r="X40" s="185">
        <f>IF(OR($X$6="",$X$7=""),"",IF($B40="","",IF(ISNA(VLOOKUP($B40,'LT05'!$B$11:$M$80,12,FALSE)),"",IF(VLOOKUP($B40,'LT05'!$B$11:$M$80,12,FALSE)="","",VLOOKUP($B40,'LT05'!$B$11:$M$80,12,FALSE)))))</f>
        <v>7.5</v>
      </c>
      <c r="Y40" s="182">
        <f>IF(OR($X$6="",$X$7=""),"",IF($B40="","",IF(ISNA(VLOOKUP($B40,'LT05'!$B$11:$N$80,13,FALSE)),"",VLOOKUP($B40,'LT05'!$B$11:$N$80,13,FALSE))))</f>
        <v>7.6</v>
      </c>
      <c r="Z40" s="183"/>
      <c r="AA40" s="184" t="str">
        <f>IF(OR($X$6="",$X$7=""),"",IF($B40="","",IF(ISNA(VLOOKUP($B40,'LT05'!$B$11:$Q$80,16,FALSE)),"",VLOOKUP($B40,'LT05'!$B$11:$Q$80,16,FALSE))))</f>
        <v/>
      </c>
      <c r="AB40" s="185">
        <f>IF(OR($AB$6="",$AB$7=""),"",IF($B40="","",IF(ISNA(VLOOKUP($B40,'LT06'!$B$11:$M$80,12,FALSE)),"",IF(VLOOKUP($B40,'LT06'!$B$11:$M$80,12,FALSE)="","",VLOOKUP($B40,'LT06'!$B$11:$M$80,12,FALSE)))))</f>
        <v>2.5</v>
      </c>
      <c r="AC40" s="182">
        <f>IF(OR($AB$6="",$AB$7=""),"",IF($B40="","",IF(ISNA(VLOOKUP($B40,'LT06'!$B$11:$N$80,13,FALSE)),"",VLOOKUP($B40,'LT06'!$B$11:$N$80,13,FALSE))))</f>
        <v>4.0999999999999996</v>
      </c>
      <c r="AD40" s="183"/>
      <c r="AE40" s="184" t="str">
        <f>IF(OR($AB$6="",$AB$7=""),"",IF($B40="","",IF(ISNA(VLOOKUP($B40,'LT06'!$B$11:$Q$80,16,FALSE)),"",VLOOKUP($B40,'LT06'!$B$11:$Q$80,16,FALSE))))</f>
        <v/>
      </c>
      <c r="AF40" s="185" t="str">
        <f>IF(OR($AF$6="",$AF$7=""),"",IF($B40="","",IF(ISNA(VLOOKUP($B40,'LT07'!$B$11:$M$80,12,FALSE)),"",IF(VLOOKUP($B40,'LT07'!$B$11:$M$80,12,FALSE)="","",VLOOKUP($B40,'LT07'!$B$11:$M$80,12,FALSE)))))</f>
        <v/>
      </c>
      <c r="AG40" s="182" t="str">
        <f>IF(OR($AF$6="",$AF$7=""),"",IF($B40="","",IF(ISNA(VLOOKUP($B40,'LT07'!$B$11:$N$80,13,FALSE)),"",VLOOKUP($B40,'LT07'!$B$11:$N$80,13,FALSE))))</f>
        <v/>
      </c>
      <c r="AH40" s="183"/>
      <c r="AI40" s="184" t="str">
        <f>IF(OR($AF$6="",$AF$7=""),"",IF($B40="","",IF(ISNA(VLOOKUP($B40,'LT07'!$B$11:$Q$80,16,FALSE)),"",VLOOKUP($B40,'LT07'!$B$11:$Q$80,16,FALSE))))</f>
        <v/>
      </c>
      <c r="AJ40" s="720"/>
      <c r="AK40" s="182">
        <f>IF(OR($AJ$6="",$AJ$7=""),"",IF($B40="","",IF(ISNA(VLOOKUP($B40,'DO AN'!$B$11:$L$80,11,FALSE)),"",IF(VLOOKUP($B40,'DO AN'!$B$11:$L$80,11,FALSE)="","",VLOOKUP($B40,'DO AN'!$B$11:$L$80,11,FALSE)))))</f>
        <v>7</v>
      </c>
      <c r="AL40" s="183"/>
      <c r="AM40" s="719"/>
      <c r="AN40" s="720"/>
      <c r="AO40" s="182">
        <f>IF(OR($AN$6="",$AN$7=""),"",IF($B40="","",IF(ISNA(VLOOKUP($B40,'TH01'!$B$11:$O$80,14,FALSE)),"",VLOOKUP($B40,'TH01'!$B$11:$O$80,14,FALSE))))</f>
        <v>6</v>
      </c>
      <c r="AP40" s="183"/>
      <c r="AQ40" s="719"/>
      <c r="AR40" s="720"/>
      <c r="AS40" s="182">
        <f>IF(OR($AR$6="",$AR$7=""),"",IF($B40="","",IF(ISNA(VLOOKUP($B40,'TH02'!$B$11:$O$80,14,FALSE)),"",VLOOKUP($B40,'TH02'!$B$11:$O$80,14,FALSE))))</f>
        <v>5.8</v>
      </c>
      <c r="AT40" s="183"/>
      <c r="AU40" s="719"/>
      <c r="AV40" s="720"/>
      <c r="AW40" s="182" t="str">
        <f>IF(OR($AV$6="",$AV$7=""),"",IF($B40="","",IF(ISNA(VLOOKUP($B40,'TH03'!$B$11:$O$80,14,FALSE)),"",VLOOKUP($B40,'TH03'!$B$11:$O$80,14,FALSE))))</f>
        <v/>
      </c>
      <c r="AX40" s="183"/>
      <c r="AY40" s="719"/>
      <c r="AZ40" s="186">
        <f t="shared" si="6"/>
        <v>5.74</v>
      </c>
      <c r="BA40" s="186" t="str">
        <f t="shared" si="7"/>
        <v/>
      </c>
      <c r="BB40" s="187">
        <v>44</v>
      </c>
      <c r="BC40" s="188" t="str">
        <f t="shared" si="8"/>
        <v>T.Bình</v>
      </c>
      <c r="BD40" s="188" t="str">
        <f t="shared" si="9"/>
        <v/>
      </c>
      <c r="BE40" s="188" t="str">
        <f t="shared" si="0"/>
        <v/>
      </c>
      <c r="BF40" s="186" t="str">
        <f t="shared" si="1"/>
        <v/>
      </c>
      <c r="BG40" s="548">
        <f t="shared" si="2"/>
        <v>17</v>
      </c>
      <c r="BH40" s="188">
        <f t="shared" si="3"/>
        <v>0</v>
      </c>
      <c r="BI40" s="188">
        <f t="shared" si="10"/>
        <v>17</v>
      </c>
      <c r="BJ40" s="188">
        <f t="shared" si="11"/>
        <v>0</v>
      </c>
      <c r="BK40" s="186">
        <f t="shared" si="12"/>
        <v>5.74</v>
      </c>
      <c r="BL40" s="186" t="str">
        <f t="shared" si="13"/>
        <v>BT</v>
      </c>
      <c r="BM40" s="186">
        <f t="shared" si="14"/>
        <v>5.74</v>
      </c>
      <c r="BN40" s="186" t="str">
        <f t="shared" si="15"/>
        <v>BT</v>
      </c>
      <c r="BO40" s="551" t="str">
        <f t="shared" si="16"/>
        <v/>
      </c>
      <c r="BP40" s="187"/>
      <c r="BQ40" s="691">
        <f t="shared" si="17"/>
        <v>2</v>
      </c>
      <c r="BR40" s="521">
        <f t="shared" si="18"/>
        <v>3.4</v>
      </c>
      <c r="BS40" s="521">
        <f t="shared" si="19"/>
        <v>7</v>
      </c>
      <c r="BT40" s="521">
        <f t="shared" si="20"/>
        <v>6</v>
      </c>
      <c r="BU40" s="521">
        <f t="shared" si="21"/>
        <v>5</v>
      </c>
      <c r="BV40" s="521">
        <f t="shared" si="22"/>
        <v>7.5</v>
      </c>
      <c r="BW40" s="521">
        <f t="shared" si="23"/>
        <v>2.5</v>
      </c>
      <c r="BX40" s="521" t="str">
        <f t="shared" si="24"/>
        <v/>
      </c>
      <c r="BY40" s="521">
        <f t="shared" si="25"/>
        <v>7</v>
      </c>
      <c r="BZ40" s="521">
        <f t="shared" si="26"/>
        <v>6</v>
      </c>
      <c r="CA40" s="521">
        <f t="shared" si="27"/>
        <v>5.8</v>
      </c>
      <c r="CB40" s="521" t="str">
        <f t="shared" si="28"/>
        <v/>
      </c>
      <c r="CC40" s="522">
        <f t="shared" si="29"/>
        <v>0</v>
      </c>
      <c r="CD40" s="521">
        <f t="shared" si="30"/>
        <v>4.5999999999999996</v>
      </c>
      <c r="CE40" s="521">
        <f t="shared" si="31"/>
        <v>6</v>
      </c>
      <c r="CF40" s="521">
        <f t="shared" si="32"/>
        <v>6.1</v>
      </c>
      <c r="CG40" s="521">
        <f t="shared" si="33"/>
        <v>5.0999999999999996</v>
      </c>
      <c r="CH40" s="521">
        <f t="shared" si="34"/>
        <v>7.6</v>
      </c>
      <c r="CI40" s="521">
        <f t="shared" si="35"/>
        <v>4.0999999999999996</v>
      </c>
      <c r="CJ40" s="521" t="str">
        <f t="shared" si="36"/>
        <v/>
      </c>
      <c r="CK40" s="521">
        <f t="shared" si="37"/>
        <v>7</v>
      </c>
      <c r="CL40" s="521">
        <f t="shared" si="38"/>
        <v>6</v>
      </c>
      <c r="CM40" s="521">
        <f t="shared" si="39"/>
        <v>5.8</v>
      </c>
      <c r="CN40" s="521" t="str">
        <f t="shared" si="40"/>
        <v/>
      </c>
      <c r="CO40" s="523">
        <f t="shared" si="41"/>
        <v>5.74</v>
      </c>
      <c r="CP40" s="524">
        <f t="shared" si="42"/>
        <v>4.5999999999999996</v>
      </c>
      <c r="CQ40" s="524">
        <f t="shared" si="43"/>
        <v>6</v>
      </c>
      <c r="CR40" s="524">
        <f t="shared" si="44"/>
        <v>6.1</v>
      </c>
      <c r="CS40" s="524">
        <f t="shared" si="45"/>
        <v>5.0999999999999996</v>
      </c>
      <c r="CT40" s="524">
        <f t="shared" si="46"/>
        <v>7.6</v>
      </c>
      <c r="CU40" s="524">
        <f t="shared" si="47"/>
        <v>4.0999999999999996</v>
      </c>
      <c r="CV40" s="524" t="str">
        <f t="shared" si="48"/>
        <v/>
      </c>
      <c r="CW40" s="524">
        <f t="shared" si="49"/>
        <v>7</v>
      </c>
      <c r="CX40" s="524">
        <f t="shared" si="50"/>
        <v>6</v>
      </c>
      <c r="CY40" s="524">
        <f t="shared" si="51"/>
        <v>5.8</v>
      </c>
      <c r="CZ40" s="524" t="str">
        <f t="shared" si="52"/>
        <v/>
      </c>
      <c r="DA40" s="525">
        <f t="shared" si="4"/>
        <v>5.74</v>
      </c>
      <c r="DB40" s="182" t="str">
        <f t="shared" si="53"/>
        <v/>
      </c>
      <c r="DC40" s="182" t="str">
        <f t="shared" si="54"/>
        <v/>
      </c>
      <c r="DD40" s="182" t="str">
        <f t="shared" si="55"/>
        <v/>
      </c>
      <c r="DE40" s="182" t="str">
        <f t="shared" si="56"/>
        <v/>
      </c>
      <c r="DF40" s="182" t="str">
        <f t="shared" si="57"/>
        <v/>
      </c>
      <c r="DG40" s="182" t="str">
        <f t="shared" si="58"/>
        <v/>
      </c>
      <c r="DH40" s="182" t="str">
        <f t="shared" si="59"/>
        <v/>
      </c>
      <c r="DI40" s="182" t="str">
        <f t="shared" si="60"/>
        <v/>
      </c>
      <c r="DJ40" s="182" t="str">
        <f t="shared" si="61"/>
        <v/>
      </c>
      <c r="DK40" s="182" t="str">
        <f t="shared" si="62"/>
        <v/>
      </c>
      <c r="DL40" s="536" t="str">
        <f t="shared" si="63"/>
        <v/>
      </c>
      <c r="DM40" s="533">
        <f t="shared" si="64"/>
        <v>4.5999999999999996</v>
      </c>
      <c r="DN40" s="521">
        <f t="shared" si="65"/>
        <v>6</v>
      </c>
      <c r="DO40" s="521">
        <f t="shared" si="66"/>
        <v>6.1</v>
      </c>
      <c r="DP40" s="521">
        <f t="shared" si="67"/>
        <v>5.0999999999999996</v>
      </c>
      <c r="DQ40" s="521">
        <f t="shared" si="68"/>
        <v>7.6</v>
      </c>
      <c r="DR40" s="521">
        <f t="shared" si="69"/>
        <v>4.0999999999999996</v>
      </c>
      <c r="DS40" s="521" t="str">
        <f t="shared" si="70"/>
        <v/>
      </c>
      <c r="DT40" s="521">
        <f t="shared" si="71"/>
        <v>7</v>
      </c>
      <c r="DU40" s="521">
        <f t="shared" si="72"/>
        <v>6</v>
      </c>
      <c r="DV40" s="521">
        <f t="shared" si="73"/>
        <v>5.8</v>
      </c>
      <c r="DW40" s="521" t="str">
        <f t="shared" si="74"/>
        <v/>
      </c>
      <c r="DX40" s="538" t="str">
        <f t="shared" si="75"/>
        <v/>
      </c>
      <c r="DY40" s="540">
        <f t="shared" si="76"/>
        <v>4.5999999999999996</v>
      </c>
      <c r="DZ40" s="540">
        <f t="shared" si="77"/>
        <v>6</v>
      </c>
      <c r="EA40" s="540">
        <f t="shared" si="78"/>
        <v>6.1</v>
      </c>
      <c r="EB40" s="540">
        <f t="shared" si="79"/>
        <v>5.0999999999999996</v>
      </c>
      <c r="EC40" s="540">
        <f t="shared" si="80"/>
        <v>7.6</v>
      </c>
      <c r="ED40" s="540">
        <f t="shared" si="81"/>
        <v>4.0999999999999996</v>
      </c>
      <c r="EE40" s="540" t="str">
        <f t="shared" si="82"/>
        <v/>
      </c>
      <c r="EF40" s="540">
        <f t="shared" si="83"/>
        <v>7</v>
      </c>
      <c r="EG40" s="540">
        <f t="shared" si="84"/>
        <v>6</v>
      </c>
      <c r="EH40" s="540">
        <f t="shared" si="85"/>
        <v>5.8</v>
      </c>
      <c r="EI40" s="540" t="str">
        <f t="shared" si="86"/>
        <v/>
      </c>
      <c r="EJ40" s="545">
        <f t="shared" si="5"/>
        <v>5.74</v>
      </c>
      <c r="EK40" s="723">
        <f t="shared" si="87"/>
        <v>5.74</v>
      </c>
      <c r="EL40" s="490" t="str">
        <f>IF(B40="","",IF(ISNA(VLOOKUP($B40,'TH-CANHBAO-KQHT-13-14'!$B$2:$I$936,8,0)&lt;&gt;0),VLOOKUP($B40,'TH-CANHBAO-KQHT-13-14'!$B$2:$I$936,8,0),IF(VLOOKUP($B40,'TH-CANHBAO-KQHT-13-14'!$B$2:$I$936,8,0)=0,"",VLOOKUP($B40,'TH-CANHBAO-KQHT-13-14'!$B$2:$I$936,8,0))))</f>
        <v/>
      </c>
      <c r="EM40" s="490" t="str">
        <f>IF($B40="","",IF(ISNA(VLOOKUP($B40,'TH-CANHBAO-KQHT-13-14'!$B$2:$J$936,9,0)&lt;&gt;0),VLOOKUP($B40,'TH-CANHBAO-KQHT-13-14'!$B$2:$J$936,8,0),IF(VLOOKUP($B40,'TH-CANHBAO-KQHT-13-14'!$B$2:$J$936,9,0)=0,"",VLOOKUP($B40,'TH-CANHBAO-KQHT-13-14'!$B$2:$J$936,9,0))))</f>
        <v/>
      </c>
      <c r="EN40" s="490" t="str">
        <f>IF($B40="","",IF($B40=HKI!$B40,HKI!$BF40,""))</f>
        <v/>
      </c>
      <c r="EO40" s="490" t="str">
        <f t="shared" si="88"/>
        <v/>
      </c>
    </row>
    <row r="41" spans="1:145" s="190" customFormat="1" ht="30" customHeight="1">
      <c r="A41" s="774">
        <f>IF($B41="","",SUBTOTAL(3,$B$11:B41))</f>
        <v>31</v>
      </c>
      <c r="B41" s="97" t="s">
        <v>1760</v>
      </c>
      <c r="C41" s="176" t="str">
        <f>IF($B41="","",VLOOKUP($B41,'DS LOP HKII'!$B$2:$D$936,2,0))</f>
        <v>Trịnh Đại</v>
      </c>
      <c r="D41" s="177" t="str">
        <f>IF($B41="","",VLOOKUP($B41,'DS LOP HKII'!$B$2:$D$936,3,0))</f>
        <v>Lăng</v>
      </c>
      <c r="E41" s="178"/>
      <c r="F41" s="179"/>
      <c r="G41" s="180">
        <v>3</v>
      </c>
      <c r="H41" s="181">
        <f>IF(OR($H$6="",$H$7=""),"",IF($B41="","",IF(ISNA(VLOOKUP($B41,'LT01'!$B$11:$M$80,12,FALSE)),"",IF(VLOOKUP($B41,'LT01'!$B$11:$M$80,12,FALSE)="","",VLOOKUP($B41,'LT01'!$B$11:$M$80,12,FALSE)))))</f>
        <v>4.8</v>
      </c>
      <c r="I41" s="182">
        <f>IF(OR($H$6="",$H$7=""),"",IF($B41="","",IF(ISNA(VLOOKUP($B41,'LT01'!$B$11:$N$80,13,FALSE)),"",VLOOKUP($B41,'LT01'!$B$11:$N$80,13,FALSE))))</f>
        <v>5.7</v>
      </c>
      <c r="J41" s="183"/>
      <c r="K41" s="184" t="str">
        <f>IF(OR($H$6="",$H$7=""),"",IF($B41="","",IF(ISNA(VLOOKUP($B41,'LT01'!$B$11:$Q$80,16,FALSE)),"",IF(VLOOKUP($B41,'LT01'!$B$11:$Q$80,16,FALSE)="","",VLOOKUP($B41,'LT01'!$B$11:$Q$80,16,FALSE)))))</f>
        <v/>
      </c>
      <c r="L41" s="185">
        <f>IF(OR($L$6="",$L$7=""),"",IF($B41="","",IF(ISNA(VLOOKUP($B41,'LT02'!$B$11:$M$80,12,FALSE)),"",IF(VLOOKUP($B41,'LT02'!$B$11:$M$80,12,FALSE)="","",VLOOKUP($B41,'LT02'!$B$11:$M$80,12,FALSE)))))</f>
        <v>6</v>
      </c>
      <c r="M41" s="182">
        <f>IF(OR($L$6="",$L$7=""),"",IF($B41="","",IF(ISNA(VLOOKUP($B41,'LT02'!$B$11:$N$80,13,FALSE)),"",VLOOKUP($B41,'LT02'!$B$11:$N$80,13,FALSE))))</f>
        <v>5.4</v>
      </c>
      <c r="N41" s="183"/>
      <c r="O41" s="184" t="str">
        <f>IF(OR($L$6="",$L$7=""),"",IF($B41="","",IF(ISNA(VLOOKUP($B41,'LT02'!$B$11:$Q$80,16,FALSE)),"",VLOOKUP($B41,'LT02'!$B$11:$Q$80,16,FALSE))))</f>
        <v/>
      </c>
      <c r="P41" s="185">
        <f>IF(OR($P$6="",$P$7=""),"",IF($B41="","",IF(ISNA(VLOOKUP($B41,'LT03'!$B$11:$M$80,12,FALSE)),"",IF(VLOOKUP($B41,'LT03'!$B$11:$M$80,12,FALSE)="","",VLOOKUP($B41,'LT03'!$B$11:$M$80,12,FALSE)))))</f>
        <v>5</v>
      </c>
      <c r="Q41" s="182">
        <f>IF(OR($P$6="",$P$7=""),"",IF($B41="","",IF(ISNA(VLOOKUP($B41,'LT03'!$B$11:$N$80,13,FALSE)),"",VLOOKUP($B41,'LT03'!$B$11:$N$80,13,FALSE))))</f>
        <v>5</v>
      </c>
      <c r="R41" s="183"/>
      <c r="S41" s="184" t="str">
        <f>IF(OR($P$6="",$P$7=""),"",IF($B41="","",IF(ISNA(VLOOKUP($B41,'LT03'!$B$11:$Q$80,16,FALSE)),"",VLOOKUP($B41,'LT03'!$B$11:$Q$80,16,FALSE))))</f>
        <v/>
      </c>
      <c r="T41" s="185">
        <f>IF(OR($T$6="",$T$7=""),"",IF($B41="","",IF(ISNA(VLOOKUP($B41,'LT04'!$B$11:$M$80,12,FALSE)),"",IF(VLOOKUP($B41,'LT04'!$B$11:$M$80,12,FALSE)="","",VLOOKUP($B41,'LT04'!$B$11:$M$80,12,FALSE)))))</f>
        <v>4</v>
      </c>
      <c r="U41" s="182">
        <f>IF(OR($T$6="",$T$7=""),"",IF($B41="","",IF(ISNA(VLOOKUP($B41,'LT04'!$B$11:$N$80,13,FALSE)),"",VLOOKUP($B41,'LT04'!$B$11:$N$80,13,FALSE))))</f>
        <v>4</v>
      </c>
      <c r="V41" s="183"/>
      <c r="W41" s="184" t="str">
        <f>IF(OR($T$6="",$T$7=""),"",IF($B41="","",IF(ISNA(VLOOKUP($B41,'LT04'!$B$11:$Q$80,16,FALSE)),"",VLOOKUP($B41,'LT04'!$B$11:$Q$80,16,FALSE))))</f>
        <v/>
      </c>
      <c r="X41" s="185">
        <f>IF(OR($X$6="",$X$7=""),"",IF($B41="","",IF(ISNA(VLOOKUP($B41,'LT05'!$B$11:$M$80,12,FALSE)),"",IF(VLOOKUP($B41,'LT05'!$B$11:$M$80,12,FALSE)="","",VLOOKUP($B41,'LT05'!$B$11:$M$80,12,FALSE)))))</f>
        <v>5.8</v>
      </c>
      <c r="Y41" s="182">
        <f>IF(OR($X$6="",$X$7=""),"",IF($B41="","",IF(ISNA(VLOOKUP($B41,'LT05'!$B$11:$N$80,13,FALSE)),"",VLOOKUP($B41,'LT05'!$B$11:$N$80,13,FALSE))))</f>
        <v>5.4</v>
      </c>
      <c r="Z41" s="183"/>
      <c r="AA41" s="184" t="str">
        <f>IF(OR($X$6="",$X$7=""),"",IF($B41="","",IF(ISNA(VLOOKUP($B41,'LT05'!$B$11:$Q$80,16,FALSE)),"",VLOOKUP($B41,'LT05'!$B$11:$Q$80,16,FALSE))))</f>
        <v/>
      </c>
      <c r="AB41" s="185">
        <f>IF(OR($AB$6="",$AB$7=""),"",IF($B41="","",IF(ISNA(VLOOKUP($B41,'LT06'!$B$11:$M$80,12,FALSE)),"",IF(VLOOKUP($B41,'LT06'!$B$11:$M$80,12,FALSE)="","",VLOOKUP($B41,'LT06'!$B$11:$M$80,12,FALSE)))))</f>
        <v>5.3</v>
      </c>
      <c r="AC41" s="182">
        <f>IF(OR($AB$6="",$AB$7=""),"",IF($B41="","",IF(ISNA(VLOOKUP($B41,'LT06'!$B$11:$N$80,13,FALSE)),"",VLOOKUP($B41,'LT06'!$B$11:$N$80,13,FALSE))))</f>
        <v>5.5</v>
      </c>
      <c r="AD41" s="183"/>
      <c r="AE41" s="184" t="str">
        <f>IF(OR($AB$6="",$AB$7=""),"",IF($B41="","",IF(ISNA(VLOOKUP($B41,'LT06'!$B$11:$Q$80,16,FALSE)),"",VLOOKUP($B41,'LT06'!$B$11:$Q$80,16,FALSE))))</f>
        <v/>
      </c>
      <c r="AF41" s="185" t="str">
        <f>IF(OR($AF$6="",$AF$7=""),"",IF($B41="","",IF(ISNA(VLOOKUP($B41,'LT07'!$B$11:$M$80,12,FALSE)),"",IF(VLOOKUP($B41,'LT07'!$B$11:$M$80,12,FALSE)="","",VLOOKUP($B41,'LT07'!$B$11:$M$80,12,FALSE)))))</f>
        <v/>
      </c>
      <c r="AG41" s="182" t="str">
        <f>IF(OR($AF$6="",$AF$7=""),"",IF($B41="","",IF(ISNA(VLOOKUP($B41,'LT07'!$B$11:$N$80,13,FALSE)),"",VLOOKUP($B41,'LT07'!$B$11:$N$80,13,FALSE))))</f>
        <v/>
      </c>
      <c r="AH41" s="183"/>
      <c r="AI41" s="184" t="str">
        <f>IF(OR($AF$6="",$AF$7=""),"",IF($B41="","",IF(ISNA(VLOOKUP($B41,'LT07'!$B$11:$Q$80,16,FALSE)),"",VLOOKUP($B41,'LT07'!$B$11:$Q$80,16,FALSE))))</f>
        <v/>
      </c>
      <c r="AJ41" s="720"/>
      <c r="AK41" s="182">
        <f>IF(OR($AJ$6="",$AJ$7=""),"",IF($B41="","",IF(ISNA(VLOOKUP($B41,'DO AN'!$B$11:$L$80,11,FALSE)),"",IF(VLOOKUP($B41,'DO AN'!$B$11:$L$80,11,FALSE)="","",VLOOKUP($B41,'DO AN'!$B$11:$L$80,11,FALSE)))))</f>
        <v>5</v>
      </c>
      <c r="AL41" s="183"/>
      <c r="AM41" s="719"/>
      <c r="AN41" s="720"/>
      <c r="AO41" s="182">
        <f>IF(OR($AN$6="",$AN$7=""),"",IF($B41="","",IF(ISNA(VLOOKUP($B41,'TH01'!$B$11:$O$80,14,FALSE)),"",VLOOKUP($B41,'TH01'!$B$11:$O$80,14,FALSE))))</f>
        <v>4</v>
      </c>
      <c r="AP41" s="183"/>
      <c r="AQ41" s="719"/>
      <c r="AR41" s="720"/>
      <c r="AS41" s="182">
        <f>IF(OR($AR$6="",$AR$7=""),"",IF($B41="","",IF(ISNA(VLOOKUP($B41,'TH02'!$B$11:$O$80,14,FALSE)),"",VLOOKUP($B41,'TH02'!$B$11:$O$80,14,FALSE))))</f>
        <v>5</v>
      </c>
      <c r="AT41" s="183"/>
      <c r="AU41" s="719"/>
      <c r="AV41" s="720"/>
      <c r="AW41" s="182" t="str">
        <f>IF(OR($AV$6="",$AV$7=""),"",IF($B41="","",IF(ISNA(VLOOKUP($B41,'TH03'!$B$11:$O$80,14,FALSE)),"",VLOOKUP($B41,'TH03'!$B$11:$O$80,14,FALSE))))</f>
        <v/>
      </c>
      <c r="AX41" s="183"/>
      <c r="AY41" s="719"/>
      <c r="AZ41" s="186">
        <f t="shared" si="6"/>
        <v>5</v>
      </c>
      <c r="BA41" s="186" t="str">
        <f t="shared" si="7"/>
        <v/>
      </c>
      <c r="BB41" s="187">
        <v>55</v>
      </c>
      <c r="BC41" s="188" t="str">
        <f t="shared" si="8"/>
        <v>TB Yếu</v>
      </c>
      <c r="BD41" s="188" t="str">
        <f t="shared" si="9"/>
        <v/>
      </c>
      <c r="BE41" s="188" t="str">
        <f t="shared" si="0"/>
        <v/>
      </c>
      <c r="BF41" s="186" t="str">
        <f t="shared" si="1"/>
        <v/>
      </c>
      <c r="BG41" s="548">
        <f t="shared" si="2"/>
        <v>17</v>
      </c>
      <c r="BH41" s="188">
        <f t="shared" si="3"/>
        <v>0</v>
      </c>
      <c r="BI41" s="188">
        <f t="shared" si="10"/>
        <v>17</v>
      </c>
      <c r="BJ41" s="188">
        <f t="shared" si="11"/>
        <v>0</v>
      </c>
      <c r="BK41" s="186">
        <f t="shared" si="12"/>
        <v>5</v>
      </c>
      <c r="BL41" s="186" t="str">
        <f t="shared" si="13"/>
        <v>Yếu</v>
      </c>
      <c r="BM41" s="186">
        <f t="shared" si="14"/>
        <v>5</v>
      </c>
      <c r="BN41" s="186" t="str">
        <f t="shared" si="15"/>
        <v>Yếu</v>
      </c>
      <c r="BO41" s="551" t="str">
        <f t="shared" si="16"/>
        <v/>
      </c>
      <c r="BP41" s="187"/>
      <c r="BQ41" s="691">
        <f t="shared" si="17"/>
        <v>3</v>
      </c>
      <c r="BR41" s="521">
        <f t="shared" si="18"/>
        <v>4.8</v>
      </c>
      <c r="BS41" s="521">
        <f t="shared" si="19"/>
        <v>6</v>
      </c>
      <c r="BT41" s="521">
        <f t="shared" si="20"/>
        <v>5</v>
      </c>
      <c r="BU41" s="521">
        <f t="shared" si="21"/>
        <v>4</v>
      </c>
      <c r="BV41" s="521">
        <f t="shared" si="22"/>
        <v>5.8</v>
      </c>
      <c r="BW41" s="521">
        <f t="shared" si="23"/>
        <v>5.3</v>
      </c>
      <c r="BX41" s="521" t="str">
        <f t="shared" si="24"/>
        <v/>
      </c>
      <c r="BY41" s="521">
        <f t="shared" si="25"/>
        <v>5</v>
      </c>
      <c r="BZ41" s="521">
        <f t="shared" si="26"/>
        <v>4</v>
      </c>
      <c r="CA41" s="521">
        <f t="shared" si="27"/>
        <v>5</v>
      </c>
      <c r="CB41" s="521" t="str">
        <f t="shared" si="28"/>
        <v/>
      </c>
      <c r="CC41" s="522">
        <f t="shared" si="29"/>
        <v>0</v>
      </c>
      <c r="CD41" s="521">
        <f t="shared" si="30"/>
        <v>5.7</v>
      </c>
      <c r="CE41" s="521">
        <f t="shared" si="31"/>
        <v>5.4</v>
      </c>
      <c r="CF41" s="521">
        <f t="shared" si="32"/>
        <v>5</v>
      </c>
      <c r="CG41" s="521">
        <f t="shared" si="33"/>
        <v>4</v>
      </c>
      <c r="CH41" s="521">
        <f t="shared" si="34"/>
        <v>5.4</v>
      </c>
      <c r="CI41" s="521">
        <f t="shared" si="35"/>
        <v>5.5</v>
      </c>
      <c r="CJ41" s="521" t="str">
        <f t="shared" si="36"/>
        <v/>
      </c>
      <c r="CK41" s="521">
        <f t="shared" si="37"/>
        <v>5</v>
      </c>
      <c r="CL41" s="521">
        <f t="shared" si="38"/>
        <v>4</v>
      </c>
      <c r="CM41" s="521">
        <f t="shared" si="39"/>
        <v>5</v>
      </c>
      <c r="CN41" s="521" t="str">
        <f t="shared" si="40"/>
        <v/>
      </c>
      <c r="CO41" s="523">
        <f t="shared" si="41"/>
        <v>5</v>
      </c>
      <c r="CP41" s="524">
        <f t="shared" si="42"/>
        <v>5.7</v>
      </c>
      <c r="CQ41" s="524">
        <f t="shared" si="43"/>
        <v>5.4</v>
      </c>
      <c r="CR41" s="524">
        <f t="shared" si="44"/>
        <v>5</v>
      </c>
      <c r="CS41" s="524">
        <f t="shared" si="45"/>
        <v>4</v>
      </c>
      <c r="CT41" s="524">
        <f t="shared" si="46"/>
        <v>5.4</v>
      </c>
      <c r="CU41" s="524">
        <f t="shared" si="47"/>
        <v>5.5</v>
      </c>
      <c r="CV41" s="524" t="str">
        <f t="shared" si="48"/>
        <v/>
      </c>
      <c r="CW41" s="524">
        <f t="shared" si="49"/>
        <v>5</v>
      </c>
      <c r="CX41" s="524">
        <f t="shared" si="50"/>
        <v>4</v>
      </c>
      <c r="CY41" s="524">
        <f t="shared" si="51"/>
        <v>5</v>
      </c>
      <c r="CZ41" s="524" t="str">
        <f t="shared" si="52"/>
        <v/>
      </c>
      <c r="DA41" s="525">
        <f t="shared" si="4"/>
        <v>5</v>
      </c>
      <c r="DB41" s="182" t="str">
        <f>IF($K41="","",$K41)</f>
        <v/>
      </c>
      <c r="DC41" s="182" t="str">
        <f>IF($O41="","",$O41)</f>
        <v/>
      </c>
      <c r="DD41" s="182" t="str">
        <f>IF($S41="","",$S41)</f>
        <v/>
      </c>
      <c r="DE41" s="182" t="str">
        <f>IF($W41="","",$W41)</f>
        <v/>
      </c>
      <c r="DF41" s="182" t="str">
        <f>IF($AA41="","",$AA41)</f>
        <v/>
      </c>
      <c r="DG41" s="182" t="str">
        <f>IF($AE41="","",$AE41)</f>
        <v/>
      </c>
      <c r="DH41" s="182" t="str">
        <f>IF($AI41="","",$AI41)</f>
        <v/>
      </c>
      <c r="DI41" s="182" t="str">
        <f>IF($AM41="","",$AM41)</f>
        <v/>
      </c>
      <c r="DJ41" s="182" t="str">
        <f>IF($AQ41="","",$AQ41)</f>
        <v/>
      </c>
      <c r="DK41" s="182" t="str">
        <f>IF($AU41="","",$AU41)</f>
        <v/>
      </c>
      <c r="DL41" s="536" t="str">
        <f>IF($AY41="","",$AY41)</f>
        <v/>
      </c>
      <c r="DM41" s="533">
        <f t="shared" si="64"/>
        <v>5.7</v>
      </c>
      <c r="DN41" s="521">
        <f t="shared" si="65"/>
        <v>5.4</v>
      </c>
      <c r="DO41" s="521">
        <f t="shared" si="66"/>
        <v>5</v>
      </c>
      <c r="DP41" s="521">
        <f t="shared" si="67"/>
        <v>4</v>
      </c>
      <c r="DQ41" s="521">
        <f t="shared" si="68"/>
        <v>5.4</v>
      </c>
      <c r="DR41" s="521">
        <f t="shared" si="69"/>
        <v>5.5</v>
      </c>
      <c r="DS41" s="521" t="str">
        <f t="shared" si="70"/>
        <v/>
      </c>
      <c r="DT41" s="521">
        <f t="shared" si="71"/>
        <v>5</v>
      </c>
      <c r="DU41" s="521">
        <f t="shared" si="72"/>
        <v>4</v>
      </c>
      <c r="DV41" s="521">
        <f t="shared" si="73"/>
        <v>5</v>
      </c>
      <c r="DW41" s="521" t="str">
        <f t="shared" si="74"/>
        <v/>
      </c>
      <c r="DX41" s="538" t="str">
        <f t="shared" si="75"/>
        <v/>
      </c>
      <c r="DY41" s="540">
        <f t="shared" si="76"/>
        <v>5.7</v>
      </c>
      <c r="DZ41" s="540">
        <f t="shared" si="77"/>
        <v>5.4</v>
      </c>
      <c r="EA41" s="540">
        <f t="shared" si="78"/>
        <v>5</v>
      </c>
      <c r="EB41" s="540">
        <f t="shared" si="79"/>
        <v>4</v>
      </c>
      <c r="EC41" s="540">
        <f t="shared" si="80"/>
        <v>5.4</v>
      </c>
      <c r="ED41" s="540">
        <f t="shared" si="81"/>
        <v>5.5</v>
      </c>
      <c r="EE41" s="540" t="str">
        <f t="shared" si="82"/>
        <v/>
      </c>
      <c r="EF41" s="540">
        <f t="shared" si="83"/>
        <v>5</v>
      </c>
      <c r="EG41" s="540">
        <f t="shared" si="84"/>
        <v>4</v>
      </c>
      <c r="EH41" s="540">
        <f t="shared" si="85"/>
        <v>5</v>
      </c>
      <c r="EI41" s="540" t="str">
        <f t="shared" si="86"/>
        <v/>
      </c>
      <c r="EJ41" s="545">
        <f t="shared" si="5"/>
        <v>5</v>
      </c>
      <c r="EK41" s="723">
        <f t="shared" si="87"/>
        <v>5</v>
      </c>
      <c r="EL41" s="490" t="str">
        <f>IF(B41="","",IF(ISNA(VLOOKUP($B41,'TH-CANHBAO-KQHT-13-14'!$B$2:$I$936,8,0)&lt;&gt;0),VLOOKUP($B41,'TH-CANHBAO-KQHT-13-14'!$B$2:$I$936,8,0),IF(VLOOKUP($B41,'TH-CANHBAO-KQHT-13-14'!$B$2:$I$936,8,0)=0,"",VLOOKUP($B41,'TH-CANHBAO-KQHT-13-14'!$B$2:$I$936,8,0))))</f>
        <v/>
      </c>
      <c r="EM41" s="490" t="str">
        <f>IF($B41="","",IF(ISNA(VLOOKUP($B41,'TH-CANHBAO-KQHT-13-14'!$B$2:$J$936,9,0)&lt;&gt;0),VLOOKUP($B41,'TH-CANHBAO-KQHT-13-14'!$B$2:$J$936,8,0),IF(VLOOKUP($B41,'TH-CANHBAO-KQHT-13-14'!$B$2:$J$936,9,0)=0,"",VLOOKUP($B41,'TH-CANHBAO-KQHT-13-14'!$B$2:$J$936,9,0))))</f>
        <v/>
      </c>
      <c r="EN41" s="490" t="str">
        <f>IF($B41="","",IF($B41=HKI!$B41,HKI!$BF41,""))</f>
        <v/>
      </c>
      <c r="EO41" s="490" t="str">
        <f t="shared" si="88"/>
        <v/>
      </c>
    </row>
    <row r="42" spans="1:145" s="190" customFormat="1" ht="30" customHeight="1">
      <c r="A42" s="774">
        <f>IF($B42="","",SUBTOTAL(3,$B$11:B42))</f>
        <v>32</v>
      </c>
      <c r="B42" s="97" t="s">
        <v>1764</v>
      </c>
      <c r="C42" s="176" t="str">
        <f>IF($B42="","",VLOOKUP($B42,'DS LOP HKII'!$B$2:$D$936,2,0))</f>
        <v>Nguyễn Khánh</v>
      </c>
      <c r="D42" s="177" t="str">
        <f>IF($B42="","",VLOOKUP($B42,'DS LOP HKII'!$B$2:$D$936,3,0))</f>
        <v>Linh</v>
      </c>
      <c r="E42" s="178"/>
      <c r="F42" s="179"/>
      <c r="G42" s="180">
        <v>1</v>
      </c>
      <c r="H42" s="181">
        <f>IF(OR($H$6="",$H$7=""),"",IF($B42="","",IF(ISNA(VLOOKUP($B42,'LT01'!$B$11:$M$80,12,FALSE)),"",IF(VLOOKUP($B42,'LT01'!$B$11:$M$80,12,FALSE)="","",VLOOKUP($B42,'LT01'!$B$11:$M$80,12,FALSE)))))</f>
        <v>4.4000000000000004</v>
      </c>
      <c r="I42" s="182">
        <f>IF(OR($H$6="",$H$7=""),"",IF($B42="","",IF(ISNA(VLOOKUP($B42,'LT01'!$B$11:$N$80,13,FALSE)),"",VLOOKUP($B42,'LT01'!$B$11:$N$80,13,FALSE))))</f>
        <v>5.6</v>
      </c>
      <c r="J42" s="183"/>
      <c r="K42" s="184" t="str">
        <f>IF(OR($H$6="",$H$7=""),"",IF($B42="","",IF(ISNA(VLOOKUP($B42,'LT01'!$B$11:$Q$80,16,FALSE)),"",IF(VLOOKUP($B42,'LT01'!$B$11:$Q$80,16,FALSE)="","",VLOOKUP($B42,'LT01'!$B$11:$Q$80,16,FALSE)))))</f>
        <v/>
      </c>
      <c r="L42" s="185">
        <f>IF(OR($L$6="",$L$7=""),"",IF($B42="","",IF(ISNA(VLOOKUP($B42,'LT02'!$B$11:$M$80,12,FALSE)),"",IF(VLOOKUP($B42,'LT02'!$B$11:$M$80,12,FALSE)="","",VLOOKUP($B42,'LT02'!$B$11:$M$80,12,FALSE)))))</f>
        <v>6.5</v>
      </c>
      <c r="M42" s="182">
        <f>IF(OR($L$6="",$L$7=""),"",IF($B42="","",IF(ISNA(VLOOKUP($B42,'LT02'!$B$11:$N$80,13,FALSE)),"",VLOOKUP($B42,'LT02'!$B$11:$N$80,13,FALSE))))</f>
        <v>5.9</v>
      </c>
      <c r="N42" s="183"/>
      <c r="O42" s="184" t="str">
        <f>IF(OR($L$6="",$L$7=""),"",IF($B42="","",IF(ISNA(VLOOKUP($B42,'LT02'!$B$11:$Q$80,16,FALSE)),"",VLOOKUP($B42,'LT02'!$B$11:$Q$80,16,FALSE))))</f>
        <v/>
      </c>
      <c r="P42" s="185">
        <f>IF(OR($P$6="",$P$7=""),"",IF($B42="","",IF(ISNA(VLOOKUP($B42,'LT03'!$B$11:$M$80,12,FALSE)),"",IF(VLOOKUP($B42,'LT03'!$B$11:$M$80,12,FALSE)="","",VLOOKUP($B42,'LT03'!$B$11:$M$80,12,FALSE)))))</f>
        <v>5.5</v>
      </c>
      <c r="Q42" s="182">
        <f>IF(OR($P$6="",$P$7=""),"",IF($B42="","",IF(ISNA(VLOOKUP($B42,'LT03'!$B$11:$N$80,13,FALSE)),"",VLOOKUP($B42,'LT03'!$B$11:$N$80,13,FALSE))))</f>
        <v>5.5</v>
      </c>
      <c r="R42" s="183"/>
      <c r="S42" s="184" t="str">
        <f>IF(OR($P$6="",$P$7=""),"",IF($B42="","",IF(ISNA(VLOOKUP($B42,'LT03'!$B$11:$Q$80,16,FALSE)),"",VLOOKUP($B42,'LT03'!$B$11:$Q$80,16,FALSE))))</f>
        <v/>
      </c>
      <c r="T42" s="185">
        <f>IF(OR($T$6="",$T$7=""),"",IF($B42="","",IF(ISNA(VLOOKUP($B42,'LT04'!$B$11:$M$80,12,FALSE)),"",IF(VLOOKUP($B42,'LT04'!$B$11:$M$80,12,FALSE)="","",VLOOKUP($B42,'LT04'!$B$11:$M$80,12,FALSE)))))</f>
        <v>5.3</v>
      </c>
      <c r="U42" s="182">
        <f>IF(OR($T$6="",$T$7=""),"",IF($B42="","",IF(ISNA(VLOOKUP($B42,'LT04'!$B$11:$N$80,13,FALSE)),"",VLOOKUP($B42,'LT04'!$B$11:$N$80,13,FALSE))))</f>
        <v>5.7</v>
      </c>
      <c r="V42" s="183"/>
      <c r="W42" s="184" t="str">
        <f>IF(OR($T$6="",$T$7=""),"",IF($B42="","",IF(ISNA(VLOOKUP($B42,'LT04'!$B$11:$Q$80,16,FALSE)),"",VLOOKUP($B42,'LT04'!$B$11:$Q$80,16,FALSE))))</f>
        <v/>
      </c>
      <c r="X42" s="185">
        <f>IF(OR($X$6="",$X$7=""),"",IF($B42="","",IF(ISNA(VLOOKUP($B42,'LT05'!$B$11:$M$80,12,FALSE)),"",IF(VLOOKUP($B42,'LT05'!$B$11:$M$80,12,FALSE)="","",VLOOKUP($B42,'LT05'!$B$11:$M$80,12,FALSE)))))</f>
        <v>7</v>
      </c>
      <c r="Y42" s="182">
        <f>IF(OR($X$6="",$X$7=""),"",IF($B42="","",IF(ISNA(VLOOKUP($B42,'LT05'!$B$11:$N$80,13,FALSE)),"",VLOOKUP($B42,'LT05'!$B$11:$N$80,13,FALSE))))</f>
        <v>7.8</v>
      </c>
      <c r="Z42" s="183"/>
      <c r="AA42" s="184" t="str">
        <f>IF(OR($X$6="",$X$7=""),"",IF($B42="","",IF(ISNA(VLOOKUP($B42,'LT05'!$B$11:$Q$80,16,FALSE)),"",VLOOKUP($B42,'LT05'!$B$11:$Q$80,16,FALSE))))</f>
        <v/>
      </c>
      <c r="AB42" s="185">
        <f>IF(OR($AB$6="",$AB$7=""),"",IF($B42="","",IF(ISNA(VLOOKUP($B42,'LT06'!$B$11:$M$80,12,FALSE)),"",IF(VLOOKUP($B42,'LT06'!$B$11:$M$80,12,FALSE)="","",VLOOKUP($B42,'LT06'!$B$11:$M$80,12,FALSE)))))</f>
        <v>6</v>
      </c>
      <c r="AC42" s="182">
        <f>IF(OR($AB$6="",$AB$7=""),"",IF($B42="","",IF(ISNA(VLOOKUP($B42,'LT06'!$B$11:$N$80,13,FALSE)),"",VLOOKUP($B42,'LT06'!$B$11:$N$80,13,FALSE))))</f>
        <v>5.7</v>
      </c>
      <c r="AD42" s="183"/>
      <c r="AE42" s="184" t="str">
        <f>IF(OR($AB$6="",$AB$7=""),"",IF($B42="","",IF(ISNA(VLOOKUP($B42,'LT06'!$B$11:$Q$80,16,FALSE)),"",VLOOKUP($B42,'LT06'!$B$11:$Q$80,16,FALSE))))</f>
        <v/>
      </c>
      <c r="AF42" s="185" t="str">
        <f>IF(OR($AF$6="",$AF$7=""),"",IF($B42="","",IF(ISNA(VLOOKUP($B42,'LT07'!$B$11:$M$80,12,FALSE)),"",IF(VLOOKUP($B42,'LT07'!$B$11:$M$80,12,FALSE)="","",VLOOKUP($B42,'LT07'!$B$11:$M$80,12,FALSE)))))</f>
        <v/>
      </c>
      <c r="AG42" s="182" t="str">
        <f>IF(OR($AF$6="",$AF$7=""),"",IF($B42="","",IF(ISNA(VLOOKUP($B42,'LT07'!$B$11:$N$80,13,FALSE)),"",VLOOKUP($B42,'LT07'!$B$11:$N$80,13,FALSE))))</f>
        <v/>
      </c>
      <c r="AH42" s="183"/>
      <c r="AI42" s="184" t="str">
        <f>IF(OR($AF$6="",$AF$7=""),"",IF($B42="","",IF(ISNA(VLOOKUP($B42,'LT07'!$B$11:$Q$80,16,FALSE)),"",VLOOKUP($B42,'LT07'!$B$11:$Q$80,16,FALSE))))</f>
        <v/>
      </c>
      <c r="AJ42" s="720"/>
      <c r="AK42" s="182">
        <f>IF(OR($AJ$6="",$AJ$7=""),"",IF($B42="","",IF(ISNA(VLOOKUP($B42,'DO AN'!$B$11:$L$80,11,FALSE)),"",IF(VLOOKUP($B42,'DO AN'!$B$11:$L$80,11,FALSE)="","",VLOOKUP($B42,'DO AN'!$B$11:$L$80,11,FALSE)))))</f>
        <v>5.5</v>
      </c>
      <c r="AL42" s="183"/>
      <c r="AM42" s="719"/>
      <c r="AN42" s="720"/>
      <c r="AO42" s="182">
        <f>IF(OR($AN$6="",$AN$7=""),"",IF($B42="","",IF(ISNA(VLOOKUP($B42,'TH01'!$B$11:$O$80,14,FALSE)),"",VLOOKUP($B42,'TH01'!$B$11:$O$80,14,FALSE))))</f>
        <v>6.5</v>
      </c>
      <c r="AP42" s="183"/>
      <c r="AQ42" s="719"/>
      <c r="AR42" s="720"/>
      <c r="AS42" s="182">
        <f>IF(OR($AR$6="",$AR$7=""),"",IF($B42="","",IF(ISNA(VLOOKUP($B42,'TH02'!$B$11:$O$80,14,FALSE)),"",VLOOKUP($B42,'TH02'!$B$11:$O$80,14,FALSE))))</f>
        <v>6.2</v>
      </c>
      <c r="AT42" s="183"/>
      <c r="AU42" s="719"/>
      <c r="AV42" s="720"/>
      <c r="AW42" s="182" t="str">
        <f>IF(OR($AV$6="",$AV$7=""),"",IF($B42="","",IF(ISNA(VLOOKUP($B42,'TH03'!$B$11:$O$80,14,FALSE)),"",VLOOKUP($B42,'TH03'!$B$11:$O$80,14,FALSE))))</f>
        <v/>
      </c>
      <c r="AX42" s="183"/>
      <c r="AY42" s="719"/>
      <c r="AZ42" s="186">
        <f t="shared" si="6"/>
        <v>6.08</v>
      </c>
      <c r="BA42" s="186" t="str">
        <f t="shared" si="7"/>
        <v/>
      </c>
      <c r="BB42" s="187">
        <v>58</v>
      </c>
      <c r="BC42" s="188" t="str">
        <f t="shared" si="8"/>
        <v>T.Bình</v>
      </c>
      <c r="BD42" s="188" t="str">
        <f t="shared" si="9"/>
        <v/>
      </c>
      <c r="BE42" s="188" t="str">
        <f t="shared" si="0"/>
        <v/>
      </c>
      <c r="BF42" s="186" t="str">
        <f t="shared" si="1"/>
        <v/>
      </c>
      <c r="BG42" s="548">
        <f t="shared" si="2"/>
        <v>17</v>
      </c>
      <c r="BH42" s="188">
        <f t="shared" si="3"/>
        <v>0</v>
      </c>
      <c r="BI42" s="188">
        <f t="shared" si="10"/>
        <v>17</v>
      </c>
      <c r="BJ42" s="188">
        <f t="shared" si="11"/>
        <v>0</v>
      </c>
      <c r="BK42" s="186">
        <f t="shared" si="12"/>
        <v>6.08</v>
      </c>
      <c r="BL42" s="186" t="str">
        <f t="shared" si="13"/>
        <v>BT</v>
      </c>
      <c r="BM42" s="186">
        <f t="shared" si="14"/>
        <v>6.08</v>
      </c>
      <c r="BN42" s="186" t="str">
        <f t="shared" si="15"/>
        <v>BT</v>
      </c>
      <c r="BO42" s="551" t="str">
        <f t="shared" si="16"/>
        <v/>
      </c>
      <c r="BP42" s="187"/>
      <c r="BQ42" s="691">
        <f t="shared" si="17"/>
        <v>1</v>
      </c>
      <c r="BR42" s="521">
        <f t="shared" si="18"/>
        <v>4.4000000000000004</v>
      </c>
      <c r="BS42" s="521">
        <f t="shared" si="19"/>
        <v>6.5</v>
      </c>
      <c r="BT42" s="521">
        <f t="shared" si="20"/>
        <v>5.5</v>
      </c>
      <c r="BU42" s="521">
        <f t="shared" si="21"/>
        <v>5.3</v>
      </c>
      <c r="BV42" s="521">
        <f t="shared" si="22"/>
        <v>7</v>
      </c>
      <c r="BW42" s="521">
        <f t="shared" si="23"/>
        <v>6</v>
      </c>
      <c r="BX42" s="521" t="str">
        <f t="shared" si="24"/>
        <v/>
      </c>
      <c r="BY42" s="521">
        <f t="shared" si="25"/>
        <v>5.5</v>
      </c>
      <c r="BZ42" s="521">
        <f t="shared" si="26"/>
        <v>6.5</v>
      </c>
      <c r="CA42" s="521">
        <f t="shared" si="27"/>
        <v>6.2</v>
      </c>
      <c r="CB42" s="521" t="str">
        <f t="shared" si="28"/>
        <v/>
      </c>
      <c r="CC42" s="522">
        <f t="shared" si="29"/>
        <v>0</v>
      </c>
      <c r="CD42" s="521">
        <f t="shared" si="30"/>
        <v>5.6</v>
      </c>
      <c r="CE42" s="521">
        <f t="shared" si="31"/>
        <v>5.9</v>
      </c>
      <c r="CF42" s="521">
        <f t="shared" si="32"/>
        <v>5.5</v>
      </c>
      <c r="CG42" s="521">
        <f t="shared" si="33"/>
        <v>5.7</v>
      </c>
      <c r="CH42" s="521">
        <f t="shared" si="34"/>
        <v>7.8</v>
      </c>
      <c r="CI42" s="521">
        <f t="shared" si="35"/>
        <v>5.7</v>
      </c>
      <c r="CJ42" s="521" t="str">
        <f t="shared" si="36"/>
        <v/>
      </c>
      <c r="CK42" s="521">
        <f t="shared" si="37"/>
        <v>5.5</v>
      </c>
      <c r="CL42" s="521">
        <f t="shared" si="38"/>
        <v>6.5</v>
      </c>
      <c r="CM42" s="521">
        <f t="shared" si="39"/>
        <v>6.2</v>
      </c>
      <c r="CN42" s="521" t="str">
        <f t="shared" si="40"/>
        <v/>
      </c>
      <c r="CO42" s="523">
        <f t="shared" si="41"/>
        <v>6.08</v>
      </c>
      <c r="CP42" s="524">
        <f t="shared" si="42"/>
        <v>5.6</v>
      </c>
      <c r="CQ42" s="524">
        <f t="shared" si="43"/>
        <v>5.9</v>
      </c>
      <c r="CR42" s="524">
        <f t="shared" si="44"/>
        <v>5.5</v>
      </c>
      <c r="CS42" s="524">
        <f t="shared" si="45"/>
        <v>5.7</v>
      </c>
      <c r="CT42" s="524">
        <f t="shared" si="46"/>
        <v>7.8</v>
      </c>
      <c r="CU42" s="524">
        <f t="shared" si="47"/>
        <v>5.7</v>
      </c>
      <c r="CV42" s="524" t="str">
        <f t="shared" si="48"/>
        <v/>
      </c>
      <c r="CW42" s="524">
        <f t="shared" si="49"/>
        <v>5.5</v>
      </c>
      <c r="CX42" s="524">
        <f t="shared" si="50"/>
        <v>6.5</v>
      </c>
      <c r="CY42" s="524">
        <f t="shared" si="51"/>
        <v>6.2</v>
      </c>
      <c r="CZ42" s="524" t="str">
        <f t="shared" si="52"/>
        <v/>
      </c>
      <c r="DA42" s="525">
        <f t="shared" si="4"/>
        <v>6.08</v>
      </c>
      <c r="DB42" s="182" t="str">
        <f t="shared" si="53"/>
        <v/>
      </c>
      <c r="DC42" s="182" t="str">
        <f t="shared" si="54"/>
        <v/>
      </c>
      <c r="DD42" s="182" t="str">
        <f t="shared" si="55"/>
        <v/>
      </c>
      <c r="DE42" s="182" t="str">
        <f t="shared" si="56"/>
        <v/>
      </c>
      <c r="DF42" s="182" t="str">
        <f t="shared" si="57"/>
        <v/>
      </c>
      <c r="DG42" s="182" t="str">
        <f t="shared" si="58"/>
        <v/>
      </c>
      <c r="DH42" s="182" t="str">
        <f t="shared" si="59"/>
        <v/>
      </c>
      <c r="DI42" s="182" t="str">
        <f t="shared" si="60"/>
        <v/>
      </c>
      <c r="DJ42" s="182" t="str">
        <f t="shared" si="61"/>
        <v/>
      </c>
      <c r="DK42" s="182" t="str">
        <f t="shared" si="62"/>
        <v/>
      </c>
      <c r="DL42" s="536" t="str">
        <f t="shared" si="63"/>
        <v/>
      </c>
      <c r="DM42" s="533">
        <f t="shared" si="64"/>
        <v>5.6</v>
      </c>
      <c r="DN42" s="521">
        <f t="shared" si="65"/>
        <v>5.9</v>
      </c>
      <c r="DO42" s="521">
        <f t="shared" si="66"/>
        <v>5.5</v>
      </c>
      <c r="DP42" s="521">
        <f t="shared" si="67"/>
        <v>5.7</v>
      </c>
      <c r="DQ42" s="521">
        <f t="shared" si="68"/>
        <v>7.8</v>
      </c>
      <c r="DR42" s="521">
        <f t="shared" si="69"/>
        <v>5.7</v>
      </c>
      <c r="DS42" s="521" t="str">
        <f t="shared" si="70"/>
        <v/>
      </c>
      <c r="DT42" s="521">
        <f t="shared" si="71"/>
        <v>5.5</v>
      </c>
      <c r="DU42" s="521">
        <f t="shared" si="72"/>
        <v>6.5</v>
      </c>
      <c r="DV42" s="521">
        <f t="shared" si="73"/>
        <v>6.2</v>
      </c>
      <c r="DW42" s="521" t="str">
        <f t="shared" si="74"/>
        <v/>
      </c>
      <c r="DX42" s="538" t="str">
        <f t="shared" si="75"/>
        <v/>
      </c>
      <c r="DY42" s="540">
        <f t="shared" si="76"/>
        <v>5.6</v>
      </c>
      <c r="DZ42" s="540">
        <f t="shared" si="77"/>
        <v>5.9</v>
      </c>
      <c r="EA42" s="540">
        <f t="shared" si="78"/>
        <v>5.5</v>
      </c>
      <c r="EB42" s="540">
        <f t="shared" si="79"/>
        <v>5.7</v>
      </c>
      <c r="EC42" s="540">
        <f t="shared" si="80"/>
        <v>7.8</v>
      </c>
      <c r="ED42" s="540">
        <f t="shared" si="81"/>
        <v>5.7</v>
      </c>
      <c r="EE42" s="540" t="str">
        <f t="shared" si="82"/>
        <v/>
      </c>
      <c r="EF42" s="540">
        <f t="shared" si="83"/>
        <v>5.5</v>
      </c>
      <c r="EG42" s="540">
        <f t="shared" si="84"/>
        <v>6.5</v>
      </c>
      <c r="EH42" s="540">
        <f t="shared" si="85"/>
        <v>6.2</v>
      </c>
      <c r="EI42" s="540" t="str">
        <f t="shared" si="86"/>
        <v/>
      </c>
      <c r="EJ42" s="545">
        <f t="shared" si="5"/>
        <v>6.08</v>
      </c>
      <c r="EK42" s="723">
        <f t="shared" si="87"/>
        <v>6.08</v>
      </c>
      <c r="EL42" s="490" t="str">
        <f>IF(B42="","",IF(ISNA(VLOOKUP($B42,'TH-CANHBAO-KQHT-13-14'!$B$2:$I$936,8,0)&lt;&gt;0),VLOOKUP($B42,'TH-CANHBAO-KQHT-13-14'!$B$2:$I$936,8,0),IF(VLOOKUP($B42,'TH-CANHBAO-KQHT-13-14'!$B$2:$I$936,8,0)=0,"",VLOOKUP($B42,'TH-CANHBAO-KQHT-13-14'!$B$2:$I$936,8,0))))</f>
        <v/>
      </c>
      <c r="EM42" s="490" t="str">
        <f>IF($B42="","",IF(ISNA(VLOOKUP($B42,'TH-CANHBAO-KQHT-13-14'!$B$2:$J$936,9,0)&lt;&gt;0),VLOOKUP($B42,'TH-CANHBAO-KQHT-13-14'!$B$2:$J$936,8,0),IF(VLOOKUP($B42,'TH-CANHBAO-KQHT-13-14'!$B$2:$J$936,9,0)=0,"",VLOOKUP($B42,'TH-CANHBAO-KQHT-13-14'!$B$2:$J$936,9,0))))</f>
        <v/>
      </c>
      <c r="EN42" s="490" t="str">
        <f>IF($B42="","",IF($B42=HKI!$B42,HKI!$BF42,""))</f>
        <v/>
      </c>
      <c r="EO42" s="490" t="str">
        <f t="shared" si="88"/>
        <v/>
      </c>
    </row>
    <row r="43" spans="1:145" s="190" customFormat="1" ht="30" customHeight="1">
      <c r="A43" s="774">
        <f>IF($B43="","",SUBTOTAL(3,$B$11:B43))</f>
        <v>33</v>
      </c>
      <c r="B43" s="97" t="s">
        <v>1765</v>
      </c>
      <c r="C43" s="176" t="str">
        <f>IF($B43="","",VLOOKUP($B43,'DS LOP HKII'!$B$2:$D$936,2,0))</f>
        <v>Đỗ Văn</v>
      </c>
      <c r="D43" s="177" t="str">
        <f>IF($B43="","",VLOOKUP($B43,'DS LOP HKII'!$B$2:$D$936,3,0))</f>
        <v>Lượng</v>
      </c>
      <c r="E43" s="178"/>
      <c r="F43" s="179"/>
      <c r="G43" s="180">
        <v>2</v>
      </c>
      <c r="H43" s="181">
        <f>IF(OR($H$6="",$H$7=""),"",IF($B43="","",IF(ISNA(VLOOKUP($B43,'LT01'!$B$11:$M$80,12,FALSE)),"",IF(VLOOKUP($B43,'LT01'!$B$11:$M$80,12,FALSE)="","",VLOOKUP($B43,'LT01'!$B$11:$M$80,12,FALSE)))))</f>
        <v>5.2</v>
      </c>
      <c r="I43" s="182">
        <f>IF(OR($H$6="",$H$7=""),"",IF($B43="","",IF(ISNA(VLOOKUP($B43,'LT01'!$B$11:$N$80,13,FALSE)),"",VLOOKUP($B43,'LT01'!$B$11:$N$80,13,FALSE))))</f>
        <v>5.2</v>
      </c>
      <c r="J43" s="183"/>
      <c r="K43" s="184" t="str">
        <f>IF(OR($H$6="",$H$7=""),"",IF($B43="","",IF(ISNA(VLOOKUP($B43,'LT01'!$B$11:$Q$80,16,FALSE)),"",IF(VLOOKUP($B43,'LT01'!$B$11:$Q$80,16,FALSE)="","",VLOOKUP($B43,'LT01'!$B$11:$Q$80,16,FALSE)))))</f>
        <v/>
      </c>
      <c r="L43" s="185">
        <f>IF(OR($L$6="",$L$7=""),"",IF($B43="","",IF(ISNA(VLOOKUP($B43,'LT02'!$B$11:$M$80,12,FALSE)),"",IF(VLOOKUP($B43,'LT02'!$B$11:$M$80,12,FALSE)="","",VLOOKUP($B43,'LT02'!$B$11:$M$80,12,FALSE)))))</f>
        <v>6</v>
      </c>
      <c r="M43" s="182">
        <f>IF(OR($L$6="",$L$7=""),"",IF($B43="","",IF(ISNA(VLOOKUP($B43,'LT02'!$B$11:$N$80,13,FALSE)),"",VLOOKUP($B43,'LT02'!$B$11:$N$80,13,FALSE))))</f>
        <v>5.2</v>
      </c>
      <c r="N43" s="183"/>
      <c r="O43" s="184" t="str">
        <f>IF(OR($L$6="",$L$7=""),"",IF($B43="","",IF(ISNA(VLOOKUP($B43,'LT02'!$B$11:$Q$80,16,FALSE)),"",VLOOKUP($B43,'LT02'!$B$11:$Q$80,16,FALSE))))</f>
        <v/>
      </c>
      <c r="P43" s="185">
        <f>IF(OR($P$6="",$P$7=""),"",IF($B43="","",IF(ISNA(VLOOKUP($B43,'LT03'!$B$11:$M$80,12,FALSE)),"",IF(VLOOKUP($B43,'LT03'!$B$11:$M$80,12,FALSE)="","",VLOOKUP($B43,'LT03'!$B$11:$M$80,12,FALSE)))))</f>
        <v>9</v>
      </c>
      <c r="Q43" s="182">
        <f>IF(OR($P$6="",$P$7=""),"",IF($B43="","",IF(ISNA(VLOOKUP($B43,'LT03'!$B$11:$N$80,13,FALSE)),"",VLOOKUP($B43,'LT03'!$B$11:$N$80,13,FALSE))))</f>
        <v>8.3000000000000007</v>
      </c>
      <c r="R43" s="183"/>
      <c r="S43" s="184" t="str">
        <f>IF(OR($P$6="",$P$7=""),"",IF($B43="","",IF(ISNA(VLOOKUP($B43,'LT03'!$B$11:$Q$80,16,FALSE)),"",VLOOKUP($B43,'LT03'!$B$11:$Q$80,16,FALSE))))</f>
        <v/>
      </c>
      <c r="T43" s="185">
        <f>IF(OR($T$6="",$T$7=""),"",IF($B43="","",IF(ISNA(VLOOKUP($B43,'LT04'!$B$11:$M$80,12,FALSE)),"",IF(VLOOKUP($B43,'LT04'!$B$11:$M$80,12,FALSE)="","",VLOOKUP($B43,'LT04'!$B$11:$M$80,12,FALSE)))))</f>
        <v>3.5</v>
      </c>
      <c r="U43" s="182">
        <f>IF(OR($T$6="",$T$7=""),"",IF($B43="","",IF(ISNA(VLOOKUP($B43,'LT04'!$B$11:$N$80,13,FALSE)),"",VLOOKUP($B43,'LT04'!$B$11:$N$80,13,FALSE))))</f>
        <v>4</v>
      </c>
      <c r="V43" s="183"/>
      <c r="W43" s="184" t="str">
        <f>IF(OR($T$6="",$T$7=""),"",IF($B43="","",IF(ISNA(VLOOKUP($B43,'LT04'!$B$11:$Q$80,16,FALSE)),"",VLOOKUP($B43,'LT04'!$B$11:$Q$80,16,FALSE))))</f>
        <v/>
      </c>
      <c r="X43" s="185">
        <f>IF(OR($X$6="",$X$7=""),"",IF($B43="","",IF(ISNA(VLOOKUP($B43,'LT05'!$B$11:$M$80,12,FALSE)),"",IF(VLOOKUP($B43,'LT05'!$B$11:$M$80,12,FALSE)="","",VLOOKUP($B43,'LT05'!$B$11:$M$80,12,FALSE)))))</f>
        <v>7</v>
      </c>
      <c r="Y43" s="182">
        <f>IF(OR($X$6="",$X$7=""),"",IF($B43="","",IF(ISNA(VLOOKUP($B43,'LT05'!$B$11:$N$80,13,FALSE)),"",VLOOKUP($B43,'LT05'!$B$11:$N$80,13,FALSE))))</f>
        <v>6.1</v>
      </c>
      <c r="Z43" s="183"/>
      <c r="AA43" s="184" t="str">
        <f>IF(OR($X$6="",$X$7=""),"",IF($B43="","",IF(ISNA(VLOOKUP($B43,'LT05'!$B$11:$Q$80,16,FALSE)),"",VLOOKUP($B43,'LT05'!$B$11:$Q$80,16,FALSE))))</f>
        <v/>
      </c>
      <c r="AB43" s="185">
        <f>IF(OR($AB$6="",$AB$7=""),"",IF($B43="","",IF(ISNA(VLOOKUP($B43,'LT06'!$B$11:$M$80,12,FALSE)),"",IF(VLOOKUP($B43,'LT06'!$B$11:$M$80,12,FALSE)="","",VLOOKUP($B43,'LT06'!$B$11:$M$80,12,FALSE)))))</f>
        <v>3</v>
      </c>
      <c r="AC43" s="182">
        <f>IF(OR($AB$6="",$AB$7=""),"",IF($B43="","",IF(ISNA(VLOOKUP($B43,'LT06'!$B$11:$N$80,13,FALSE)),"",VLOOKUP($B43,'LT06'!$B$11:$N$80,13,FALSE))))</f>
        <v>4.5999999999999996</v>
      </c>
      <c r="AD43" s="183"/>
      <c r="AE43" s="184" t="str">
        <f>IF(OR($AB$6="",$AB$7=""),"",IF($B43="","",IF(ISNA(VLOOKUP($B43,'LT06'!$B$11:$Q$80,16,FALSE)),"",VLOOKUP($B43,'LT06'!$B$11:$Q$80,16,FALSE))))</f>
        <v/>
      </c>
      <c r="AF43" s="185" t="str">
        <f>IF(OR($AF$6="",$AF$7=""),"",IF($B43="","",IF(ISNA(VLOOKUP($B43,'LT07'!$B$11:$M$80,12,FALSE)),"",IF(VLOOKUP($B43,'LT07'!$B$11:$M$80,12,FALSE)="","",VLOOKUP($B43,'LT07'!$B$11:$M$80,12,FALSE)))))</f>
        <v/>
      </c>
      <c r="AG43" s="182" t="str">
        <f>IF(OR($AF$6="",$AF$7=""),"",IF($B43="","",IF(ISNA(VLOOKUP($B43,'LT07'!$B$11:$N$80,13,FALSE)),"",VLOOKUP($B43,'LT07'!$B$11:$N$80,13,FALSE))))</f>
        <v/>
      </c>
      <c r="AH43" s="183"/>
      <c r="AI43" s="184" t="str">
        <f>IF(OR($AF$6="",$AF$7=""),"",IF($B43="","",IF(ISNA(VLOOKUP($B43,'LT07'!$B$11:$Q$80,16,FALSE)),"",VLOOKUP($B43,'LT07'!$B$11:$Q$80,16,FALSE))))</f>
        <v/>
      </c>
      <c r="AJ43" s="720"/>
      <c r="AK43" s="182">
        <f>IF(OR($AJ$6="",$AJ$7=""),"",IF($B43="","",IF(ISNA(VLOOKUP($B43,'DO AN'!$B$11:$L$80,11,FALSE)),"",IF(VLOOKUP($B43,'DO AN'!$B$11:$L$80,11,FALSE)="","",VLOOKUP($B43,'DO AN'!$B$11:$L$80,11,FALSE)))))</f>
        <v>0</v>
      </c>
      <c r="AL43" s="183"/>
      <c r="AM43" s="719"/>
      <c r="AN43" s="720"/>
      <c r="AO43" s="182">
        <f>IF(OR($AN$6="",$AN$7=""),"",IF($B43="","",IF(ISNA(VLOOKUP($B43,'TH01'!$B$11:$O$80,14,FALSE)),"",VLOOKUP($B43,'TH01'!$B$11:$O$80,14,FALSE))))</f>
        <v>5</v>
      </c>
      <c r="AP43" s="183"/>
      <c r="AQ43" s="719"/>
      <c r="AR43" s="720"/>
      <c r="AS43" s="182">
        <f>IF(OR($AR$6="",$AR$7=""),"",IF($B43="","",IF(ISNA(VLOOKUP($B43,'TH02'!$B$11:$O$80,14,FALSE)),"",VLOOKUP($B43,'TH02'!$B$11:$O$80,14,FALSE))))</f>
        <v>6.2</v>
      </c>
      <c r="AT43" s="183"/>
      <c r="AU43" s="719"/>
      <c r="AV43" s="720"/>
      <c r="AW43" s="182" t="str">
        <f>IF(OR($AV$6="",$AV$7=""),"",IF($B43="","",IF(ISNA(VLOOKUP($B43,'TH03'!$B$11:$O$80,14,FALSE)),"",VLOOKUP($B43,'TH03'!$B$11:$O$80,14,FALSE))))</f>
        <v/>
      </c>
      <c r="AX43" s="183"/>
      <c r="AY43" s="719"/>
      <c r="AZ43" s="186">
        <f t="shared" si="6"/>
        <v>5.25</v>
      </c>
      <c r="BA43" s="186" t="str">
        <f t="shared" si="7"/>
        <v/>
      </c>
      <c r="BB43" s="187">
        <v>59</v>
      </c>
      <c r="BC43" s="188" t="str">
        <f t="shared" si="8"/>
        <v>TB Yếu</v>
      </c>
      <c r="BD43" s="188" t="str">
        <f t="shared" si="9"/>
        <v/>
      </c>
      <c r="BE43" s="188" t="str">
        <f t="shared" ref="BE43:BE72" si="89">IF(AND(BG43&gt;15,AZ43&gt;=7,BB43&gt;=70,ISBLANK(BP43)=TRUE,BQ43=0,CC43=0,COUNT(BR43:CB43)&gt;0,COUNT(CD43:CN43)&gt;0),"Xét KT&amp;HB","")</f>
        <v/>
      </c>
      <c r="BF43" s="186" t="str">
        <f t="shared" ref="BF43:BF74" si="90">IF($AZ43&gt;=4,"",IF(AND($AZ43&lt;4,$BA43="",COUNT($DB43:$DL43)=0),"Cảnh Báo",IF($BA43&lt;4,"Cảnh Báo","")))</f>
        <v/>
      </c>
      <c r="BG43" s="548">
        <f t="shared" si="2"/>
        <v>16</v>
      </c>
      <c r="BH43" s="188">
        <f t="shared" ref="BH43:BH74" si="91">IF($B43="","",IF(COUNT($CD43:$CN43=0),"",SUMIF($CD43:$CN43,"&lt;4",$CD$7:$CN$7)))</f>
        <v>1</v>
      </c>
      <c r="BI43" s="188">
        <f t="shared" si="10"/>
        <v>16</v>
      </c>
      <c r="BJ43" s="188">
        <f t="shared" si="11"/>
        <v>1</v>
      </c>
      <c r="BK43" s="186">
        <f t="shared" si="12"/>
        <v>5.58</v>
      </c>
      <c r="BL43" s="186" t="str">
        <f t="shared" si="13"/>
        <v>BT</v>
      </c>
      <c r="BM43" s="186">
        <f t="shared" si="14"/>
        <v>5.58</v>
      </c>
      <c r="BN43" s="186" t="str">
        <f t="shared" si="15"/>
        <v>BT</v>
      </c>
      <c r="BO43" s="551" t="str">
        <f t="shared" si="16"/>
        <v/>
      </c>
      <c r="BP43" s="187"/>
      <c r="BQ43" s="691">
        <f t="shared" si="17"/>
        <v>3</v>
      </c>
      <c r="BR43" s="521">
        <f t="shared" si="18"/>
        <v>5.2</v>
      </c>
      <c r="BS43" s="521">
        <f t="shared" si="19"/>
        <v>6</v>
      </c>
      <c r="BT43" s="521">
        <f t="shared" si="20"/>
        <v>9</v>
      </c>
      <c r="BU43" s="521">
        <f t="shared" si="21"/>
        <v>3.5</v>
      </c>
      <c r="BV43" s="521">
        <f t="shared" si="22"/>
        <v>7</v>
      </c>
      <c r="BW43" s="521">
        <f t="shared" si="23"/>
        <v>3</v>
      </c>
      <c r="BX43" s="521" t="str">
        <f t="shared" si="24"/>
        <v/>
      </c>
      <c r="BY43" s="521">
        <f t="shared" si="25"/>
        <v>0</v>
      </c>
      <c r="BZ43" s="521">
        <f t="shared" si="26"/>
        <v>5</v>
      </c>
      <c r="CA43" s="521">
        <f t="shared" si="27"/>
        <v>6.2</v>
      </c>
      <c r="CB43" s="521" t="str">
        <f t="shared" si="28"/>
        <v/>
      </c>
      <c r="CC43" s="522">
        <f t="shared" si="29"/>
        <v>1</v>
      </c>
      <c r="CD43" s="521">
        <f t="shared" si="30"/>
        <v>5.2</v>
      </c>
      <c r="CE43" s="521">
        <f t="shared" si="31"/>
        <v>5.2</v>
      </c>
      <c r="CF43" s="521">
        <f t="shared" si="32"/>
        <v>8.3000000000000007</v>
      </c>
      <c r="CG43" s="521">
        <f t="shared" si="33"/>
        <v>4</v>
      </c>
      <c r="CH43" s="521">
        <f t="shared" si="34"/>
        <v>6.1</v>
      </c>
      <c r="CI43" s="521">
        <f t="shared" si="35"/>
        <v>4.5999999999999996</v>
      </c>
      <c r="CJ43" s="521" t="str">
        <f t="shared" si="36"/>
        <v/>
      </c>
      <c r="CK43" s="521">
        <f t="shared" si="37"/>
        <v>0</v>
      </c>
      <c r="CL43" s="521">
        <f t="shared" si="38"/>
        <v>5</v>
      </c>
      <c r="CM43" s="521">
        <f t="shared" si="39"/>
        <v>6.2</v>
      </c>
      <c r="CN43" s="521" t="str">
        <f t="shared" si="40"/>
        <v/>
      </c>
      <c r="CO43" s="523">
        <f t="shared" si="41"/>
        <v>5.25</v>
      </c>
      <c r="CP43" s="524">
        <f t="shared" si="42"/>
        <v>5.2</v>
      </c>
      <c r="CQ43" s="524">
        <f t="shared" si="43"/>
        <v>5.2</v>
      </c>
      <c r="CR43" s="524">
        <f t="shared" si="44"/>
        <v>8.3000000000000007</v>
      </c>
      <c r="CS43" s="524">
        <f t="shared" si="45"/>
        <v>4</v>
      </c>
      <c r="CT43" s="524">
        <f t="shared" si="46"/>
        <v>6.1</v>
      </c>
      <c r="CU43" s="524">
        <f t="shared" si="47"/>
        <v>4.5999999999999996</v>
      </c>
      <c r="CV43" s="524" t="str">
        <f t="shared" si="48"/>
        <v/>
      </c>
      <c r="CW43" s="524" t="str">
        <f t="shared" si="49"/>
        <v/>
      </c>
      <c r="CX43" s="524">
        <f t="shared" si="50"/>
        <v>5</v>
      </c>
      <c r="CY43" s="524">
        <f t="shared" si="51"/>
        <v>6.2</v>
      </c>
      <c r="CZ43" s="524" t="str">
        <f t="shared" si="52"/>
        <v/>
      </c>
      <c r="DA43" s="525">
        <f t="shared" ref="DA43:DA74" si="92">IF($B43="","",IF(COUNT($CP43:$CZ43)=0,0,ROUND(SUMPRODUCT($CP43:$CZ43,$CP$7:$CZ$7)/SUMIF($CP43:$CZ43,"&gt;=4",$CP$7:$CZ$7),2)))</f>
        <v>5.58</v>
      </c>
      <c r="DB43" s="182" t="str">
        <f t="shared" si="53"/>
        <v/>
      </c>
      <c r="DC43" s="182" t="str">
        <f t="shared" si="54"/>
        <v/>
      </c>
      <c r="DD43" s="182" t="str">
        <f t="shared" si="55"/>
        <v/>
      </c>
      <c r="DE43" s="182" t="str">
        <f t="shared" si="56"/>
        <v/>
      </c>
      <c r="DF43" s="182" t="str">
        <f t="shared" si="57"/>
        <v/>
      </c>
      <c r="DG43" s="182" t="str">
        <f t="shared" si="58"/>
        <v/>
      </c>
      <c r="DH43" s="182" t="str">
        <f t="shared" si="59"/>
        <v/>
      </c>
      <c r="DI43" s="182" t="str">
        <f t="shared" si="60"/>
        <v/>
      </c>
      <c r="DJ43" s="182" t="str">
        <f t="shared" si="61"/>
        <v/>
      </c>
      <c r="DK43" s="182" t="str">
        <f t="shared" si="62"/>
        <v/>
      </c>
      <c r="DL43" s="536" t="str">
        <f t="shared" si="63"/>
        <v/>
      </c>
      <c r="DM43" s="533">
        <f t="shared" si="64"/>
        <v>5.2</v>
      </c>
      <c r="DN43" s="521">
        <f t="shared" si="65"/>
        <v>5.2</v>
      </c>
      <c r="DO43" s="521">
        <f t="shared" si="66"/>
        <v>8.3000000000000007</v>
      </c>
      <c r="DP43" s="521">
        <f t="shared" si="67"/>
        <v>4</v>
      </c>
      <c r="DQ43" s="521">
        <f t="shared" si="68"/>
        <v>6.1</v>
      </c>
      <c r="DR43" s="521">
        <f t="shared" si="69"/>
        <v>4.5999999999999996</v>
      </c>
      <c r="DS43" s="521" t="str">
        <f t="shared" si="70"/>
        <v/>
      </c>
      <c r="DT43" s="521">
        <f t="shared" si="71"/>
        <v>0</v>
      </c>
      <c r="DU43" s="521">
        <f t="shared" si="72"/>
        <v>5</v>
      </c>
      <c r="DV43" s="521">
        <f t="shared" si="73"/>
        <v>6.2</v>
      </c>
      <c r="DW43" s="521" t="str">
        <f t="shared" si="74"/>
        <v/>
      </c>
      <c r="DX43" s="538" t="str">
        <f t="shared" si="75"/>
        <v/>
      </c>
      <c r="DY43" s="540">
        <f t="shared" si="76"/>
        <v>5.2</v>
      </c>
      <c r="DZ43" s="540">
        <f t="shared" si="77"/>
        <v>5.2</v>
      </c>
      <c r="EA43" s="540">
        <f t="shared" si="78"/>
        <v>8.3000000000000007</v>
      </c>
      <c r="EB43" s="540">
        <f t="shared" si="79"/>
        <v>4</v>
      </c>
      <c r="EC43" s="540">
        <f t="shared" si="80"/>
        <v>6.1</v>
      </c>
      <c r="ED43" s="540">
        <f t="shared" si="81"/>
        <v>4.5999999999999996</v>
      </c>
      <c r="EE43" s="540" t="str">
        <f t="shared" si="82"/>
        <v/>
      </c>
      <c r="EF43" s="540" t="str">
        <f t="shared" si="83"/>
        <v/>
      </c>
      <c r="EG43" s="540">
        <f t="shared" si="84"/>
        <v>5</v>
      </c>
      <c r="EH43" s="540">
        <f t="shared" si="85"/>
        <v>6.2</v>
      </c>
      <c r="EI43" s="540" t="str">
        <f t="shared" si="86"/>
        <v/>
      </c>
      <c r="EJ43" s="545">
        <f t="shared" ref="EJ43:EJ74" si="93">IF($B43="","",IF(COUNT($DY43:$EI43)=0,0,ROUND(SUMPRODUCT($DY43:$EI43,$DY$7:$EI$7)/SUMIF($DY43:$EI43,"&gt;=4",$DY$7:$EI$7),2)))</f>
        <v>5.58</v>
      </c>
      <c r="EK43" s="723">
        <f t="shared" si="87"/>
        <v>5.25</v>
      </c>
      <c r="EL43" s="490" t="str">
        <f>IF(B43="","",IF(ISNA(VLOOKUP($B43,'TH-CANHBAO-KQHT-13-14'!$B$2:$I$936,8,0)&lt;&gt;0),VLOOKUP($B43,'TH-CANHBAO-KQHT-13-14'!$B$2:$I$936,8,0),IF(VLOOKUP($B43,'TH-CANHBAO-KQHT-13-14'!$B$2:$I$936,8,0)=0,"",VLOOKUP($B43,'TH-CANHBAO-KQHT-13-14'!$B$2:$I$936,8,0))))</f>
        <v/>
      </c>
      <c r="EM43" s="490" t="str">
        <f>IF($B43="","",IF(ISNA(VLOOKUP($B43,'TH-CANHBAO-KQHT-13-14'!$B$2:$J$936,9,0)&lt;&gt;0),VLOOKUP($B43,'TH-CANHBAO-KQHT-13-14'!$B$2:$J$936,8,0),IF(VLOOKUP($B43,'TH-CANHBAO-KQHT-13-14'!$B$2:$J$936,9,0)=0,"",VLOOKUP($B43,'TH-CANHBAO-KQHT-13-14'!$B$2:$J$936,9,0))))</f>
        <v/>
      </c>
      <c r="EN43" s="490" t="e">
        <f>IF($B43="","",IF($B43=HKI!#REF!,HKI!#REF!,""))</f>
        <v>#REF!</v>
      </c>
      <c r="EO43" s="490" t="str">
        <f t="shared" si="88"/>
        <v/>
      </c>
    </row>
    <row r="44" spans="1:145" s="190" customFormat="1" ht="30" customHeight="1">
      <c r="A44" s="774">
        <f>IF($B44="","",SUBTOTAL(3,$B$11:B44))</f>
        <v>34</v>
      </c>
      <c r="B44" s="97" t="s">
        <v>1767</v>
      </c>
      <c r="C44" s="176" t="str">
        <f>IF($B44="","",VLOOKUP($B44,'DS LOP HKII'!$B$2:$D$936,2,0))</f>
        <v>Mai Đình</v>
      </c>
      <c r="D44" s="177" t="str">
        <f>IF($B44="","",VLOOKUP($B44,'DS LOP HKII'!$B$2:$D$936,3,0))</f>
        <v>Luyện</v>
      </c>
      <c r="E44" s="178"/>
      <c r="F44" s="179"/>
      <c r="G44" s="180">
        <v>16</v>
      </c>
      <c r="H44" s="181">
        <f>IF(OR($H$6="",$H$7=""),"",IF($B44="","",IF(ISNA(VLOOKUP($B44,'LT01'!$B$11:$M$80,12,FALSE)),"",IF(VLOOKUP($B44,'LT01'!$B$11:$M$80,12,FALSE)="","",VLOOKUP($B44,'LT01'!$B$11:$M$80,12,FALSE)))))</f>
        <v>3.6</v>
      </c>
      <c r="I44" s="182">
        <f>IF(OR($H$6="",$H$7=""),"",IF($B44="","",IF(ISNA(VLOOKUP($B44,'LT01'!$B$11:$N$80,13,FALSE)),"",VLOOKUP($B44,'LT01'!$B$11:$N$80,13,FALSE))))</f>
        <v>4.7</v>
      </c>
      <c r="J44" s="183"/>
      <c r="K44" s="184" t="str">
        <f>IF(OR($H$6="",$H$7=""),"",IF($B44="","",IF(ISNA(VLOOKUP($B44,'LT01'!$B$11:$Q$80,16,FALSE)),"",IF(VLOOKUP($B44,'LT01'!$B$11:$Q$80,16,FALSE)="","",VLOOKUP($B44,'LT01'!$B$11:$Q$80,16,FALSE)))))</f>
        <v/>
      </c>
      <c r="L44" s="185">
        <f>IF(OR($L$6="",$L$7=""),"",IF($B44="","",IF(ISNA(VLOOKUP($B44,'LT02'!$B$11:$M$80,12,FALSE)),"",IF(VLOOKUP($B44,'LT02'!$B$11:$M$80,12,FALSE)="","",VLOOKUP($B44,'LT02'!$B$11:$M$80,12,FALSE)))))</f>
        <v>6</v>
      </c>
      <c r="M44" s="182">
        <f>IF(OR($L$6="",$L$7=""),"",IF($B44="","",IF(ISNA(VLOOKUP($B44,'LT02'!$B$11:$N$80,13,FALSE)),"",VLOOKUP($B44,'LT02'!$B$11:$N$80,13,FALSE))))</f>
        <v>5.2</v>
      </c>
      <c r="N44" s="183"/>
      <c r="O44" s="184" t="str">
        <f>IF(OR($L$6="",$L$7=""),"",IF($B44="","",IF(ISNA(VLOOKUP($B44,'LT02'!$B$11:$Q$80,16,FALSE)),"",VLOOKUP($B44,'LT02'!$B$11:$Q$80,16,FALSE))))</f>
        <v/>
      </c>
      <c r="P44" s="185">
        <f>IF(OR($P$6="",$P$7=""),"",IF($B44="","",IF(ISNA(VLOOKUP($B44,'LT03'!$B$11:$M$80,12,FALSE)),"",IF(VLOOKUP($B44,'LT03'!$B$11:$M$80,12,FALSE)="","",VLOOKUP($B44,'LT03'!$B$11:$M$80,12,FALSE)))))</f>
        <v>0</v>
      </c>
      <c r="Q44" s="182">
        <f>IF(OR($P$6="",$P$7=""),"",IF($B44="","",IF(ISNA(VLOOKUP($B44,'LT03'!$B$11:$N$80,13,FALSE)),"",VLOOKUP($B44,'LT03'!$B$11:$N$80,13,FALSE))))</f>
        <v>2.2000000000000002</v>
      </c>
      <c r="R44" s="183"/>
      <c r="S44" s="184" t="str">
        <f>IF(OR($P$6="",$P$7=""),"",IF($B44="","",IF(ISNA(VLOOKUP($B44,'LT03'!$B$11:$Q$80,16,FALSE)),"",VLOOKUP($B44,'LT03'!$B$11:$Q$80,16,FALSE))))</f>
        <v/>
      </c>
      <c r="T44" s="185">
        <f>IF(OR($T$6="",$T$7=""),"",IF($B44="","",IF(ISNA(VLOOKUP($B44,'LT04'!$B$11:$M$80,12,FALSE)),"",IF(VLOOKUP($B44,'LT04'!$B$11:$M$80,12,FALSE)="","",VLOOKUP($B44,'LT04'!$B$11:$M$80,12,FALSE)))))</f>
        <v>3.5</v>
      </c>
      <c r="U44" s="182">
        <f>IF(OR($T$6="",$T$7=""),"",IF($B44="","",IF(ISNA(VLOOKUP($B44,'LT04'!$B$11:$N$80,13,FALSE)),"",VLOOKUP($B44,'LT04'!$B$11:$N$80,13,FALSE))))</f>
        <v>4</v>
      </c>
      <c r="V44" s="183"/>
      <c r="W44" s="184" t="str">
        <f>IF(OR($T$6="",$T$7=""),"",IF($B44="","",IF(ISNA(VLOOKUP($B44,'LT04'!$B$11:$Q$80,16,FALSE)),"",VLOOKUP($B44,'LT04'!$B$11:$Q$80,16,FALSE))))</f>
        <v/>
      </c>
      <c r="X44" s="185">
        <f>IF(OR($X$6="",$X$7=""),"",IF($B44="","",IF(ISNA(VLOOKUP($B44,'LT05'!$B$11:$M$80,12,FALSE)),"",IF(VLOOKUP($B44,'LT05'!$B$11:$M$80,12,FALSE)="","",VLOOKUP($B44,'LT05'!$B$11:$M$80,12,FALSE)))))</f>
        <v>5.3</v>
      </c>
      <c r="Y44" s="182">
        <f>IF(OR($X$6="",$X$7=""),"",IF($B44="","",IF(ISNA(VLOOKUP($B44,'LT05'!$B$11:$N$80,13,FALSE)),"",VLOOKUP($B44,'LT05'!$B$11:$N$80,13,FALSE))))</f>
        <v>5.5</v>
      </c>
      <c r="Z44" s="183"/>
      <c r="AA44" s="184" t="str">
        <f>IF(OR($X$6="",$X$7=""),"",IF($B44="","",IF(ISNA(VLOOKUP($B44,'LT05'!$B$11:$Q$80,16,FALSE)),"",VLOOKUP($B44,'LT05'!$B$11:$Q$80,16,FALSE))))</f>
        <v/>
      </c>
      <c r="AB44" s="185">
        <f>IF(OR($AB$6="",$AB$7=""),"",IF($B44="","",IF(ISNA(VLOOKUP($B44,'LT06'!$B$11:$M$80,12,FALSE)),"",IF(VLOOKUP($B44,'LT06'!$B$11:$M$80,12,FALSE)="","",VLOOKUP($B44,'LT06'!$B$11:$M$80,12,FALSE)))))</f>
        <v>3.5</v>
      </c>
      <c r="AC44" s="182">
        <f>IF(OR($AB$6="",$AB$7=""),"",IF($B44="","",IF(ISNA(VLOOKUP($B44,'LT06'!$B$11:$N$80,13,FALSE)),"",VLOOKUP($B44,'LT06'!$B$11:$N$80,13,FALSE))))</f>
        <v>4</v>
      </c>
      <c r="AD44" s="183"/>
      <c r="AE44" s="184" t="str">
        <f>IF(OR($AB$6="",$AB$7=""),"",IF($B44="","",IF(ISNA(VLOOKUP($B44,'LT06'!$B$11:$Q$80,16,FALSE)),"",VLOOKUP($B44,'LT06'!$B$11:$Q$80,16,FALSE))))</f>
        <v/>
      </c>
      <c r="AF44" s="185" t="str">
        <f>IF(OR($AF$6="",$AF$7=""),"",IF($B44="","",IF(ISNA(VLOOKUP($B44,'LT07'!$B$11:$M$80,12,FALSE)),"",IF(VLOOKUP($B44,'LT07'!$B$11:$M$80,12,FALSE)="","",VLOOKUP($B44,'LT07'!$B$11:$M$80,12,FALSE)))))</f>
        <v/>
      </c>
      <c r="AG44" s="182" t="str">
        <f>IF(OR($AF$6="",$AF$7=""),"",IF($B44="","",IF(ISNA(VLOOKUP($B44,'LT07'!$B$11:$N$80,13,FALSE)),"",VLOOKUP($B44,'LT07'!$B$11:$N$80,13,FALSE))))</f>
        <v/>
      </c>
      <c r="AH44" s="183"/>
      <c r="AI44" s="184" t="str">
        <f>IF(OR($AF$6="",$AF$7=""),"",IF($B44="","",IF(ISNA(VLOOKUP($B44,'LT07'!$B$11:$Q$80,16,FALSE)),"",VLOOKUP($B44,'LT07'!$B$11:$Q$80,16,FALSE))))</f>
        <v/>
      </c>
      <c r="AJ44" s="720"/>
      <c r="AK44" s="182">
        <f>IF(OR($AJ$6="",$AJ$7=""),"",IF($B44="","",IF(ISNA(VLOOKUP($B44,'DO AN'!$B$11:$L$80,11,FALSE)),"",IF(VLOOKUP($B44,'DO AN'!$B$11:$L$80,11,FALSE)="","",VLOOKUP($B44,'DO AN'!$B$11:$L$80,11,FALSE)))))</f>
        <v>8.5</v>
      </c>
      <c r="AL44" s="183"/>
      <c r="AM44" s="719"/>
      <c r="AN44" s="720"/>
      <c r="AO44" s="182">
        <f>IF(OR($AN$6="",$AN$7=""),"",IF($B44="","",IF(ISNA(VLOOKUP($B44,'TH01'!$B$11:$O$80,14,FALSE)),"",VLOOKUP($B44,'TH01'!$B$11:$O$80,14,FALSE))))</f>
        <v>4</v>
      </c>
      <c r="AP44" s="183"/>
      <c r="AQ44" s="719"/>
      <c r="AR44" s="720"/>
      <c r="AS44" s="182">
        <f>IF(OR($AR$6="",$AR$7=""),"",IF($B44="","",IF(ISNA(VLOOKUP($B44,'TH02'!$B$11:$O$80,14,FALSE)),"",VLOOKUP($B44,'TH02'!$B$11:$O$80,14,FALSE))))</f>
        <v>5</v>
      </c>
      <c r="AT44" s="183"/>
      <c r="AU44" s="719"/>
      <c r="AV44" s="720"/>
      <c r="AW44" s="182" t="str">
        <f>IF(OR($AV$6="",$AV$7=""),"",IF($B44="","",IF(ISNA(VLOOKUP($B44,'TH03'!$B$11:$O$80,14,FALSE)),"",VLOOKUP($B44,'TH03'!$B$11:$O$80,14,FALSE))))</f>
        <v/>
      </c>
      <c r="AX44" s="183"/>
      <c r="AY44" s="719"/>
      <c r="AZ44" s="186">
        <f t="shared" si="6"/>
        <v>4.57</v>
      </c>
      <c r="BA44" s="186" t="str">
        <f t="shared" si="7"/>
        <v/>
      </c>
      <c r="BB44" s="187">
        <v>27</v>
      </c>
      <c r="BC44" s="188" t="str">
        <f t="shared" si="8"/>
        <v>TB Yếu</v>
      </c>
      <c r="BD44" s="188" t="str">
        <f t="shared" si="9"/>
        <v/>
      </c>
      <c r="BE44" s="188" t="str">
        <f t="shared" si="89"/>
        <v/>
      </c>
      <c r="BF44" s="186" t="str">
        <f t="shared" si="90"/>
        <v/>
      </c>
      <c r="BG44" s="548">
        <f t="shared" si="2"/>
        <v>15</v>
      </c>
      <c r="BH44" s="188">
        <f t="shared" si="91"/>
        <v>2</v>
      </c>
      <c r="BI44" s="188">
        <f t="shared" si="10"/>
        <v>15</v>
      </c>
      <c r="BJ44" s="188">
        <f t="shared" si="11"/>
        <v>2</v>
      </c>
      <c r="BK44" s="186">
        <f t="shared" si="12"/>
        <v>4.8899999999999997</v>
      </c>
      <c r="BL44" s="186" t="str">
        <f t="shared" si="13"/>
        <v>Yếu</v>
      </c>
      <c r="BM44" s="186">
        <f t="shared" si="14"/>
        <v>4.8899999999999997</v>
      </c>
      <c r="BN44" s="186" t="str">
        <f t="shared" si="15"/>
        <v>Yếu</v>
      </c>
      <c r="BO44" s="551" t="str">
        <f t="shared" si="16"/>
        <v/>
      </c>
      <c r="BP44" s="187"/>
      <c r="BQ44" s="691">
        <f t="shared" si="17"/>
        <v>5</v>
      </c>
      <c r="BR44" s="521">
        <f t="shared" si="18"/>
        <v>3.6</v>
      </c>
      <c r="BS44" s="521">
        <f t="shared" si="19"/>
        <v>6</v>
      </c>
      <c r="BT44" s="521">
        <f t="shared" si="20"/>
        <v>0</v>
      </c>
      <c r="BU44" s="521">
        <f t="shared" si="21"/>
        <v>3.5</v>
      </c>
      <c r="BV44" s="521">
        <f t="shared" si="22"/>
        <v>5.3</v>
      </c>
      <c r="BW44" s="521">
        <f t="shared" si="23"/>
        <v>3.5</v>
      </c>
      <c r="BX44" s="521" t="str">
        <f t="shared" si="24"/>
        <v/>
      </c>
      <c r="BY44" s="521">
        <f t="shared" si="25"/>
        <v>8.5</v>
      </c>
      <c r="BZ44" s="521">
        <f t="shared" si="26"/>
        <v>4</v>
      </c>
      <c r="CA44" s="521">
        <f t="shared" si="27"/>
        <v>5</v>
      </c>
      <c r="CB44" s="521" t="str">
        <f t="shared" si="28"/>
        <v/>
      </c>
      <c r="CC44" s="522">
        <f t="shared" si="29"/>
        <v>1</v>
      </c>
      <c r="CD44" s="521">
        <f t="shared" si="30"/>
        <v>4.7</v>
      </c>
      <c r="CE44" s="521">
        <f t="shared" si="31"/>
        <v>5.2</v>
      </c>
      <c r="CF44" s="521">
        <f t="shared" si="32"/>
        <v>2.2000000000000002</v>
      </c>
      <c r="CG44" s="521">
        <f t="shared" si="33"/>
        <v>4</v>
      </c>
      <c r="CH44" s="521">
        <f t="shared" si="34"/>
        <v>5.5</v>
      </c>
      <c r="CI44" s="521">
        <f t="shared" si="35"/>
        <v>4</v>
      </c>
      <c r="CJ44" s="521" t="str">
        <f t="shared" si="36"/>
        <v/>
      </c>
      <c r="CK44" s="521">
        <f t="shared" si="37"/>
        <v>8.5</v>
      </c>
      <c r="CL44" s="521">
        <f t="shared" si="38"/>
        <v>4</v>
      </c>
      <c r="CM44" s="521">
        <f t="shared" si="39"/>
        <v>5</v>
      </c>
      <c r="CN44" s="521" t="str">
        <f t="shared" si="40"/>
        <v/>
      </c>
      <c r="CO44" s="523">
        <f t="shared" si="41"/>
        <v>4.57</v>
      </c>
      <c r="CP44" s="524">
        <f t="shared" si="42"/>
        <v>4.7</v>
      </c>
      <c r="CQ44" s="524">
        <f t="shared" si="43"/>
        <v>5.2</v>
      </c>
      <c r="CR44" s="524" t="str">
        <f t="shared" si="44"/>
        <v/>
      </c>
      <c r="CS44" s="524">
        <f t="shared" si="45"/>
        <v>4</v>
      </c>
      <c r="CT44" s="524">
        <f t="shared" si="46"/>
        <v>5.5</v>
      </c>
      <c r="CU44" s="524">
        <f t="shared" si="47"/>
        <v>4</v>
      </c>
      <c r="CV44" s="524" t="str">
        <f t="shared" si="48"/>
        <v/>
      </c>
      <c r="CW44" s="524">
        <f t="shared" si="49"/>
        <v>8.5</v>
      </c>
      <c r="CX44" s="524">
        <f t="shared" si="50"/>
        <v>4</v>
      </c>
      <c r="CY44" s="524">
        <f t="shared" si="51"/>
        <v>5</v>
      </c>
      <c r="CZ44" s="524" t="str">
        <f t="shared" si="52"/>
        <v/>
      </c>
      <c r="DA44" s="525">
        <f t="shared" si="92"/>
        <v>4.8899999999999997</v>
      </c>
      <c r="DB44" s="182" t="str">
        <f t="shared" si="53"/>
        <v/>
      </c>
      <c r="DC44" s="182" t="str">
        <f t="shared" si="54"/>
        <v/>
      </c>
      <c r="DD44" s="182" t="str">
        <f t="shared" si="55"/>
        <v/>
      </c>
      <c r="DE44" s="182" t="str">
        <f t="shared" si="56"/>
        <v/>
      </c>
      <c r="DF44" s="182" t="str">
        <f t="shared" si="57"/>
        <v/>
      </c>
      <c r="DG44" s="182" t="str">
        <f t="shared" si="58"/>
        <v/>
      </c>
      <c r="DH44" s="182" t="str">
        <f t="shared" si="59"/>
        <v/>
      </c>
      <c r="DI44" s="182" t="str">
        <f t="shared" si="60"/>
        <v/>
      </c>
      <c r="DJ44" s="182" t="str">
        <f t="shared" si="61"/>
        <v/>
      </c>
      <c r="DK44" s="182" t="str">
        <f t="shared" si="62"/>
        <v/>
      </c>
      <c r="DL44" s="536" t="str">
        <f t="shared" si="63"/>
        <v/>
      </c>
      <c r="DM44" s="533">
        <f t="shared" si="64"/>
        <v>4.7</v>
      </c>
      <c r="DN44" s="521">
        <f t="shared" si="65"/>
        <v>5.2</v>
      </c>
      <c r="DO44" s="521">
        <f t="shared" si="66"/>
        <v>2.2000000000000002</v>
      </c>
      <c r="DP44" s="521">
        <f t="shared" si="67"/>
        <v>4</v>
      </c>
      <c r="DQ44" s="521">
        <f t="shared" si="68"/>
        <v>5.5</v>
      </c>
      <c r="DR44" s="521">
        <f t="shared" si="69"/>
        <v>4</v>
      </c>
      <c r="DS44" s="521" t="str">
        <f t="shared" si="70"/>
        <v/>
      </c>
      <c r="DT44" s="521">
        <f t="shared" si="71"/>
        <v>8.5</v>
      </c>
      <c r="DU44" s="521">
        <f t="shared" si="72"/>
        <v>4</v>
      </c>
      <c r="DV44" s="521">
        <f t="shared" si="73"/>
        <v>5</v>
      </c>
      <c r="DW44" s="521" t="str">
        <f t="shared" si="74"/>
        <v/>
      </c>
      <c r="DX44" s="538" t="str">
        <f t="shared" si="75"/>
        <v/>
      </c>
      <c r="DY44" s="540">
        <f t="shared" si="76"/>
        <v>4.7</v>
      </c>
      <c r="DZ44" s="540">
        <f t="shared" si="77"/>
        <v>5.2</v>
      </c>
      <c r="EA44" s="540" t="str">
        <f t="shared" si="78"/>
        <v/>
      </c>
      <c r="EB44" s="540">
        <f t="shared" si="79"/>
        <v>4</v>
      </c>
      <c r="EC44" s="540">
        <f t="shared" si="80"/>
        <v>5.5</v>
      </c>
      <c r="ED44" s="540">
        <f t="shared" si="81"/>
        <v>4</v>
      </c>
      <c r="EE44" s="540" t="str">
        <f t="shared" si="82"/>
        <v/>
      </c>
      <c r="EF44" s="540">
        <f t="shared" si="83"/>
        <v>8.5</v>
      </c>
      <c r="EG44" s="540">
        <f t="shared" si="84"/>
        <v>4</v>
      </c>
      <c r="EH44" s="540">
        <f t="shared" si="85"/>
        <v>5</v>
      </c>
      <c r="EI44" s="540" t="str">
        <f t="shared" si="86"/>
        <v/>
      </c>
      <c r="EJ44" s="545">
        <f t="shared" si="93"/>
        <v>4.8899999999999997</v>
      </c>
      <c r="EK44" s="723">
        <f t="shared" si="87"/>
        <v>4.57</v>
      </c>
      <c r="EL44" s="490" t="str">
        <f>IF(B44="","",IF(ISNA(VLOOKUP($B44,'TH-CANHBAO-KQHT-13-14'!$B$2:$I$936,8,0)&lt;&gt;0),VLOOKUP($B44,'TH-CANHBAO-KQHT-13-14'!$B$2:$I$936,8,0),IF(VLOOKUP($B44,'TH-CANHBAO-KQHT-13-14'!$B$2:$I$936,8,0)=0,"",VLOOKUP($B44,'TH-CANHBAO-KQHT-13-14'!$B$2:$I$936,8,0))))</f>
        <v/>
      </c>
      <c r="EM44" s="490" t="str">
        <f>IF($B44="","",IF(ISNA(VLOOKUP($B44,'TH-CANHBAO-KQHT-13-14'!$B$2:$J$936,9,0)&lt;&gt;0),VLOOKUP($B44,'TH-CANHBAO-KQHT-13-14'!$B$2:$J$936,8,0),IF(VLOOKUP($B44,'TH-CANHBAO-KQHT-13-14'!$B$2:$J$936,9,0)=0,"",VLOOKUP($B44,'TH-CANHBAO-KQHT-13-14'!$B$2:$J$936,9,0))))</f>
        <v/>
      </c>
      <c r="EN44" s="490" t="e">
        <f>IF($B44="","",IF($B44=HKI!#REF!,HKI!#REF!,""))</f>
        <v>#REF!</v>
      </c>
      <c r="EO44" s="490" t="str">
        <f t="shared" si="88"/>
        <v/>
      </c>
    </row>
    <row r="45" spans="1:145" s="190" customFormat="1" ht="30" customHeight="1">
      <c r="A45" s="774">
        <f>IF($B45="","",SUBTOTAL(3,$B$11:B45))</f>
        <v>35</v>
      </c>
      <c r="B45" s="97" t="s">
        <v>1771</v>
      </c>
      <c r="C45" s="176" t="str">
        <f>IF($B45="","",VLOOKUP($B45,'DS LOP HKII'!$B$2:$D$936,2,0))</f>
        <v>Võ Hoài</v>
      </c>
      <c r="D45" s="177" t="str">
        <f>IF($B45="","",VLOOKUP($B45,'DS LOP HKII'!$B$2:$D$936,3,0))</f>
        <v>Nam</v>
      </c>
      <c r="E45" s="178"/>
      <c r="F45" s="179"/>
      <c r="G45" s="180">
        <v>5</v>
      </c>
      <c r="H45" s="181">
        <f>IF(OR($H$6="",$H$7=""),"",IF($B45="","",IF(ISNA(VLOOKUP($B45,'LT01'!$B$11:$M$80,12,FALSE)),"",IF(VLOOKUP($B45,'LT01'!$B$11:$M$80,12,FALSE)="","",VLOOKUP($B45,'LT01'!$B$11:$M$80,12,FALSE)))))</f>
        <v>8</v>
      </c>
      <c r="I45" s="182">
        <f>IF(OR($H$6="",$H$7=""),"",IF($B45="","",IF(ISNA(VLOOKUP($B45,'LT01'!$B$11:$N$80,13,FALSE)),"",VLOOKUP($B45,'LT01'!$B$11:$N$80,13,FALSE))))</f>
        <v>8.5</v>
      </c>
      <c r="J45" s="183"/>
      <c r="K45" s="184" t="str">
        <f>IF(OR($H$6="",$H$7=""),"",IF($B45="","",IF(ISNA(VLOOKUP($B45,'LT01'!$B$11:$Q$80,16,FALSE)),"",IF(VLOOKUP($B45,'LT01'!$B$11:$Q$80,16,FALSE)="","",VLOOKUP($B45,'LT01'!$B$11:$Q$80,16,FALSE)))))</f>
        <v/>
      </c>
      <c r="L45" s="185">
        <f>IF(OR($L$6="",$L$7=""),"",IF($B45="","",IF(ISNA(VLOOKUP($B45,'LT02'!$B$11:$M$80,12,FALSE)),"",IF(VLOOKUP($B45,'LT02'!$B$11:$M$80,12,FALSE)="","",VLOOKUP($B45,'LT02'!$B$11:$M$80,12,FALSE)))))</f>
        <v>7</v>
      </c>
      <c r="M45" s="182">
        <f>IF(OR($L$6="",$L$7=""),"",IF($B45="","",IF(ISNA(VLOOKUP($B45,'LT02'!$B$11:$N$80,13,FALSE)),"",VLOOKUP($B45,'LT02'!$B$11:$N$80,13,FALSE))))</f>
        <v>5.6</v>
      </c>
      <c r="N45" s="183"/>
      <c r="O45" s="184" t="str">
        <f>IF(OR($L$6="",$L$7=""),"",IF($B45="","",IF(ISNA(VLOOKUP($B45,'LT02'!$B$11:$Q$80,16,FALSE)),"",VLOOKUP($B45,'LT02'!$B$11:$Q$80,16,FALSE))))</f>
        <v/>
      </c>
      <c r="P45" s="185">
        <f>IF(OR($P$6="",$P$7=""),"",IF($B45="","",IF(ISNA(VLOOKUP($B45,'LT03'!$B$11:$M$80,12,FALSE)),"",IF(VLOOKUP($B45,'LT03'!$B$11:$M$80,12,FALSE)="","",VLOOKUP($B45,'LT03'!$B$11:$M$80,12,FALSE)))))</f>
        <v>9</v>
      </c>
      <c r="Q45" s="182">
        <f>IF(OR($P$6="",$P$7=""),"",IF($B45="","",IF(ISNA(VLOOKUP($B45,'LT03'!$B$11:$N$80,13,FALSE)),"",VLOOKUP($B45,'LT03'!$B$11:$N$80,13,FALSE))))</f>
        <v>8.4</v>
      </c>
      <c r="R45" s="183"/>
      <c r="S45" s="184" t="str">
        <f>IF(OR($P$6="",$P$7=""),"",IF($B45="","",IF(ISNA(VLOOKUP($B45,'LT03'!$B$11:$Q$80,16,FALSE)),"",VLOOKUP($B45,'LT03'!$B$11:$Q$80,16,FALSE))))</f>
        <v/>
      </c>
      <c r="T45" s="185">
        <f>IF(OR($T$6="",$T$7=""),"",IF($B45="","",IF(ISNA(VLOOKUP($B45,'LT04'!$B$11:$M$80,12,FALSE)),"",IF(VLOOKUP($B45,'LT04'!$B$11:$M$80,12,FALSE)="","",VLOOKUP($B45,'LT04'!$B$11:$M$80,12,FALSE)))))</f>
        <v>5.5</v>
      </c>
      <c r="U45" s="182">
        <f>IF(OR($T$6="",$T$7=""),"",IF($B45="","",IF(ISNA(VLOOKUP($B45,'LT04'!$B$11:$N$80,13,FALSE)),"",VLOOKUP($B45,'LT04'!$B$11:$N$80,13,FALSE))))</f>
        <v>5.2</v>
      </c>
      <c r="V45" s="183"/>
      <c r="W45" s="184" t="str">
        <f>IF(OR($T$6="",$T$7=""),"",IF($B45="","",IF(ISNA(VLOOKUP($B45,'LT04'!$B$11:$Q$80,16,FALSE)),"",VLOOKUP($B45,'LT04'!$B$11:$Q$80,16,FALSE))))</f>
        <v/>
      </c>
      <c r="X45" s="185">
        <f>IF(OR($X$6="",$X$7=""),"",IF($B45="","",IF(ISNA(VLOOKUP($B45,'LT05'!$B$11:$M$80,12,FALSE)),"",IF(VLOOKUP($B45,'LT05'!$B$11:$M$80,12,FALSE)="","",VLOOKUP($B45,'LT05'!$B$11:$M$80,12,FALSE)))))</f>
        <v>7.8</v>
      </c>
      <c r="Y45" s="182">
        <f>IF(OR($X$6="",$X$7=""),"",IF($B45="","",IF(ISNA(VLOOKUP($B45,'LT05'!$B$11:$N$80,13,FALSE)),"",VLOOKUP($B45,'LT05'!$B$11:$N$80,13,FALSE))))</f>
        <v>6.6</v>
      </c>
      <c r="Z45" s="183"/>
      <c r="AA45" s="184" t="str">
        <f>IF(OR($X$6="",$X$7=""),"",IF($B45="","",IF(ISNA(VLOOKUP($B45,'LT05'!$B$11:$Q$80,16,FALSE)),"",VLOOKUP($B45,'LT05'!$B$11:$Q$80,16,FALSE))))</f>
        <v/>
      </c>
      <c r="AB45" s="185">
        <f>IF(OR($AB$6="",$AB$7=""),"",IF($B45="","",IF(ISNA(VLOOKUP($B45,'LT06'!$B$11:$M$80,12,FALSE)),"",IF(VLOOKUP($B45,'LT06'!$B$11:$M$80,12,FALSE)="","",VLOOKUP($B45,'LT06'!$B$11:$M$80,12,FALSE)))))</f>
        <v>2.2999999999999998</v>
      </c>
      <c r="AC45" s="182">
        <f>IF(OR($AB$6="",$AB$7=""),"",IF($B45="","",IF(ISNA(VLOOKUP($B45,'LT06'!$B$11:$N$80,13,FALSE)),"",VLOOKUP($B45,'LT06'!$B$11:$N$80,13,FALSE))))</f>
        <v>3.7</v>
      </c>
      <c r="AD45" s="183"/>
      <c r="AE45" s="184" t="str">
        <f>IF(OR($AB$6="",$AB$7=""),"",IF($B45="","",IF(ISNA(VLOOKUP($B45,'LT06'!$B$11:$Q$80,16,FALSE)),"",VLOOKUP($B45,'LT06'!$B$11:$Q$80,16,FALSE))))</f>
        <v/>
      </c>
      <c r="AF45" s="185" t="str">
        <f>IF(OR($AF$6="",$AF$7=""),"",IF($B45="","",IF(ISNA(VLOOKUP($B45,'LT07'!$B$11:$M$80,12,FALSE)),"",IF(VLOOKUP($B45,'LT07'!$B$11:$M$80,12,FALSE)="","",VLOOKUP($B45,'LT07'!$B$11:$M$80,12,FALSE)))))</f>
        <v/>
      </c>
      <c r="AG45" s="182" t="str">
        <f>IF(OR($AF$6="",$AF$7=""),"",IF($B45="","",IF(ISNA(VLOOKUP($B45,'LT07'!$B$11:$N$80,13,FALSE)),"",VLOOKUP($B45,'LT07'!$B$11:$N$80,13,FALSE))))</f>
        <v/>
      </c>
      <c r="AH45" s="183"/>
      <c r="AI45" s="184" t="str">
        <f>IF(OR($AF$6="",$AF$7=""),"",IF($B45="","",IF(ISNA(VLOOKUP($B45,'LT07'!$B$11:$Q$80,16,FALSE)),"",VLOOKUP($B45,'LT07'!$B$11:$Q$80,16,FALSE))))</f>
        <v/>
      </c>
      <c r="AJ45" s="720"/>
      <c r="AK45" s="182">
        <f>IF(OR($AJ$6="",$AJ$7=""),"",IF($B45="","",IF(ISNA(VLOOKUP($B45,'DO AN'!$B$11:$L$80,11,FALSE)),"",IF(VLOOKUP($B45,'DO AN'!$B$11:$L$80,11,FALSE)="","",VLOOKUP($B45,'DO AN'!$B$11:$L$80,11,FALSE)))))</f>
        <v>5.5</v>
      </c>
      <c r="AL45" s="183"/>
      <c r="AM45" s="719"/>
      <c r="AN45" s="720"/>
      <c r="AO45" s="182">
        <f>IF(OR($AN$6="",$AN$7=""),"",IF($B45="","",IF(ISNA(VLOOKUP($B45,'TH01'!$B$11:$O$80,14,FALSE)),"",VLOOKUP($B45,'TH01'!$B$11:$O$80,14,FALSE))))</f>
        <v>4.5</v>
      </c>
      <c r="AP45" s="183"/>
      <c r="AQ45" s="719"/>
      <c r="AR45" s="720"/>
      <c r="AS45" s="182">
        <f>IF(OR($AR$6="",$AR$7=""),"",IF($B45="","",IF(ISNA(VLOOKUP($B45,'TH02'!$B$11:$O$80,14,FALSE)),"",VLOOKUP($B45,'TH02'!$B$11:$O$80,14,FALSE))))</f>
        <v>5.8</v>
      </c>
      <c r="AT45" s="183"/>
      <c r="AU45" s="719"/>
      <c r="AV45" s="720"/>
      <c r="AW45" s="182" t="str">
        <f>IF(OR($AV$6="",$AV$7=""),"",IF($B45="","",IF(ISNA(VLOOKUP($B45,'TH03'!$B$11:$O$80,14,FALSE)),"",VLOOKUP($B45,'TH03'!$B$11:$O$80,14,FALSE))))</f>
        <v/>
      </c>
      <c r="AX45" s="183"/>
      <c r="AY45" s="719"/>
      <c r="AZ45" s="186">
        <f t="shared" si="6"/>
        <v>6.01</v>
      </c>
      <c r="BA45" s="186" t="str">
        <f t="shared" si="7"/>
        <v/>
      </c>
      <c r="BB45" s="187">
        <v>49</v>
      </c>
      <c r="BC45" s="188" t="str">
        <f t="shared" si="8"/>
        <v>T.Bình</v>
      </c>
      <c r="BD45" s="188" t="str">
        <f t="shared" si="9"/>
        <v/>
      </c>
      <c r="BE45" s="188" t="str">
        <f t="shared" si="89"/>
        <v/>
      </c>
      <c r="BF45" s="186" t="str">
        <f t="shared" si="90"/>
        <v/>
      </c>
      <c r="BG45" s="548">
        <f t="shared" si="2"/>
        <v>15</v>
      </c>
      <c r="BH45" s="188">
        <f t="shared" si="91"/>
        <v>2</v>
      </c>
      <c r="BI45" s="188">
        <f t="shared" si="10"/>
        <v>15</v>
      </c>
      <c r="BJ45" s="188">
        <f t="shared" si="11"/>
        <v>2</v>
      </c>
      <c r="BK45" s="186">
        <f t="shared" si="12"/>
        <v>6.31</v>
      </c>
      <c r="BL45" s="186" t="str">
        <f t="shared" si="13"/>
        <v>BT</v>
      </c>
      <c r="BM45" s="186">
        <f t="shared" si="14"/>
        <v>6.31</v>
      </c>
      <c r="BN45" s="186" t="str">
        <f t="shared" si="15"/>
        <v>BT</v>
      </c>
      <c r="BO45" s="551" t="str">
        <f t="shared" si="16"/>
        <v/>
      </c>
      <c r="BP45" s="187"/>
      <c r="BQ45" s="691">
        <f t="shared" si="17"/>
        <v>2</v>
      </c>
      <c r="BR45" s="521">
        <f t="shared" si="18"/>
        <v>8</v>
      </c>
      <c r="BS45" s="521">
        <f t="shared" si="19"/>
        <v>7</v>
      </c>
      <c r="BT45" s="521">
        <f t="shared" si="20"/>
        <v>9</v>
      </c>
      <c r="BU45" s="521">
        <f t="shared" si="21"/>
        <v>5.5</v>
      </c>
      <c r="BV45" s="521">
        <f t="shared" si="22"/>
        <v>7.8</v>
      </c>
      <c r="BW45" s="521">
        <f t="shared" si="23"/>
        <v>2.2999999999999998</v>
      </c>
      <c r="BX45" s="521" t="str">
        <f t="shared" si="24"/>
        <v/>
      </c>
      <c r="BY45" s="521">
        <f t="shared" si="25"/>
        <v>5.5</v>
      </c>
      <c r="BZ45" s="521">
        <f t="shared" si="26"/>
        <v>4.5</v>
      </c>
      <c r="CA45" s="521">
        <f t="shared" si="27"/>
        <v>5.8</v>
      </c>
      <c r="CB45" s="521" t="str">
        <f t="shared" si="28"/>
        <v/>
      </c>
      <c r="CC45" s="522">
        <f t="shared" si="29"/>
        <v>1</v>
      </c>
      <c r="CD45" s="521">
        <f t="shared" si="30"/>
        <v>8.5</v>
      </c>
      <c r="CE45" s="521">
        <f t="shared" si="31"/>
        <v>5.6</v>
      </c>
      <c r="CF45" s="521">
        <f t="shared" si="32"/>
        <v>8.4</v>
      </c>
      <c r="CG45" s="521">
        <f t="shared" si="33"/>
        <v>5.2</v>
      </c>
      <c r="CH45" s="521">
        <f t="shared" si="34"/>
        <v>6.6</v>
      </c>
      <c r="CI45" s="521">
        <f t="shared" si="35"/>
        <v>3.7</v>
      </c>
      <c r="CJ45" s="521" t="str">
        <f t="shared" si="36"/>
        <v/>
      </c>
      <c r="CK45" s="521">
        <f t="shared" si="37"/>
        <v>5.5</v>
      </c>
      <c r="CL45" s="521">
        <f t="shared" si="38"/>
        <v>4.5</v>
      </c>
      <c r="CM45" s="521">
        <f t="shared" si="39"/>
        <v>5.8</v>
      </c>
      <c r="CN45" s="521" t="str">
        <f t="shared" si="40"/>
        <v/>
      </c>
      <c r="CO45" s="523">
        <f t="shared" si="41"/>
        <v>6.01</v>
      </c>
      <c r="CP45" s="524">
        <f t="shared" si="42"/>
        <v>8.5</v>
      </c>
      <c r="CQ45" s="524">
        <f t="shared" si="43"/>
        <v>5.6</v>
      </c>
      <c r="CR45" s="524">
        <f t="shared" si="44"/>
        <v>8.4</v>
      </c>
      <c r="CS45" s="524">
        <f t="shared" si="45"/>
        <v>5.2</v>
      </c>
      <c r="CT45" s="524">
        <f t="shared" si="46"/>
        <v>6.6</v>
      </c>
      <c r="CU45" s="524" t="str">
        <f t="shared" si="47"/>
        <v/>
      </c>
      <c r="CV45" s="524" t="str">
        <f t="shared" si="48"/>
        <v/>
      </c>
      <c r="CW45" s="524">
        <f t="shared" si="49"/>
        <v>5.5</v>
      </c>
      <c r="CX45" s="524">
        <f t="shared" si="50"/>
        <v>4.5</v>
      </c>
      <c r="CY45" s="524">
        <f t="shared" si="51"/>
        <v>5.8</v>
      </c>
      <c r="CZ45" s="524" t="str">
        <f t="shared" si="52"/>
        <v/>
      </c>
      <c r="DA45" s="525">
        <f t="shared" si="92"/>
        <v>6.31</v>
      </c>
      <c r="DB45" s="182" t="str">
        <f t="shared" si="53"/>
        <v/>
      </c>
      <c r="DC45" s="182" t="str">
        <f t="shared" si="54"/>
        <v/>
      </c>
      <c r="DD45" s="182" t="str">
        <f t="shared" si="55"/>
        <v/>
      </c>
      <c r="DE45" s="182" t="str">
        <f t="shared" si="56"/>
        <v/>
      </c>
      <c r="DF45" s="182" t="str">
        <f t="shared" si="57"/>
        <v/>
      </c>
      <c r="DG45" s="182" t="str">
        <f t="shared" si="58"/>
        <v/>
      </c>
      <c r="DH45" s="182" t="str">
        <f t="shared" si="59"/>
        <v/>
      </c>
      <c r="DI45" s="182" t="str">
        <f t="shared" si="60"/>
        <v/>
      </c>
      <c r="DJ45" s="182" t="str">
        <f t="shared" si="61"/>
        <v/>
      </c>
      <c r="DK45" s="182" t="str">
        <f t="shared" si="62"/>
        <v/>
      </c>
      <c r="DL45" s="536" t="str">
        <f t="shared" si="63"/>
        <v/>
      </c>
      <c r="DM45" s="533">
        <f t="shared" si="64"/>
        <v>8.5</v>
      </c>
      <c r="DN45" s="521">
        <f t="shared" si="65"/>
        <v>5.6</v>
      </c>
      <c r="DO45" s="521">
        <f t="shared" si="66"/>
        <v>8.4</v>
      </c>
      <c r="DP45" s="521">
        <f t="shared" si="67"/>
        <v>5.2</v>
      </c>
      <c r="DQ45" s="521">
        <f t="shared" si="68"/>
        <v>6.6</v>
      </c>
      <c r="DR45" s="521">
        <f t="shared" si="69"/>
        <v>3.7</v>
      </c>
      <c r="DS45" s="521" t="str">
        <f t="shared" si="70"/>
        <v/>
      </c>
      <c r="DT45" s="521">
        <f t="shared" si="71"/>
        <v>5.5</v>
      </c>
      <c r="DU45" s="521">
        <f t="shared" si="72"/>
        <v>4.5</v>
      </c>
      <c r="DV45" s="521">
        <f t="shared" si="73"/>
        <v>5.8</v>
      </c>
      <c r="DW45" s="521" t="str">
        <f t="shared" si="74"/>
        <v/>
      </c>
      <c r="DX45" s="538" t="str">
        <f t="shared" si="75"/>
        <v/>
      </c>
      <c r="DY45" s="540">
        <f t="shared" si="76"/>
        <v>8.5</v>
      </c>
      <c r="DZ45" s="540">
        <f t="shared" si="77"/>
        <v>5.6</v>
      </c>
      <c r="EA45" s="540">
        <f t="shared" si="78"/>
        <v>8.4</v>
      </c>
      <c r="EB45" s="540">
        <f t="shared" si="79"/>
        <v>5.2</v>
      </c>
      <c r="EC45" s="540">
        <f t="shared" si="80"/>
        <v>6.6</v>
      </c>
      <c r="ED45" s="540" t="str">
        <f t="shared" si="81"/>
        <v/>
      </c>
      <c r="EE45" s="540" t="str">
        <f t="shared" si="82"/>
        <v/>
      </c>
      <c r="EF45" s="540">
        <f t="shared" si="83"/>
        <v>5.5</v>
      </c>
      <c r="EG45" s="540">
        <f t="shared" si="84"/>
        <v>4.5</v>
      </c>
      <c r="EH45" s="540">
        <f t="shared" si="85"/>
        <v>5.8</v>
      </c>
      <c r="EI45" s="540" t="str">
        <f t="shared" si="86"/>
        <v/>
      </c>
      <c r="EJ45" s="545">
        <f t="shared" si="93"/>
        <v>6.31</v>
      </c>
      <c r="EK45" s="723">
        <f t="shared" si="87"/>
        <v>6.01</v>
      </c>
      <c r="EL45" s="490" t="str">
        <f>IF(B45="","",IF(ISNA(VLOOKUP($B45,'TH-CANHBAO-KQHT-13-14'!$B$2:$I$936,8,0)&lt;&gt;0),VLOOKUP($B45,'TH-CANHBAO-KQHT-13-14'!$B$2:$I$936,8,0),IF(VLOOKUP($B45,'TH-CANHBAO-KQHT-13-14'!$B$2:$I$936,8,0)=0,"",VLOOKUP($B45,'TH-CANHBAO-KQHT-13-14'!$B$2:$I$936,8,0))))</f>
        <v/>
      </c>
      <c r="EM45" s="490" t="str">
        <f>IF($B45="","",IF(ISNA(VLOOKUP($B45,'TH-CANHBAO-KQHT-13-14'!$B$2:$J$936,9,0)&lt;&gt;0),VLOOKUP($B45,'TH-CANHBAO-KQHT-13-14'!$B$2:$J$936,8,0),IF(VLOOKUP($B45,'TH-CANHBAO-KQHT-13-14'!$B$2:$J$936,9,0)=0,"",VLOOKUP($B45,'TH-CANHBAO-KQHT-13-14'!$B$2:$J$936,9,0))))</f>
        <v/>
      </c>
      <c r="EN45" s="490" t="e">
        <f>IF($B45="","",IF($B45=HKI!#REF!,HKI!#REF!,""))</f>
        <v>#REF!</v>
      </c>
      <c r="EO45" s="490" t="str">
        <f t="shared" si="88"/>
        <v/>
      </c>
    </row>
    <row r="46" spans="1:145" s="190" customFormat="1" ht="30" customHeight="1">
      <c r="A46" s="774">
        <f>IF($B46="","",SUBTOTAL(3,$B$11:B46))</f>
        <v>36</v>
      </c>
      <c r="B46" s="97" t="s">
        <v>1774</v>
      </c>
      <c r="C46" s="176" t="str">
        <f>IF($B46="","",VLOOKUP($B46,'DS LOP HKII'!$B$2:$D$936,2,0))</f>
        <v>Nguyễn Hữu</v>
      </c>
      <c r="D46" s="177" t="str">
        <f>IF($B46="","",VLOOKUP($B46,'DS LOP HKII'!$B$2:$D$936,3,0))</f>
        <v>Nghĩa</v>
      </c>
      <c r="E46" s="178"/>
      <c r="F46" s="179"/>
      <c r="G46" s="180">
        <v>5</v>
      </c>
      <c r="H46" s="181">
        <f>IF(OR($H$6="",$H$7=""),"",IF($B46="","",IF(ISNA(VLOOKUP($B46,'LT01'!$B$11:$M$80,12,FALSE)),"",IF(VLOOKUP($B46,'LT01'!$B$11:$M$80,12,FALSE)="","",VLOOKUP($B46,'LT01'!$B$11:$M$80,12,FALSE)))))</f>
        <v>6.6</v>
      </c>
      <c r="I46" s="182">
        <f>IF(OR($H$6="",$H$7=""),"",IF($B46="","",IF(ISNA(VLOOKUP($B46,'LT01'!$B$11:$N$80,13,FALSE)),"",VLOOKUP($B46,'LT01'!$B$11:$N$80,13,FALSE))))</f>
        <v>5.9</v>
      </c>
      <c r="J46" s="183"/>
      <c r="K46" s="184" t="str">
        <f>IF(OR($H$6="",$H$7=""),"",IF($B46="","",IF(ISNA(VLOOKUP($B46,'LT01'!$B$11:$Q$80,16,FALSE)),"",IF(VLOOKUP($B46,'LT01'!$B$11:$Q$80,16,FALSE)="","",VLOOKUP($B46,'LT01'!$B$11:$Q$80,16,FALSE)))))</f>
        <v/>
      </c>
      <c r="L46" s="185">
        <f>IF(OR($L$6="",$L$7=""),"",IF($B46="","",IF(ISNA(VLOOKUP($B46,'LT02'!$B$11:$M$80,12,FALSE)),"",IF(VLOOKUP($B46,'LT02'!$B$11:$M$80,12,FALSE)="","",VLOOKUP($B46,'LT02'!$B$11:$M$80,12,FALSE)))))</f>
        <v>6</v>
      </c>
      <c r="M46" s="182">
        <f>IF(OR($L$6="",$L$7=""),"",IF($B46="","",IF(ISNA(VLOOKUP($B46,'LT02'!$B$11:$N$80,13,FALSE)),"",VLOOKUP($B46,'LT02'!$B$11:$N$80,13,FALSE))))</f>
        <v>6.5</v>
      </c>
      <c r="N46" s="183"/>
      <c r="O46" s="184" t="str">
        <f>IF(OR($L$6="",$L$7=""),"",IF($B46="","",IF(ISNA(VLOOKUP($B46,'LT02'!$B$11:$Q$80,16,FALSE)),"",VLOOKUP($B46,'LT02'!$B$11:$Q$80,16,FALSE))))</f>
        <v/>
      </c>
      <c r="P46" s="185">
        <f>IF(OR($P$6="",$P$7=""),"",IF($B46="","",IF(ISNA(VLOOKUP($B46,'LT03'!$B$11:$M$80,12,FALSE)),"",IF(VLOOKUP($B46,'LT03'!$B$11:$M$80,12,FALSE)="","",VLOOKUP($B46,'LT03'!$B$11:$M$80,12,FALSE)))))</f>
        <v>6</v>
      </c>
      <c r="Q46" s="182">
        <f>IF(OR($P$6="",$P$7=""),"",IF($B46="","",IF(ISNA(VLOOKUP($B46,'LT03'!$B$11:$N$80,13,FALSE)),"",VLOOKUP($B46,'LT03'!$B$11:$N$80,13,FALSE))))</f>
        <v>6.1</v>
      </c>
      <c r="R46" s="183"/>
      <c r="S46" s="184" t="str">
        <f>IF(OR($P$6="",$P$7=""),"",IF($B46="","",IF(ISNA(VLOOKUP($B46,'LT03'!$B$11:$Q$80,16,FALSE)),"",VLOOKUP($B46,'LT03'!$B$11:$Q$80,16,FALSE))))</f>
        <v/>
      </c>
      <c r="T46" s="185">
        <f>IF(OR($T$6="",$T$7=""),"",IF($B46="","",IF(ISNA(VLOOKUP($B46,'LT04'!$B$11:$M$80,12,FALSE)),"",IF(VLOOKUP($B46,'LT04'!$B$11:$M$80,12,FALSE)="","",VLOOKUP($B46,'LT04'!$B$11:$M$80,12,FALSE)))))</f>
        <v>5.3</v>
      </c>
      <c r="U46" s="182">
        <f>IF(OR($T$6="",$T$7=""),"",IF($B46="","",IF(ISNA(VLOOKUP($B46,'LT04'!$B$11:$N$80,13,FALSE)),"",VLOOKUP($B46,'LT04'!$B$11:$N$80,13,FALSE))))</f>
        <v>5.3</v>
      </c>
      <c r="V46" s="183"/>
      <c r="W46" s="184" t="str">
        <f>IF(OR($T$6="",$T$7=""),"",IF($B46="","",IF(ISNA(VLOOKUP($B46,'LT04'!$B$11:$Q$80,16,FALSE)),"",VLOOKUP($B46,'LT04'!$B$11:$Q$80,16,FALSE))))</f>
        <v/>
      </c>
      <c r="X46" s="185">
        <f>IF(OR($X$6="",$X$7=""),"",IF($B46="","",IF(ISNA(VLOOKUP($B46,'LT05'!$B$11:$M$80,12,FALSE)),"",IF(VLOOKUP($B46,'LT05'!$B$11:$M$80,12,FALSE)="","",VLOOKUP($B46,'LT05'!$B$11:$M$80,12,FALSE)))))</f>
        <v>7</v>
      </c>
      <c r="Y46" s="182">
        <f>IF(OR($X$6="",$X$7=""),"",IF($B46="","",IF(ISNA(VLOOKUP($B46,'LT05'!$B$11:$N$80,13,FALSE)),"",VLOOKUP($B46,'LT05'!$B$11:$N$80,13,FALSE))))</f>
        <v>5.7</v>
      </c>
      <c r="Z46" s="183"/>
      <c r="AA46" s="184" t="str">
        <f>IF(OR($X$6="",$X$7=""),"",IF($B46="","",IF(ISNA(VLOOKUP($B46,'LT05'!$B$11:$Q$80,16,FALSE)),"",VLOOKUP($B46,'LT05'!$B$11:$Q$80,16,FALSE))))</f>
        <v/>
      </c>
      <c r="AB46" s="185">
        <f>IF(OR($AB$6="",$AB$7=""),"",IF($B46="","",IF(ISNA(VLOOKUP($B46,'LT06'!$B$11:$M$80,12,FALSE)),"",IF(VLOOKUP($B46,'LT06'!$B$11:$M$80,12,FALSE)="","",VLOOKUP($B46,'LT06'!$B$11:$M$80,12,FALSE)))))</f>
        <v>4.5</v>
      </c>
      <c r="AC46" s="182">
        <f>IF(OR($AB$6="",$AB$7=""),"",IF($B46="","",IF(ISNA(VLOOKUP($B46,'LT06'!$B$11:$N$80,13,FALSE)),"",VLOOKUP($B46,'LT06'!$B$11:$N$80,13,FALSE))))</f>
        <v>5.4</v>
      </c>
      <c r="AD46" s="183"/>
      <c r="AE46" s="184" t="str">
        <f>IF(OR($AB$6="",$AB$7=""),"",IF($B46="","",IF(ISNA(VLOOKUP($B46,'LT06'!$B$11:$Q$80,16,FALSE)),"",VLOOKUP($B46,'LT06'!$B$11:$Q$80,16,FALSE))))</f>
        <v/>
      </c>
      <c r="AF46" s="185" t="str">
        <f>IF(OR($AF$6="",$AF$7=""),"",IF($B46="","",IF(ISNA(VLOOKUP($B46,'LT07'!$B$11:$M$80,12,FALSE)),"",IF(VLOOKUP($B46,'LT07'!$B$11:$M$80,12,FALSE)="","",VLOOKUP($B46,'LT07'!$B$11:$M$80,12,FALSE)))))</f>
        <v/>
      </c>
      <c r="AG46" s="182" t="str">
        <f>IF(OR($AF$6="",$AF$7=""),"",IF($B46="","",IF(ISNA(VLOOKUP($B46,'LT07'!$B$11:$N$80,13,FALSE)),"",VLOOKUP($B46,'LT07'!$B$11:$N$80,13,FALSE))))</f>
        <v/>
      </c>
      <c r="AH46" s="183"/>
      <c r="AI46" s="184" t="str">
        <f>IF(OR($AF$6="",$AF$7=""),"",IF($B46="","",IF(ISNA(VLOOKUP($B46,'LT07'!$B$11:$Q$80,16,FALSE)),"",VLOOKUP($B46,'LT07'!$B$11:$Q$80,16,FALSE))))</f>
        <v/>
      </c>
      <c r="AJ46" s="720"/>
      <c r="AK46" s="182">
        <f>IF(OR($AJ$6="",$AJ$7=""),"",IF($B46="","",IF(ISNA(VLOOKUP($B46,'DO AN'!$B$11:$L$80,11,FALSE)),"",IF(VLOOKUP($B46,'DO AN'!$B$11:$L$80,11,FALSE)="","",VLOOKUP($B46,'DO AN'!$B$11:$L$80,11,FALSE)))))</f>
        <v>5</v>
      </c>
      <c r="AL46" s="183"/>
      <c r="AM46" s="719"/>
      <c r="AN46" s="720"/>
      <c r="AO46" s="182">
        <f>IF(OR($AN$6="",$AN$7=""),"",IF($B46="","",IF(ISNA(VLOOKUP($B46,'TH01'!$B$11:$O$80,14,FALSE)),"",VLOOKUP($B46,'TH01'!$B$11:$O$80,14,FALSE))))</f>
        <v>5.5</v>
      </c>
      <c r="AP46" s="183"/>
      <c r="AQ46" s="719"/>
      <c r="AR46" s="720"/>
      <c r="AS46" s="182">
        <f>IF(OR($AR$6="",$AR$7=""),"",IF($B46="","",IF(ISNA(VLOOKUP($B46,'TH02'!$B$11:$O$80,14,FALSE)),"",VLOOKUP($B46,'TH02'!$B$11:$O$80,14,FALSE))))</f>
        <v>5.8</v>
      </c>
      <c r="AT46" s="183"/>
      <c r="AU46" s="719"/>
      <c r="AV46" s="720"/>
      <c r="AW46" s="182" t="str">
        <f>IF(OR($AV$6="",$AV$7=""),"",IF($B46="","",IF(ISNA(VLOOKUP($B46,'TH03'!$B$11:$O$80,14,FALSE)),"",VLOOKUP($B46,'TH03'!$B$11:$O$80,14,FALSE))))</f>
        <v/>
      </c>
      <c r="AX46" s="183"/>
      <c r="AY46" s="719"/>
      <c r="AZ46" s="186">
        <f t="shared" si="6"/>
        <v>5.73</v>
      </c>
      <c r="BA46" s="186" t="str">
        <f t="shared" si="7"/>
        <v/>
      </c>
      <c r="BB46" s="187">
        <v>58</v>
      </c>
      <c r="BC46" s="188" t="str">
        <f t="shared" si="8"/>
        <v>T.Bình</v>
      </c>
      <c r="BD46" s="188" t="str">
        <f t="shared" si="9"/>
        <v/>
      </c>
      <c r="BE46" s="188" t="str">
        <f t="shared" si="89"/>
        <v/>
      </c>
      <c r="BF46" s="186" t="str">
        <f t="shared" si="90"/>
        <v/>
      </c>
      <c r="BG46" s="548">
        <f t="shared" si="2"/>
        <v>17</v>
      </c>
      <c r="BH46" s="188">
        <f t="shared" si="91"/>
        <v>0</v>
      </c>
      <c r="BI46" s="188">
        <f t="shared" si="10"/>
        <v>17</v>
      </c>
      <c r="BJ46" s="188">
        <f t="shared" si="11"/>
        <v>0</v>
      </c>
      <c r="BK46" s="186">
        <f t="shared" si="12"/>
        <v>5.73</v>
      </c>
      <c r="BL46" s="186" t="str">
        <f t="shared" si="13"/>
        <v>BT</v>
      </c>
      <c r="BM46" s="186">
        <f t="shared" si="14"/>
        <v>5.73</v>
      </c>
      <c r="BN46" s="186" t="str">
        <f t="shared" si="15"/>
        <v>BT</v>
      </c>
      <c r="BO46" s="551" t="str">
        <f t="shared" si="16"/>
        <v/>
      </c>
      <c r="BP46" s="187"/>
      <c r="BQ46" s="691">
        <f t="shared" si="17"/>
        <v>1</v>
      </c>
      <c r="BR46" s="521">
        <f t="shared" si="18"/>
        <v>6.6</v>
      </c>
      <c r="BS46" s="521">
        <f t="shared" si="19"/>
        <v>6</v>
      </c>
      <c r="BT46" s="521">
        <f t="shared" si="20"/>
        <v>6</v>
      </c>
      <c r="BU46" s="521">
        <f t="shared" si="21"/>
        <v>5.3</v>
      </c>
      <c r="BV46" s="521">
        <f t="shared" si="22"/>
        <v>7</v>
      </c>
      <c r="BW46" s="521">
        <f t="shared" si="23"/>
        <v>4.5</v>
      </c>
      <c r="BX46" s="521" t="str">
        <f t="shared" si="24"/>
        <v/>
      </c>
      <c r="BY46" s="521">
        <f t="shared" si="25"/>
        <v>5</v>
      </c>
      <c r="BZ46" s="521">
        <f t="shared" si="26"/>
        <v>5.5</v>
      </c>
      <c r="CA46" s="521">
        <f t="shared" si="27"/>
        <v>5.8</v>
      </c>
      <c r="CB46" s="521" t="str">
        <f t="shared" si="28"/>
        <v/>
      </c>
      <c r="CC46" s="522">
        <f t="shared" si="29"/>
        <v>0</v>
      </c>
      <c r="CD46" s="521">
        <f t="shared" si="30"/>
        <v>5.9</v>
      </c>
      <c r="CE46" s="521">
        <f t="shared" si="31"/>
        <v>6.5</v>
      </c>
      <c r="CF46" s="521">
        <f t="shared" si="32"/>
        <v>6.1</v>
      </c>
      <c r="CG46" s="521">
        <f t="shared" si="33"/>
        <v>5.3</v>
      </c>
      <c r="CH46" s="521">
        <f t="shared" si="34"/>
        <v>5.7</v>
      </c>
      <c r="CI46" s="521">
        <f t="shared" si="35"/>
        <v>5.4</v>
      </c>
      <c r="CJ46" s="521" t="str">
        <f t="shared" si="36"/>
        <v/>
      </c>
      <c r="CK46" s="521">
        <f t="shared" si="37"/>
        <v>5</v>
      </c>
      <c r="CL46" s="521">
        <f t="shared" si="38"/>
        <v>5.5</v>
      </c>
      <c r="CM46" s="521">
        <f t="shared" si="39"/>
        <v>5.8</v>
      </c>
      <c r="CN46" s="521" t="str">
        <f t="shared" si="40"/>
        <v/>
      </c>
      <c r="CO46" s="523">
        <f t="shared" si="41"/>
        <v>5.73</v>
      </c>
      <c r="CP46" s="524">
        <f t="shared" si="42"/>
        <v>5.9</v>
      </c>
      <c r="CQ46" s="524">
        <f t="shared" si="43"/>
        <v>6.5</v>
      </c>
      <c r="CR46" s="524">
        <f t="shared" si="44"/>
        <v>6.1</v>
      </c>
      <c r="CS46" s="524">
        <f t="shared" si="45"/>
        <v>5.3</v>
      </c>
      <c r="CT46" s="524">
        <f t="shared" si="46"/>
        <v>5.7</v>
      </c>
      <c r="CU46" s="524">
        <f t="shared" si="47"/>
        <v>5.4</v>
      </c>
      <c r="CV46" s="524" t="str">
        <f t="shared" si="48"/>
        <v/>
      </c>
      <c r="CW46" s="524">
        <f t="shared" si="49"/>
        <v>5</v>
      </c>
      <c r="CX46" s="524">
        <f t="shared" si="50"/>
        <v>5.5</v>
      </c>
      <c r="CY46" s="524">
        <f t="shared" si="51"/>
        <v>5.8</v>
      </c>
      <c r="CZ46" s="524" t="str">
        <f t="shared" si="52"/>
        <v/>
      </c>
      <c r="DA46" s="525">
        <f t="shared" si="92"/>
        <v>5.73</v>
      </c>
      <c r="DB46" s="182" t="str">
        <f t="shared" si="53"/>
        <v/>
      </c>
      <c r="DC46" s="182" t="str">
        <f t="shared" si="54"/>
        <v/>
      </c>
      <c r="DD46" s="182" t="str">
        <f t="shared" si="55"/>
        <v/>
      </c>
      <c r="DE46" s="182" t="str">
        <f t="shared" si="56"/>
        <v/>
      </c>
      <c r="DF46" s="182" t="str">
        <f t="shared" si="57"/>
        <v/>
      </c>
      <c r="DG46" s="182" t="str">
        <f t="shared" si="58"/>
        <v/>
      </c>
      <c r="DH46" s="182" t="str">
        <f t="shared" si="59"/>
        <v/>
      </c>
      <c r="DI46" s="182" t="str">
        <f t="shared" si="60"/>
        <v/>
      </c>
      <c r="DJ46" s="182" t="str">
        <f t="shared" si="61"/>
        <v/>
      </c>
      <c r="DK46" s="182" t="str">
        <f t="shared" si="62"/>
        <v/>
      </c>
      <c r="DL46" s="536" t="str">
        <f t="shared" si="63"/>
        <v/>
      </c>
      <c r="DM46" s="533">
        <f t="shared" si="64"/>
        <v>5.9</v>
      </c>
      <c r="DN46" s="521">
        <f t="shared" si="65"/>
        <v>6.5</v>
      </c>
      <c r="DO46" s="521">
        <f t="shared" si="66"/>
        <v>6.1</v>
      </c>
      <c r="DP46" s="521">
        <f t="shared" si="67"/>
        <v>5.3</v>
      </c>
      <c r="DQ46" s="521">
        <f t="shared" si="68"/>
        <v>5.7</v>
      </c>
      <c r="DR46" s="521">
        <f t="shared" si="69"/>
        <v>5.4</v>
      </c>
      <c r="DS46" s="521" t="str">
        <f t="shared" si="70"/>
        <v/>
      </c>
      <c r="DT46" s="521">
        <f t="shared" si="71"/>
        <v>5</v>
      </c>
      <c r="DU46" s="521">
        <f t="shared" si="72"/>
        <v>5.5</v>
      </c>
      <c r="DV46" s="521">
        <f t="shared" si="73"/>
        <v>5.8</v>
      </c>
      <c r="DW46" s="521" t="str">
        <f t="shared" si="74"/>
        <v/>
      </c>
      <c r="DX46" s="538" t="str">
        <f t="shared" si="75"/>
        <v/>
      </c>
      <c r="DY46" s="540">
        <f t="shared" si="76"/>
        <v>5.9</v>
      </c>
      <c r="DZ46" s="540">
        <f t="shared" si="77"/>
        <v>6.5</v>
      </c>
      <c r="EA46" s="540">
        <f t="shared" si="78"/>
        <v>6.1</v>
      </c>
      <c r="EB46" s="540">
        <f t="shared" si="79"/>
        <v>5.3</v>
      </c>
      <c r="EC46" s="540">
        <f t="shared" si="80"/>
        <v>5.7</v>
      </c>
      <c r="ED46" s="540">
        <f t="shared" si="81"/>
        <v>5.4</v>
      </c>
      <c r="EE46" s="540" t="str">
        <f t="shared" si="82"/>
        <v/>
      </c>
      <c r="EF46" s="540">
        <f t="shared" si="83"/>
        <v>5</v>
      </c>
      <c r="EG46" s="540">
        <f t="shared" si="84"/>
        <v>5.5</v>
      </c>
      <c r="EH46" s="540">
        <f t="shared" si="85"/>
        <v>5.8</v>
      </c>
      <c r="EI46" s="540" t="str">
        <f t="shared" si="86"/>
        <v/>
      </c>
      <c r="EJ46" s="545">
        <f t="shared" si="93"/>
        <v>5.73</v>
      </c>
      <c r="EK46" s="723">
        <f t="shared" si="87"/>
        <v>5.73</v>
      </c>
      <c r="EL46" s="490" t="str">
        <f>IF(B46="","",IF(ISNA(VLOOKUP($B46,'TH-CANHBAO-KQHT-13-14'!$B$2:$I$936,8,0)&lt;&gt;0),VLOOKUP($B46,'TH-CANHBAO-KQHT-13-14'!$B$2:$I$936,8,0),IF(VLOOKUP($B46,'TH-CANHBAO-KQHT-13-14'!$B$2:$I$936,8,0)=0,"",VLOOKUP($B46,'TH-CANHBAO-KQHT-13-14'!$B$2:$I$936,8,0))))</f>
        <v/>
      </c>
      <c r="EM46" s="490" t="str">
        <f>IF($B46="","",IF(ISNA(VLOOKUP($B46,'TH-CANHBAO-KQHT-13-14'!$B$2:$J$936,9,0)&lt;&gt;0),VLOOKUP($B46,'TH-CANHBAO-KQHT-13-14'!$B$2:$J$936,8,0),IF(VLOOKUP($B46,'TH-CANHBAO-KQHT-13-14'!$B$2:$J$936,9,0)=0,"",VLOOKUP($B46,'TH-CANHBAO-KQHT-13-14'!$B$2:$J$936,9,0))))</f>
        <v/>
      </c>
      <c r="EN46" s="490" t="e">
        <f>IF($B46="","",IF($B46=HKI!#REF!,HKI!#REF!,""))</f>
        <v>#REF!</v>
      </c>
      <c r="EO46" s="490" t="str">
        <f t="shared" si="88"/>
        <v/>
      </c>
    </row>
    <row r="47" spans="1:145" s="190" customFormat="1" ht="30" customHeight="1">
      <c r="A47" s="774">
        <f>IF($B47="","",SUBTOTAL(3,$B$11:B47))</f>
        <v>37</v>
      </c>
      <c r="B47" s="97" t="s">
        <v>1776</v>
      </c>
      <c r="C47" s="176" t="str">
        <f>IF($B47="","",VLOOKUP($B47,'DS LOP HKII'!$B$2:$D$936,2,0))</f>
        <v>Nguyễn Thành</v>
      </c>
      <c r="D47" s="177" t="str">
        <f>IF($B47="","",VLOOKUP($B47,'DS LOP HKII'!$B$2:$D$936,3,0))</f>
        <v>Phát</v>
      </c>
      <c r="E47" s="178"/>
      <c r="F47" s="179"/>
      <c r="G47" s="180">
        <v>3</v>
      </c>
      <c r="H47" s="181">
        <f>IF(OR($H$6="",$H$7=""),"",IF($B47="","",IF(ISNA(VLOOKUP($B47,'LT01'!$B$11:$M$80,12,FALSE)),"",IF(VLOOKUP($B47,'LT01'!$B$11:$M$80,12,FALSE)="","",VLOOKUP($B47,'LT01'!$B$11:$M$80,12,FALSE)))))</f>
        <v>3.4</v>
      </c>
      <c r="I47" s="182">
        <f>IF(OR($H$6="",$H$7=""),"",IF($B47="","",IF(ISNA(VLOOKUP($B47,'LT01'!$B$11:$N$80,13,FALSE)),"",VLOOKUP($B47,'LT01'!$B$11:$N$80,13,FALSE))))</f>
        <v>4.5</v>
      </c>
      <c r="J47" s="183"/>
      <c r="K47" s="184" t="str">
        <f>IF(OR($H$6="",$H$7=""),"",IF($B47="","",IF(ISNA(VLOOKUP($B47,'LT01'!$B$11:$Q$80,16,FALSE)),"",IF(VLOOKUP($B47,'LT01'!$B$11:$Q$80,16,FALSE)="","",VLOOKUP($B47,'LT01'!$B$11:$Q$80,16,FALSE)))))</f>
        <v/>
      </c>
      <c r="L47" s="185">
        <f>IF(OR($L$6="",$L$7=""),"",IF($B47="","",IF(ISNA(VLOOKUP($B47,'LT02'!$B$11:$M$80,12,FALSE)),"",IF(VLOOKUP($B47,'LT02'!$B$11:$M$80,12,FALSE)="","",VLOOKUP($B47,'LT02'!$B$11:$M$80,12,FALSE)))))</f>
        <v>3.5</v>
      </c>
      <c r="M47" s="182">
        <f>IF(OR($L$6="",$L$7=""),"",IF($B47="","",IF(ISNA(VLOOKUP($B47,'LT02'!$B$11:$N$80,13,FALSE)),"",VLOOKUP($B47,'LT02'!$B$11:$N$80,13,FALSE))))</f>
        <v>4.7</v>
      </c>
      <c r="N47" s="183"/>
      <c r="O47" s="184" t="str">
        <f>IF(OR($L$6="",$L$7=""),"",IF($B47="","",IF(ISNA(VLOOKUP($B47,'LT02'!$B$11:$Q$80,16,FALSE)),"",VLOOKUP($B47,'LT02'!$B$11:$Q$80,16,FALSE))))</f>
        <v/>
      </c>
      <c r="P47" s="185">
        <f>IF(OR($P$6="",$P$7=""),"",IF($B47="","",IF(ISNA(VLOOKUP($B47,'LT03'!$B$11:$M$80,12,FALSE)),"",IF(VLOOKUP($B47,'LT03'!$B$11:$M$80,12,FALSE)="","",VLOOKUP($B47,'LT03'!$B$11:$M$80,12,FALSE)))))</f>
        <v>5</v>
      </c>
      <c r="Q47" s="182">
        <f>IF(OR($P$6="",$P$7=""),"",IF($B47="","",IF(ISNA(VLOOKUP($B47,'LT03'!$B$11:$N$80,13,FALSE)),"",VLOOKUP($B47,'LT03'!$B$11:$N$80,13,FALSE))))</f>
        <v>5.5</v>
      </c>
      <c r="R47" s="183"/>
      <c r="S47" s="184" t="str">
        <f>IF(OR($P$6="",$P$7=""),"",IF($B47="","",IF(ISNA(VLOOKUP($B47,'LT03'!$B$11:$Q$80,16,FALSE)),"",VLOOKUP($B47,'LT03'!$B$11:$Q$80,16,FALSE))))</f>
        <v/>
      </c>
      <c r="T47" s="185">
        <f>IF(OR($T$6="",$T$7=""),"",IF($B47="","",IF(ISNA(VLOOKUP($B47,'LT04'!$B$11:$M$80,12,FALSE)),"",IF(VLOOKUP($B47,'LT04'!$B$11:$M$80,12,FALSE)="","",VLOOKUP($B47,'LT04'!$B$11:$M$80,12,FALSE)))))</f>
        <v>4.5</v>
      </c>
      <c r="U47" s="182">
        <f>IF(OR($T$6="",$T$7=""),"",IF($B47="","",IF(ISNA(VLOOKUP($B47,'LT04'!$B$11:$N$80,13,FALSE)),"",VLOOKUP($B47,'LT04'!$B$11:$N$80,13,FALSE))))</f>
        <v>5.2</v>
      </c>
      <c r="V47" s="183"/>
      <c r="W47" s="184" t="str">
        <f>IF(OR($T$6="",$T$7=""),"",IF($B47="","",IF(ISNA(VLOOKUP($B47,'LT04'!$B$11:$Q$80,16,FALSE)),"",VLOOKUP($B47,'LT04'!$B$11:$Q$80,16,FALSE))))</f>
        <v/>
      </c>
      <c r="X47" s="185">
        <f>IF(OR($X$6="",$X$7=""),"",IF($B47="","",IF(ISNA(VLOOKUP($B47,'LT05'!$B$11:$M$80,12,FALSE)),"",IF(VLOOKUP($B47,'LT05'!$B$11:$M$80,12,FALSE)="","",VLOOKUP($B47,'LT05'!$B$11:$M$80,12,FALSE)))))</f>
        <v>6.5</v>
      </c>
      <c r="Y47" s="182">
        <f>IF(OR($X$6="",$X$7=""),"",IF($B47="","",IF(ISNA(VLOOKUP($B47,'LT05'!$B$11:$N$80,13,FALSE)),"",VLOOKUP($B47,'LT05'!$B$11:$N$80,13,FALSE))))</f>
        <v>6.2</v>
      </c>
      <c r="Z47" s="183"/>
      <c r="AA47" s="184" t="str">
        <f>IF(OR($X$6="",$X$7=""),"",IF($B47="","",IF(ISNA(VLOOKUP($B47,'LT05'!$B$11:$Q$80,16,FALSE)),"",VLOOKUP($B47,'LT05'!$B$11:$Q$80,16,FALSE))))</f>
        <v/>
      </c>
      <c r="AB47" s="185">
        <f>IF(OR($AB$6="",$AB$7=""),"",IF($B47="","",IF(ISNA(VLOOKUP($B47,'LT06'!$B$11:$M$80,12,FALSE)),"",IF(VLOOKUP($B47,'LT06'!$B$11:$M$80,12,FALSE)="","",VLOOKUP($B47,'LT06'!$B$11:$M$80,12,FALSE)))))</f>
        <v>4.8</v>
      </c>
      <c r="AC47" s="182">
        <f>IF(OR($AB$6="",$AB$7=""),"",IF($B47="","",IF(ISNA(VLOOKUP($B47,'LT06'!$B$11:$N$80,13,FALSE)),"",VLOOKUP($B47,'LT06'!$B$11:$N$80,13,FALSE))))</f>
        <v>5.6</v>
      </c>
      <c r="AD47" s="183"/>
      <c r="AE47" s="184" t="str">
        <f>IF(OR($AB$6="",$AB$7=""),"",IF($B47="","",IF(ISNA(VLOOKUP($B47,'LT06'!$B$11:$Q$80,16,FALSE)),"",VLOOKUP($B47,'LT06'!$B$11:$Q$80,16,FALSE))))</f>
        <v/>
      </c>
      <c r="AF47" s="185" t="str">
        <f>IF(OR($AF$6="",$AF$7=""),"",IF($B47="","",IF(ISNA(VLOOKUP($B47,'LT07'!$B$11:$M$80,12,FALSE)),"",IF(VLOOKUP($B47,'LT07'!$B$11:$M$80,12,FALSE)="","",VLOOKUP($B47,'LT07'!$B$11:$M$80,12,FALSE)))))</f>
        <v/>
      </c>
      <c r="AG47" s="182" t="str">
        <f>IF(OR($AF$6="",$AF$7=""),"",IF($B47="","",IF(ISNA(VLOOKUP($B47,'LT07'!$B$11:$N$80,13,FALSE)),"",VLOOKUP($B47,'LT07'!$B$11:$N$80,13,FALSE))))</f>
        <v/>
      </c>
      <c r="AH47" s="183"/>
      <c r="AI47" s="184" t="str">
        <f>IF(OR($AF$6="",$AF$7=""),"",IF($B47="","",IF(ISNA(VLOOKUP($B47,'LT07'!$B$11:$Q$80,16,FALSE)),"",VLOOKUP($B47,'LT07'!$B$11:$Q$80,16,FALSE))))</f>
        <v/>
      </c>
      <c r="AJ47" s="720"/>
      <c r="AK47" s="182">
        <f>IF(OR($AJ$6="",$AJ$7=""),"",IF($B47="","",IF(ISNA(VLOOKUP($B47,'DO AN'!$B$11:$L$80,11,FALSE)),"",IF(VLOOKUP($B47,'DO AN'!$B$11:$L$80,11,FALSE)="","",VLOOKUP($B47,'DO AN'!$B$11:$L$80,11,FALSE)))))</f>
        <v>8.5</v>
      </c>
      <c r="AL47" s="183"/>
      <c r="AM47" s="719"/>
      <c r="AN47" s="720"/>
      <c r="AO47" s="182">
        <f>IF(OR($AN$6="",$AN$7=""),"",IF($B47="","",IF(ISNA(VLOOKUP($B47,'TH01'!$B$11:$O$80,14,FALSE)),"",VLOOKUP($B47,'TH01'!$B$11:$O$80,14,FALSE))))</f>
        <v>8.5</v>
      </c>
      <c r="AP47" s="183"/>
      <c r="AQ47" s="719"/>
      <c r="AR47" s="720"/>
      <c r="AS47" s="182">
        <f>IF(OR($AR$6="",$AR$7=""),"",IF($B47="","",IF(ISNA(VLOOKUP($B47,'TH02'!$B$11:$O$80,14,FALSE)),"",VLOOKUP($B47,'TH02'!$B$11:$O$80,14,FALSE))))</f>
        <v>9.6</v>
      </c>
      <c r="AT47" s="183"/>
      <c r="AU47" s="719"/>
      <c r="AV47" s="720"/>
      <c r="AW47" s="182" t="str">
        <f>IF(OR($AV$6="",$AV$7=""),"",IF($B47="","",IF(ISNA(VLOOKUP($B47,'TH03'!$B$11:$O$80,14,FALSE)),"",VLOOKUP($B47,'TH03'!$B$11:$O$80,14,FALSE))))</f>
        <v/>
      </c>
      <c r="AX47" s="183"/>
      <c r="AY47" s="719"/>
      <c r="AZ47" s="186">
        <f t="shared" si="6"/>
        <v>6.36</v>
      </c>
      <c r="BA47" s="186" t="str">
        <f t="shared" si="7"/>
        <v/>
      </c>
      <c r="BB47" s="187">
        <v>66</v>
      </c>
      <c r="BC47" s="188" t="str">
        <f t="shared" si="8"/>
        <v>T.Bình</v>
      </c>
      <c r="BD47" s="188" t="str">
        <f t="shared" si="9"/>
        <v/>
      </c>
      <c r="BE47" s="188" t="str">
        <f t="shared" si="89"/>
        <v/>
      </c>
      <c r="BF47" s="186" t="str">
        <f t="shared" si="90"/>
        <v/>
      </c>
      <c r="BG47" s="548">
        <f t="shared" si="2"/>
        <v>17</v>
      </c>
      <c r="BH47" s="188">
        <f t="shared" si="91"/>
        <v>0</v>
      </c>
      <c r="BI47" s="188">
        <f t="shared" si="10"/>
        <v>17</v>
      </c>
      <c r="BJ47" s="188">
        <f t="shared" si="11"/>
        <v>0</v>
      </c>
      <c r="BK47" s="186">
        <f t="shared" si="12"/>
        <v>6.36</v>
      </c>
      <c r="BL47" s="186" t="str">
        <f t="shared" si="13"/>
        <v>BT</v>
      </c>
      <c r="BM47" s="186">
        <f t="shared" si="14"/>
        <v>6.36</v>
      </c>
      <c r="BN47" s="186" t="str">
        <f t="shared" si="15"/>
        <v>BT</v>
      </c>
      <c r="BO47" s="551" t="str">
        <f t="shared" si="16"/>
        <v/>
      </c>
      <c r="BP47" s="187"/>
      <c r="BQ47" s="691">
        <f t="shared" si="17"/>
        <v>4</v>
      </c>
      <c r="BR47" s="521">
        <f t="shared" si="18"/>
        <v>3.4</v>
      </c>
      <c r="BS47" s="521">
        <f t="shared" si="19"/>
        <v>3.5</v>
      </c>
      <c r="BT47" s="521">
        <f t="shared" si="20"/>
        <v>5</v>
      </c>
      <c r="BU47" s="521">
        <f t="shared" si="21"/>
        <v>4.5</v>
      </c>
      <c r="BV47" s="521">
        <f t="shared" si="22"/>
        <v>6.5</v>
      </c>
      <c r="BW47" s="521">
        <f t="shared" si="23"/>
        <v>4.8</v>
      </c>
      <c r="BX47" s="521" t="str">
        <f t="shared" si="24"/>
        <v/>
      </c>
      <c r="BY47" s="521">
        <f t="shared" si="25"/>
        <v>8.5</v>
      </c>
      <c r="BZ47" s="521">
        <f t="shared" si="26"/>
        <v>8.5</v>
      </c>
      <c r="CA47" s="521">
        <f t="shared" si="27"/>
        <v>9.6</v>
      </c>
      <c r="CB47" s="521" t="str">
        <f t="shared" si="28"/>
        <v/>
      </c>
      <c r="CC47" s="522">
        <f t="shared" si="29"/>
        <v>0</v>
      </c>
      <c r="CD47" s="521">
        <f t="shared" si="30"/>
        <v>4.5</v>
      </c>
      <c r="CE47" s="521">
        <f t="shared" si="31"/>
        <v>4.7</v>
      </c>
      <c r="CF47" s="521">
        <f t="shared" si="32"/>
        <v>5.5</v>
      </c>
      <c r="CG47" s="521">
        <f t="shared" si="33"/>
        <v>5.2</v>
      </c>
      <c r="CH47" s="521">
        <f t="shared" si="34"/>
        <v>6.2</v>
      </c>
      <c r="CI47" s="521">
        <f t="shared" si="35"/>
        <v>5.6</v>
      </c>
      <c r="CJ47" s="521" t="str">
        <f t="shared" si="36"/>
        <v/>
      </c>
      <c r="CK47" s="521">
        <f t="shared" si="37"/>
        <v>8.5</v>
      </c>
      <c r="CL47" s="521">
        <f t="shared" si="38"/>
        <v>8.5</v>
      </c>
      <c r="CM47" s="521">
        <f t="shared" si="39"/>
        <v>9.6</v>
      </c>
      <c r="CN47" s="521" t="str">
        <f t="shared" si="40"/>
        <v/>
      </c>
      <c r="CO47" s="523">
        <f t="shared" si="41"/>
        <v>6.36</v>
      </c>
      <c r="CP47" s="524">
        <f t="shared" si="42"/>
        <v>4.5</v>
      </c>
      <c r="CQ47" s="524">
        <f t="shared" si="43"/>
        <v>4.7</v>
      </c>
      <c r="CR47" s="524">
        <f t="shared" si="44"/>
        <v>5.5</v>
      </c>
      <c r="CS47" s="524">
        <f t="shared" si="45"/>
        <v>5.2</v>
      </c>
      <c r="CT47" s="524">
        <f t="shared" si="46"/>
        <v>6.2</v>
      </c>
      <c r="CU47" s="524">
        <f t="shared" si="47"/>
        <v>5.6</v>
      </c>
      <c r="CV47" s="524" t="str">
        <f t="shared" si="48"/>
        <v/>
      </c>
      <c r="CW47" s="524">
        <f t="shared" si="49"/>
        <v>8.5</v>
      </c>
      <c r="CX47" s="524">
        <f t="shared" si="50"/>
        <v>8.5</v>
      </c>
      <c r="CY47" s="524">
        <f t="shared" si="51"/>
        <v>9.6</v>
      </c>
      <c r="CZ47" s="524" t="str">
        <f t="shared" si="52"/>
        <v/>
      </c>
      <c r="DA47" s="525">
        <f t="shared" si="92"/>
        <v>6.36</v>
      </c>
      <c r="DB47" s="182" t="str">
        <f t="shared" si="53"/>
        <v/>
      </c>
      <c r="DC47" s="182" t="str">
        <f t="shared" si="54"/>
        <v/>
      </c>
      <c r="DD47" s="182" t="str">
        <f t="shared" si="55"/>
        <v/>
      </c>
      <c r="DE47" s="182" t="str">
        <f t="shared" si="56"/>
        <v/>
      </c>
      <c r="DF47" s="182" t="str">
        <f t="shared" si="57"/>
        <v/>
      </c>
      <c r="DG47" s="182" t="str">
        <f t="shared" si="58"/>
        <v/>
      </c>
      <c r="DH47" s="182" t="str">
        <f t="shared" si="59"/>
        <v/>
      </c>
      <c r="DI47" s="182" t="str">
        <f t="shared" si="60"/>
        <v/>
      </c>
      <c r="DJ47" s="182" t="str">
        <f t="shared" si="61"/>
        <v/>
      </c>
      <c r="DK47" s="182" t="str">
        <f t="shared" si="62"/>
        <v/>
      </c>
      <c r="DL47" s="536" t="str">
        <f t="shared" si="63"/>
        <v/>
      </c>
      <c r="DM47" s="533">
        <f t="shared" si="64"/>
        <v>4.5</v>
      </c>
      <c r="DN47" s="521">
        <f t="shared" si="65"/>
        <v>4.7</v>
      </c>
      <c r="DO47" s="521">
        <f t="shared" si="66"/>
        <v>5.5</v>
      </c>
      <c r="DP47" s="521">
        <f t="shared" si="67"/>
        <v>5.2</v>
      </c>
      <c r="DQ47" s="521">
        <f t="shared" si="68"/>
        <v>6.2</v>
      </c>
      <c r="DR47" s="521">
        <f t="shared" si="69"/>
        <v>5.6</v>
      </c>
      <c r="DS47" s="521" t="str">
        <f t="shared" si="70"/>
        <v/>
      </c>
      <c r="DT47" s="521">
        <f t="shared" si="71"/>
        <v>8.5</v>
      </c>
      <c r="DU47" s="521">
        <f t="shared" si="72"/>
        <v>8.5</v>
      </c>
      <c r="DV47" s="521">
        <f t="shared" si="73"/>
        <v>9.6</v>
      </c>
      <c r="DW47" s="521" t="str">
        <f t="shared" si="74"/>
        <v/>
      </c>
      <c r="DX47" s="538" t="str">
        <f t="shared" si="75"/>
        <v/>
      </c>
      <c r="DY47" s="540">
        <f t="shared" si="76"/>
        <v>4.5</v>
      </c>
      <c r="DZ47" s="540">
        <f t="shared" si="77"/>
        <v>4.7</v>
      </c>
      <c r="EA47" s="540">
        <f t="shared" si="78"/>
        <v>5.5</v>
      </c>
      <c r="EB47" s="540">
        <f t="shared" si="79"/>
        <v>5.2</v>
      </c>
      <c r="EC47" s="540">
        <f t="shared" si="80"/>
        <v>6.2</v>
      </c>
      <c r="ED47" s="540">
        <f t="shared" si="81"/>
        <v>5.6</v>
      </c>
      <c r="EE47" s="540" t="str">
        <f t="shared" si="82"/>
        <v/>
      </c>
      <c r="EF47" s="540">
        <f t="shared" si="83"/>
        <v>8.5</v>
      </c>
      <c r="EG47" s="540">
        <f t="shared" si="84"/>
        <v>8.5</v>
      </c>
      <c r="EH47" s="540">
        <f t="shared" si="85"/>
        <v>9.6</v>
      </c>
      <c r="EI47" s="540" t="str">
        <f t="shared" si="86"/>
        <v/>
      </c>
      <c r="EJ47" s="545">
        <f t="shared" si="93"/>
        <v>6.36</v>
      </c>
      <c r="EK47" s="723">
        <f t="shared" si="87"/>
        <v>6.36</v>
      </c>
      <c r="EL47" s="490" t="str">
        <f>IF(B47="","",IF(ISNA(VLOOKUP($B47,'TH-CANHBAO-KQHT-13-14'!$B$2:$I$936,8,0)&lt;&gt;0),VLOOKUP($B47,'TH-CANHBAO-KQHT-13-14'!$B$2:$I$936,8,0),IF(VLOOKUP($B47,'TH-CANHBAO-KQHT-13-14'!$B$2:$I$936,8,0)=0,"",VLOOKUP($B47,'TH-CANHBAO-KQHT-13-14'!$B$2:$I$936,8,0))))</f>
        <v/>
      </c>
      <c r="EM47" s="490" t="str">
        <f>IF($B47="","",IF(ISNA(VLOOKUP($B47,'TH-CANHBAO-KQHT-13-14'!$B$2:$J$936,9,0)&lt;&gt;0),VLOOKUP($B47,'TH-CANHBAO-KQHT-13-14'!$B$2:$J$936,8,0),IF(VLOOKUP($B47,'TH-CANHBAO-KQHT-13-14'!$B$2:$J$936,9,0)=0,"",VLOOKUP($B47,'TH-CANHBAO-KQHT-13-14'!$B$2:$J$936,9,0))))</f>
        <v/>
      </c>
      <c r="EN47" s="490" t="e">
        <f>IF($B47="","",IF($B47=HKI!#REF!,HKI!#REF!,""))</f>
        <v>#REF!</v>
      </c>
      <c r="EO47" s="490" t="str">
        <f t="shared" si="88"/>
        <v/>
      </c>
    </row>
    <row r="48" spans="1:145" s="190" customFormat="1" ht="30" customHeight="1">
      <c r="A48" s="774">
        <f>IF($B48="","",SUBTOTAL(3,$B$11:B48))</f>
        <v>38</v>
      </c>
      <c r="B48" s="97" t="s">
        <v>1777</v>
      </c>
      <c r="C48" s="176" t="str">
        <f>IF($B48="","",VLOOKUP($B48,'DS LOP HKII'!$B$2:$D$936,2,0))</f>
        <v>Huỳnh Thanh</v>
      </c>
      <c r="D48" s="177" t="str">
        <f>IF($B48="","",VLOOKUP($B48,'DS LOP HKII'!$B$2:$D$936,3,0))</f>
        <v>Phú</v>
      </c>
      <c r="E48" s="178"/>
      <c r="F48" s="179"/>
      <c r="G48" s="180">
        <v>60</v>
      </c>
      <c r="H48" s="181">
        <f>IF(OR($H$6="",$H$7=""),"",IF($B48="","",IF(ISNA(VLOOKUP($B48,'LT01'!$B$11:$M$80,12,FALSE)),"",IF(VLOOKUP($B48,'LT01'!$B$11:$M$80,12,FALSE)="","",VLOOKUP($B48,'LT01'!$B$11:$M$80,12,FALSE)))))</f>
        <v>0</v>
      </c>
      <c r="I48" s="182">
        <f>IF(OR($H$6="",$H$7=""),"",IF($B48="","",IF(ISNA(VLOOKUP($B48,'LT01'!$B$11:$N$80,13,FALSE)),"",VLOOKUP($B48,'LT01'!$B$11:$N$80,13,FALSE))))</f>
        <v>0</v>
      </c>
      <c r="J48" s="183"/>
      <c r="K48" s="184" t="str">
        <f>IF(OR($H$6="",$H$7=""),"",IF($B48="","",IF(ISNA(VLOOKUP($B48,'LT01'!$B$11:$Q$80,16,FALSE)),"",IF(VLOOKUP($B48,'LT01'!$B$11:$Q$80,16,FALSE)="","",VLOOKUP($B48,'LT01'!$B$11:$Q$80,16,FALSE)))))</f>
        <v/>
      </c>
      <c r="L48" s="185">
        <f>IF(OR($L$6="",$L$7=""),"",IF($B48="","",IF(ISNA(VLOOKUP($B48,'LT02'!$B$11:$M$80,12,FALSE)),"",IF(VLOOKUP($B48,'LT02'!$B$11:$M$80,12,FALSE)="","",VLOOKUP($B48,'LT02'!$B$11:$M$80,12,FALSE)))))</f>
        <v>0</v>
      </c>
      <c r="M48" s="182">
        <f>IF(OR($L$6="",$L$7=""),"",IF($B48="","",IF(ISNA(VLOOKUP($B48,'LT02'!$B$11:$N$80,13,FALSE)),"",VLOOKUP($B48,'LT02'!$B$11:$N$80,13,FALSE))))</f>
        <v>0</v>
      </c>
      <c r="N48" s="183"/>
      <c r="O48" s="184" t="str">
        <f>IF(OR($L$6="",$L$7=""),"",IF($B48="","",IF(ISNA(VLOOKUP($B48,'LT02'!$B$11:$Q$80,16,FALSE)),"",VLOOKUP($B48,'LT02'!$B$11:$Q$80,16,FALSE))))</f>
        <v/>
      </c>
      <c r="P48" s="185">
        <f>IF(OR($P$6="",$P$7=""),"",IF($B48="","",IF(ISNA(VLOOKUP($B48,'LT03'!$B$11:$M$80,12,FALSE)),"",IF(VLOOKUP($B48,'LT03'!$B$11:$M$80,12,FALSE)="","",VLOOKUP($B48,'LT03'!$B$11:$M$80,12,FALSE)))))</f>
        <v>0</v>
      </c>
      <c r="Q48" s="182">
        <f>IF(OR($P$6="",$P$7=""),"",IF($B48="","",IF(ISNA(VLOOKUP($B48,'LT03'!$B$11:$N$80,13,FALSE)),"",VLOOKUP($B48,'LT03'!$B$11:$N$80,13,FALSE))))</f>
        <v>0</v>
      </c>
      <c r="R48" s="183"/>
      <c r="S48" s="184" t="str">
        <f>IF(OR($P$6="",$P$7=""),"",IF($B48="","",IF(ISNA(VLOOKUP($B48,'LT03'!$B$11:$Q$80,16,FALSE)),"",VLOOKUP($B48,'LT03'!$B$11:$Q$80,16,FALSE))))</f>
        <v/>
      </c>
      <c r="T48" s="185">
        <f>IF(OR($T$6="",$T$7=""),"",IF($B48="","",IF(ISNA(VLOOKUP($B48,'LT04'!$B$11:$M$80,12,FALSE)),"",IF(VLOOKUP($B48,'LT04'!$B$11:$M$80,12,FALSE)="","",VLOOKUP($B48,'LT04'!$B$11:$M$80,12,FALSE)))))</f>
        <v>0</v>
      </c>
      <c r="U48" s="182">
        <f>IF(OR($T$6="",$T$7=""),"",IF($B48="","",IF(ISNA(VLOOKUP($B48,'LT04'!$B$11:$N$80,13,FALSE)),"",VLOOKUP($B48,'LT04'!$B$11:$N$80,13,FALSE))))</f>
        <v>2.2999999999999998</v>
      </c>
      <c r="V48" s="183"/>
      <c r="W48" s="184" t="str">
        <f>IF(OR($T$6="",$T$7=""),"",IF($B48="","",IF(ISNA(VLOOKUP($B48,'LT04'!$B$11:$Q$80,16,FALSE)),"",VLOOKUP($B48,'LT04'!$B$11:$Q$80,16,FALSE))))</f>
        <v/>
      </c>
      <c r="X48" s="185">
        <f>IF(OR($X$6="",$X$7=""),"",IF($B48="","",IF(ISNA(VLOOKUP($B48,'LT05'!$B$11:$M$80,12,FALSE)),"",IF(VLOOKUP($B48,'LT05'!$B$11:$M$80,12,FALSE)="","",VLOOKUP($B48,'LT05'!$B$11:$M$80,12,FALSE)))))</f>
        <v>0</v>
      </c>
      <c r="Y48" s="182">
        <f>IF(OR($X$6="",$X$7=""),"",IF($B48="","",IF(ISNA(VLOOKUP($B48,'LT05'!$B$11:$N$80,13,FALSE)),"",VLOOKUP($B48,'LT05'!$B$11:$N$80,13,FALSE))))</f>
        <v>0</v>
      </c>
      <c r="Z48" s="183"/>
      <c r="AA48" s="184" t="str">
        <f>IF(OR($X$6="",$X$7=""),"",IF($B48="","",IF(ISNA(VLOOKUP($B48,'LT05'!$B$11:$Q$80,16,FALSE)),"",VLOOKUP($B48,'LT05'!$B$11:$Q$80,16,FALSE))))</f>
        <v/>
      </c>
      <c r="AB48" s="185">
        <f>IF(OR($AB$6="",$AB$7=""),"",IF($B48="","",IF(ISNA(VLOOKUP($B48,'LT06'!$B$11:$M$80,12,FALSE)),"",IF(VLOOKUP($B48,'LT06'!$B$11:$M$80,12,FALSE)="","",VLOOKUP($B48,'LT06'!$B$11:$M$80,12,FALSE)))))</f>
        <v>0</v>
      </c>
      <c r="AC48" s="182">
        <f>IF(OR($AB$6="",$AB$7=""),"",IF($B48="","",IF(ISNA(VLOOKUP($B48,'LT06'!$B$11:$N$80,13,FALSE)),"",VLOOKUP($B48,'LT06'!$B$11:$N$80,13,FALSE))))</f>
        <v>0</v>
      </c>
      <c r="AD48" s="183"/>
      <c r="AE48" s="184" t="str">
        <f>IF(OR($AB$6="",$AB$7=""),"",IF($B48="","",IF(ISNA(VLOOKUP($B48,'LT06'!$B$11:$Q$80,16,FALSE)),"",VLOOKUP($B48,'LT06'!$B$11:$Q$80,16,FALSE))))</f>
        <v/>
      </c>
      <c r="AF48" s="185" t="str">
        <f>IF(OR($AF$6="",$AF$7=""),"",IF($B48="","",IF(ISNA(VLOOKUP($B48,'LT07'!$B$11:$M$80,12,FALSE)),"",IF(VLOOKUP($B48,'LT07'!$B$11:$M$80,12,FALSE)="","",VLOOKUP($B48,'LT07'!$B$11:$M$80,12,FALSE)))))</f>
        <v/>
      </c>
      <c r="AG48" s="182" t="str">
        <f>IF(OR($AF$6="",$AF$7=""),"",IF($B48="","",IF(ISNA(VLOOKUP($B48,'LT07'!$B$11:$N$80,13,FALSE)),"",VLOOKUP($B48,'LT07'!$B$11:$N$80,13,FALSE))))</f>
        <v/>
      </c>
      <c r="AH48" s="183"/>
      <c r="AI48" s="184" t="str">
        <f>IF(OR($AF$6="",$AF$7=""),"",IF($B48="","",IF(ISNA(VLOOKUP($B48,'LT07'!$B$11:$Q$80,16,FALSE)),"",VLOOKUP($B48,'LT07'!$B$11:$Q$80,16,FALSE))))</f>
        <v/>
      </c>
      <c r="AJ48" s="720"/>
      <c r="AK48" s="182">
        <f>IF(OR($AJ$6="",$AJ$7=""),"",IF($B48="","",IF(ISNA(VLOOKUP($B48,'DO AN'!$B$11:$L$80,11,FALSE)),"",IF(VLOOKUP($B48,'DO AN'!$B$11:$L$80,11,FALSE)="","",VLOOKUP($B48,'DO AN'!$B$11:$L$80,11,FALSE)))))</f>
        <v>0</v>
      </c>
      <c r="AL48" s="183"/>
      <c r="AM48" s="719"/>
      <c r="AN48" s="720"/>
      <c r="AO48" s="182">
        <f>IF(OR($AN$6="",$AN$7=""),"",IF($B48="","",IF(ISNA(VLOOKUP($B48,'TH01'!$B$11:$O$80,14,FALSE)),"",VLOOKUP($B48,'TH01'!$B$11:$O$80,14,FALSE))))</f>
        <v>0</v>
      </c>
      <c r="AP48" s="183"/>
      <c r="AQ48" s="719"/>
      <c r="AR48" s="720"/>
      <c r="AS48" s="182">
        <f>IF(OR($AR$6="",$AR$7=""),"",IF($B48="","",IF(ISNA(VLOOKUP($B48,'TH02'!$B$11:$O$80,14,FALSE)),"",VLOOKUP($B48,'TH02'!$B$11:$O$80,14,FALSE))))</f>
        <v>0</v>
      </c>
      <c r="AT48" s="183"/>
      <c r="AU48" s="719"/>
      <c r="AV48" s="720"/>
      <c r="AW48" s="182" t="str">
        <f>IF(OR($AV$6="",$AV$7=""),"",IF($B48="","",IF(ISNA(VLOOKUP($B48,'TH03'!$B$11:$O$80,14,FALSE)),"",VLOOKUP($B48,'TH03'!$B$11:$O$80,14,FALSE))))</f>
        <v/>
      </c>
      <c r="AX48" s="183"/>
      <c r="AY48" s="719"/>
      <c r="AZ48" s="186">
        <f t="shared" si="6"/>
        <v>0.27</v>
      </c>
      <c r="BA48" s="186" t="str">
        <f t="shared" si="7"/>
        <v/>
      </c>
      <c r="BB48" s="187">
        <v>25</v>
      </c>
      <c r="BC48" s="188" t="str">
        <f t="shared" si="8"/>
        <v>Kém</v>
      </c>
      <c r="BD48" s="188" t="str">
        <f t="shared" si="9"/>
        <v/>
      </c>
      <c r="BE48" s="188" t="str">
        <f t="shared" si="89"/>
        <v/>
      </c>
      <c r="BF48" s="186" t="str">
        <f t="shared" si="90"/>
        <v>Cảnh Báo</v>
      </c>
      <c r="BG48" s="548">
        <f t="shared" si="2"/>
        <v>0</v>
      </c>
      <c r="BH48" s="188">
        <f t="shared" si="91"/>
        <v>17</v>
      </c>
      <c r="BI48" s="188">
        <f t="shared" si="10"/>
        <v>0</v>
      </c>
      <c r="BJ48" s="188">
        <f t="shared" si="11"/>
        <v>17</v>
      </c>
      <c r="BK48" s="186">
        <f t="shared" si="12"/>
        <v>0</v>
      </c>
      <c r="BL48" s="186" t="str">
        <f t="shared" si="13"/>
        <v>Yếu</v>
      </c>
      <c r="BM48" s="186">
        <f t="shared" si="14"/>
        <v>0</v>
      </c>
      <c r="BN48" s="186" t="str">
        <f t="shared" si="15"/>
        <v>Yếu</v>
      </c>
      <c r="BO48" s="551" t="str">
        <f t="shared" si="16"/>
        <v/>
      </c>
      <c r="BP48" s="187"/>
      <c r="BQ48" s="691">
        <f t="shared" si="17"/>
        <v>9</v>
      </c>
      <c r="BR48" s="521">
        <f t="shared" si="18"/>
        <v>0</v>
      </c>
      <c r="BS48" s="521">
        <f t="shared" si="19"/>
        <v>0</v>
      </c>
      <c r="BT48" s="521">
        <f t="shared" si="20"/>
        <v>0</v>
      </c>
      <c r="BU48" s="521">
        <f t="shared" si="21"/>
        <v>0</v>
      </c>
      <c r="BV48" s="521">
        <f t="shared" si="22"/>
        <v>0</v>
      </c>
      <c r="BW48" s="521">
        <f t="shared" si="23"/>
        <v>0</v>
      </c>
      <c r="BX48" s="521" t="str">
        <f t="shared" si="24"/>
        <v/>
      </c>
      <c r="BY48" s="521">
        <f t="shared" si="25"/>
        <v>0</v>
      </c>
      <c r="BZ48" s="521">
        <f t="shared" si="26"/>
        <v>0</v>
      </c>
      <c r="CA48" s="521">
        <f t="shared" si="27"/>
        <v>0</v>
      </c>
      <c r="CB48" s="521" t="str">
        <f t="shared" si="28"/>
        <v/>
      </c>
      <c r="CC48" s="522">
        <f t="shared" si="29"/>
        <v>9</v>
      </c>
      <c r="CD48" s="521">
        <f t="shared" si="30"/>
        <v>0</v>
      </c>
      <c r="CE48" s="521">
        <f t="shared" si="31"/>
        <v>0</v>
      </c>
      <c r="CF48" s="521">
        <f t="shared" si="32"/>
        <v>0</v>
      </c>
      <c r="CG48" s="521">
        <f t="shared" si="33"/>
        <v>2.2999999999999998</v>
      </c>
      <c r="CH48" s="521">
        <f t="shared" si="34"/>
        <v>0</v>
      </c>
      <c r="CI48" s="521">
        <f t="shared" si="35"/>
        <v>0</v>
      </c>
      <c r="CJ48" s="521" t="str">
        <f t="shared" si="36"/>
        <v/>
      </c>
      <c r="CK48" s="521">
        <f t="shared" si="37"/>
        <v>0</v>
      </c>
      <c r="CL48" s="521">
        <f t="shared" si="38"/>
        <v>0</v>
      </c>
      <c r="CM48" s="521">
        <f t="shared" si="39"/>
        <v>0</v>
      </c>
      <c r="CN48" s="521" t="str">
        <f t="shared" si="40"/>
        <v/>
      </c>
      <c r="CO48" s="523">
        <f t="shared" si="41"/>
        <v>0.27</v>
      </c>
      <c r="CP48" s="524" t="str">
        <f t="shared" si="42"/>
        <v/>
      </c>
      <c r="CQ48" s="524" t="str">
        <f t="shared" si="43"/>
        <v/>
      </c>
      <c r="CR48" s="524" t="str">
        <f t="shared" si="44"/>
        <v/>
      </c>
      <c r="CS48" s="524" t="str">
        <f t="shared" si="45"/>
        <v/>
      </c>
      <c r="CT48" s="524" t="str">
        <f t="shared" si="46"/>
        <v/>
      </c>
      <c r="CU48" s="524" t="str">
        <f t="shared" si="47"/>
        <v/>
      </c>
      <c r="CV48" s="524" t="str">
        <f t="shared" si="48"/>
        <v/>
      </c>
      <c r="CW48" s="524" t="str">
        <f t="shared" si="49"/>
        <v/>
      </c>
      <c r="CX48" s="524" t="str">
        <f t="shared" si="50"/>
        <v/>
      </c>
      <c r="CY48" s="524" t="str">
        <f t="shared" si="51"/>
        <v/>
      </c>
      <c r="CZ48" s="524" t="str">
        <f t="shared" si="52"/>
        <v/>
      </c>
      <c r="DA48" s="525">
        <f t="shared" si="92"/>
        <v>0</v>
      </c>
      <c r="DB48" s="182" t="str">
        <f>IF($K48="","",$K48)</f>
        <v/>
      </c>
      <c r="DC48" s="182" t="str">
        <f>IF($O48="","",$O48)</f>
        <v/>
      </c>
      <c r="DD48" s="182" t="str">
        <f>IF($S48="","",$S48)</f>
        <v/>
      </c>
      <c r="DE48" s="182" t="str">
        <f>IF($W48="","",$W48)</f>
        <v/>
      </c>
      <c r="DF48" s="182" t="str">
        <f>IF($AA48="","",$AA48)</f>
        <v/>
      </c>
      <c r="DG48" s="182" t="str">
        <f>IF($AE48="","",$AE48)</f>
        <v/>
      </c>
      <c r="DH48" s="182" t="str">
        <f>IF($AI48="","",$AI48)</f>
        <v/>
      </c>
      <c r="DI48" s="182" t="str">
        <f>IF($AM48="","",$AM48)</f>
        <v/>
      </c>
      <c r="DJ48" s="182" t="str">
        <f>IF($AQ48="","",$AQ48)</f>
        <v/>
      </c>
      <c r="DK48" s="182" t="str">
        <f>IF($AU48="","",$AU48)</f>
        <v/>
      </c>
      <c r="DL48" s="536" t="str">
        <f>IF($AY48="","",$AY48)</f>
        <v/>
      </c>
      <c r="DM48" s="533">
        <f t="shared" si="64"/>
        <v>0</v>
      </c>
      <c r="DN48" s="521">
        <f t="shared" si="65"/>
        <v>0</v>
      </c>
      <c r="DO48" s="521">
        <f t="shared" si="66"/>
        <v>0</v>
      </c>
      <c r="DP48" s="521">
        <f t="shared" si="67"/>
        <v>2.2999999999999998</v>
      </c>
      <c r="DQ48" s="521">
        <f t="shared" si="68"/>
        <v>0</v>
      </c>
      <c r="DR48" s="521">
        <f t="shared" si="69"/>
        <v>0</v>
      </c>
      <c r="DS48" s="521" t="str">
        <f t="shared" si="70"/>
        <v/>
      </c>
      <c r="DT48" s="521">
        <f t="shared" si="71"/>
        <v>0</v>
      </c>
      <c r="DU48" s="521">
        <f t="shared" si="72"/>
        <v>0</v>
      </c>
      <c r="DV48" s="521">
        <f t="shared" si="73"/>
        <v>0</v>
      </c>
      <c r="DW48" s="521" t="str">
        <f t="shared" si="74"/>
        <v/>
      </c>
      <c r="DX48" s="538" t="str">
        <f t="shared" si="75"/>
        <v/>
      </c>
      <c r="DY48" s="540" t="str">
        <f t="shared" si="76"/>
        <v/>
      </c>
      <c r="DZ48" s="540" t="str">
        <f t="shared" si="77"/>
        <v/>
      </c>
      <c r="EA48" s="540" t="str">
        <f t="shared" si="78"/>
        <v/>
      </c>
      <c r="EB48" s="540" t="str">
        <f t="shared" si="79"/>
        <v/>
      </c>
      <c r="EC48" s="540" t="str">
        <f t="shared" si="80"/>
        <v/>
      </c>
      <c r="ED48" s="540" t="str">
        <f t="shared" si="81"/>
        <v/>
      </c>
      <c r="EE48" s="540" t="str">
        <f t="shared" si="82"/>
        <v/>
      </c>
      <c r="EF48" s="540" t="str">
        <f t="shared" si="83"/>
        <v/>
      </c>
      <c r="EG48" s="540" t="str">
        <f t="shared" si="84"/>
        <v/>
      </c>
      <c r="EH48" s="540" t="str">
        <f t="shared" si="85"/>
        <v/>
      </c>
      <c r="EI48" s="540" t="str">
        <f t="shared" si="86"/>
        <v/>
      </c>
      <c r="EJ48" s="545">
        <f t="shared" si="93"/>
        <v>0</v>
      </c>
      <c r="EK48" s="723">
        <f t="shared" si="87"/>
        <v>0.27</v>
      </c>
      <c r="EL48" s="490" t="str">
        <f>IF(B48="","",IF(ISNA(VLOOKUP($B48,'TH-CANHBAO-KQHT-13-14'!$B$2:$I$936,8,0)&lt;&gt;0),VLOOKUP($B48,'TH-CANHBAO-KQHT-13-14'!$B$2:$I$936,8,0),IF(VLOOKUP($B48,'TH-CANHBAO-KQHT-13-14'!$B$2:$I$936,8,0)=0,"",VLOOKUP($B48,'TH-CANHBAO-KQHT-13-14'!$B$2:$I$936,8,0))))</f>
        <v/>
      </c>
      <c r="EM48" s="490" t="str">
        <f>IF($B48="","",IF(ISNA(VLOOKUP($B48,'TH-CANHBAO-KQHT-13-14'!$B$2:$J$936,9,0)&lt;&gt;0),VLOOKUP($B48,'TH-CANHBAO-KQHT-13-14'!$B$2:$J$936,8,0),IF(VLOOKUP($B48,'TH-CANHBAO-KQHT-13-14'!$B$2:$J$936,9,0)=0,"",VLOOKUP($B48,'TH-CANHBAO-KQHT-13-14'!$B$2:$J$936,9,0))))</f>
        <v/>
      </c>
      <c r="EN48" s="490" t="e">
        <f>IF($B48="","",IF($B48=HKI!#REF!,HKI!#REF!,""))</f>
        <v>#REF!</v>
      </c>
      <c r="EO48" s="490" t="str">
        <f t="shared" si="88"/>
        <v>Cảnh Báo</v>
      </c>
    </row>
    <row r="49" spans="1:149" s="190" customFormat="1" ht="30" customHeight="1">
      <c r="A49" s="774">
        <f>IF($B49="","",SUBTOTAL(3,$B$11:B49))</f>
        <v>39</v>
      </c>
      <c r="B49" s="97" t="s">
        <v>1778</v>
      </c>
      <c r="C49" s="176" t="str">
        <f>IF($B49="","",VLOOKUP($B49,'DS LOP HKII'!$B$2:$D$936,2,0))</f>
        <v>Trịnh Ngọc</v>
      </c>
      <c r="D49" s="177" t="str">
        <f>IF($B49="","",VLOOKUP($B49,'DS LOP HKII'!$B$2:$D$936,3,0))</f>
        <v>Sơn</v>
      </c>
      <c r="E49" s="178"/>
      <c r="F49" s="179"/>
      <c r="G49" s="180">
        <v>12</v>
      </c>
      <c r="H49" s="181">
        <f>IF(OR($H$6="",$H$7=""),"",IF($B49="","",IF(ISNA(VLOOKUP($B49,'LT01'!$B$11:$M$80,12,FALSE)),"",IF(VLOOKUP($B49,'LT01'!$B$11:$M$80,12,FALSE)="","",VLOOKUP($B49,'LT01'!$B$11:$M$80,12,FALSE)))))</f>
        <v>0</v>
      </c>
      <c r="I49" s="182">
        <f>IF(OR($H$6="",$H$7=""),"",IF($B49="","",IF(ISNA(VLOOKUP($B49,'LT01'!$B$11:$N$80,13,FALSE)),"",VLOOKUP($B49,'LT01'!$B$11:$N$80,13,FALSE))))</f>
        <v>2.6</v>
      </c>
      <c r="J49" s="183"/>
      <c r="K49" s="184" t="str">
        <f>IF(OR($H$6="",$H$7=""),"",IF($B49="","",IF(ISNA(VLOOKUP($B49,'LT01'!$B$11:$Q$80,16,FALSE)),"",IF(VLOOKUP($B49,'LT01'!$B$11:$Q$80,16,FALSE)="","",VLOOKUP($B49,'LT01'!$B$11:$Q$80,16,FALSE)))))</f>
        <v/>
      </c>
      <c r="L49" s="185">
        <f>IF(OR($L$6="",$L$7=""),"",IF($B49="","",IF(ISNA(VLOOKUP($B49,'LT02'!$B$11:$M$80,12,FALSE)),"",IF(VLOOKUP($B49,'LT02'!$B$11:$M$80,12,FALSE)="","",VLOOKUP($B49,'LT02'!$B$11:$M$80,12,FALSE)))))</f>
        <v>0</v>
      </c>
      <c r="M49" s="182">
        <f>IF(OR($L$6="",$L$7=""),"",IF($B49="","",IF(ISNA(VLOOKUP($B49,'LT02'!$B$11:$N$80,13,FALSE)),"",VLOOKUP($B49,'LT02'!$B$11:$N$80,13,FALSE))))</f>
        <v>2.2000000000000002</v>
      </c>
      <c r="N49" s="183"/>
      <c r="O49" s="184" t="str">
        <f>IF(OR($L$6="",$L$7=""),"",IF($B49="","",IF(ISNA(VLOOKUP($B49,'LT02'!$B$11:$Q$80,16,FALSE)),"",VLOOKUP($B49,'LT02'!$B$11:$Q$80,16,FALSE))))</f>
        <v/>
      </c>
      <c r="P49" s="185">
        <f>IF(OR($P$6="",$P$7=""),"",IF($B49="","",IF(ISNA(VLOOKUP($B49,'LT03'!$B$11:$M$80,12,FALSE)),"",IF(VLOOKUP($B49,'LT03'!$B$11:$M$80,12,FALSE)="","",VLOOKUP($B49,'LT03'!$B$11:$M$80,12,FALSE)))))</f>
        <v>5.5</v>
      </c>
      <c r="Q49" s="182">
        <f>IF(OR($P$6="",$P$7=""),"",IF($B49="","",IF(ISNA(VLOOKUP($B49,'LT03'!$B$11:$N$80,13,FALSE)),"",VLOOKUP($B49,'LT03'!$B$11:$N$80,13,FALSE))))</f>
        <v>5.3</v>
      </c>
      <c r="R49" s="183"/>
      <c r="S49" s="184" t="str">
        <f>IF(OR($P$6="",$P$7=""),"",IF($B49="","",IF(ISNA(VLOOKUP($B49,'LT03'!$B$11:$Q$80,16,FALSE)),"",VLOOKUP($B49,'LT03'!$B$11:$Q$80,16,FALSE))))</f>
        <v/>
      </c>
      <c r="T49" s="185">
        <f>IF(OR($T$6="",$T$7=""),"",IF($B49="","",IF(ISNA(VLOOKUP($B49,'LT04'!$B$11:$M$80,12,FALSE)),"",IF(VLOOKUP($B49,'LT04'!$B$11:$M$80,12,FALSE)="","",VLOOKUP($B49,'LT04'!$B$11:$M$80,12,FALSE)))))</f>
        <v>0</v>
      </c>
      <c r="U49" s="182">
        <f>IF(OR($T$6="",$T$7=""),"",IF($B49="","",IF(ISNA(VLOOKUP($B49,'LT04'!$B$11:$N$80,13,FALSE)),"",VLOOKUP($B49,'LT04'!$B$11:$N$80,13,FALSE))))</f>
        <v>3</v>
      </c>
      <c r="V49" s="183"/>
      <c r="W49" s="184" t="str">
        <f>IF(OR($T$6="",$T$7=""),"",IF($B49="","",IF(ISNA(VLOOKUP($B49,'LT04'!$B$11:$Q$80,16,FALSE)),"",VLOOKUP($B49,'LT04'!$B$11:$Q$80,16,FALSE))))</f>
        <v/>
      </c>
      <c r="X49" s="185">
        <f>IF(OR($X$6="",$X$7=""),"",IF($B49="","",IF(ISNA(VLOOKUP($B49,'LT05'!$B$11:$M$80,12,FALSE)),"",IF(VLOOKUP($B49,'LT05'!$B$11:$M$80,12,FALSE)="","",VLOOKUP($B49,'LT05'!$B$11:$M$80,12,FALSE)))))</f>
        <v>0</v>
      </c>
      <c r="Y49" s="182">
        <f>IF(OR($X$6="",$X$7=""),"",IF($B49="","",IF(ISNA(VLOOKUP($B49,'LT05'!$B$11:$N$80,13,FALSE)),"",VLOOKUP($B49,'LT05'!$B$11:$N$80,13,FALSE))))</f>
        <v>2.7</v>
      </c>
      <c r="Z49" s="183"/>
      <c r="AA49" s="184" t="str">
        <f>IF(OR($X$6="",$X$7=""),"",IF($B49="","",IF(ISNA(VLOOKUP($B49,'LT05'!$B$11:$Q$80,16,FALSE)),"",VLOOKUP($B49,'LT05'!$B$11:$Q$80,16,FALSE))))</f>
        <v/>
      </c>
      <c r="AB49" s="185">
        <f>IF(OR($AB$6="",$AB$7=""),"",IF($B49="","",IF(ISNA(VLOOKUP($B49,'LT06'!$B$11:$M$80,12,FALSE)),"",IF(VLOOKUP($B49,'LT06'!$B$11:$M$80,12,FALSE)="","",VLOOKUP($B49,'LT06'!$B$11:$M$80,12,FALSE)))))</f>
        <v>0</v>
      </c>
      <c r="AC49" s="182">
        <f>IF(OR($AB$6="",$AB$7=""),"",IF($B49="","",IF(ISNA(VLOOKUP($B49,'LT06'!$B$11:$N$80,13,FALSE)),"",VLOOKUP($B49,'LT06'!$B$11:$N$80,13,FALSE))))</f>
        <v>2.8</v>
      </c>
      <c r="AD49" s="183"/>
      <c r="AE49" s="184" t="str">
        <f>IF(OR($AB$6="",$AB$7=""),"",IF($B49="","",IF(ISNA(VLOOKUP($B49,'LT06'!$B$11:$Q$80,16,FALSE)),"",VLOOKUP($B49,'LT06'!$B$11:$Q$80,16,FALSE))))</f>
        <v/>
      </c>
      <c r="AF49" s="185" t="str">
        <f>IF(OR($AF$6="",$AF$7=""),"",IF($B49="","",IF(ISNA(VLOOKUP($B49,'LT07'!$B$11:$M$80,12,FALSE)),"",IF(VLOOKUP($B49,'LT07'!$B$11:$M$80,12,FALSE)="","",VLOOKUP($B49,'LT07'!$B$11:$M$80,12,FALSE)))))</f>
        <v/>
      </c>
      <c r="AG49" s="182" t="str">
        <f>IF(OR($AF$6="",$AF$7=""),"",IF($B49="","",IF(ISNA(VLOOKUP($B49,'LT07'!$B$11:$N$80,13,FALSE)),"",VLOOKUP($B49,'LT07'!$B$11:$N$80,13,FALSE))))</f>
        <v/>
      </c>
      <c r="AH49" s="183"/>
      <c r="AI49" s="184" t="str">
        <f>IF(OR($AF$6="",$AF$7=""),"",IF($B49="","",IF(ISNA(VLOOKUP($B49,'LT07'!$B$11:$Q$80,16,FALSE)),"",VLOOKUP($B49,'LT07'!$B$11:$Q$80,16,FALSE))))</f>
        <v/>
      </c>
      <c r="AJ49" s="720"/>
      <c r="AK49" s="182">
        <f>IF(OR($AJ$6="",$AJ$7=""),"",IF($B49="","",IF(ISNA(VLOOKUP($B49,'DO AN'!$B$11:$L$80,11,FALSE)),"",IF(VLOOKUP($B49,'DO AN'!$B$11:$L$80,11,FALSE)="","",VLOOKUP($B49,'DO AN'!$B$11:$L$80,11,FALSE)))))</f>
        <v>0</v>
      </c>
      <c r="AL49" s="183"/>
      <c r="AM49" s="719"/>
      <c r="AN49" s="720"/>
      <c r="AO49" s="182">
        <f>IF(OR($AN$6="",$AN$7=""),"",IF($B49="","",IF(ISNA(VLOOKUP($B49,'TH01'!$B$11:$O$80,14,FALSE)),"",VLOOKUP($B49,'TH01'!$B$11:$O$80,14,FALSE))))</f>
        <v>4</v>
      </c>
      <c r="AP49" s="183"/>
      <c r="AQ49" s="719"/>
      <c r="AR49" s="720"/>
      <c r="AS49" s="182">
        <f>IF(OR($AR$6="",$AR$7=""),"",IF($B49="","",IF(ISNA(VLOOKUP($B49,'TH02'!$B$11:$O$80,14,FALSE)),"",VLOOKUP($B49,'TH02'!$B$11:$O$80,14,FALSE))))</f>
        <v>2.4</v>
      </c>
      <c r="AT49" s="183"/>
      <c r="AU49" s="719"/>
      <c r="AV49" s="720"/>
      <c r="AW49" s="182" t="str">
        <f>IF(OR($AV$6="",$AV$7=""),"",IF($B49="","",IF(ISNA(VLOOKUP($B49,'TH03'!$B$11:$O$80,14,FALSE)),"",VLOOKUP($B49,'TH03'!$B$11:$O$80,14,FALSE))))</f>
        <v/>
      </c>
      <c r="AX49" s="183"/>
      <c r="AY49" s="719"/>
      <c r="AZ49" s="186">
        <f t="shared" si="6"/>
        <v>2.94</v>
      </c>
      <c r="BA49" s="186" t="str">
        <f t="shared" si="7"/>
        <v/>
      </c>
      <c r="BB49" s="187">
        <v>34</v>
      </c>
      <c r="BC49" s="188" t="str">
        <f t="shared" si="8"/>
        <v>Kém</v>
      </c>
      <c r="BD49" s="188" t="str">
        <f t="shared" si="9"/>
        <v/>
      </c>
      <c r="BE49" s="188" t="str">
        <f t="shared" si="89"/>
        <v/>
      </c>
      <c r="BF49" s="186" t="str">
        <f t="shared" si="90"/>
        <v>Cảnh Báo</v>
      </c>
      <c r="BG49" s="548">
        <f t="shared" si="2"/>
        <v>4</v>
      </c>
      <c r="BH49" s="188">
        <f t="shared" si="91"/>
        <v>13</v>
      </c>
      <c r="BI49" s="188">
        <f t="shared" si="10"/>
        <v>4</v>
      </c>
      <c r="BJ49" s="188">
        <f t="shared" si="11"/>
        <v>13</v>
      </c>
      <c r="BK49" s="186">
        <f t="shared" si="12"/>
        <v>4.6500000000000004</v>
      </c>
      <c r="BL49" s="186" t="str">
        <f t="shared" si="13"/>
        <v>Yếu</v>
      </c>
      <c r="BM49" s="186">
        <f t="shared" si="14"/>
        <v>4.6500000000000004</v>
      </c>
      <c r="BN49" s="186" t="str">
        <f t="shared" si="15"/>
        <v>Yếu</v>
      </c>
      <c r="BO49" s="551" t="str">
        <f t="shared" si="16"/>
        <v/>
      </c>
      <c r="BP49" s="187"/>
      <c r="BQ49" s="691">
        <f t="shared" si="17"/>
        <v>8</v>
      </c>
      <c r="BR49" s="521">
        <f t="shared" si="18"/>
        <v>0</v>
      </c>
      <c r="BS49" s="521">
        <f t="shared" si="19"/>
        <v>0</v>
      </c>
      <c r="BT49" s="521">
        <f t="shared" si="20"/>
        <v>5.5</v>
      </c>
      <c r="BU49" s="521">
        <f t="shared" si="21"/>
        <v>0</v>
      </c>
      <c r="BV49" s="521">
        <f t="shared" si="22"/>
        <v>0</v>
      </c>
      <c r="BW49" s="521">
        <f t="shared" si="23"/>
        <v>0</v>
      </c>
      <c r="BX49" s="521" t="str">
        <f t="shared" si="24"/>
        <v/>
      </c>
      <c r="BY49" s="521">
        <f t="shared" si="25"/>
        <v>0</v>
      </c>
      <c r="BZ49" s="521">
        <f t="shared" si="26"/>
        <v>4</v>
      </c>
      <c r="CA49" s="521">
        <f t="shared" si="27"/>
        <v>2.4</v>
      </c>
      <c r="CB49" s="521" t="str">
        <f t="shared" si="28"/>
        <v/>
      </c>
      <c r="CC49" s="522">
        <f t="shared" si="29"/>
        <v>7</v>
      </c>
      <c r="CD49" s="521">
        <f t="shared" si="30"/>
        <v>2.6</v>
      </c>
      <c r="CE49" s="521">
        <f t="shared" si="31"/>
        <v>2.2000000000000002</v>
      </c>
      <c r="CF49" s="521">
        <f t="shared" si="32"/>
        <v>5.3</v>
      </c>
      <c r="CG49" s="521">
        <f t="shared" si="33"/>
        <v>3</v>
      </c>
      <c r="CH49" s="521">
        <f t="shared" si="34"/>
        <v>2.7</v>
      </c>
      <c r="CI49" s="521">
        <f t="shared" si="35"/>
        <v>2.8</v>
      </c>
      <c r="CJ49" s="521" t="str">
        <f t="shared" si="36"/>
        <v/>
      </c>
      <c r="CK49" s="521">
        <f t="shared" si="37"/>
        <v>0</v>
      </c>
      <c r="CL49" s="521">
        <f t="shared" si="38"/>
        <v>4</v>
      </c>
      <c r="CM49" s="521">
        <f t="shared" si="39"/>
        <v>2.4</v>
      </c>
      <c r="CN49" s="521" t="str">
        <f t="shared" si="40"/>
        <v/>
      </c>
      <c r="CO49" s="523">
        <f t="shared" si="41"/>
        <v>2.94</v>
      </c>
      <c r="CP49" s="524" t="str">
        <f t="shared" si="42"/>
        <v/>
      </c>
      <c r="CQ49" s="524" t="str">
        <f t="shared" si="43"/>
        <v/>
      </c>
      <c r="CR49" s="524">
        <f t="shared" si="44"/>
        <v>5.3</v>
      </c>
      <c r="CS49" s="524" t="str">
        <f t="shared" si="45"/>
        <v/>
      </c>
      <c r="CT49" s="524" t="str">
        <f t="shared" si="46"/>
        <v/>
      </c>
      <c r="CU49" s="524" t="str">
        <f t="shared" si="47"/>
        <v/>
      </c>
      <c r="CV49" s="524" t="str">
        <f t="shared" si="48"/>
        <v/>
      </c>
      <c r="CW49" s="524" t="str">
        <f t="shared" si="49"/>
        <v/>
      </c>
      <c r="CX49" s="524">
        <f t="shared" si="50"/>
        <v>4</v>
      </c>
      <c r="CY49" s="524" t="str">
        <f t="shared" si="51"/>
        <v/>
      </c>
      <c r="CZ49" s="524" t="str">
        <f t="shared" si="52"/>
        <v/>
      </c>
      <c r="DA49" s="525">
        <f t="shared" si="92"/>
        <v>4.6500000000000004</v>
      </c>
      <c r="DB49" s="182" t="str">
        <f t="shared" si="53"/>
        <v/>
      </c>
      <c r="DC49" s="182" t="str">
        <f t="shared" si="54"/>
        <v/>
      </c>
      <c r="DD49" s="182" t="str">
        <f t="shared" si="55"/>
        <v/>
      </c>
      <c r="DE49" s="182" t="str">
        <f t="shared" si="56"/>
        <v/>
      </c>
      <c r="DF49" s="182" t="str">
        <f t="shared" si="57"/>
        <v/>
      </c>
      <c r="DG49" s="182" t="str">
        <f t="shared" si="58"/>
        <v/>
      </c>
      <c r="DH49" s="182" t="str">
        <f t="shared" si="59"/>
        <v/>
      </c>
      <c r="DI49" s="182" t="str">
        <f t="shared" si="60"/>
        <v/>
      </c>
      <c r="DJ49" s="182" t="str">
        <f t="shared" si="61"/>
        <v/>
      </c>
      <c r="DK49" s="182" t="str">
        <f t="shared" si="62"/>
        <v/>
      </c>
      <c r="DL49" s="536" t="str">
        <f t="shared" si="63"/>
        <v/>
      </c>
      <c r="DM49" s="533">
        <f t="shared" si="64"/>
        <v>2.6</v>
      </c>
      <c r="DN49" s="521">
        <f t="shared" si="65"/>
        <v>2.2000000000000002</v>
      </c>
      <c r="DO49" s="521">
        <f t="shared" si="66"/>
        <v>5.3</v>
      </c>
      <c r="DP49" s="521">
        <f t="shared" si="67"/>
        <v>3</v>
      </c>
      <c r="DQ49" s="521">
        <f t="shared" si="68"/>
        <v>2.7</v>
      </c>
      <c r="DR49" s="521">
        <f t="shared" si="69"/>
        <v>2.8</v>
      </c>
      <c r="DS49" s="521" t="str">
        <f t="shared" si="70"/>
        <v/>
      </c>
      <c r="DT49" s="521">
        <f t="shared" si="71"/>
        <v>0</v>
      </c>
      <c r="DU49" s="521">
        <f t="shared" si="72"/>
        <v>4</v>
      </c>
      <c r="DV49" s="521">
        <f t="shared" si="73"/>
        <v>2.4</v>
      </c>
      <c r="DW49" s="521" t="str">
        <f t="shared" si="74"/>
        <v/>
      </c>
      <c r="DX49" s="538" t="str">
        <f t="shared" si="75"/>
        <v/>
      </c>
      <c r="DY49" s="540" t="str">
        <f t="shared" si="76"/>
        <v/>
      </c>
      <c r="DZ49" s="540" t="str">
        <f t="shared" si="77"/>
        <v/>
      </c>
      <c r="EA49" s="540">
        <f t="shared" si="78"/>
        <v>5.3</v>
      </c>
      <c r="EB49" s="540" t="str">
        <f t="shared" si="79"/>
        <v/>
      </c>
      <c r="EC49" s="540" t="str">
        <f t="shared" si="80"/>
        <v/>
      </c>
      <c r="ED49" s="540" t="str">
        <f t="shared" si="81"/>
        <v/>
      </c>
      <c r="EE49" s="540" t="str">
        <f t="shared" si="82"/>
        <v/>
      </c>
      <c r="EF49" s="540" t="str">
        <f t="shared" si="83"/>
        <v/>
      </c>
      <c r="EG49" s="540">
        <f t="shared" si="84"/>
        <v>4</v>
      </c>
      <c r="EH49" s="540" t="str">
        <f t="shared" si="85"/>
        <v/>
      </c>
      <c r="EI49" s="540" t="str">
        <f t="shared" si="86"/>
        <v/>
      </c>
      <c r="EJ49" s="545">
        <f t="shared" si="93"/>
        <v>4.6500000000000004</v>
      </c>
      <c r="EK49" s="723">
        <f t="shared" si="87"/>
        <v>2.94</v>
      </c>
      <c r="EL49" s="490" t="str">
        <f>IF(B49="","",IF(ISNA(VLOOKUP($B49,'TH-CANHBAO-KQHT-13-14'!$B$2:$I$936,8,0)&lt;&gt;0),VLOOKUP($B49,'TH-CANHBAO-KQHT-13-14'!$B$2:$I$936,8,0),IF(VLOOKUP($B49,'TH-CANHBAO-KQHT-13-14'!$B$2:$I$936,8,0)=0,"",VLOOKUP($B49,'TH-CANHBAO-KQHT-13-14'!$B$2:$I$936,8,0))))</f>
        <v/>
      </c>
      <c r="EM49" s="490" t="str">
        <f>IF($B49="","",IF(ISNA(VLOOKUP($B49,'TH-CANHBAO-KQHT-13-14'!$B$2:$J$936,9,0)&lt;&gt;0),VLOOKUP($B49,'TH-CANHBAO-KQHT-13-14'!$B$2:$J$936,8,0),IF(VLOOKUP($B49,'TH-CANHBAO-KQHT-13-14'!$B$2:$J$936,9,0)=0,"",VLOOKUP($B49,'TH-CANHBAO-KQHT-13-14'!$B$2:$J$936,9,0))))</f>
        <v/>
      </c>
      <c r="EN49" s="490" t="e">
        <f>IF($B49="","",IF($B49=HKI!#REF!,HKI!#REF!,""))</f>
        <v>#REF!</v>
      </c>
      <c r="EO49" s="490" t="str">
        <f t="shared" si="88"/>
        <v>Cảnh Báo</v>
      </c>
    </row>
    <row r="50" spans="1:149" s="190" customFormat="1" ht="30" customHeight="1">
      <c r="A50" s="774">
        <f>IF($B50="","",SUBTOTAL(3,$B$11:B50))</f>
        <v>40</v>
      </c>
      <c r="B50" s="97" t="s">
        <v>1780</v>
      </c>
      <c r="C50" s="176" t="str">
        <f>IF($B50="","",VLOOKUP($B50,'DS LOP HKII'!$B$2:$D$936,2,0))</f>
        <v>Lê Minh</v>
      </c>
      <c r="D50" s="177" t="str">
        <f>IF($B50="","",VLOOKUP($B50,'DS LOP HKII'!$B$2:$D$936,3,0))</f>
        <v>Tâm</v>
      </c>
      <c r="E50" s="178"/>
      <c r="F50" s="179"/>
      <c r="G50" s="180">
        <v>5</v>
      </c>
      <c r="H50" s="181">
        <f>IF(OR($H$6="",$H$7=""),"",IF($B50="","",IF(ISNA(VLOOKUP($B50,'LT01'!$B$11:$M$80,12,FALSE)),"",IF(VLOOKUP($B50,'LT01'!$B$11:$M$80,12,FALSE)="","",VLOOKUP($B50,'LT01'!$B$11:$M$80,12,FALSE)))))</f>
        <v>3</v>
      </c>
      <c r="I50" s="182">
        <f>IF(OR($H$6="",$H$7=""),"",IF($B50="","",IF(ISNA(VLOOKUP($B50,'LT01'!$B$11:$N$80,13,FALSE)),"",VLOOKUP($B50,'LT01'!$B$11:$N$80,13,FALSE))))</f>
        <v>4.3</v>
      </c>
      <c r="J50" s="183"/>
      <c r="K50" s="184" t="str">
        <f>IF(OR($H$6="",$H$7=""),"",IF($B50="","",IF(ISNA(VLOOKUP($B50,'LT01'!$B$11:$Q$80,16,FALSE)),"",IF(VLOOKUP($B50,'LT01'!$B$11:$Q$80,16,FALSE)="","",VLOOKUP($B50,'LT01'!$B$11:$Q$80,16,FALSE)))))</f>
        <v/>
      </c>
      <c r="L50" s="185">
        <f>IF(OR($L$6="",$L$7=""),"",IF($B50="","",IF(ISNA(VLOOKUP($B50,'LT02'!$B$11:$M$80,12,FALSE)),"",IF(VLOOKUP($B50,'LT02'!$B$11:$M$80,12,FALSE)="","",VLOOKUP($B50,'LT02'!$B$11:$M$80,12,FALSE)))))</f>
        <v>6</v>
      </c>
      <c r="M50" s="182">
        <f>IF(OR($L$6="",$L$7=""),"",IF($B50="","",IF(ISNA(VLOOKUP($B50,'LT02'!$B$11:$N$80,13,FALSE)),"",VLOOKUP($B50,'LT02'!$B$11:$N$80,13,FALSE))))</f>
        <v>6.3</v>
      </c>
      <c r="N50" s="183"/>
      <c r="O50" s="184" t="str">
        <f>IF(OR($L$6="",$L$7=""),"",IF($B50="","",IF(ISNA(VLOOKUP($B50,'LT02'!$B$11:$Q$80,16,FALSE)),"",VLOOKUP($B50,'LT02'!$B$11:$Q$80,16,FALSE))))</f>
        <v/>
      </c>
      <c r="P50" s="185">
        <f>IF(OR($P$6="",$P$7=""),"",IF($B50="","",IF(ISNA(VLOOKUP($B50,'LT03'!$B$11:$M$80,12,FALSE)),"",IF(VLOOKUP($B50,'LT03'!$B$11:$M$80,12,FALSE)="","",VLOOKUP($B50,'LT03'!$B$11:$M$80,12,FALSE)))))</f>
        <v>5.5</v>
      </c>
      <c r="Q50" s="182">
        <f>IF(OR($P$6="",$P$7=""),"",IF($B50="","",IF(ISNA(VLOOKUP($B50,'LT03'!$B$11:$N$80,13,FALSE)),"",VLOOKUP($B50,'LT03'!$B$11:$N$80,13,FALSE))))</f>
        <v>5.5</v>
      </c>
      <c r="R50" s="183"/>
      <c r="S50" s="184" t="str">
        <f>IF(OR($P$6="",$P$7=""),"",IF($B50="","",IF(ISNA(VLOOKUP($B50,'LT03'!$B$11:$Q$80,16,FALSE)),"",VLOOKUP($B50,'LT03'!$B$11:$Q$80,16,FALSE))))</f>
        <v/>
      </c>
      <c r="T50" s="185">
        <f>IF(OR($T$6="",$T$7=""),"",IF($B50="","",IF(ISNA(VLOOKUP($B50,'LT04'!$B$11:$M$80,12,FALSE)),"",IF(VLOOKUP($B50,'LT04'!$B$11:$M$80,12,FALSE)="","",VLOOKUP($B50,'LT04'!$B$11:$M$80,12,FALSE)))))</f>
        <v>2.8</v>
      </c>
      <c r="U50" s="182">
        <f>IF(OR($T$6="",$T$7=""),"",IF($B50="","",IF(ISNA(VLOOKUP($B50,'LT04'!$B$11:$N$80,13,FALSE)),"",VLOOKUP($B50,'LT04'!$B$11:$N$80,13,FALSE))))</f>
        <v>4</v>
      </c>
      <c r="V50" s="183"/>
      <c r="W50" s="184" t="str">
        <f>IF(OR($T$6="",$T$7=""),"",IF($B50="","",IF(ISNA(VLOOKUP($B50,'LT04'!$B$11:$Q$80,16,FALSE)),"",VLOOKUP($B50,'LT04'!$B$11:$Q$80,16,FALSE))))</f>
        <v/>
      </c>
      <c r="X50" s="185">
        <f>IF(OR($X$6="",$X$7=""),"",IF($B50="","",IF(ISNA(VLOOKUP($B50,'LT05'!$B$11:$M$80,12,FALSE)),"",IF(VLOOKUP($B50,'LT05'!$B$11:$M$80,12,FALSE)="","",VLOOKUP($B50,'LT05'!$B$11:$M$80,12,FALSE)))))</f>
        <v>3.3</v>
      </c>
      <c r="Y50" s="182">
        <f>IF(OR($X$6="",$X$7=""),"",IF($B50="","",IF(ISNA(VLOOKUP($B50,'LT05'!$B$11:$N$80,13,FALSE)),"",VLOOKUP($B50,'LT05'!$B$11:$N$80,13,FALSE))))</f>
        <v>4.7</v>
      </c>
      <c r="Z50" s="183"/>
      <c r="AA50" s="184" t="str">
        <f>IF(OR($X$6="",$X$7=""),"",IF($B50="","",IF(ISNA(VLOOKUP($B50,'LT05'!$B$11:$Q$80,16,FALSE)),"",VLOOKUP($B50,'LT05'!$B$11:$Q$80,16,FALSE))))</f>
        <v/>
      </c>
      <c r="AB50" s="185">
        <f>IF(OR($AB$6="",$AB$7=""),"",IF($B50="","",IF(ISNA(VLOOKUP($B50,'LT06'!$B$11:$M$80,12,FALSE)),"",IF(VLOOKUP($B50,'LT06'!$B$11:$M$80,12,FALSE)="","",VLOOKUP($B50,'LT06'!$B$11:$M$80,12,FALSE)))))</f>
        <v>4.3</v>
      </c>
      <c r="AC50" s="182">
        <f>IF(OR($AB$6="",$AB$7=""),"",IF($B50="","",IF(ISNA(VLOOKUP($B50,'LT06'!$B$11:$N$80,13,FALSE)),"",VLOOKUP($B50,'LT06'!$B$11:$N$80,13,FALSE))))</f>
        <v>4</v>
      </c>
      <c r="AD50" s="183"/>
      <c r="AE50" s="184" t="str">
        <f>IF(OR($AB$6="",$AB$7=""),"",IF($B50="","",IF(ISNA(VLOOKUP($B50,'LT06'!$B$11:$Q$80,16,FALSE)),"",VLOOKUP($B50,'LT06'!$B$11:$Q$80,16,FALSE))))</f>
        <v/>
      </c>
      <c r="AF50" s="185" t="str">
        <f>IF(OR($AF$6="",$AF$7=""),"",IF($B50="","",IF(ISNA(VLOOKUP($B50,'LT07'!$B$11:$M$80,12,FALSE)),"",IF(VLOOKUP($B50,'LT07'!$B$11:$M$80,12,FALSE)="","",VLOOKUP($B50,'LT07'!$B$11:$M$80,12,FALSE)))))</f>
        <v/>
      </c>
      <c r="AG50" s="182" t="str">
        <f>IF(OR($AF$6="",$AF$7=""),"",IF($B50="","",IF(ISNA(VLOOKUP($B50,'LT07'!$B$11:$N$80,13,FALSE)),"",VLOOKUP($B50,'LT07'!$B$11:$N$80,13,FALSE))))</f>
        <v/>
      </c>
      <c r="AH50" s="183"/>
      <c r="AI50" s="184" t="str">
        <f>IF(OR($AF$6="",$AF$7=""),"",IF($B50="","",IF(ISNA(VLOOKUP($B50,'LT07'!$B$11:$Q$80,16,FALSE)),"",VLOOKUP($B50,'LT07'!$B$11:$Q$80,16,FALSE))))</f>
        <v/>
      </c>
      <c r="AJ50" s="720"/>
      <c r="AK50" s="182">
        <f>IF(OR($AJ$6="",$AJ$7=""),"",IF($B50="","",IF(ISNA(VLOOKUP($B50,'DO AN'!$B$11:$L$80,11,FALSE)),"",IF(VLOOKUP($B50,'DO AN'!$B$11:$L$80,11,FALSE)="","",VLOOKUP($B50,'DO AN'!$B$11:$L$80,11,FALSE)))))</f>
        <v>0</v>
      </c>
      <c r="AL50" s="183"/>
      <c r="AM50" s="719"/>
      <c r="AN50" s="720"/>
      <c r="AO50" s="182">
        <f>IF(OR($AN$6="",$AN$7=""),"",IF($B50="","",IF(ISNA(VLOOKUP($B50,'TH01'!$B$11:$O$80,14,FALSE)),"",VLOOKUP($B50,'TH01'!$B$11:$O$80,14,FALSE))))</f>
        <v>5.3</v>
      </c>
      <c r="AP50" s="183"/>
      <c r="AQ50" s="719"/>
      <c r="AR50" s="720"/>
      <c r="AS50" s="182">
        <f>IF(OR($AR$6="",$AR$7=""),"",IF($B50="","",IF(ISNA(VLOOKUP($B50,'TH02'!$B$11:$O$80,14,FALSE)),"",VLOOKUP($B50,'TH02'!$B$11:$O$80,14,FALSE))))</f>
        <v>2.8</v>
      </c>
      <c r="AT50" s="183"/>
      <c r="AU50" s="719"/>
      <c r="AV50" s="720"/>
      <c r="AW50" s="182" t="str">
        <f>IF(OR($AV$6="",$AV$7=""),"",IF($B50="","",IF(ISNA(VLOOKUP($B50,'TH03'!$B$11:$O$80,14,FALSE)),"",VLOOKUP($B50,'TH03'!$B$11:$O$80,14,FALSE))))</f>
        <v/>
      </c>
      <c r="AX50" s="183"/>
      <c r="AY50" s="719"/>
      <c r="AZ50" s="186">
        <f t="shared" si="6"/>
        <v>4.34</v>
      </c>
      <c r="BA50" s="186" t="str">
        <f t="shared" si="7"/>
        <v/>
      </c>
      <c r="BB50" s="187">
        <v>58</v>
      </c>
      <c r="BC50" s="188" t="str">
        <f t="shared" si="8"/>
        <v>TB Yếu</v>
      </c>
      <c r="BD50" s="188" t="str">
        <f t="shared" si="9"/>
        <v/>
      </c>
      <c r="BE50" s="188" t="str">
        <f t="shared" si="89"/>
        <v/>
      </c>
      <c r="BF50" s="186" t="str">
        <f t="shared" si="90"/>
        <v/>
      </c>
      <c r="BG50" s="548">
        <f t="shared" si="2"/>
        <v>14</v>
      </c>
      <c r="BH50" s="188">
        <f t="shared" si="91"/>
        <v>3</v>
      </c>
      <c r="BI50" s="188">
        <f t="shared" si="10"/>
        <v>14</v>
      </c>
      <c r="BJ50" s="188">
        <f t="shared" si="11"/>
        <v>3</v>
      </c>
      <c r="BK50" s="186">
        <f t="shared" si="12"/>
        <v>4.87</v>
      </c>
      <c r="BL50" s="186" t="str">
        <f t="shared" si="13"/>
        <v>Yếu</v>
      </c>
      <c r="BM50" s="186">
        <f t="shared" si="14"/>
        <v>4.87</v>
      </c>
      <c r="BN50" s="186" t="str">
        <f t="shared" si="15"/>
        <v>Yếu</v>
      </c>
      <c r="BO50" s="551" t="str">
        <f t="shared" si="16"/>
        <v/>
      </c>
      <c r="BP50" s="187"/>
      <c r="BQ50" s="691">
        <f t="shared" si="17"/>
        <v>6</v>
      </c>
      <c r="BR50" s="521">
        <f t="shared" si="18"/>
        <v>3</v>
      </c>
      <c r="BS50" s="521">
        <f t="shared" si="19"/>
        <v>6</v>
      </c>
      <c r="BT50" s="521">
        <f t="shared" si="20"/>
        <v>5.5</v>
      </c>
      <c r="BU50" s="521">
        <f t="shared" si="21"/>
        <v>2.8</v>
      </c>
      <c r="BV50" s="521">
        <f t="shared" si="22"/>
        <v>3.3</v>
      </c>
      <c r="BW50" s="521">
        <f t="shared" si="23"/>
        <v>4.3</v>
      </c>
      <c r="BX50" s="521" t="str">
        <f t="shared" si="24"/>
        <v/>
      </c>
      <c r="BY50" s="521">
        <f t="shared" si="25"/>
        <v>0</v>
      </c>
      <c r="BZ50" s="521">
        <f t="shared" si="26"/>
        <v>5.3</v>
      </c>
      <c r="CA50" s="521">
        <f t="shared" si="27"/>
        <v>2.8</v>
      </c>
      <c r="CB50" s="521" t="str">
        <f t="shared" si="28"/>
        <v/>
      </c>
      <c r="CC50" s="522">
        <f t="shared" si="29"/>
        <v>2</v>
      </c>
      <c r="CD50" s="521">
        <f t="shared" si="30"/>
        <v>4.3</v>
      </c>
      <c r="CE50" s="521">
        <f t="shared" si="31"/>
        <v>6.3</v>
      </c>
      <c r="CF50" s="521">
        <f t="shared" si="32"/>
        <v>5.5</v>
      </c>
      <c r="CG50" s="521">
        <f t="shared" si="33"/>
        <v>4</v>
      </c>
      <c r="CH50" s="521">
        <f t="shared" si="34"/>
        <v>4.7</v>
      </c>
      <c r="CI50" s="521">
        <f t="shared" si="35"/>
        <v>4</v>
      </c>
      <c r="CJ50" s="521" t="str">
        <f t="shared" si="36"/>
        <v/>
      </c>
      <c r="CK50" s="521">
        <f t="shared" si="37"/>
        <v>0</v>
      </c>
      <c r="CL50" s="521">
        <f t="shared" si="38"/>
        <v>5.3</v>
      </c>
      <c r="CM50" s="521">
        <f t="shared" si="39"/>
        <v>2.8</v>
      </c>
      <c r="CN50" s="521" t="str">
        <f t="shared" si="40"/>
        <v/>
      </c>
      <c r="CO50" s="523">
        <f t="shared" si="41"/>
        <v>4.34</v>
      </c>
      <c r="CP50" s="524">
        <f t="shared" si="42"/>
        <v>4.3</v>
      </c>
      <c r="CQ50" s="524">
        <f t="shared" si="43"/>
        <v>6.3</v>
      </c>
      <c r="CR50" s="524">
        <f t="shared" si="44"/>
        <v>5.5</v>
      </c>
      <c r="CS50" s="524">
        <f t="shared" si="45"/>
        <v>4</v>
      </c>
      <c r="CT50" s="524">
        <f t="shared" si="46"/>
        <v>4.7</v>
      </c>
      <c r="CU50" s="524">
        <f t="shared" si="47"/>
        <v>4</v>
      </c>
      <c r="CV50" s="524" t="str">
        <f t="shared" si="48"/>
        <v/>
      </c>
      <c r="CW50" s="524" t="str">
        <f t="shared" si="49"/>
        <v/>
      </c>
      <c r="CX50" s="524">
        <f t="shared" si="50"/>
        <v>5.3</v>
      </c>
      <c r="CY50" s="524" t="str">
        <f t="shared" si="51"/>
        <v/>
      </c>
      <c r="CZ50" s="524" t="str">
        <f t="shared" si="52"/>
        <v/>
      </c>
      <c r="DA50" s="525">
        <f t="shared" si="92"/>
        <v>4.87</v>
      </c>
      <c r="DB50" s="182" t="str">
        <f t="shared" si="53"/>
        <v/>
      </c>
      <c r="DC50" s="182" t="str">
        <f t="shared" si="54"/>
        <v/>
      </c>
      <c r="DD50" s="182" t="str">
        <f t="shared" si="55"/>
        <v/>
      </c>
      <c r="DE50" s="182" t="str">
        <f t="shared" si="56"/>
        <v/>
      </c>
      <c r="DF50" s="182" t="str">
        <f t="shared" si="57"/>
        <v/>
      </c>
      <c r="DG50" s="182" t="str">
        <f t="shared" si="58"/>
        <v/>
      </c>
      <c r="DH50" s="182" t="str">
        <f t="shared" si="59"/>
        <v/>
      </c>
      <c r="DI50" s="182" t="str">
        <f t="shared" si="60"/>
        <v/>
      </c>
      <c r="DJ50" s="182" t="str">
        <f t="shared" si="61"/>
        <v/>
      </c>
      <c r="DK50" s="182" t="str">
        <f t="shared" si="62"/>
        <v/>
      </c>
      <c r="DL50" s="536" t="str">
        <f t="shared" si="63"/>
        <v/>
      </c>
      <c r="DM50" s="533">
        <f t="shared" si="64"/>
        <v>4.3</v>
      </c>
      <c r="DN50" s="521">
        <f t="shared" si="65"/>
        <v>6.3</v>
      </c>
      <c r="DO50" s="521">
        <f t="shared" si="66"/>
        <v>5.5</v>
      </c>
      <c r="DP50" s="521">
        <f t="shared" si="67"/>
        <v>4</v>
      </c>
      <c r="DQ50" s="521">
        <f t="shared" si="68"/>
        <v>4.7</v>
      </c>
      <c r="DR50" s="521">
        <f t="shared" si="69"/>
        <v>4</v>
      </c>
      <c r="DS50" s="521" t="str">
        <f t="shared" si="70"/>
        <v/>
      </c>
      <c r="DT50" s="521">
        <f t="shared" si="71"/>
        <v>0</v>
      </c>
      <c r="DU50" s="521">
        <f t="shared" si="72"/>
        <v>5.3</v>
      </c>
      <c r="DV50" s="521">
        <f t="shared" si="73"/>
        <v>2.8</v>
      </c>
      <c r="DW50" s="521" t="str">
        <f t="shared" si="74"/>
        <v/>
      </c>
      <c r="DX50" s="538" t="str">
        <f t="shared" si="75"/>
        <v/>
      </c>
      <c r="DY50" s="540">
        <f t="shared" si="76"/>
        <v>4.3</v>
      </c>
      <c r="DZ50" s="540">
        <f t="shared" si="77"/>
        <v>6.3</v>
      </c>
      <c r="EA50" s="540">
        <f t="shared" si="78"/>
        <v>5.5</v>
      </c>
      <c r="EB50" s="540">
        <f t="shared" si="79"/>
        <v>4</v>
      </c>
      <c r="EC50" s="540">
        <f t="shared" si="80"/>
        <v>4.7</v>
      </c>
      <c r="ED50" s="540">
        <f t="shared" si="81"/>
        <v>4</v>
      </c>
      <c r="EE50" s="540" t="str">
        <f t="shared" si="82"/>
        <v/>
      </c>
      <c r="EF50" s="540" t="str">
        <f t="shared" si="83"/>
        <v/>
      </c>
      <c r="EG50" s="540">
        <f t="shared" si="84"/>
        <v>5.3</v>
      </c>
      <c r="EH50" s="540" t="str">
        <f t="shared" si="85"/>
        <v/>
      </c>
      <c r="EI50" s="540" t="str">
        <f t="shared" si="86"/>
        <v/>
      </c>
      <c r="EJ50" s="545">
        <f t="shared" si="93"/>
        <v>4.87</v>
      </c>
      <c r="EK50" s="723">
        <f t="shared" si="87"/>
        <v>4.34</v>
      </c>
      <c r="EL50" s="490" t="str">
        <f>IF(B50="","",IF(ISNA(VLOOKUP($B50,'TH-CANHBAO-KQHT-13-14'!$B$2:$I$936,8,0)&lt;&gt;0),VLOOKUP($B50,'TH-CANHBAO-KQHT-13-14'!$B$2:$I$936,8,0),IF(VLOOKUP($B50,'TH-CANHBAO-KQHT-13-14'!$B$2:$I$936,8,0)=0,"",VLOOKUP($B50,'TH-CANHBAO-KQHT-13-14'!$B$2:$I$936,8,0))))</f>
        <v/>
      </c>
      <c r="EM50" s="490" t="str">
        <f>IF($B50="","",IF(ISNA(VLOOKUP($B50,'TH-CANHBAO-KQHT-13-14'!$B$2:$J$936,9,0)&lt;&gt;0),VLOOKUP($B50,'TH-CANHBAO-KQHT-13-14'!$B$2:$J$936,8,0),IF(VLOOKUP($B50,'TH-CANHBAO-KQHT-13-14'!$B$2:$J$936,9,0)=0,"",VLOOKUP($B50,'TH-CANHBAO-KQHT-13-14'!$B$2:$J$936,9,0))))</f>
        <v/>
      </c>
      <c r="EN50" s="490" t="e">
        <f>IF($B50="","",IF($B50=HKI!#REF!,HKI!#REF!,""))</f>
        <v>#REF!</v>
      </c>
      <c r="EO50" s="490" t="str">
        <f t="shared" si="88"/>
        <v/>
      </c>
    </row>
    <row r="51" spans="1:149" s="190" customFormat="1" ht="30" customHeight="1">
      <c r="A51" s="774">
        <f>IF($B51="","",SUBTOTAL(3,$B$11:B51))</f>
        <v>41</v>
      </c>
      <c r="B51" s="97" t="s">
        <v>1782</v>
      </c>
      <c r="C51" s="176" t="str">
        <f>IF($B51="","",VLOOKUP($B51,'DS LOP HKII'!$B$2:$D$936,2,0))</f>
        <v>Cao Nguyễn Nhật</v>
      </c>
      <c r="D51" s="177" t="str">
        <f>IF($B51="","",VLOOKUP($B51,'DS LOP HKII'!$B$2:$D$936,3,0))</f>
        <v>Tân</v>
      </c>
      <c r="E51" s="178"/>
      <c r="F51" s="179"/>
      <c r="G51" s="180">
        <v>1</v>
      </c>
      <c r="H51" s="181">
        <f>IF(OR($H$6="",$H$7=""),"",IF($B51="","",IF(ISNA(VLOOKUP($B51,'LT01'!$B$11:$M$80,12,FALSE)),"",IF(VLOOKUP($B51,'LT01'!$B$11:$M$80,12,FALSE)="","",VLOOKUP($B51,'LT01'!$B$11:$M$80,12,FALSE)))))</f>
        <v>5</v>
      </c>
      <c r="I51" s="182">
        <f>IF(OR($H$6="",$H$7=""),"",IF($B51="","",IF(ISNA(VLOOKUP($B51,'LT01'!$B$11:$N$80,13,FALSE)),"",VLOOKUP($B51,'LT01'!$B$11:$N$80,13,FALSE))))</f>
        <v>5.5</v>
      </c>
      <c r="J51" s="183"/>
      <c r="K51" s="184" t="str">
        <f>IF(OR($H$6="",$H$7=""),"",IF($B51="","",IF(ISNA(VLOOKUP($B51,'LT01'!$B$11:$Q$80,16,FALSE)),"",IF(VLOOKUP($B51,'LT01'!$B$11:$Q$80,16,FALSE)="","",VLOOKUP($B51,'LT01'!$B$11:$Q$80,16,FALSE)))))</f>
        <v/>
      </c>
      <c r="L51" s="185">
        <f>IF(OR($L$6="",$L$7=""),"",IF($B51="","",IF(ISNA(VLOOKUP($B51,'LT02'!$B$11:$M$80,12,FALSE)),"",IF(VLOOKUP($B51,'LT02'!$B$11:$M$80,12,FALSE)="","",VLOOKUP($B51,'LT02'!$B$11:$M$80,12,FALSE)))))</f>
        <v>5.5</v>
      </c>
      <c r="M51" s="182">
        <f>IF(OR($L$6="",$L$7=""),"",IF($B51="","",IF(ISNA(VLOOKUP($B51,'LT02'!$B$11:$N$80,13,FALSE)),"",VLOOKUP($B51,'LT02'!$B$11:$N$80,13,FALSE))))</f>
        <v>6.3</v>
      </c>
      <c r="N51" s="183"/>
      <c r="O51" s="184" t="str">
        <f>IF(OR($L$6="",$L$7=""),"",IF($B51="","",IF(ISNA(VLOOKUP($B51,'LT02'!$B$11:$Q$80,16,FALSE)),"",VLOOKUP($B51,'LT02'!$B$11:$Q$80,16,FALSE))))</f>
        <v/>
      </c>
      <c r="P51" s="185">
        <f>IF(OR($P$6="",$P$7=""),"",IF($B51="","",IF(ISNA(VLOOKUP($B51,'LT03'!$B$11:$M$80,12,FALSE)),"",IF(VLOOKUP($B51,'LT03'!$B$11:$M$80,12,FALSE)="","",VLOOKUP($B51,'LT03'!$B$11:$M$80,12,FALSE)))))</f>
        <v>6</v>
      </c>
      <c r="Q51" s="182">
        <f>IF(OR($P$6="",$P$7=""),"",IF($B51="","",IF(ISNA(VLOOKUP($B51,'LT03'!$B$11:$N$80,13,FALSE)),"",VLOOKUP($B51,'LT03'!$B$11:$N$80,13,FALSE))))</f>
        <v>6</v>
      </c>
      <c r="R51" s="183"/>
      <c r="S51" s="184" t="str">
        <f>IF(OR($P$6="",$P$7=""),"",IF($B51="","",IF(ISNA(VLOOKUP($B51,'LT03'!$B$11:$Q$80,16,FALSE)),"",VLOOKUP($B51,'LT03'!$B$11:$Q$80,16,FALSE))))</f>
        <v/>
      </c>
      <c r="T51" s="185">
        <f>IF(OR($T$6="",$T$7=""),"",IF($B51="","",IF(ISNA(VLOOKUP($B51,'LT04'!$B$11:$M$80,12,FALSE)),"",IF(VLOOKUP($B51,'LT04'!$B$11:$M$80,12,FALSE)="","",VLOOKUP($B51,'LT04'!$B$11:$M$80,12,FALSE)))))</f>
        <v>4.8</v>
      </c>
      <c r="U51" s="182">
        <f>IF(OR($T$6="",$T$7=""),"",IF($B51="","",IF(ISNA(VLOOKUP($B51,'LT04'!$B$11:$N$80,13,FALSE)),"",VLOOKUP($B51,'LT04'!$B$11:$N$80,13,FALSE))))</f>
        <v>5.8</v>
      </c>
      <c r="V51" s="183"/>
      <c r="W51" s="184" t="str">
        <f>IF(OR($T$6="",$T$7=""),"",IF($B51="","",IF(ISNA(VLOOKUP($B51,'LT04'!$B$11:$Q$80,16,FALSE)),"",VLOOKUP($B51,'LT04'!$B$11:$Q$80,16,FALSE))))</f>
        <v/>
      </c>
      <c r="X51" s="185">
        <f>IF(OR($X$6="",$X$7=""),"",IF($B51="","",IF(ISNA(VLOOKUP($B51,'LT05'!$B$11:$M$80,12,FALSE)),"",IF(VLOOKUP($B51,'LT05'!$B$11:$M$80,12,FALSE)="","",VLOOKUP($B51,'LT05'!$B$11:$M$80,12,FALSE)))))</f>
        <v>4.8</v>
      </c>
      <c r="Y51" s="182">
        <f>IF(OR($X$6="",$X$7=""),"",IF($B51="","",IF(ISNA(VLOOKUP($B51,'LT05'!$B$11:$N$80,13,FALSE)),"",VLOOKUP($B51,'LT05'!$B$11:$N$80,13,FALSE))))</f>
        <v>5.2</v>
      </c>
      <c r="Z51" s="183"/>
      <c r="AA51" s="184" t="str">
        <f>IF(OR($X$6="",$X$7=""),"",IF($B51="","",IF(ISNA(VLOOKUP($B51,'LT05'!$B$11:$Q$80,16,FALSE)),"",VLOOKUP($B51,'LT05'!$B$11:$Q$80,16,FALSE))))</f>
        <v/>
      </c>
      <c r="AB51" s="185">
        <f>IF(OR($AB$6="",$AB$7=""),"",IF($B51="","",IF(ISNA(VLOOKUP($B51,'LT06'!$B$11:$M$80,12,FALSE)),"",IF(VLOOKUP($B51,'LT06'!$B$11:$M$80,12,FALSE)="","",VLOOKUP($B51,'LT06'!$B$11:$M$80,12,FALSE)))))</f>
        <v>6.5</v>
      </c>
      <c r="AC51" s="182">
        <f>IF(OR($AB$6="",$AB$7=""),"",IF($B51="","",IF(ISNA(VLOOKUP($B51,'LT06'!$B$11:$N$80,13,FALSE)),"",VLOOKUP($B51,'LT06'!$B$11:$N$80,13,FALSE))))</f>
        <v>6.4</v>
      </c>
      <c r="AD51" s="183"/>
      <c r="AE51" s="184" t="str">
        <f>IF(OR($AB$6="",$AB$7=""),"",IF($B51="","",IF(ISNA(VLOOKUP($B51,'LT06'!$B$11:$Q$80,16,FALSE)),"",VLOOKUP($B51,'LT06'!$B$11:$Q$80,16,FALSE))))</f>
        <v/>
      </c>
      <c r="AF51" s="185" t="str">
        <f>IF(OR($AF$6="",$AF$7=""),"",IF($B51="","",IF(ISNA(VLOOKUP($B51,'LT07'!$B$11:$M$80,12,FALSE)),"",IF(VLOOKUP($B51,'LT07'!$B$11:$M$80,12,FALSE)="","",VLOOKUP($B51,'LT07'!$B$11:$M$80,12,FALSE)))))</f>
        <v/>
      </c>
      <c r="AG51" s="182" t="str">
        <f>IF(OR($AF$6="",$AF$7=""),"",IF($B51="","",IF(ISNA(VLOOKUP($B51,'LT07'!$B$11:$N$80,13,FALSE)),"",VLOOKUP($B51,'LT07'!$B$11:$N$80,13,FALSE))))</f>
        <v/>
      </c>
      <c r="AH51" s="183"/>
      <c r="AI51" s="184" t="str">
        <f>IF(OR($AF$6="",$AF$7=""),"",IF($B51="","",IF(ISNA(VLOOKUP($B51,'LT07'!$B$11:$Q$80,16,FALSE)),"",VLOOKUP($B51,'LT07'!$B$11:$Q$80,16,FALSE))))</f>
        <v/>
      </c>
      <c r="AJ51" s="720"/>
      <c r="AK51" s="182">
        <f>IF(OR($AJ$6="",$AJ$7=""),"",IF($B51="","",IF(ISNA(VLOOKUP($B51,'DO AN'!$B$11:$L$80,11,FALSE)),"",IF(VLOOKUP($B51,'DO AN'!$B$11:$L$80,11,FALSE)="","",VLOOKUP($B51,'DO AN'!$B$11:$L$80,11,FALSE)))))</f>
        <v>7</v>
      </c>
      <c r="AL51" s="183"/>
      <c r="AM51" s="719"/>
      <c r="AN51" s="720"/>
      <c r="AO51" s="182">
        <f>IF(OR($AN$6="",$AN$7=""),"",IF($B51="","",IF(ISNA(VLOOKUP($B51,'TH01'!$B$11:$O$80,14,FALSE)),"",VLOOKUP($B51,'TH01'!$B$11:$O$80,14,FALSE))))</f>
        <v>6.5</v>
      </c>
      <c r="AP51" s="183"/>
      <c r="AQ51" s="719"/>
      <c r="AR51" s="720"/>
      <c r="AS51" s="182">
        <f>IF(OR($AR$6="",$AR$7=""),"",IF($B51="","",IF(ISNA(VLOOKUP($B51,'TH02'!$B$11:$O$80,14,FALSE)),"",VLOOKUP($B51,'TH02'!$B$11:$O$80,14,FALSE))))</f>
        <v>6</v>
      </c>
      <c r="AT51" s="183"/>
      <c r="AU51" s="719"/>
      <c r="AV51" s="720"/>
      <c r="AW51" s="182" t="str">
        <f>IF(OR($AV$6="",$AV$7=""),"",IF($B51="","",IF(ISNA(VLOOKUP($B51,'TH03'!$B$11:$O$80,14,FALSE)),"",VLOOKUP($B51,'TH03'!$B$11:$O$80,14,FALSE))))</f>
        <v/>
      </c>
      <c r="AX51" s="183"/>
      <c r="AY51" s="719"/>
      <c r="AZ51" s="186">
        <f t="shared" si="6"/>
        <v>6.02</v>
      </c>
      <c r="BA51" s="186" t="str">
        <f t="shared" si="7"/>
        <v/>
      </c>
      <c r="BB51" s="187">
        <v>72</v>
      </c>
      <c r="BC51" s="188" t="str">
        <f t="shared" si="8"/>
        <v>T.Bình</v>
      </c>
      <c r="BD51" s="188" t="str">
        <f t="shared" si="9"/>
        <v/>
      </c>
      <c r="BE51" s="188" t="str">
        <f t="shared" si="89"/>
        <v/>
      </c>
      <c r="BF51" s="186" t="str">
        <f t="shared" si="90"/>
        <v/>
      </c>
      <c r="BG51" s="548">
        <f t="shared" si="2"/>
        <v>17</v>
      </c>
      <c r="BH51" s="188">
        <f t="shared" si="91"/>
        <v>0</v>
      </c>
      <c r="BI51" s="188">
        <f t="shared" si="10"/>
        <v>17</v>
      </c>
      <c r="BJ51" s="188">
        <f t="shared" si="11"/>
        <v>0</v>
      </c>
      <c r="BK51" s="186">
        <f t="shared" si="12"/>
        <v>6.02</v>
      </c>
      <c r="BL51" s="186" t="str">
        <f t="shared" si="13"/>
        <v>BT</v>
      </c>
      <c r="BM51" s="186">
        <f t="shared" si="14"/>
        <v>6.02</v>
      </c>
      <c r="BN51" s="186" t="str">
        <f t="shared" si="15"/>
        <v>BT</v>
      </c>
      <c r="BO51" s="551" t="str">
        <f t="shared" si="16"/>
        <v/>
      </c>
      <c r="BP51" s="187"/>
      <c r="BQ51" s="691">
        <f t="shared" si="17"/>
        <v>2</v>
      </c>
      <c r="BR51" s="521">
        <f t="shared" si="18"/>
        <v>5</v>
      </c>
      <c r="BS51" s="521">
        <f t="shared" si="19"/>
        <v>5.5</v>
      </c>
      <c r="BT51" s="521">
        <f t="shared" si="20"/>
        <v>6</v>
      </c>
      <c r="BU51" s="521">
        <f t="shared" si="21"/>
        <v>4.8</v>
      </c>
      <c r="BV51" s="521">
        <f t="shared" si="22"/>
        <v>4.8</v>
      </c>
      <c r="BW51" s="521">
        <f t="shared" si="23"/>
        <v>6.5</v>
      </c>
      <c r="BX51" s="521" t="str">
        <f t="shared" si="24"/>
        <v/>
      </c>
      <c r="BY51" s="521">
        <f t="shared" si="25"/>
        <v>7</v>
      </c>
      <c r="BZ51" s="521">
        <f t="shared" si="26"/>
        <v>6.5</v>
      </c>
      <c r="CA51" s="521">
        <f t="shared" si="27"/>
        <v>6</v>
      </c>
      <c r="CB51" s="521" t="str">
        <f t="shared" si="28"/>
        <v/>
      </c>
      <c r="CC51" s="522">
        <f t="shared" si="29"/>
        <v>0</v>
      </c>
      <c r="CD51" s="521">
        <f t="shared" si="30"/>
        <v>5.5</v>
      </c>
      <c r="CE51" s="521">
        <f t="shared" si="31"/>
        <v>6.3</v>
      </c>
      <c r="CF51" s="521">
        <f t="shared" si="32"/>
        <v>6</v>
      </c>
      <c r="CG51" s="521">
        <f t="shared" si="33"/>
        <v>5.8</v>
      </c>
      <c r="CH51" s="521">
        <f t="shared" si="34"/>
        <v>5.2</v>
      </c>
      <c r="CI51" s="521">
        <f t="shared" si="35"/>
        <v>6.4</v>
      </c>
      <c r="CJ51" s="521" t="str">
        <f t="shared" si="36"/>
        <v/>
      </c>
      <c r="CK51" s="521">
        <f t="shared" si="37"/>
        <v>7</v>
      </c>
      <c r="CL51" s="521">
        <f t="shared" si="38"/>
        <v>6.5</v>
      </c>
      <c r="CM51" s="521">
        <f t="shared" si="39"/>
        <v>6</v>
      </c>
      <c r="CN51" s="521" t="str">
        <f t="shared" si="40"/>
        <v/>
      </c>
      <c r="CO51" s="523">
        <f t="shared" si="41"/>
        <v>6.02</v>
      </c>
      <c r="CP51" s="524">
        <f t="shared" si="42"/>
        <v>5.5</v>
      </c>
      <c r="CQ51" s="524">
        <f t="shared" si="43"/>
        <v>6.3</v>
      </c>
      <c r="CR51" s="524">
        <f t="shared" si="44"/>
        <v>6</v>
      </c>
      <c r="CS51" s="524">
        <f t="shared" si="45"/>
        <v>5.8</v>
      </c>
      <c r="CT51" s="524">
        <f t="shared" si="46"/>
        <v>5.2</v>
      </c>
      <c r="CU51" s="524">
        <f t="shared" si="47"/>
        <v>6.4</v>
      </c>
      <c r="CV51" s="524" t="str">
        <f t="shared" si="48"/>
        <v/>
      </c>
      <c r="CW51" s="524">
        <f t="shared" si="49"/>
        <v>7</v>
      </c>
      <c r="CX51" s="524">
        <f t="shared" si="50"/>
        <v>6.5</v>
      </c>
      <c r="CY51" s="524">
        <f t="shared" si="51"/>
        <v>6</v>
      </c>
      <c r="CZ51" s="524" t="str">
        <f t="shared" si="52"/>
        <v/>
      </c>
      <c r="DA51" s="525">
        <f t="shared" si="92"/>
        <v>6.02</v>
      </c>
      <c r="DB51" s="182" t="str">
        <f>IF($K51="","",$K51)</f>
        <v/>
      </c>
      <c r="DC51" s="182" t="str">
        <f>IF($O51="","",$O51)</f>
        <v/>
      </c>
      <c r="DD51" s="182" t="str">
        <f>IF($S51="","",$S51)</f>
        <v/>
      </c>
      <c r="DE51" s="182" t="str">
        <f>IF($W51="","",$W51)</f>
        <v/>
      </c>
      <c r="DF51" s="182" t="str">
        <f>IF($AA51="","",$AA51)</f>
        <v/>
      </c>
      <c r="DG51" s="182" t="str">
        <f>IF($AE51="","",$AE51)</f>
        <v/>
      </c>
      <c r="DH51" s="182" t="str">
        <f>IF($AI51="","",$AI51)</f>
        <v/>
      </c>
      <c r="DI51" s="182" t="str">
        <f>IF($AM51="","",$AM51)</f>
        <v/>
      </c>
      <c r="DJ51" s="182" t="str">
        <f>IF($AQ51="","",$AQ51)</f>
        <v/>
      </c>
      <c r="DK51" s="182" t="str">
        <f>IF($AU51="","",$AU51)</f>
        <v/>
      </c>
      <c r="DL51" s="536" t="str">
        <f>IF($AY51="","",$AY51)</f>
        <v/>
      </c>
      <c r="DM51" s="533">
        <f t="shared" si="64"/>
        <v>5.5</v>
      </c>
      <c r="DN51" s="521">
        <f t="shared" si="65"/>
        <v>6.3</v>
      </c>
      <c r="DO51" s="521">
        <f t="shared" si="66"/>
        <v>6</v>
      </c>
      <c r="DP51" s="521">
        <f t="shared" si="67"/>
        <v>5.8</v>
      </c>
      <c r="DQ51" s="521">
        <f t="shared" si="68"/>
        <v>5.2</v>
      </c>
      <c r="DR51" s="521">
        <f t="shared" si="69"/>
        <v>6.4</v>
      </c>
      <c r="DS51" s="521" t="str">
        <f t="shared" si="70"/>
        <v/>
      </c>
      <c r="DT51" s="521">
        <f t="shared" si="71"/>
        <v>7</v>
      </c>
      <c r="DU51" s="521">
        <f t="shared" si="72"/>
        <v>6.5</v>
      </c>
      <c r="DV51" s="521">
        <f t="shared" si="73"/>
        <v>6</v>
      </c>
      <c r="DW51" s="521" t="str">
        <f t="shared" si="74"/>
        <v/>
      </c>
      <c r="DX51" s="538" t="str">
        <f t="shared" si="75"/>
        <v/>
      </c>
      <c r="DY51" s="540">
        <f t="shared" si="76"/>
        <v>5.5</v>
      </c>
      <c r="DZ51" s="540">
        <f t="shared" si="77"/>
        <v>6.3</v>
      </c>
      <c r="EA51" s="540">
        <f t="shared" si="78"/>
        <v>6</v>
      </c>
      <c r="EB51" s="540">
        <f t="shared" si="79"/>
        <v>5.8</v>
      </c>
      <c r="EC51" s="540">
        <f t="shared" si="80"/>
        <v>5.2</v>
      </c>
      <c r="ED51" s="540">
        <f t="shared" si="81"/>
        <v>6.4</v>
      </c>
      <c r="EE51" s="540" t="str">
        <f t="shared" si="82"/>
        <v/>
      </c>
      <c r="EF51" s="540">
        <f t="shared" si="83"/>
        <v>7</v>
      </c>
      <c r="EG51" s="540">
        <f t="shared" si="84"/>
        <v>6.5</v>
      </c>
      <c r="EH51" s="540">
        <f t="shared" si="85"/>
        <v>6</v>
      </c>
      <c r="EI51" s="540" t="str">
        <f t="shared" si="86"/>
        <v/>
      </c>
      <c r="EJ51" s="545">
        <f t="shared" si="93"/>
        <v>6.02</v>
      </c>
      <c r="EK51" s="723">
        <f t="shared" si="87"/>
        <v>6.02</v>
      </c>
      <c r="EL51" s="490" t="str">
        <f>IF(B51="","",IF(ISNA(VLOOKUP($B51,'TH-CANHBAO-KQHT-13-14'!$B$2:$I$936,8,0)&lt;&gt;0),VLOOKUP($B51,'TH-CANHBAO-KQHT-13-14'!$B$2:$I$936,8,0),IF(VLOOKUP($B51,'TH-CANHBAO-KQHT-13-14'!$B$2:$I$936,8,0)=0,"",VLOOKUP($B51,'TH-CANHBAO-KQHT-13-14'!$B$2:$I$936,8,0))))</f>
        <v/>
      </c>
      <c r="EM51" s="490" t="str">
        <f>IF($B51="","",IF(ISNA(VLOOKUP($B51,'TH-CANHBAO-KQHT-13-14'!$B$2:$J$936,9,0)&lt;&gt;0),VLOOKUP($B51,'TH-CANHBAO-KQHT-13-14'!$B$2:$J$936,8,0),IF(VLOOKUP($B51,'TH-CANHBAO-KQHT-13-14'!$B$2:$J$936,9,0)=0,"",VLOOKUP($B51,'TH-CANHBAO-KQHT-13-14'!$B$2:$J$936,9,0))))</f>
        <v/>
      </c>
      <c r="EN51" s="490" t="e">
        <f>IF($B51="","",IF($B51=HKI!#REF!,HKI!#REF!,""))</f>
        <v>#REF!</v>
      </c>
      <c r="EO51" s="490" t="str">
        <f t="shared" si="88"/>
        <v/>
      </c>
    </row>
    <row r="52" spans="1:149" s="190" customFormat="1" ht="30" customHeight="1">
      <c r="A52" s="774">
        <f>IF($B52="","",SUBTOTAL(3,$B$11:B52))</f>
        <v>42</v>
      </c>
      <c r="B52" s="97" t="s">
        <v>1785</v>
      </c>
      <c r="C52" s="176" t="str">
        <f>IF($B52="","",VLOOKUP($B52,'DS LOP HKII'!$B$2:$D$936,2,0))</f>
        <v>Nguyễn Việt</v>
      </c>
      <c r="D52" s="177" t="str">
        <f>IF($B52="","",VLOOKUP($B52,'DS LOP HKII'!$B$2:$D$936,3,0))</f>
        <v>Thắng</v>
      </c>
      <c r="E52" s="178"/>
      <c r="F52" s="179"/>
      <c r="G52" s="180">
        <v>0</v>
      </c>
      <c r="H52" s="181">
        <f>IF(OR($H$6="",$H$7=""),"",IF($B52="","",IF(ISNA(VLOOKUP($B52,'LT01'!$B$11:$M$80,12,FALSE)),"",IF(VLOOKUP($B52,'LT01'!$B$11:$M$80,12,FALSE)="","",VLOOKUP($B52,'LT01'!$B$11:$M$80,12,FALSE)))))</f>
        <v>3.2</v>
      </c>
      <c r="I52" s="182">
        <f>IF(OR($H$6="",$H$7=""),"",IF($B52="","",IF(ISNA(VLOOKUP($B52,'LT01'!$B$11:$N$80,13,FALSE)),"",VLOOKUP($B52,'LT01'!$B$11:$N$80,13,FALSE))))</f>
        <v>4.0999999999999996</v>
      </c>
      <c r="J52" s="183"/>
      <c r="K52" s="184" t="str">
        <f>IF(OR($H$6="",$H$7=""),"",IF($B52="","",IF(ISNA(VLOOKUP($B52,'LT01'!$B$11:$Q$80,16,FALSE)),"",IF(VLOOKUP($B52,'LT01'!$B$11:$Q$80,16,FALSE)="","",VLOOKUP($B52,'LT01'!$B$11:$Q$80,16,FALSE)))))</f>
        <v/>
      </c>
      <c r="L52" s="185">
        <f>IF(OR($L$6="",$L$7=""),"",IF($B52="","",IF(ISNA(VLOOKUP($B52,'LT02'!$B$11:$M$80,12,FALSE)),"",IF(VLOOKUP($B52,'LT02'!$B$11:$M$80,12,FALSE)="","",VLOOKUP($B52,'LT02'!$B$11:$M$80,12,FALSE)))))</f>
        <v>5.5</v>
      </c>
      <c r="M52" s="182">
        <f>IF(OR($L$6="",$L$7=""),"",IF($B52="","",IF(ISNA(VLOOKUP($B52,'LT02'!$B$11:$N$80,13,FALSE)),"",VLOOKUP($B52,'LT02'!$B$11:$N$80,13,FALSE))))</f>
        <v>5</v>
      </c>
      <c r="N52" s="183"/>
      <c r="O52" s="184" t="str">
        <f>IF(OR($L$6="",$L$7=""),"",IF($B52="","",IF(ISNA(VLOOKUP($B52,'LT02'!$B$11:$Q$80,16,FALSE)),"",VLOOKUP($B52,'LT02'!$B$11:$Q$80,16,FALSE))))</f>
        <v/>
      </c>
      <c r="P52" s="185">
        <f>IF(OR($P$6="",$P$7=""),"",IF($B52="","",IF(ISNA(VLOOKUP($B52,'LT03'!$B$11:$M$80,12,FALSE)),"",IF(VLOOKUP($B52,'LT03'!$B$11:$M$80,12,FALSE)="","",VLOOKUP($B52,'LT03'!$B$11:$M$80,12,FALSE)))))</f>
        <v>5.5</v>
      </c>
      <c r="Q52" s="182">
        <f>IF(OR($P$6="",$P$7=""),"",IF($B52="","",IF(ISNA(VLOOKUP($B52,'LT03'!$B$11:$N$80,13,FALSE)),"",VLOOKUP($B52,'LT03'!$B$11:$N$80,13,FALSE))))</f>
        <v>5.4</v>
      </c>
      <c r="R52" s="183"/>
      <c r="S52" s="184" t="str">
        <f>IF(OR($P$6="",$P$7=""),"",IF($B52="","",IF(ISNA(VLOOKUP($B52,'LT03'!$B$11:$Q$80,16,FALSE)),"",VLOOKUP($B52,'LT03'!$B$11:$Q$80,16,FALSE))))</f>
        <v/>
      </c>
      <c r="T52" s="185">
        <f>IF(OR($T$6="",$T$7=""),"",IF($B52="","",IF(ISNA(VLOOKUP($B52,'LT04'!$B$11:$M$80,12,FALSE)),"",IF(VLOOKUP($B52,'LT04'!$B$11:$M$80,12,FALSE)="","",VLOOKUP($B52,'LT04'!$B$11:$M$80,12,FALSE)))))</f>
        <v>4.5</v>
      </c>
      <c r="U52" s="182">
        <f>IF(OR($T$6="",$T$7=""),"",IF($B52="","",IF(ISNA(VLOOKUP($B52,'LT04'!$B$11:$N$80,13,FALSE)),"",VLOOKUP($B52,'LT04'!$B$11:$N$80,13,FALSE))))</f>
        <v>4.8</v>
      </c>
      <c r="V52" s="183"/>
      <c r="W52" s="184" t="str">
        <f>IF(OR($T$6="",$T$7=""),"",IF($B52="","",IF(ISNA(VLOOKUP($B52,'LT04'!$B$11:$Q$80,16,FALSE)),"",VLOOKUP($B52,'LT04'!$B$11:$Q$80,16,FALSE))))</f>
        <v/>
      </c>
      <c r="X52" s="185">
        <f>IF(OR($X$6="",$X$7=""),"",IF($B52="","",IF(ISNA(VLOOKUP($B52,'LT05'!$B$11:$M$80,12,FALSE)),"",IF(VLOOKUP($B52,'LT05'!$B$11:$M$80,12,FALSE)="","",VLOOKUP($B52,'LT05'!$B$11:$M$80,12,FALSE)))))</f>
        <v>5</v>
      </c>
      <c r="Y52" s="182">
        <f>IF(OR($X$6="",$X$7=""),"",IF($B52="","",IF(ISNA(VLOOKUP($B52,'LT05'!$B$11:$N$80,13,FALSE)),"",VLOOKUP($B52,'LT05'!$B$11:$N$80,13,FALSE))))</f>
        <v>5.5</v>
      </c>
      <c r="Z52" s="183"/>
      <c r="AA52" s="184" t="str">
        <f>IF(OR($X$6="",$X$7=""),"",IF($B52="","",IF(ISNA(VLOOKUP($B52,'LT05'!$B$11:$Q$80,16,FALSE)),"",VLOOKUP($B52,'LT05'!$B$11:$Q$80,16,FALSE))))</f>
        <v/>
      </c>
      <c r="AB52" s="185">
        <f>IF(OR($AB$6="",$AB$7=""),"",IF($B52="","",IF(ISNA(VLOOKUP($B52,'LT06'!$B$11:$M$80,12,FALSE)),"",IF(VLOOKUP($B52,'LT06'!$B$11:$M$80,12,FALSE)="","",VLOOKUP($B52,'LT06'!$B$11:$M$80,12,FALSE)))))</f>
        <v>5.3</v>
      </c>
      <c r="AC52" s="182">
        <f>IF(OR($AB$6="",$AB$7=""),"",IF($B52="","",IF(ISNA(VLOOKUP($B52,'LT06'!$B$11:$N$80,13,FALSE)),"",VLOOKUP($B52,'LT06'!$B$11:$N$80,13,FALSE))))</f>
        <v>4.8</v>
      </c>
      <c r="AD52" s="183"/>
      <c r="AE52" s="184" t="str">
        <f>IF(OR($AB$6="",$AB$7=""),"",IF($B52="","",IF(ISNA(VLOOKUP($B52,'LT06'!$B$11:$Q$80,16,FALSE)),"",VLOOKUP($B52,'LT06'!$B$11:$Q$80,16,FALSE))))</f>
        <v/>
      </c>
      <c r="AF52" s="185" t="str">
        <f>IF(OR($AF$6="",$AF$7=""),"",IF($B52="","",IF(ISNA(VLOOKUP($B52,'LT07'!$B$11:$M$80,12,FALSE)),"",IF(VLOOKUP($B52,'LT07'!$B$11:$M$80,12,FALSE)="","",VLOOKUP($B52,'LT07'!$B$11:$M$80,12,FALSE)))))</f>
        <v/>
      </c>
      <c r="AG52" s="182" t="str">
        <f>IF(OR($AF$6="",$AF$7=""),"",IF($B52="","",IF(ISNA(VLOOKUP($B52,'LT07'!$B$11:$N$80,13,FALSE)),"",VLOOKUP($B52,'LT07'!$B$11:$N$80,13,FALSE))))</f>
        <v/>
      </c>
      <c r="AH52" s="183"/>
      <c r="AI52" s="184" t="str">
        <f>IF(OR($AF$6="",$AF$7=""),"",IF($B52="","",IF(ISNA(VLOOKUP($B52,'LT07'!$B$11:$Q$80,16,FALSE)),"",VLOOKUP($B52,'LT07'!$B$11:$Q$80,16,FALSE))))</f>
        <v/>
      </c>
      <c r="AJ52" s="720"/>
      <c r="AK52" s="182">
        <f>IF(OR($AJ$6="",$AJ$7=""),"",IF($B52="","",IF(ISNA(VLOOKUP($B52,'DO AN'!$B$11:$L$80,11,FALSE)),"",IF(VLOOKUP($B52,'DO AN'!$B$11:$L$80,11,FALSE)="","",VLOOKUP($B52,'DO AN'!$B$11:$L$80,11,FALSE)))))</f>
        <v>0</v>
      </c>
      <c r="AL52" s="183"/>
      <c r="AM52" s="719"/>
      <c r="AN52" s="720"/>
      <c r="AO52" s="182">
        <f>IF(OR($AN$6="",$AN$7=""),"",IF($B52="","",IF(ISNA(VLOOKUP($B52,'TH01'!$B$11:$O$80,14,FALSE)),"",VLOOKUP($B52,'TH01'!$B$11:$O$80,14,FALSE))))</f>
        <v>4</v>
      </c>
      <c r="AP52" s="183"/>
      <c r="AQ52" s="719"/>
      <c r="AR52" s="720"/>
      <c r="AS52" s="182">
        <f>IF(OR($AR$6="",$AR$7=""),"",IF($B52="","",IF(ISNA(VLOOKUP($B52,'TH02'!$B$11:$O$80,14,FALSE)),"",VLOOKUP($B52,'TH02'!$B$11:$O$80,14,FALSE))))</f>
        <v>5</v>
      </c>
      <c r="AT52" s="183"/>
      <c r="AU52" s="719"/>
      <c r="AV52" s="720"/>
      <c r="AW52" s="182" t="str">
        <f>IF(OR($AV$6="",$AV$7=""),"",IF($B52="","",IF(ISNA(VLOOKUP($B52,'TH03'!$B$11:$O$80,14,FALSE)),"",VLOOKUP($B52,'TH03'!$B$11:$O$80,14,FALSE))))</f>
        <v/>
      </c>
      <c r="AX52" s="183"/>
      <c r="AY52" s="719"/>
      <c r="AZ52" s="186">
        <f t="shared" si="6"/>
        <v>4.54</v>
      </c>
      <c r="BA52" s="186" t="str">
        <f t="shared" si="7"/>
        <v/>
      </c>
      <c r="BB52" s="187">
        <v>55</v>
      </c>
      <c r="BC52" s="188" t="str">
        <f t="shared" si="8"/>
        <v>TB Yếu</v>
      </c>
      <c r="BD52" s="188" t="str">
        <f t="shared" si="9"/>
        <v/>
      </c>
      <c r="BE52" s="188" t="str">
        <f t="shared" si="89"/>
        <v/>
      </c>
      <c r="BF52" s="186" t="str">
        <f t="shared" si="90"/>
        <v/>
      </c>
      <c r="BG52" s="548">
        <f t="shared" si="2"/>
        <v>16</v>
      </c>
      <c r="BH52" s="188">
        <f t="shared" si="91"/>
        <v>1</v>
      </c>
      <c r="BI52" s="188">
        <f t="shared" si="10"/>
        <v>16</v>
      </c>
      <c r="BJ52" s="188">
        <f t="shared" si="11"/>
        <v>1</v>
      </c>
      <c r="BK52" s="186">
        <f t="shared" si="12"/>
        <v>4.83</v>
      </c>
      <c r="BL52" s="186" t="str">
        <f t="shared" si="13"/>
        <v>Yếu</v>
      </c>
      <c r="BM52" s="186">
        <f t="shared" si="14"/>
        <v>4.83</v>
      </c>
      <c r="BN52" s="186" t="str">
        <f t="shared" si="15"/>
        <v>Yếu</v>
      </c>
      <c r="BO52" s="551" t="str">
        <f t="shared" si="16"/>
        <v/>
      </c>
      <c r="BP52" s="187"/>
      <c r="BQ52" s="691">
        <f t="shared" si="17"/>
        <v>4</v>
      </c>
      <c r="BR52" s="521">
        <f t="shared" si="18"/>
        <v>3.2</v>
      </c>
      <c r="BS52" s="521">
        <f t="shared" si="19"/>
        <v>5.5</v>
      </c>
      <c r="BT52" s="521">
        <f t="shared" si="20"/>
        <v>5.5</v>
      </c>
      <c r="BU52" s="521">
        <f t="shared" si="21"/>
        <v>4.5</v>
      </c>
      <c r="BV52" s="521">
        <f t="shared" si="22"/>
        <v>5</v>
      </c>
      <c r="BW52" s="521">
        <f t="shared" si="23"/>
        <v>5.3</v>
      </c>
      <c r="BX52" s="521" t="str">
        <f t="shared" si="24"/>
        <v/>
      </c>
      <c r="BY52" s="521">
        <f t="shared" si="25"/>
        <v>0</v>
      </c>
      <c r="BZ52" s="521">
        <f t="shared" si="26"/>
        <v>4</v>
      </c>
      <c r="CA52" s="521">
        <f t="shared" si="27"/>
        <v>5</v>
      </c>
      <c r="CB52" s="521" t="str">
        <f t="shared" si="28"/>
        <v/>
      </c>
      <c r="CC52" s="522">
        <f t="shared" si="29"/>
        <v>1</v>
      </c>
      <c r="CD52" s="521">
        <f t="shared" si="30"/>
        <v>4.0999999999999996</v>
      </c>
      <c r="CE52" s="521">
        <f t="shared" si="31"/>
        <v>5</v>
      </c>
      <c r="CF52" s="521">
        <f t="shared" si="32"/>
        <v>5.4</v>
      </c>
      <c r="CG52" s="521">
        <f t="shared" si="33"/>
        <v>4.8</v>
      </c>
      <c r="CH52" s="521">
        <f t="shared" si="34"/>
        <v>5.5</v>
      </c>
      <c r="CI52" s="521">
        <f t="shared" si="35"/>
        <v>4.8</v>
      </c>
      <c r="CJ52" s="521" t="str">
        <f t="shared" si="36"/>
        <v/>
      </c>
      <c r="CK52" s="521">
        <f t="shared" si="37"/>
        <v>0</v>
      </c>
      <c r="CL52" s="521">
        <f t="shared" si="38"/>
        <v>4</v>
      </c>
      <c r="CM52" s="521">
        <f t="shared" si="39"/>
        <v>5</v>
      </c>
      <c r="CN52" s="521" t="str">
        <f t="shared" si="40"/>
        <v/>
      </c>
      <c r="CO52" s="523">
        <f t="shared" si="41"/>
        <v>4.54</v>
      </c>
      <c r="CP52" s="524">
        <f t="shared" si="42"/>
        <v>4.0999999999999996</v>
      </c>
      <c r="CQ52" s="524">
        <f t="shared" si="43"/>
        <v>5</v>
      </c>
      <c r="CR52" s="524">
        <f t="shared" si="44"/>
        <v>5.4</v>
      </c>
      <c r="CS52" s="524">
        <f t="shared" si="45"/>
        <v>4.8</v>
      </c>
      <c r="CT52" s="524">
        <f t="shared" si="46"/>
        <v>5.5</v>
      </c>
      <c r="CU52" s="524">
        <f t="shared" si="47"/>
        <v>4.8</v>
      </c>
      <c r="CV52" s="524" t="str">
        <f t="shared" si="48"/>
        <v/>
      </c>
      <c r="CW52" s="524" t="str">
        <f t="shared" si="49"/>
        <v/>
      </c>
      <c r="CX52" s="524">
        <f t="shared" si="50"/>
        <v>4</v>
      </c>
      <c r="CY52" s="524">
        <f t="shared" si="51"/>
        <v>5</v>
      </c>
      <c r="CZ52" s="524" t="str">
        <f t="shared" si="52"/>
        <v/>
      </c>
      <c r="DA52" s="525">
        <f t="shared" si="92"/>
        <v>4.83</v>
      </c>
      <c r="DB52" s="182" t="str">
        <f t="shared" si="53"/>
        <v/>
      </c>
      <c r="DC52" s="182" t="str">
        <f t="shared" si="54"/>
        <v/>
      </c>
      <c r="DD52" s="182" t="str">
        <f t="shared" si="55"/>
        <v/>
      </c>
      <c r="DE52" s="182" t="str">
        <f t="shared" si="56"/>
        <v/>
      </c>
      <c r="DF52" s="182" t="str">
        <f t="shared" si="57"/>
        <v/>
      </c>
      <c r="DG52" s="182" t="str">
        <f t="shared" si="58"/>
        <v/>
      </c>
      <c r="DH52" s="182" t="str">
        <f t="shared" si="59"/>
        <v/>
      </c>
      <c r="DI52" s="182" t="str">
        <f t="shared" si="60"/>
        <v/>
      </c>
      <c r="DJ52" s="182" t="str">
        <f t="shared" si="61"/>
        <v/>
      </c>
      <c r="DK52" s="182" t="str">
        <f t="shared" si="62"/>
        <v/>
      </c>
      <c r="DL52" s="536" t="str">
        <f t="shared" si="63"/>
        <v/>
      </c>
      <c r="DM52" s="533">
        <f t="shared" si="64"/>
        <v>4.0999999999999996</v>
      </c>
      <c r="DN52" s="521">
        <f t="shared" si="65"/>
        <v>5</v>
      </c>
      <c r="DO52" s="521">
        <f t="shared" si="66"/>
        <v>5.4</v>
      </c>
      <c r="DP52" s="521">
        <f t="shared" si="67"/>
        <v>4.8</v>
      </c>
      <c r="DQ52" s="521">
        <f t="shared" si="68"/>
        <v>5.5</v>
      </c>
      <c r="DR52" s="521">
        <f t="shared" si="69"/>
        <v>4.8</v>
      </c>
      <c r="DS52" s="521" t="str">
        <f t="shared" si="70"/>
        <v/>
      </c>
      <c r="DT52" s="521">
        <f t="shared" si="71"/>
        <v>0</v>
      </c>
      <c r="DU52" s="521">
        <f t="shared" si="72"/>
        <v>4</v>
      </c>
      <c r="DV52" s="521">
        <f t="shared" si="73"/>
        <v>5</v>
      </c>
      <c r="DW52" s="521" t="str">
        <f t="shared" si="74"/>
        <v/>
      </c>
      <c r="DX52" s="538" t="str">
        <f t="shared" si="75"/>
        <v/>
      </c>
      <c r="DY52" s="540">
        <f t="shared" si="76"/>
        <v>4.0999999999999996</v>
      </c>
      <c r="DZ52" s="540">
        <f t="shared" si="77"/>
        <v>5</v>
      </c>
      <c r="EA52" s="540">
        <f t="shared" si="78"/>
        <v>5.4</v>
      </c>
      <c r="EB52" s="540">
        <f t="shared" si="79"/>
        <v>4.8</v>
      </c>
      <c r="EC52" s="540">
        <f t="shared" si="80"/>
        <v>5.5</v>
      </c>
      <c r="ED52" s="540">
        <f t="shared" si="81"/>
        <v>4.8</v>
      </c>
      <c r="EE52" s="540" t="str">
        <f t="shared" si="82"/>
        <v/>
      </c>
      <c r="EF52" s="540" t="str">
        <f t="shared" si="83"/>
        <v/>
      </c>
      <c r="EG52" s="540">
        <f t="shared" si="84"/>
        <v>4</v>
      </c>
      <c r="EH52" s="540">
        <f t="shared" si="85"/>
        <v>5</v>
      </c>
      <c r="EI52" s="540" t="str">
        <f t="shared" si="86"/>
        <v/>
      </c>
      <c r="EJ52" s="545">
        <f t="shared" si="93"/>
        <v>4.83</v>
      </c>
      <c r="EK52" s="723">
        <f t="shared" si="87"/>
        <v>4.54</v>
      </c>
      <c r="EL52" s="490" t="str">
        <f>IF(B52="","",IF(ISNA(VLOOKUP($B52,'TH-CANHBAO-KQHT-13-14'!$B$2:$I$936,8,0)&lt;&gt;0),VLOOKUP($B52,'TH-CANHBAO-KQHT-13-14'!$B$2:$I$936,8,0),IF(VLOOKUP($B52,'TH-CANHBAO-KQHT-13-14'!$B$2:$I$936,8,0)=0,"",VLOOKUP($B52,'TH-CANHBAO-KQHT-13-14'!$B$2:$I$936,8,0))))</f>
        <v/>
      </c>
      <c r="EM52" s="490" t="str">
        <f>IF($B52="","",IF(ISNA(VLOOKUP($B52,'TH-CANHBAO-KQHT-13-14'!$B$2:$J$936,9,0)&lt;&gt;0),VLOOKUP($B52,'TH-CANHBAO-KQHT-13-14'!$B$2:$J$936,8,0),IF(VLOOKUP($B52,'TH-CANHBAO-KQHT-13-14'!$B$2:$J$936,9,0)=0,"",VLOOKUP($B52,'TH-CANHBAO-KQHT-13-14'!$B$2:$J$936,9,0))))</f>
        <v/>
      </c>
      <c r="EN52" s="490" t="e">
        <f>IF($B52="","",IF($B52=HKI!#REF!,HKI!#REF!,""))</f>
        <v>#REF!</v>
      </c>
      <c r="EO52" s="490" t="str">
        <f t="shared" si="88"/>
        <v/>
      </c>
    </row>
    <row r="53" spans="1:149" s="211" customFormat="1" ht="30" customHeight="1">
      <c r="A53" s="774">
        <f>IF($B53="","",SUBTOTAL(3,$B$11:B53))</f>
        <v>43</v>
      </c>
      <c r="B53" s="97" t="s">
        <v>1786</v>
      </c>
      <c r="C53" s="176" t="str">
        <f>IF($B53="","",VLOOKUP($B53,'DS LOP HKII'!$B$2:$D$936,2,0))</f>
        <v>Nguyễn Khắc</v>
      </c>
      <c r="D53" s="177" t="str">
        <f>IF($B53="","",VLOOKUP($B53,'DS LOP HKII'!$B$2:$D$936,3,0))</f>
        <v>Thành</v>
      </c>
      <c r="E53" s="178"/>
      <c r="F53" s="179"/>
      <c r="G53" s="180">
        <v>1</v>
      </c>
      <c r="H53" s="181">
        <f>IF(OR($H$6="",$H$7=""),"",IF($B53="","",IF(ISNA(VLOOKUP($B53,'LT01'!$B$11:$M$80,12,FALSE)),"",IF(VLOOKUP($B53,'LT01'!$B$11:$M$80,12,FALSE)="","",VLOOKUP($B53,'LT01'!$B$11:$M$80,12,FALSE)))))</f>
        <v>5.6</v>
      </c>
      <c r="I53" s="182">
        <f>IF(OR($H$6="",$H$7=""),"",IF($B53="","",IF(ISNA(VLOOKUP($B53,'LT01'!$B$11:$N$80,13,FALSE)),"",VLOOKUP($B53,'LT01'!$B$11:$N$80,13,FALSE))))</f>
        <v>5</v>
      </c>
      <c r="J53" s="183"/>
      <c r="K53" s="184" t="str">
        <f>IF(OR($H$6="",$H$7=""),"",IF($B53="","",IF(ISNA(VLOOKUP($B53,'LT01'!$B$11:$Q$80,16,FALSE)),"",IF(VLOOKUP($B53,'LT01'!$B$11:$Q$80,16,FALSE)="","",VLOOKUP($B53,'LT01'!$B$11:$Q$80,16,FALSE)))))</f>
        <v/>
      </c>
      <c r="L53" s="185">
        <f>IF(OR($L$6="",$L$7=""),"",IF($B53="","",IF(ISNA(VLOOKUP($B53,'LT02'!$B$11:$M$80,12,FALSE)),"",IF(VLOOKUP($B53,'LT02'!$B$11:$M$80,12,FALSE)="","",VLOOKUP($B53,'LT02'!$B$11:$M$80,12,FALSE)))))</f>
        <v>5</v>
      </c>
      <c r="M53" s="182">
        <f>IF(OR($L$6="",$L$7=""),"",IF($B53="","",IF(ISNA(VLOOKUP($B53,'LT02'!$B$11:$N$80,13,FALSE)),"",VLOOKUP($B53,'LT02'!$B$11:$N$80,13,FALSE))))</f>
        <v>5.2</v>
      </c>
      <c r="N53" s="183"/>
      <c r="O53" s="184" t="str">
        <f>IF(OR($L$6="",$L$7=""),"",IF($B53="","",IF(ISNA(VLOOKUP($B53,'LT02'!$B$11:$Q$80,16,FALSE)),"",VLOOKUP($B53,'LT02'!$B$11:$Q$80,16,FALSE))))</f>
        <v/>
      </c>
      <c r="P53" s="185">
        <f>IF(OR($P$6="",$P$7=""),"",IF($B53="","",IF(ISNA(VLOOKUP($B53,'LT03'!$B$11:$M$80,12,FALSE)),"",IF(VLOOKUP($B53,'LT03'!$B$11:$M$80,12,FALSE)="","",VLOOKUP($B53,'LT03'!$B$11:$M$80,12,FALSE)))))</f>
        <v>6</v>
      </c>
      <c r="Q53" s="182">
        <f>IF(OR($P$6="",$P$7=""),"",IF($B53="","",IF(ISNA(VLOOKUP($B53,'LT03'!$B$11:$N$80,13,FALSE)),"",VLOOKUP($B53,'LT03'!$B$11:$N$80,13,FALSE))))</f>
        <v>5.8</v>
      </c>
      <c r="R53" s="183"/>
      <c r="S53" s="184" t="str">
        <f>IF(OR($P$6="",$P$7=""),"",IF($B53="","",IF(ISNA(VLOOKUP($B53,'LT03'!$B$11:$Q$80,16,FALSE)),"",VLOOKUP($B53,'LT03'!$B$11:$Q$80,16,FALSE))))</f>
        <v/>
      </c>
      <c r="T53" s="185">
        <f>IF(OR($T$6="",$T$7=""),"",IF($B53="","",IF(ISNA(VLOOKUP($B53,'LT04'!$B$11:$M$80,12,FALSE)),"",IF(VLOOKUP($B53,'LT04'!$B$11:$M$80,12,FALSE)="","",VLOOKUP($B53,'LT04'!$B$11:$M$80,12,FALSE)))))</f>
        <v>2.2999999999999998</v>
      </c>
      <c r="U53" s="182">
        <f>IF(OR($T$6="",$T$7=""),"",IF($B53="","",IF(ISNA(VLOOKUP($B53,'LT04'!$B$11:$N$80,13,FALSE)),"",VLOOKUP($B53,'LT04'!$B$11:$N$80,13,FALSE))))</f>
        <v>3.3</v>
      </c>
      <c r="V53" s="183"/>
      <c r="W53" s="184" t="str">
        <f>IF(OR($T$6="",$T$7=""),"",IF($B53="","",IF(ISNA(VLOOKUP($B53,'LT04'!$B$11:$Q$80,16,FALSE)),"",VLOOKUP($B53,'LT04'!$B$11:$Q$80,16,FALSE))))</f>
        <v/>
      </c>
      <c r="X53" s="185">
        <f>IF(OR($X$6="",$X$7=""),"",IF($B53="","",IF(ISNA(VLOOKUP($B53,'LT05'!$B$11:$M$80,12,FALSE)),"",IF(VLOOKUP($B53,'LT05'!$B$11:$M$80,12,FALSE)="","",VLOOKUP($B53,'LT05'!$B$11:$M$80,12,FALSE)))))</f>
        <v>2.2999999999999998</v>
      </c>
      <c r="Y53" s="182">
        <f>IF(OR($X$6="",$X$7=""),"",IF($B53="","",IF(ISNA(VLOOKUP($B53,'LT05'!$B$11:$N$80,13,FALSE)),"",VLOOKUP($B53,'LT05'!$B$11:$N$80,13,FALSE))))</f>
        <v>4.5</v>
      </c>
      <c r="Z53" s="183"/>
      <c r="AA53" s="184" t="str">
        <f>IF(OR($X$6="",$X$7=""),"",IF($B53="","",IF(ISNA(VLOOKUP($B53,'LT05'!$B$11:$Q$80,16,FALSE)),"",VLOOKUP($B53,'LT05'!$B$11:$Q$80,16,FALSE))))</f>
        <v/>
      </c>
      <c r="AB53" s="185">
        <f>IF(OR($AB$6="",$AB$7=""),"",IF($B53="","",IF(ISNA(VLOOKUP($B53,'LT06'!$B$11:$M$80,12,FALSE)),"",IF(VLOOKUP($B53,'LT06'!$B$11:$M$80,12,FALSE)="","",VLOOKUP($B53,'LT06'!$B$11:$M$80,12,FALSE)))))</f>
        <v>4.5</v>
      </c>
      <c r="AC53" s="182">
        <f>IF(OR($AB$6="",$AB$7=""),"",IF($B53="","",IF(ISNA(VLOOKUP($B53,'LT06'!$B$11:$N$80,13,FALSE)),"",VLOOKUP($B53,'LT06'!$B$11:$N$80,13,FALSE))))</f>
        <v>5.0999999999999996</v>
      </c>
      <c r="AD53" s="183"/>
      <c r="AE53" s="184" t="str">
        <f>IF(OR($AB$6="",$AB$7=""),"",IF($B53="","",IF(ISNA(VLOOKUP($B53,'LT06'!$B$11:$Q$80,16,FALSE)),"",VLOOKUP($B53,'LT06'!$B$11:$Q$80,16,FALSE))))</f>
        <v/>
      </c>
      <c r="AF53" s="185" t="str">
        <f>IF(OR($AF$6="",$AF$7=""),"",IF($B53="","",IF(ISNA(VLOOKUP($B53,'LT07'!$B$11:$M$80,12,FALSE)),"",IF(VLOOKUP($B53,'LT07'!$B$11:$M$80,12,FALSE)="","",VLOOKUP($B53,'LT07'!$B$11:$M$80,12,FALSE)))))</f>
        <v/>
      </c>
      <c r="AG53" s="182" t="str">
        <f>IF(OR($AF$6="",$AF$7=""),"",IF($B53="","",IF(ISNA(VLOOKUP($B53,'LT07'!$B$11:$N$80,13,FALSE)),"",VLOOKUP($B53,'LT07'!$B$11:$N$80,13,FALSE))))</f>
        <v/>
      </c>
      <c r="AH53" s="183"/>
      <c r="AI53" s="184" t="str">
        <f>IF(OR($AF$6="",$AF$7=""),"",IF($B53="","",IF(ISNA(VLOOKUP($B53,'LT07'!$B$11:$Q$80,16,FALSE)),"",VLOOKUP($B53,'LT07'!$B$11:$Q$80,16,FALSE))))</f>
        <v/>
      </c>
      <c r="AJ53" s="720"/>
      <c r="AK53" s="182">
        <f>IF(OR($AJ$6="",$AJ$7=""),"",IF($B53="","",IF(ISNA(VLOOKUP($B53,'DO AN'!$B$11:$L$80,11,FALSE)),"",IF(VLOOKUP($B53,'DO AN'!$B$11:$L$80,11,FALSE)="","",VLOOKUP($B53,'DO AN'!$B$11:$L$80,11,FALSE)))))</f>
        <v>0</v>
      </c>
      <c r="AL53" s="183"/>
      <c r="AM53" s="719"/>
      <c r="AN53" s="720"/>
      <c r="AO53" s="182">
        <f>IF(OR($AN$6="",$AN$7=""),"",IF($B53="","",IF(ISNA(VLOOKUP($B53,'TH01'!$B$11:$O$80,14,FALSE)),"",VLOOKUP($B53,'TH01'!$B$11:$O$80,14,FALSE))))</f>
        <v>6.8</v>
      </c>
      <c r="AP53" s="183"/>
      <c r="AQ53" s="719"/>
      <c r="AR53" s="720"/>
      <c r="AS53" s="182">
        <f>IF(OR($AR$6="",$AR$7=""),"",IF($B53="","",IF(ISNA(VLOOKUP($B53,'TH02'!$B$11:$O$80,14,FALSE)),"",VLOOKUP($B53,'TH02'!$B$11:$O$80,14,FALSE))))</f>
        <v>6</v>
      </c>
      <c r="AT53" s="183"/>
      <c r="AU53" s="719"/>
      <c r="AV53" s="720"/>
      <c r="AW53" s="182" t="str">
        <f>IF(OR($AV$6="",$AV$7=""),"",IF($B53="","",IF(ISNA(VLOOKUP($B53,'TH03'!$B$11:$O$80,14,FALSE)),"",VLOOKUP($B53,'TH03'!$B$11:$O$80,14,FALSE))))</f>
        <v/>
      </c>
      <c r="AX53" s="183"/>
      <c r="AY53" s="719"/>
      <c r="AZ53" s="186">
        <f t="shared" si="6"/>
        <v>4.91</v>
      </c>
      <c r="BA53" s="186" t="str">
        <f t="shared" si="7"/>
        <v/>
      </c>
      <c r="BB53" s="187">
        <v>53</v>
      </c>
      <c r="BC53" s="188" t="str">
        <f t="shared" si="8"/>
        <v>TB Yếu</v>
      </c>
      <c r="BD53" s="188" t="str">
        <f t="shared" si="9"/>
        <v/>
      </c>
      <c r="BE53" s="188" t="str">
        <f t="shared" si="89"/>
        <v/>
      </c>
      <c r="BF53" s="186" t="str">
        <f t="shared" si="90"/>
        <v/>
      </c>
      <c r="BG53" s="548">
        <f t="shared" si="2"/>
        <v>14</v>
      </c>
      <c r="BH53" s="188">
        <f t="shared" si="91"/>
        <v>3</v>
      </c>
      <c r="BI53" s="188">
        <f t="shared" si="10"/>
        <v>14</v>
      </c>
      <c r="BJ53" s="188">
        <f t="shared" si="11"/>
        <v>3</v>
      </c>
      <c r="BK53" s="186">
        <f t="shared" si="12"/>
        <v>5.49</v>
      </c>
      <c r="BL53" s="186" t="str">
        <f t="shared" si="13"/>
        <v>Yếu</v>
      </c>
      <c r="BM53" s="186">
        <f t="shared" si="14"/>
        <v>5.49</v>
      </c>
      <c r="BN53" s="186" t="str">
        <f t="shared" si="15"/>
        <v>Yếu</v>
      </c>
      <c r="BO53" s="551" t="str">
        <f t="shared" si="16"/>
        <v/>
      </c>
      <c r="BP53" s="187"/>
      <c r="BQ53" s="691">
        <f t="shared" si="17"/>
        <v>4</v>
      </c>
      <c r="BR53" s="521">
        <f t="shared" si="18"/>
        <v>5.6</v>
      </c>
      <c r="BS53" s="521">
        <f t="shared" si="19"/>
        <v>5</v>
      </c>
      <c r="BT53" s="521">
        <f t="shared" si="20"/>
        <v>6</v>
      </c>
      <c r="BU53" s="521">
        <f t="shared" si="21"/>
        <v>2.2999999999999998</v>
      </c>
      <c r="BV53" s="521">
        <f t="shared" si="22"/>
        <v>2.2999999999999998</v>
      </c>
      <c r="BW53" s="521">
        <f t="shared" si="23"/>
        <v>4.5</v>
      </c>
      <c r="BX53" s="521" t="str">
        <f t="shared" si="24"/>
        <v/>
      </c>
      <c r="BY53" s="521">
        <f t="shared" si="25"/>
        <v>0</v>
      </c>
      <c r="BZ53" s="521">
        <f t="shared" si="26"/>
        <v>6.8</v>
      </c>
      <c r="CA53" s="521">
        <f t="shared" si="27"/>
        <v>6</v>
      </c>
      <c r="CB53" s="521" t="str">
        <f t="shared" si="28"/>
        <v/>
      </c>
      <c r="CC53" s="522">
        <f t="shared" si="29"/>
        <v>2</v>
      </c>
      <c r="CD53" s="521">
        <f t="shared" si="30"/>
        <v>5</v>
      </c>
      <c r="CE53" s="521">
        <f t="shared" si="31"/>
        <v>5.2</v>
      </c>
      <c r="CF53" s="521">
        <f t="shared" si="32"/>
        <v>5.8</v>
      </c>
      <c r="CG53" s="521">
        <f t="shared" si="33"/>
        <v>3.3</v>
      </c>
      <c r="CH53" s="521">
        <f t="shared" si="34"/>
        <v>4.5</v>
      </c>
      <c r="CI53" s="521">
        <f t="shared" si="35"/>
        <v>5.0999999999999996</v>
      </c>
      <c r="CJ53" s="521" t="str">
        <f t="shared" si="36"/>
        <v/>
      </c>
      <c r="CK53" s="521">
        <f t="shared" si="37"/>
        <v>0</v>
      </c>
      <c r="CL53" s="521">
        <f t="shared" si="38"/>
        <v>6.8</v>
      </c>
      <c r="CM53" s="521">
        <f t="shared" si="39"/>
        <v>6</v>
      </c>
      <c r="CN53" s="521" t="str">
        <f t="shared" si="40"/>
        <v/>
      </c>
      <c r="CO53" s="523">
        <f t="shared" si="41"/>
        <v>4.91</v>
      </c>
      <c r="CP53" s="524">
        <f t="shared" si="42"/>
        <v>5</v>
      </c>
      <c r="CQ53" s="524">
        <f t="shared" si="43"/>
        <v>5.2</v>
      </c>
      <c r="CR53" s="524">
        <f t="shared" si="44"/>
        <v>5.8</v>
      </c>
      <c r="CS53" s="524" t="str">
        <f t="shared" si="45"/>
        <v/>
      </c>
      <c r="CT53" s="524">
        <f t="shared" si="46"/>
        <v>4.5</v>
      </c>
      <c r="CU53" s="524">
        <f t="shared" si="47"/>
        <v>5.0999999999999996</v>
      </c>
      <c r="CV53" s="524" t="str">
        <f t="shared" si="48"/>
        <v/>
      </c>
      <c r="CW53" s="524" t="str">
        <f t="shared" si="49"/>
        <v/>
      </c>
      <c r="CX53" s="524">
        <f t="shared" si="50"/>
        <v>6.8</v>
      </c>
      <c r="CY53" s="524">
        <f t="shared" si="51"/>
        <v>6</v>
      </c>
      <c r="CZ53" s="524" t="str">
        <f t="shared" si="52"/>
        <v/>
      </c>
      <c r="DA53" s="525">
        <f t="shared" si="92"/>
        <v>5.49</v>
      </c>
      <c r="DB53" s="182" t="str">
        <f t="shared" si="53"/>
        <v/>
      </c>
      <c r="DC53" s="182" t="str">
        <f t="shared" si="54"/>
        <v/>
      </c>
      <c r="DD53" s="182" t="str">
        <f t="shared" si="55"/>
        <v/>
      </c>
      <c r="DE53" s="182" t="str">
        <f t="shared" si="56"/>
        <v/>
      </c>
      <c r="DF53" s="182" t="str">
        <f t="shared" si="57"/>
        <v/>
      </c>
      <c r="DG53" s="182" t="str">
        <f t="shared" si="58"/>
        <v/>
      </c>
      <c r="DH53" s="182" t="str">
        <f t="shared" si="59"/>
        <v/>
      </c>
      <c r="DI53" s="182" t="str">
        <f t="shared" si="60"/>
        <v/>
      </c>
      <c r="DJ53" s="182" t="str">
        <f t="shared" si="61"/>
        <v/>
      </c>
      <c r="DK53" s="182" t="str">
        <f t="shared" si="62"/>
        <v/>
      </c>
      <c r="DL53" s="536" t="str">
        <f t="shared" si="63"/>
        <v/>
      </c>
      <c r="DM53" s="533">
        <f t="shared" si="64"/>
        <v>5</v>
      </c>
      <c r="DN53" s="521">
        <f t="shared" si="65"/>
        <v>5.2</v>
      </c>
      <c r="DO53" s="521">
        <f t="shared" si="66"/>
        <v>5.8</v>
      </c>
      <c r="DP53" s="521">
        <f t="shared" si="67"/>
        <v>3.3</v>
      </c>
      <c r="DQ53" s="521">
        <f t="shared" si="68"/>
        <v>4.5</v>
      </c>
      <c r="DR53" s="521">
        <f t="shared" si="69"/>
        <v>5.0999999999999996</v>
      </c>
      <c r="DS53" s="521" t="str">
        <f t="shared" si="70"/>
        <v/>
      </c>
      <c r="DT53" s="521">
        <f t="shared" si="71"/>
        <v>0</v>
      </c>
      <c r="DU53" s="521">
        <f t="shared" si="72"/>
        <v>6.8</v>
      </c>
      <c r="DV53" s="521">
        <f t="shared" si="73"/>
        <v>6</v>
      </c>
      <c r="DW53" s="521" t="str">
        <f t="shared" si="74"/>
        <v/>
      </c>
      <c r="DX53" s="538" t="str">
        <f t="shared" si="75"/>
        <v/>
      </c>
      <c r="DY53" s="540">
        <f t="shared" si="76"/>
        <v>5</v>
      </c>
      <c r="DZ53" s="540">
        <f t="shared" si="77"/>
        <v>5.2</v>
      </c>
      <c r="EA53" s="540">
        <f t="shared" si="78"/>
        <v>5.8</v>
      </c>
      <c r="EB53" s="540" t="str">
        <f t="shared" si="79"/>
        <v/>
      </c>
      <c r="EC53" s="540">
        <f t="shared" si="80"/>
        <v>4.5</v>
      </c>
      <c r="ED53" s="540">
        <f t="shared" si="81"/>
        <v>5.0999999999999996</v>
      </c>
      <c r="EE53" s="540" t="str">
        <f t="shared" si="82"/>
        <v/>
      </c>
      <c r="EF53" s="540" t="str">
        <f t="shared" si="83"/>
        <v/>
      </c>
      <c r="EG53" s="540">
        <f t="shared" si="84"/>
        <v>6.8</v>
      </c>
      <c r="EH53" s="540">
        <f t="shared" si="85"/>
        <v>6</v>
      </c>
      <c r="EI53" s="540" t="str">
        <f t="shared" si="86"/>
        <v/>
      </c>
      <c r="EJ53" s="545">
        <f t="shared" si="93"/>
        <v>5.49</v>
      </c>
      <c r="EK53" s="723">
        <f t="shared" si="87"/>
        <v>4.91</v>
      </c>
      <c r="EL53" s="490" t="str">
        <f>IF(B53="","",IF(ISNA(VLOOKUP($B53,'TH-CANHBAO-KQHT-13-14'!$B$2:$I$936,8,0)&lt;&gt;0),VLOOKUP($B53,'TH-CANHBAO-KQHT-13-14'!$B$2:$I$936,8,0),IF(VLOOKUP($B53,'TH-CANHBAO-KQHT-13-14'!$B$2:$I$936,8,0)=0,"",VLOOKUP($B53,'TH-CANHBAO-KQHT-13-14'!$B$2:$I$936,8,0))))</f>
        <v/>
      </c>
      <c r="EM53" s="490" t="str">
        <f>IF($B53="","",IF(ISNA(VLOOKUP($B53,'TH-CANHBAO-KQHT-13-14'!$B$2:$J$936,9,0)&lt;&gt;0),VLOOKUP($B53,'TH-CANHBAO-KQHT-13-14'!$B$2:$J$936,8,0),IF(VLOOKUP($B53,'TH-CANHBAO-KQHT-13-14'!$B$2:$J$936,9,0)=0,"",VLOOKUP($B53,'TH-CANHBAO-KQHT-13-14'!$B$2:$J$936,9,0))))</f>
        <v/>
      </c>
      <c r="EN53" s="490" t="e">
        <f>IF($B53="","",IF($B53=HKI!#REF!,HKI!#REF!,""))</f>
        <v>#REF!</v>
      </c>
      <c r="EO53" s="490" t="str">
        <f t="shared" si="88"/>
        <v/>
      </c>
      <c r="ES53" s="190"/>
    </row>
    <row r="54" spans="1:149" s="211" customFormat="1" ht="30" customHeight="1">
      <c r="A54" s="774">
        <f>IF($B54="","",SUBTOTAL(3,$B$11:B54))</f>
        <v>44</v>
      </c>
      <c r="B54" s="97" t="s">
        <v>1789</v>
      </c>
      <c r="C54" s="176" t="str">
        <f>IF($B54="","",VLOOKUP($B54,'DS LOP HKII'!$B$2:$D$936,2,0))</f>
        <v>Trần Minh</v>
      </c>
      <c r="D54" s="177" t="str">
        <f>IF($B54="","",VLOOKUP($B54,'DS LOP HKII'!$B$2:$D$936,3,0))</f>
        <v>Thanh</v>
      </c>
      <c r="E54" s="178"/>
      <c r="F54" s="179"/>
      <c r="G54" s="180">
        <v>0</v>
      </c>
      <c r="H54" s="181">
        <f>IF(OR($H$6="",$H$7=""),"",IF($B54="","",IF(ISNA(VLOOKUP($B54,'LT01'!$B$11:$M$80,12,FALSE)),"",IF(VLOOKUP($B54,'LT01'!$B$11:$M$80,12,FALSE)="","",VLOOKUP($B54,'LT01'!$B$11:$M$80,12,FALSE)))))</f>
        <v>4.4000000000000004</v>
      </c>
      <c r="I54" s="182">
        <f>IF(OR($H$6="",$H$7=""),"",IF($B54="","",IF(ISNA(VLOOKUP($B54,'LT01'!$B$11:$N$80,13,FALSE)),"",VLOOKUP($B54,'LT01'!$B$11:$N$80,13,FALSE))))</f>
        <v>5.4</v>
      </c>
      <c r="J54" s="183"/>
      <c r="K54" s="184" t="str">
        <f>IF(OR($H$6="",$H$7=""),"",IF($B54="","",IF(ISNA(VLOOKUP($B54,'LT01'!$B$11:$Q$80,16,FALSE)),"",IF(VLOOKUP($B54,'LT01'!$B$11:$Q$80,16,FALSE)="","",VLOOKUP($B54,'LT01'!$B$11:$Q$80,16,FALSE)))))</f>
        <v/>
      </c>
      <c r="L54" s="185">
        <f>IF(OR($L$6="",$L$7=""),"",IF($B54="","",IF(ISNA(VLOOKUP($B54,'LT02'!$B$11:$M$80,12,FALSE)),"",IF(VLOOKUP($B54,'LT02'!$B$11:$M$80,12,FALSE)="","",VLOOKUP($B54,'LT02'!$B$11:$M$80,12,FALSE)))))</f>
        <v>6</v>
      </c>
      <c r="M54" s="182">
        <f>IF(OR($L$6="",$L$7=""),"",IF($B54="","",IF(ISNA(VLOOKUP($B54,'LT02'!$B$11:$N$80,13,FALSE)),"",VLOOKUP($B54,'LT02'!$B$11:$N$80,13,FALSE))))</f>
        <v>6.9</v>
      </c>
      <c r="N54" s="183"/>
      <c r="O54" s="184" t="str">
        <f>IF(OR($L$6="",$L$7=""),"",IF($B54="","",IF(ISNA(VLOOKUP($B54,'LT02'!$B$11:$Q$80,16,FALSE)),"",VLOOKUP($B54,'LT02'!$B$11:$Q$80,16,FALSE))))</f>
        <v/>
      </c>
      <c r="P54" s="185">
        <f>IF(OR($P$6="",$P$7=""),"",IF($B54="","",IF(ISNA(VLOOKUP($B54,'LT03'!$B$11:$M$80,12,FALSE)),"",IF(VLOOKUP($B54,'LT03'!$B$11:$M$80,12,FALSE)="","",VLOOKUP($B54,'LT03'!$B$11:$M$80,12,FALSE)))))</f>
        <v>9</v>
      </c>
      <c r="Q54" s="182">
        <f>IF(OR($P$6="",$P$7=""),"",IF($B54="","",IF(ISNA(VLOOKUP($B54,'LT03'!$B$11:$N$80,13,FALSE)),"",VLOOKUP($B54,'LT03'!$B$11:$N$80,13,FALSE))))</f>
        <v>8.6999999999999993</v>
      </c>
      <c r="R54" s="183"/>
      <c r="S54" s="184" t="str">
        <f>IF(OR($P$6="",$P$7=""),"",IF($B54="","",IF(ISNA(VLOOKUP($B54,'LT03'!$B$11:$Q$80,16,FALSE)),"",VLOOKUP($B54,'LT03'!$B$11:$Q$80,16,FALSE))))</f>
        <v/>
      </c>
      <c r="T54" s="185">
        <f>IF(OR($T$6="",$T$7=""),"",IF($B54="","",IF(ISNA(VLOOKUP($B54,'LT04'!$B$11:$M$80,12,FALSE)),"",IF(VLOOKUP($B54,'LT04'!$B$11:$M$80,12,FALSE)="","",VLOOKUP($B54,'LT04'!$B$11:$M$80,12,FALSE)))))</f>
        <v>3.5</v>
      </c>
      <c r="U54" s="182">
        <f>IF(OR($T$6="",$T$7=""),"",IF($B54="","",IF(ISNA(VLOOKUP($B54,'LT04'!$B$11:$N$80,13,FALSE)),"",VLOOKUP($B54,'LT04'!$B$11:$N$80,13,FALSE))))</f>
        <v>5.2</v>
      </c>
      <c r="V54" s="183"/>
      <c r="W54" s="184" t="str">
        <f>IF(OR($T$6="",$T$7=""),"",IF($B54="","",IF(ISNA(VLOOKUP($B54,'LT04'!$B$11:$Q$80,16,FALSE)),"",VLOOKUP($B54,'LT04'!$B$11:$Q$80,16,FALSE))))</f>
        <v/>
      </c>
      <c r="X54" s="185">
        <f>IF(OR($X$6="",$X$7=""),"",IF($B54="","",IF(ISNA(VLOOKUP($B54,'LT05'!$B$11:$M$80,12,FALSE)),"",IF(VLOOKUP($B54,'LT05'!$B$11:$M$80,12,FALSE)="","",VLOOKUP($B54,'LT05'!$B$11:$M$80,12,FALSE)))))</f>
        <v>7.3</v>
      </c>
      <c r="Y54" s="182">
        <f>IF(OR($X$6="",$X$7=""),"",IF($B54="","",IF(ISNA(VLOOKUP($B54,'LT05'!$B$11:$N$80,13,FALSE)),"",VLOOKUP($B54,'LT05'!$B$11:$N$80,13,FALSE))))</f>
        <v>6.8</v>
      </c>
      <c r="Z54" s="183"/>
      <c r="AA54" s="184" t="str">
        <f>IF(OR($X$6="",$X$7=""),"",IF($B54="","",IF(ISNA(VLOOKUP($B54,'LT05'!$B$11:$Q$80,16,FALSE)),"",VLOOKUP($B54,'LT05'!$B$11:$Q$80,16,FALSE))))</f>
        <v/>
      </c>
      <c r="AB54" s="185">
        <f>IF(OR($AB$6="",$AB$7=""),"",IF($B54="","",IF(ISNA(VLOOKUP($B54,'LT06'!$B$11:$M$80,12,FALSE)),"",IF(VLOOKUP($B54,'LT06'!$B$11:$M$80,12,FALSE)="","",VLOOKUP($B54,'LT06'!$B$11:$M$80,12,FALSE)))))</f>
        <v>7</v>
      </c>
      <c r="AC54" s="182">
        <f>IF(OR($AB$6="",$AB$7=""),"",IF($B54="","",IF(ISNA(VLOOKUP($B54,'LT06'!$B$11:$N$80,13,FALSE)),"",VLOOKUP($B54,'LT06'!$B$11:$N$80,13,FALSE))))</f>
        <v>6.4</v>
      </c>
      <c r="AD54" s="183"/>
      <c r="AE54" s="184" t="str">
        <f>IF(OR($AB$6="",$AB$7=""),"",IF($B54="","",IF(ISNA(VLOOKUP($B54,'LT06'!$B$11:$Q$80,16,FALSE)),"",VLOOKUP($B54,'LT06'!$B$11:$Q$80,16,FALSE))))</f>
        <v/>
      </c>
      <c r="AF54" s="185" t="str">
        <f>IF(OR($AF$6="",$AF$7=""),"",IF($B54="","",IF(ISNA(VLOOKUP($B54,'LT07'!$B$11:$M$80,12,FALSE)),"",IF(VLOOKUP($B54,'LT07'!$B$11:$M$80,12,FALSE)="","",VLOOKUP($B54,'LT07'!$B$11:$M$80,12,FALSE)))))</f>
        <v/>
      </c>
      <c r="AG54" s="182" t="str">
        <f>IF(OR($AF$6="",$AF$7=""),"",IF($B54="","",IF(ISNA(VLOOKUP($B54,'LT07'!$B$11:$N$80,13,FALSE)),"",VLOOKUP($B54,'LT07'!$B$11:$N$80,13,FALSE))))</f>
        <v/>
      </c>
      <c r="AH54" s="183"/>
      <c r="AI54" s="184" t="str">
        <f>IF(OR($AF$6="",$AF$7=""),"",IF($B54="","",IF(ISNA(VLOOKUP($B54,'LT07'!$B$11:$Q$80,16,FALSE)),"",VLOOKUP($B54,'LT07'!$B$11:$Q$80,16,FALSE))))</f>
        <v/>
      </c>
      <c r="AJ54" s="720"/>
      <c r="AK54" s="182">
        <f>IF(OR($AJ$6="",$AJ$7=""),"",IF($B54="","",IF(ISNA(VLOOKUP($B54,'DO AN'!$B$11:$L$80,11,FALSE)),"",IF(VLOOKUP($B54,'DO AN'!$B$11:$L$80,11,FALSE)="","",VLOOKUP($B54,'DO AN'!$B$11:$L$80,11,FALSE)))))</f>
        <v>6.5</v>
      </c>
      <c r="AL54" s="183"/>
      <c r="AM54" s="719"/>
      <c r="AN54" s="720"/>
      <c r="AO54" s="182">
        <f>IF(OR($AN$6="",$AN$7=""),"",IF($B54="","",IF(ISNA(VLOOKUP($B54,'TH01'!$B$11:$O$80,14,FALSE)),"",VLOOKUP($B54,'TH01'!$B$11:$O$80,14,FALSE))))</f>
        <v>9.5</v>
      </c>
      <c r="AP54" s="183"/>
      <c r="AQ54" s="719"/>
      <c r="AR54" s="720"/>
      <c r="AS54" s="182">
        <f>IF(OR($AR$6="",$AR$7=""),"",IF($B54="","",IF(ISNA(VLOOKUP($B54,'TH02'!$B$11:$O$80,14,FALSE)),"",VLOOKUP($B54,'TH02'!$B$11:$O$80,14,FALSE))))</f>
        <v>10</v>
      </c>
      <c r="AT54" s="183"/>
      <c r="AU54" s="719"/>
      <c r="AV54" s="720"/>
      <c r="AW54" s="182" t="str">
        <f>IF(OR($AV$6="",$AV$7=""),"",IF($B54="","",IF(ISNA(VLOOKUP($B54,'TH03'!$B$11:$O$80,14,FALSE)),"",VLOOKUP($B54,'TH03'!$B$11:$O$80,14,FALSE))))</f>
        <v/>
      </c>
      <c r="AX54" s="183"/>
      <c r="AY54" s="719"/>
      <c r="AZ54" s="186">
        <f t="shared" si="6"/>
        <v>7.31</v>
      </c>
      <c r="BA54" s="186" t="str">
        <f t="shared" si="7"/>
        <v/>
      </c>
      <c r="BB54" s="187">
        <v>72</v>
      </c>
      <c r="BC54" s="188" t="str">
        <f t="shared" si="8"/>
        <v>Khá</v>
      </c>
      <c r="BD54" s="188" t="str">
        <f t="shared" si="9"/>
        <v/>
      </c>
      <c r="BE54" s="188" t="str">
        <f t="shared" si="89"/>
        <v/>
      </c>
      <c r="BF54" s="186" t="str">
        <f t="shared" si="90"/>
        <v/>
      </c>
      <c r="BG54" s="548">
        <f t="shared" si="2"/>
        <v>17</v>
      </c>
      <c r="BH54" s="188">
        <f t="shared" si="91"/>
        <v>0</v>
      </c>
      <c r="BI54" s="188">
        <f t="shared" si="10"/>
        <v>17</v>
      </c>
      <c r="BJ54" s="188">
        <f t="shared" si="11"/>
        <v>0</v>
      </c>
      <c r="BK54" s="186">
        <f t="shared" si="12"/>
        <v>7.31</v>
      </c>
      <c r="BL54" s="186" t="str">
        <f t="shared" si="13"/>
        <v>BT</v>
      </c>
      <c r="BM54" s="186">
        <f t="shared" si="14"/>
        <v>7.31</v>
      </c>
      <c r="BN54" s="186" t="str">
        <f t="shared" si="15"/>
        <v>BT</v>
      </c>
      <c r="BO54" s="551" t="str">
        <f t="shared" si="16"/>
        <v/>
      </c>
      <c r="BP54" s="187"/>
      <c r="BQ54" s="691">
        <f t="shared" si="17"/>
        <v>2</v>
      </c>
      <c r="BR54" s="521">
        <f t="shared" si="18"/>
        <v>4.4000000000000004</v>
      </c>
      <c r="BS54" s="521">
        <f t="shared" si="19"/>
        <v>6</v>
      </c>
      <c r="BT54" s="521">
        <f t="shared" si="20"/>
        <v>9</v>
      </c>
      <c r="BU54" s="521">
        <f t="shared" si="21"/>
        <v>3.5</v>
      </c>
      <c r="BV54" s="521">
        <f t="shared" si="22"/>
        <v>7.3</v>
      </c>
      <c r="BW54" s="521">
        <f t="shared" si="23"/>
        <v>7</v>
      </c>
      <c r="BX54" s="521" t="str">
        <f t="shared" si="24"/>
        <v/>
      </c>
      <c r="BY54" s="521">
        <f t="shared" si="25"/>
        <v>6.5</v>
      </c>
      <c r="BZ54" s="521">
        <f t="shared" si="26"/>
        <v>9.5</v>
      </c>
      <c r="CA54" s="521">
        <f t="shared" si="27"/>
        <v>10</v>
      </c>
      <c r="CB54" s="521" t="str">
        <f t="shared" si="28"/>
        <v/>
      </c>
      <c r="CC54" s="522">
        <f t="shared" si="29"/>
        <v>0</v>
      </c>
      <c r="CD54" s="521">
        <f t="shared" si="30"/>
        <v>5.4</v>
      </c>
      <c r="CE54" s="521">
        <f t="shared" si="31"/>
        <v>6.9</v>
      </c>
      <c r="CF54" s="521">
        <f t="shared" si="32"/>
        <v>8.6999999999999993</v>
      </c>
      <c r="CG54" s="521">
        <f t="shared" si="33"/>
        <v>5.2</v>
      </c>
      <c r="CH54" s="521">
        <f t="shared" si="34"/>
        <v>6.8</v>
      </c>
      <c r="CI54" s="521">
        <f t="shared" si="35"/>
        <v>6.4</v>
      </c>
      <c r="CJ54" s="521" t="str">
        <f t="shared" si="36"/>
        <v/>
      </c>
      <c r="CK54" s="521">
        <f t="shared" si="37"/>
        <v>6.5</v>
      </c>
      <c r="CL54" s="521">
        <f t="shared" si="38"/>
        <v>9.5</v>
      </c>
      <c r="CM54" s="521">
        <f t="shared" si="39"/>
        <v>10</v>
      </c>
      <c r="CN54" s="521" t="str">
        <f t="shared" si="40"/>
        <v/>
      </c>
      <c r="CO54" s="523">
        <f t="shared" si="41"/>
        <v>7.31</v>
      </c>
      <c r="CP54" s="524">
        <f t="shared" si="42"/>
        <v>5.4</v>
      </c>
      <c r="CQ54" s="524">
        <f t="shared" si="43"/>
        <v>6.9</v>
      </c>
      <c r="CR54" s="524">
        <f t="shared" si="44"/>
        <v>8.6999999999999993</v>
      </c>
      <c r="CS54" s="524">
        <f t="shared" si="45"/>
        <v>5.2</v>
      </c>
      <c r="CT54" s="524">
        <f t="shared" si="46"/>
        <v>6.8</v>
      </c>
      <c r="CU54" s="524">
        <f t="shared" si="47"/>
        <v>6.4</v>
      </c>
      <c r="CV54" s="524" t="str">
        <f t="shared" si="48"/>
        <v/>
      </c>
      <c r="CW54" s="524">
        <f t="shared" si="49"/>
        <v>6.5</v>
      </c>
      <c r="CX54" s="524">
        <f t="shared" si="50"/>
        <v>9.5</v>
      </c>
      <c r="CY54" s="524">
        <f t="shared" si="51"/>
        <v>10</v>
      </c>
      <c r="CZ54" s="524" t="str">
        <f t="shared" si="52"/>
        <v/>
      </c>
      <c r="DA54" s="525">
        <f t="shared" si="92"/>
        <v>7.31</v>
      </c>
      <c r="DB54" s="182" t="str">
        <f t="shared" si="53"/>
        <v/>
      </c>
      <c r="DC54" s="182" t="str">
        <f t="shared" si="54"/>
        <v/>
      </c>
      <c r="DD54" s="182" t="str">
        <f t="shared" si="55"/>
        <v/>
      </c>
      <c r="DE54" s="182" t="str">
        <f t="shared" si="56"/>
        <v/>
      </c>
      <c r="DF54" s="182" t="str">
        <f t="shared" si="57"/>
        <v/>
      </c>
      <c r="DG54" s="182" t="str">
        <f t="shared" si="58"/>
        <v/>
      </c>
      <c r="DH54" s="182" t="str">
        <f t="shared" si="59"/>
        <v/>
      </c>
      <c r="DI54" s="182" t="str">
        <f t="shared" si="60"/>
        <v/>
      </c>
      <c r="DJ54" s="182" t="str">
        <f t="shared" si="61"/>
        <v/>
      </c>
      <c r="DK54" s="182" t="str">
        <f t="shared" si="62"/>
        <v/>
      </c>
      <c r="DL54" s="536" t="str">
        <f t="shared" si="63"/>
        <v/>
      </c>
      <c r="DM54" s="533">
        <f t="shared" si="64"/>
        <v>5.4</v>
      </c>
      <c r="DN54" s="521">
        <f t="shared" si="65"/>
        <v>6.9</v>
      </c>
      <c r="DO54" s="521">
        <f t="shared" si="66"/>
        <v>8.6999999999999993</v>
      </c>
      <c r="DP54" s="521">
        <f t="shared" si="67"/>
        <v>5.2</v>
      </c>
      <c r="DQ54" s="521">
        <f t="shared" si="68"/>
        <v>6.8</v>
      </c>
      <c r="DR54" s="521">
        <f t="shared" si="69"/>
        <v>6.4</v>
      </c>
      <c r="DS54" s="521" t="str">
        <f t="shared" si="70"/>
        <v/>
      </c>
      <c r="DT54" s="521">
        <f t="shared" si="71"/>
        <v>6.5</v>
      </c>
      <c r="DU54" s="521">
        <f t="shared" si="72"/>
        <v>9.5</v>
      </c>
      <c r="DV54" s="521">
        <f t="shared" si="73"/>
        <v>10</v>
      </c>
      <c r="DW54" s="521" t="str">
        <f t="shared" si="74"/>
        <v/>
      </c>
      <c r="DX54" s="538" t="str">
        <f t="shared" si="75"/>
        <v/>
      </c>
      <c r="DY54" s="540">
        <f t="shared" si="76"/>
        <v>5.4</v>
      </c>
      <c r="DZ54" s="540">
        <f t="shared" si="77"/>
        <v>6.9</v>
      </c>
      <c r="EA54" s="540">
        <f t="shared" si="78"/>
        <v>8.6999999999999993</v>
      </c>
      <c r="EB54" s="540">
        <f t="shared" si="79"/>
        <v>5.2</v>
      </c>
      <c r="EC54" s="540">
        <f t="shared" si="80"/>
        <v>6.8</v>
      </c>
      <c r="ED54" s="540">
        <f t="shared" si="81"/>
        <v>6.4</v>
      </c>
      <c r="EE54" s="540" t="str">
        <f t="shared" si="82"/>
        <v/>
      </c>
      <c r="EF54" s="540">
        <f t="shared" si="83"/>
        <v>6.5</v>
      </c>
      <c r="EG54" s="540">
        <f t="shared" si="84"/>
        <v>9.5</v>
      </c>
      <c r="EH54" s="540">
        <f t="shared" si="85"/>
        <v>10</v>
      </c>
      <c r="EI54" s="540" t="str">
        <f t="shared" si="86"/>
        <v/>
      </c>
      <c r="EJ54" s="545">
        <f t="shared" si="93"/>
        <v>7.31</v>
      </c>
      <c r="EK54" s="723">
        <f t="shared" si="87"/>
        <v>7.31</v>
      </c>
      <c r="EL54" s="490" t="str">
        <f>IF(B54="","",IF(ISNA(VLOOKUP($B54,'TH-CANHBAO-KQHT-13-14'!$B$2:$I$936,8,0)&lt;&gt;0),VLOOKUP($B54,'TH-CANHBAO-KQHT-13-14'!$B$2:$I$936,8,0),IF(VLOOKUP($B54,'TH-CANHBAO-KQHT-13-14'!$B$2:$I$936,8,0)=0,"",VLOOKUP($B54,'TH-CANHBAO-KQHT-13-14'!$B$2:$I$936,8,0))))</f>
        <v/>
      </c>
      <c r="EM54" s="490" t="str">
        <f>IF($B54="","",IF(ISNA(VLOOKUP($B54,'TH-CANHBAO-KQHT-13-14'!$B$2:$J$936,9,0)&lt;&gt;0),VLOOKUP($B54,'TH-CANHBAO-KQHT-13-14'!$B$2:$J$936,8,0),IF(VLOOKUP($B54,'TH-CANHBAO-KQHT-13-14'!$B$2:$J$936,9,0)=0,"",VLOOKUP($B54,'TH-CANHBAO-KQHT-13-14'!$B$2:$J$936,9,0))))</f>
        <v/>
      </c>
      <c r="EN54" s="490" t="e">
        <f>IF($B54="","",IF($B54=HKI!#REF!,HKI!#REF!,""))</f>
        <v>#REF!</v>
      </c>
      <c r="EO54" s="490" t="str">
        <f t="shared" si="88"/>
        <v/>
      </c>
      <c r="ES54" s="190"/>
    </row>
    <row r="55" spans="1:149" s="211" customFormat="1" ht="30" customHeight="1">
      <c r="A55" s="774">
        <f>IF($B55="","",SUBTOTAL(3,$B$11:B55))</f>
        <v>45</v>
      </c>
      <c r="B55" s="97" t="s">
        <v>1790</v>
      </c>
      <c r="C55" s="176" t="str">
        <f>IF($B55="","",VLOOKUP($B55,'DS LOP HKII'!$B$2:$D$936,2,0))</f>
        <v>Nguyễn Thanh</v>
      </c>
      <c r="D55" s="177" t="str">
        <f>IF($B55="","",VLOOKUP($B55,'DS LOP HKII'!$B$2:$D$936,3,0))</f>
        <v>Thảo</v>
      </c>
      <c r="E55" s="178"/>
      <c r="F55" s="179"/>
      <c r="G55" s="180">
        <v>5</v>
      </c>
      <c r="H55" s="181">
        <f>IF(OR($H$6="",$H$7=""),"",IF($B55="","",IF(ISNA(VLOOKUP($B55,'LT01'!$B$11:$M$80,12,FALSE)),"",IF(VLOOKUP($B55,'LT01'!$B$11:$M$80,12,FALSE)="","",VLOOKUP($B55,'LT01'!$B$11:$M$80,12,FALSE)))))</f>
        <v>5.8</v>
      </c>
      <c r="I55" s="182">
        <f>IF(OR($H$6="",$H$7=""),"",IF($B55="","",IF(ISNA(VLOOKUP($B55,'LT01'!$B$11:$N$80,13,FALSE)),"",VLOOKUP($B55,'LT01'!$B$11:$N$80,13,FALSE))))</f>
        <v>6.3</v>
      </c>
      <c r="J55" s="183"/>
      <c r="K55" s="184" t="str">
        <f>IF(OR($H$6="",$H$7=""),"",IF($B55="","",IF(ISNA(VLOOKUP($B55,'LT01'!$B$11:$Q$80,16,FALSE)),"",IF(VLOOKUP($B55,'LT01'!$B$11:$Q$80,16,FALSE)="","",VLOOKUP($B55,'LT01'!$B$11:$Q$80,16,FALSE)))))</f>
        <v/>
      </c>
      <c r="L55" s="185">
        <f>IF(OR($L$6="",$L$7=""),"",IF($B55="","",IF(ISNA(VLOOKUP($B55,'LT02'!$B$11:$M$80,12,FALSE)),"",IF(VLOOKUP($B55,'LT02'!$B$11:$M$80,12,FALSE)="","",VLOOKUP($B55,'LT02'!$B$11:$M$80,12,FALSE)))))</f>
        <v>6</v>
      </c>
      <c r="M55" s="182">
        <f>IF(OR($L$6="",$L$7=""),"",IF($B55="","",IF(ISNA(VLOOKUP($B55,'LT02'!$B$11:$N$80,13,FALSE)),"",VLOOKUP($B55,'LT02'!$B$11:$N$80,13,FALSE))))</f>
        <v>5.3</v>
      </c>
      <c r="N55" s="183"/>
      <c r="O55" s="184" t="str">
        <f>IF(OR($L$6="",$L$7=""),"",IF($B55="","",IF(ISNA(VLOOKUP($B55,'LT02'!$B$11:$Q$80,16,FALSE)),"",VLOOKUP($B55,'LT02'!$B$11:$Q$80,16,FALSE))))</f>
        <v/>
      </c>
      <c r="P55" s="185">
        <f>IF(OR($P$6="",$P$7=""),"",IF($B55="","",IF(ISNA(VLOOKUP($B55,'LT03'!$B$11:$M$80,12,FALSE)),"",IF(VLOOKUP($B55,'LT03'!$B$11:$M$80,12,FALSE)="","",VLOOKUP($B55,'LT03'!$B$11:$M$80,12,FALSE)))))</f>
        <v>5.5</v>
      </c>
      <c r="Q55" s="182">
        <f>IF(OR($P$6="",$P$7=""),"",IF($B55="","",IF(ISNA(VLOOKUP($B55,'LT03'!$B$11:$N$80,13,FALSE)),"",VLOOKUP($B55,'LT03'!$B$11:$N$80,13,FALSE))))</f>
        <v>5.5</v>
      </c>
      <c r="R55" s="183"/>
      <c r="S55" s="184" t="str">
        <f>IF(OR($P$6="",$P$7=""),"",IF($B55="","",IF(ISNA(VLOOKUP($B55,'LT03'!$B$11:$Q$80,16,FALSE)),"",VLOOKUP($B55,'LT03'!$B$11:$Q$80,16,FALSE))))</f>
        <v/>
      </c>
      <c r="T55" s="185">
        <f>IF(OR($T$6="",$T$7=""),"",IF($B55="","",IF(ISNA(VLOOKUP($B55,'LT04'!$B$11:$M$80,12,FALSE)),"",IF(VLOOKUP($B55,'LT04'!$B$11:$M$80,12,FALSE)="","",VLOOKUP($B55,'LT04'!$B$11:$M$80,12,FALSE)))))</f>
        <v>3</v>
      </c>
      <c r="U55" s="182">
        <f>IF(OR($T$6="",$T$7=""),"",IF($B55="","",IF(ISNA(VLOOKUP($B55,'LT04'!$B$11:$N$80,13,FALSE)),"",VLOOKUP($B55,'LT04'!$B$11:$N$80,13,FALSE))))</f>
        <v>4.2</v>
      </c>
      <c r="V55" s="183"/>
      <c r="W55" s="184" t="str">
        <f>IF(OR($T$6="",$T$7=""),"",IF($B55="","",IF(ISNA(VLOOKUP($B55,'LT04'!$B$11:$Q$80,16,FALSE)),"",VLOOKUP($B55,'LT04'!$B$11:$Q$80,16,FALSE))))</f>
        <v/>
      </c>
      <c r="X55" s="185">
        <f>IF(OR($X$6="",$X$7=""),"",IF($B55="","",IF(ISNA(VLOOKUP($B55,'LT05'!$B$11:$M$80,12,FALSE)),"",IF(VLOOKUP($B55,'LT05'!$B$11:$M$80,12,FALSE)="","",VLOOKUP($B55,'LT05'!$B$11:$M$80,12,FALSE)))))</f>
        <v>3.5</v>
      </c>
      <c r="Y55" s="182">
        <f>IF(OR($X$6="",$X$7=""),"",IF($B55="","",IF(ISNA(VLOOKUP($B55,'LT05'!$B$11:$N$80,13,FALSE)),"",VLOOKUP($B55,'LT05'!$B$11:$N$80,13,FALSE))))</f>
        <v>4.9000000000000004</v>
      </c>
      <c r="Z55" s="183"/>
      <c r="AA55" s="184" t="str">
        <f>IF(OR($X$6="",$X$7=""),"",IF($B55="","",IF(ISNA(VLOOKUP($B55,'LT05'!$B$11:$Q$80,16,FALSE)),"",VLOOKUP($B55,'LT05'!$B$11:$Q$80,16,FALSE))))</f>
        <v/>
      </c>
      <c r="AB55" s="185">
        <f>IF(OR($AB$6="",$AB$7=""),"",IF($B55="","",IF(ISNA(VLOOKUP($B55,'LT06'!$B$11:$M$80,12,FALSE)),"",IF(VLOOKUP($B55,'LT06'!$B$11:$M$80,12,FALSE)="","",VLOOKUP($B55,'LT06'!$B$11:$M$80,12,FALSE)))))</f>
        <v>5</v>
      </c>
      <c r="AC55" s="182">
        <f>IF(OR($AB$6="",$AB$7=""),"",IF($B55="","",IF(ISNA(VLOOKUP($B55,'LT06'!$B$11:$N$80,13,FALSE)),"",VLOOKUP($B55,'LT06'!$B$11:$N$80,13,FALSE))))</f>
        <v>4.8</v>
      </c>
      <c r="AD55" s="183"/>
      <c r="AE55" s="184" t="str">
        <f>IF(OR($AB$6="",$AB$7=""),"",IF($B55="","",IF(ISNA(VLOOKUP($B55,'LT06'!$B$11:$Q$80,16,FALSE)),"",VLOOKUP($B55,'LT06'!$B$11:$Q$80,16,FALSE))))</f>
        <v/>
      </c>
      <c r="AF55" s="185" t="str">
        <f>IF(OR($AF$6="",$AF$7=""),"",IF($B55="","",IF(ISNA(VLOOKUP($B55,'LT07'!$B$11:$M$80,12,FALSE)),"",IF(VLOOKUP($B55,'LT07'!$B$11:$M$80,12,FALSE)="","",VLOOKUP($B55,'LT07'!$B$11:$M$80,12,FALSE)))))</f>
        <v/>
      </c>
      <c r="AG55" s="182" t="str">
        <f>IF(OR($AF$6="",$AF$7=""),"",IF($B55="","",IF(ISNA(VLOOKUP($B55,'LT07'!$B$11:$N$80,13,FALSE)),"",VLOOKUP($B55,'LT07'!$B$11:$N$80,13,FALSE))))</f>
        <v/>
      </c>
      <c r="AH55" s="183"/>
      <c r="AI55" s="184" t="str">
        <f>IF(OR($AF$6="",$AF$7=""),"",IF($B55="","",IF(ISNA(VLOOKUP($B55,'LT07'!$B$11:$Q$80,16,FALSE)),"",VLOOKUP($B55,'LT07'!$B$11:$Q$80,16,FALSE))))</f>
        <v/>
      </c>
      <c r="AJ55" s="720"/>
      <c r="AK55" s="182">
        <f>IF(OR($AJ$6="",$AJ$7=""),"",IF($B55="","",IF(ISNA(VLOOKUP($B55,'DO AN'!$B$11:$L$80,11,FALSE)),"",IF(VLOOKUP($B55,'DO AN'!$B$11:$L$80,11,FALSE)="","",VLOOKUP($B55,'DO AN'!$B$11:$L$80,11,FALSE)))))</f>
        <v>5</v>
      </c>
      <c r="AL55" s="183"/>
      <c r="AM55" s="719"/>
      <c r="AN55" s="720"/>
      <c r="AO55" s="182">
        <f>IF(OR($AN$6="",$AN$7=""),"",IF($B55="","",IF(ISNA(VLOOKUP($B55,'TH01'!$B$11:$O$80,14,FALSE)),"",VLOOKUP($B55,'TH01'!$B$11:$O$80,14,FALSE))))</f>
        <v>4</v>
      </c>
      <c r="AP55" s="183"/>
      <c r="AQ55" s="719"/>
      <c r="AR55" s="720"/>
      <c r="AS55" s="182">
        <f>IF(OR($AR$6="",$AR$7=""),"",IF($B55="","",IF(ISNA(VLOOKUP($B55,'TH02'!$B$11:$O$80,14,FALSE)),"",VLOOKUP($B55,'TH02'!$B$11:$O$80,14,FALSE))))</f>
        <v>5</v>
      </c>
      <c r="AT55" s="183"/>
      <c r="AU55" s="719"/>
      <c r="AV55" s="720"/>
      <c r="AW55" s="182" t="str">
        <f>IF(OR($AV$6="",$AV$7=""),"",IF($B55="","",IF(ISNA(VLOOKUP($B55,'TH03'!$B$11:$O$80,14,FALSE)),"",VLOOKUP($B55,'TH03'!$B$11:$O$80,14,FALSE))))</f>
        <v/>
      </c>
      <c r="AX55" s="183"/>
      <c r="AY55" s="719"/>
      <c r="AZ55" s="186">
        <f t="shared" si="6"/>
        <v>5</v>
      </c>
      <c r="BA55" s="186" t="str">
        <f t="shared" si="7"/>
        <v/>
      </c>
      <c r="BB55" s="187">
        <v>47</v>
      </c>
      <c r="BC55" s="188" t="str">
        <f t="shared" si="8"/>
        <v>TB Yếu</v>
      </c>
      <c r="BD55" s="188" t="str">
        <f t="shared" si="9"/>
        <v/>
      </c>
      <c r="BE55" s="188" t="str">
        <f t="shared" si="89"/>
        <v/>
      </c>
      <c r="BF55" s="186" t="str">
        <f t="shared" si="90"/>
        <v/>
      </c>
      <c r="BG55" s="548">
        <f t="shared" si="2"/>
        <v>17</v>
      </c>
      <c r="BH55" s="188">
        <f t="shared" si="91"/>
        <v>0</v>
      </c>
      <c r="BI55" s="188">
        <f t="shared" si="10"/>
        <v>17</v>
      </c>
      <c r="BJ55" s="188">
        <f t="shared" si="11"/>
        <v>0</v>
      </c>
      <c r="BK55" s="186">
        <f t="shared" si="12"/>
        <v>5</v>
      </c>
      <c r="BL55" s="186" t="str">
        <f t="shared" si="13"/>
        <v>Yếu</v>
      </c>
      <c r="BM55" s="186">
        <f t="shared" si="14"/>
        <v>5</v>
      </c>
      <c r="BN55" s="186" t="str">
        <f t="shared" si="15"/>
        <v>Yếu</v>
      </c>
      <c r="BO55" s="551" t="str">
        <f t="shared" si="16"/>
        <v/>
      </c>
      <c r="BP55" s="187"/>
      <c r="BQ55" s="691">
        <f t="shared" si="17"/>
        <v>3</v>
      </c>
      <c r="BR55" s="521">
        <f t="shared" si="18"/>
        <v>5.8</v>
      </c>
      <c r="BS55" s="521">
        <f t="shared" si="19"/>
        <v>6</v>
      </c>
      <c r="BT55" s="521">
        <f t="shared" si="20"/>
        <v>5.5</v>
      </c>
      <c r="BU55" s="521">
        <f t="shared" si="21"/>
        <v>3</v>
      </c>
      <c r="BV55" s="521">
        <f t="shared" si="22"/>
        <v>3.5</v>
      </c>
      <c r="BW55" s="521">
        <f t="shared" si="23"/>
        <v>5</v>
      </c>
      <c r="BX55" s="521" t="str">
        <f t="shared" si="24"/>
        <v/>
      </c>
      <c r="BY55" s="521">
        <f t="shared" si="25"/>
        <v>5</v>
      </c>
      <c r="BZ55" s="521">
        <f t="shared" si="26"/>
        <v>4</v>
      </c>
      <c r="CA55" s="521">
        <f t="shared" si="27"/>
        <v>5</v>
      </c>
      <c r="CB55" s="521" t="str">
        <f t="shared" si="28"/>
        <v/>
      </c>
      <c r="CC55" s="522">
        <f t="shared" si="29"/>
        <v>0</v>
      </c>
      <c r="CD55" s="521">
        <f t="shared" si="30"/>
        <v>6.3</v>
      </c>
      <c r="CE55" s="521">
        <f t="shared" si="31"/>
        <v>5.3</v>
      </c>
      <c r="CF55" s="521">
        <f t="shared" si="32"/>
        <v>5.5</v>
      </c>
      <c r="CG55" s="521">
        <f t="shared" si="33"/>
        <v>4.2</v>
      </c>
      <c r="CH55" s="521">
        <f t="shared" si="34"/>
        <v>4.9000000000000004</v>
      </c>
      <c r="CI55" s="521">
        <f t="shared" si="35"/>
        <v>4.8</v>
      </c>
      <c r="CJ55" s="521" t="str">
        <f t="shared" si="36"/>
        <v/>
      </c>
      <c r="CK55" s="521">
        <f t="shared" si="37"/>
        <v>5</v>
      </c>
      <c r="CL55" s="521">
        <f t="shared" si="38"/>
        <v>4</v>
      </c>
      <c r="CM55" s="521">
        <f t="shared" si="39"/>
        <v>5</v>
      </c>
      <c r="CN55" s="521" t="str">
        <f t="shared" si="40"/>
        <v/>
      </c>
      <c r="CO55" s="523">
        <f t="shared" si="41"/>
        <v>5</v>
      </c>
      <c r="CP55" s="524">
        <f t="shared" si="42"/>
        <v>6.3</v>
      </c>
      <c r="CQ55" s="524">
        <f t="shared" si="43"/>
        <v>5.3</v>
      </c>
      <c r="CR55" s="524">
        <f t="shared" si="44"/>
        <v>5.5</v>
      </c>
      <c r="CS55" s="524">
        <f t="shared" si="45"/>
        <v>4.2</v>
      </c>
      <c r="CT55" s="524">
        <f t="shared" si="46"/>
        <v>4.9000000000000004</v>
      </c>
      <c r="CU55" s="524">
        <f t="shared" si="47"/>
        <v>4.8</v>
      </c>
      <c r="CV55" s="524" t="str">
        <f t="shared" si="48"/>
        <v/>
      </c>
      <c r="CW55" s="524">
        <f t="shared" si="49"/>
        <v>5</v>
      </c>
      <c r="CX55" s="524">
        <f t="shared" si="50"/>
        <v>4</v>
      </c>
      <c r="CY55" s="524">
        <f t="shared" si="51"/>
        <v>5</v>
      </c>
      <c r="CZ55" s="524" t="str">
        <f t="shared" si="52"/>
        <v/>
      </c>
      <c r="DA55" s="525">
        <f t="shared" si="92"/>
        <v>5</v>
      </c>
      <c r="DB55" s="182" t="str">
        <f t="shared" si="53"/>
        <v/>
      </c>
      <c r="DC55" s="182" t="str">
        <f t="shared" si="54"/>
        <v/>
      </c>
      <c r="DD55" s="182" t="str">
        <f t="shared" si="55"/>
        <v/>
      </c>
      <c r="DE55" s="182" t="str">
        <f t="shared" si="56"/>
        <v/>
      </c>
      <c r="DF55" s="182" t="str">
        <f t="shared" si="57"/>
        <v/>
      </c>
      <c r="DG55" s="182" t="str">
        <f t="shared" si="58"/>
        <v/>
      </c>
      <c r="DH55" s="182" t="str">
        <f t="shared" si="59"/>
        <v/>
      </c>
      <c r="DI55" s="182" t="str">
        <f t="shared" si="60"/>
        <v/>
      </c>
      <c r="DJ55" s="182" t="str">
        <f t="shared" si="61"/>
        <v/>
      </c>
      <c r="DK55" s="182" t="str">
        <f t="shared" si="62"/>
        <v/>
      </c>
      <c r="DL55" s="536" t="str">
        <f t="shared" si="63"/>
        <v/>
      </c>
      <c r="DM55" s="533">
        <f t="shared" si="64"/>
        <v>6.3</v>
      </c>
      <c r="DN55" s="521">
        <f t="shared" si="65"/>
        <v>5.3</v>
      </c>
      <c r="DO55" s="521">
        <f t="shared" si="66"/>
        <v>5.5</v>
      </c>
      <c r="DP55" s="521">
        <f t="shared" si="67"/>
        <v>4.2</v>
      </c>
      <c r="DQ55" s="521">
        <f t="shared" si="68"/>
        <v>4.9000000000000004</v>
      </c>
      <c r="DR55" s="521">
        <f t="shared" si="69"/>
        <v>4.8</v>
      </c>
      <c r="DS55" s="521" t="str">
        <f t="shared" si="70"/>
        <v/>
      </c>
      <c r="DT55" s="521">
        <f t="shared" si="71"/>
        <v>5</v>
      </c>
      <c r="DU55" s="521">
        <f t="shared" si="72"/>
        <v>4</v>
      </c>
      <c r="DV55" s="521">
        <f t="shared" si="73"/>
        <v>5</v>
      </c>
      <c r="DW55" s="521" t="str">
        <f t="shared" si="74"/>
        <v/>
      </c>
      <c r="DX55" s="538" t="str">
        <f t="shared" si="75"/>
        <v/>
      </c>
      <c r="DY55" s="540">
        <f t="shared" si="76"/>
        <v>6.3</v>
      </c>
      <c r="DZ55" s="540">
        <f t="shared" si="77"/>
        <v>5.3</v>
      </c>
      <c r="EA55" s="540">
        <f t="shared" si="78"/>
        <v>5.5</v>
      </c>
      <c r="EB55" s="540">
        <f t="shared" si="79"/>
        <v>4.2</v>
      </c>
      <c r="EC55" s="540">
        <f t="shared" si="80"/>
        <v>4.9000000000000004</v>
      </c>
      <c r="ED55" s="540">
        <f t="shared" si="81"/>
        <v>4.8</v>
      </c>
      <c r="EE55" s="540" t="str">
        <f t="shared" si="82"/>
        <v/>
      </c>
      <c r="EF55" s="540">
        <f t="shared" si="83"/>
        <v>5</v>
      </c>
      <c r="EG55" s="540">
        <f t="shared" si="84"/>
        <v>4</v>
      </c>
      <c r="EH55" s="540">
        <f t="shared" si="85"/>
        <v>5</v>
      </c>
      <c r="EI55" s="540" t="str">
        <f t="shared" si="86"/>
        <v/>
      </c>
      <c r="EJ55" s="545">
        <f t="shared" si="93"/>
        <v>5</v>
      </c>
      <c r="EK55" s="723">
        <f t="shared" si="87"/>
        <v>5</v>
      </c>
      <c r="EL55" s="490" t="str">
        <f>IF(B55="","",IF(ISNA(VLOOKUP($B55,'TH-CANHBAO-KQHT-13-14'!$B$2:$I$936,8,0)&lt;&gt;0),VLOOKUP($B55,'TH-CANHBAO-KQHT-13-14'!$B$2:$I$936,8,0),IF(VLOOKUP($B55,'TH-CANHBAO-KQHT-13-14'!$B$2:$I$936,8,0)=0,"",VLOOKUP($B55,'TH-CANHBAO-KQHT-13-14'!$B$2:$I$936,8,0))))</f>
        <v/>
      </c>
      <c r="EM55" s="490" t="str">
        <f>IF($B55="","",IF(ISNA(VLOOKUP($B55,'TH-CANHBAO-KQHT-13-14'!$B$2:$J$936,9,0)&lt;&gt;0),VLOOKUP($B55,'TH-CANHBAO-KQHT-13-14'!$B$2:$J$936,8,0),IF(VLOOKUP($B55,'TH-CANHBAO-KQHT-13-14'!$B$2:$J$936,9,0)=0,"",VLOOKUP($B55,'TH-CANHBAO-KQHT-13-14'!$B$2:$J$936,9,0))))</f>
        <v/>
      </c>
      <c r="EN55" s="490" t="e">
        <f>IF($B55="","",IF($B55=HKI!#REF!,HKI!#REF!,""))</f>
        <v>#REF!</v>
      </c>
      <c r="EO55" s="490" t="str">
        <f t="shared" si="88"/>
        <v/>
      </c>
      <c r="ES55" s="190"/>
    </row>
    <row r="56" spans="1:149" s="211" customFormat="1" ht="30" customHeight="1">
      <c r="A56" s="774">
        <f>IF($B56="","",SUBTOTAL(3,$B$11:B56))</f>
        <v>46</v>
      </c>
      <c r="B56" s="97" t="s">
        <v>1791</v>
      </c>
      <c r="C56" s="176" t="str">
        <f>IF($B56="","",VLOOKUP($B56,'DS LOP HKII'!$B$2:$D$936,2,0))</f>
        <v>Võ Đức</v>
      </c>
      <c r="D56" s="177" t="str">
        <f>IF($B56="","",VLOOKUP($B56,'DS LOP HKII'!$B$2:$D$936,3,0))</f>
        <v>Trí</v>
      </c>
      <c r="E56" s="178"/>
      <c r="F56" s="179"/>
      <c r="G56" s="180">
        <v>7</v>
      </c>
      <c r="H56" s="181">
        <f>IF(OR($H$6="",$H$7=""),"",IF($B56="","",IF(ISNA(VLOOKUP($B56,'LT01'!$B$11:$M$80,12,FALSE)),"",IF(VLOOKUP($B56,'LT01'!$B$11:$M$80,12,FALSE)="","",VLOOKUP($B56,'LT01'!$B$11:$M$80,12,FALSE)))))</f>
        <v>4.5999999999999996</v>
      </c>
      <c r="I56" s="182">
        <f>IF(OR($H$6="",$H$7=""),"",IF($B56="","",IF(ISNA(VLOOKUP($B56,'LT01'!$B$11:$N$80,13,FALSE)),"",VLOOKUP($B56,'LT01'!$B$11:$N$80,13,FALSE))))</f>
        <v>4.5</v>
      </c>
      <c r="J56" s="183"/>
      <c r="K56" s="184" t="str">
        <f>IF(OR($H$6="",$H$7=""),"",IF($B56="","",IF(ISNA(VLOOKUP($B56,'LT01'!$B$11:$Q$80,16,FALSE)),"",IF(VLOOKUP($B56,'LT01'!$B$11:$Q$80,16,FALSE)="","",VLOOKUP($B56,'LT01'!$B$11:$Q$80,16,FALSE)))))</f>
        <v/>
      </c>
      <c r="L56" s="185">
        <f>IF(OR($L$6="",$L$7=""),"",IF($B56="","",IF(ISNA(VLOOKUP($B56,'LT02'!$B$11:$M$80,12,FALSE)),"",IF(VLOOKUP($B56,'LT02'!$B$11:$M$80,12,FALSE)="","",VLOOKUP($B56,'LT02'!$B$11:$M$80,12,FALSE)))))</f>
        <v>5.5</v>
      </c>
      <c r="M56" s="182">
        <f>IF(OR($L$6="",$L$7=""),"",IF($B56="","",IF(ISNA(VLOOKUP($B56,'LT02'!$B$11:$N$80,13,FALSE)),"",VLOOKUP($B56,'LT02'!$B$11:$N$80,13,FALSE))))</f>
        <v>6.5</v>
      </c>
      <c r="N56" s="183"/>
      <c r="O56" s="184" t="str">
        <f>IF(OR($L$6="",$L$7=""),"",IF($B56="","",IF(ISNA(VLOOKUP($B56,'LT02'!$B$11:$Q$80,16,FALSE)),"",VLOOKUP($B56,'LT02'!$B$11:$Q$80,16,FALSE))))</f>
        <v/>
      </c>
      <c r="P56" s="185">
        <f>IF(OR($P$6="",$P$7=""),"",IF($B56="","",IF(ISNA(VLOOKUP($B56,'LT03'!$B$11:$M$80,12,FALSE)),"",IF(VLOOKUP($B56,'LT03'!$B$11:$M$80,12,FALSE)="","",VLOOKUP($B56,'LT03'!$B$11:$M$80,12,FALSE)))))</f>
        <v>5.5</v>
      </c>
      <c r="Q56" s="182">
        <f>IF(OR($P$6="",$P$7=""),"",IF($B56="","",IF(ISNA(VLOOKUP($B56,'LT03'!$B$11:$N$80,13,FALSE)),"",VLOOKUP($B56,'LT03'!$B$11:$N$80,13,FALSE))))</f>
        <v>5.5</v>
      </c>
      <c r="R56" s="183"/>
      <c r="S56" s="184" t="str">
        <f>IF(OR($P$6="",$P$7=""),"",IF($B56="","",IF(ISNA(VLOOKUP($B56,'LT03'!$B$11:$Q$80,16,FALSE)),"",VLOOKUP($B56,'LT03'!$B$11:$Q$80,16,FALSE))))</f>
        <v/>
      </c>
      <c r="T56" s="185">
        <f>IF(OR($T$6="",$T$7=""),"",IF($B56="","",IF(ISNA(VLOOKUP($B56,'LT04'!$B$11:$M$80,12,FALSE)),"",IF(VLOOKUP($B56,'LT04'!$B$11:$M$80,12,FALSE)="","",VLOOKUP($B56,'LT04'!$B$11:$M$80,12,FALSE)))))</f>
        <v>3.3</v>
      </c>
      <c r="U56" s="182">
        <f>IF(OR($T$6="",$T$7=""),"",IF($B56="","",IF(ISNA(VLOOKUP($B56,'LT04'!$B$11:$N$80,13,FALSE)),"",VLOOKUP($B56,'LT04'!$B$11:$N$80,13,FALSE))))</f>
        <v>4.3</v>
      </c>
      <c r="V56" s="183"/>
      <c r="W56" s="184" t="str">
        <f>IF(OR($T$6="",$T$7=""),"",IF($B56="","",IF(ISNA(VLOOKUP($B56,'LT04'!$B$11:$Q$80,16,FALSE)),"",VLOOKUP($B56,'LT04'!$B$11:$Q$80,16,FALSE))))</f>
        <v/>
      </c>
      <c r="X56" s="185">
        <f>IF(OR($X$6="",$X$7=""),"",IF($B56="","",IF(ISNA(VLOOKUP($B56,'LT05'!$B$11:$M$80,12,FALSE)),"",IF(VLOOKUP($B56,'LT05'!$B$11:$M$80,12,FALSE)="","",VLOOKUP($B56,'LT05'!$B$11:$M$80,12,FALSE)))))</f>
        <v>3</v>
      </c>
      <c r="Y56" s="182">
        <f>IF(OR($X$6="",$X$7=""),"",IF($B56="","",IF(ISNA(VLOOKUP($B56,'LT05'!$B$11:$N$80,13,FALSE)),"",VLOOKUP($B56,'LT05'!$B$11:$N$80,13,FALSE))))</f>
        <v>4.9000000000000004</v>
      </c>
      <c r="Z56" s="183"/>
      <c r="AA56" s="184" t="str">
        <f>IF(OR($X$6="",$X$7=""),"",IF($B56="","",IF(ISNA(VLOOKUP($B56,'LT05'!$B$11:$Q$80,16,FALSE)),"",VLOOKUP($B56,'LT05'!$B$11:$Q$80,16,FALSE))))</f>
        <v/>
      </c>
      <c r="AB56" s="185">
        <f>IF(OR($AB$6="",$AB$7=""),"",IF($B56="","",IF(ISNA(VLOOKUP($B56,'LT06'!$B$11:$M$80,12,FALSE)),"",IF(VLOOKUP($B56,'LT06'!$B$11:$M$80,12,FALSE)="","",VLOOKUP($B56,'LT06'!$B$11:$M$80,12,FALSE)))))</f>
        <v>4.8</v>
      </c>
      <c r="AC56" s="182">
        <f>IF(OR($AB$6="",$AB$7=""),"",IF($B56="","",IF(ISNA(VLOOKUP($B56,'LT06'!$B$11:$N$80,13,FALSE)),"",VLOOKUP($B56,'LT06'!$B$11:$N$80,13,FALSE))))</f>
        <v>4.5</v>
      </c>
      <c r="AD56" s="183"/>
      <c r="AE56" s="184" t="str">
        <f>IF(OR($AB$6="",$AB$7=""),"",IF($B56="","",IF(ISNA(VLOOKUP($B56,'LT06'!$B$11:$Q$80,16,FALSE)),"",VLOOKUP($B56,'LT06'!$B$11:$Q$80,16,FALSE))))</f>
        <v/>
      </c>
      <c r="AF56" s="185" t="str">
        <f>IF(OR($AF$6="",$AF$7=""),"",IF($B56="","",IF(ISNA(VLOOKUP($B56,'LT07'!$B$11:$M$80,12,FALSE)),"",IF(VLOOKUP($B56,'LT07'!$B$11:$M$80,12,FALSE)="","",VLOOKUP($B56,'LT07'!$B$11:$M$80,12,FALSE)))))</f>
        <v/>
      </c>
      <c r="AG56" s="182" t="str">
        <f>IF(OR($AF$6="",$AF$7=""),"",IF($B56="","",IF(ISNA(VLOOKUP($B56,'LT07'!$B$11:$N$80,13,FALSE)),"",VLOOKUP($B56,'LT07'!$B$11:$N$80,13,FALSE))))</f>
        <v/>
      </c>
      <c r="AH56" s="183"/>
      <c r="AI56" s="184" t="str">
        <f>IF(OR($AF$6="",$AF$7=""),"",IF($B56="","",IF(ISNA(VLOOKUP($B56,'LT07'!$B$11:$Q$80,16,FALSE)),"",VLOOKUP($B56,'LT07'!$B$11:$Q$80,16,FALSE))))</f>
        <v/>
      </c>
      <c r="AJ56" s="720"/>
      <c r="AK56" s="182">
        <f>IF(OR($AJ$6="",$AJ$7=""),"",IF($B56="","",IF(ISNA(VLOOKUP($B56,'DO AN'!$B$11:$L$80,11,FALSE)),"",IF(VLOOKUP($B56,'DO AN'!$B$11:$L$80,11,FALSE)="","",VLOOKUP($B56,'DO AN'!$B$11:$L$80,11,FALSE)))))</f>
        <v>8</v>
      </c>
      <c r="AL56" s="183"/>
      <c r="AM56" s="719"/>
      <c r="AN56" s="720"/>
      <c r="AO56" s="182">
        <f>IF(OR($AN$6="",$AN$7=""),"",IF($B56="","",IF(ISNA(VLOOKUP($B56,'TH01'!$B$11:$O$80,14,FALSE)),"",VLOOKUP($B56,'TH01'!$B$11:$O$80,14,FALSE))))</f>
        <v>4.8</v>
      </c>
      <c r="AP56" s="183"/>
      <c r="AQ56" s="719"/>
      <c r="AR56" s="720"/>
      <c r="AS56" s="182">
        <f>IF(OR($AR$6="",$AR$7=""),"",IF($B56="","",IF(ISNA(VLOOKUP($B56,'TH02'!$B$11:$O$80,14,FALSE)),"",VLOOKUP($B56,'TH02'!$B$11:$O$80,14,FALSE))))</f>
        <v>5</v>
      </c>
      <c r="AT56" s="183"/>
      <c r="AU56" s="719"/>
      <c r="AV56" s="720"/>
      <c r="AW56" s="182" t="str">
        <f>IF(OR($AV$6="",$AV$7=""),"",IF($B56="","",IF(ISNA(VLOOKUP($B56,'TH03'!$B$11:$O$80,14,FALSE)),"",VLOOKUP($B56,'TH03'!$B$11:$O$80,14,FALSE))))</f>
        <v/>
      </c>
      <c r="AX56" s="183"/>
      <c r="AY56" s="719"/>
      <c r="AZ56" s="186">
        <f t="shared" si="6"/>
        <v>5.18</v>
      </c>
      <c r="BA56" s="186" t="str">
        <f t="shared" si="7"/>
        <v/>
      </c>
      <c r="BB56" s="187">
        <v>55</v>
      </c>
      <c r="BC56" s="188" t="str">
        <f t="shared" si="8"/>
        <v>TB Yếu</v>
      </c>
      <c r="BD56" s="188" t="str">
        <f t="shared" si="9"/>
        <v/>
      </c>
      <c r="BE56" s="188" t="str">
        <f t="shared" si="89"/>
        <v/>
      </c>
      <c r="BF56" s="186" t="str">
        <f t="shared" si="90"/>
        <v/>
      </c>
      <c r="BG56" s="548">
        <f t="shared" si="2"/>
        <v>17</v>
      </c>
      <c r="BH56" s="188">
        <f t="shared" si="91"/>
        <v>0</v>
      </c>
      <c r="BI56" s="188">
        <f t="shared" si="10"/>
        <v>17</v>
      </c>
      <c r="BJ56" s="188">
        <f t="shared" si="11"/>
        <v>0</v>
      </c>
      <c r="BK56" s="186">
        <f t="shared" si="12"/>
        <v>5.18</v>
      </c>
      <c r="BL56" s="186" t="str">
        <f t="shared" si="13"/>
        <v>Yếu</v>
      </c>
      <c r="BM56" s="186">
        <f t="shared" si="14"/>
        <v>5.18</v>
      </c>
      <c r="BN56" s="186" t="str">
        <f t="shared" si="15"/>
        <v>Yếu</v>
      </c>
      <c r="BO56" s="551" t="str">
        <f t="shared" si="16"/>
        <v/>
      </c>
      <c r="BP56" s="187"/>
      <c r="BQ56" s="691">
        <f t="shared" si="17"/>
        <v>5</v>
      </c>
      <c r="BR56" s="521">
        <f t="shared" si="18"/>
        <v>4.5999999999999996</v>
      </c>
      <c r="BS56" s="521">
        <f t="shared" si="19"/>
        <v>5.5</v>
      </c>
      <c r="BT56" s="521">
        <f t="shared" si="20"/>
        <v>5.5</v>
      </c>
      <c r="BU56" s="521">
        <f t="shared" si="21"/>
        <v>3.3</v>
      </c>
      <c r="BV56" s="521">
        <f t="shared" si="22"/>
        <v>3</v>
      </c>
      <c r="BW56" s="521">
        <f t="shared" si="23"/>
        <v>4.8</v>
      </c>
      <c r="BX56" s="521" t="str">
        <f t="shared" si="24"/>
        <v/>
      </c>
      <c r="BY56" s="521">
        <f t="shared" si="25"/>
        <v>8</v>
      </c>
      <c r="BZ56" s="521">
        <f t="shared" si="26"/>
        <v>4.8</v>
      </c>
      <c r="CA56" s="521">
        <f t="shared" si="27"/>
        <v>5</v>
      </c>
      <c r="CB56" s="521" t="str">
        <f t="shared" si="28"/>
        <v/>
      </c>
      <c r="CC56" s="522">
        <f t="shared" si="29"/>
        <v>0</v>
      </c>
      <c r="CD56" s="521">
        <f t="shared" si="30"/>
        <v>4.5</v>
      </c>
      <c r="CE56" s="521">
        <f t="shared" si="31"/>
        <v>6.5</v>
      </c>
      <c r="CF56" s="521">
        <f t="shared" si="32"/>
        <v>5.5</v>
      </c>
      <c r="CG56" s="521">
        <f t="shared" si="33"/>
        <v>4.3</v>
      </c>
      <c r="CH56" s="521">
        <f t="shared" si="34"/>
        <v>4.9000000000000004</v>
      </c>
      <c r="CI56" s="521">
        <f t="shared" si="35"/>
        <v>4.5</v>
      </c>
      <c r="CJ56" s="521" t="str">
        <f t="shared" si="36"/>
        <v/>
      </c>
      <c r="CK56" s="521">
        <f t="shared" si="37"/>
        <v>8</v>
      </c>
      <c r="CL56" s="521">
        <f t="shared" si="38"/>
        <v>4.8</v>
      </c>
      <c r="CM56" s="521">
        <f t="shared" si="39"/>
        <v>5</v>
      </c>
      <c r="CN56" s="521" t="str">
        <f t="shared" si="40"/>
        <v/>
      </c>
      <c r="CO56" s="523">
        <f t="shared" si="41"/>
        <v>5.18</v>
      </c>
      <c r="CP56" s="524">
        <f t="shared" si="42"/>
        <v>4.5</v>
      </c>
      <c r="CQ56" s="524">
        <f t="shared" si="43"/>
        <v>6.5</v>
      </c>
      <c r="CR56" s="524">
        <f t="shared" si="44"/>
        <v>5.5</v>
      </c>
      <c r="CS56" s="524">
        <f t="shared" si="45"/>
        <v>4.3</v>
      </c>
      <c r="CT56" s="524">
        <f t="shared" si="46"/>
        <v>4.9000000000000004</v>
      </c>
      <c r="CU56" s="524">
        <f t="shared" si="47"/>
        <v>4.5</v>
      </c>
      <c r="CV56" s="524" t="str">
        <f t="shared" si="48"/>
        <v/>
      </c>
      <c r="CW56" s="524">
        <f t="shared" si="49"/>
        <v>8</v>
      </c>
      <c r="CX56" s="524">
        <f t="shared" si="50"/>
        <v>4.8</v>
      </c>
      <c r="CY56" s="524">
        <f t="shared" si="51"/>
        <v>5</v>
      </c>
      <c r="CZ56" s="524" t="str">
        <f t="shared" si="52"/>
        <v/>
      </c>
      <c r="DA56" s="525">
        <f t="shared" si="92"/>
        <v>5.18</v>
      </c>
      <c r="DB56" s="182" t="str">
        <f t="shared" si="53"/>
        <v/>
      </c>
      <c r="DC56" s="182" t="str">
        <f t="shared" si="54"/>
        <v/>
      </c>
      <c r="DD56" s="182" t="str">
        <f t="shared" si="55"/>
        <v/>
      </c>
      <c r="DE56" s="182" t="str">
        <f t="shared" si="56"/>
        <v/>
      </c>
      <c r="DF56" s="182" t="str">
        <f t="shared" si="57"/>
        <v/>
      </c>
      <c r="DG56" s="182" t="str">
        <f t="shared" si="58"/>
        <v/>
      </c>
      <c r="DH56" s="182" t="str">
        <f t="shared" si="59"/>
        <v/>
      </c>
      <c r="DI56" s="182" t="str">
        <f t="shared" si="60"/>
        <v/>
      </c>
      <c r="DJ56" s="182" t="str">
        <f t="shared" si="61"/>
        <v/>
      </c>
      <c r="DK56" s="182" t="str">
        <f t="shared" si="62"/>
        <v/>
      </c>
      <c r="DL56" s="536" t="str">
        <f t="shared" si="63"/>
        <v/>
      </c>
      <c r="DM56" s="533">
        <f t="shared" si="64"/>
        <v>4.5</v>
      </c>
      <c r="DN56" s="521">
        <f t="shared" si="65"/>
        <v>6.5</v>
      </c>
      <c r="DO56" s="521">
        <f t="shared" si="66"/>
        <v>5.5</v>
      </c>
      <c r="DP56" s="521">
        <f t="shared" si="67"/>
        <v>4.3</v>
      </c>
      <c r="DQ56" s="521">
        <f t="shared" si="68"/>
        <v>4.9000000000000004</v>
      </c>
      <c r="DR56" s="521">
        <f t="shared" si="69"/>
        <v>4.5</v>
      </c>
      <c r="DS56" s="521" t="str">
        <f t="shared" si="70"/>
        <v/>
      </c>
      <c r="DT56" s="521">
        <f t="shared" si="71"/>
        <v>8</v>
      </c>
      <c r="DU56" s="521">
        <f t="shared" si="72"/>
        <v>4.8</v>
      </c>
      <c r="DV56" s="521">
        <f t="shared" si="73"/>
        <v>5</v>
      </c>
      <c r="DW56" s="521" t="str">
        <f t="shared" si="74"/>
        <v/>
      </c>
      <c r="DX56" s="538" t="str">
        <f t="shared" si="75"/>
        <v/>
      </c>
      <c r="DY56" s="540">
        <f t="shared" si="76"/>
        <v>4.5</v>
      </c>
      <c r="DZ56" s="540">
        <f t="shared" si="77"/>
        <v>6.5</v>
      </c>
      <c r="EA56" s="540">
        <f t="shared" si="78"/>
        <v>5.5</v>
      </c>
      <c r="EB56" s="540">
        <f t="shared" si="79"/>
        <v>4.3</v>
      </c>
      <c r="EC56" s="540">
        <f t="shared" si="80"/>
        <v>4.9000000000000004</v>
      </c>
      <c r="ED56" s="540">
        <f t="shared" si="81"/>
        <v>4.5</v>
      </c>
      <c r="EE56" s="540" t="str">
        <f t="shared" si="82"/>
        <v/>
      </c>
      <c r="EF56" s="540">
        <f t="shared" si="83"/>
        <v>8</v>
      </c>
      <c r="EG56" s="540">
        <f t="shared" si="84"/>
        <v>4.8</v>
      </c>
      <c r="EH56" s="540">
        <f t="shared" si="85"/>
        <v>5</v>
      </c>
      <c r="EI56" s="540" t="str">
        <f t="shared" si="86"/>
        <v/>
      </c>
      <c r="EJ56" s="545">
        <f t="shared" si="93"/>
        <v>5.18</v>
      </c>
      <c r="EK56" s="723">
        <f t="shared" si="87"/>
        <v>5.18</v>
      </c>
      <c r="EL56" s="490" t="str">
        <f>IF(B56="","",IF(ISNA(VLOOKUP($B56,'TH-CANHBAO-KQHT-13-14'!$B$2:$I$936,8,0)&lt;&gt;0),VLOOKUP($B56,'TH-CANHBAO-KQHT-13-14'!$B$2:$I$936,8,0),IF(VLOOKUP($B56,'TH-CANHBAO-KQHT-13-14'!$B$2:$I$936,8,0)=0,"",VLOOKUP($B56,'TH-CANHBAO-KQHT-13-14'!$B$2:$I$936,8,0))))</f>
        <v/>
      </c>
      <c r="EM56" s="490" t="str">
        <f>IF($B56="","",IF(ISNA(VLOOKUP($B56,'TH-CANHBAO-KQHT-13-14'!$B$2:$J$936,9,0)&lt;&gt;0),VLOOKUP($B56,'TH-CANHBAO-KQHT-13-14'!$B$2:$J$936,8,0),IF(VLOOKUP($B56,'TH-CANHBAO-KQHT-13-14'!$B$2:$J$936,9,0)=0,"",VLOOKUP($B56,'TH-CANHBAO-KQHT-13-14'!$B$2:$J$936,9,0))))</f>
        <v/>
      </c>
      <c r="EN56" s="490" t="e">
        <f>IF($B56="","",IF($B56=HKI!#REF!,HKI!#REF!,""))</f>
        <v>#REF!</v>
      </c>
      <c r="EO56" s="490" t="str">
        <f t="shared" si="88"/>
        <v/>
      </c>
      <c r="ES56" s="190"/>
    </row>
    <row r="57" spans="1:149" s="211" customFormat="1" ht="30" customHeight="1">
      <c r="A57" s="774">
        <f>IF($B57="","",SUBTOTAL(3,$B$11:B57))</f>
        <v>47</v>
      </c>
      <c r="B57" s="97" t="s">
        <v>1793</v>
      </c>
      <c r="C57" s="176" t="str">
        <f>IF($B57="","",VLOOKUP($B57,'DS LOP HKII'!$B$2:$D$936,2,0))</f>
        <v>Nguyễn Bá</v>
      </c>
      <c r="D57" s="177" t="str">
        <f>IF($B57="","",VLOOKUP($B57,'DS LOP HKII'!$B$2:$D$936,3,0))</f>
        <v>Trung</v>
      </c>
      <c r="E57" s="178"/>
      <c r="F57" s="179"/>
      <c r="G57" s="180">
        <v>1</v>
      </c>
      <c r="H57" s="181">
        <f>IF(OR($H$6="",$H$7=""),"",IF($B57="","",IF(ISNA(VLOOKUP($B57,'LT01'!$B$11:$M$80,12,FALSE)),"",IF(VLOOKUP($B57,'LT01'!$B$11:$M$80,12,FALSE)="","",VLOOKUP($B57,'LT01'!$B$11:$M$80,12,FALSE)))))</f>
        <v>5.4</v>
      </c>
      <c r="I57" s="182">
        <f>IF(OR($H$6="",$H$7=""),"",IF($B57="","",IF(ISNA(VLOOKUP($B57,'LT01'!$B$11:$N$80,13,FALSE)),"",VLOOKUP($B57,'LT01'!$B$11:$N$80,13,FALSE))))</f>
        <v>5.3</v>
      </c>
      <c r="J57" s="183"/>
      <c r="K57" s="184" t="str">
        <f>IF(OR($H$6="",$H$7=""),"",IF($B57="","",IF(ISNA(VLOOKUP($B57,'LT01'!$B$11:$Q$80,16,FALSE)),"",IF(VLOOKUP($B57,'LT01'!$B$11:$Q$80,16,FALSE)="","",VLOOKUP($B57,'LT01'!$B$11:$Q$80,16,FALSE)))))</f>
        <v/>
      </c>
      <c r="L57" s="185">
        <f>IF(OR($L$6="",$L$7=""),"",IF($B57="","",IF(ISNA(VLOOKUP($B57,'LT02'!$B$11:$M$80,12,FALSE)),"",IF(VLOOKUP($B57,'LT02'!$B$11:$M$80,12,FALSE)="","",VLOOKUP($B57,'LT02'!$B$11:$M$80,12,FALSE)))))</f>
        <v>5</v>
      </c>
      <c r="M57" s="182">
        <f>IF(OR($L$6="",$L$7=""),"",IF($B57="","",IF(ISNA(VLOOKUP($B57,'LT02'!$B$11:$N$80,13,FALSE)),"",VLOOKUP($B57,'LT02'!$B$11:$N$80,13,FALSE))))</f>
        <v>6.4</v>
      </c>
      <c r="N57" s="183"/>
      <c r="O57" s="184" t="str">
        <f>IF(OR($L$6="",$L$7=""),"",IF($B57="","",IF(ISNA(VLOOKUP($B57,'LT02'!$B$11:$Q$80,16,FALSE)),"",VLOOKUP($B57,'LT02'!$B$11:$Q$80,16,FALSE))))</f>
        <v/>
      </c>
      <c r="P57" s="185">
        <f>IF(OR($P$6="",$P$7=""),"",IF($B57="","",IF(ISNA(VLOOKUP($B57,'LT03'!$B$11:$M$80,12,FALSE)),"",IF(VLOOKUP($B57,'LT03'!$B$11:$M$80,12,FALSE)="","",VLOOKUP($B57,'LT03'!$B$11:$M$80,12,FALSE)))))</f>
        <v>6.5</v>
      </c>
      <c r="Q57" s="182">
        <f>IF(OR($P$6="",$P$7=""),"",IF($B57="","",IF(ISNA(VLOOKUP($B57,'LT03'!$B$11:$N$80,13,FALSE)),"",VLOOKUP($B57,'LT03'!$B$11:$N$80,13,FALSE))))</f>
        <v>6.7</v>
      </c>
      <c r="R57" s="183"/>
      <c r="S57" s="184" t="str">
        <f>IF(OR($P$6="",$P$7=""),"",IF($B57="","",IF(ISNA(VLOOKUP($B57,'LT03'!$B$11:$Q$80,16,FALSE)),"",VLOOKUP($B57,'LT03'!$B$11:$Q$80,16,FALSE))))</f>
        <v/>
      </c>
      <c r="T57" s="185">
        <f>IF(OR($T$6="",$T$7=""),"",IF($B57="","",IF(ISNA(VLOOKUP($B57,'LT04'!$B$11:$M$80,12,FALSE)),"",IF(VLOOKUP($B57,'LT04'!$B$11:$M$80,12,FALSE)="","",VLOOKUP($B57,'LT04'!$B$11:$M$80,12,FALSE)))))</f>
        <v>4.8</v>
      </c>
      <c r="U57" s="182">
        <f>IF(OR($T$6="",$T$7=""),"",IF($B57="","",IF(ISNA(VLOOKUP($B57,'LT04'!$B$11:$N$80,13,FALSE)),"",VLOOKUP($B57,'LT04'!$B$11:$N$80,13,FALSE))))</f>
        <v>5.0999999999999996</v>
      </c>
      <c r="V57" s="183"/>
      <c r="W57" s="184" t="str">
        <f>IF(OR($T$6="",$T$7=""),"",IF($B57="","",IF(ISNA(VLOOKUP($B57,'LT04'!$B$11:$Q$80,16,FALSE)),"",VLOOKUP($B57,'LT04'!$B$11:$Q$80,16,FALSE))))</f>
        <v/>
      </c>
      <c r="X57" s="185">
        <f>IF(OR($X$6="",$X$7=""),"",IF($B57="","",IF(ISNA(VLOOKUP($B57,'LT05'!$B$11:$M$80,12,FALSE)),"",IF(VLOOKUP($B57,'LT05'!$B$11:$M$80,12,FALSE)="","",VLOOKUP($B57,'LT05'!$B$11:$M$80,12,FALSE)))))</f>
        <v>3.5</v>
      </c>
      <c r="Y57" s="182">
        <f>IF(OR($X$6="",$X$7=""),"",IF($B57="","",IF(ISNA(VLOOKUP($B57,'LT05'!$B$11:$N$80,13,FALSE)),"",VLOOKUP($B57,'LT05'!$B$11:$N$80,13,FALSE))))</f>
        <v>5.9</v>
      </c>
      <c r="Z57" s="183"/>
      <c r="AA57" s="184" t="str">
        <f>IF(OR($X$6="",$X$7=""),"",IF($B57="","",IF(ISNA(VLOOKUP($B57,'LT05'!$B$11:$Q$80,16,FALSE)),"",VLOOKUP($B57,'LT05'!$B$11:$Q$80,16,FALSE))))</f>
        <v/>
      </c>
      <c r="AB57" s="185">
        <f>IF(OR($AB$6="",$AB$7=""),"",IF($B57="","",IF(ISNA(VLOOKUP($B57,'LT06'!$B$11:$M$80,12,FALSE)),"",IF(VLOOKUP($B57,'LT06'!$B$11:$M$80,12,FALSE)="","",VLOOKUP($B57,'LT06'!$B$11:$M$80,12,FALSE)))))</f>
        <v>6</v>
      </c>
      <c r="AC57" s="182">
        <f>IF(OR($AB$6="",$AB$7=""),"",IF($B57="","",IF(ISNA(VLOOKUP($B57,'LT06'!$B$11:$N$80,13,FALSE)),"",VLOOKUP($B57,'LT06'!$B$11:$N$80,13,FALSE))))</f>
        <v>6.1</v>
      </c>
      <c r="AD57" s="183"/>
      <c r="AE57" s="184" t="str">
        <f>IF(OR($AB$6="",$AB$7=""),"",IF($B57="","",IF(ISNA(VLOOKUP($B57,'LT06'!$B$11:$Q$80,16,FALSE)),"",VLOOKUP($B57,'LT06'!$B$11:$Q$80,16,FALSE))))</f>
        <v/>
      </c>
      <c r="AF57" s="185" t="str">
        <f>IF(OR($AF$6="",$AF$7=""),"",IF($B57="","",IF(ISNA(VLOOKUP($B57,'LT07'!$B$11:$M$80,12,FALSE)),"",IF(VLOOKUP($B57,'LT07'!$B$11:$M$80,12,FALSE)="","",VLOOKUP($B57,'LT07'!$B$11:$M$80,12,FALSE)))))</f>
        <v/>
      </c>
      <c r="AG57" s="182" t="str">
        <f>IF(OR($AF$6="",$AF$7=""),"",IF($B57="","",IF(ISNA(VLOOKUP($B57,'LT07'!$B$11:$N$80,13,FALSE)),"",VLOOKUP($B57,'LT07'!$B$11:$N$80,13,FALSE))))</f>
        <v/>
      </c>
      <c r="AH57" s="183"/>
      <c r="AI57" s="184" t="str">
        <f>IF(OR($AF$6="",$AF$7=""),"",IF($B57="","",IF(ISNA(VLOOKUP($B57,'LT07'!$B$11:$Q$80,16,FALSE)),"",VLOOKUP($B57,'LT07'!$B$11:$Q$80,16,FALSE))))</f>
        <v/>
      </c>
      <c r="AJ57" s="720"/>
      <c r="AK57" s="182">
        <f>IF(OR($AJ$6="",$AJ$7=""),"",IF($B57="","",IF(ISNA(VLOOKUP($B57,'DO AN'!$B$11:$L$80,11,FALSE)),"",IF(VLOOKUP($B57,'DO AN'!$B$11:$L$80,11,FALSE)="","",VLOOKUP($B57,'DO AN'!$B$11:$L$80,11,FALSE)))))</f>
        <v>2</v>
      </c>
      <c r="AL57" s="183"/>
      <c r="AM57" s="719"/>
      <c r="AN57" s="720"/>
      <c r="AO57" s="182">
        <f>IF(OR($AN$6="",$AN$7=""),"",IF($B57="","",IF(ISNA(VLOOKUP($B57,'TH01'!$B$11:$O$80,14,FALSE)),"",VLOOKUP($B57,'TH01'!$B$11:$O$80,14,FALSE))))</f>
        <v>7.5</v>
      </c>
      <c r="AP57" s="183"/>
      <c r="AQ57" s="719"/>
      <c r="AR57" s="720"/>
      <c r="AS57" s="182">
        <f>IF(OR($AR$6="",$AR$7=""),"",IF($B57="","",IF(ISNA(VLOOKUP($B57,'TH02'!$B$11:$O$80,14,FALSE)),"",VLOOKUP($B57,'TH02'!$B$11:$O$80,14,FALSE))))</f>
        <v>7.6</v>
      </c>
      <c r="AT57" s="183"/>
      <c r="AU57" s="719"/>
      <c r="AV57" s="720"/>
      <c r="AW57" s="182" t="str">
        <f>IF(OR($AV$6="",$AV$7=""),"",IF($B57="","",IF(ISNA(VLOOKUP($B57,'TH03'!$B$11:$O$80,14,FALSE)),"",VLOOKUP($B57,'TH03'!$B$11:$O$80,14,FALSE))))</f>
        <v/>
      </c>
      <c r="AX57" s="183"/>
      <c r="AY57" s="719"/>
      <c r="AZ57" s="186">
        <f t="shared" si="6"/>
        <v>6.07</v>
      </c>
      <c r="BA57" s="186" t="str">
        <f t="shared" si="7"/>
        <v/>
      </c>
      <c r="BB57" s="187">
        <v>62</v>
      </c>
      <c r="BC57" s="188" t="str">
        <f t="shared" si="8"/>
        <v>T.Bình</v>
      </c>
      <c r="BD57" s="188" t="str">
        <f t="shared" si="9"/>
        <v/>
      </c>
      <c r="BE57" s="188" t="str">
        <f t="shared" si="89"/>
        <v/>
      </c>
      <c r="BF57" s="186" t="str">
        <f t="shared" si="90"/>
        <v/>
      </c>
      <c r="BG57" s="548">
        <f t="shared" si="2"/>
        <v>16</v>
      </c>
      <c r="BH57" s="188">
        <f t="shared" si="91"/>
        <v>1</v>
      </c>
      <c r="BI57" s="188">
        <f t="shared" si="10"/>
        <v>16</v>
      </c>
      <c r="BJ57" s="188">
        <f t="shared" si="11"/>
        <v>1</v>
      </c>
      <c r="BK57" s="186">
        <f t="shared" si="12"/>
        <v>6.33</v>
      </c>
      <c r="BL57" s="186" t="str">
        <f t="shared" si="13"/>
        <v>BT</v>
      </c>
      <c r="BM57" s="186">
        <f t="shared" si="14"/>
        <v>6.33</v>
      </c>
      <c r="BN57" s="186" t="str">
        <f t="shared" si="15"/>
        <v>BT</v>
      </c>
      <c r="BO57" s="551" t="str">
        <f t="shared" si="16"/>
        <v/>
      </c>
      <c r="BP57" s="187"/>
      <c r="BQ57" s="691">
        <f t="shared" si="17"/>
        <v>3</v>
      </c>
      <c r="BR57" s="521">
        <f t="shared" si="18"/>
        <v>5.4</v>
      </c>
      <c r="BS57" s="521">
        <f t="shared" si="19"/>
        <v>5</v>
      </c>
      <c r="BT57" s="521">
        <f t="shared" si="20"/>
        <v>6.5</v>
      </c>
      <c r="BU57" s="521">
        <f t="shared" si="21"/>
        <v>4.8</v>
      </c>
      <c r="BV57" s="521">
        <f t="shared" si="22"/>
        <v>3.5</v>
      </c>
      <c r="BW57" s="521">
        <f t="shared" si="23"/>
        <v>6</v>
      </c>
      <c r="BX57" s="521" t="str">
        <f t="shared" si="24"/>
        <v/>
      </c>
      <c r="BY57" s="521">
        <f t="shared" si="25"/>
        <v>2</v>
      </c>
      <c r="BZ57" s="521">
        <f t="shared" si="26"/>
        <v>7.5</v>
      </c>
      <c r="CA57" s="521">
        <f t="shared" si="27"/>
        <v>7.6</v>
      </c>
      <c r="CB57" s="521" t="str">
        <f t="shared" si="28"/>
        <v/>
      </c>
      <c r="CC57" s="522">
        <f t="shared" si="29"/>
        <v>1</v>
      </c>
      <c r="CD57" s="521">
        <f t="shared" si="30"/>
        <v>5.3</v>
      </c>
      <c r="CE57" s="521">
        <f t="shared" si="31"/>
        <v>6.4</v>
      </c>
      <c r="CF57" s="521">
        <f t="shared" si="32"/>
        <v>6.7</v>
      </c>
      <c r="CG57" s="521">
        <f t="shared" si="33"/>
        <v>5.0999999999999996</v>
      </c>
      <c r="CH57" s="521">
        <f t="shared" si="34"/>
        <v>5.9</v>
      </c>
      <c r="CI57" s="521">
        <f t="shared" si="35"/>
        <v>6.1</v>
      </c>
      <c r="CJ57" s="521" t="str">
        <f t="shared" si="36"/>
        <v/>
      </c>
      <c r="CK57" s="521">
        <f t="shared" si="37"/>
        <v>2</v>
      </c>
      <c r="CL57" s="521">
        <f t="shared" si="38"/>
        <v>7.5</v>
      </c>
      <c r="CM57" s="521">
        <f t="shared" si="39"/>
        <v>7.6</v>
      </c>
      <c r="CN57" s="521" t="str">
        <f t="shared" si="40"/>
        <v/>
      </c>
      <c r="CO57" s="523">
        <f t="shared" si="41"/>
        <v>6.07</v>
      </c>
      <c r="CP57" s="524">
        <f t="shared" si="42"/>
        <v>5.3</v>
      </c>
      <c r="CQ57" s="524">
        <f t="shared" si="43"/>
        <v>6.4</v>
      </c>
      <c r="CR57" s="524">
        <f t="shared" si="44"/>
        <v>6.7</v>
      </c>
      <c r="CS57" s="524">
        <f t="shared" si="45"/>
        <v>5.0999999999999996</v>
      </c>
      <c r="CT57" s="524">
        <f t="shared" si="46"/>
        <v>5.9</v>
      </c>
      <c r="CU57" s="524">
        <f t="shared" si="47"/>
        <v>6.1</v>
      </c>
      <c r="CV57" s="524" t="str">
        <f t="shared" si="48"/>
        <v/>
      </c>
      <c r="CW57" s="524" t="str">
        <f t="shared" si="49"/>
        <v/>
      </c>
      <c r="CX57" s="524">
        <f t="shared" si="50"/>
        <v>7.5</v>
      </c>
      <c r="CY57" s="524">
        <f t="shared" si="51"/>
        <v>7.6</v>
      </c>
      <c r="CZ57" s="524" t="str">
        <f t="shared" si="52"/>
        <v/>
      </c>
      <c r="DA57" s="525">
        <f t="shared" si="92"/>
        <v>6.33</v>
      </c>
      <c r="DB57" s="182" t="str">
        <f t="shared" si="53"/>
        <v/>
      </c>
      <c r="DC57" s="182" t="str">
        <f t="shared" si="54"/>
        <v/>
      </c>
      <c r="DD57" s="182" t="str">
        <f t="shared" si="55"/>
        <v/>
      </c>
      <c r="DE57" s="182" t="str">
        <f t="shared" si="56"/>
        <v/>
      </c>
      <c r="DF57" s="182" t="str">
        <f t="shared" si="57"/>
        <v/>
      </c>
      <c r="DG57" s="182" t="str">
        <f t="shared" si="58"/>
        <v/>
      </c>
      <c r="DH57" s="182" t="str">
        <f t="shared" si="59"/>
        <v/>
      </c>
      <c r="DI57" s="182" t="str">
        <f t="shared" si="60"/>
        <v/>
      </c>
      <c r="DJ57" s="182" t="str">
        <f t="shared" si="61"/>
        <v/>
      </c>
      <c r="DK57" s="182" t="str">
        <f t="shared" si="62"/>
        <v/>
      </c>
      <c r="DL57" s="536" t="str">
        <f t="shared" si="63"/>
        <v/>
      </c>
      <c r="DM57" s="533">
        <f t="shared" si="64"/>
        <v>5.3</v>
      </c>
      <c r="DN57" s="521">
        <f t="shared" si="65"/>
        <v>6.4</v>
      </c>
      <c r="DO57" s="521">
        <f t="shared" si="66"/>
        <v>6.7</v>
      </c>
      <c r="DP57" s="521">
        <f t="shared" si="67"/>
        <v>5.0999999999999996</v>
      </c>
      <c r="DQ57" s="521">
        <f t="shared" si="68"/>
        <v>5.9</v>
      </c>
      <c r="DR57" s="521">
        <f t="shared" si="69"/>
        <v>6.1</v>
      </c>
      <c r="DS57" s="521" t="str">
        <f t="shared" si="70"/>
        <v/>
      </c>
      <c r="DT57" s="521">
        <f t="shared" si="71"/>
        <v>2</v>
      </c>
      <c r="DU57" s="521">
        <f t="shared" si="72"/>
        <v>7.5</v>
      </c>
      <c r="DV57" s="521">
        <f t="shared" si="73"/>
        <v>7.6</v>
      </c>
      <c r="DW57" s="521" t="str">
        <f t="shared" si="74"/>
        <v/>
      </c>
      <c r="DX57" s="538" t="str">
        <f t="shared" si="75"/>
        <v/>
      </c>
      <c r="DY57" s="540">
        <f t="shared" si="76"/>
        <v>5.3</v>
      </c>
      <c r="DZ57" s="540">
        <f t="shared" si="77"/>
        <v>6.4</v>
      </c>
      <c r="EA57" s="540">
        <f t="shared" si="78"/>
        <v>6.7</v>
      </c>
      <c r="EB57" s="540">
        <f t="shared" si="79"/>
        <v>5.0999999999999996</v>
      </c>
      <c r="EC57" s="540">
        <f t="shared" si="80"/>
        <v>5.9</v>
      </c>
      <c r="ED57" s="540">
        <f t="shared" si="81"/>
        <v>6.1</v>
      </c>
      <c r="EE57" s="540" t="str">
        <f t="shared" si="82"/>
        <v/>
      </c>
      <c r="EF57" s="540" t="str">
        <f t="shared" si="83"/>
        <v/>
      </c>
      <c r="EG57" s="540">
        <f t="shared" si="84"/>
        <v>7.5</v>
      </c>
      <c r="EH57" s="540">
        <f t="shared" si="85"/>
        <v>7.6</v>
      </c>
      <c r="EI57" s="540" t="str">
        <f t="shared" si="86"/>
        <v/>
      </c>
      <c r="EJ57" s="545">
        <f t="shared" si="93"/>
        <v>6.33</v>
      </c>
      <c r="EK57" s="723">
        <f t="shared" si="87"/>
        <v>6.07</v>
      </c>
      <c r="EL57" s="490" t="str">
        <f>IF(B57="","",IF(ISNA(VLOOKUP($B57,'TH-CANHBAO-KQHT-13-14'!$B$2:$I$936,8,0)&lt;&gt;0),VLOOKUP($B57,'TH-CANHBAO-KQHT-13-14'!$B$2:$I$936,8,0),IF(VLOOKUP($B57,'TH-CANHBAO-KQHT-13-14'!$B$2:$I$936,8,0)=0,"",VLOOKUP($B57,'TH-CANHBAO-KQHT-13-14'!$B$2:$I$936,8,0))))</f>
        <v/>
      </c>
      <c r="EM57" s="490" t="str">
        <f>IF($B57="","",IF(ISNA(VLOOKUP($B57,'TH-CANHBAO-KQHT-13-14'!$B$2:$J$936,9,0)&lt;&gt;0),VLOOKUP($B57,'TH-CANHBAO-KQHT-13-14'!$B$2:$J$936,8,0),IF(VLOOKUP($B57,'TH-CANHBAO-KQHT-13-14'!$B$2:$J$936,9,0)=0,"",VLOOKUP($B57,'TH-CANHBAO-KQHT-13-14'!$B$2:$J$936,9,0))))</f>
        <v/>
      </c>
      <c r="EN57" s="490" t="e">
        <f>IF($B57="","",IF($B57=HKI!#REF!,HKI!#REF!,""))</f>
        <v>#REF!</v>
      </c>
      <c r="EO57" s="490" t="str">
        <f t="shared" si="88"/>
        <v/>
      </c>
      <c r="ES57" s="190"/>
    </row>
    <row r="58" spans="1:149" s="211" customFormat="1" ht="30" customHeight="1">
      <c r="A58" s="774">
        <f>IF($B58="","",SUBTOTAL(3,$B$11:B58))</f>
        <v>48</v>
      </c>
      <c r="B58" s="97" t="s">
        <v>1795</v>
      </c>
      <c r="C58" s="176" t="str">
        <f>IF($B58="","",VLOOKUP($B58,'DS LOP HKII'!$B$2:$D$936,2,0))</f>
        <v>Mai Ngọc</v>
      </c>
      <c r="D58" s="177" t="str">
        <f>IF($B58="","",VLOOKUP($B58,'DS LOP HKII'!$B$2:$D$936,3,0))</f>
        <v>Trước</v>
      </c>
      <c r="E58" s="178"/>
      <c r="F58" s="179"/>
      <c r="G58" s="180">
        <v>8</v>
      </c>
      <c r="H58" s="181">
        <f>IF(OR($H$6="",$H$7=""),"",IF($B58="","",IF(ISNA(VLOOKUP($B58,'LT01'!$B$11:$M$80,12,FALSE)),"",IF(VLOOKUP($B58,'LT01'!$B$11:$M$80,12,FALSE)="","",VLOOKUP($B58,'LT01'!$B$11:$M$80,12,FALSE)))))</f>
        <v>3.6</v>
      </c>
      <c r="I58" s="182">
        <f>IF(OR($H$6="",$H$7=""),"",IF($B58="","",IF(ISNA(VLOOKUP($B58,'LT01'!$B$11:$N$80,13,FALSE)),"",VLOOKUP($B58,'LT01'!$B$11:$N$80,13,FALSE))))</f>
        <v>4.5</v>
      </c>
      <c r="J58" s="183"/>
      <c r="K58" s="184" t="str">
        <f>IF(OR($H$6="",$H$7=""),"",IF($B58="","",IF(ISNA(VLOOKUP($B58,'LT01'!$B$11:$Q$80,16,FALSE)),"",IF(VLOOKUP($B58,'LT01'!$B$11:$Q$80,16,FALSE)="","",VLOOKUP($B58,'LT01'!$B$11:$Q$80,16,FALSE)))))</f>
        <v/>
      </c>
      <c r="L58" s="185">
        <f>IF(OR($L$6="",$L$7=""),"",IF($B58="","",IF(ISNA(VLOOKUP($B58,'LT02'!$B$11:$M$80,12,FALSE)),"",IF(VLOOKUP($B58,'LT02'!$B$11:$M$80,12,FALSE)="","",VLOOKUP($B58,'LT02'!$B$11:$M$80,12,FALSE)))))</f>
        <v>6</v>
      </c>
      <c r="M58" s="182">
        <f>IF(OR($L$6="",$L$7=""),"",IF($B58="","",IF(ISNA(VLOOKUP($B58,'LT02'!$B$11:$N$80,13,FALSE)),"",VLOOKUP($B58,'LT02'!$B$11:$N$80,13,FALSE))))</f>
        <v>5.8</v>
      </c>
      <c r="N58" s="183"/>
      <c r="O58" s="184" t="str">
        <f>IF(OR($L$6="",$L$7=""),"",IF($B58="","",IF(ISNA(VLOOKUP($B58,'LT02'!$B$11:$Q$80,16,FALSE)),"",VLOOKUP($B58,'LT02'!$B$11:$Q$80,16,FALSE))))</f>
        <v/>
      </c>
      <c r="P58" s="185">
        <f>IF(OR($P$6="",$P$7=""),"",IF($B58="","",IF(ISNA(VLOOKUP($B58,'LT03'!$B$11:$M$80,12,FALSE)),"",IF(VLOOKUP($B58,'LT03'!$B$11:$M$80,12,FALSE)="","",VLOOKUP($B58,'LT03'!$B$11:$M$80,12,FALSE)))))</f>
        <v>5.5</v>
      </c>
      <c r="Q58" s="182">
        <f>IF(OR($P$6="",$P$7=""),"",IF($B58="","",IF(ISNA(VLOOKUP($B58,'LT03'!$B$11:$N$80,13,FALSE)),"",VLOOKUP($B58,'LT03'!$B$11:$N$80,13,FALSE))))</f>
        <v>5.6</v>
      </c>
      <c r="R58" s="183"/>
      <c r="S58" s="184" t="str">
        <f>IF(OR($P$6="",$P$7=""),"",IF($B58="","",IF(ISNA(VLOOKUP($B58,'LT03'!$B$11:$Q$80,16,FALSE)),"",VLOOKUP($B58,'LT03'!$B$11:$Q$80,16,FALSE))))</f>
        <v/>
      </c>
      <c r="T58" s="185">
        <f>IF(OR($T$6="",$T$7=""),"",IF($B58="","",IF(ISNA(VLOOKUP($B58,'LT04'!$B$11:$M$80,12,FALSE)),"",IF(VLOOKUP($B58,'LT04'!$B$11:$M$80,12,FALSE)="","",VLOOKUP($B58,'LT04'!$B$11:$M$80,12,FALSE)))))</f>
        <v>3.8</v>
      </c>
      <c r="U58" s="182">
        <f>IF(OR($T$6="",$T$7=""),"",IF($B58="","",IF(ISNA(VLOOKUP($B58,'LT04'!$B$11:$N$80,13,FALSE)),"",VLOOKUP($B58,'LT04'!$B$11:$N$80,13,FALSE))))</f>
        <v>5.2</v>
      </c>
      <c r="V58" s="183"/>
      <c r="W58" s="184" t="str">
        <f>IF(OR($T$6="",$T$7=""),"",IF($B58="","",IF(ISNA(VLOOKUP($B58,'LT04'!$B$11:$Q$80,16,FALSE)),"",VLOOKUP($B58,'LT04'!$B$11:$Q$80,16,FALSE))))</f>
        <v/>
      </c>
      <c r="X58" s="185">
        <f>IF(OR($X$6="",$X$7=""),"",IF($B58="","",IF(ISNA(VLOOKUP($B58,'LT05'!$B$11:$M$80,12,FALSE)),"",IF(VLOOKUP($B58,'LT05'!$B$11:$M$80,12,FALSE)="","",VLOOKUP($B58,'LT05'!$B$11:$M$80,12,FALSE)))))</f>
        <v>5.5</v>
      </c>
      <c r="Y58" s="182">
        <f>IF(OR($X$6="",$X$7=""),"",IF($B58="","",IF(ISNA(VLOOKUP($B58,'LT05'!$B$11:$N$80,13,FALSE)),"",VLOOKUP($B58,'LT05'!$B$11:$N$80,13,FALSE))))</f>
        <v>5.9</v>
      </c>
      <c r="Z58" s="183"/>
      <c r="AA58" s="184" t="str">
        <f>IF(OR($X$6="",$X$7=""),"",IF($B58="","",IF(ISNA(VLOOKUP($B58,'LT05'!$B$11:$Q$80,16,FALSE)),"",VLOOKUP($B58,'LT05'!$B$11:$Q$80,16,FALSE))))</f>
        <v/>
      </c>
      <c r="AB58" s="185">
        <f>IF(OR($AB$6="",$AB$7=""),"",IF($B58="","",IF(ISNA(VLOOKUP($B58,'LT06'!$B$11:$M$80,12,FALSE)),"",IF(VLOOKUP($B58,'LT06'!$B$11:$M$80,12,FALSE)="","",VLOOKUP($B58,'LT06'!$B$11:$M$80,12,FALSE)))))</f>
        <v>6.8</v>
      </c>
      <c r="AC58" s="182">
        <f>IF(OR($AB$6="",$AB$7=""),"",IF($B58="","",IF(ISNA(VLOOKUP($B58,'LT06'!$B$11:$N$80,13,FALSE)),"",VLOOKUP($B58,'LT06'!$B$11:$N$80,13,FALSE))))</f>
        <v>5.9</v>
      </c>
      <c r="AD58" s="183"/>
      <c r="AE58" s="184" t="str">
        <f>IF(OR($AB$6="",$AB$7=""),"",IF($B58="","",IF(ISNA(VLOOKUP($B58,'LT06'!$B$11:$Q$80,16,FALSE)),"",VLOOKUP($B58,'LT06'!$B$11:$Q$80,16,FALSE))))</f>
        <v/>
      </c>
      <c r="AF58" s="185" t="str">
        <f>IF(OR($AF$6="",$AF$7=""),"",IF($B58="","",IF(ISNA(VLOOKUP($B58,'LT07'!$B$11:$M$80,12,FALSE)),"",IF(VLOOKUP($B58,'LT07'!$B$11:$M$80,12,FALSE)="","",VLOOKUP($B58,'LT07'!$B$11:$M$80,12,FALSE)))))</f>
        <v/>
      </c>
      <c r="AG58" s="182" t="str">
        <f>IF(OR($AF$6="",$AF$7=""),"",IF($B58="","",IF(ISNA(VLOOKUP($B58,'LT07'!$B$11:$N$80,13,FALSE)),"",VLOOKUP($B58,'LT07'!$B$11:$N$80,13,FALSE))))</f>
        <v/>
      </c>
      <c r="AH58" s="183"/>
      <c r="AI58" s="184" t="str">
        <f>IF(OR($AF$6="",$AF$7=""),"",IF($B58="","",IF(ISNA(VLOOKUP($B58,'LT07'!$B$11:$Q$80,16,FALSE)),"",VLOOKUP($B58,'LT07'!$B$11:$Q$80,16,FALSE))))</f>
        <v/>
      </c>
      <c r="AJ58" s="720"/>
      <c r="AK58" s="182">
        <f>IF(OR($AJ$6="",$AJ$7=""),"",IF($B58="","",IF(ISNA(VLOOKUP($B58,'DO AN'!$B$11:$L$80,11,FALSE)),"",IF(VLOOKUP($B58,'DO AN'!$B$11:$L$80,11,FALSE)="","",VLOOKUP($B58,'DO AN'!$B$11:$L$80,11,FALSE)))))</f>
        <v>6</v>
      </c>
      <c r="AL58" s="183"/>
      <c r="AM58" s="719"/>
      <c r="AN58" s="720"/>
      <c r="AO58" s="182">
        <f>IF(OR($AN$6="",$AN$7=""),"",IF($B58="","",IF(ISNA(VLOOKUP($B58,'TH01'!$B$11:$O$80,14,FALSE)),"",VLOOKUP($B58,'TH01'!$B$11:$O$80,14,FALSE))))</f>
        <v>6.3</v>
      </c>
      <c r="AP58" s="183"/>
      <c r="AQ58" s="719"/>
      <c r="AR58" s="720"/>
      <c r="AS58" s="182">
        <f>IF(OR($AR$6="",$AR$7=""),"",IF($B58="","",IF(ISNA(VLOOKUP($B58,'TH02'!$B$11:$O$80,14,FALSE)),"",VLOOKUP($B58,'TH02'!$B$11:$O$80,14,FALSE))))</f>
        <v>7.4</v>
      </c>
      <c r="AT58" s="183"/>
      <c r="AU58" s="719"/>
      <c r="AV58" s="720"/>
      <c r="AW58" s="182" t="str">
        <f>IF(OR($AV$6="",$AV$7=""),"",IF($B58="","",IF(ISNA(VLOOKUP($B58,'TH03'!$B$11:$O$80,14,FALSE)),"",VLOOKUP($B58,'TH03'!$B$11:$O$80,14,FALSE))))</f>
        <v/>
      </c>
      <c r="AX58" s="183"/>
      <c r="AY58" s="719"/>
      <c r="AZ58" s="186">
        <f t="shared" si="6"/>
        <v>5.84</v>
      </c>
      <c r="BA58" s="186" t="str">
        <f t="shared" si="7"/>
        <v/>
      </c>
      <c r="BB58" s="187">
        <v>52</v>
      </c>
      <c r="BC58" s="188" t="str">
        <f t="shared" si="8"/>
        <v>T.Bình</v>
      </c>
      <c r="BD58" s="188" t="str">
        <f t="shared" si="9"/>
        <v/>
      </c>
      <c r="BE58" s="188" t="str">
        <f t="shared" si="89"/>
        <v/>
      </c>
      <c r="BF58" s="186" t="str">
        <f t="shared" si="90"/>
        <v/>
      </c>
      <c r="BG58" s="548">
        <f t="shared" si="2"/>
        <v>17</v>
      </c>
      <c r="BH58" s="188">
        <f t="shared" si="91"/>
        <v>0</v>
      </c>
      <c r="BI58" s="188">
        <f t="shared" si="10"/>
        <v>17</v>
      </c>
      <c r="BJ58" s="188">
        <f t="shared" si="11"/>
        <v>0</v>
      </c>
      <c r="BK58" s="186">
        <f t="shared" si="12"/>
        <v>5.84</v>
      </c>
      <c r="BL58" s="186" t="str">
        <f t="shared" si="13"/>
        <v>BT</v>
      </c>
      <c r="BM58" s="186">
        <f t="shared" si="14"/>
        <v>5.84</v>
      </c>
      <c r="BN58" s="186" t="str">
        <f t="shared" si="15"/>
        <v>BT</v>
      </c>
      <c r="BO58" s="551" t="str">
        <f t="shared" si="16"/>
        <v/>
      </c>
      <c r="BP58" s="187"/>
      <c r="BQ58" s="691">
        <f t="shared" si="17"/>
        <v>2</v>
      </c>
      <c r="BR58" s="521">
        <f t="shared" si="18"/>
        <v>3.6</v>
      </c>
      <c r="BS58" s="521">
        <f t="shared" si="19"/>
        <v>6</v>
      </c>
      <c r="BT58" s="521">
        <f t="shared" si="20"/>
        <v>5.5</v>
      </c>
      <c r="BU58" s="521">
        <f t="shared" si="21"/>
        <v>3.8</v>
      </c>
      <c r="BV58" s="521">
        <f t="shared" si="22"/>
        <v>5.5</v>
      </c>
      <c r="BW58" s="521">
        <f t="shared" si="23"/>
        <v>6.8</v>
      </c>
      <c r="BX58" s="521" t="str">
        <f t="shared" si="24"/>
        <v/>
      </c>
      <c r="BY58" s="521">
        <f t="shared" si="25"/>
        <v>6</v>
      </c>
      <c r="BZ58" s="521">
        <f t="shared" si="26"/>
        <v>6.3</v>
      </c>
      <c r="CA58" s="521">
        <f t="shared" si="27"/>
        <v>7.4</v>
      </c>
      <c r="CB58" s="521" t="str">
        <f t="shared" si="28"/>
        <v/>
      </c>
      <c r="CC58" s="522">
        <f t="shared" si="29"/>
        <v>0</v>
      </c>
      <c r="CD58" s="521">
        <f t="shared" si="30"/>
        <v>4.5</v>
      </c>
      <c r="CE58" s="521">
        <f t="shared" si="31"/>
        <v>5.8</v>
      </c>
      <c r="CF58" s="521">
        <f t="shared" si="32"/>
        <v>5.6</v>
      </c>
      <c r="CG58" s="521">
        <f t="shared" si="33"/>
        <v>5.2</v>
      </c>
      <c r="CH58" s="521">
        <f t="shared" si="34"/>
        <v>5.9</v>
      </c>
      <c r="CI58" s="521">
        <f t="shared" si="35"/>
        <v>5.9</v>
      </c>
      <c r="CJ58" s="521" t="str">
        <f t="shared" si="36"/>
        <v/>
      </c>
      <c r="CK58" s="521">
        <f t="shared" si="37"/>
        <v>6</v>
      </c>
      <c r="CL58" s="521">
        <f t="shared" si="38"/>
        <v>6.3</v>
      </c>
      <c r="CM58" s="521">
        <f t="shared" si="39"/>
        <v>7.4</v>
      </c>
      <c r="CN58" s="521" t="str">
        <f t="shared" si="40"/>
        <v/>
      </c>
      <c r="CO58" s="523">
        <f t="shared" si="41"/>
        <v>5.84</v>
      </c>
      <c r="CP58" s="524">
        <f t="shared" si="42"/>
        <v>4.5</v>
      </c>
      <c r="CQ58" s="524">
        <f t="shared" si="43"/>
        <v>5.8</v>
      </c>
      <c r="CR58" s="524">
        <f t="shared" si="44"/>
        <v>5.6</v>
      </c>
      <c r="CS58" s="524">
        <f t="shared" si="45"/>
        <v>5.2</v>
      </c>
      <c r="CT58" s="524">
        <f t="shared" si="46"/>
        <v>5.9</v>
      </c>
      <c r="CU58" s="524">
        <f t="shared" si="47"/>
        <v>5.9</v>
      </c>
      <c r="CV58" s="524" t="str">
        <f t="shared" si="48"/>
        <v/>
      </c>
      <c r="CW58" s="524">
        <f t="shared" si="49"/>
        <v>6</v>
      </c>
      <c r="CX58" s="524">
        <f t="shared" si="50"/>
        <v>6.3</v>
      </c>
      <c r="CY58" s="524">
        <f t="shared" si="51"/>
        <v>7.4</v>
      </c>
      <c r="CZ58" s="524" t="str">
        <f t="shared" si="52"/>
        <v/>
      </c>
      <c r="DA58" s="525">
        <f t="shared" si="92"/>
        <v>5.84</v>
      </c>
      <c r="DB58" s="182" t="str">
        <f>IF($K58="","",$K58)</f>
        <v/>
      </c>
      <c r="DC58" s="182" t="str">
        <f>IF($O58="","",$O58)</f>
        <v/>
      </c>
      <c r="DD58" s="182" t="str">
        <f>IF($S58="","",$S58)</f>
        <v/>
      </c>
      <c r="DE58" s="182" t="str">
        <f>IF($W58="","",$W58)</f>
        <v/>
      </c>
      <c r="DF58" s="182" t="str">
        <f>IF($AA58="","",$AA58)</f>
        <v/>
      </c>
      <c r="DG58" s="182" t="str">
        <f>IF($AE58="","",$AE58)</f>
        <v/>
      </c>
      <c r="DH58" s="182" t="str">
        <f>IF($AI58="","",$AI58)</f>
        <v/>
      </c>
      <c r="DI58" s="182" t="str">
        <f>IF($AM58="","",$AM58)</f>
        <v/>
      </c>
      <c r="DJ58" s="182" t="str">
        <f>IF($AQ58="","",$AQ58)</f>
        <v/>
      </c>
      <c r="DK58" s="182" t="str">
        <f>IF($AU58="","",$AU58)</f>
        <v/>
      </c>
      <c r="DL58" s="536" t="str">
        <f>IF($AY58="","",$AY58)</f>
        <v/>
      </c>
      <c r="DM58" s="533">
        <f t="shared" si="64"/>
        <v>4.5</v>
      </c>
      <c r="DN58" s="521">
        <f t="shared" si="65"/>
        <v>5.8</v>
      </c>
      <c r="DO58" s="521">
        <f t="shared" si="66"/>
        <v>5.6</v>
      </c>
      <c r="DP58" s="521">
        <f t="shared" si="67"/>
        <v>5.2</v>
      </c>
      <c r="DQ58" s="521">
        <f t="shared" si="68"/>
        <v>5.9</v>
      </c>
      <c r="DR58" s="521">
        <f t="shared" si="69"/>
        <v>5.9</v>
      </c>
      <c r="DS58" s="521" t="str">
        <f t="shared" si="70"/>
        <v/>
      </c>
      <c r="DT58" s="521">
        <f t="shared" si="71"/>
        <v>6</v>
      </c>
      <c r="DU58" s="521">
        <f t="shared" si="72"/>
        <v>6.3</v>
      </c>
      <c r="DV58" s="521">
        <f t="shared" si="73"/>
        <v>7.4</v>
      </c>
      <c r="DW58" s="521" t="str">
        <f t="shared" si="74"/>
        <v/>
      </c>
      <c r="DX58" s="538" t="str">
        <f t="shared" si="75"/>
        <v/>
      </c>
      <c r="DY58" s="540">
        <f t="shared" si="76"/>
        <v>4.5</v>
      </c>
      <c r="DZ58" s="540">
        <f t="shared" si="77"/>
        <v>5.8</v>
      </c>
      <c r="EA58" s="540">
        <f t="shared" si="78"/>
        <v>5.6</v>
      </c>
      <c r="EB58" s="540">
        <f t="shared" si="79"/>
        <v>5.2</v>
      </c>
      <c r="EC58" s="540">
        <f t="shared" si="80"/>
        <v>5.9</v>
      </c>
      <c r="ED58" s="540">
        <f t="shared" si="81"/>
        <v>5.9</v>
      </c>
      <c r="EE58" s="540" t="str">
        <f t="shared" si="82"/>
        <v/>
      </c>
      <c r="EF58" s="540">
        <f t="shared" si="83"/>
        <v>6</v>
      </c>
      <c r="EG58" s="540">
        <f t="shared" si="84"/>
        <v>6.3</v>
      </c>
      <c r="EH58" s="540">
        <f t="shared" si="85"/>
        <v>7.4</v>
      </c>
      <c r="EI58" s="540" t="str">
        <f t="shared" si="86"/>
        <v/>
      </c>
      <c r="EJ58" s="545">
        <f t="shared" si="93"/>
        <v>5.84</v>
      </c>
      <c r="EK58" s="723">
        <f t="shared" si="87"/>
        <v>5.84</v>
      </c>
      <c r="EL58" s="490" t="str">
        <f>IF(B58="","",IF(ISNA(VLOOKUP($B58,'TH-CANHBAO-KQHT-13-14'!$B$2:$I$936,8,0)&lt;&gt;0),VLOOKUP($B58,'TH-CANHBAO-KQHT-13-14'!$B$2:$I$936,8,0),IF(VLOOKUP($B58,'TH-CANHBAO-KQHT-13-14'!$B$2:$I$936,8,0)=0,"",VLOOKUP($B58,'TH-CANHBAO-KQHT-13-14'!$B$2:$I$936,8,0))))</f>
        <v/>
      </c>
      <c r="EM58" s="490" t="str">
        <f>IF($B58="","",IF(ISNA(VLOOKUP($B58,'TH-CANHBAO-KQHT-13-14'!$B$2:$J$936,9,0)&lt;&gt;0),VLOOKUP($B58,'TH-CANHBAO-KQHT-13-14'!$B$2:$J$936,8,0),IF(VLOOKUP($B58,'TH-CANHBAO-KQHT-13-14'!$B$2:$J$936,9,0)=0,"",VLOOKUP($B58,'TH-CANHBAO-KQHT-13-14'!$B$2:$J$936,9,0))))</f>
        <v/>
      </c>
      <c r="EN58" s="490" t="e">
        <f>IF($B58="","",IF($B58=HKI!#REF!,HKI!#REF!,""))</f>
        <v>#REF!</v>
      </c>
      <c r="EO58" s="490" t="str">
        <f t="shared" si="88"/>
        <v/>
      </c>
      <c r="ES58" s="190"/>
    </row>
    <row r="59" spans="1:149" s="211" customFormat="1" ht="30" customHeight="1">
      <c r="A59" s="774">
        <f>IF($B59="","",SUBTOTAL(3,$B$11:B59))</f>
        <v>49</v>
      </c>
      <c r="B59" s="97" t="s">
        <v>1798</v>
      </c>
      <c r="C59" s="176" t="str">
        <f>IF($B59="","",VLOOKUP($B59,'DS LOP HKII'!$B$2:$D$936,2,0))</f>
        <v>Nguyễn Văn</v>
      </c>
      <c r="D59" s="177" t="str">
        <f>IF($B59="","",VLOOKUP($B59,'DS LOP HKII'!$B$2:$D$936,3,0))</f>
        <v>Tư</v>
      </c>
      <c r="E59" s="178"/>
      <c r="F59" s="179"/>
      <c r="G59" s="180">
        <v>40</v>
      </c>
      <c r="H59" s="181">
        <f>IF(OR($H$6="",$H$7=""),"",IF($B59="","",IF(ISNA(VLOOKUP($B59,'LT01'!$B$11:$M$80,12,FALSE)),"",IF(VLOOKUP($B59,'LT01'!$B$11:$M$80,12,FALSE)="","",VLOOKUP($B59,'LT01'!$B$11:$M$80,12,FALSE)))))</f>
        <v>0</v>
      </c>
      <c r="I59" s="182">
        <f>IF(OR($H$6="",$H$7=""),"",IF($B59="","",IF(ISNA(VLOOKUP($B59,'LT01'!$B$11:$N$80,13,FALSE)),"",VLOOKUP($B59,'LT01'!$B$11:$N$80,13,FALSE))))</f>
        <v>1</v>
      </c>
      <c r="J59" s="183"/>
      <c r="K59" s="184" t="str">
        <f>IF(OR($H$6="",$H$7=""),"",IF($B59="","",IF(ISNA(VLOOKUP($B59,'LT01'!$B$11:$Q$80,16,FALSE)),"",IF(VLOOKUP($B59,'LT01'!$B$11:$Q$80,16,FALSE)="","",VLOOKUP($B59,'LT01'!$B$11:$Q$80,16,FALSE)))))</f>
        <v/>
      </c>
      <c r="L59" s="185">
        <f>IF(OR($L$6="",$L$7=""),"",IF($B59="","",IF(ISNA(VLOOKUP($B59,'LT02'!$B$11:$M$80,12,FALSE)),"",IF(VLOOKUP($B59,'LT02'!$B$11:$M$80,12,FALSE)="","",VLOOKUP($B59,'LT02'!$B$11:$M$80,12,FALSE)))))</f>
        <v>0</v>
      </c>
      <c r="M59" s="182">
        <f>IF(OR($L$6="",$L$7=""),"",IF($B59="","",IF(ISNA(VLOOKUP($B59,'LT02'!$B$11:$N$80,13,FALSE)),"",VLOOKUP($B59,'LT02'!$B$11:$N$80,13,FALSE))))</f>
        <v>1</v>
      </c>
      <c r="N59" s="183"/>
      <c r="O59" s="184" t="str">
        <f>IF(OR($L$6="",$L$7=""),"",IF($B59="","",IF(ISNA(VLOOKUP($B59,'LT02'!$B$11:$Q$80,16,FALSE)),"",VLOOKUP($B59,'LT02'!$B$11:$Q$80,16,FALSE))))</f>
        <v/>
      </c>
      <c r="P59" s="185">
        <f>IF(OR($P$6="",$P$7=""),"",IF($B59="","",IF(ISNA(VLOOKUP($B59,'LT03'!$B$11:$M$80,12,FALSE)),"",IF(VLOOKUP($B59,'LT03'!$B$11:$M$80,12,FALSE)="","",VLOOKUP($B59,'LT03'!$B$11:$M$80,12,FALSE)))))</f>
        <v>0</v>
      </c>
      <c r="Q59" s="182">
        <f>IF(OR($P$6="",$P$7=""),"",IF($B59="","",IF(ISNA(VLOOKUP($B59,'LT03'!$B$11:$N$80,13,FALSE)),"",VLOOKUP($B59,'LT03'!$B$11:$N$80,13,FALSE))))</f>
        <v>1</v>
      </c>
      <c r="R59" s="183"/>
      <c r="S59" s="184" t="str">
        <f>IF(OR($P$6="",$P$7=""),"",IF($B59="","",IF(ISNA(VLOOKUP($B59,'LT03'!$B$11:$Q$80,16,FALSE)),"",VLOOKUP($B59,'LT03'!$B$11:$Q$80,16,FALSE))))</f>
        <v/>
      </c>
      <c r="T59" s="185">
        <f>IF(OR($T$6="",$T$7=""),"",IF($B59="","",IF(ISNA(VLOOKUP($B59,'LT04'!$B$11:$M$80,12,FALSE)),"",IF(VLOOKUP($B59,'LT04'!$B$11:$M$80,12,FALSE)="","",VLOOKUP($B59,'LT04'!$B$11:$M$80,12,FALSE)))))</f>
        <v>0</v>
      </c>
      <c r="U59" s="182">
        <f>IF(OR($T$6="",$T$7=""),"",IF($B59="","",IF(ISNA(VLOOKUP($B59,'LT04'!$B$11:$N$80,13,FALSE)),"",VLOOKUP($B59,'LT04'!$B$11:$N$80,13,FALSE))))</f>
        <v>2.1</v>
      </c>
      <c r="V59" s="183"/>
      <c r="W59" s="184" t="str">
        <f>IF(OR($T$6="",$T$7=""),"",IF($B59="","",IF(ISNA(VLOOKUP($B59,'LT04'!$B$11:$Q$80,16,FALSE)),"",VLOOKUP($B59,'LT04'!$B$11:$Q$80,16,FALSE))))</f>
        <v/>
      </c>
      <c r="X59" s="185">
        <f>IF(OR($X$6="",$X$7=""),"",IF($B59="","",IF(ISNA(VLOOKUP($B59,'LT05'!$B$11:$M$80,12,FALSE)),"",IF(VLOOKUP($B59,'LT05'!$B$11:$M$80,12,FALSE)="","",VLOOKUP($B59,'LT05'!$B$11:$M$80,12,FALSE)))))</f>
        <v>0</v>
      </c>
      <c r="Y59" s="182">
        <f>IF(OR($X$6="",$X$7=""),"",IF($B59="","",IF(ISNA(VLOOKUP($B59,'LT05'!$B$11:$N$80,13,FALSE)),"",VLOOKUP($B59,'LT05'!$B$11:$N$80,13,FALSE))))</f>
        <v>0.7</v>
      </c>
      <c r="Z59" s="183"/>
      <c r="AA59" s="184" t="str">
        <f>IF(OR($X$6="",$X$7=""),"",IF($B59="","",IF(ISNA(VLOOKUP($B59,'LT05'!$B$11:$Q$80,16,FALSE)),"",VLOOKUP($B59,'LT05'!$B$11:$Q$80,16,FALSE))))</f>
        <v/>
      </c>
      <c r="AB59" s="185">
        <f>IF(OR($AB$6="",$AB$7=""),"",IF($B59="","",IF(ISNA(VLOOKUP($B59,'LT06'!$B$11:$M$80,12,FALSE)),"",IF(VLOOKUP($B59,'LT06'!$B$11:$M$80,12,FALSE)="","",VLOOKUP($B59,'LT06'!$B$11:$M$80,12,FALSE)))))</f>
        <v>0</v>
      </c>
      <c r="AC59" s="182">
        <f>IF(OR($AB$6="",$AB$7=""),"",IF($B59="","",IF(ISNA(VLOOKUP($B59,'LT06'!$B$11:$N$80,13,FALSE)),"",VLOOKUP($B59,'LT06'!$B$11:$N$80,13,FALSE))))</f>
        <v>0.6</v>
      </c>
      <c r="AD59" s="183"/>
      <c r="AE59" s="184" t="str">
        <f>IF(OR($AB$6="",$AB$7=""),"",IF($B59="","",IF(ISNA(VLOOKUP($B59,'LT06'!$B$11:$Q$80,16,FALSE)),"",VLOOKUP($B59,'LT06'!$B$11:$Q$80,16,FALSE))))</f>
        <v/>
      </c>
      <c r="AF59" s="185" t="str">
        <f>IF(OR($AF$6="",$AF$7=""),"",IF($B59="","",IF(ISNA(VLOOKUP($B59,'LT07'!$B$11:$M$80,12,FALSE)),"",IF(VLOOKUP($B59,'LT07'!$B$11:$M$80,12,FALSE)="","",VLOOKUP($B59,'LT07'!$B$11:$M$80,12,FALSE)))))</f>
        <v/>
      </c>
      <c r="AG59" s="182" t="str">
        <f>IF(OR($AF$6="",$AF$7=""),"",IF($B59="","",IF(ISNA(VLOOKUP($B59,'LT07'!$B$11:$N$80,13,FALSE)),"",VLOOKUP($B59,'LT07'!$B$11:$N$80,13,FALSE))))</f>
        <v/>
      </c>
      <c r="AH59" s="183"/>
      <c r="AI59" s="184" t="str">
        <f>IF(OR($AF$6="",$AF$7=""),"",IF($B59="","",IF(ISNA(VLOOKUP($B59,'LT07'!$B$11:$Q$80,16,FALSE)),"",VLOOKUP($B59,'LT07'!$B$11:$Q$80,16,FALSE))))</f>
        <v/>
      </c>
      <c r="AJ59" s="720"/>
      <c r="AK59" s="182">
        <f>IF(OR($AJ$6="",$AJ$7=""),"",IF($B59="","",IF(ISNA(VLOOKUP($B59,'DO AN'!$B$11:$L$80,11,FALSE)),"",IF(VLOOKUP($B59,'DO AN'!$B$11:$L$80,11,FALSE)="","",VLOOKUP($B59,'DO AN'!$B$11:$L$80,11,FALSE)))))</f>
        <v>0</v>
      </c>
      <c r="AL59" s="183"/>
      <c r="AM59" s="719"/>
      <c r="AN59" s="720"/>
      <c r="AO59" s="182">
        <f>IF(OR($AN$6="",$AN$7=""),"",IF($B59="","",IF(ISNA(VLOOKUP($B59,'TH01'!$B$11:$O$80,14,FALSE)),"",VLOOKUP($B59,'TH01'!$B$11:$O$80,14,FALSE))))</f>
        <v>2</v>
      </c>
      <c r="AP59" s="183"/>
      <c r="AQ59" s="719"/>
      <c r="AR59" s="720"/>
      <c r="AS59" s="182">
        <f>IF(OR($AR$6="",$AR$7=""),"",IF($B59="","",IF(ISNA(VLOOKUP($B59,'TH02'!$B$11:$O$80,14,FALSE)),"",VLOOKUP($B59,'TH02'!$B$11:$O$80,14,FALSE))))</f>
        <v>5</v>
      </c>
      <c r="AT59" s="183"/>
      <c r="AU59" s="719"/>
      <c r="AV59" s="720"/>
      <c r="AW59" s="182" t="str">
        <f>IF(OR($AV$6="",$AV$7=""),"",IF($B59="","",IF(ISNA(VLOOKUP($B59,'TH03'!$B$11:$O$80,14,FALSE)),"",VLOOKUP($B59,'TH03'!$B$11:$O$80,14,FALSE))))</f>
        <v/>
      </c>
      <c r="AX59" s="183"/>
      <c r="AY59" s="719"/>
      <c r="AZ59" s="186">
        <f t="shared" si="6"/>
        <v>1.58</v>
      </c>
      <c r="BA59" s="186" t="str">
        <f t="shared" si="7"/>
        <v/>
      </c>
      <c r="BB59" s="187">
        <v>22</v>
      </c>
      <c r="BC59" s="188" t="str">
        <f t="shared" si="8"/>
        <v>Kém</v>
      </c>
      <c r="BD59" s="188" t="str">
        <f t="shared" si="9"/>
        <v/>
      </c>
      <c r="BE59" s="188" t="str">
        <f t="shared" si="89"/>
        <v/>
      </c>
      <c r="BF59" s="186" t="str">
        <f t="shared" si="90"/>
        <v>Cảnh Báo</v>
      </c>
      <c r="BG59" s="548">
        <f t="shared" si="2"/>
        <v>2</v>
      </c>
      <c r="BH59" s="188">
        <f t="shared" si="91"/>
        <v>15</v>
      </c>
      <c r="BI59" s="188">
        <f t="shared" si="10"/>
        <v>2</v>
      </c>
      <c r="BJ59" s="188">
        <f t="shared" si="11"/>
        <v>15</v>
      </c>
      <c r="BK59" s="186">
        <f t="shared" si="12"/>
        <v>5</v>
      </c>
      <c r="BL59" s="186" t="str">
        <f t="shared" si="13"/>
        <v>Yếu</v>
      </c>
      <c r="BM59" s="186">
        <f t="shared" si="14"/>
        <v>5</v>
      </c>
      <c r="BN59" s="186" t="str">
        <f t="shared" si="15"/>
        <v>Yếu</v>
      </c>
      <c r="BO59" s="551" t="str">
        <f t="shared" si="16"/>
        <v/>
      </c>
      <c r="BP59" s="187"/>
      <c r="BQ59" s="691">
        <f t="shared" si="17"/>
        <v>8</v>
      </c>
      <c r="BR59" s="521">
        <f t="shared" si="18"/>
        <v>0</v>
      </c>
      <c r="BS59" s="521">
        <f t="shared" si="19"/>
        <v>0</v>
      </c>
      <c r="BT59" s="521">
        <f t="shared" si="20"/>
        <v>0</v>
      </c>
      <c r="BU59" s="521">
        <f t="shared" si="21"/>
        <v>0</v>
      </c>
      <c r="BV59" s="521">
        <f t="shared" si="22"/>
        <v>0</v>
      </c>
      <c r="BW59" s="521">
        <f t="shared" si="23"/>
        <v>0</v>
      </c>
      <c r="BX59" s="521" t="str">
        <f t="shared" si="24"/>
        <v/>
      </c>
      <c r="BY59" s="521">
        <f t="shared" si="25"/>
        <v>0</v>
      </c>
      <c r="BZ59" s="521">
        <f t="shared" si="26"/>
        <v>2</v>
      </c>
      <c r="CA59" s="521">
        <f t="shared" si="27"/>
        <v>5</v>
      </c>
      <c r="CB59" s="521" t="str">
        <f t="shared" si="28"/>
        <v/>
      </c>
      <c r="CC59" s="522">
        <f t="shared" si="29"/>
        <v>8</v>
      </c>
      <c r="CD59" s="521">
        <f t="shared" si="30"/>
        <v>1</v>
      </c>
      <c r="CE59" s="521">
        <f t="shared" si="31"/>
        <v>1</v>
      </c>
      <c r="CF59" s="521">
        <f t="shared" si="32"/>
        <v>1</v>
      </c>
      <c r="CG59" s="521">
        <f t="shared" si="33"/>
        <v>2.1</v>
      </c>
      <c r="CH59" s="521">
        <f t="shared" si="34"/>
        <v>0.7</v>
      </c>
      <c r="CI59" s="521">
        <f t="shared" si="35"/>
        <v>0.6</v>
      </c>
      <c r="CJ59" s="521" t="str">
        <f t="shared" si="36"/>
        <v/>
      </c>
      <c r="CK59" s="521">
        <f t="shared" si="37"/>
        <v>0</v>
      </c>
      <c r="CL59" s="521">
        <f t="shared" si="38"/>
        <v>2</v>
      </c>
      <c r="CM59" s="521">
        <f t="shared" si="39"/>
        <v>5</v>
      </c>
      <c r="CN59" s="521" t="str">
        <f t="shared" si="40"/>
        <v/>
      </c>
      <c r="CO59" s="523">
        <f t="shared" si="41"/>
        <v>1.58</v>
      </c>
      <c r="CP59" s="524" t="str">
        <f t="shared" si="42"/>
        <v/>
      </c>
      <c r="CQ59" s="524" t="str">
        <f t="shared" si="43"/>
        <v/>
      </c>
      <c r="CR59" s="524" t="str">
        <f t="shared" si="44"/>
        <v/>
      </c>
      <c r="CS59" s="524" t="str">
        <f t="shared" si="45"/>
        <v/>
      </c>
      <c r="CT59" s="524" t="str">
        <f t="shared" si="46"/>
        <v/>
      </c>
      <c r="CU59" s="524" t="str">
        <f t="shared" si="47"/>
        <v/>
      </c>
      <c r="CV59" s="524" t="str">
        <f t="shared" si="48"/>
        <v/>
      </c>
      <c r="CW59" s="524" t="str">
        <f t="shared" si="49"/>
        <v/>
      </c>
      <c r="CX59" s="524" t="str">
        <f t="shared" si="50"/>
        <v/>
      </c>
      <c r="CY59" s="524">
        <f t="shared" si="51"/>
        <v>5</v>
      </c>
      <c r="CZ59" s="524" t="str">
        <f t="shared" si="52"/>
        <v/>
      </c>
      <c r="DA59" s="525">
        <f t="shared" si="92"/>
        <v>5</v>
      </c>
      <c r="DB59" s="182" t="str">
        <f t="shared" si="53"/>
        <v/>
      </c>
      <c r="DC59" s="182" t="str">
        <f t="shared" si="54"/>
        <v/>
      </c>
      <c r="DD59" s="182" t="str">
        <f t="shared" si="55"/>
        <v/>
      </c>
      <c r="DE59" s="182" t="str">
        <f t="shared" si="56"/>
        <v/>
      </c>
      <c r="DF59" s="182" t="str">
        <f t="shared" si="57"/>
        <v/>
      </c>
      <c r="DG59" s="182" t="str">
        <f t="shared" si="58"/>
        <v/>
      </c>
      <c r="DH59" s="182" t="str">
        <f t="shared" si="59"/>
        <v/>
      </c>
      <c r="DI59" s="182" t="str">
        <f t="shared" si="60"/>
        <v/>
      </c>
      <c r="DJ59" s="182" t="str">
        <f t="shared" si="61"/>
        <v/>
      </c>
      <c r="DK59" s="182" t="str">
        <f t="shared" si="62"/>
        <v/>
      </c>
      <c r="DL59" s="536" t="str">
        <f t="shared" si="63"/>
        <v/>
      </c>
      <c r="DM59" s="533">
        <f t="shared" si="64"/>
        <v>1</v>
      </c>
      <c r="DN59" s="521">
        <f t="shared" si="65"/>
        <v>1</v>
      </c>
      <c r="DO59" s="521">
        <f t="shared" si="66"/>
        <v>1</v>
      </c>
      <c r="DP59" s="521">
        <f t="shared" si="67"/>
        <v>2.1</v>
      </c>
      <c r="DQ59" s="521">
        <f t="shared" si="68"/>
        <v>0.7</v>
      </c>
      <c r="DR59" s="521">
        <f t="shared" si="69"/>
        <v>0.6</v>
      </c>
      <c r="DS59" s="521" t="str">
        <f t="shared" si="70"/>
        <v/>
      </c>
      <c r="DT59" s="521">
        <f t="shared" si="71"/>
        <v>0</v>
      </c>
      <c r="DU59" s="521">
        <f t="shared" si="72"/>
        <v>2</v>
      </c>
      <c r="DV59" s="521">
        <f t="shared" si="73"/>
        <v>5</v>
      </c>
      <c r="DW59" s="521" t="str">
        <f t="shared" si="74"/>
        <v/>
      </c>
      <c r="DX59" s="538" t="str">
        <f t="shared" si="75"/>
        <v/>
      </c>
      <c r="DY59" s="540" t="str">
        <f t="shared" si="76"/>
        <v/>
      </c>
      <c r="DZ59" s="540" t="str">
        <f t="shared" si="77"/>
        <v/>
      </c>
      <c r="EA59" s="540" t="str">
        <f t="shared" si="78"/>
        <v/>
      </c>
      <c r="EB59" s="540" t="str">
        <f t="shared" si="79"/>
        <v/>
      </c>
      <c r="EC59" s="540" t="str">
        <f t="shared" si="80"/>
        <v/>
      </c>
      <c r="ED59" s="540" t="str">
        <f t="shared" si="81"/>
        <v/>
      </c>
      <c r="EE59" s="540" t="str">
        <f t="shared" si="82"/>
        <v/>
      </c>
      <c r="EF59" s="540" t="str">
        <f t="shared" si="83"/>
        <v/>
      </c>
      <c r="EG59" s="540" t="str">
        <f t="shared" si="84"/>
        <v/>
      </c>
      <c r="EH59" s="540">
        <f t="shared" si="85"/>
        <v>5</v>
      </c>
      <c r="EI59" s="540" t="str">
        <f t="shared" si="86"/>
        <v/>
      </c>
      <c r="EJ59" s="545">
        <f t="shared" si="93"/>
        <v>5</v>
      </c>
      <c r="EK59" s="723">
        <f t="shared" si="87"/>
        <v>1.58</v>
      </c>
      <c r="EL59" s="490" t="str">
        <f>IF(B59="","",IF(ISNA(VLOOKUP($B59,'TH-CANHBAO-KQHT-13-14'!$B$2:$I$936,8,0)&lt;&gt;0),VLOOKUP($B59,'TH-CANHBAO-KQHT-13-14'!$B$2:$I$936,8,0),IF(VLOOKUP($B59,'TH-CANHBAO-KQHT-13-14'!$B$2:$I$936,8,0)=0,"",VLOOKUP($B59,'TH-CANHBAO-KQHT-13-14'!$B$2:$I$936,8,0))))</f>
        <v/>
      </c>
      <c r="EM59" s="490" t="str">
        <f>IF($B59="","",IF(ISNA(VLOOKUP($B59,'TH-CANHBAO-KQHT-13-14'!$B$2:$J$936,9,0)&lt;&gt;0),VLOOKUP($B59,'TH-CANHBAO-KQHT-13-14'!$B$2:$J$936,8,0),IF(VLOOKUP($B59,'TH-CANHBAO-KQHT-13-14'!$B$2:$J$936,9,0)=0,"",VLOOKUP($B59,'TH-CANHBAO-KQHT-13-14'!$B$2:$J$936,9,0))))</f>
        <v/>
      </c>
      <c r="EN59" s="490" t="e">
        <f>IF($B59="","",IF($B59=HKI!#REF!,HKI!#REF!,""))</f>
        <v>#REF!</v>
      </c>
      <c r="EO59" s="490" t="str">
        <f t="shared" si="88"/>
        <v>Cảnh Báo</v>
      </c>
      <c r="ES59" s="190"/>
    </row>
    <row r="60" spans="1:149" s="211" customFormat="1" ht="30" customHeight="1" thickBot="1">
      <c r="A60" s="774">
        <f>IF($B60="","",SUBTOTAL(3,$B$11:B60))</f>
        <v>50</v>
      </c>
      <c r="B60" s="785" t="s">
        <v>1800</v>
      </c>
      <c r="C60" s="176" t="str">
        <f>IF($B60="","",VLOOKUP($B60,'DS LOP HKII'!$B$2:$D$936,2,0))</f>
        <v>Lê Văn</v>
      </c>
      <c r="D60" s="177" t="str">
        <f>IF($B60="","",VLOOKUP($B60,'DS LOP HKII'!$B$2:$D$936,3,0))</f>
        <v>Vũ</v>
      </c>
      <c r="E60" s="178"/>
      <c r="F60" s="179"/>
      <c r="G60" s="180">
        <v>13</v>
      </c>
      <c r="H60" s="181">
        <f>IF(OR($H$6="",$H$7=""),"",IF($B60="","",IF(ISNA(VLOOKUP($B60,'LT01'!$B$11:$M$80,12,FALSE)),"",IF(VLOOKUP($B60,'LT01'!$B$11:$M$80,12,FALSE)="","",VLOOKUP($B60,'LT01'!$B$11:$M$80,12,FALSE)))))</f>
        <v>3.4</v>
      </c>
      <c r="I60" s="182">
        <f>IF(OR($H$6="",$H$7=""),"",IF($B60="","",IF(ISNA(VLOOKUP($B60,'LT01'!$B$11:$N$80,13,FALSE)),"",VLOOKUP($B60,'LT01'!$B$11:$N$80,13,FALSE))))</f>
        <v>4.3</v>
      </c>
      <c r="J60" s="183"/>
      <c r="K60" s="184" t="str">
        <f>IF(OR($H$6="",$H$7=""),"",IF($B60="","",IF(ISNA(VLOOKUP($B60,'LT01'!$B$11:$Q$80,16,FALSE)),"",IF(VLOOKUP($B60,'LT01'!$B$11:$Q$80,16,FALSE)="","",VLOOKUP($B60,'LT01'!$B$11:$Q$80,16,FALSE)))))</f>
        <v/>
      </c>
      <c r="L60" s="185">
        <f>IF(OR($L$6="",$L$7=""),"",IF($B60="","",IF(ISNA(VLOOKUP($B60,'LT02'!$B$11:$M$80,12,FALSE)),"",IF(VLOOKUP($B60,'LT02'!$B$11:$M$80,12,FALSE)="","",VLOOKUP($B60,'LT02'!$B$11:$M$80,12,FALSE)))))</f>
        <v>6</v>
      </c>
      <c r="M60" s="182">
        <f>IF(OR($L$6="",$L$7=""),"",IF($B60="","",IF(ISNA(VLOOKUP($B60,'LT02'!$B$11:$N$80,13,FALSE)),"",VLOOKUP($B60,'LT02'!$B$11:$N$80,13,FALSE))))</f>
        <v>4.4000000000000004</v>
      </c>
      <c r="N60" s="183"/>
      <c r="O60" s="184" t="str">
        <f>IF(OR($L$6="",$L$7=""),"",IF($B60="","",IF(ISNA(VLOOKUP($B60,'LT02'!$B$11:$Q$80,16,FALSE)),"",VLOOKUP($B60,'LT02'!$B$11:$Q$80,16,FALSE))))</f>
        <v/>
      </c>
      <c r="P60" s="185">
        <f>IF(OR($P$6="",$P$7=""),"",IF($B60="","",IF(ISNA(VLOOKUP($B60,'LT03'!$B$11:$M$80,12,FALSE)),"",IF(VLOOKUP($B60,'LT03'!$B$11:$M$80,12,FALSE)="","",VLOOKUP($B60,'LT03'!$B$11:$M$80,12,FALSE)))))</f>
        <v>9</v>
      </c>
      <c r="Q60" s="182">
        <f>IF(OR($P$6="",$P$7=""),"",IF($B60="","",IF(ISNA(VLOOKUP($B60,'LT03'!$B$11:$N$80,13,FALSE)),"",VLOOKUP($B60,'LT03'!$B$11:$N$80,13,FALSE))))</f>
        <v>8</v>
      </c>
      <c r="R60" s="183"/>
      <c r="S60" s="184" t="str">
        <f>IF(OR($P$6="",$P$7=""),"",IF($B60="","",IF(ISNA(VLOOKUP($B60,'LT03'!$B$11:$Q$80,16,FALSE)),"",VLOOKUP($B60,'LT03'!$B$11:$Q$80,16,FALSE))))</f>
        <v/>
      </c>
      <c r="T60" s="185">
        <f>IF(OR($T$6="",$T$7=""),"",IF($B60="","",IF(ISNA(VLOOKUP($B60,'LT04'!$B$11:$M$80,12,FALSE)),"",IF(VLOOKUP($B60,'LT04'!$B$11:$M$80,12,FALSE)="","",VLOOKUP($B60,'LT04'!$B$11:$M$80,12,FALSE)))))</f>
        <v>4.5</v>
      </c>
      <c r="U60" s="182">
        <f>IF(OR($T$6="",$T$7=""),"",IF($B60="","",IF(ISNA(VLOOKUP($B60,'LT04'!$B$11:$N$80,13,FALSE)),"",VLOOKUP($B60,'LT04'!$B$11:$N$80,13,FALSE))))</f>
        <v>5</v>
      </c>
      <c r="V60" s="183"/>
      <c r="W60" s="184" t="str">
        <f>IF(OR($T$6="",$T$7=""),"",IF($B60="","",IF(ISNA(VLOOKUP($B60,'LT04'!$B$11:$Q$80,16,FALSE)),"",VLOOKUP($B60,'LT04'!$B$11:$Q$80,16,FALSE))))</f>
        <v/>
      </c>
      <c r="X60" s="185">
        <f>IF(OR($X$6="",$X$7=""),"",IF($B60="","",IF(ISNA(VLOOKUP($B60,'LT05'!$B$11:$M$80,12,FALSE)),"",IF(VLOOKUP($B60,'LT05'!$B$11:$M$80,12,FALSE)="","",VLOOKUP($B60,'LT05'!$B$11:$M$80,12,FALSE)))))</f>
        <v>5</v>
      </c>
      <c r="Y60" s="182">
        <f>IF(OR($X$6="",$X$7=""),"",IF($B60="","",IF(ISNA(VLOOKUP($B60,'LT05'!$B$11:$N$80,13,FALSE)),"",VLOOKUP($B60,'LT05'!$B$11:$N$80,13,FALSE))))</f>
        <v>5.7</v>
      </c>
      <c r="Z60" s="183"/>
      <c r="AA60" s="184" t="str">
        <f>IF(OR($X$6="",$X$7=""),"",IF($B60="","",IF(ISNA(VLOOKUP($B60,'LT05'!$B$11:$Q$80,16,FALSE)),"",VLOOKUP($B60,'LT05'!$B$11:$Q$80,16,FALSE))))</f>
        <v/>
      </c>
      <c r="AB60" s="185">
        <f>IF(OR($AB$6="",$AB$7=""),"",IF($B60="","",IF(ISNA(VLOOKUP($B60,'LT06'!$B$11:$M$80,12,FALSE)),"",IF(VLOOKUP($B60,'LT06'!$B$11:$M$80,12,FALSE)="","",VLOOKUP($B60,'LT06'!$B$11:$M$80,12,FALSE)))))</f>
        <v>5</v>
      </c>
      <c r="AC60" s="182">
        <f>IF(OR($AB$6="",$AB$7=""),"",IF($B60="","",IF(ISNA(VLOOKUP($B60,'LT06'!$B$11:$N$80,13,FALSE)),"",VLOOKUP($B60,'LT06'!$B$11:$N$80,13,FALSE))))</f>
        <v>4.8</v>
      </c>
      <c r="AD60" s="183"/>
      <c r="AE60" s="184" t="str">
        <f>IF(OR($AB$6="",$AB$7=""),"",IF($B60="","",IF(ISNA(VLOOKUP($B60,'LT06'!$B$11:$Q$80,16,FALSE)),"",VLOOKUP($B60,'LT06'!$B$11:$Q$80,16,FALSE))))</f>
        <v/>
      </c>
      <c r="AF60" s="185" t="str">
        <f>IF(OR($AF$6="",$AF$7=""),"",IF($B60="","",IF(ISNA(VLOOKUP($B60,'LT07'!$B$11:$M$80,12,FALSE)),"",IF(VLOOKUP($B60,'LT07'!$B$11:$M$80,12,FALSE)="","",VLOOKUP($B60,'LT07'!$B$11:$M$80,12,FALSE)))))</f>
        <v/>
      </c>
      <c r="AG60" s="182" t="str">
        <f>IF(OR($AF$6="",$AF$7=""),"",IF($B60="","",IF(ISNA(VLOOKUP($B60,'LT07'!$B$11:$N$80,13,FALSE)),"",VLOOKUP($B60,'LT07'!$B$11:$N$80,13,FALSE))))</f>
        <v/>
      </c>
      <c r="AH60" s="183"/>
      <c r="AI60" s="184" t="str">
        <f>IF(OR($AF$6="",$AF$7=""),"",IF($B60="","",IF(ISNA(VLOOKUP($B60,'LT07'!$B$11:$Q$80,16,FALSE)),"",VLOOKUP($B60,'LT07'!$B$11:$Q$80,16,FALSE))))</f>
        <v/>
      </c>
      <c r="AJ60" s="720"/>
      <c r="AK60" s="182">
        <f>IF(OR($AJ$6="",$AJ$7=""),"",IF($B60="","",IF(ISNA(VLOOKUP($B60,'DO AN'!$B$11:$L$80,11,FALSE)),"",IF(VLOOKUP($B60,'DO AN'!$B$11:$L$80,11,FALSE)="","",VLOOKUP($B60,'DO AN'!$B$11:$L$80,11,FALSE)))))</f>
        <v>2</v>
      </c>
      <c r="AL60" s="183"/>
      <c r="AM60" s="719"/>
      <c r="AN60" s="720"/>
      <c r="AO60" s="182">
        <f>IF(OR($AN$6="",$AN$7=""),"",IF($B60="","",IF(ISNA(VLOOKUP($B60,'TH01'!$B$11:$O$80,14,FALSE)),"",VLOOKUP($B60,'TH01'!$B$11:$O$80,14,FALSE))))</f>
        <v>4</v>
      </c>
      <c r="AP60" s="183"/>
      <c r="AQ60" s="719"/>
      <c r="AR60" s="720"/>
      <c r="AS60" s="182">
        <f>IF(OR($AR$6="",$AR$7=""),"",IF($B60="","",IF(ISNA(VLOOKUP($B60,'TH02'!$B$11:$O$80,14,FALSE)),"",VLOOKUP($B60,'TH02'!$B$11:$O$80,14,FALSE))))</f>
        <v>1.2</v>
      </c>
      <c r="AT60" s="183"/>
      <c r="AU60" s="719"/>
      <c r="AV60" s="720"/>
      <c r="AW60" s="182" t="str">
        <f>IF(OR($AV$6="",$AV$7=""),"",IF($B60="","",IF(ISNA(VLOOKUP($B60,'TH03'!$B$11:$O$80,14,FALSE)),"",VLOOKUP($B60,'TH03'!$B$11:$O$80,14,FALSE))))</f>
        <v/>
      </c>
      <c r="AX60" s="183"/>
      <c r="AY60" s="719"/>
      <c r="AZ60" s="186">
        <f t="shared" si="6"/>
        <v>4.5199999999999996</v>
      </c>
      <c r="BA60" s="186" t="str">
        <f t="shared" si="7"/>
        <v/>
      </c>
      <c r="BB60" s="187">
        <v>38</v>
      </c>
      <c r="BC60" s="188" t="str">
        <f t="shared" si="8"/>
        <v>TB Yếu</v>
      </c>
      <c r="BD60" s="188" t="str">
        <f t="shared" si="9"/>
        <v/>
      </c>
      <c r="BE60" s="188" t="str">
        <f t="shared" si="89"/>
        <v/>
      </c>
      <c r="BF60" s="186" t="str">
        <f t="shared" si="90"/>
        <v/>
      </c>
      <c r="BG60" s="548">
        <f t="shared" si="2"/>
        <v>14</v>
      </c>
      <c r="BH60" s="188">
        <f t="shared" si="91"/>
        <v>3</v>
      </c>
      <c r="BI60" s="188">
        <f t="shared" si="10"/>
        <v>14</v>
      </c>
      <c r="BJ60" s="188">
        <f t="shared" si="11"/>
        <v>3</v>
      </c>
      <c r="BK60" s="186">
        <f t="shared" si="12"/>
        <v>5.17</v>
      </c>
      <c r="BL60" s="186" t="str">
        <f t="shared" si="13"/>
        <v>Yếu</v>
      </c>
      <c r="BM60" s="186">
        <f t="shared" si="14"/>
        <v>5.17</v>
      </c>
      <c r="BN60" s="186" t="str">
        <f t="shared" si="15"/>
        <v>Yếu</v>
      </c>
      <c r="BO60" s="551" t="str">
        <f t="shared" si="16"/>
        <v/>
      </c>
      <c r="BP60" s="187"/>
      <c r="BQ60" s="691">
        <f t="shared" si="17"/>
        <v>5</v>
      </c>
      <c r="BR60" s="521">
        <f t="shared" si="18"/>
        <v>3.4</v>
      </c>
      <c r="BS60" s="521">
        <f t="shared" si="19"/>
        <v>6</v>
      </c>
      <c r="BT60" s="521">
        <f t="shared" si="20"/>
        <v>9</v>
      </c>
      <c r="BU60" s="521">
        <f t="shared" si="21"/>
        <v>4.5</v>
      </c>
      <c r="BV60" s="521">
        <f t="shared" si="22"/>
        <v>5</v>
      </c>
      <c r="BW60" s="521">
        <f t="shared" si="23"/>
        <v>5</v>
      </c>
      <c r="BX60" s="521" t="str">
        <f t="shared" si="24"/>
        <v/>
      </c>
      <c r="BY60" s="521">
        <f t="shared" si="25"/>
        <v>2</v>
      </c>
      <c r="BZ60" s="521">
        <f t="shared" si="26"/>
        <v>4</v>
      </c>
      <c r="CA60" s="521">
        <f t="shared" si="27"/>
        <v>1.2</v>
      </c>
      <c r="CB60" s="521" t="str">
        <f t="shared" si="28"/>
        <v/>
      </c>
      <c r="CC60" s="522">
        <f t="shared" si="29"/>
        <v>2</v>
      </c>
      <c r="CD60" s="521">
        <f t="shared" si="30"/>
        <v>4.3</v>
      </c>
      <c r="CE60" s="521">
        <f t="shared" si="31"/>
        <v>4.4000000000000004</v>
      </c>
      <c r="CF60" s="521">
        <f t="shared" si="32"/>
        <v>8</v>
      </c>
      <c r="CG60" s="521">
        <f t="shared" si="33"/>
        <v>5</v>
      </c>
      <c r="CH60" s="521">
        <f t="shared" si="34"/>
        <v>5.7</v>
      </c>
      <c r="CI60" s="521">
        <f t="shared" si="35"/>
        <v>4.8</v>
      </c>
      <c r="CJ60" s="521" t="str">
        <f t="shared" si="36"/>
        <v/>
      </c>
      <c r="CK60" s="521">
        <f t="shared" si="37"/>
        <v>2</v>
      </c>
      <c r="CL60" s="521">
        <f t="shared" si="38"/>
        <v>4</v>
      </c>
      <c r="CM60" s="521">
        <f t="shared" si="39"/>
        <v>1.2</v>
      </c>
      <c r="CN60" s="521" t="str">
        <f t="shared" si="40"/>
        <v/>
      </c>
      <c r="CO60" s="523">
        <f t="shared" si="41"/>
        <v>4.5199999999999996</v>
      </c>
      <c r="CP60" s="524">
        <f t="shared" si="42"/>
        <v>4.3</v>
      </c>
      <c r="CQ60" s="524">
        <f t="shared" si="43"/>
        <v>4.4000000000000004</v>
      </c>
      <c r="CR60" s="524">
        <f t="shared" si="44"/>
        <v>8</v>
      </c>
      <c r="CS60" s="524">
        <f t="shared" si="45"/>
        <v>5</v>
      </c>
      <c r="CT60" s="524">
        <f t="shared" si="46"/>
        <v>5.7</v>
      </c>
      <c r="CU60" s="524">
        <f t="shared" si="47"/>
        <v>4.8</v>
      </c>
      <c r="CV60" s="524" t="str">
        <f t="shared" si="48"/>
        <v/>
      </c>
      <c r="CW60" s="524" t="str">
        <f t="shared" si="49"/>
        <v/>
      </c>
      <c r="CX60" s="524">
        <f t="shared" si="50"/>
        <v>4</v>
      </c>
      <c r="CY60" s="524" t="str">
        <f t="shared" si="51"/>
        <v/>
      </c>
      <c r="CZ60" s="524" t="str">
        <f t="shared" si="52"/>
        <v/>
      </c>
      <c r="DA60" s="525">
        <f t="shared" si="92"/>
        <v>5.17</v>
      </c>
      <c r="DB60" s="182" t="str">
        <f t="shared" si="53"/>
        <v/>
      </c>
      <c r="DC60" s="182" t="str">
        <f t="shared" si="54"/>
        <v/>
      </c>
      <c r="DD60" s="182" t="str">
        <f t="shared" si="55"/>
        <v/>
      </c>
      <c r="DE60" s="182" t="str">
        <f t="shared" si="56"/>
        <v/>
      </c>
      <c r="DF60" s="182" t="str">
        <f t="shared" si="57"/>
        <v/>
      </c>
      <c r="DG60" s="182" t="str">
        <f t="shared" si="58"/>
        <v/>
      </c>
      <c r="DH60" s="182" t="str">
        <f t="shared" si="59"/>
        <v/>
      </c>
      <c r="DI60" s="182" t="str">
        <f t="shared" si="60"/>
        <v/>
      </c>
      <c r="DJ60" s="182" t="str">
        <f t="shared" si="61"/>
        <v/>
      </c>
      <c r="DK60" s="182" t="str">
        <f t="shared" si="62"/>
        <v/>
      </c>
      <c r="DL60" s="536" t="str">
        <f t="shared" si="63"/>
        <v/>
      </c>
      <c r="DM60" s="533">
        <f t="shared" si="64"/>
        <v>4.3</v>
      </c>
      <c r="DN60" s="521">
        <f t="shared" si="65"/>
        <v>4.4000000000000004</v>
      </c>
      <c r="DO60" s="521">
        <f t="shared" si="66"/>
        <v>8</v>
      </c>
      <c r="DP60" s="521">
        <f t="shared" si="67"/>
        <v>5</v>
      </c>
      <c r="DQ60" s="521">
        <f t="shared" si="68"/>
        <v>5.7</v>
      </c>
      <c r="DR60" s="521">
        <f t="shared" si="69"/>
        <v>4.8</v>
      </c>
      <c r="DS60" s="521" t="str">
        <f t="shared" si="70"/>
        <v/>
      </c>
      <c r="DT60" s="521">
        <f t="shared" si="71"/>
        <v>2</v>
      </c>
      <c r="DU60" s="521">
        <f t="shared" si="72"/>
        <v>4</v>
      </c>
      <c r="DV60" s="521">
        <f t="shared" si="73"/>
        <v>1.2</v>
      </c>
      <c r="DW60" s="521" t="str">
        <f t="shared" si="74"/>
        <v/>
      </c>
      <c r="DX60" s="538" t="str">
        <f t="shared" si="75"/>
        <v/>
      </c>
      <c r="DY60" s="540">
        <f t="shared" si="76"/>
        <v>4.3</v>
      </c>
      <c r="DZ60" s="540">
        <f t="shared" si="77"/>
        <v>4.4000000000000004</v>
      </c>
      <c r="EA60" s="540">
        <f t="shared" si="78"/>
        <v>8</v>
      </c>
      <c r="EB60" s="540">
        <f t="shared" si="79"/>
        <v>5</v>
      </c>
      <c r="EC60" s="540">
        <f t="shared" si="80"/>
        <v>5.7</v>
      </c>
      <c r="ED60" s="540">
        <f t="shared" si="81"/>
        <v>4.8</v>
      </c>
      <c r="EE60" s="540" t="str">
        <f t="shared" si="82"/>
        <v/>
      </c>
      <c r="EF60" s="540" t="str">
        <f t="shared" si="83"/>
        <v/>
      </c>
      <c r="EG60" s="540">
        <f t="shared" si="84"/>
        <v>4</v>
      </c>
      <c r="EH60" s="540" t="str">
        <f t="shared" si="85"/>
        <v/>
      </c>
      <c r="EI60" s="540" t="str">
        <f t="shared" si="86"/>
        <v/>
      </c>
      <c r="EJ60" s="545">
        <f t="shared" si="93"/>
        <v>5.17</v>
      </c>
      <c r="EK60" s="723">
        <f t="shared" si="87"/>
        <v>4.5199999999999996</v>
      </c>
      <c r="EL60" s="490" t="str">
        <f>IF(B60="","",IF(ISNA(VLOOKUP($B60,'TH-CANHBAO-KQHT-13-14'!$B$2:$I$936,8,0)&lt;&gt;0),VLOOKUP($B60,'TH-CANHBAO-KQHT-13-14'!$B$2:$I$936,8,0),IF(VLOOKUP($B60,'TH-CANHBAO-KQHT-13-14'!$B$2:$I$936,8,0)=0,"",VLOOKUP($B60,'TH-CANHBAO-KQHT-13-14'!$B$2:$I$936,8,0))))</f>
        <v/>
      </c>
      <c r="EM60" s="490" t="str">
        <f>IF($B60="","",IF(ISNA(VLOOKUP($B60,'TH-CANHBAO-KQHT-13-14'!$B$2:$J$936,9,0)&lt;&gt;0),VLOOKUP($B60,'TH-CANHBAO-KQHT-13-14'!$B$2:$J$936,8,0),IF(VLOOKUP($B60,'TH-CANHBAO-KQHT-13-14'!$B$2:$J$936,9,0)=0,"",VLOOKUP($B60,'TH-CANHBAO-KQHT-13-14'!$B$2:$J$936,9,0))))</f>
        <v/>
      </c>
      <c r="EN60" s="490" t="e">
        <f>IF($B60="","",IF($B60=HKI!#REF!,HKI!#REF!,""))</f>
        <v>#REF!</v>
      </c>
      <c r="EO60" s="490" t="str">
        <f t="shared" si="88"/>
        <v/>
      </c>
      <c r="ES60" s="190"/>
    </row>
    <row r="61" spans="1:149" s="211" customFormat="1" ht="30" customHeight="1">
      <c r="A61" s="774" t="str">
        <f>IF($B61="","",SUBTOTAL(3,$B$11:B61))</f>
        <v/>
      </c>
      <c r="B61" s="775"/>
      <c r="C61" s="176" t="str">
        <f>IF($B61="","",VLOOKUP($B61,'DS LOP HKII'!$B$2:$D$936,2,0))</f>
        <v/>
      </c>
      <c r="D61" s="177" t="str">
        <f>IF($B61="","",VLOOKUP($B61,'DS LOP HKII'!$B$2:$D$936,3,0))</f>
        <v/>
      </c>
      <c r="E61" s="178"/>
      <c r="F61" s="179"/>
      <c r="G61" s="180"/>
      <c r="H61" s="181" t="str">
        <f>IF(OR($H$6="",$H$7=""),"",IF($B61="","",IF(ISNA(VLOOKUP($B61,'LT01'!$B$11:$M$80,12,FALSE)),"",IF(VLOOKUP($B61,'LT01'!$B$11:$M$80,12,FALSE)="","",VLOOKUP($B61,'LT01'!$B$11:$M$80,12,FALSE)))))</f>
        <v/>
      </c>
      <c r="I61" s="182" t="str">
        <f>IF(OR($H$6="",$H$7=""),"",IF($B61="","",IF(ISNA(VLOOKUP($B61,'LT01'!$B$11:$N$80,13,FALSE)),"",VLOOKUP($B61,'LT01'!$B$11:$N$80,13,FALSE))))</f>
        <v/>
      </c>
      <c r="J61" s="183"/>
      <c r="K61" s="184" t="str">
        <f>IF(OR($H$6="",$H$7=""),"",IF($B61="","",IF(ISNA(VLOOKUP($B61,'LT01'!$B$11:$Q$80,16,FALSE)),"",IF(VLOOKUP($B61,'LT01'!$B$11:$Q$80,16,FALSE)="","",VLOOKUP($B61,'LT01'!$B$11:$Q$80,16,FALSE)))))</f>
        <v/>
      </c>
      <c r="L61" s="185" t="str">
        <f>IF(OR($L$6="",$L$7=""),"",IF($B61="","",IF(ISNA(VLOOKUP($B61,'LT02'!$B$11:$M$80,12,FALSE)),"",IF(VLOOKUP($B61,'LT02'!$B$11:$M$80,12,FALSE)="","",VLOOKUP($B61,'LT02'!$B$11:$M$80,12,FALSE)))))</f>
        <v/>
      </c>
      <c r="M61" s="182" t="str">
        <f>IF(OR($L$6="",$L$7=""),"",IF($B61="","",IF(ISNA(VLOOKUP($B61,'LT02'!$B$11:$N$80,13,FALSE)),"",VLOOKUP($B61,'LT02'!$B$11:$N$80,13,FALSE))))</f>
        <v/>
      </c>
      <c r="N61" s="183"/>
      <c r="O61" s="184" t="str">
        <f>IF(OR($L$6="",$L$7=""),"",IF($B61="","",IF(ISNA(VLOOKUP($B61,'LT02'!$B$11:$Q$80,16,FALSE)),"",VLOOKUP($B61,'LT02'!$B$11:$Q$80,16,FALSE))))</f>
        <v/>
      </c>
      <c r="P61" s="185" t="str">
        <f>IF(OR($P$6="",$P$7=""),"",IF($B61="","",IF(ISNA(VLOOKUP($B61,'LT03'!$B$11:$M$80,12,FALSE)),"",IF(VLOOKUP($B61,'LT03'!$B$11:$M$80,12,FALSE)="","",VLOOKUP($B61,'LT03'!$B$11:$M$80,12,FALSE)))))</f>
        <v/>
      </c>
      <c r="Q61" s="182" t="str">
        <f>IF(OR($P$6="",$P$7=""),"",IF($B61="","",IF(ISNA(VLOOKUP($B61,'LT03'!$B$11:$N$80,13,FALSE)),"",VLOOKUP($B61,'LT03'!$B$11:$N$80,13,FALSE))))</f>
        <v/>
      </c>
      <c r="R61" s="183"/>
      <c r="S61" s="184" t="str">
        <f>IF(OR($P$6="",$P$7=""),"",IF($B61="","",IF(ISNA(VLOOKUP($B61,'LT03'!$B$11:$Q$80,16,FALSE)),"",VLOOKUP($B61,'LT03'!$B$11:$Q$80,16,FALSE))))</f>
        <v/>
      </c>
      <c r="T61" s="185" t="str">
        <f>IF(OR($T$6="",$T$7=""),"",IF($B61="","",IF(ISNA(VLOOKUP($B61,'LT04'!$B$11:$M$80,12,FALSE)),"",IF(VLOOKUP($B61,'LT04'!$B$11:$M$80,12,FALSE)="","",VLOOKUP($B61,'LT04'!$B$11:$M$80,12,FALSE)))))</f>
        <v/>
      </c>
      <c r="U61" s="182" t="str">
        <f>IF(OR($T$6="",$T$7=""),"",IF($B61="","",IF(ISNA(VLOOKUP($B61,'LT04'!$B$11:$N$80,13,FALSE)),"",VLOOKUP($B61,'LT04'!$B$11:$N$80,13,FALSE))))</f>
        <v/>
      </c>
      <c r="V61" s="183"/>
      <c r="W61" s="184" t="str">
        <f>IF(OR($T$6="",$T$7=""),"",IF($B61="","",IF(ISNA(VLOOKUP($B61,'LT04'!$B$11:$Q$80,16,FALSE)),"",VLOOKUP($B61,'LT04'!$B$11:$Q$80,16,FALSE))))</f>
        <v/>
      </c>
      <c r="X61" s="185" t="str">
        <f>IF(OR($X$6="",$X$7=""),"",IF($B61="","",IF(ISNA(VLOOKUP($B61,'LT05'!$B$11:$M$80,12,FALSE)),"",IF(VLOOKUP($B61,'LT05'!$B$11:$M$80,12,FALSE)="","",VLOOKUP($B61,'LT05'!$B$11:$M$80,12,FALSE)))))</f>
        <v/>
      </c>
      <c r="Y61" s="182" t="str">
        <f>IF(OR($X$6="",$X$7=""),"",IF($B61="","",IF(ISNA(VLOOKUP($B61,'LT05'!$B$11:$N$80,13,FALSE)),"",VLOOKUP($B61,'LT05'!$B$11:$N$80,13,FALSE))))</f>
        <v/>
      </c>
      <c r="Z61" s="183"/>
      <c r="AA61" s="184" t="str">
        <f>IF(OR($X$6="",$X$7=""),"",IF($B61="","",IF(ISNA(VLOOKUP($B61,'LT05'!$B$11:$Q$80,16,FALSE)),"",VLOOKUP($B61,'LT05'!$B$11:$Q$80,16,FALSE))))</f>
        <v/>
      </c>
      <c r="AB61" s="185" t="str">
        <f>IF(OR($AB$6="",$AB$7=""),"",IF($B61="","",IF(ISNA(VLOOKUP($B61,'LT06'!$B$11:$M$80,12,FALSE)),"",IF(VLOOKUP($B61,'LT06'!$B$11:$M$80,12,FALSE)="","",VLOOKUP($B61,'LT06'!$B$11:$M$80,12,FALSE)))))</f>
        <v/>
      </c>
      <c r="AC61" s="182" t="str">
        <f>IF(OR($AB$6="",$AB$7=""),"",IF($B61="","",IF(ISNA(VLOOKUP($B61,'LT06'!$B$11:$N$80,13,FALSE)),"",VLOOKUP($B61,'LT06'!$B$11:$N$80,13,FALSE))))</f>
        <v/>
      </c>
      <c r="AD61" s="183"/>
      <c r="AE61" s="184" t="str">
        <f>IF(OR($AB$6="",$AB$7=""),"",IF($B61="","",IF(ISNA(VLOOKUP($B61,'LT06'!$B$11:$Q$80,16,FALSE)),"",VLOOKUP($B61,'LT06'!$B$11:$Q$80,16,FALSE))))</f>
        <v/>
      </c>
      <c r="AF61" s="185" t="str">
        <f>IF(OR($AF$6="",$AF$7=""),"",IF($B61="","",IF(ISNA(VLOOKUP($B61,'LT07'!$B$11:$M$80,12,FALSE)),"",IF(VLOOKUP($B61,'LT07'!$B$11:$M$80,12,FALSE)="","",VLOOKUP($B61,'LT07'!$B$11:$M$80,12,FALSE)))))</f>
        <v/>
      </c>
      <c r="AG61" s="182" t="str">
        <f>IF(OR($AF$6="",$AF$7=""),"",IF($B61="","",IF(ISNA(VLOOKUP($B61,'LT07'!$B$11:$N$80,13,FALSE)),"",VLOOKUP($B61,'LT07'!$B$11:$N$80,13,FALSE))))</f>
        <v/>
      </c>
      <c r="AH61" s="183"/>
      <c r="AI61" s="184" t="str">
        <f>IF(OR($AF$6="",$AF$7=""),"",IF($B61="","",IF(ISNA(VLOOKUP($B61,'LT07'!$B$11:$Q$80,16,FALSE)),"",VLOOKUP($B61,'LT07'!$B$11:$Q$80,16,FALSE))))</f>
        <v/>
      </c>
      <c r="AJ61" s="720"/>
      <c r="AK61" s="182" t="str">
        <f>IF(OR($AJ$6="",$AJ$7=""),"",IF($B61="","",IF(ISNA(VLOOKUP($B61,'DO AN'!$B$11:$L$80,11,FALSE)),"",IF(VLOOKUP($B61,'DO AN'!$B$11:$L$80,11,FALSE)="","",VLOOKUP($B61,'DO AN'!$B$11:$L$80,11,FALSE)))))</f>
        <v/>
      </c>
      <c r="AL61" s="183"/>
      <c r="AM61" s="719"/>
      <c r="AN61" s="720"/>
      <c r="AO61" s="182" t="str">
        <f>IF(OR($AN$6="",$AN$7=""),"",IF($B61="","",IF(ISNA(VLOOKUP($B61,'TH01'!$B$11:$O$80,14,FALSE)),"",VLOOKUP($B61,'TH01'!$B$11:$O$80,14,FALSE))))</f>
        <v/>
      </c>
      <c r="AP61" s="183"/>
      <c r="AQ61" s="719"/>
      <c r="AR61" s="720"/>
      <c r="AS61" s="182" t="str">
        <f>IF(OR($AR$6="",$AR$7=""),"",IF($B61="","",IF(ISNA(VLOOKUP($B61,'TH02'!$B$11:$O$80,14,FALSE)),"",VLOOKUP($B61,'TH02'!$B$11:$O$80,14,FALSE))))</f>
        <v/>
      </c>
      <c r="AT61" s="183"/>
      <c r="AU61" s="719"/>
      <c r="AV61" s="720"/>
      <c r="AW61" s="182" t="str">
        <f>IF(OR($AV$6="",$AV$7=""),"",IF($B61="","",IF(ISNA(VLOOKUP($B61,'TH03'!$B$11:$O$80,14,FALSE)),"",VLOOKUP($B61,'TH03'!$B$11:$O$80,14,FALSE))))</f>
        <v/>
      </c>
      <c r="AX61" s="183"/>
      <c r="AY61" s="719"/>
      <c r="AZ61" s="186" t="str">
        <f t="shared" si="6"/>
        <v/>
      </c>
      <c r="BA61" s="186" t="str">
        <f t="shared" si="7"/>
        <v/>
      </c>
      <c r="BB61" s="187"/>
      <c r="BC61" s="188" t="str">
        <f t="shared" si="8"/>
        <v/>
      </c>
      <c r="BD61" s="188" t="str">
        <f t="shared" si="9"/>
        <v/>
      </c>
      <c r="BE61" s="188" t="str">
        <f t="shared" si="89"/>
        <v/>
      </c>
      <c r="BF61" s="186" t="str">
        <f t="shared" si="90"/>
        <v/>
      </c>
      <c r="BG61" s="548" t="str">
        <f t="shared" si="2"/>
        <v/>
      </c>
      <c r="BH61" s="188" t="str">
        <f t="shared" si="91"/>
        <v/>
      </c>
      <c r="BI61" s="188" t="str">
        <f t="shared" si="10"/>
        <v/>
      </c>
      <c r="BJ61" s="188" t="str">
        <f t="shared" si="11"/>
        <v/>
      </c>
      <c r="BK61" s="186" t="str">
        <f t="shared" si="12"/>
        <v/>
      </c>
      <c r="BL61" s="186" t="str">
        <f t="shared" si="13"/>
        <v/>
      </c>
      <c r="BM61" s="186" t="str">
        <f t="shared" si="14"/>
        <v/>
      </c>
      <c r="BN61" s="186" t="str">
        <f t="shared" si="15"/>
        <v/>
      </c>
      <c r="BO61" s="551" t="str">
        <f t="shared" si="16"/>
        <v/>
      </c>
      <c r="BP61" s="187"/>
      <c r="BQ61" s="691" t="str">
        <f t="shared" si="17"/>
        <v/>
      </c>
      <c r="BR61" s="521" t="str">
        <f t="shared" si="18"/>
        <v/>
      </c>
      <c r="BS61" s="521" t="str">
        <f t="shared" si="19"/>
        <v/>
      </c>
      <c r="BT61" s="521" t="str">
        <f t="shared" si="20"/>
        <v/>
      </c>
      <c r="BU61" s="521" t="str">
        <f t="shared" si="21"/>
        <v/>
      </c>
      <c r="BV61" s="521" t="str">
        <f t="shared" si="22"/>
        <v/>
      </c>
      <c r="BW61" s="521" t="str">
        <f t="shared" si="23"/>
        <v/>
      </c>
      <c r="BX61" s="521" t="str">
        <f t="shared" si="24"/>
        <v/>
      </c>
      <c r="BY61" s="521" t="str">
        <f t="shared" si="25"/>
        <v/>
      </c>
      <c r="BZ61" s="521" t="str">
        <f t="shared" si="26"/>
        <v/>
      </c>
      <c r="CA61" s="521" t="str">
        <f t="shared" si="27"/>
        <v/>
      </c>
      <c r="CB61" s="521" t="str">
        <f t="shared" si="28"/>
        <v/>
      </c>
      <c r="CC61" s="522" t="str">
        <f t="shared" si="29"/>
        <v/>
      </c>
      <c r="CD61" s="521" t="str">
        <f t="shared" si="30"/>
        <v/>
      </c>
      <c r="CE61" s="521" t="str">
        <f t="shared" si="31"/>
        <v/>
      </c>
      <c r="CF61" s="521" t="str">
        <f t="shared" si="32"/>
        <v/>
      </c>
      <c r="CG61" s="521" t="str">
        <f t="shared" si="33"/>
        <v/>
      </c>
      <c r="CH61" s="521" t="str">
        <f t="shared" si="34"/>
        <v/>
      </c>
      <c r="CI61" s="521" t="str">
        <f t="shared" si="35"/>
        <v/>
      </c>
      <c r="CJ61" s="521" t="str">
        <f t="shared" si="36"/>
        <v/>
      </c>
      <c r="CK61" s="521" t="str">
        <f t="shared" si="37"/>
        <v/>
      </c>
      <c r="CL61" s="521" t="str">
        <f t="shared" si="38"/>
        <v/>
      </c>
      <c r="CM61" s="521" t="str">
        <f t="shared" si="39"/>
        <v/>
      </c>
      <c r="CN61" s="521" t="str">
        <f t="shared" si="40"/>
        <v/>
      </c>
      <c r="CO61" s="523" t="str">
        <f t="shared" si="41"/>
        <v/>
      </c>
      <c r="CP61" s="524" t="str">
        <f t="shared" si="42"/>
        <v/>
      </c>
      <c r="CQ61" s="524" t="str">
        <f t="shared" si="43"/>
        <v/>
      </c>
      <c r="CR61" s="524" t="str">
        <f t="shared" si="44"/>
        <v/>
      </c>
      <c r="CS61" s="524" t="str">
        <f t="shared" si="45"/>
        <v/>
      </c>
      <c r="CT61" s="524" t="str">
        <f t="shared" si="46"/>
        <v/>
      </c>
      <c r="CU61" s="524" t="str">
        <f t="shared" si="47"/>
        <v/>
      </c>
      <c r="CV61" s="524" t="str">
        <f t="shared" si="48"/>
        <v/>
      </c>
      <c r="CW61" s="524" t="str">
        <f t="shared" si="49"/>
        <v/>
      </c>
      <c r="CX61" s="524" t="str">
        <f t="shared" si="50"/>
        <v/>
      </c>
      <c r="CY61" s="524" t="str">
        <f t="shared" si="51"/>
        <v/>
      </c>
      <c r="CZ61" s="524" t="str">
        <f t="shared" si="52"/>
        <v/>
      </c>
      <c r="DA61" s="525" t="str">
        <f t="shared" si="92"/>
        <v/>
      </c>
      <c r="DB61" s="182" t="str">
        <f t="shared" si="53"/>
        <v/>
      </c>
      <c r="DC61" s="182" t="str">
        <f t="shared" si="54"/>
        <v/>
      </c>
      <c r="DD61" s="182" t="str">
        <f t="shared" si="55"/>
        <v/>
      </c>
      <c r="DE61" s="182" t="str">
        <f t="shared" si="56"/>
        <v/>
      </c>
      <c r="DF61" s="182" t="str">
        <f t="shared" si="57"/>
        <v/>
      </c>
      <c r="DG61" s="182" t="str">
        <f t="shared" si="58"/>
        <v/>
      </c>
      <c r="DH61" s="182" t="str">
        <f t="shared" si="59"/>
        <v/>
      </c>
      <c r="DI61" s="182" t="str">
        <f t="shared" si="60"/>
        <v/>
      </c>
      <c r="DJ61" s="182" t="str">
        <f t="shared" si="61"/>
        <v/>
      </c>
      <c r="DK61" s="182" t="str">
        <f t="shared" si="62"/>
        <v/>
      </c>
      <c r="DL61" s="536" t="str">
        <f t="shared" si="63"/>
        <v/>
      </c>
      <c r="DM61" s="533" t="str">
        <f t="shared" si="64"/>
        <v/>
      </c>
      <c r="DN61" s="521" t="str">
        <f t="shared" si="65"/>
        <v/>
      </c>
      <c r="DO61" s="521" t="str">
        <f t="shared" si="66"/>
        <v/>
      </c>
      <c r="DP61" s="521" t="str">
        <f t="shared" si="67"/>
        <v/>
      </c>
      <c r="DQ61" s="521" t="str">
        <f t="shared" si="68"/>
        <v/>
      </c>
      <c r="DR61" s="521" t="str">
        <f t="shared" si="69"/>
        <v/>
      </c>
      <c r="DS61" s="521" t="str">
        <f t="shared" si="70"/>
        <v/>
      </c>
      <c r="DT61" s="521" t="str">
        <f t="shared" si="71"/>
        <v/>
      </c>
      <c r="DU61" s="521" t="str">
        <f t="shared" si="72"/>
        <v/>
      </c>
      <c r="DV61" s="521" t="str">
        <f t="shared" si="73"/>
        <v/>
      </c>
      <c r="DW61" s="521" t="str">
        <f t="shared" si="74"/>
        <v/>
      </c>
      <c r="DX61" s="538" t="str">
        <f t="shared" si="75"/>
        <v/>
      </c>
      <c r="DY61" s="540" t="str">
        <f t="shared" si="76"/>
        <v/>
      </c>
      <c r="DZ61" s="540" t="str">
        <f t="shared" si="77"/>
        <v/>
      </c>
      <c r="EA61" s="540" t="str">
        <f t="shared" si="78"/>
        <v/>
      </c>
      <c r="EB61" s="540" t="str">
        <f t="shared" si="79"/>
        <v/>
      </c>
      <c r="EC61" s="540" t="str">
        <f t="shared" si="80"/>
        <v/>
      </c>
      <c r="ED61" s="540" t="str">
        <f t="shared" si="81"/>
        <v/>
      </c>
      <c r="EE61" s="540" t="str">
        <f t="shared" si="82"/>
        <v/>
      </c>
      <c r="EF61" s="540" t="str">
        <f t="shared" si="83"/>
        <v/>
      </c>
      <c r="EG61" s="540" t="str">
        <f t="shared" si="84"/>
        <v/>
      </c>
      <c r="EH61" s="540" t="str">
        <f t="shared" si="85"/>
        <v/>
      </c>
      <c r="EI61" s="540" t="str">
        <f t="shared" si="86"/>
        <v/>
      </c>
      <c r="EJ61" s="545" t="str">
        <f t="shared" si="93"/>
        <v/>
      </c>
      <c r="EK61" s="723" t="str">
        <f t="shared" si="87"/>
        <v/>
      </c>
      <c r="EL61" s="490" t="str">
        <f>IF(B61="","",IF(ISNA(VLOOKUP($B61,'TH-CANHBAO-KQHT-13-14'!$B$2:$I$936,8,0)&lt;&gt;0),VLOOKUP($B61,'TH-CANHBAO-KQHT-13-14'!$B$2:$I$936,8,0),IF(VLOOKUP($B61,'TH-CANHBAO-KQHT-13-14'!$B$2:$I$936,8,0)=0,"",VLOOKUP($B61,'TH-CANHBAO-KQHT-13-14'!$B$2:$I$936,8,0))))</f>
        <v/>
      </c>
      <c r="EM61" s="490" t="str">
        <f>IF($B61="","",IF(ISNA(VLOOKUP($B61,'TH-CANHBAO-KQHT-13-14'!$B$2:$J$936,9,0)&lt;&gt;0),VLOOKUP($B61,'TH-CANHBAO-KQHT-13-14'!$B$2:$J$936,8,0),IF(VLOOKUP($B61,'TH-CANHBAO-KQHT-13-14'!$B$2:$J$936,9,0)=0,"",VLOOKUP($B61,'TH-CANHBAO-KQHT-13-14'!$B$2:$J$936,9,0))))</f>
        <v/>
      </c>
      <c r="EN61" s="490" t="str">
        <f>IF($B61="","",IF($B61=HKI!#REF!,HKI!#REF!,""))</f>
        <v/>
      </c>
      <c r="EO61" s="490" t="str">
        <f t="shared" si="88"/>
        <v/>
      </c>
      <c r="ES61" s="190"/>
    </row>
    <row r="62" spans="1:149" s="211" customFormat="1" ht="30" customHeight="1">
      <c r="A62" s="774" t="str">
        <f>IF($B62="","",SUBTOTAL(3,$B$11:B62))</f>
        <v/>
      </c>
      <c r="B62" s="775"/>
      <c r="C62" s="176" t="str">
        <f>IF($B62="","",VLOOKUP($B62,'DS LOP HKII'!$B$2:$D$936,2,0))</f>
        <v/>
      </c>
      <c r="D62" s="177" t="str">
        <f>IF($B62="","",VLOOKUP($B62,'DS LOP HKII'!$B$2:$D$936,3,0))</f>
        <v/>
      </c>
      <c r="E62" s="178"/>
      <c r="F62" s="179"/>
      <c r="G62" s="180"/>
      <c r="H62" s="181" t="str">
        <f>IF(OR($H$6="",$H$7=""),"",IF($B62="","",IF(ISNA(VLOOKUP($B62,'LT01'!$B$11:$M$80,12,FALSE)),"",IF(VLOOKUP($B62,'LT01'!$B$11:$M$80,12,FALSE)="","",VLOOKUP($B62,'LT01'!$B$11:$M$80,12,FALSE)))))</f>
        <v/>
      </c>
      <c r="I62" s="182" t="str">
        <f>IF(OR($H$6="",$H$7=""),"",IF($B62="","",IF(ISNA(VLOOKUP($B62,'LT01'!$B$11:$N$80,13,FALSE)),"",VLOOKUP($B62,'LT01'!$B$11:$N$80,13,FALSE))))</f>
        <v/>
      </c>
      <c r="J62" s="183"/>
      <c r="K62" s="184" t="str">
        <f>IF(OR($H$6="",$H$7=""),"",IF($B62="","",IF(ISNA(VLOOKUP($B62,'LT01'!$B$11:$Q$80,16,FALSE)),"",IF(VLOOKUP($B62,'LT01'!$B$11:$Q$80,16,FALSE)="","",VLOOKUP($B62,'LT01'!$B$11:$Q$80,16,FALSE)))))</f>
        <v/>
      </c>
      <c r="L62" s="185" t="str">
        <f>IF(OR($L$6="",$L$7=""),"",IF($B62="","",IF(ISNA(VLOOKUP($B62,'LT02'!$B$11:$M$80,12,FALSE)),"",IF(VLOOKUP($B62,'LT02'!$B$11:$M$80,12,FALSE)="","",VLOOKUP($B62,'LT02'!$B$11:$M$80,12,FALSE)))))</f>
        <v/>
      </c>
      <c r="M62" s="182" t="str">
        <f>IF(OR($L$6="",$L$7=""),"",IF($B62="","",IF(ISNA(VLOOKUP($B62,'LT02'!$B$11:$N$80,13,FALSE)),"",VLOOKUP($B62,'LT02'!$B$11:$N$80,13,FALSE))))</f>
        <v/>
      </c>
      <c r="N62" s="183"/>
      <c r="O62" s="184" t="str">
        <f>IF(OR($L$6="",$L$7=""),"",IF($B62="","",IF(ISNA(VLOOKUP($B62,'LT02'!$B$11:$Q$80,16,FALSE)),"",VLOOKUP($B62,'LT02'!$B$11:$Q$80,16,FALSE))))</f>
        <v/>
      </c>
      <c r="P62" s="185" t="str">
        <f>IF(OR($P$6="",$P$7=""),"",IF($B62="","",IF(ISNA(VLOOKUP($B62,'LT03'!$B$11:$M$80,12,FALSE)),"",IF(VLOOKUP($B62,'LT03'!$B$11:$M$80,12,FALSE)="","",VLOOKUP($B62,'LT03'!$B$11:$M$80,12,FALSE)))))</f>
        <v/>
      </c>
      <c r="Q62" s="182" t="str">
        <f>IF(OR($P$6="",$P$7=""),"",IF($B62="","",IF(ISNA(VLOOKUP($B62,'LT03'!$B$11:$N$80,13,FALSE)),"",VLOOKUP($B62,'LT03'!$B$11:$N$80,13,FALSE))))</f>
        <v/>
      </c>
      <c r="R62" s="183"/>
      <c r="S62" s="184" t="str">
        <f>IF(OR($P$6="",$P$7=""),"",IF($B62="","",IF(ISNA(VLOOKUP($B62,'LT03'!$B$11:$Q$80,16,FALSE)),"",VLOOKUP($B62,'LT03'!$B$11:$Q$80,16,FALSE))))</f>
        <v/>
      </c>
      <c r="T62" s="185" t="str">
        <f>IF(OR($T$6="",$T$7=""),"",IF($B62="","",IF(ISNA(VLOOKUP($B62,'LT04'!$B$11:$M$80,12,FALSE)),"",IF(VLOOKUP($B62,'LT04'!$B$11:$M$80,12,FALSE)="","",VLOOKUP($B62,'LT04'!$B$11:$M$80,12,FALSE)))))</f>
        <v/>
      </c>
      <c r="U62" s="182" t="str">
        <f>IF(OR($T$6="",$T$7=""),"",IF($B62="","",IF(ISNA(VLOOKUP($B62,'LT04'!$B$11:$N$80,13,FALSE)),"",VLOOKUP($B62,'LT04'!$B$11:$N$80,13,FALSE))))</f>
        <v/>
      </c>
      <c r="V62" s="183"/>
      <c r="W62" s="184" t="str">
        <f>IF(OR($T$6="",$T$7=""),"",IF($B62="","",IF(ISNA(VLOOKUP($B62,'LT04'!$B$11:$Q$80,16,FALSE)),"",VLOOKUP($B62,'LT04'!$B$11:$Q$80,16,FALSE))))</f>
        <v/>
      </c>
      <c r="X62" s="185" t="str">
        <f>IF(OR($X$6="",$X$7=""),"",IF($B62="","",IF(ISNA(VLOOKUP($B62,'LT05'!$B$11:$M$80,12,FALSE)),"",IF(VLOOKUP($B62,'LT05'!$B$11:$M$80,12,FALSE)="","",VLOOKUP($B62,'LT05'!$B$11:$M$80,12,FALSE)))))</f>
        <v/>
      </c>
      <c r="Y62" s="182" t="str">
        <f>IF(OR($X$6="",$X$7=""),"",IF($B62="","",IF(ISNA(VLOOKUP($B62,'LT05'!$B$11:$N$80,13,FALSE)),"",VLOOKUP($B62,'LT05'!$B$11:$N$80,13,FALSE))))</f>
        <v/>
      </c>
      <c r="Z62" s="183"/>
      <c r="AA62" s="184" t="str">
        <f>IF(OR($X$6="",$X$7=""),"",IF($B62="","",IF(ISNA(VLOOKUP($B62,'LT05'!$B$11:$Q$80,16,FALSE)),"",VLOOKUP($B62,'LT05'!$B$11:$Q$80,16,FALSE))))</f>
        <v/>
      </c>
      <c r="AB62" s="185" t="str">
        <f>IF(OR($AB$6="",$AB$7=""),"",IF($B62="","",IF(ISNA(VLOOKUP($B62,'LT06'!$B$11:$M$80,12,FALSE)),"",IF(VLOOKUP($B62,'LT06'!$B$11:$M$80,12,FALSE)="","",VLOOKUP($B62,'LT06'!$B$11:$M$80,12,FALSE)))))</f>
        <v/>
      </c>
      <c r="AC62" s="182" t="str">
        <f>IF(OR($AB$6="",$AB$7=""),"",IF($B62="","",IF(ISNA(VLOOKUP($B62,'LT06'!$B$11:$N$80,13,FALSE)),"",VLOOKUP($B62,'LT06'!$B$11:$N$80,13,FALSE))))</f>
        <v/>
      </c>
      <c r="AD62" s="183"/>
      <c r="AE62" s="184" t="str">
        <f>IF(OR($AB$6="",$AB$7=""),"",IF($B62="","",IF(ISNA(VLOOKUP($B62,'LT06'!$B$11:$Q$80,16,FALSE)),"",VLOOKUP($B62,'LT06'!$B$11:$Q$80,16,FALSE))))</f>
        <v/>
      </c>
      <c r="AF62" s="185" t="str">
        <f>IF(OR($AF$6="",$AF$7=""),"",IF($B62="","",IF(ISNA(VLOOKUP($B62,'LT07'!$B$11:$M$80,12,FALSE)),"",IF(VLOOKUP($B62,'LT07'!$B$11:$M$80,12,FALSE)="","",VLOOKUP($B62,'LT07'!$B$11:$M$80,12,FALSE)))))</f>
        <v/>
      </c>
      <c r="AG62" s="182" t="str">
        <f>IF(OR($AF$6="",$AF$7=""),"",IF($B62="","",IF(ISNA(VLOOKUP($B62,'LT07'!$B$11:$N$80,13,FALSE)),"",VLOOKUP($B62,'LT07'!$B$11:$N$80,13,FALSE))))</f>
        <v/>
      </c>
      <c r="AH62" s="183"/>
      <c r="AI62" s="184" t="str">
        <f>IF(OR($AF$6="",$AF$7=""),"",IF($B62="","",IF(ISNA(VLOOKUP($B62,'LT07'!$B$11:$Q$80,16,FALSE)),"",VLOOKUP($B62,'LT07'!$B$11:$Q$80,16,FALSE))))</f>
        <v/>
      </c>
      <c r="AJ62" s="720"/>
      <c r="AK62" s="182" t="str">
        <f>IF(OR($AJ$6="",$AJ$7=""),"",IF($B62="","",IF(ISNA(VLOOKUP($B62,'DO AN'!$B$11:$L$80,11,FALSE)),"",IF(VLOOKUP($B62,'DO AN'!$B$11:$L$80,11,FALSE)="","",VLOOKUP($B62,'DO AN'!$B$11:$L$80,11,FALSE)))))</f>
        <v/>
      </c>
      <c r="AL62" s="183"/>
      <c r="AM62" s="719"/>
      <c r="AN62" s="720"/>
      <c r="AO62" s="182" t="str">
        <f>IF(OR($AN$6="",$AN$7=""),"",IF($B62="","",IF(ISNA(VLOOKUP($B62,'TH01'!$B$11:$O$80,14,FALSE)),"",VLOOKUP($B62,'TH01'!$B$11:$O$80,14,FALSE))))</f>
        <v/>
      </c>
      <c r="AP62" s="183"/>
      <c r="AQ62" s="719"/>
      <c r="AR62" s="720"/>
      <c r="AS62" s="182" t="str">
        <f>IF(OR($AR$6="",$AR$7=""),"",IF($B62="","",IF(ISNA(VLOOKUP($B62,'TH02'!$B$11:$O$80,14,FALSE)),"",VLOOKUP($B62,'TH02'!$B$11:$O$80,14,FALSE))))</f>
        <v/>
      </c>
      <c r="AT62" s="183"/>
      <c r="AU62" s="719"/>
      <c r="AV62" s="720"/>
      <c r="AW62" s="182" t="str">
        <f>IF(OR($AV$6="",$AV$7=""),"",IF($B62="","",IF(ISNA(VLOOKUP($B62,'TH03'!$B$11:$O$80,14,FALSE)),"",VLOOKUP($B62,'TH03'!$B$11:$O$80,14,FALSE))))</f>
        <v/>
      </c>
      <c r="AX62" s="183"/>
      <c r="AY62" s="719"/>
      <c r="AZ62" s="186" t="str">
        <f t="shared" si="6"/>
        <v/>
      </c>
      <c r="BA62" s="186" t="str">
        <f t="shared" si="7"/>
        <v/>
      </c>
      <c r="BB62" s="187"/>
      <c r="BC62" s="188" t="str">
        <f t="shared" si="8"/>
        <v/>
      </c>
      <c r="BD62" s="188" t="str">
        <f t="shared" si="9"/>
        <v/>
      </c>
      <c r="BE62" s="188" t="str">
        <f t="shared" si="89"/>
        <v/>
      </c>
      <c r="BF62" s="186" t="str">
        <f t="shared" si="90"/>
        <v/>
      </c>
      <c r="BG62" s="548" t="str">
        <f t="shared" si="2"/>
        <v/>
      </c>
      <c r="BH62" s="188" t="str">
        <f t="shared" si="91"/>
        <v/>
      </c>
      <c r="BI62" s="188" t="str">
        <f t="shared" si="10"/>
        <v/>
      </c>
      <c r="BJ62" s="188" t="str">
        <f t="shared" si="11"/>
        <v/>
      </c>
      <c r="BK62" s="186" t="str">
        <f t="shared" si="12"/>
        <v/>
      </c>
      <c r="BL62" s="186" t="str">
        <f t="shared" si="13"/>
        <v/>
      </c>
      <c r="BM62" s="186" t="str">
        <f t="shared" si="14"/>
        <v/>
      </c>
      <c r="BN62" s="186" t="str">
        <f t="shared" si="15"/>
        <v/>
      </c>
      <c r="BO62" s="551" t="str">
        <f t="shared" si="16"/>
        <v/>
      </c>
      <c r="BP62" s="187"/>
      <c r="BQ62" s="691" t="str">
        <f t="shared" si="17"/>
        <v/>
      </c>
      <c r="BR62" s="521" t="str">
        <f t="shared" si="18"/>
        <v/>
      </c>
      <c r="BS62" s="521" t="str">
        <f t="shared" si="19"/>
        <v/>
      </c>
      <c r="BT62" s="521" t="str">
        <f t="shared" si="20"/>
        <v/>
      </c>
      <c r="BU62" s="521" t="str">
        <f t="shared" si="21"/>
        <v/>
      </c>
      <c r="BV62" s="521" t="str">
        <f t="shared" si="22"/>
        <v/>
      </c>
      <c r="BW62" s="521" t="str">
        <f t="shared" si="23"/>
        <v/>
      </c>
      <c r="BX62" s="521" t="str">
        <f t="shared" si="24"/>
        <v/>
      </c>
      <c r="BY62" s="521" t="str">
        <f t="shared" si="25"/>
        <v/>
      </c>
      <c r="BZ62" s="521" t="str">
        <f t="shared" si="26"/>
        <v/>
      </c>
      <c r="CA62" s="521" t="str">
        <f t="shared" si="27"/>
        <v/>
      </c>
      <c r="CB62" s="521" t="str">
        <f t="shared" si="28"/>
        <v/>
      </c>
      <c r="CC62" s="522" t="str">
        <f t="shared" si="29"/>
        <v/>
      </c>
      <c r="CD62" s="521" t="str">
        <f t="shared" si="30"/>
        <v/>
      </c>
      <c r="CE62" s="521" t="str">
        <f t="shared" si="31"/>
        <v/>
      </c>
      <c r="CF62" s="521" t="str">
        <f t="shared" si="32"/>
        <v/>
      </c>
      <c r="CG62" s="521" t="str">
        <f t="shared" si="33"/>
        <v/>
      </c>
      <c r="CH62" s="521" t="str">
        <f t="shared" si="34"/>
        <v/>
      </c>
      <c r="CI62" s="521" t="str">
        <f t="shared" si="35"/>
        <v/>
      </c>
      <c r="CJ62" s="521" t="str">
        <f t="shared" si="36"/>
        <v/>
      </c>
      <c r="CK62" s="521" t="str">
        <f t="shared" si="37"/>
        <v/>
      </c>
      <c r="CL62" s="521" t="str">
        <f t="shared" si="38"/>
        <v/>
      </c>
      <c r="CM62" s="521" t="str">
        <f t="shared" si="39"/>
        <v/>
      </c>
      <c r="CN62" s="521" t="str">
        <f t="shared" si="40"/>
        <v/>
      </c>
      <c r="CO62" s="523" t="str">
        <f t="shared" si="41"/>
        <v/>
      </c>
      <c r="CP62" s="524" t="str">
        <f t="shared" si="42"/>
        <v/>
      </c>
      <c r="CQ62" s="524" t="str">
        <f t="shared" si="43"/>
        <v/>
      </c>
      <c r="CR62" s="524" t="str">
        <f t="shared" si="44"/>
        <v/>
      </c>
      <c r="CS62" s="524" t="str">
        <f t="shared" si="45"/>
        <v/>
      </c>
      <c r="CT62" s="524" t="str">
        <f t="shared" si="46"/>
        <v/>
      </c>
      <c r="CU62" s="524" t="str">
        <f t="shared" si="47"/>
        <v/>
      </c>
      <c r="CV62" s="524" t="str">
        <f t="shared" si="48"/>
        <v/>
      </c>
      <c r="CW62" s="524" t="str">
        <f t="shared" si="49"/>
        <v/>
      </c>
      <c r="CX62" s="524" t="str">
        <f t="shared" si="50"/>
        <v/>
      </c>
      <c r="CY62" s="524" t="str">
        <f t="shared" si="51"/>
        <v/>
      </c>
      <c r="CZ62" s="524" t="str">
        <f t="shared" si="52"/>
        <v/>
      </c>
      <c r="DA62" s="525" t="str">
        <f t="shared" si="92"/>
        <v/>
      </c>
      <c r="DB62" s="182" t="str">
        <f t="shared" si="53"/>
        <v/>
      </c>
      <c r="DC62" s="182" t="str">
        <f t="shared" si="54"/>
        <v/>
      </c>
      <c r="DD62" s="182" t="str">
        <f t="shared" si="55"/>
        <v/>
      </c>
      <c r="DE62" s="182" t="str">
        <f t="shared" si="56"/>
        <v/>
      </c>
      <c r="DF62" s="182" t="str">
        <f t="shared" si="57"/>
        <v/>
      </c>
      <c r="DG62" s="182" t="str">
        <f t="shared" si="58"/>
        <v/>
      </c>
      <c r="DH62" s="182" t="str">
        <f t="shared" si="59"/>
        <v/>
      </c>
      <c r="DI62" s="182" t="str">
        <f t="shared" si="60"/>
        <v/>
      </c>
      <c r="DJ62" s="182" t="str">
        <f t="shared" si="61"/>
        <v/>
      </c>
      <c r="DK62" s="182" t="str">
        <f t="shared" si="62"/>
        <v/>
      </c>
      <c r="DL62" s="536" t="str">
        <f t="shared" si="63"/>
        <v/>
      </c>
      <c r="DM62" s="533" t="str">
        <f t="shared" si="64"/>
        <v/>
      </c>
      <c r="DN62" s="521" t="str">
        <f t="shared" si="65"/>
        <v/>
      </c>
      <c r="DO62" s="521" t="str">
        <f t="shared" si="66"/>
        <v/>
      </c>
      <c r="DP62" s="521" t="str">
        <f t="shared" si="67"/>
        <v/>
      </c>
      <c r="DQ62" s="521" t="str">
        <f t="shared" si="68"/>
        <v/>
      </c>
      <c r="DR62" s="521" t="str">
        <f t="shared" si="69"/>
        <v/>
      </c>
      <c r="DS62" s="521" t="str">
        <f t="shared" si="70"/>
        <v/>
      </c>
      <c r="DT62" s="521" t="str">
        <f t="shared" si="71"/>
        <v/>
      </c>
      <c r="DU62" s="521" t="str">
        <f t="shared" si="72"/>
        <v/>
      </c>
      <c r="DV62" s="521" t="str">
        <f t="shared" si="73"/>
        <v/>
      </c>
      <c r="DW62" s="521" t="str">
        <f t="shared" si="74"/>
        <v/>
      </c>
      <c r="DX62" s="538" t="str">
        <f t="shared" si="75"/>
        <v/>
      </c>
      <c r="DY62" s="540" t="str">
        <f t="shared" si="76"/>
        <v/>
      </c>
      <c r="DZ62" s="540" t="str">
        <f t="shared" si="77"/>
        <v/>
      </c>
      <c r="EA62" s="540" t="str">
        <f t="shared" si="78"/>
        <v/>
      </c>
      <c r="EB62" s="540" t="str">
        <f t="shared" si="79"/>
        <v/>
      </c>
      <c r="EC62" s="540" t="str">
        <f t="shared" si="80"/>
        <v/>
      </c>
      <c r="ED62" s="540" t="str">
        <f t="shared" si="81"/>
        <v/>
      </c>
      <c r="EE62" s="540" t="str">
        <f t="shared" si="82"/>
        <v/>
      </c>
      <c r="EF62" s="540" t="str">
        <f t="shared" si="83"/>
        <v/>
      </c>
      <c r="EG62" s="540" t="str">
        <f t="shared" si="84"/>
        <v/>
      </c>
      <c r="EH62" s="540" t="str">
        <f t="shared" si="85"/>
        <v/>
      </c>
      <c r="EI62" s="540" t="str">
        <f t="shared" si="86"/>
        <v/>
      </c>
      <c r="EJ62" s="545" t="str">
        <f t="shared" si="93"/>
        <v/>
      </c>
      <c r="EK62" s="723" t="str">
        <f t="shared" si="87"/>
        <v/>
      </c>
      <c r="EL62" s="490" t="str">
        <f>IF(B62="","",IF(ISNA(VLOOKUP($B62,'TH-CANHBAO-KQHT-13-14'!$B$2:$I$936,8,0)&lt;&gt;0),VLOOKUP($B62,'TH-CANHBAO-KQHT-13-14'!$B$2:$I$936,8,0),IF(VLOOKUP($B62,'TH-CANHBAO-KQHT-13-14'!$B$2:$I$936,8,0)=0,"",VLOOKUP($B62,'TH-CANHBAO-KQHT-13-14'!$B$2:$I$936,8,0))))</f>
        <v/>
      </c>
      <c r="EM62" s="490" t="str">
        <f>IF($B62="","",IF(ISNA(VLOOKUP($B62,'TH-CANHBAO-KQHT-13-14'!$B$2:$J$936,9,0)&lt;&gt;0),VLOOKUP($B62,'TH-CANHBAO-KQHT-13-14'!$B$2:$J$936,8,0),IF(VLOOKUP($B62,'TH-CANHBAO-KQHT-13-14'!$B$2:$J$936,9,0)=0,"",VLOOKUP($B62,'TH-CANHBAO-KQHT-13-14'!$B$2:$J$936,9,0))))</f>
        <v/>
      </c>
      <c r="EN62" s="490" t="str">
        <f>IF($B62="","",IF($B62=HKI!#REF!,HKI!#REF!,""))</f>
        <v/>
      </c>
      <c r="EO62" s="490" t="str">
        <f t="shared" si="88"/>
        <v/>
      </c>
      <c r="ES62" s="190"/>
    </row>
    <row r="63" spans="1:149" s="211" customFormat="1" ht="30" customHeight="1">
      <c r="A63" s="774" t="str">
        <f>IF($B63="","",SUBTOTAL(3,$B$11:B63))</f>
        <v/>
      </c>
      <c r="B63" s="775"/>
      <c r="C63" s="176" t="str">
        <f>IF($B63="","",VLOOKUP($B63,'DS LOP HKII'!$B$2:$D$936,2,0))</f>
        <v/>
      </c>
      <c r="D63" s="177" t="str">
        <f>IF($B63="","",VLOOKUP($B63,'DS LOP HKII'!$B$2:$D$936,3,0))</f>
        <v/>
      </c>
      <c r="E63" s="178"/>
      <c r="F63" s="179"/>
      <c r="G63" s="180"/>
      <c r="H63" s="181" t="str">
        <f>IF(OR($H$6="",$H$7=""),"",IF($B63="","",IF(ISNA(VLOOKUP($B63,'LT01'!$B$11:$M$80,12,FALSE)),"",IF(VLOOKUP($B63,'LT01'!$B$11:$M$80,12,FALSE)="","",VLOOKUP($B63,'LT01'!$B$11:$M$80,12,FALSE)))))</f>
        <v/>
      </c>
      <c r="I63" s="182" t="str">
        <f>IF(OR($H$6="",$H$7=""),"",IF($B63="","",IF(ISNA(VLOOKUP($B63,'LT01'!$B$11:$N$80,13,FALSE)),"",VLOOKUP($B63,'LT01'!$B$11:$N$80,13,FALSE))))</f>
        <v/>
      </c>
      <c r="J63" s="183"/>
      <c r="K63" s="184" t="str">
        <f>IF(OR($H$6="",$H$7=""),"",IF($B63="","",IF(ISNA(VLOOKUP($B63,'LT01'!$B$11:$Q$80,16,FALSE)),"",IF(VLOOKUP($B63,'LT01'!$B$11:$Q$80,16,FALSE)="","",VLOOKUP($B63,'LT01'!$B$11:$Q$80,16,FALSE)))))</f>
        <v/>
      </c>
      <c r="L63" s="185" t="str">
        <f>IF(OR($L$6="",$L$7=""),"",IF($B63="","",IF(ISNA(VLOOKUP($B63,'LT02'!$B$11:$M$80,12,FALSE)),"",IF(VLOOKUP($B63,'LT02'!$B$11:$M$80,12,FALSE)="","",VLOOKUP($B63,'LT02'!$B$11:$M$80,12,FALSE)))))</f>
        <v/>
      </c>
      <c r="M63" s="182" t="str">
        <f>IF(OR($L$6="",$L$7=""),"",IF($B63="","",IF(ISNA(VLOOKUP($B63,'LT02'!$B$11:$N$80,13,FALSE)),"",VLOOKUP($B63,'LT02'!$B$11:$N$80,13,FALSE))))</f>
        <v/>
      </c>
      <c r="N63" s="183"/>
      <c r="O63" s="184" t="str">
        <f>IF(OR($L$6="",$L$7=""),"",IF($B63="","",IF(ISNA(VLOOKUP($B63,'LT02'!$B$11:$Q$80,16,FALSE)),"",VLOOKUP($B63,'LT02'!$B$11:$Q$80,16,FALSE))))</f>
        <v/>
      </c>
      <c r="P63" s="185" t="str">
        <f>IF(OR($P$6="",$P$7=""),"",IF($B63="","",IF(ISNA(VLOOKUP($B63,'LT03'!$B$11:$M$80,12,FALSE)),"",IF(VLOOKUP($B63,'LT03'!$B$11:$M$80,12,FALSE)="","",VLOOKUP($B63,'LT03'!$B$11:$M$80,12,FALSE)))))</f>
        <v/>
      </c>
      <c r="Q63" s="182" t="str">
        <f>IF(OR($P$6="",$P$7=""),"",IF($B63="","",IF(ISNA(VLOOKUP($B63,'LT03'!$B$11:$N$80,13,FALSE)),"",VLOOKUP($B63,'LT03'!$B$11:$N$80,13,FALSE))))</f>
        <v/>
      </c>
      <c r="R63" s="183"/>
      <c r="S63" s="184" t="str">
        <f>IF(OR($P$6="",$P$7=""),"",IF($B63="","",IF(ISNA(VLOOKUP($B63,'LT03'!$B$11:$Q$80,16,FALSE)),"",VLOOKUP($B63,'LT03'!$B$11:$Q$80,16,FALSE))))</f>
        <v/>
      </c>
      <c r="T63" s="185" t="str">
        <f>IF(OR($T$6="",$T$7=""),"",IF($B63="","",IF(ISNA(VLOOKUP($B63,'LT04'!$B$11:$M$80,12,FALSE)),"",IF(VLOOKUP($B63,'LT04'!$B$11:$M$80,12,FALSE)="","",VLOOKUP($B63,'LT04'!$B$11:$M$80,12,FALSE)))))</f>
        <v/>
      </c>
      <c r="U63" s="182" t="str">
        <f>IF(OR($T$6="",$T$7=""),"",IF($B63="","",IF(ISNA(VLOOKUP($B63,'LT04'!$B$11:$N$80,13,FALSE)),"",VLOOKUP($B63,'LT04'!$B$11:$N$80,13,FALSE))))</f>
        <v/>
      </c>
      <c r="V63" s="183"/>
      <c r="W63" s="184" t="str">
        <f>IF(OR($T$6="",$T$7=""),"",IF($B63="","",IF(ISNA(VLOOKUP($B63,'LT04'!$B$11:$Q$80,16,FALSE)),"",VLOOKUP($B63,'LT04'!$B$11:$Q$80,16,FALSE))))</f>
        <v/>
      </c>
      <c r="X63" s="185" t="str">
        <f>IF(OR($X$6="",$X$7=""),"",IF($B63="","",IF(ISNA(VLOOKUP($B63,'LT05'!$B$11:$M$80,12,FALSE)),"",IF(VLOOKUP($B63,'LT05'!$B$11:$M$80,12,FALSE)="","",VLOOKUP($B63,'LT05'!$B$11:$M$80,12,FALSE)))))</f>
        <v/>
      </c>
      <c r="Y63" s="182" t="str">
        <f>IF(OR($X$6="",$X$7=""),"",IF($B63="","",IF(ISNA(VLOOKUP($B63,'LT05'!$B$11:$N$80,13,FALSE)),"",VLOOKUP($B63,'LT05'!$B$11:$N$80,13,FALSE))))</f>
        <v/>
      </c>
      <c r="Z63" s="183"/>
      <c r="AA63" s="184" t="str">
        <f>IF(OR($X$6="",$X$7=""),"",IF($B63="","",IF(ISNA(VLOOKUP($B63,'LT05'!$B$11:$Q$80,16,FALSE)),"",VLOOKUP($B63,'LT05'!$B$11:$Q$80,16,FALSE))))</f>
        <v/>
      </c>
      <c r="AB63" s="185" t="str">
        <f>IF(OR($AB$6="",$AB$7=""),"",IF($B63="","",IF(ISNA(VLOOKUP($B63,'LT06'!$B$11:$M$80,12,FALSE)),"",IF(VLOOKUP($B63,'LT06'!$B$11:$M$80,12,FALSE)="","",VLOOKUP($B63,'LT06'!$B$11:$M$80,12,FALSE)))))</f>
        <v/>
      </c>
      <c r="AC63" s="182" t="str">
        <f>IF(OR($AB$6="",$AB$7=""),"",IF($B63="","",IF(ISNA(VLOOKUP($B63,'LT06'!$B$11:$N$80,13,FALSE)),"",VLOOKUP($B63,'LT06'!$B$11:$N$80,13,FALSE))))</f>
        <v/>
      </c>
      <c r="AD63" s="183"/>
      <c r="AE63" s="184" t="str">
        <f>IF(OR($AB$6="",$AB$7=""),"",IF($B63="","",IF(ISNA(VLOOKUP($B63,'LT06'!$B$11:$Q$80,16,FALSE)),"",VLOOKUP($B63,'LT06'!$B$11:$Q$80,16,FALSE))))</f>
        <v/>
      </c>
      <c r="AF63" s="185" t="str">
        <f>IF(OR($AF$6="",$AF$7=""),"",IF($B63="","",IF(ISNA(VLOOKUP($B63,'LT07'!$B$11:$M$80,12,FALSE)),"",IF(VLOOKUP($B63,'LT07'!$B$11:$M$80,12,FALSE)="","",VLOOKUP($B63,'LT07'!$B$11:$M$80,12,FALSE)))))</f>
        <v/>
      </c>
      <c r="AG63" s="182" t="str">
        <f>IF(OR($AF$6="",$AF$7=""),"",IF($B63="","",IF(ISNA(VLOOKUP($B63,'LT07'!$B$11:$N$80,13,FALSE)),"",VLOOKUP($B63,'LT07'!$B$11:$N$80,13,FALSE))))</f>
        <v/>
      </c>
      <c r="AH63" s="183"/>
      <c r="AI63" s="184" t="str">
        <f>IF(OR($AF$6="",$AF$7=""),"",IF($B63="","",IF(ISNA(VLOOKUP($B63,'LT07'!$B$11:$Q$80,16,FALSE)),"",VLOOKUP($B63,'LT07'!$B$11:$Q$80,16,FALSE))))</f>
        <v/>
      </c>
      <c r="AJ63" s="720"/>
      <c r="AK63" s="182" t="str">
        <f>IF(OR($AJ$6="",$AJ$7=""),"",IF($B63="","",IF(ISNA(VLOOKUP($B63,'DO AN'!$B$11:$L$80,11,FALSE)),"",IF(VLOOKUP($B63,'DO AN'!$B$11:$L$80,11,FALSE)="","",VLOOKUP($B63,'DO AN'!$B$11:$L$80,11,FALSE)))))</f>
        <v/>
      </c>
      <c r="AL63" s="183"/>
      <c r="AM63" s="719"/>
      <c r="AN63" s="720"/>
      <c r="AO63" s="182" t="str">
        <f>IF(OR($AN$6="",$AN$7=""),"",IF($B63="","",IF(ISNA(VLOOKUP($B63,'TH01'!$B$11:$O$80,14,FALSE)),"",VLOOKUP($B63,'TH01'!$B$11:$O$80,14,FALSE))))</f>
        <v/>
      </c>
      <c r="AP63" s="183"/>
      <c r="AQ63" s="719"/>
      <c r="AR63" s="720"/>
      <c r="AS63" s="182" t="str">
        <f>IF(OR($AR$6="",$AR$7=""),"",IF($B63="","",IF(ISNA(VLOOKUP($B63,'TH02'!$B$11:$O$80,14,FALSE)),"",VLOOKUP($B63,'TH02'!$B$11:$O$80,14,FALSE))))</f>
        <v/>
      </c>
      <c r="AT63" s="183"/>
      <c r="AU63" s="719"/>
      <c r="AV63" s="720"/>
      <c r="AW63" s="182" t="str">
        <f>IF(OR($AV$6="",$AV$7=""),"",IF($B63="","",IF(ISNA(VLOOKUP($B63,'TH03'!$B$11:$O$80,14,FALSE)),"",VLOOKUP($B63,'TH03'!$B$11:$O$80,14,FALSE))))</f>
        <v/>
      </c>
      <c r="AX63" s="183"/>
      <c r="AY63" s="719"/>
      <c r="AZ63" s="186" t="str">
        <f t="shared" si="6"/>
        <v/>
      </c>
      <c r="BA63" s="186" t="str">
        <f t="shared" si="7"/>
        <v/>
      </c>
      <c r="BB63" s="187"/>
      <c r="BC63" s="188" t="str">
        <f t="shared" si="8"/>
        <v/>
      </c>
      <c r="BD63" s="188" t="str">
        <f t="shared" si="9"/>
        <v/>
      </c>
      <c r="BE63" s="188" t="str">
        <f t="shared" si="89"/>
        <v/>
      </c>
      <c r="BF63" s="186" t="str">
        <f t="shared" si="90"/>
        <v/>
      </c>
      <c r="BG63" s="548" t="str">
        <f t="shared" si="2"/>
        <v/>
      </c>
      <c r="BH63" s="188" t="str">
        <f t="shared" si="91"/>
        <v/>
      </c>
      <c r="BI63" s="188" t="str">
        <f t="shared" si="10"/>
        <v/>
      </c>
      <c r="BJ63" s="188" t="str">
        <f t="shared" si="11"/>
        <v/>
      </c>
      <c r="BK63" s="186" t="str">
        <f t="shared" si="12"/>
        <v/>
      </c>
      <c r="BL63" s="186" t="str">
        <f t="shared" si="13"/>
        <v/>
      </c>
      <c r="BM63" s="186" t="str">
        <f t="shared" si="14"/>
        <v/>
      </c>
      <c r="BN63" s="186" t="str">
        <f t="shared" si="15"/>
        <v/>
      </c>
      <c r="BO63" s="551" t="str">
        <f t="shared" si="16"/>
        <v/>
      </c>
      <c r="BP63" s="187"/>
      <c r="BQ63" s="691" t="str">
        <f t="shared" si="17"/>
        <v/>
      </c>
      <c r="BR63" s="521" t="str">
        <f t="shared" si="18"/>
        <v/>
      </c>
      <c r="BS63" s="521" t="str">
        <f t="shared" si="19"/>
        <v/>
      </c>
      <c r="BT63" s="521" t="str">
        <f t="shared" si="20"/>
        <v/>
      </c>
      <c r="BU63" s="521" t="str">
        <f t="shared" si="21"/>
        <v/>
      </c>
      <c r="BV63" s="521" t="str">
        <f t="shared" si="22"/>
        <v/>
      </c>
      <c r="BW63" s="521" t="str">
        <f t="shared" si="23"/>
        <v/>
      </c>
      <c r="BX63" s="521" t="str">
        <f t="shared" si="24"/>
        <v/>
      </c>
      <c r="BY63" s="521" t="str">
        <f t="shared" si="25"/>
        <v/>
      </c>
      <c r="BZ63" s="521" t="str">
        <f t="shared" si="26"/>
        <v/>
      </c>
      <c r="CA63" s="521" t="str">
        <f t="shared" si="27"/>
        <v/>
      </c>
      <c r="CB63" s="521" t="str">
        <f t="shared" si="28"/>
        <v/>
      </c>
      <c r="CC63" s="522" t="str">
        <f t="shared" si="29"/>
        <v/>
      </c>
      <c r="CD63" s="521" t="str">
        <f t="shared" si="30"/>
        <v/>
      </c>
      <c r="CE63" s="521" t="str">
        <f t="shared" si="31"/>
        <v/>
      </c>
      <c r="CF63" s="521" t="str">
        <f t="shared" si="32"/>
        <v/>
      </c>
      <c r="CG63" s="521" t="str">
        <f t="shared" si="33"/>
        <v/>
      </c>
      <c r="CH63" s="521" t="str">
        <f t="shared" si="34"/>
        <v/>
      </c>
      <c r="CI63" s="521" t="str">
        <f t="shared" si="35"/>
        <v/>
      </c>
      <c r="CJ63" s="521" t="str">
        <f t="shared" si="36"/>
        <v/>
      </c>
      <c r="CK63" s="521" t="str">
        <f t="shared" si="37"/>
        <v/>
      </c>
      <c r="CL63" s="521" t="str">
        <f t="shared" si="38"/>
        <v/>
      </c>
      <c r="CM63" s="521" t="str">
        <f t="shared" si="39"/>
        <v/>
      </c>
      <c r="CN63" s="521" t="str">
        <f t="shared" si="40"/>
        <v/>
      </c>
      <c r="CO63" s="523" t="str">
        <f t="shared" si="41"/>
        <v/>
      </c>
      <c r="CP63" s="524" t="str">
        <f t="shared" si="42"/>
        <v/>
      </c>
      <c r="CQ63" s="524" t="str">
        <f t="shared" si="43"/>
        <v/>
      </c>
      <c r="CR63" s="524" t="str">
        <f t="shared" si="44"/>
        <v/>
      </c>
      <c r="CS63" s="524" t="str">
        <f t="shared" si="45"/>
        <v/>
      </c>
      <c r="CT63" s="524" t="str">
        <f t="shared" si="46"/>
        <v/>
      </c>
      <c r="CU63" s="524" t="str">
        <f t="shared" si="47"/>
        <v/>
      </c>
      <c r="CV63" s="524" t="str">
        <f t="shared" si="48"/>
        <v/>
      </c>
      <c r="CW63" s="524" t="str">
        <f t="shared" si="49"/>
        <v/>
      </c>
      <c r="CX63" s="524" t="str">
        <f t="shared" si="50"/>
        <v/>
      </c>
      <c r="CY63" s="524" t="str">
        <f t="shared" si="51"/>
        <v/>
      </c>
      <c r="CZ63" s="524" t="str">
        <f t="shared" si="52"/>
        <v/>
      </c>
      <c r="DA63" s="525" t="str">
        <f t="shared" si="92"/>
        <v/>
      </c>
      <c r="DB63" s="182" t="str">
        <f>IF($K63="","",$K63)</f>
        <v/>
      </c>
      <c r="DC63" s="182" t="str">
        <f>IF($O63="","",$O63)</f>
        <v/>
      </c>
      <c r="DD63" s="182" t="str">
        <f>IF($S63="","",$S63)</f>
        <v/>
      </c>
      <c r="DE63" s="182" t="str">
        <f>IF($W63="","",$W63)</f>
        <v/>
      </c>
      <c r="DF63" s="182" t="str">
        <f>IF($AA63="","",$AA63)</f>
        <v/>
      </c>
      <c r="DG63" s="182" t="str">
        <f>IF($AE63="","",$AE63)</f>
        <v/>
      </c>
      <c r="DH63" s="182" t="str">
        <f>IF($AI63="","",$AI63)</f>
        <v/>
      </c>
      <c r="DI63" s="182" t="str">
        <f>IF($AM63="","",$AM63)</f>
        <v/>
      </c>
      <c r="DJ63" s="182" t="str">
        <f>IF($AQ63="","",$AQ63)</f>
        <v/>
      </c>
      <c r="DK63" s="182" t="str">
        <f>IF($AU63="","",$AU63)</f>
        <v/>
      </c>
      <c r="DL63" s="536" t="str">
        <f>IF($AY63="","",$AY63)</f>
        <v/>
      </c>
      <c r="DM63" s="533" t="str">
        <f t="shared" si="64"/>
        <v/>
      </c>
      <c r="DN63" s="521" t="str">
        <f t="shared" si="65"/>
        <v/>
      </c>
      <c r="DO63" s="521" t="str">
        <f t="shared" si="66"/>
        <v/>
      </c>
      <c r="DP63" s="521" t="str">
        <f t="shared" si="67"/>
        <v/>
      </c>
      <c r="DQ63" s="521" t="str">
        <f t="shared" si="68"/>
        <v/>
      </c>
      <c r="DR63" s="521" t="str">
        <f t="shared" si="69"/>
        <v/>
      </c>
      <c r="DS63" s="521" t="str">
        <f t="shared" si="70"/>
        <v/>
      </c>
      <c r="DT63" s="521" t="str">
        <f t="shared" si="71"/>
        <v/>
      </c>
      <c r="DU63" s="521" t="str">
        <f t="shared" si="72"/>
        <v/>
      </c>
      <c r="DV63" s="521" t="str">
        <f t="shared" si="73"/>
        <v/>
      </c>
      <c r="DW63" s="521" t="str">
        <f t="shared" si="74"/>
        <v/>
      </c>
      <c r="DX63" s="538" t="str">
        <f t="shared" si="75"/>
        <v/>
      </c>
      <c r="DY63" s="540" t="str">
        <f t="shared" si="76"/>
        <v/>
      </c>
      <c r="DZ63" s="540" t="str">
        <f t="shared" si="77"/>
        <v/>
      </c>
      <c r="EA63" s="540" t="str">
        <f t="shared" si="78"/>
        <v/>
      </c>
      <c r="EB63" s="540" t="str">
        <f t="shared" si="79"/>
        <v/>
      </c>
      <c r="EC63" s="540" t="str">
        <f t="shared" si="80"/>
        <v/>
      </c>
      <c r="ED63" s="540" t="str">
        <f t="shared" si="81"/>
        <v/>
      </c>
      <c r="EE63" s="540" t="str">
        <f t="shared" si="82"/>
        <v/>
      </c>
      <c r="EF63" s="540" t="str">
        <f t="shared" si="83"/>
        <v/>
      </c>
      <c r="EG63" s="540" t="str">
        <f t="shared" si="84"/>
        <v/>
      </c>
      <c r="EH63" s="540" t="str">
        <f t="shared" si="85"/>
        <v/>
      </c>
      <c r="EI63" s="540" t="str">
        <f t="shared" si="86"/>
        <v/>
      </c>
      <c r="EJ63" s="545" t="str">
        <f t="shared" si="93"/>
        <v/>
      </c>
      <c r="EK63" s="723" t="str">
        <f t="shared" si="87"/>
        <v/>
      </c>
      <c r="EL63" s="490" t="str">
        <f>IF(B63="","",IF(ISNA(VLOOKUP($B63,'TH-CANHBAO-KQHT-13-14'!$B$2:$I$936,8,0)&lt;&gt;0),VLOOKUP($B63,'TH-CANHBAO-KQHT-13-14'!$B$2:$I$936,8,0),IF(VLOOKUP($B63,'TH-CANHBAO-KQHT-13-14'!$B$2:$I$936,8,0)=0,"",VLOOKUP($B63,'TH-CANHBAO-KQHT-13-14'!$B$2:$I$936,8,0))))</f>
        <v/>
      </c>
      <c r="EM63" s="490" t="str">
        <f>IF($B63="","",IF(ISNA(VLOOKUP($B63,'TH-CANHBAO-KQHT-13-14'!$B$2:$J$936,9,0)&lt;&gt;0),VLOOKUP($B63,'TH-CANHBAO-KQHT-13-14'!$B$2:$J$936,8,0),IF(VLOOKUP($B63,'TH-CANHBAO-KQHT-13-14'!$B$2:$J$936,9,0)=0,"",VLOOKUP($B63,'TH-CANHBAO-KQHT-13-14'!$B$2:$J$936,9,0))))</f>
        <v/>
      </c>
      <c r="EN63" s="490" t="str">
        <f>IF($B63="","",IF($B63=HKI!#REF!,HKI!#REF!,""))</f>
        <v/>
      </c>
      <c r="EO63" s="490" t="str">
        <f t="shared" si="88"/>
        <v/>
      </c>
      <c r="ES63" s="190"/>
    </row>
    <row r="64" spans="1:149" s="211" customFormat="1" ht="30" customHeight="1">
      <c r="A64" s="774" t="str">
        <f>IF($B64="","",SUBTOTAL(3,$B$11:B64))</f>
        <v/>
      </c>
      <c r="B64" s="775"/>
      <c r="C64" s="176" t="str">
        <f>IF($B64="","",VLOOKUP($B64,'DS LOP HKII'!$B$2:$D$936,2,0))</f>
        <v/>
      </c>
      <c r="D64" s="177" t="str">
        <f>IF($B64="","",VLOOKUP($B64,'DS LOP HKII'!$B$2:$D$936,3,0))</f>
        <v/>
      </c>
      <c r="E64" s="178"/>
      <c r="F64" s="179"/>
      <c r="G64" s="180"/>
      <c r="H64" s="181" t="str">
        <f>IF(OR($H$6="",$H$7=""),"",IF($B64="","",IF(ISNA(VLOOKUP($B64,'LT01'!$B$11:$M$80,12,FALSE)),"",IF(VLOOKUP($B64,'LT01'!$B$11:$M$80,12,FALSE)="","",VLOOKUP($B64,'LT01'!$B$11:$M$80,12,FALSE)))))</f>
        <v/>
      </c>
      <c r="I64" s="182" t="str">
        <f>IF(OR($H$6="",$H$7=""),"",IF($B64="","",IF(ISNA(VLOOKUP($B64,'LT01'!$B$11:$N$80,13,FALSE)),"",VLOOKUP($B64,'LT01'!$B$11:$N$80,13,FALSE))))</f>
        <v/>
      </c>
      <c r="J64" s="183"/>
      <c r="K64" s="184" t="str">
        <f>IF(OR($H$6="",$H$7=""),"",IF($B64="","",IF(ISNA(VLOOKUP($B64,'LT01'!$B$11:$Q$80,16,FALSE)),"",IF(VLOOKUP($B64,'LT01'!$B$11:$Q$80,16,FALSE)="","",VLOOKUP($B64,'LT01'!$B$11:$Q$80,16,FALSE)))))</f>
        <v/>
      </c>
      <c r="L64" s="185" t="str">
        <f>IF(OR($L$6="",$L$7=""),"",IF($B64="","",IF(ISNA(VLOOKUP($B64,'LT02'!$B$11:$M$80,12,FALSE)),"",IF(VLOOKUP($B64,'LT02'!$B$11:$M$80,12,FALSE)="","",VLOOKUP($B64,'LT02'!$B$11:$M$80,12,FALSE)))))</f>
        <v/>
      </c>
      <c r="M64" s="182" t="str">
        <f>IF(OR($L$6="",$L$7=""),"",IF($B64="","",IF(ISNA(VLOOKUP($B64,'LT02'!$B$11:$N$80,13,FALSE)),"",VLOOKUP($B64,'LT02'!$B$11:$N$80,13,FALSE))))</f>
        <v/>
      </c>
      <c r="N64" s="183"/>
      <c r="O64" s="184" t="str">
        <f>IF(OR($L$6="",$L$7=""),"",IF($B64="","",IF(ISNA(VLOOKUP($B64,'LT02'!$B$11:$Q$80,16,FALSE)),"",VLOOKUP($B64,'LT02'!$B$11:$Q$80,16,FALSE))))</f>
        <v/>
      </c>
      <c r="P64" s="185" t="str">
        <f>IF(OR($P$6="",$P$7=""),"",IF($B64="","",IF(ISNA(VLOOKUP($B64,'LT03'!$B$11:$M$80,12,FALSE)),"",IF(VLOOKUP($B64,'LT03'!$B$11:$M$80,12,FALSE)="","",VLOOKUP($B64,'LT03'!$B$11:$M$80,12,FALSE)))))</f>
        <v/>
      </c>
      <c r="Q64" s="182" t="str">
        <f>IF(OR($P$6="",$P$7=""),"",IF($B64="","",IF(ISNA(VLOOKUP($B64,'LT03'!$B$11:$N$80,13,FALSE)),"",VLOOKUP($B64,'LT03'!$B$11:$N$80,13,FALSE))))</f>
        <v/>
      </c>
      <c r="R64" s="183"/>
      <c r="S64" s="184" t="str">
        <f>IF(OR($P$6="",$P$7=""),"",IF($B64="","",IF(ISNA(VLOOKUP($B64,'LT03'!$B$11:$Q$80,16,FALSE)),"",VLOOKUP($B64,'LT03'!$B$11:$Q$80,16,FALSE))))</f>
        <v/>
      </c>
      <c r="T64" s="185" t="str">
        <f>IF(OR($T$6="",$T$7=""),"",IF($B64="","",IF(ISNA(VLOOKUP($B64,'LT04'!$B$11:$M$80,12,FALSE)),"",IF(VLOOKUP($B64,'LT04'!$B$11:$M$80,12,FALSE)="","",VLOOKUP($B64,'LT04'!$B$11:$M$80,12,FALSE)))))</f>
        <v/>
      </c>
      <c r="U64" s="182" t="str">
        <f>IF(OR($T$6="",$T$7=""),"",IF($B64="","",IF(ISNA(VLOOKUP($B64,'LT04'!$B$11:$N$80,13,FALSE)),"",VLOOKUP($B64,'LT04'!$B$11:$N$80,13,FALSE))))</f>
        <v/>
      </c>
      <c r="V64" s="183"/>
      <c r="W64" s="184" t="str">
        <f>IF(OR($T$6="",$T$7=""),"",IF($B64="","",IF(ISNA(VLOOKUP($B64,'LT04'!$B$11:$Q$80,16,FALSE)),"",VLOOKUP($B64,'LT04'!$B$11:$Q$80,16,FALSE))))</f>
        <v/>
      </c>
      <c r="X64" s="185" t="str">
        <f>IF(OR($X$6="",$X$7=""),"",IF($B64="","",IF(ISNA(VLOOKUP($B64,'LT05'!$B$11:$M$80,12,FALSE)),"",IF(VLOOKUP($B64,'LT05'!$B$11:$M$80,12,FALSE)="","",VLOOKUP($B64,'LT05'!$B$11:$M$80,12,FALSE)))))</f>
        <v/>
      </c>
      <c r="Y64" s="182" t="str">
        <f>IF(OR($X$6="",$X$7=""),"",IF($B64="","",IF(ISNA(VLOOKUP($B64,'LT05'!$B$11:$N$80,13,FALSE)),"",VLOOKUP($B64,'LT05'!$B$11:$N$80,13,FALSE))))</f>
        <v/>
      </c>
      <c r="Z64" s="183"/>
      <c r="AA64" s="184" t="str">
        <f>IF(OR($X$6="",$X$7=""),"",IF($B64="","",IF(ISNA(VLOOKUP($B64,'LT05'!$B$11:$Q$80,16,FALSE)),"",VLOOKUP($B64,'LT05'!$B$11:$Q$80,16,FALSE))))</f>
        <v/>
      </c>
      <c r="AB64" s="185" t="str">
        <f>IF(OR($AB$6="",$AB$7=""),"",IF($B64="","",IF(ISNA(VLOOKUP($B64,'LT06'!$B$11:$M$80,12,FALSE)),"",IF(VLOOKUP($B64,'LT06'!$B$11:$M$80,12,FALSE)="","",VLOOKUP($B64,'LT06'!$B$11:$M$80,12,FALSE)))))</f>
        <v/>
      </c>
      <c r="AC64" s="182" t="str">
        <f>IF(OR($AB$6="",$AB$7=""),"",IF($B64="","",IF(ISNA(VLOOKUP($B64,'LT06'!$B$11:$N$80,13,FALSE)),"",VLOOKUP($B64,'LT06'!$B$11:$N$80,13,FALSE))))</f>
        <v/>
      </c>
      <c r="AD64" s="183"/>
      <c r="AE64" s="184" t="str">
        <f>IF(OR($AB$6="",$AB$7=""),"",IF($B64="","",IF(ISNA(VLOOKUP($B64,'LT06'!$B$11:$Q$80,16,FALSE)),"",VLOOKUP($B64,'LT06'!$B$11:$Q$80,16,FALSE))))</f>
        <v/>
      </c>
      <c r="AF64" s="185" t="str">
        <f>IF(OR($AF$6="",$AF$7=""),"",IF($B64="","",IF(ISNA(VLOOKUP($B64,'LT07'!$B$11:$M$80,12,FALSE)),"",IF(VLOOKUP($B64,'LT07'!$B$11:$M$80,12,FALSE)="","",VLOOKUP($B64,'LT07'!$B$11:$M$80,12,FALSE)))))</f>
        <v/>
      </c>
      <c r="AG64" s="182" t="str">
        <f>IF(OR($AF$6="",$AF$7=""),"",IF($B64="","",IF(ISNA(VLOOKUP($B64,'LT07'!$B$11:$N$80,13,FALSE)),"",VLOOKUP($B64,'LT07'!$B$11:$N$80,13,FALSE))))</f>
        <v/>
      </c>
      <c r="AH64" s="183"/>
      <c r="AI64" s="184" t="str">
        <f>IF(OR($AF$6="",$AF$7=""),"",IF($B64="","",IF(ISNA(VLOOKUP($B64,'LT07'!$B$11:$Q$80,16,FALSE)),"",VLOOKUP($B64,'LT07'!$B$11:$Q$80,16,FALSE))))</f>
        <v/>
      </c>
      <c r="AJ64" s="720"/>
      <c r="AK64" s="182" t="str">
        <f>IF(OR($AJ$6="",$AJ$7=""),"",IF($B64="","",IF(ISNA(VLOOKUP($B64,'DO AN'!$B$11:$L$80,11,FALSE)),"",IF(VLOOKUP($B64,'DO AN'!$B$11:$L$80,11,FALSE)="","",VLOOKUP($B64,'DO AN'!$B$11:$L$80,11,FALSE)))))</f>
        <v/>
      </c>
      <c r="AL64" s="183"/>
      <c r="AM64" s="719"/>
      <c r="AN64" s="720"/>
      <c r="AO64" s="182" t="str">
        <f>IF(OR($AN$6="",$AN$7=""),"",IF($B64="","",IF(ISNA(VLOOKUP($B64,'TH01'!$B$11:$O$80,14,FALSE)),"",VLOOKUP($B64,'TH01'!$B$11:$O$80,14,FALSE))))</f>
        <v/>
      </c>
      <c r="AP64" s="183"/>
      <c r="AQ64" s="719"/>
      <c r="AR64" s="720"/>
      <c r="AS64" s="182" t="str">
        <f>IF(OR($AR$6="",$AR$7=""),"",IF($B64="","",IF(ISNA(VLOOKUP($B64,'TH02'!$B$11:$O$80,14,FALSE)),"",VLOOKUP($B64,'TH02'!$B$11:$O$80,14,FALSE))))</f>
        <v/>
      </c>
      <c r="AT64" s="183"/>
      <c r="AU64" s="719"/>
      <c r="AV64" s="720"/>
      <c r="AW64" s="182" t="str">
        <f>IF(OR($AV$6="",$AV$7=""),"",IF($B64="","",IF(ISNA(VLOOKUP($B64,'TH03'!$B$11:$O$80,14,FALSE)),"",VLOOKUP($B64,'TH03'!$B$11:$O$80,14,FALSE))))</f>
        <v/>
      </c>
      <c r="AX64" s="183"/>
      <c r="AY64" s="719"/>
      <c r="AZ64" s="186" t="str">
        <f t="shared" si="6"/>
        <v/>
      </c>
      <c r="BA64" s="186" t="str">
        <f t="shared" si="7"/>
        <v/>
      </c>
      <c r="BB64" s="187"/>
      <c r="BC64" s="188" t="str">
        <f t="shared" si="8"/>
        <v/>
      </c>
      <c r="BD64" s="188" t="str">
        <f t="shared" si="9"/>
        <v/>
      </c>
      <c r="BE64" s="188" t="str">
        <f t="shared" si="89"/>
        <v/>
      </c>
      <c r="BF64" s="186" t="str">
        <f t="shared" si="90"/>
        <v/>
      </c>
      <c r="BG64" s="548" t="str">
        <f t="shared" si="2"/>
        <v/>
      </c>
      <c r="BH64" s="188" t="str">
        <f t="shared" si="91"/>
        <v/>
      </c>
      <c r="BI64" s="188" t="str">
        <f t="shared" si="10"/>
        <v/>
      </c>
      <c r="BJ64" s="188" t="str">
        <f t="shared" si="11"/>
        <v/>
      </c>
      <c r="BK64" s="186" t="str">
        <f t="shared" si="12"/>
        <v/>
      </c>
      <c r="BL64" s="186" t="str">
        <f t="shared" si="13"/>
        <v/>
      </c>
      <c r="BM64" s="186" t="str">
        <f t="shared" si="14"/>
        <v/>
      </c>
      <c r="BN64" s="186" t="str">
        <f t="shared" si="15"/>
        <v/>
      </c>
      <c r="BO64" s="551" t="str">
        <f t="shared" si="16"/>
        <v/>
      </c>
      <c r="BP64" s="187"/>
      <c r="BQ64" s="691" t="str">
        <f t="shared" si="17"/>
        <v/>
      </c>
      <c r="BR64" s="521" t="str">
        <f t="shared" si="18"/>
        <v/>
      </c>
      <c r="BS64" s="521" t="str">
        <f t="shared" si="19"/>
        <v/>
      </c>
      <c r="BT64" s="521" t="str">
        <f t="shared" si="20"/>
        <v/>
      </c>
      <c r="BU64" s="521" t="str">
        <f t="shared" si="21"/>
        <v/>
      </c>
      <c r="BV64" s="521" t="str">
        <f t="shared" si="22"/>
        <v/>
      </c>
      <c r="BW64" s="521" t="str">
        <f t="shared" si="23"/>
        <v/>
      </c>
      <c r="BX64" s="521" t="str">
        <f t="shared" si="24"/>
        <v/>
      </c>
      <c r="BY64" s="521" t="str">
        <f t="shared" si="25"/>
        <v/>
      </c>
      <c r="BZ64" s="521" t="str">
        <f t="shared" si="26"/>
        <v/>
      </c>
      <c r="CA64" s="521" t="str">
        <f t="shared" si="27"/>
        <v/>
      </c>
      <c r="CB64" s="521" t="str">
        <f t="shared" si="28"/>
        <v/>
      </c>
      <c r="CC64" s="522" t="str">
        <f t="shared" si="29"/>
        <v/>
      </c>
      <c r="CD64" s="521" t="str">
        <f t="shared" si="30"/>
        <v/>
      </c>
      <c r="CE64" s="521" t="str">
        <f t="shared" si="31"/>
        <v/>
      </c>
      <c r="CF64" s="521" t="str">
        <f t="shared" si="32"/>
        <v/>
      </c>
      <c r="CG64" s="521" t="str">
        <f t="shared" si="33"/>
        <v/>
      </c>
      <c r="CH64" s="521" t="str">
        <f t="shared" si="34"/>
        <v/>
      </c>
      <c r="CI64" s="521" t="str">
        <f t="shared" si="35"/>
        <v/>
      </c>
      <c r="CJ64" s="521" t="str">
        <f t="shared" si="36"/>
        <v/>
      </c>
      <c r="CK64" s="521" t="str">
        <f t="shared" si="37"/>
        <v/>
      </c>
      <c r="CL64" s="521" t="str">
        <f t="shared" si="38"/>
        <v/>
      </c>
      <c r="CM64" s="521" t="str">
        <f t="shared" si="39"/>
        <v/>
      </c>
      <c r="CN64" s="521" t="str">
        <f t="shared" si="40"/>
        <v/>
      </c>
      <c r="CO64" s="523" t="str">
        <f t="shared" si="41"/>
        <v/>
      </c>
      <c r="CP64" s="524" t="str">
        <f t="shared" si="42"/>
        <v/>
      </c>
      <c r="CQ64" s="524" t="str">
        <f t="shared" si="43"/>
        <v/>
      </c>
      <c r="CR64" s="524" t="str">
        <f t="shared" si="44"/>
        <v/>
      </c>
      <c r="CS64" s="524" t="str">
        <f t="shared" si="45"/>
        <v/>
      </c>
      <c r="CT64" s="524" t="str">
        <f t="shared" si="46"/>
        <v/>
      </c>
      <c r="CU64" s="524" t="str">
        <f t="shared" si="47"/>
        <v/>
      </c>
      <c r="CV64" s="524" t="str">
        <f t="shared" si="48"/>
        <v/>
      </c>
      <c r="CW64" s="524" t="str">
        <f t="shared" si="49"/>
        <v/>
      </c>
      <c r="CX64" s="524" t="str">
        <f t="shared" si="50"/>
        <v/>
      </c>
      <c r="CY64" s="524" t="str">
        <f t="shared" si="51"/>
        <v/>
      </c>
      <c r="CZ64" s="524" t="str">
        <f t="shared" si="52"/>
        <v/>
      </c>
      <c r="DA64" s="525" t="str">
        <f t="shared" si="92"/>
        <v/>
      </c>
      <c r="DB64" s="182" t="str">
        <f t="shared" si="53"/>
        <v/>
      </c>
      <c r="DC64" s="182" t="str">
        <f t="shared" si="54"/>
        <v/>
      </c>
      <c r="DD64" s="182" t="str">
        <f t="shared" si="55"/>
        <v/>
      </c>
      <c r="DE64" s="182" t="str">
        <f t="shared" si="56"/>
        <v/>
      </c>
      <c r="DF64" s="182" t="str">
        <f t="shared" si="57"/>
        <v/>
      </c>
      <c r="DG64" s="182" t="str">
        <f t="shared" si="58"/>
        <v/>
      </c>
      <c r="DH64" s="182" t="str">
        <f t="shared" si="59"/>
        <v/>
      </c>
      <c r="DI64" s="182" t="str">
        <f t="shared" si="60"/>
        <v/>
      </c>
      <c r="DJ64" s="182" t="str">
        <f t="shared" si="61"/>
        <v/>
      </c>
      <c r="DK64" s="182" t="str">
        <f t="shared" si="62"/>
        <v/>
      </c>
      <c r="DL64" s="536" t="str">
        <f t="shared" si="63"/>
        <v/>
      </c>
      <c r="DM64" s="533" t="str">
        <f t="shared" si="64"/>
        <v/>
      </c>
      <c r="DN64" s="521" t="str">
        <f t="shared" si="65"/>
        <v/>
      </c>
      <c r="DO64" s="521" t="str">
        <f t="shared" si="66"/>
        <v/>
      </c>
      <c r="DP64" s="521" t="str">
        <f t="shared" si="67"/>
        <v/>
      </c>
      <c r="DQ64" s="521" t="str">
        <f t="shared" si="68"/>
        <v/>
      </c>
      <c r="DR64" s="521" t="str">
        <f t="shared" si="69"/>
        <v/>
      </c>
      <c r="DS64" s="521" t="str">
        <f t="shared" si="70"/>
        <v/>
      </c>
      <c r="DT64" s="521" t="str">
        <f t="shared" si="71"/>
        <v/>
      </c>
      <c r="DU64" s="521" t="str">
        <f t="shared" si="72"/>
        <v/>
      </c>
      <c r="DV64" s="521" t="str">
        <f t="shared" si="73"/>
        <v/>
      </c>
      <c r="DW64" s="521" t="str">
        <f t="shared" si="74"/>
        <v/>
      </c>
      <c r="DX64" s="538" t="str">
        <f t="shared" si="75"/>
        <v/>
      </c>
      <c r="DY64" s="540" t="str">
        <f t="shared" si="76"/>
        <v/>
      </c>
      <c r="DZ64" s="540" t="str">
        <f t="shared" si="77"/>
        <v/>
      </c>
      <c r="EA64" s="540" t="str">
        <f t="shared" si="78"/>
        <v/>
      </c>
      <c r="EB64" s="540" t="str">
        <f t="shared" si="79"/>
        <v/>
      </c>
      <c r="EC64" s="540" t="str">
        <f t="shared" si="80"/>
        <v/>
      </c>
      <c r="ED64" s="540" t="str">
        <f t="shared" si="81"/>
        <v/>
      </c>
      <c r="EE64" s="540" t="str">
        <f t="shared" si="82"/>
        <v/>
      </c>
      <c r="EF64" s="540" t="str">
        <f t="shared" si="83"/>
        <v/>
      </c>
      <c r="EG64" s="540" t="str">
        <f t="shared" si="84"/>
        <v/>
      </c>
      <c r="EH64" s="540" t="str">
        <f t="shared" si="85"/>
        <v/>
      </c>
      <c r="EI64" s="540" t="str">
        <f t="shared" si="86"/>
        <v/>
      </c>
      <c r="EJ64" s="545" t="str">
        <f t="shared" si="93"/>
        <v/>
      </c>
      <c r="EK64" s="723" t="str">
        <f t="shared" si="87"/>
        <v/>
      </c>
      <c r="EL64" s="490" t="str">
        <f>IF(B64="","",IF(ISNA(VLOOKUP($B64,'TH-CANHBAO-KQHT-13-14'!$B$2:$I$936,8,0)&lt;&gt;0),VLOOKUP($B64,'TH-CANHBAO-KQHT-13-14'!$B$2:$I$936,8,0),IF(VLOOKUP($B64,'TH-CANHBAO-KQHT-13-14'!$B$2:$I$936,8,0)=0,"",VLOOKUP($B64,'TH-CANHBAO-KQHT-13-14'!$B$2:$I$936,8,0))))</f>
        <v/>
      </c>
      <c r="EM64" s="490" t="str">
        <f>IF($B64="","",IF(ISNA(VLOOKUP($B64,'TH-CANHBAO-KQHT-13-14'!$B$2:$J$936,9,0)&lt;&gt;0),VLOOKUP($B64,'TH-CANHBAO-KQHT-13-14'!$B$2:$J$936,8,0),IF(VLOOKUP($B64,'TH-CANHBAO-KQHT-13-14'!$B$2:$J$936,9,0)=0,"",VLOOKUP($B64,'TH-CANHBAO-KQHT-13-14'!$B$2:$J$936,9,0))))</f>
        <v/>
      </c>
      <c r="EN64" s="490" t="str">
        <f>IF($B64="","",IF($B64=HKI!#REF!,HKI!#REF!,""))</f>
        <v/>
      </c>
      <c r="EO64" s="490" t="str">
        <f t="shared" si="88"/>
        <v/>
      </c>
      <c r="ES64" s="190"/>
    </row>
    <row r="65" spans="1:149" s="211" customFormat="1" ht="30" customHeight="1">
      <c r="A65" s="774" t="str">
        <f>IF($B65="","",SUBTOTAL(3,$B$11:B65))</f>
        <v/>
      </c>
      <c r="B65" s="775"/>
      <c r="C65" s="176" t="str">
        <f>IF($B65="","",VLOOKUP($B65,'DS LOP HKII'!$B$2:$D$936,2,0))</f>
        <v/>
      </c>
      <c r="D65" s="177" t="str">
        <f>IF($B65="","",VLOOKUP($B65,'DS LOP HKII'!$B$2:$D$936,3,0))</f>
        <v/>
      </c>
      <c r="E65" s="178"/>
      <c r="F65" s="179"/>
      <c r="G65" s="180"/>
      <c r="H65" s="181" t="str">
        <f>IF(OR($H$6="",$H$7=""),"",IF($B65="","",IF(ISNA(VLOOKUP($B65,'LT01'!$B$11:$M$80,12,FALSE)),"",IF(VLOOKUP($B65,'LT01'!$B$11:$M$80,12,FALSE)="","",VLOOKUP($B65,'LT01'!$B$11:$M$80,12,FALSE)))))</f>
        <v/>
      </c>
      <c r="I65" s="182" t="str">
        <f>IF(OR($H$6="",$H$7=""),"",IF($B65="","",IF(ISNA(VLOOKUP($B65,'LT01'!$B$11:$N$80,13,FALSE)),"",VLOOKUP($B65,'LT01'!$B$11:$N$80,13,FALSE))))</f>
        <v/>
      </c>
      <c r="J65" s="183"/>
      <c r="K65" s="184" t="str">
        <f>IF(OR($H$6="",$H$7=""),"",IF($B65="","",IF(ISNA(VLOOKUP($B65,'LT01'!$B$11:$Q$80,16,FALSE)),"",IF(VLOOKUP($B65,'LT01'!$B$11:$Q$80,16,FALSE)="","",VLOOKUP($B65,'LT01'!$B$11:$Q$80,16,FALSE)))))</f>
        <v/>
      </c>
      <c r="L65" s="185" t="str">
        <f>IF(OR($L$6="",$L$7=""),"",IF($B65="","",IF(ISNA(VLOOKUP($B65,'LT02'!$B$11:$M$80,12,FALSE)),"",IF(VLOOKUP($B65,'LT02'!$B$11:$M$80,12,FALSE)="","",VLOOKUP($B65,'LT02'!$B$11:$M$80,12,FALSE)))))</f>
        <v/>
      </c>
      <c r="M65" s="182" t="str">
        <f>IF(OR($L$6="",$L$7=""),"",IF($B65="","",IF(ISNA(VLOOKUP($B65,'LT02'!$B$11:$N$80,13,FALSE)),"",VLOOKUP($B65,'LT02'!$B$11:$N$80,13,FALSE))))</f>
        <v/>
      </c>
      <c r="N65" s="183"/>
      <c r="O65" s="184" t="str">
        <f>IF(OR($L$6="",$L$7=""),"",IF($B65="","",IF(ISNA(VLOOKUP($B65,'LT02'!$B$11:$Q$80,16,FALSE)),"",VLOOKUP($B65,'LT02'!$B$11:$Q$80,16,FALSE))))</f>
        <v/>
      </c>
      <c r="P65" s="185" t="str">
        <f>IF(OR($P$6="",$P$7=""),"",IF($B65="","",IF(ISNA(VLOOKUP($B65,'LT03'!$B$11:$M$80,12,FALSE)),"",IF(VLOOKUP($B65,'LT03'!$B$11:$M$80,12,FALSE)="","",VLOOKUP($B65,'LT03'!$B$11:$M$80,12,FALSE)))))</f>
        <v/>
      </c>
      <c r="Q65" s="182" t="str">
        <f>IF(OR($P$6="",$P$7=""),"",IF($B65="","",IF(ISNA(VLOOKUP($B65,'LT03'!$B$11:$N$80,13,FALSE)),"",VLOOKUP($B65,'LT03'!$B$11:$N$80,13,FALSE))))</f>
        <v/>
      </c>
      <c r="R65" s="183"/>
      <c r="S65" s="184" t="str">
        <f>IF(OR($P$6="",$P$7=""),"",IF($B65="","",IF(ISNA(VLOOKUP($B65,'LT03'!$B$11:$Q$80,16,FALSE)),"",VLOOKUP($B65,'LT03'!$B$11:$Q$80,16,FALSE))))</f>
        <v/>
      </c>
      <c r="T65" s="185" t="str">
        <f>IF(OR($T$6="",$T$7=""),"",IF($B65="","",IF(ISNA(VLOOKUP($B65,'LT04'!$B$11:$M$80,12,FALSE)),"",IF(VLOOKUP($B65,'LT04'!$B$11:$M$80,12,FALSE)="","",VLOOKUP($B65,'LT04'!$B$11:$M$80,12,FALSE)))))</f>
        <v/>
      </c>
      <c r="U65" s="182" t="str">
        <f>IF(OR($T$6="",$T$7=""),"",IF($B65="","",IF(ISNA(VLOOKUP($B65,'LT04'!$B$11:$N$80,13,FALSE)),"",VLOOKUP($B65,'LT04'!$B$11:$N$80,13,FALSE))))</f>
        <v/>
      </c>
      <c r="V65" s="183"/>
      <c r="W65" s="184" t="str">
        <f>IF(OR($T$6="",$T$7=""),"",IF($B65="","",IF(ISNA(VLOOKUP($B65,'LT04'!$B$11:$Q$80,16,FALSE)),"",VLOOKUP($B65,'LT04'!$B$11:$Q$80,16,FALSE))))</f>
        <v/>
      </c>
      <c r="X65" s="185" t="str">
        <f>IF(OR($X$6="",$X$7=""),"",IF($B65="","",IF(ISNA(VLOOKUP($B65,'LT05'!$B$11:$M$80,12,FALSE)),"",IF(VLOOKUP($B65,'LT05'!$B$11:$M$80,12,FALSE)="","",VLOOKUP($B65,'LT05'!$B$11:$M$80,12,FALSE)))))</f>
        <v/>
      </c>
      <c r="Y65" s="182" t="str">
        <f>IF(OR($X$6="",$X$7=""),"",IF($B65="","",IF(ISNA(VLOOKUP($B65,'LT05'!$B$11:$N$80,13,FALSE)),"",VLOOKUP($B65,'LT05'!$B$11:$N$80,13,FALSE))))</f>
        <v/>
      </c>
      <c r="Z65" s="183"/>
      <c r="AA65" s="184" t="str">
        <f>IF(OR($X$6="",$X$7=""),"",IF($B65="","",IF(ISNA(VLOOKUP($B65,'LT05'!$B$11:$Q$80,16,FALSE)),"",VLOOKUP($B65,'LT05'!$B$11:$Q$80,16,FALSE))))</f>
        <v/>
      </c>
      <c r="AB65" s="185" t="str">
        <f>IF(OR($AB$6="",$AB$7=""),"",IF($B65="","",IF(ISNA(VLOOKUP($B65,'LT06'!$B$11:$M$80,12,FALSE)),"",IF(VLOOKUP($B65,'LT06'!$B$11:$M$80,12,FALSE)="","",VLOOKUP($B65,'LT06'!$B$11:$M$80,12,FALSE)))))</f>
        <v/>
      </c>
      <c r="AC65" s="182" t="str">
        <f>IF(OR($AB$6="",$AB$7=""),"",IF($B65="","",IF(ISNA(VLOOKUP($B65,'LT06'!$B$11:$N$80,13,FALSE)),"",VLOOKUP($B65,'LT06'!$B$11:$N$80,13,FALSE))))</f>
        <v/>
      </c>
      <c r="AD65" s="183"/>
      <c r="AE65" s="184" t="str">
        <f>IF(OR($AB$6="",$AB$7=""),"",IF($B65="","",IF(ISNA(VLOOKUP($B65,'LT06'!$B$11:$Q$80,16,FALSE)),"",VLOOKUP($B65,'LT06'!$B$11:$Q$80,16,FALSE))))</f>
        <v/>
      </c>
      <c r="AF65" s="185" t="str">
        <f>IF(OR($AF$6="",$AF$7=""),"",IF($B65="","",IF(ISNA(VLOOKUP($B65,'LT07'!$B$11:$M$80,12,FALSE)),"",IF(VLOOKUP($B65,'LT07'!$B$11:$M$80,12,FALSE)="","",VLOOKUP($B65,'LT07'!$B$11:$M$80,12,FALSE)))))</f>
        <v/>
      </c>
      <c r="AG65" s="182" t="str">
        <f>IF(OR($AF$6="",$AF$7=""),"",IF($B65="","",IF(ISNA(VLOOKUP($B65,'LT07'!$B$11:$N$80,13,FALSE)),"",VLOOKUP($B65,'LT07'!$B$11:$N$80,13,FALSE))))</f>
        <v/>
      </c>
      <c r="AH65" s="183"/>
      <c r="AI65" s="184" t="str">
        <f>IF(OR($AF$6="",$AF$7=""),"",IF($B65="","",IF(ISNA(VLOOKUP($B65,'LT07'!$B$11:$Q$80,16,FALSE)),"",VLOOKUP($B65,'LT07'!$B$11:$Q$80,16,FALSE))))</f>
        <v/>
      </c>
      <c r="AJ65" s="720"/>
      <c r="AK65" s="182" t="str">
        <f>IF(OR($AJ$6="",$AJ$7=""),"",IF($B65="","",IF(ISNA(VLOOKUP($B65,'DO AN'!$B$11:$L$80,11,FALSE)),"",IF(VLOOKUP($B65,'DO AN'!$B$11:$L$80,11,FALSE)="","",VLOOKUP($B65,'DO AN'!$B$11:$L$80,11,FALSE)))))</f>
        <v/>
      </c>
      <c r="AL65" s="183"/>
      <c r="AM65" s="719"/>
      <c r="AN65" s="720"/>
      <c r="AO65" s="182" t="str">
        <f>IF(OR($AN$6="",$AN$7=""),"",IF($B65="","",IF(ISNA(VLOOKUP($B65,'TH01'!$B$11:$O$80,14,FALSE)),"",VLOOKUP($B65,'TH01'!$B$11:$O$80,14,FALSE))))</f>
        <v/>
      </c>
      <c r="AP65" s="183"/>
      <c r="AQ65" s="719"/>
      <c r="AR65" s="720"/>
      <c r="AS65" s="182" t="str">
        <f>IF(OR($AR$6="",$AR$7=""),"",IF($B65="","",IF(ISNA(VLOOKUP($B65,'TH02'!$B$11:$O$80,14,FALSE)),"",VLOOKUP($B65,'TH02'!$B$11:$O$80,14,FALSE))))</f>
        <v/>
      </c>
      <c r="AT65" s="183"/>
      <c r="AU65" s="719"/>
      <c r="AV65" s="720"/>
      <c r="AW65" s="182" t="str">
        <f>IF(OR($AV$6="",$AV$7=""),"",IF($B65="","",IF(ISNA(VLOOKUP($B65,'TH03'!$B$11:$O$80,14,FALSE)),"",VLOOKUP($B65,'TH03'!$B$11:$O$80,14,FALSE))))</f>
        <v/>
      </c>
      <c r="AX65" s="183"/>
      <c r="AY65" s="719"/>
      <c r="AZ65" s="186" t="str">
        <f t="shared" si="6"/>
        <v/>
      </c>
      <c r="BA65" s="186" t="str">
        <f t="shared" si="7"/>
        <v/>
      </c>
      <c r="BB65" s="187"/>
      <c r="BC65" s="188" t="str">
        <f t="shared" si="8"/>
        <v/>
      </c>
      <c r="BD65" s="188" t="str">
        <f t="shared" si="9"/>
        <v/>
      </c>
      <c r="BE65" s="188" t="str">
        <f t="shared" si="89"/>
        <v/>
      </c>
      <c r="BF65" s="186" t="str">
        <f t="shared" si="90"/>
        <v/>
      </c>
      <c r="BG65" s="548" t="str">
        <f t="shared" si="2"/>
        <v/>
      </c>
      <c r="BH65" s="188" t="str">
        <f t="shared" si="91"/>
        <v/>
      </c>
      <c r="BI65" s="188" t="str">
        <f t="shared" si="10"/>
        <v/>
      </c>
      <c r="BJ65" s="188" t="str">
        <f t="shared" si="11"/>
        <v/>
      </c>
      <c r="BK65" s="186" t="str">
        <f t="shared" si="12"/>
        <v/>
      </c>
      <c r="BL65" s="186" t="str">
        <f t="shared" si="13"/>
        <v/>
      </c>
      <c r="BM65" s="186" t="str">
        <f t="shared" si="14"/>
        <v/>
      </c>
      <c r="BN65" s="186" t="str">
        <f t="shared" si="15"/>
        <v/>
      </c>
      <c r="BO65" s="551" t="str">
        <f t="shared" si="16"/>
        <v/>
      </c>
      <c r="BP65" s="187"/>
      <c r="BQ65" s="691" t="str">
        <f t="shared" si="17"/>
        <v/>
      </c>
      <c r="BR65" s="521" t="str">
        <f t="shared" si="18"/>
        <v/>
      </c>
      <c r="BS65" s="521" t="str">
        <f t="shared" si="19"/>
        <v/>
      </c>
      <c r="BT65" s="521" t="str">
        <f t="shared" si="20"/>
        <v/>
      </c>
      <c r="BU65" s="521" t="str">
        <f t="shared" si="21"/>
        <v/>
      </c>
      <c r="BV65" s="521" t="str">
        <f t="shared" si="22"/>
        <v/>
      </c>
      <c r="BW65" s="521" t="str">
        <f t="shared" si="23"/>
        <v/>
      </c>
      <c r="BX65" s="521" t="str">
        <f t="shared" si="24"/>
        <v/>
      </c>
      <c r="BY65" s="521" t="str">
        <f t="shared" si="25"/>
        <v/>
      </c>
      <c r="BZ65" s="521" t="str">
        <f t="shared" si="26"/>
        <v/>
      </c>
      <c r="CA65" s="521" t="str">
        <f t="shared" si="27"/>
        <v/>
      </c>
      <c r="CB65" s="521" t="str">
        <f t="shared" si="28"/>
        <v/>
      </c>
      <c r="CC65" s="522" t="str">
        <f t="shared" si="29"/>
        <v/>
      </c>
      <c r="CD65" s="521" t="str">
        <f t="shared" si="30"/>
        <v/>
      </c>
      <c r="CE65" s="521" t="str">
        <f t="shared" si="31"/>
        <v/>
      </c>
      <c r="CF65" s="521" t="str">
        <f t="shared" si="32"/>
        <v/>
      </c>
      <c r="CG65" s="521" t="str">
        <f t="shared" si="33"/>
        <v/>
      </c>
      <c r="CH65" s="521" t="str">
        <f t="shared" si="34"/>
        <v/>
      </c>
      <c r="CI65" s="521" t="str">
        <f t="shared" si="35"/>
        <v/>
      </c>
      <c r="CJ65" s="521" t="str">
        <f t="shared" si="36"/>
        <v/>
      </c>
      <c r="CK65" s="521" t="str">
        <f t="shared" si="37"/>
        <v/>
      </c>
      <c r="CL65" s="521" t="str">
        <f t="shared" si="38"/>
        <v/>
      </c>
      <c r="CM65" s="521" t="str">
        <f t="shared" si="39"/>
        <v/>
      </c>
      <c r="CN65" s="521" t="str">
        <f t="shared" si="40"/>
        <v/>
      </c>
      <c r="CO65" s="523" t="str">
        <f t="shared" si="41"/>
        <v/>
      </c>
      <c r="CP65" s="524" t="str">
        <f t="shared" si="42"/>
        <v/>
      </c>
      <c r="CQ65" s="524" t="str">
        <f t="shared" si="43"/>
        <v/>
      </c>
      <c r="CR65" s="524" t="str">
        <f t="shared" si="44"/>
        <v/>
      </c>
      <c r="CS65" s="524" t="str">
        <f t="shared" si="45"/>
        <v/>
      </c>
      <c r="CT65" s="524" t="str">
        <f t="shared" si="46"/>
        <v/>
      </c>
      <c r="CU65" s="524" t="str">
        <f t="shared" si="47"/>
        <v/>
      </c>
      <c r="CV65" s="524" t="str">
        <f t="shared" si="48"/>
        <v/>
      </c>
      <c r="CW65" s="524" t="str">
        <f t="shared" si="49"/>
        <v/>
      </c>
      <c r="CX65" s="524" t="str">
        <f t="shared" si="50"/>
        <v/>
      </c>
      <c r="CY65" s="524" t="str">
        <f t="shared" si="51"/>
        <v/>
      </c>
      <c r="CZ65" s="524" t="str">
        <f t="shared" si="52"/>
        <v/>
      </c>
      <c r="DA65" s="525" t="str">
        <f t="shared" si="92"/>
        <v/>
      </c>
      <c r="DB65" s="182" t="str">
        <f>IF($K65="","",$K65)</f>
        <v/>
      </c>
      <c r="DC65" s="182" t="str">
        <f>IF($O65="","",$O65)</f>
        <v/>
      </c>
      <c r="DD65" s="182" t="str">
        <f>IF($S65="","",$S65)</f>
        <v/>
      </c>
      <c r="DE65" s="182" t="str">
        <f>IF($W65="","",$W65)</f>
        <v/>
      </c>
      <c r="DF65" s="182" t="str">
        <f>IF($AA65="","",$AA65)</f>
        <v/>
      </c>
      <c r="DG65" s="182" t="str">
        <f>IF($AE65="","",$AE65)</f>
        <v/>
      </c>
      <c r="DH65" s="182" t="str">
        <f>IF($AI65="","",$AI65)</f>
        <v/>
      </c>
      <c r="DI65" s="182" t="str">
        <f>IF($AM65="","",$AM65)</f>
        <v/>
      </c>
      <c r="DJ65" s="182" t="str">
        <f>IF($AQ65="","",$AQ65)</f>
        <v/>
      </c>
      <c r="DK65" s="182" t="str">
        <f>IF($AU65="","",$AU65)</f>
        <v/>
      </c>
      <c r="DL65" s="536" t="str">
        <f>IF($AY65="","",$AY65)</f>
        <v/>
      </c>
      <c r="DM65" s="533" t="str">
        <f t="shared" si="64"/>
        <v/>
      </c>
      <c r="DN65" s="521" t="str">
        <f t="shared" si="65"/>
        <v/>
      </c>
      <c r="DO65" s="521" t="str">
        <f t="shared" si="66"/>
        <v/>
      </c>
      <c r="DP65" s="521" t="str">
        <f t="shared" si="67"/>
        <v/>
      </c>
      <c r="DQ65" s="521" t="str">
        <f t="shared" si="68"/>
        <v/>
      </c>
      <c r="DR65" s="521" t="str">
        <f t="shared" si="69"/>
        <v/>
      </c>
      <c r="DS65" s="521" t="str">
        <f t="shared" si="70"/>
        <v/>
      </c>
      <c r="DT65" s="521" t="str">
        <f t="shared" si="71"/>
        <v/>
      </c>
      <c r="DU65" s="521" t="str">
        <f t="shared" si="72"/>
        <v/>
      </c>
      <c r="DV65" s="521" t="str">
        <f t="shared" si="73"/>
        <v/>
      </c>
      <c r="DW65" s="521" t="str">
        <f t="shared" si="74"/>
        <v/>
      </c>
      <c r="DX65" s="538" t="str">
        <f t="shared" si="75"/>
        <v/>
      </c>
      <c r="DY65" s="540" t="str">
        <f t="shared" si="76"/>
        <v/>
      </c>
      <c r="DZ65" s="540" t="str">
        <f t="shared" si="77"/>
        <v/>
      </c>
      <c r="EA65" s="540" t="str">
        <f t="shared" si="78"/>
        <v/>
      </c>
      <c r="EB65" s="540" t="str">
        <f t="shared" si="79"/>
        <v/>
      </c>
      <c r="EC65" s="540" t="str">
        <f t="shared" si="80"/>
        <v/>
      </c>
      <c r="ED65" s="540" t="str">
        <f t="shared" si="81"/>
        <v/>
      </c>
      <c r="EE65" s="540" t="str">
        <f t="shared" si="82"/>
        <v/>
      </c>
      <c r="EF65" s="540" t="str">
        <f t="shared" si="83"/>
        <v/>
      </c>
      <c r="EG65" s="540" t="str">
        <f t="shared" si="84"/>
        <v/>
      </c>
      <c r="EH65" s="540" t="str">
        <f t="shared" si="85"/>
        <v/>
      </c>
      <c r="EI65" s="540" t="str">
        <f t="shared" si="86"/>
        <v/>
      </c>
      <c r="EJ65" s="545" t="str">
        <f t="shared" si="93"/>
        <v/>
      </c>
      <c r="EK65" s="723" t="str">
        <f t="shared" si="87"/>
        <v/>
      </c>
      <c r="EL65" s="490" t="str">
        <f>IF(B65="","",IF(ISNA(VLOOKUP($B65,'TH-CANHBAO-KQHT-13-14'!$B$2:$I$936,8,0)&lt;&gt;0),VLOOKUP($B65,'TH-CANHBAO-KQHT-13-14'!$B$2:$I$936,8,0),IF(VLOOKUP($B65,'TH-CANHBAO-KQHT-13-14'!$B$2:$I$936,8,0)=0,"",VLOOKUP($B65,'TH-CANHBAO-KQHT-13-14'!$B$2:$I$936,8,0))))</f>
        <v/>
      </c>
      <c r="EM65" s="490" t="str">
        <f>IF($B65="","",IF(ISNA(VLOOKUP($B65,'TH-CANHBAO-KQHT-13-14'!$B$2:$J$936,9,0)&lt;&gt;0),VLOOKUP($B65,'TH-CANHBAO-KQHT-13-14'!$B$2:$J$936,8,0),IF(VLOOKUP($B65,'TH-CANHBAO-KQHT-13-14'!$B$2:$J$936,9,0)=0,"",VLOOKUP($B65,'TH-CANHBAO-KQHT-13-14'!$B$2:$J$936,9,0))))</f>
        <v/>
      </c>
      <c r="EN65" s="490" t="str">
        <f>IF($B65="","",IF($B65=HKI!#REF!,HKI!#REF!,""))</f>
        <v/>
      </c>
      <c r="EO65" s="490" t="str">
        <f t="shared" si="88"/>
        <v/>
      </c>
      <c r="ES65" s="190"/>
    </row>
    <row r="66" spans="1:149" s="211" customFormat="1" ht="30" customHeight="1">
      <c r="A66" s="774" t="str">
        <f>IF($B66="","",SUBTOTAL(3,$B$11:B66))</f>
        <v/>
      </c>
      <c r="B66" s="775"/>
      <c r="C66" s="176" t="str">
        <f>IF($B66="","",VLOOKUP($B66,'DS LOP HKII'!$B$2:$D$936,2,0))</f>
        <v/>
      </c>
      <c r="D66" s="177" t="str">
        <f>IF($B66="","",VLOOKUP($B66,'DS LOP HKII'!$B$2:$D$936,3,0))</f>
        <v/>
      </c>
      <c r="E66" s="178"/>
      <c r="F66" s="179"/>
      <c r="G66" s="180"/>
      <c r="H66" s="181" t="str">
        <f>IF(OR($H$6="",$H$7=""),"",IF($B66="","",IF(ISNA(VLOOKUP($B66,'LT01'!$B$11:$M$80,12,FALSE)),"",IF(VLOOKUP($B66,'LT01'!$B$11:$M$80,12,FALSE)="","",VLOOKUP($B66,'LT01'!$B$11:$M$80,12,FALSE)))))</f>
        <v/>
      </c>
      <c r="I66" s="182" t="str">
        <f>IF(OR($H$6="",$H$7=""),"",IF($B66="","",IF(ISNA(VLOOKUP($B66,'LT01'!$B$11:$N$80,13,FALSE)),"",VLOOKUP($B66,'LT01'!$B$11:$N$80,13,FALSE))))</f>
        <v/>
      </c>
      <c r="J66" s="183"/>
      <c r="K66" s="184" t="str">
        <f>IF(OR($H$6="",$H$7=""),"",IF($B66="","",IF(ISNA(VLOOKUP($B66,'LT01'!$B$11:$Q$80,16,FALSE)),"",IF(VLOOKUP($B66,'LT01'!$B$11:$Q$80,16,FALSE)="","",VLOOKUP($B66,'LT01'!$B$11:$Q$80,16,FALSE)))))</f>
        <v/>
      </c>
      <c r="L66" s="185" t="str">
        <f>IF(OR($L$6="",$L$7=""),"",IF($B66="","",IF(ISNA(VLOOKUP($B66,'LT02'!$B$11:$M$80,12,FALSE)),"",IF(VLOOKUP($B66,'LT02'!$B$11:$M$80,12,FALSE)="","",VLOOKUP($B66,'LT02'!$B$11:$M$80,12,FALSE)))))</f>
        <v/>
      </c>
      <c r="M66" s="182" t="str">
        <f>IF(OR($L$6="",$L$7=""),"",IF($B66="","",IF(ISNA(VLOOKUP($B66,'LT02'!$B$11:$N$80,13,FALSE)),"",VLOOKUP($B66,'LT02'!$B$11:$N$80,13,FALSE))))</f>
        <v/>
      </c>
      <c r="N66" s="183"/>
      <c r="O66" s="184" t="str">
        <f>IF(OR($L$6="",$L$7=""),"",IF($B66="","",IF(ISNA(VLOOKUP($B66,'LT02'!$B$11:$Q$80,16,FALSE)),"",VLOOKUP($B66,'LT02'!$B$11:$Q$80,16,FALSE))))</f>
        <v/>
      </c>
      <c r="P66" s="185" t="str">
        <f>IF(OR($P$6="",$P$7=""),"",IF($B66="","",IF(ISNA(VLOOKUP($B66,'LT03'!$B$11:$M$80,12,FALSE)),"",IF(VLOOKUP($B66,'LT03'!$B$11:$M$80,12,FALSE)="","",VLOOKUP($B66,'LT03'!$B$11:$M$80,12,FALSE)))))</f>
        <v/>
      </c>
      <c r="Q66" s="182" t="str">
        <f>IF(OR($P$6="",$P$7=""),"",IF($B66="","",IF(ISNA(VLOOKUP($B66,'LT03'!$B$11:$N$80,13,FALSE)),"",VLOOKUP($B66,'LT03'!$B$11:$N$80,13,FALSE))))</f>
        <v/>
      </c>
      <c r="R66" s="183"/>
      <c r="S66" s="184" t="str">
        <f>IF(OR($P$6="",$P$7=""),"",IF($B66="","",IF(ISNA(VLOOKUP($B66,'LT03'!$B$11:$Q$80,16,FALSE)),"",VLOOKUP($B66,'LT03'!$B$11:$Q$80,16,FALSE))))</f>
        <v/>
      </c>
      <c r="T66" s="185" t="str">
        <f>IF(OR($T$6="",$T$7=""),"",IF($B66="","",IF(ISNA(VLOOKUP($B66,'LT04'!$B$11:$M$80,12,FALSE)),"",IF(VLOOKUP($B66,'LT04'!$B$11:$M$80,12,FALSE)="","",VLOOKUP($B66,'LT04'!$B$11:$M$80,12,FALSE)))))</f>
        <v/>
      </c>
      <c r="U66" s="182" t="str">
        <f>IF(OR($T$6="",$T$7=""),"",IF($B66="","",IF(ISNA(VLOOKUP($B66,'LT04'!$B$11:$N$80,13,FALSE)),"",VLOOKUP($B66,'LT04'!$B$11:$N$80,13,FALSE))))</f>
        <v/>
      </c>
      <c r="V66" s="183"/>
      <c r="W66" s="184" t="str">
        <f>IF(OR($T$6="",$T$7=""),"",IF($B66="","",IF(ISNA(VLOOKUP($B66,'LT04'!$B$11:$Q$80,16,FALSE)),"",VLOOKUP($B66,'LT04'!$B$11:$Q$80,16,FALSE))))</f>
        <v/>
      </c>
      <c r="X66" s="185" t="str">
        <f>IF(OR($X$6="",$X$7=""),"",IF($B66="","",IF(ISNA(VLOOKUP($B66,'LT05'!$B$11:$M$80,12,FALSE)),"",IF(VLOOKUP($B66,'LT05'!$B$11:$M$80,12,FALSE)="","",VLOOKUP($B66,'LT05'!$B$11:$M$80,12,FALSE)))))</f>
        <v/>
      </c>
      <c r="Y66" s="182" t="str">
        <f>IF(OR($X$6="",$X$7=""),"",IF($B66="","",IF(ISNA(VLOOKUP($B66,'LT05'!$B$11:$N$80,13,FALSE)),"",VLOOKUP($B66,'LT05'!$B$11:$N$80,13,FALSE))))</f>
        <v/>
      </c>
      <c r="Z66" s="183"/>
      <c r="AA66" s="184" t="str">
        <f>IF(OR($X$6="",$X$7=""),"",IF($B66="","",IF(ISNA(VLOOKUP($B66,'LT05'!$B$11:$Q$80,16,FALSE)),"",VLOOKUP($B66,'LT05'!$B$11:$Q$80,16,FALSE))))</f>
        <v/>
      </c>
      <c r="AB66" s="185" t="str">
        <f>IF(OR($AB$6="",$AB$7=""),"",IF($B66="","",IF(ISNA(VLOOKUP($B66,'LT06'!$B$11:$M$80,12,FALSE)),"",IF(VLOOKUP($B66,'LT06'!$B$11:$M$80,12,FALSE)="","",VLOOKUP($B66,'LT06'!$B$11:$M$80,12,FALSE)))))</f>
        <v/>
      </c>
      <c r="AC66" s="182" t="str">
        <f>IF(OR($AB$6="",$AB$7=""),"",IF($B66="","",IF(ISNA(VLOOKUP($B66,'LT06'!$B$11:$N$80,13,FALSE)),"",VLOOKUP($B66,'LT06'!$B$11:$N$80,13,FALSE))))</f>
        <v/>
      </c>
      <c r="AD66" s="183"/>
      <c r="AE66" s="184" t="str">
        <f>IF(OR($AB$6="",$AB$7=""),"",IF($B66="","",IF(ISNA(VLOOKUP($B66,'LT06'!$B$11:$Q$80,16,FALSE)),"",VLOOKUP($B66,'LT06'!$B$11:$Q$80,16,FALSE))))</f>
        <v/>
      </c>
      <c r="AF66" s="185" t="str">
        <f>IF(OR($AF$6="",$AF$7=""),"",IF($B66="","",IF(ISNA(VLOOKUP($B66,'LT07'!$B$11:$M$80,12,FALSE)),"",IF(VLOOKUP($B66,'LT07'!$B$11:$M$80,12,FALSE)="","",VLOOKUP($B66,'LT07'!$B$11:$M$80,12,FALSE)))))</f>
        <v/>
      </c>
      <c r="AG66" s="182" t="str">
        <f>IF(OR($AF$6="",$AF$7=""),"",IF($B66="","",IF(ISNA(VLOOKUP($B66,'LT07'!$B$11:$N$80,13,FALSE)),"",VLOOKUP($B66,'LT07'!$B$11:$N$80,13,FALSE))))</f>
        <v/>
      </c>
      <c r="AH66" s="183"/>
      <c r="AI66" s="184" t="str">
        <f>IF(OR($AF$6="",$AF$7=""),"",IF($B66="","",IF(ISNA(VLOOKUP($B66,'LT07'!$B$11:$Q$80,16,FALSE)),"",VLOOKUP($B66,'LT07'!$B$11:$Q$80,16,FALSE))))</f>
        <v/>
      </c>
      <c r="AJ66" s="720"/>
      <c r="AK66" s="182" t="str">
        <f>IF(OR($AJ$6="",$AJ$7=""),"",IF($B66="","",IF(ISNA(VLOOKUP($B66,'DO AN'!$B$11:$L$80,11,FALSE)),"",IF(VLOOKUP($B66,'DO AN'!$B$11:$L$80,11,FALSE)="","",VLOOKUP($B66,'DO AN'!$B$11:$L$80,11,FALSE)))))</f>
        <v/>
      </c>
      <c r="AL66" s="183"/>
      <c r="AM66" s="719"/>
      <c r="AN66" s="720"/>
      <c r="AO66" s="182" t="str">
        <f>IF(OR($AN$6="",$AN$7=""),"",IF($B66="","",IF(ISNA(VLOOKUP($B66,'TH01'!$B$11:$O$80,14,FALSE)),"",VLOOKUP($B66,'TH01'!$B$11:$O$80,14,FALSE))))</f>
        <v/>
      </c>
      <c r="AP66" s="183"/>
      <c r="AQ66" s="719"/>
      <c r="AR66" s="720"/>
      <c r="AS66" s="182" t="str">
        <f>IF(OR($AR$6="",$AR$7=""),"",IF($B66="","",IF(ISNA(VLOOKUP($B66,'TH02'!$B$11:$O$80,14,FALSE)),"",VLOOKUP($B66,'TH02'!$B$11:$O$80,14,FALSE))))</f>
        <v/>
      </c>
      <c r="AT66" s="183"/>
      <c r="AU66" s="719"/>
      <c r="AV66" s="720"/>
      <c r="AW66" s="182" t="str">
        <f>IF(OR($AV$6="",$AV$7=""),"",IF($B66="","",IF(ISNA(VLOOKUP($B66,'TH03'!$B$11:$O$80,14,FALSE)),"",VLOOKUP($B66,'TH03'!$B$11:$O$80,14,FALSE))))</f>
        <v/>
      </c>
      <c r="AX66" s="183"/>
      <c r="AY66" s="719"/>
      <c r="AZ66" s="186" t="str">
        <f t="shared" si="6"/>
        <v/>
      </c>
      <c r="BA66" s="186" t="str">
        <f t="shared" si="7"/>
        <v/>
      </c>
      <c r="BB66" s="187"/>
      <c r="BC66" s="188" t="str">
        <f t="shared" si="8"/>
        <v/>
      </c>
      <c r="BD66" s="188" t="str">
        <f t="shared" si="9"/>
        <v/>
      </c>
      <c r="BE66" s="188" t="str">
        <f t="shared" si="89"/>
        <v/>
      </c>
      <c r="BF66" s="186" t="str">
        <f t="shared" si="90"/>
        <v/>
      </c>
      <c r="BG66" s="548" t="str">
        <f t="shared" si="2"/>
        <v/>
      </c>
      <c r="BH66" s="188" t="str">
        <f t="shared" si="91"/>
        <v/>
      </c>
      <c r="BI66" s="188" t="str">
        <f t="shared" si="10"/>
        <v/>
      </c>
      <c r="BJ66" s="188" t="str">
        <f t="shared" si="11"/>
        <v/>
      </c>
      <c r="BK66" s="186" t="str">
        <f t="shared" si="12"/>
        <v/>
      </c>
      <c r="BL66" s="186" t="str">
        <f t="shared" si="13"/>
        <v/>
      </c>
      <c r="BM66" s="186" t="str">
        <f t="shared" si="14"/>
        <v/>
      </c>
      <c r="BN66" s="186" t="str">
        <f t="shared" si="15"/>
        <v/>
      </c>
      <c r="BO66" s="551" t="str">
        <f t="shared" si="16"/>
        <v/>
      </c>
      <c r="BP66" s="187"/>
      <c r="BQ66" s="691" t="str">
        <f t="shared" si="17"/>
        <v/>
      </c>
      <c r="BR66" s="521" t="str">
        <f t="shared" si="18"/>
        <v/>
      </c>
      <c r="BS66" s="521" t="str">
        <f t="shared" si="19"/>
        <v/>
      </c>
      <c r="BT66" s="521" t="str">
        <f t="shared" si="20"/>
        <v/>
      </c>
      <c r="BU66" s="521" t="str">
        <f t="shared" si="21"/>
        <v/>
      </c>
      <c r="BV66" s="521" t="str">
        <f t="shared" si="22"/>
        <v/>
      </c>
      <c r="BW66" s="521" t="str">
        <f t="shared" si="23"/>
        <v/>
      </c>
      <c r="BX66" s="521" t="str">
        <f t="shared" si="24"/>
        <v/>
      </c>
      <c r="BY66" s="521" t="str">
        <f t="shared" si="25"/>
        <v/>
      </c>
      <c r="BZ66" s="521" t="str">
        <f t="shared" si="26"/>
        <v/>
      </c>
      <c r="CA66" s="521" t="str">
        <f t="shared" si="27"/>
        <v/>
      </c>
      <c r="CB66" s="521" t="str">
        <f t="shared" si="28"/>
        <v/>
      </c>
      <c r="CC66" s="522" t="str">
        <f t="shared" si="29"/>
        <v/>
      </c>
      <c r="CD66" s="521" t="str">
        <f t="shared" si="30"/>
        <v/>
      </c>
      <c r="CE66" s="521" t="str">
        <f t="shared" si="31"/>
        <v/>
      </c>
      <c r="CF66" s="521" t="str">
        <f t="shared" si="32"/>
        <v/>
      </c>
      <c r="CG66" s="521" t="str">
        <f t="shared" si="33"/>
        <v/>
      </c>
      <c r="CH66" s="521" t="str">
        <f t="shared" si="34"/>
        <v/>
      </c>
      <c r="CI66" s="521" t="str">
        <f t="shared" si="35"/>
        <v/>
      </c>
      <c r="CJ66" s="521" t="str">
        <f t="shared" si="36"/>
        <v/>
      </c>
      <c r="CK66" s="521" t="str">
        <f t="shared" si="37"/>
        <v/>
      </c>
      <c r="CL66" s="521" t="str">
        <f t="shared" si="38"/>
        <v/>
      </c>
      <c r="CM66" s="521" t="str">
        <f t="shared" si="39"/>
        <v/>
      </c>
      <c r="CN66" s="521" t="str">
        <f t="shared" si="40"/>
        <v/>
      </c>
      <c r="CO66" s="523" t="str">
        <f t="shared" si="41"/>
        <v/>
      </c>
      <c r="CP66" s="524" t="str">
        <f t="shared" si="42"/>
        <v/>
      </c>
      <c r="CQ66" s="524" t="str">
        <f t="shared" si="43"/>
        <v/>
      </c>
      <c r="CR66" s="524" t="str">
        <f t="shared" si="44"/>
        <v/>
      </c>
      <c r="CS66" s="524" t="str">
        <f t="shared" si="45"/>
        <v/>
      </c>
      <c r="CT66" s="524" t="str">
        <f t="shared" si="46"/>
        <v/>
      </c>
      <c r="CU66" s="524" t="str">
        <f t="shared" si="47"/>
        <v/>
      </c>
      <c r="CV66" s="524" t="str">
        <f t="shared" si="48"/>
        <v/>
      </c>
      <c r="CW66" s="524" t="str">
        <f t="shared" si="49"/>
        <v/>
      </c>
      <c r="CX66" s="524" t="str">
        <f t="shared" si="50"/>
        <v/>
      </c>
      <c r="CY66" s="524" t="str">
        <f t="shared" si="51"/>
        <v/>
      </c>
      <c r="CZ66" s="524" t="str">
        <f t="shared" si="52"/>
        <v/>
      </c>
      <c r="DA66" s="525" t="str">
        <f t="shared" si="92"/>
        <v/>
      </c>
      <c r="DB66" s="182" t="str">
        <f t="shared" si="53"/>
        <v/>
      </c>
      <c r="DC66" s="182" t="str">
        <f t="shared" si="54"/>
        <v/>
      </c>
      <c r="DD66" s="182" t="str">
        <f t="shared" si="55"/>
        <v/>
      </c>
      <c r="DE66" s="182" t="str">
        <f t="shared" si="56"/>
        <v/>
      </c>
      <c r="DF66" s="182" t="str">
        <f t="shared" si="57"/>
        <v/>
      </c>
      <c r="DG66" s="182" t="str">
        <f t="shared" si="58"/>
        <v/>
      </c>
      <c r="DH66" s="182" t="str">
        <f t="shared" si="59"/>
        <v/>
      </c>
      <c r="DI66" s="182" t="str">
        <f t="shared" si="60"/>
        <v/>
      </c>
      <c r="DJ66" s="182" t="str">
        <f t="shared" si="61"/>
        <v/>
      </c>
      <c r="DK66" s="182" t="str">
        <f t="shared" si="62"/>
        <v/>
      </c>
      <c r="DL66" s="536" t="str">
        <f t="shared" si="63"/>
        <v/>
      </c>
      <c r="DM66" s="533" t="str">
        <f t="shared" si="64"/>
        <v/>
      </c>
      <c r="DN66" s="521" t="str">
        <f t="shared" si="65"/>
        <v/>
      </c>
      <c r="DO66" s="521" t="str">
        <f t="shared" si="66"/>
        <v/>
      </c>
      <c r="DP66" s="521" t="str">
        <f t="shared" si="67"/>
        <v/>
      </c>
      <c r="DQ66" s="521" t="str">
        <f t="shared" si="68"/>
        <v/>
      </c>
      <c r="DR66" s="521" t="str">
        <f t="shared" si="69"/>
        <v/>
      </c>
      <c r="DS66" s="521" t="str">
        <f t="shared" si="70"/>
        <v/>
      </c>
      <c r="DT66" s="521" t="str">
        <f t="shared" si="71"/>
        <v/>
      </c>
      <c r="DU66" s="521" t="str">
        <f t="shared" si="72"/>
        <v/>
      </c>
      <c r="DV66" s="521" t="str">
        <f t="shared" si="73"/>
        <v/>
      </c>
      <c r="DW66" s="521" t="str">
        <f t="shared" si="74"/>
        <v/>
      </c>
      <c r="DX66" s="538" t="str">
        <f t="shared" si="75"/>
        <v/>
      </c>
      <c r="DY66" s="540" t="str">
        <f t="shared" si="76"/>
        <v/>
      </c>
      <c r="DZ66" s="540" t="str">
        <f t="shared" si="77"/>
        <v/>
      </c>
      <c r="EA66" s="540" t="str">
        <f t="shared" si="78"/>
        <v/>
      </c>
      <c r="EB66" s="540" t="str">
        <f t="shared" si="79"/>
        <v/>
      </c>
      <c r="EC66" s="540" t="str">
        <f t="shared" si="80"/>
        <v/>
      </c>
      <c r="ED66" s="540" t="str">
        <f t="shared" si="81"/>
        <v/>
      </c>
      <c r="EE66" s="540" t="str">
        <f t="shared" si="82"/>
        <v/>
      </c>
      <c r="EF66" s="540" t="str">
        <f t="shared" si="83"/>
        <v/>
      </c>
      <c r="EG66" s="540" t="str">
        <f t="shared" si="84"/>
        <v/>
      </c>
      <c r="EH66" s="540" t="str">
        <f t="shared" si="85"/>
        <v/>
      </c>
      <c r="EI66" s="540" t="str">
        <f t="shared" si="86"/>
        <v/>
      </c>
      <c r="EJ66" s="545" t="str">
        <f t="shared" si="93"/>
        <v/>
      </c>
      <c r="EK66" s="723" t="str">
        <f t="shared" si="87"/>
        <v/>
      </c>
      <c r="EL66" s="490" t="str">
        <f>IF(B66="","",IF(ISNA(VLOOKUP($B66,'TH-CANHBAO-KQHT-13-14'!$B$2:$I$936,8,0)&lt;&gt;0),VLOOKUP($B66,'TH-CANHBAO-KQHT-13-14'!$B$2:$I$936,8,0),IF(VLOOKUP($B66,'TH-CANHBAO-KQHT-13-14'!$B$2:$I$936,8,0)=0,"",VLOOKUP($B66,'TH-CANHBAO-KQHT-13-14'!$B$2:$I$936,8,0))))</f>
        <v/>
      </c>
      <c r="EM66" s="490" t="str">
        <f>IF($B66="","",IF(ISNA(VLOOKUP($B66,'TH-CANHBAO-KQHT-13-14'!$B$2:$J$936,9,0)&lt;&gt;0),VLOOKUP($B66,'TH-CANHBAO-KQHT-13-14'!$B$2:$J$936,8,0),IF(VLOOKUP($B66,'TH-CANHBAO-KQHT-13-14'!$B$2:$J$936,9,0)=0,"",VLOOKUP($B66,'TH-CANHBAO-KQHT-13-14'!$B$2:$J$936,9,0))))</f>
        <v/>
      </c>
      <c r="EN66" s="490" t="str">
        <f>IF($B66="","",IF($B66=HKI!#REF!,HKI!#REF!,""))</f>
        <v/>
      </c>
      <c r="EO66" s="490" t="str">
        <f t="shared" si="88"/>
        <v/>
      </c>
      <c r="ES66" s="190"/>
    </row>
    <row r="67" spans="1:149" s="211" customFormat="1" ht="30" customHeight="1">
      <c r="A67" s="774" t="str">
        <f>IF($B67="","",SUBTOTAL(3,$B$11:B67))</f>
        <v/>
      </c>
      <c r="B67" s="775"/>
      <c r="C67" s="176" t="str">
        <f>IF($B67="","",VLOOKUP($B67,'DS LOP HKII'!$B$2:$D$936,2,0))</f>
        <v/>
      </c>
      <c r="D67" s="177" t="str">
        <f>IF($B67="","",VLOOKUP($B67,'DS LOP HKII'!$B$2:$D$936,3,0))</f>
        <v/>
      </c>
      <c r="E67" s="178"/>
      <c r="F67" s="179"/>
      <c r="G67" s="180"/>
      <c r="H67" s="181" t="str">
        <f>IF(OR($H$6="",$H$7=""),"",IF($B67="","",IF(ISNA(VLOOKUP($B67,'LT01'!$B$11:$M$80,12,FALSE)),"",IF(VLOOKUP($B67,'LT01'!$B$11:$M$80,12,FALSE)="","",VLOOKUP($B67,'LT01'!$B$11:$M$80,12,FALSE)))))</f>
        <v/>
      </c>
      <c r="I67" s="182" t="str">
        <f>IF(OR($H$6="",$H$7=""),"",IF($B67="","",IF(ISNA(VLOOKUP($B67,'LT01'!$B$11:$N$80,13,FALSE)),"",VLOOKUP($B67,'LT01'!$B$11:$N$80,13,FALSE))))</f>
        <v/>
      </c>
      <c r="J67" s="183"/>
      <c r="K67" s="184" t="str">
        <f>IF(OR($H$6="",$H$7=""),"",IF($B67="","",IF(ISNA(VLOOKUP($B67,'LT01'!$B$11:$Q$80,16,FALSE)),"",IF(VLOOKUP($B67,'LT01'!$B$11:$Q$80,16,FALSE)="","",VLOOKUP($B67,'LT01'!$B$11:$Q$80,16,FALSE)))))</f>
        <v/>
      </c>
      <c r="L67" s="185" t="str">
        <f>IF(OR($L$6="",$L$7=""),"",IF($B67="","",IF(ISNA(VLOOKUP($B67,'LT02'!$B$11:$M$80,12,FALSE)),"",IF(VLOOKUP($B67,'LT02'!$B$11:$M$80,12,FALSE)="","",VLOOKUP($B67,'LT02'!$B$11:$M$80,12,FALSE)))))</f>
        <v/>
      </c>
      <c r="M67" s="182" t="str">
        <f>IF(OR($L$6="",$L$7=""),"",IF($B67="","",IF(ISNA(VLOOKUP($B67,'LT02'!$B$11:$N$80,13,FALSE)),"",VLOOKUP($B67,'LT02'!$B$11:$N$80,13,FALSE))))</f>
        <v/>
      </c>
      <c r="N67" s="183"/>
      <c r="O67" s="184" t="str">
        <f>IF(OR($L$6="",$L$7=""),"",IF($B67="","",IF(ISNA(VLOOKUP($B67,'LT02'!$B$11:$Q$80,16,FALSE)),"",VLOOKUP($B67,'LT02'!$B$11:$Q$80,16,FALSE))))</f>
        <v/>
      </c>
      <c r="P67" s="185" t="str">
        <f>IF(OR($P$6="",$P$7=""),"",IF($B67="","",IF(ISNA(VLOOKUP($B67,'LT03'!$B$11:$M$80,12,FALSE)),"",IF(VLOOKUP($B67,'LT03'!$B$11:$M$80,12,FALSE)="","",VLOOKUP($B67,'LT03'!$B$11:$M$80,12,FALSE)))))</f>
        <v/>
      </c>
      <c r="Q67" s="182" t="str">
        <f>IF(OR($P$6="",$P$7=""),"",IF($B67="","",IF(ISNA(VLOOKUP($B67,'LT03'!$B$11:$N$80,13,FALSE)),"",VLOOKUP($B67,'LT03'!$B$11:$N$80,13,FALSE))))</f>
        <v/>
      </c>
      <c r="R67" s="183"/>
      <c r="S67" s="184" t="str">
        <f>IF(OR($P$6="",$P$7=""),"",IF($B67="","",IF(ISNA(VLOOKUP($B67,'LT03'!$B$11:$Q$80,16,FALSE)),"",VLOOKUP($B67,'LT03'!$B$11:$Q$80,16,FALSE))))</f>
        <v/>
      </c>
      <c r="T67" s="185" t="str">
        <f>IF(OR($T$6="",$T$7=""),"",IF($B67="","",IF(ISNA(VLOOKUP($B67,'LT04'!$B$11:$M$80,12,FALSE)),"",IF(VLOOKUP($B67,'LT04'!$B$11:$M$80,12,FALSE)="","",VLOOKUP($B67,'LT04'!$B$11:$M$80,12,FALSE)))))</f>
        <v/>
      </c>
      <c r="U67" s="182" t="str">
        <f>IF(OR($T$6="",$T$7=""),"",IF($B67="","",IF(ISNA(VLOOKUP($B67,'LT04'!$B$11:$N$80,13,FALSE)),"",VLOOKUP($B67,'LT04'!$B$11:$N$80,13,FALSE))))</f>
        <v/>
      </c>
      <c r="V67" s="183"/>
      <c r="W67" s="184" t="str">
        <f>IF(OR($T$6="",$T$7=""),"",IF($B67="","",IF(ISNA(VLOOKUP($B67,'LT04'!$B$11:$Q$80,16,FALSE)),"",VLOOKUP($B67,'LT04'!$B$11:$Q$80,16,FALSE))))</f>
        <v/>
      </c>
      <c r="X67" s="185" t="str">
        <f>IF(OR($X$6="",$X$7=""),"",IF($B67="","",IF(ISNA(VLOOKUP($B67,'LT05'!$B$11:$M$80,12,FALSE)),"",IF(VLOOKUP($B67,'LT05'!$B$11:$M$80,12,FALSE)="","",VLOOKUP($B67,'LT05'!$B$11:$M$80,12,FALSE)))))</f>
        <v/>
      </c>
      <c r="Y67" s="182" t="str">
        <f>IF(OR($X$6="",$X$7=""),"",IF($B67="","",IF(ISNA(VLOOKUP($B67,'LT05'!$B$11:$N$80,13,FALSE)),"",VLOOKUP($B67,'LT05'!$B$11:$N$80,13,FALSE))))</f>
        <v/>
      </c>
      <c r="Z67" s="183"/>
      <c r="AA67" s="184" t="str">
        <f>IF(OR($X$6="",$X$7=""),"",IF($B67="","",IF(ISNA(VLOOKUP($B67,'LT05'!$B$11:$Q$80,16,FALSE)),"",VLOOKUP($B67,'LT05'!$B$11:$Q$80,16,FALSE))))</f>
        <v/>
      </c>
      <c r="AB67" s="185" t="str">
        <f>IF(OR($AB$6="",$AB$7=""),"",IF($B67="","",IF(ISNA(VLOOKUP($B67,'LT06'!$B$11:$M$80,12,FALSE)),"",IF(VLOOKUP($B67,'LT06'!$B$11:$M$80,12,FALSE)="","",VLOOKUP($B67,'LT06'!$B$11:$M$80,12,FALSE)))))</f>
        <v/>
      </c>
      <c r="AC67" s="182" t="str">
        <f>IF(OR($AB$6="",$AB$7=""),"",IF($B67="","",IF(ISNA(VLOOKUP($B67,'LT06'!$B$11:$N$80,13,FALSE)),"",VLOOKUP($B67,'LT06'!$B$11:$N$80,13,FALSE))))</f>
        <v/>
      </c>
      <c r="AD67" s="183"/>
      <c r="AE67" s="184" t="str">
        <f>IF(OR($AB$6="",$AB$7=""),"",IF($B67="","",IF(ISNA(VLOOKUP($B67,'LT06'!$B$11:$Q$80,16,FALSE)),"",VLOOKUP($B67,'LT06'!$B$11:$Q$80,16,FALSE))))</f>
        <v/>
      </c>
      <c r="AF67" s="185" t="str">
        <f>IF(OR($AF$6="",$AF$7=""),"",IF($B67="","",IF(ISNA(VLOOKUP($B67,'LT07'!$B$11:$M$80,12,FALSE)),"",IF(VLOOKUP($B67,'LT07'!$B$11:$M$80,12,FALSE)="","",VLOOKUP($B67,'LT07'!$B$11:$M$80,12,FALSE)))))</f>
        <v/>
      </c>
      <c r="AG67" s="182" t="str">
        <f>IF(OR($AF$6="",$AF$7=""),"",IF($B67="","",IF(ISNA(VLOOKUP($B67,'LT07'!$B$11:$N$80,13,FALSE)),"",VLOOKUP($B67,'LT07'!$B$11:$N$80,13,FALSE))))</f>
        <v/>
      </c>
      <c r="AH67" s="183"/>
      <c r="AI67" s="184" t="str">
        <f>IF(OR($AF$6="",$AF$7=""),"",IF($B67="","",IF(ISNA(VLOOKUP($B67,'LT07'!$B$11:$Q$80,16,FALSE)),"",VLOOKUP($B67,'LT07'!$B$11:$Q$80,16,FALSE))))</f>
        <v/>
      </c>
      <c r="AJ67" s="720"/>
      <c r="AK67" s="182" t="str">
        <f>IF(OR($AJ$6="",$AJ$7=""),"",IF($B67="","",IF(ISNA(VLOOKUP($B67,'DO AN'!$B$11:$L$80,11,FALSE)),"",IF(VLOOKUP($B67,'DO AN'!$B$11:$L$80,11,FALSE)="","",VLOOKUP($B67,'DO AN'!$B$11:$L$80,11,FALSE)))))</f>
        <v/>
      </c>
      <c r="AL67" s="183"/>
      <c r="AM67" s="719"/>
      <c r="AN67" s="720"/>
      <c r="AO67" s="182" t="str">
        <f>IF(OR($AN$6="",$AN$7=""),"",IF($B67="","",IF(ISNA(VLOOKUP($B67,'TH01'!$B$11:$O$80,14,FALSE)),"",VLOOKUP($B67,'TH01'!$B$11:$O$80,14,FALSE))))</f>
        <v/>
      </c>
      <c r="AP67" s="183"/>
      <c r="AQ67" s="719"/>
      <c r="AR67" s="720"/>
      <c r="AS67" s="182" t="str">
        <f>IF(OR($AR$6="",$AR$7=""),"",IF($B67="","",IF(ISNA(VLOOKUP($B67,'TH02'!$B$11:$O$80,14,FALSE)),"",VLOOKUP($B67,'TH02'!$B$11:$O$80,14,FALSE))))</f>
        <v/>
      </c>
      <c r="AT67" s="183"/>
      <c r="AU67" s="719"/>
      <c r="AV67" s="720"/>
      <c r="AW67" s="182" t="str">
        <f>IF(OR($AV$6="",$AV$7=""),"",IF($B67="","",IF(ISNA(VLOOKUP($B67,'TH03'!$B$11:$O$80,14,FALSE)),"",VLOOKUP($B67,'TH03'!$B$11:$O$80,14,FALSE))))</f>
        <v/>
      </c>
      <c r="AX67" s="183"/>
      <c r="AY67" s="719"/>
      <c r="AZ67" s="186" t="str">
        <f t="shared" si="6"/>
        <v/>
      </c>
      <c r="BA67" s="186" t="str">
        <f t="shared" si="7"/>
        <v/>
      </c>
      <c r="BB67" s="187"/>
      <c r="BC67" s="188" t="str">
        <f t="shared" si="8"/>
        <v/>
      </c>
      <c r="BD67" s="188" t="str">
        <f t="shared" si="9"/>
        <v/>
      </c>
      <c r="BE67" s="188" t="str">
        <f t="shared" si="89"/>
        <v/>
      </c>
      <c r="BF67" s="186" t="str">
        <f t="shared" si="90"/>
        <v/>
      </c>
      <c r="BG67" s="548" t="str">
        <f t="shared" si="2"/>
        <v/>
      </c>
      <c r="BH67" s="188" t="str">
        <f t="shared" si="91"/>
        <v/>
      </c>
      <c r="BI67" s="188" t="str">
        <f t="shared" si="10"/>
        <v/>
      </c>
      <c r="BJ67" s="188" t="str">
        <f t="shared" si="11"/>
        <v/>
      </c>
      <c r="BK67" s="186" t="str">
        <f t="shared" si="12"/>
        <v/>
      </c>
      <c r="BL67" s="186" t="str">
        <f t="shared" si="13"/>
        <v/>
      </c>
      <c r="BM67" s="186" t="str">
        <f t="shared" si="14"/>
        <v/>
      </c>
      <c r="BN67" s="186" t="str">
        <f t="shared" si="15"/>
        <v/>
      </c>
      <c r="BO67" s="551" t="str">
        <f t="shared" si="16"/>
        <v/>
      </c>
      <c r="BP67" s="187"/>
      <c r="BQ67" s="691" t="str">
        <f t="shared" si="17"/>
        <v/>
      </c>
      <c r="BR67" s="521" t="str">
        <f t="shared" si="18"/>
        <v/>
      </c>
      <c r="BS67" s="521" t="str">
        <f t="shared" si="19"/>
        <v/>
      </c>
      <c r="BT67" s="521" t="str">
        <f t="shared" si="20"/>
        <v/>
      </c>
      <c r="BU67" s="521" t="str">
        <f t="shared" si="21"/>
        <v/>
      </c>
      <c r="BV67" s="521" t="str">
        <f t="shared" si="22"/>
        <v/>
      </c>
      <c r="BW67" s="521" t="str">
        <f t="shared" si="23"/>
        <v/>
      </c>
      <c r="BX67" s="521" t="str">
        <f t="shared" si="24"/>
        <v/>
      </c>
      <c r="BY67" s="521" t="str">
        <f t="shared" si="25"/>
        <v/>
      </c>
      <c r="BZ67" s="521" t="str">
        <f t="shared" si="26"/>
        <v/>
      </c>
      <c r="CA67" s="521" t="str">
        <f t="shared" si="27"/>
        <v/>
      </c>
      <c r="CB67" s="521" t="str">
        <f t="shared" si="28"/>
        <v/>
      </c>
      <c r="CC67" s="522" t="str">
        <f t="shared" si="29"/>
        <v/>
      </c>
      <c r="CD67" s="521" t="str">
        <f t="shared" si="30"/>
        <v/>
      </c>
      <c r="CE67" s="521" t="str">
        <f t="shared" si="31"/>
        <v/>
      </c>
      <c r="CF67" s="521" t="str">
        <f t="shared" si="32"/>
        <v/>
      </c>
      <c r="CG67" s="521" t="str">
        <f t="shared" si="33"/>
        <v/>
      </c>
      <c r="CH67" s="521" t="str">
        <f t="shared" si="34"/>
        <v/>
      </c>
      <c r="CI67" s="521" t="str">
        <f t="shared" si="35"/>
        <v/>
      </c>
      <c r="CJ67" s="521" t="str">
        <f t="shared" si="36"/>
        <v/>
      </c>
      <c r="CK67" s="521" t="str">
        <f t="shared" si="37"/>
        <v/>
      </c>
      <c r="CL67" s="521" t="str">
        <f t="shared" si="38"/>
        <v/>
      </c>
      <c r="CM67" s="521" t="str">
        <f t="shared" si="39"/>
        <v/>
      </c>
      <c r="CN67" s="521" t="str">
        <f t="shared" si="40"/>
        <v/>
      </c>
      <c r="CO67" s="523" t="str">
        <f t="shared" si="41"/>
        <v/>
      </c>
      <c r="CP67" s="524" t="str">
        <f t="shared" si="42"/>
        <v/>
      </c>
      <c r="CQ67" s="524" t="str">
        <f t="shared" si="43"/>
        <v/>
      </c>
      <c r="CR67" s="524" t="str">
        <f t="shared" si="44"/>
        <v/>
      </c>
      <c r="CS67" s="524" t="str">
        <f t="shared" si="45"/>
        <v/>
      </c>
      <c r="CT67" s="524" t="str">
        <f t="shared" si="46"/>
        <v/>
      </c>
      <c r="CU67" s="524" t="str">
        <f t="shared" si="47"/>
        <v/>
      </c>
      <c r="CV67" s="524" t="str">
        <f t="shared" si="48"/>
        <v/>
      </c>
      <c r="CW67" s="524" t="str">
        <f t="shared" si="49"/>
        <v/>
      </c>
      <c r="CX67" s="524" t="str">
        <f t="shared" si="50"/>
        <v/>
      </c>
      <c r="CY67" s="524" t="str">
        <f t="shared" si="51"/>
        <v/>
      </c>
      <c r="CZ67" s="524" t="str">
        <f t="shared" si="52"/>
        <v/>
      </c>
      <c r="DA67" s="525" t="str">
        <f t="shared" si="92"/>
        <v/>
      </c>
      <c r="DB67" s="182" t="str">
        <f t="shared" si="53"/>
        <v/>
      </c>
      <c r="DC67" s="182" t="str">
        <f t="shared" si="54"/>
        <v/>
      </c>
      <c r="DD67" s="182" t="str">
        <f t="shared" si="55"/>
        <v/>
      </c>
      <c r="DE67" s="182" t="str">
        <f t="shared" si="56"/>
        <v/>
      </c>
      <c r="DF67" s="182" t="str">
        <f t="shared" si="57"/>
        <v/>
      </c>
      <c r="DG67" s="182" t="str">
        <f t="shared" si="58"/>
        <v/>
      </c>
      <c r="DH67" s="182" t="str">
        <f t="shared" si="59"/>
        <v/>
      </c>
      <c r="DI67" s="182" t="str">
        <f t="shared" si="60"/>
        <v/>
      </c>
      <c r="DJ67" s="182" t="str">
        <f t="shared" si="61"/>
        <v/>
      </c>
      <c r="DK67" s="182" t="str">
        <f t="shared" si="62"/>
        <v/>
      </c>
      <c r="DL67" s="536" t="str">
        <f t="shared" si="63"/>
        <v/>
      </c>
      <c r="DM67" s="533" t="str">
        <f t="shared" si="64"/>
        <v/>
      </c>
      <c r="DN67" s="521" t="str">
        <f t="shared" si="65"/>
        <v/>
      </c>
      <c r="DO67" s="521" t="str">
        <f t="shared" si="66"/>
        <v/>
      </c>
      <c r="DP67" s="521" t="str">
        <f t="shared" si="67"/>
        <v/>
      </c>
      <c r="DQ67" s="521" t="str">
        <f t="shared" si="68"/>
        <v/>
      </c>
      <c r="DR67" s="521" t="str">
        <f t="shared" si="69"/>
        <v/>
      </c>
      <c r="DS67" s="521" t="str">
        <f t="shared" si="70"/>
        <v/>
      </c>
      <c r="DT67" s="521" t="str">
        <f t="shared" si="71"/>
        <v/>
      </c>
      <c r="DU67" s="521" t="str">
        <f t="shared" si="72"/>
        <v/>
      </c>
      <c r="DV67" s="521" t="str">
        <f t="shared" si="73"/>
        <v/>
      </c>
      <c r="DW67" s="521" t="str">
        <f t="shared" si="74"/>
        <v/>
      </c>
      <c r="DX67" s="538" t="str">
        <f t="shared" si="75"/>
        <v/>
      </c>
      <c r="DY67" s="540" t="str">
        <f t="shared" si="76"/>
        <v/>
      </c>
      <c r="DZ67" s="540" t="str">
        <f t="shared" si="77"/>
        <v/>
      </c>
      <c r="EA67" s="540" t="str">
        <f t="shared" si="78"/>
        <v/>
      </c>
      <c r="EB67" s="540" t="str">
        <f t="shared" si="79"/>
        <v/>
      </c>
      <c r="EC67" s="540" t="str">
        <f t="shared" si="80"/>
        <v/>
      </c>
      <c r="ED67" s="540" t="str">
        <f t="shared" si="81"/>
        <v/>
      </c>
      <c r="EE67" s="540" t="str">
        <f t="shared" si="82"/>
        <v/>
      </c>
      <c r="EF67" s="540" t="str">
        <f t="shared" si="83"/>
        <v/>
      </c>
      <c r="EG67" s="540" t="str">
        <f t="shared" si="84"/>
        <v/>
      </c>
      <c r="EH67" s="540" t="str">
        <f t="shared" si="85"/>
        <v/>
      </c>
      <c r="EI67" s="540" t="str">
        <f t="shared" si="86"/>
        <v/>
      </c>
      <c r="EJ67" s="545" t="str">
        <f t="shared" si="93"/>
        <v/>
      </c>
      <c r="EK67" s="723" t="str">
        <f t="shared" si="87"/>
        <v/>
      </c>
      <c r="EL67" s="490" t="str">
        <f>IF(B67="","",IF(ISNA(VLOOKUP($B67,'TH-CANHBAO-KQHT-13-14'!$B$2:$I$936,8,0)&lt;&gt;0),VLOOKUP($B67,'TH-CANHBAO-KQHT-13-14'!$B$2:$I$936,8,0),IF(VLOOKUP($B67,'TH-CANHBAO-KQHT-13-14'!$B$2:$I$936,8,0)=0,"",VLOOKUP($B67,'TH-CANHBAO-KQHT-13-14'!$B$2:$I$936,8,0))))</f>
        <v/>
      </c>
      <c r="EM67" s="490" t="str">
        <f>IF($B67="","",IF(ISNA(VLOOKUP($B67,'TH-CANHBAO-KQHT-13-14'!$B$2:$J$936,9,0)&lt;&gt;0),VLOOKUP($B67,'TH-CANHBAO-KQHT-13-14'!$B$2:$J$936,8,0),IF(VLOOKUP($B67,'TH-CANHBAO-KQHT-13-14'!$B$2:$J$936,9,0)=0,"",VLOOKUP($B67,'TH-CANHBAO-KQHT-13-14'!$B$2:$J$936,9,0))))</f>
        <v/>
      </c>
      <c r="EN67" s="490" t="str">
        <f>IF($B67="","",IF($B67=HKI!#REF!,HKI!#REF!,""))</f>
        <v/>
      </c>
      <c r="EO67" s="490" t="str">
        <f t="shared" si="88"/>
        <v/>
      </c>
      <c r="ES67" s="190"/>
    </row>
    <row r="68" spans="1:149" s="211" customFormat="1" ht="30" customHeight="1">
      <c r="A68" s="774" t="str">
        <f>IF($B68="","",SUBTOTAL(3,$B$11:B68))</f>
        <v/>
      </c>
      <c r="B68" s="775"/>
      <c r="C68" s="176" t="str">
        <f>IF($B68="","",VLOOKUP($B68,'DS LOP HKII'!$B$2:$D$936,2,0))</f>
        <v/>
      </c>
      <c r="D68" s="177" t="str">
        <f>IF($B68="","",VLOOKUP($B68,'DS LOP HKII'!$B$2:$D$936,3,0))</f>
        <v/>
      </c>
      <c r="E68" s="178"/>
      <c r="F68" s="179"/>
      <c r="G68" s="180"/>
      <c r="H68" s="181" t="str">
        <f>IF(OR($H$6="",$H$7=""),"",IF($B68="","",IF(ISNA(VLOOKUP($B68,'LT01'!$B$11:$M$80,12,FALSE)),"",IF(VLOOKUP($B68,'LT01'!$B$11:$M$80,12,FALSE)="","",VLOOKUP($B68,'LT01'!$B$11:$M$80,12,FALSE)))))</f>
        <v/>
      </c>
      <c r="I68" s="182" t="str">
        <f>IF(OR($H$6="",$H$7=""),"",IF($B68="","",IF(ISNA(VLOOKUP($B68,'LT01'!$B$11:$N$80,13,FALSE)),"",VLOOKUP($B68,'LT01'!$B$11:$N$80,13,FALSE))))</f>
        <v/>
      </c>
      <c r="J68" s="183"/>
      <c r="K68" s="184" t="str">
        <f>IF(OR($H$6="",$H$7=""),"",IF($B68="","",IF(ISNA(VLOOKUP($B68,'LT01'!$B$11:$Q$80,16,FALSE)),"",IF(VLOOKUP($B68,'LT01'!$B$11:$Q$80,16,FALSE)="","",VLOOKUP($B68,'LT01'!$B$11:$Q$80,16,FALSE)))))</f>
        <v/>
      </c>
      <c r="L68" s="185" t="str">
        <f>IF(OR($L$6="",$L$7=""),"",IF($B68="","",IF(ISNA(VLOOKUP($B68,'LT02'!$B$11:$M$80,12,FALSE)),"",IF(VLOOKUP($B68,'LT02'!$B$11:$M$80,12,FALSE)="","",VLOOKUP($B68,'LT02'!$B$11:$M$80,12,FALSE)))))</f>
        <v/>
      </c>
      <c r="M68" s="182" t="str">
        <f>IF(OR($L$6="",$L$7=""),"",IF($B68="","",IF(ISNA(VLOOKUP($B68,'LT02'!$B$11:$N$80,13,FALSE)),"",VLOOKUP($B68,'LT02'!$B$11:$N$80,13,FALSE))))</f>
        <v/>
      </c>
      <c r="N68" s="183"/>
      <c r="O68" s="184" t="str">
        <f>IF(OR($L$6="",$L$7=""),"",IF($B68="","",IF(ISNA(VLOOKUP($B68,'LT02'!$B$11:$Q$80,16,FALSE)),"",VLOOKUP($B68,'LT02'!$B$11:$Q$80,16,FALSE))))</f>
        <v/>
      </c>
      <c r="P68" s="185" t="str">
        <f>IF(OR($P$6="",$P$7=""),"",IF($B68="","",IF(ISNA(VLOOKUP($B68,'LT03'!$B$11:$M$80,12,FALSE)),"",IF(VLOOKUP($B68,'LT03'!$B$11:$M$80,12,FALSE)="","",VLOOKUP($B68,'LT03'!$B$11:$M$80,12,FALSE)))))</f>
        <v/>
      </c>
      <c r="Q68" s="182" t="str">
        <f>IF(OR($P$6="",$P$7=""),"",IF($B68="","",IF(ISNA(VLOOKUP($B68,'LT03'!$B$11:$N$80,13,FALSE)),"",VLOOKUP($B68,'LT03'!$B$11:$N$80,13,FALSE))))</f>
        <v/>
      </c>
      <c r="R68" s="183"/>
      <c r="S68" s="184" t="str">
        <f>IF(OR($P$6="",$P$7=""),"",IF($B68="","",IF(ISNA(VLOOKUP($B68,'LT03'!$B$11:$Q$80,16,FALSE)),"",VLOOKUP($B68,'LT03'!$B$11:$Q$80,16,FALSE))))</f>
        <v/>
      </c>
      <c r="T68" s="185" t="str">
        <f>IF(OR($T$6="",$T$7=""),"",IF($B68="","",IF(ISNA(VLOOKUP($B68,'LT04'!$B$11:$M$80,12,FALSE)),"",IF(VLOOKUP($B68,'LT04'!$B$11:$M$80,12,FALSE)="","",VLOOKUP($B68,'LT04'!$B$11:$M$80,12,FALSE)))))</f>
        <v/>
      </c>
      <c r="U68" s="182" t="str">
        <f>IF(OR($T$6="",$T$7=""),"",IF($B68="","",IF(ISNA(VLOOKUP($B68,'LT04'!$B$11:$N$80,13,FALSE)),"",VLOOKUP($B68,'LT04'!$B$11:$N$80,13,FALSE))))</f>
        <v/>
      </c>
      <c r="V68" s="183"/>
      <c r="W68" s="184" t="str">
        <f>IF(OR($T$6="",$T$7=""),"",IF($B68="","",IF(ISNA(VLOOKUP($B68,'LT04'!$B$11:$Q$80,16,FALSE)),"",VLOOKUP($B68,'LT04'!$B$11:$Q$80,16,FALSE))))</f>
        <v/>
      </c>
      <c r="X68" s="185" t="str">
        <f>IF(OR($X$6="",$X$7=""),"",IF($B68="","",IF(ISNA(VLOOKUP($B68,'LT05'!$B$11:$M$80,12,FALSE)),"",IF(VLOOKUP($B68,'LT05'!$B$11:$M$80,12,FALSE)="","",VLOOKUP($B68,'LT05'!$B$11:$M$80,12,FALSE)))))</f>
        <v/>
      </c>
      <c r="Y68" s="182" t="str">
        <f>IF(OR($X$6="",$X$7=""),"",IF($B68="","",IF(ISNA(VLOOKUP($B68,'LT05'!$B$11:$N$80,13,FALSE)),"",VLOOKUP($B68,'LT05'!$B$11:$N$80,13,FALSE))))</f>
        <v/>
      </c>
      <c r="Z68" s="183"/>
      <c r="AA68" s="184" t="str">
        <f>IF(OR($X$6="",$X$7=""),"",IF($B68="","",IF(ISNA(VLOOKUP($B68,'LT05'!$B$11:$Q$80,16,FALSE)),"",VLOOKUP($B68,'LT05'!$B$11:$Q$80,16,FALSE))))</f>
        <v/>
      </c>
      <c r="AB68" s="185" t="str">
        <f>IF(OR($AB$6="",$AB$7=""),"",IF($B68="","",IF(ISNA(VLOOKUP($B68,'LT06'!$B$11:$M$80,12,FALSE)),"",IF(VLOOKUP($B68,'LT06'!$B$11:$M$80,12,FALSE)="","",VLOOKUP($B68,'LT06'!$B$11:$M$80,12,FALSE)))))</f>
        <v/>
      </c>
      <c r="AC68" s="182" t="str">
        <f>IF(OR($AB$6="",$AB$7=""),"",IF($B68="","",IF(ISNA(VLOOKUP($B68,'LT06'!$B$11:$N$80,13,FALSE)),"",VLOOKUP($B68,'LT06'!$B$11:$N$80,13,FALSE))))</f>
        <v/>
      </c>
      <c r="AD68" s="183"/>
      <c r="AE68" s="184" t="str">
        <f>IF(OR($AB$6="",$AB$7=""),"",IF($B68="","",IF(ISNA(VLOOKUP($B68,'LT06'!$B$11:$Q$80,16,FALSE)),"",VLOOKUP($B68,'LT06'!$B$11:$Q$80,16,FALSE))))</f>
        <v/>
      </c>
      <c r="AF68" s="185" t="str">
        <f>IF(OR($AF$6="",$AF$7=""),"",IF($B68="","",IF(ISNA(VLOOKUP($B68,'LT07'!$B$11:$M$80,12,FALSE)),"",IF(VLOOKUP($B68,'LT07'!$B$11:$M$80,12,FALSE)="","",VLOOKUP($B68,'LT07'!$B$11:$M$80,12,FALSE)))))</f>
        <v/>
      </c>
      <c r="AG68" s="182" t="str">
        <f>IF(OR($AF$6="",$AF$7=""),"",IF($B68="","",IF(ISNA(VLOOKUP($B68,'LT07'!$B$11:$N$80,13,FALSE)),"",VLOOKUP($B68,'LT07'!$B$11:$N$80,13,FALSE))))</f>
        <v/>
      </c>
      <c r="AH68" s="183"/>
      <c r="AI68" s="184" t="str">
        <f>IF(OR($AF$6="",$AF$7=""),"",IF($B68="","",IF(ISNA(VLOOKUP($B68,'LT07'!$B$11:$Q$80,16,FALSE)),"",VLOOKUP($B68,'LT07'!$B$11:$Q$80,16,FALSE))))</f>
        <v/>
      </c>
      <c r="AJ68" s="720"/>
      <c r="AK68" s="182" t="str">
        <f>IF(OR($AJ$6="",$AJ$7=""),"",IF($B68="","",IF(ISNA(VLOOKUP($B68,'DO AN'!$B$11:$L$80,11,FALSE)),"",IF(VLOOKUP($B68,'DO AN'!$B$11:$L$80,11,FALSE)="","",VLOOKUP($B68,'DO AN'!$B$11:$L$80,11,FALSE)))))</f>
        <v/>
      </c>
      <c r="AL68" s="183"/>
      <c r="AM68" s="719"/>
      <c r="AN68" s="720"/>
      <c r="AO68" s="182" t="str">
        <f>IF(OR($AN$6="",$AN$7=""),"",IF($B68="","",IF(ISNA(VLOOKUP($B68,'TH01'!$B$11:$O$80,14,FALSE)),"",VLOOKUP($B68,'TH01'!$B$11:$O$80,14,FALSE))))</f>
        <v/>
      </c>
      <c r="AP68" s="183"/>
      <c r="AQ68" s="719"/>
      <c r="AR68" s="720"/>
      <c r="AS68" s="182" t="str">
        <f>IF(OR($AR$6="",$AR$7=""),"",IF($B68="","",IF(ISNA(VLOOKUP($B68,'TH02'!$B$11:$O$80,14,FALSE)),"",VLOOKUP($B68,'TH02'!$B$11:$O$80,14,FALSE))))</f>
        <v/>
      </c>
      <c r="AT68" s="183"/>
      <c r="AU68" s="719"/>
      <c r="AV68" s="720"/>
      <c r="AW68" s="182" t="str">
        <f>IF(OR($AV$6="",$AV$7=""),"",IF($B68="","",IF(ISNA(VLOOKUP($B68,'TH03'!$B$11:$O$80,14,FALSE)),"",VLOOKUP($B68,'TH03'!$B$11:$O$80,14,FALSE))))</f>
        <v/>
      </c>
      <c r="AX68" s="183"/>
      <c r="AY68" s="719"/>
      <c r="AZ68" s="186" t="str">
        <f t="shared" si="6"/>
        <v/>
      </c>
      <c r="BA68" s="186" t="str">
        <f t="shared" si="7"/>
        <v/>
      </c>
      <c r="BB68" s="187"/>
      <c r="BC68" s="188" t="str">
        <f t="shared" si="8"/>
        <v/>
      </c>
      <c r="BD68" s="188" t="str">
        <f t="shared" si="9"/>
        <v/>
      </c>
      <c r="BE68" s="188" t="str">
        <f t="shared" si="89"/>
        <v/>
      </c>
      <c r="BF68" s="186" t="str">
        <f t="shared" si="90"/>
        <v/>
      </c>
      <c r="BG68" s="548" t="str">
        <f t="shared" si="2"/>
        <v/>
      </c>
      <c r="BH68" s="188" t="str">
        <f t="shared" si="91"/>
        <v/>
      </c>
      <c r="BI68" s="188" t="str">
        <f t="shared" si="10"/>
        <v/>
      </c>
      <c r="BJ68" s="188" t="str">
        <f t="shared" si="11"/>
        <v/>
      </c>
      <c r="BK68" s="186" t="str">
        <f t="shared" si="12"/>
        <v/>
      </c>
      <c r="BL68" s="186" t="str">
        <f t="shared" si="13"/>
        <v/>
      </c>
      <c r="BM68" s="186" t="str">
        <f t="shared" si="14"/>
        <v/>
      </c>
      <c r="BN68" s="186" t="str">
        <f t="shared" si="15"/>
        <v/>
      </c>
      <c r="BO68" s="551" t="str">
        <f t="shared" si="16"/>
        <v/>
      </c>
      <c r="BP68" s="187"/>
      <c r="BQ68" s="691" t="str">
        <f t="shared" si="17"/>
        <v/>
      </c>
      <c r="BR68" s="521" t="str">
        <f t="shared" si="18"/>
        <v/>
      </c>
      <c r="BS68" s="521" t="str">
        <f t="shared" si="19"/>
        <v/>
      </c>
      <c r="BT68" s="521" t="str">
        <f t="shared" si="20"/>
        <v/>
      </c>
      <c r="BU68" s="521" t="str">
        <f t="shared" si="21"/>
        <v/>
      </c>
      <c r="BV68" s="521" t="str">
        <f t="shared" si="22"/>
        <v/>
      </c>
      <c r="BW68" s="521" t="str">
        <f t="shared" si="23"/>
        <v/>
      </c>
      <c r="BX68" s="521" t="str">
        <f t="shared" si="24"/>
        <v/>
      </c>
      <c r="BY68" s="521" t="str">
        <f t="shared" si="25"/>
        <v/>
      </c>
      <c r="BZ68" s="521" t="str">
        <f t="shared" si="26"/>
        <v/>
      </c>
      <c r="CA68" s="521" t="str">
        <f t="shared" si="27"/>
        <v/>
      </c>
      <c r="CB68" s="521" t="str">
        <f t="shared" si="28"/>
        <v/>
      </c>
      <c r="CC68" s="522" t="str">
        <f t="shared" si="29"/>
        <v/>
      </c>
      <c r="CD68" s="521" t="str">
        <f t="shared" si="30"/>
        <v/>
      </c>
      <c r="CE68" s="521" t="str">
        <f t="shared" si="31"/>
        <v/>
      </c>
      <c r="CF68" s="521" t="str">
        <f t="shared" si="32"/>
        <v/>
      </c>
      <c r="CG68" s="521" t="str">
        <f t="shared" si="33"/>
        <v/>
      </c>
      <c r="CH68" s="521" t="str">
        <f t="shared" si="34"/>
        <v/>
      </c>
      <c r="CI68" s="521" t="str">
        <f t="shared" si="35"/>
        <v/>
      </c>
      <c r="CJ68" s="521" t="str">
        <f t="shared" si="36"/>
        <v/>
      </c>
      <c r="CK68" s="521" t="str">
        <f t="shared" si="37"/>
        <v/>
      </c>
      <c r="CL68" s="521" t="str">
        <f t="shared" si="38"/>
        <v/>
      </c>
      <c r="CM68" s="521" t="str">
        <f t="shared" si="39"/>
        <v/>
      </c>
      <c r="CN68" s="521" t="str">
        <f t="shared" si="40"/>
        <v/>
      </c>
      <c r="CO68" s="523" t="str">
        <f t="shared" si="41"/>
        <v/>
      </c>
      <c r="CP68" s="524" t="str">
        <f t="shared" si="42"/>
        <v/>
      </c>
      <c r="CQ68" s="524" t="str">
        <f t="shared" si="43"/>
        <v/>
      </c>
      <c r="CR68" s="524" t="str">
        <f t="shared" si="44"/>
        <v/>
      </c>
      <c r="CS68" s="524" t="str">
        <f t="shared" si="45"/>
        <v/>
      </c>
      <c r="CT68" s="524" t="str">
        <f t="shared" si="46"/>
        <v/>
      </c>
      <c r="CU68" s="524" t="str">
        <f t="shared" si="47"/>
        <v/>
      </c>
      <c r="CV68" s="524" t="str">
        <f t="shared" si="48"/>
        <v/>
      </c>
      <c r="CW68" s="524" t="str">
        <f t="shared" si="49"/>
        <v/>
      </c>
      <c r="CX68" s="524" t="str">
        <f t="shared" si="50"/>
        <v/>
      </c>
      <c r="CY68" s="524" t="str">
        <f t="shared" si="51"/>
        <v/>
      </c>
      <c r="CZ68" s="524" t="str">
        <f t="shared" si="52"/>
        <v/>
      </c>
      <c r="DA68" s="525" t="str">
        <f t="shared" si="92"/>
        <v/>
      </c>
      <c r="DB68" s="182" t="str">
        <f t="shared" si="53"/>
        <v/>
      </c>
      <c r="DC68" s="182" t="str">
        <f t="shared" si="54"/>
        <v/>
      </c>
      <c r="DD68" s="182" t="str">
        <f t="shared" si="55"/>
        <v/>
      </c>
      <c r="DE68" s="182" t="str">
        <f t="shared" si="56"/>
        <v/>
      </c>
      <c r="DF68" s="182" t="str">
        <f t="shared" si="57"/>
        <v/>
      </c>
      <c r="DG68" s="182" t="str">
        <f t="shared" si="58"/>
        <v/>
      </c>
      <c r="DH68" s="182" t="str">
        <f t="shared" si="59"/>
        <v/>
      </c>
      <c r="DI68" s="182" t="str">
        <f t="shared" si="60"/>
        <v/>
      </c>
      <c r="DJ68" s="182" t="str">
        <f t="shared" si="61"/>
        <v/>
      </c>
      <c r="DK68" s="182" t="str">
        <f t="shared" si="62"/>
        <v/>
      </c>
      <c r="DL68" s="536" t="str">
        <f t="shared" si="63"/>
        <v/>
      </c>
      <c r="DM68" s="533" t="str">
        <f t="shared" si="64"/>
        <v/>
      </c>
      <c r="DN68" s="521" t="str">
        <f t="shared" si="65"/>
        <v/>
      </c>
      <c r="DO68" s="521" t="str">
        <f t="shared" si="66"/>
        <v/>
      </c>
      <c r="DP68" s="521" t="str">
        <f t="shared" si="67"/>
        <v/>
      </c>
      <c r="DQ68" s="521" t="str">
        <f t="shared" si="68"/>
        <v/>
      </c>
      <c r="DR68" s="521" t="str">
        <f t="shared" si="69"/>
        <v/>
      </c>
      <c r="DS68" s="521" t="str">
        <f t="shared" si="70"/>
        <v/>
      </c>
      <c r="DT68" s="521" t="str">
        <f t="shared" si="71"/>
        <v/>
      </c>
      <c r="DU68" s="521" t="str">
        <f t="shared" si="72"/>
        <v/>
      </c>
      <c r="DV68" s="521" t="str">
        <f t="shared" si="73"/>
        <v/>
      </c>
      <c r="DW68" s="521" t="str">
        <f t="shared" si="74"/>
        <v/>
      </c>
      <c r="DX68" s="538" t="str">
        <f t="shared" si="75"/>
        <v/>
      </c>
      <c r="DY68" s="540" t="str">
        <f t="shared" si="76"/>
        <v/>
      </c>
      <c r="DZ68" s="540" t="str">
        <f t="shared" si="77"/>
        <v/>
      </c>
      <c r="EA68" s="540" t="str">
        <f t="shared" si="78"/>
        <v/>
      </c>
      <c r="EB68" s="540" t="str">
        <f t="shared" si="79"/>
        <v/>
      </c>
      <c r="EC68" s="540" t="str">
        <f t="shared" si="80"/>
        <v/>
      </c>
      <c r="ED68" s="540" t="str">
        <f t="shared" si="81"/>
        <v/>
      </c>
      <c r="EE68" s="540" t="str">
        <f t="shared" si="82"/>
        <v/>
      </c>
      <c r="EF68" s="540" t="str">
        <f t="shared" si="83"/>
        <v/>
      </c>
      <c r="EG68" s="540" t="str">
        <f t="shared" si="84"/>
        <v/>
      </c>
      <c r="EH68" s="540" t="str">
        <f t="shared" si="85"/>
        <v/>
      </c>
      <c r="EI68" s="540" t="str">
        <f t="shared" si="86"/>
        <v/>
      </c>
      <c r="EJ68" s="545" t="str">
        <f t="shared" si="93"/>
        <v/>
      </c>
      <c r="EK68" s="723" t="str">
        <f t="shared" si="87"/>
        <v/>
      </c>
      <c r="EL68" s="490" t="str">
        <f>IF(B68="","",IF(ISNA(VLOOKUP($B68,'TH-CANHBAO-KQHT-13-14'!$B$2:$I$936,8,0)&lt;&gt;0),VLOOKUP($B68,'TH-CANHBAO-KQHT-13-14'!$B$2:$I$936,8,0),IF(VLOOKUP($B68,'TH-CANHBAO-KQHT-13-14'!$B$2:$I$936,8,0)=0,"",VLOOKUP($B68,'TH-CANHBAO-KQHT-13-14'!$B$2:$I$936,8,0))))</f>
        <v/>
      </c>
      <c r="EM68" s="490" t="str">
        <f>IF($B68="","",IF(ISNA(VLOOKUP($B68,'TH-CANHBAO-KQHT-13-14'!$B$2:$J$936,9,0)&lt;&gt;0),VLOOKUP($B68,'TH-CANHBAO-KQHT-13-14'!$B$2:$J$936,8,0),IF(VLOOKUP($B68,'TH-CANHBAO-KQHT-13-14'!$B$2:$J$936,9,0)=0,"",VLOOKUP($B68,'TH-CANHBAO-KQHT-13-14'!$B$2:$J$936,9,0))))</f>
        <v/>
      </c>
      <c r="EN68" s="490" t="str">
        <f>IF($B68="","",IF($B68=HKI!#REF!,HKI!#REF!,""))</f>
        <v/>
      </c>
      <c r="EO68" s="490" t="str">
        <f t="shared" si="88"/>
        <v/>
      </c>
      <c r="ES68" s="190"/>
    </row>
    <row r="69" spans="1:149" s="211" customFormat="1" ht="30" customHeight="1">
      <c r="A69" s="774" t="str">
        <f>IF($B69="","",SUBTOTAL(3,$B$11:B69))</f>
        <v/>
      </c>
      <c r="B69" s="776"/>
      <c r="C69" s="176" t="str">
        <f>IF($B69="","",VLOOKUP($B69,'DS LOP HKII'!$B$2:$D$936,2,0))</f>
        <v/>
      </c>
      <c r="D69" s="177" t="str">
        <f>IF($B69="","",VLOOKUP($B69,'DS LOP HKII'!$B$2:$D$936,3,0))</f>
        <v/>
      </c>
      <c r="E69" s="178"/>
      <c r="F69" s="179"/>
      <c r="G69" s="180"/>
      <c r="H69" s="181" t="str">
        <f>IF(OR($H$6="",$H$7=""),"",IF($B69="","",IF(ISNA(VLOOKUP($B69,'LT01'!$B$11:$M$80,12,FALSE)),"",IF(VLOOKUP($B69,'LT01'!$B$11:$M$80,12,FALSE)="","",VLOOKUP($B69,'LT01'!$B$11:$M$80,12,FALSE)))))</f>
        <v/>
      </c>
      <c r="I69" s="182" t="str">
        <f>IF(OR($H$6="",$H$7=""),"",IF($B69="","",IF(ISNA(VLOOKUP($B69,'LT01'!$B$11:$N$80,13,FALSE)),"",VLOOKUP($B69,'LT01'!$B$11:$N$80,13,FALSE))))</f>
        <v/>
      </c>
      <c r="J69" s="183"/>
      <c r="K69" s="184" t="str">
        <f>IF(OR($H$6="",$H$7=""),"",IF($B69="","",IF(ISNA(VLOOKUP($B69,'LT01'!$B$11:$Q$80,16,FALSE)),"",IF(VLOOKUP($B69,'LT01'!$B$11:$Q$80,16,FALSE)="","",VLOOKUP($B69,'LT01'!$B$11:$Q$80,16,FALSE)))))</f>
        <v/>
      </c>
      <c r="L69" s="185" t="str">
        <f>IF(OR($L$6="",$L$7=""),"",IF($B69="","",IF(ISNA(VLOOKUP($B69,'LT02'!$B$11:$M$80,12,FALSE)),"",IF(VLOOKUP($B69,'LT02'!$B$11:$M$80,12,FALSE)="","",VLOOKUP($B69,'LT02'!$B$11:$M$80,12,FALSE)))))</f>
        <v/>
      </c>
      <c r="M69" s="182" t="str">
        <f>IF(OR($L$6="",$L$7=""),"",IF($B69="","",IF(ISNA(VLOOKUP($B69,'LT02'!$B$11:$N$80,13,FALSE)),"",VLOOKUP($B69,'LT02'!$B$11:$N$80,13,FALSE))))</f>
        <v/>
      </c>
      <c r="N69" s="183"/>
      <c r="O69" s="184" t="str">
        <f>IF(OR($L$6="",$L$7=""),"",IF($B69="","",IF(ISNA(VLOOKUP($B69,'LT02'!$B$11:$Q$80,16,FALSE)),"",VLOOKUP($B69,'LT02'!$B$11:$Q$80,16,FALSE))))</f>
        <v/>
      </c>
      <c r="P69" s="185" t="str">
        <f>IF(OR($P$6="",$P$7=""),"",IF($B69="","",IF(ISNA(VLOOKUP($B69,'LT03'!$B$11:$M$80,12,FALSE)),"",IF(VLOOKUP($B69,'LT03'!$B$11:$M$80,12,FALSE)="","",VLOOKUP($B69,'LT03'!$B$11:$M$80,12,FALSE)))))</f>
        <v/>
      </c>
      <c r="Q69" s="182" t="str">
        <f>IF(OR($P$6="",$P$7=""),"",IF($B69="","",IF(ISNA(VLOOKUP($B69,'LT03'!$B$11:$N$80,13,FALSE)),"",VLOOKUP($B69,'LT03'!$B$11:$N$80,13,FALSE))))</f>
        <v/>
      </c>
      <c r="R69" s="183"/>
      <c r="S69" s="184" t="str">
        <f>IF(OR($P$6="",$P$7=""),"",IF($B69="","",IF(ISNA(VLOOKUP($B69,'LT03'!$B$11:$Q$80,16,FALSE)),"",VLOOKUP($B69,'LT03'!$B$11:$Q$80,16,FALSE))))</f>
        <v/>
      </c>
      <c r="T69" s="185" t="str">
        <f>IF(OR($T$6="",$T$7=""),"",IF($B69="","",IF(ISNA(VLOOKUP($B69,'LT04'!$B$11:$M$80,12,FALSE)),"",IF(VLOOKUP($B69,'LT04'!$B$11:$M$80,12,FALSE)="","",VLOOKUP($B69,'LT04'!$B$11:$M$80,12,FALSE)))))</f>
        <v/>
      </c>
      <c r="U69" s="182" t="str">
        <f>IF(OR($T$6="",$T$7=""),"",IF($B69="","",IF(ISNA(VLOOKUP($B69,'LT04'!$B$11:$N$80,13,FALSE)),"",VLOOKUP($B69,'LT04'!$B$11:$N$80,13,FALSE))))</f>
        <v/>
      </c>
      <c r="V69" s="183"/>
      <c r="W69" s="184" t="str">
        <f>IF(OR($T$6="",$T$7=""),"",IF($B69="","",IF(ISNA(VLOOKUP($B69,'LT04'!$B$11:$Q$80,16,FALSE)),"",VLOOKUP($B69,'LT04'!$B$11:$Q$80,16,FALSE))))</f>
        <v/>
      </c>
      <c r="X69" s="185" t="str">
        <f>IF(OR($X$6="",$X$7=""),"",IF($B69="","",IF(ISNA(VLOOKUP($B69,'LT05'!$B$11:$M$80,12,FALSE)),"",IF(VLOOKUP($B69,'LT05'!$B$11:$M$80,12,FALSE)="","",VLOOKUP($B69,'LT05'!$B$11:$M$80,12,FALSE)))))</f>
        <v/>
      </c>
      <c r="Y69" s="182" t="str">
        <f>IF(OR($X$6="",$X$7=""),"",IF($B69="","",IF(ISNA(VLOOKUP($B69,'LT05'!$B$11:$N$80,13,FALSE)),"",VLOOKUP($B69,'LT05'!$B$11:$N$80,13,FALSE))))</f>
        <v/>
      </c>
      <c r="Z69" s="183"/>
      <c r="AA69" s="184" t="str">
        <f>IF(OR($X$6="",$X$7=""),"",IF($B69="","",IF(ISNA(VLOOKUP($B69,'LT05'!$B$11:$Q$80,16,FALSE)),"",VLOOKUP($B69,'LT05'!$B$11:$Q$80,16,FALSE))))</f>
        <v/>
      </c>
      <c r="AB69" s="185" t="str">
        <f>IF(OR($AB$6="",$AB$7=""),"",IF($B69="","",IF(ISNA(VLOOKUP($B69,'LT06'!$B$11:$M$80,12,FALSE)),"",IF(VLOOKUP($B69,'LT06'!$B$11:$M$80,12,FALSE)="","",VLOOKUP($B69,'LT06'!$B$11:$M$80,12,FALSE)))))</f>
        <v/>
      </c>
      <c r="AC69" s="182" t="str">
        <f>IF(OR($AB$6="",$AB$7=""),"",IF($B69="","",IF(ISNA(VLOOKUP($B69,'LT06'!$B$11:$N$80,13,FALSE)),"",VLOOKUP($B69,'LT06'!$B$11:$N$80,13,FALSE))))</f>
        <v/>
      </c>
      <c r="AD69" s="183"/>
      <c r="AE69" s="184" t="str">
        <f>IF(OR($AB$6="",$AB$7=""),"",IF($B69="","",IF(ISNA(VLOOKUP($B69,'LT06'!$B$11:$Q$80,16,FALSE)),"",VLOOKUP($B69,'LT06'!$B$11:$Q$80,16,FALSE))))</f>
        <v/>
      </c>
      <c r="AF69" s="185" t="str">
        <f>IF(OR($AF$6="",$AF$7=""),"",IF($B69="","",IF(ISNA(VLOOKUP($B69,'LT07'!$B$11:$M$80,12,FALSE)),"",IF(VLOOKUP($B69,'LT07'!$B$11:$M$80,12,FALSE)="","",VLOOKUP($B69,'LT07'!$B$11:$M$80,12,FALSE)))))</f>
        <v/>
      </c>
      <c r="AG69" s="182" t="str">
        <f>IF(OR($AF$6="",$AF$7=""),"",IF($B69="","",IF(ISNA(VLOOKUP($B69,'LT07'!$B$11:$N$80,13,FALSE)),"",VLOOKUP($B69,'LT07'!$B$11:$N$80,13,FALSE))))</f>
        <v/>
      </c>
      <c r="AH69" s="183"/>
      <c r="AI69" s="184" t="str">
        <f>IF(OR($AF$6="",$AF$7=""),"",IF($B69="","",IF(ISNA(VLOOKUP($B69,'LT07'!$B$11:$Q$80,16,FALSE)),"",VLOOKUP($B69,'LT07'!$B$11:$Q$80,16,FALSE))))</f>
        <v/>
      </c>
      <c r="AJ69" s="720"/>
      <c r="AK69" s="182" t="str">
        <f>IF(OR($AJ$6="",$AJ$7=""),"",IF($B69="","",IF(ISNA(VLOOKUP($B69,'DO AN'!$B$11:$L$80,11,FALSE)),"",IF(VLOOKUP($B69,'DO AN'!$B$11:$L$80,11,FALSE)="","",VLOOKUP($B69,'DO AN'!$B$11:$L$80,11,FALSE)))))</f>
        <v/>
      </c>
      <c r="AL69" s="183"/>
      <c r="AM69" s="719"/>
      <c r="AN69" s="720"/>
      <c r="AO69" s="182" t="str">
        <f>IF(OR($AN$6="",$AN$7=""),"",IF($B69="","",IF(ISNA(VLOOKUP($B69,'TH01'!$B$11:$O$80,14,FALSE)),"",VLOOKUP($B69,'TH01'!$B$11:$O$80,14,FALSE))))</f>
        <v/>
      </c>
      <c r="AP69" s="183"/>
      <c r="AQ69" s="719"/>
      <c r="AR69" s="720"/>
      <c r="AS69" s="182" t="str">
        <f>IF(OR($AR$6="",$AR$7=""),"",IF($B69="","",IF(ISNA(VLOOKUP($B69,'TH02'!$B$11:$O$80,14,FALSE)),"",VLOOKUP($B69,'TH02'!$B$11:$O$80,14,FALSE))))</f>
        <v/>
      </c>
      <c r="AT69" s="183"/>
      <c r="AU69" s="719"/>
      <c r="AV69" s="720"/>
      <c r="AW69" s="182" t="str">
        <f>IF(OR($AV$6="",$AV$7=""),"",IF($B69="","",IF(ISNA(VLOOKUP($B69,'TH03'!$B$11:$O$80,14,FALSE)),"",VLOOKUP($B69,'TH03'!$B$11:$O$80,14,FALSE))))</f>
        <v/>
      </c>
      <c r="AX69" s="183"/>
      <c r="AY69" s="719"/>
      <c r="AZ69" s="186" t="str">
        <f t="shared" si="6"/>
        <v/>
      </c>
      <c r="BA69" s="186" t="str">
        <f t="shared" si="7"/>
        <v/>
      </c>
      <c r="BB69" s="187"/>
      <c r="BC69" s="188" t="str">
        <f t="shared" si="8"/>
        <v/>
      </c>
      <c r="BD69" s="188" t="str">
        <f t="shared" si="9"/>
        <v/>
      </c>
      <c r="BE69" s="188" t="str">
        <f t="shared" si="89"/>
        <v/>
      </c>
      <c r="BF69" s="186" t="str">
        <f t="shared" si="90"/>
        <v/>
      </c>
      <c r="BG69" s="548" t="str">
        <f t="shared" si="2"/>
        <v/>
      </c>
      <c r="BH69" s="188" t="str">
        <f t="shared" si="91"/>
        <v/>
      </c>
      <c r="BI69" s="188" t="str">
        <f t="shared" si="10"/>
        <v/>
      </c>
      <c r="BJ69" s="188" t="str">
        <f t="shared" si="11"/>
        <v/>
      </c>
      <c r="BK69" s="186" t="str">
        <f t="shared" si="12"/>
        <v/>
      </c>
      <c r="BL69" s="186" t="str">
        <f t="shared" si="13"/>
        <v/>
      </c>
      <c r="BM69" s="186" t="str">
        <f t="shared" si="14"/>
        <v/>
      </c>
      <c r="BN69" s="186" t="str">
        <f t="shared" si="15"/>
        <v/>
      </c>
      <c r="BO69" s="551" t="str">
        <f t="shared" si="16"/>
        <v/>
      </c>
      <c r="BP69" s="187"/>
      <c r="BQ69" s="691" t="str">
        <f t="shared" si="17"/>
        <v/>
      </c>
      <c r="BR69" s="521" t="str">
        <f t="shared" si="18"/>
        <v/>
      </c>
      <c r="BS69" s="521" t="str">
        <f t="shared" si="19"/>
        <v/>
      </c>
      <c r="BT69" s="521" t="str">
        <f t="shared" si="20"/>
        <v/>
      </c>
      <c r="BU69" s="521" t="str">
        <f t="shared" si="21"/>
        <v/>
      </c>
      <c r="BV69" s="521" t="str">
        <f t="shared" si="22"/>
        <v/>
      </c>
      <c r="BW69" s="521" t="str">
        <f t="shared" si="23"/>
        <v/>
      </c>
      <c r="BX69" s="521" t="str">
        <f t="shared" si="24"/>
        <v/>
      </c>
      <c r="BY69" s="521" t="str">
        <f t="shared" si="25"/>
        <v/>
      </c>
      <c r="BZ69" s="521" t="str">
        <f t="shared" si="26"/>
        <v/>
      </c>
      <c r="CA69" s="521" t="str">
        <f t="shared" si="27"/>
        <v/>
      </c>
      <c r="CB69" s="521" t="str">
        <f t="shared" si="28"/>
        <v/>
      </c>
      <c r="CC69" s="522" t="str">
        <f t="shared" si="29"/>
        <v/>
      </c>
      <c r="CD69" s="521" t="str">
        <f t="shared" si="30"/>
        <v/>
      </c>
      <c r="CE69" s="521" t="str">
        <f t="shared" si="31"/>
        <v/>
      </c>
      <c r="CF69" s="521" t="str">
        <f t="shared" si="32"/>
        <v/>
      </c>
      <c r="CG69" s="521" t="str">
        <f t="shared" si="33"/>
        <v/>
      </c>
      <c r="CH69" s="521" t="str">
        <f t="shared" si="34"/>
        <v/>
      </c>
      <c r="CI69" s="521" t="str">
        <f t="shared" si="35"/>
        <v/>
      </c>
      <c r="CJ69" s="521" t="str">
        <f t="shared" si="36"/>
        <v/>
      </c>
      <c r="CK69" s="521" t="str">
        <f t="shared" si="37"/>
        <v/>
      </c>
      <c r="CL69" s="521" t="str">
        <f t="shared" si="38"/>
        <v/>
      </c>
      <c r="CM69" s="521" t="str">
        <f t="shared" si="39"/>
        <v/>
      </c>
      <c r="CN69" s="521" t="str">
        <f t="shared" si="40"/>
        <v/>
      </c>
      <c r="CO69" s="523" t="str">
        <f t="shared" si="41"/>
        <v/>
      </c>
      <c r="CP69" s="524" t="str">
        <f t="shared" si="42"/>
        <v/>
      </c>
      <c r="CQ69" s="524" t="str">
        <f t="shared" si="43"/>
        <v/>
      </c>
      <c r="CR69" s="524" t="str">
        <f t="shared" si="44"/>
        <v/>
      </c>
      <c r="CS69" s="524" t="str">
        <f t="shared" si="45"/>
        <v/>
      </c>
      <c r="CT69" s="524" t="str">
        <f t="shared" si="46"/>
        <v/>
      </c>
      <c r="CU69" s="524" t="str">
        <f t="shared" si="47"/>
        <v/>
      </c>
      <c r="CV69" s="524" t="str">
        <f t="shared" si="48"/>
        <v/>
      </c>
      <c r="CW69" s="524" t="str">
        <f t="shared" si="49"/>
        <v/>
      </c>
      <c r="CX69" s="524" t="str">
        <f t="shared" si="50"/>
        <v/>
      </c>
      <c r="CY69" s="524" t="str">
        <f t="shared" si="51"/>
        <v/>
      </c>
      <c r="CZ69" s="524" t="str">
        <f t="shared" si="52"/>
        <v/>
      </c>
      <c r="DA69" s="525" t="str">
        <f t="shared" si="92"/>
        <v/>
      </c>
      <c r="DB69" s="182" t="str">
        <f t="shared" si="53"/>
        <v/>
      </c>
      <c r="DC69" s="182" t="str">
        <f t="shared" si="54"/>
        <v/>
      </c>
      <c r="DD69" s="182" t="str">
        <f t="shared" si="55"/>
        <v/>
      </c>
      <c r="DE69" s="182" t="str">
        <f t="shared" si="56"/>
        <v/>
      </c>
      <c r="DF69" s="182" t="str">
        <f t="shared" si="57"/>
        <v/>
      </c>
      <c r="DG69" s="182" t="str">
        <f t="shared" si="58"/>
        <v/>
      </c>
      <c r="DH69" s="182" t="str">
        <f t="shared" si="59"/>
        <v/>
      </c>
      <c r="DI69" s="182" t="str">
        <f t="shared" si="60"/>
        <v/>
      </c>
      <c r="DJ69" s="182" t="str">
        <f t="shared" si="61"/>
        <v/>
      </c>
      <c r="DK69" s="182" t="str">
        <f t="shared" si="62"/>
        <v/>
      </c>
      <c r="DL69" s="536" t="str">
        <f t="shared" si="63"/>
        <v/>
      </c>
      <c r="DM69" s="533" t="str">
        <f t="shared" si="64"/>
        <v/>
      </c>
      <c r="DN69" s="521" t="str">
        <f t="shared" si="65"/>
        <v/>
      </c>
      <c r="DO69" s="521" t="str">
        <f t="shared" si="66"/>
        <v/>
      </c>
      <c r="DP69" s="521" t="str">
        <f t="shared" si="67"/>
        <v/>
      </c>
      <c r="DQ69" s="521" t="str">
        <f t="shared" si="68"/>
        <v/>
      </c>
      <c r="DR69" s="521" t="str">
        <f t="shared" si="69"/>
        <v/>
      </c>
      <c r="DS69" s="521" t="str">
        <f t="shared" si="70"/>
        <v/>
      </c>
      <c r="DT69" s="521" t="str">
        <f t="shared" si="71"/>
        <v/>
      </c>
      <c r="DU69" s="521" t="str">
        <f t="shared" si="72"/>
        <v/>
      </c>
      <c r="DV69" s="521" t="str">
        <f t="shared" si="73"/>
        <v/>
      </c>
      <c r="DW69" s="521" t="str">
        <f t="shared" si="74"/>
        <v/>
      </c>
      <c r="DX69" s="538" t="str">
        <f t="shared" si="75"/>
        <v/>
      </c>
      <c r="DY69" s="540" t="str">
        <f t="shared" si="76"/>
        <v/>
      </c>
      <c r="DZ69" s="540" t="str">
        <f t="shared" si="77"/>
        <v/>
      </c>
      <c r="EA69" s="540" t="str">
        <f t="shared" si="78"/>
        <v/>
      </c>
      <c r="EB69" s="540" t="str">
        <f t="shared" si="79"/>
        <v/>
      </c>
      <c r="EC69" s="540" t="str">
        <f t="shared" si="80"/>
        <v/>
      </c>
      <c r="ED69" s="540" t="str">
        <f t="shared" si="81"/>
        <v/>
      </c>
      <c r="EE69" s="540" t="str">
        <f t="shared" si="82"/>
        <v/>
      </c>
      <c r="EF69" s="540" t="str">
        <f t="shared" si="83"/>
        <v/>
      </c>
      <c r="EG69" s="540" t="str">
        <f t="shared" si="84"/>
        <v/>
      </c>
      <c r="EH69" s="540" t="str">
        <f t="shared" si="85"/>
        <v/>
      </c>
      <c r="EI69" s="540" t="str">
        <f t="shared" si="86"/>
        <v/>
      </c>
      <c r="EJ69" s="545" t="str">
        <f t="shared" si="93"/>
        <v/>
      </c>
      <c r="EK69" s="723" t="str">
        <f t="shared" si="87"/>
        <v/>
      </c>
      <c r="EL69" s="490" t="str">
        <f>IF(B69="","",IF(ISNA(VLOOKUP($B69,'TH-CANHBAO-KQHT-13-14'!$B$2:$I$936,8,0)&lt;&gt;0),VLOOKUP($B69,'TH-CANHBAO-KQHT-13-14'!$B$2:$I$936,8,0),IF(VLOOKUP($B69,'TH-CANHBAO-KQHT-13-14'!$B$2:$I$936,8,0)=0,"",VLOOKUP($B69,'TH-CANHBAO-KQHT-13-14'!$B$2:$I$936,8,0))))</f>
        <v/>
      </c>
      <c r="EM69" s="490" t="str">
        <f>IF($B69="","",IF(ISNA(VLOOKUP($B69,'TH-CANHBAO-KQHT-13-14'!$B$2:$J$936,9,0)&lt;&gt;0),VLOOKUP($B69,'TH-CANHBAO-KQHT-13-14'!$B$2:$J$936,8,0),IF(VLOOKUP($B69,'TH-CANHBAO-KQHT-13-14'!$B$2:$J$936,9,0)=0,"",VLOOKUP($B69,'TH-CANHBAO-KQHT-13-14'!$B$2:$J$936,9,0))))</f>
        <v/>
      </c>
      <c r="EN69" s="490" t="str">
        <f>IF($B69="","",IF($B69=HKI!#REF!,HKI!#REF!,""))</f>
        <v/>
      </c>
      <c r="EO69" s="490" t="str">
        <f t="shared" si="88"/>
        <v/>
      </c>
      <c r="ES69" s="190"/>
    </row>
    <row r="70" spans="1:149" s="211" customFormat="1" ht="30" customHeight="1">
      <c r="A70" s="774" t="str">
        <f>IF($B70="","",SUBTOTAL(3,$B$11:B70))</f>
        <v/>
      </c>
      <c r="B70" s="775"/>
      <c r="C70" s="176" t="str">
        <f>IF($B70="","",VLOOKUP($B70,'DS LOP HKII'!$B$2:$D$936,2,0))</f>
        <v/>
      </c>
      <c r="D70" s="177" t="str">
        <f>IF($B70="","",VLOOKUP($B70,'DS LOP HKII'!$B$2:$D$936,3,0))</f>
        <v/>
      </c>
      <c r="E70" s="178"/>
      <c r="F70" s="179"/>
      <c r="G70" s="180"/>
      <c r="H70" s="181" t="str">
        <f>IF(OR($H$6="",$H$7=""),"",IF($B70="","",IF(ISNA(VLOOKUP($B70,'LT01'!$B$11:$M$80,12,FALSE)),"",IF(VLOOKUP($B70,'LT01'!$B$11:$M$80,12,FALSE)="","",VLOOKUP($B70,'LT01'!$B$11:$M$80,12,FALSE)))))</f>
        <v/>
      </c>
      <c r="I70" s="182" t="str">
        <f>IF(OR($H$6="",$H$7=""),"",IF($B70="","",IF(ISNA(VLOOKUP($B70,'LT01'!$B$11:$N$80,13,FALSE)),"",VLOOKUP($B70,'LT01'!$B$11:$N$80,13,FALSE))))</f>
        <v/>
      </c>
      <c r="J70" s="183"/>
      <c r="K70" s="184" t="str">
        <f>IF(OR($H$6="",$H$7=""),"",IF($B70="","",IF(ISNA(VLOOKUP($B70,'LT01'!$B$11:$Q$80,16,FALSE)),"",IF(VLOOKUP($B70,'LT01'!$B$11:$Q$80,16,FALSE)="","",VLOOKUP($B70,'LT01'!$B$11:$Q$80,16,FALSE)))))</f>
        <v/>
      </c>
      <c r="L70" s="185" t="str">
        <f>IF(OR($L$6="",$L$7=""),"",IF($B70="","",IF(ISNA(VLOOKUP($B70,'LT02'!$B$11:$M$80,12,FALSE)),"",IF(VLOOKUP($B70,'LT02'!$B$11:$M$80,12,FALSE)="","",VLOOKUP($B70,'LT02'!$B$11:$M$80,12,FALSE)))))</f>
        <v/>
      </c>
      <c r="M70" s="182" t="str">
        <f>IF(OR($L$6="",$L$7=""),"",IF($B70="","",IF(ISNA(VLOOKUP($B70,'LT02'!$B$11:$N$80,13,FALSE)),"",VLOOKUP($B70,'LT02'!$B$11:$N$80,13,FALSE))))</f>
        <v/>
      </c>
      <c r="N70" s="183"/>
      <c r="O70" s="184" t="str">
        <f>IF(OR($L$6="",$L$7=""),"",IF($B70="","",IF(ISNA(VLOOKUP($B70,'LT02'!$B$11:$Q$80,16,FALSE)),"",VLOOKUP($B70,'LT02'!$B$11:$Q$80,16,FALSE))))</f>
        <v/>
      </c>
      <c r="P70" s="185" t="str">
        <f>IF(OR($P$6="",$P$7=""),"",IF($B70="","",IF(ISNA(VLOOKUP($B70,'LT03'!$B$11:$M$80,12,FALSE)),"",IF(VLOOKUP($B70,'LT03'!$B$11:$M$80,12,FALSE)="","",VLOOKUP($B70,'LT03'!$B$11:$M$80,12,FALSE)))))</f>
        <v/>
      </c>
      <c r="Q70" s="182" t="str">
        <f>IF(OR($P$6="",$P$7=""),"",IF($B70="","",IF(ISNA(VLOOKUP($B70,'LT03'!$B$11:$N$80,13,FALSE)),"",VLOOKUP($B70,'LT03'!$B$11:$N$80,13,FALSE))))</f>
        <v/>
      </c>
      <c r="R70" s="183"/>
      <c r="S70" s="184" t="str">
        <f>IF(OR($P$6="",$P$7=""),"",IF($B70="","",IF(ISNA(VLOOKUP($B70,'LT03'!$B$11:$Q$80,16,FALSE)),"",VLOOKUP($B70,'LT03'!$B$11:$Q$80,16,FALSE))))</f>
        <v/>
      </c>
      <c r="T70" s="185" t="str">
        <f>IF(OR($T$6="",$T$7=""),"",IF($B70="","",IF(ISNA(VLOOKUP($B70,'LT04'!$B$11:$M$80,12,FALSE)),"",IF(VLOOKUP($B70,'LT04'!$B$11:$M$80,12,FALSE)="","",VLOOKUP($B70,'LT04'!$B$11:$M$80,12,FALSE)))))</f>
        <v/>
      </c>
      <c r="U70" s="182" t="str">
        <f>IF(OR($T$6="",$T$7=""),"",IF($B70="","",IF(ISNA(VLOOKUP($B70,'LT04'!$B$11:$N$80,13,FALSE)),"",VLOOKUP($B70,'LT04'!$B$11:$N$80,13,FALSE))))</f>
        <v/>
      </c>
      <c r="V70" s="183"/>
      <c r="W70" s="184" t="str">
        <f>IF(OR($T$6="",$T$7=""),"",IF($B70="","",IF(ISNA(VLOOKUP($B70,'LT04'!$B$11:$Q$80,16,FALSE)),"",VLOOKUP($B70,'LT04'!$B$11:$Q$80,16,FALSE))))</f>
        <v/>
      </c>
      <c r="X70" s="185" t="str">
        <f>IF(OR($X$6="",$X$7=""),"",IF($B70="","",IF(ISNA(VLOOKUP($B70,'LT05'!$B$11:$M$80,12,FALSE)),"",IF(VLOOKUP($B70,'LT05'!$B$11:$M$80,12,FALSE)="","",VLOOKUP($B70,'LT05'!$B$11:$M$80,12,FALSE)))))</f>
        <v/>
      </c>
      <c r="Y70" s="182" t="str">
        <f>IF(OR($X$6="",$X$7=""),"",IF($B70="","",IF(ISNA(VLOOKUP($B70,'LT05'!$B$11:$N$80,13,FALSE)),"",VLOOKUP($B70,'LT05'!$B$11:$N$80,13,FALSE))))</f>
        <v/>
      </c>
      <c r="Z70" s="183"/>
      <c r="AA70" s="184" t="str">
        <f>IF(OR($X$6="",$X$7=""),"",IF($B70="","",IF(ISNA(VLOOKUP($B70,'LT05'!$B$11:$Q$80,16,FALSE)),"",VLOOKUP($B70,'LT05'!$B$11:$Q$80,16,FALSE))))</f>
        <v/>
      </c>
      <c r="AB70" s="185" t="str">
        <f>IF(OR($AB$6="",$AB$7=""),"",IF($B70="","",IF(ISNA(VLOOKUP($B70,'LT06'!$B$11:$M$80,12,FALSE)),"",IF(VLOOKUP($B70,'LT06'!$B$11:$M$80,12,FALSE)="","",VLOOKUP($B70,'LT06'!$B$11:$M$80,12,FALSE)))))</f>
        <v/>
      </c>
      <c r="AC70" s="182" t="str">
        <f>IF(OR($AB$6="",$AB$7=""),"",IF($B70="","",IF(ISNA(VLOOKUP($B70,'LT06'!$B$11:$N$80,13,FALSE)),"",VLOOKUP($B70,'LT06'!$B$11:$N$80,13,FALSE))))</f>
        <v/>
      </c>
      <c r="AD70" s="183"/>
      <c r="AE70" s="184" t="str">
        <f>IF(OR($AB$6="",$AB$7=""),"",IF($B70="","",IF(ISNA(VLOOKUP($B70,'LT06'!$B$11:$Q$80,16,FALSE)),"",VLOOKUP($B70,'LT06'!$B$11:$Q$80,16,FALSE))))</f>
        <v/>
      </c>
      <c r="AF70" s="185" t="str">
        <f>IF(OR($AF$6="",$AF$7=""),"",IF($B70="","",IF(ISNA(VLOOKUP($B70,'LT07'!$B$11:$M$80,12,FALSE)),"",IF(VLOOKUP($B70,'LT07'!$B$11:$M$80,12,FALSE)="","",VLOOKUP($B70,'LT07'!$B$11:$M$80,12,FALSE)))))</f>
        <v/>
      </c>
      <c r="AG70" s="182" t="str">
        <f>IF(OR($AF$6="",$AF$7=""),"",IF($B70="","",IF(ISNA(VLOOKUP($B70,'LT07'!$B$11:$N$80,13,FALSE)),"",VLOOKUP($B70,'LT07'!$B$11:$N$80,13,FALSE))))</f>
        <v/>
      </c>
      <c r="AH70" s="183"/>
      <c r="AI70" s="184" t="str">
        <f>IF(OR($AF$6="",$AF$7=""),"",IF($B70="","",IF(ISNA(VLOOKUP($B70,'LT07'!$B$11:$Q$80,16,FALSE)),"",VLOOKUP($B70,'LT07'!$B$11:$Q$80,16,FALSE))))</f>
        <v/>
      </c>
      <c r="AJ70" s="720"/>
      <c r="AK70" s="182" t="str">
        <f>IF(OR($AJ$6="",$AJ$7=""),"",IF($B70="","",IF(ISNA(VLOOKUP($B70,'DO AN'!$B$11:$L$80,11,FALSE)),"",IF(VLOOKUP($B70,'DO AN'!$B$11:$L$80,11,FALSE)="","",VLOOKUP($B70,'DO AN'!$B$11:$L$80,11,FALSE)))))</f>
        <v/>
      </c>
      <c r="AL70" s="183"/>
      <c r="AM70" s="719"/>
      <c r="AN70" s="720"/>
      <c r="AO70" s="182" t="str">
        <f>IF(OR($AN$6="",$AN$7=""),"",IF($B70="","",IF(ISNA(VLOOKUP($B70,'TH01'!$B$11:$O$80,14,FALSE)),"",VLOOKUP($B70,'TH01'!$B$11:$O$80,14,FALSE))))</f>
        <v/>
      </c>
      <c r="AP70" s="183"/>
      <c r="AQ70" s="719"/>
      <c r="AR70" s="720"/>
      <c r="AS70" s="182" t="str">
        <f>IF(OR($AR$6="",$AR$7=""),"",IF($B70="","",IF(ISNA(VLOOKUP($B70,'TH02'!$B$11:$O$80,14,FALSE)),"",VLOOKUP($B70,'TH02'!$B$11:$O$80,14,FALSE))))</f>
        <v/>
      </c>
      <c r="AT70" s="183"/>
      <c r="AU70" s="719"/>
      <c r="AV70" s="720"/>
      <c r="AW70" s="182" t="str">
        <f>IF(OR($AV$6="",$AV$7=""),"",IF($B70="","",IF(ISNA(VLOOKUP($B70,'TH03'!$B$11:$O$80,14,FALSE)),"",VLOOKUP($B70,'TH03'!$B$11:$O$80,14,FALSE))))</f>
        <v/>
      </c>
      <c r="AX70" s="183"/>
      <c r="AY70" s="719"/>
      <c r="AZ70" s="186" t="str">
        <f t="shared" si="6"/>
        <v/>
      </c>
      <c r="BA70" s="186" t="str">
        <f t="shared" si="7"/>
        <v/>
      </c>
      <c r="BB70" s="187"/>
      <c r="BC70" s="188" t="str">
        <f t="shared" si="8"/>
        <v/>
      </c>
      <c r="BD70" s="188" t="str">
        <f t="shared" si="9"/>
        <v/>
      </c>
      <c r="BE70" s="188" t="str">
        <f t="shared" si="89"/>
        <v/>
      </c>
      <c r="BF70" s="186" t="str">
        <f t="shared" si="90"/>
        <v/>
      </c>
      <c r="BG70" s="548" t="str">
        <f t="shared" si="2"/>
        <v/>
      </c>
      <c r="BH70" s="188" t="str">
        <f t="shared" si="91"/>
        <v/>
      </c>
      <c r="BI70" s="188" t="str">
        <f t="shared" si="10"/>
        <v/>
      </c>
      <c r="BJ70" s="188" t="str">
        <f t="shared" si="11"/>
        <v/>
      </c>
      <c r="BK70" s="186" t="str">
        <f t="shared" si="12"/>
        <v/>
      </c>
      <c r="BL70" s="186" t="str">
        <f t="shared" si="13"/>
        <v/>
      </c>
      <c r="BM70" s="186" t="str">
        <f t="shared" si="14"/>
        <v/>
      </c>
      <c r="BN70" s="186" t="str">
        <f t="shared" si="15"/>
        <v/>
      </c>
      <c r="BO70" s="551" t="str">
        <f t="shared" si="16"/>
        <v/>
      </c>
      <c r="BP70" s="187"/>
      <c r="BQ70" s="691" t="str">
        <f t="shared" si="17"/>
        <v/>
      </c>
      <c r="BR70" s="521" t="str">
        <f t="shared" si="18"/>
        <v/>
      </c>
      <c r="BS70" s="521" t="str">
        <f t="shared" si="19"/>
        <v/>
      </c>
      <c r="BT70" s="521" t="str">
        <f t="shared" si="20"/>
        <v/>
      </c>
      <c r="BU70" s="521" t="str">
        <f t="shared" si="21"/>
        <v/>
      </c>
      <c r="BV70" s="521" t="str">
        <f t="shared" si="22"/>
        <v/>
      </c>
      <c r="BW70" s="521" t="str">
        <f t="shared" si="23"/>
        <v/>
      </c>
      <c r="BX70" s="521" t="str">
        <f t="shared" si="24"/>
        <v/>
      </c>
      <c r="BY70" s="521" t="str">
        <f t="shared" si="25"/>
        <v/>
      </c>
      <c r="BZ70" s="521" t="str">
        <f t="shared" si="26"/>
        <v/>
      </c>
      <c r="CA70" s="521" t="str">
        <f t="shared" si="27"/>
        <v/>
      </c>
      <c r="CB70" s="521" t="str">
        <f t="shared" si="28"/>
        <v/>
      </c>
      <c r="CC70" s="522" t="str">
        <f t="shared" si="29"/>
        <v/>
      </c>
      <c r="CD70" s="521" t="str">
        <f t="shared" si="30"/>
        <v/>
      </c>
      <c r="CE70" s="521" t="str">
        <f t="shared" si="31"/>
        <v/>
      </c>
      <c r="CF70" s="521" t="str">
        <f t="shared" si="32"/>
        <v/>
      </c>
      <c r="CG70" s="521" t="str">
        <f t="shared" si="33"/>
        <v/>
      </c>
      <c r="CH70" s="521" t="str">
        <f t="shared" si="34"/>
        <v/>
      </c>
      <c r="CI70" s="521" t="str">
        <f t="shared" si="35"/>
        <v/>
      </c>
      <c r="CJ70" s="521" t="str">
        <f t="shared" si="36"/>
        <v/>
      </c>
      <c r="CK70" s="521" t="str">
        <f t="shared" si="37"/>
        <v/>
      </c>
      <c r="CL70" s="521" t="str">
        <f t="shared" si="38"/>
        <v/>
      </c>
      <c r="CM70" s="521" t="str">
        <f t="shared" si="39"/>
        <v/>
      </c>
      <c r="CN70" s="521" t="str">
        <f t="shared" si="40"/>
        <v/>
      </c>
      <c r="CO70" s="523" t="str">
        <f t="shared" si="41"/>
        <v/>
      </c>
      <c r="CP70" s="524" t="str">
        <f t="shared" si="42"/>
        <v/>
      </c>
      <c r="CQ70" s="524" t="str">
        <f t="shared" si="43"/>
        <v/>
      </c>
      <c r="CR70" s="524" t="str">
        <f t="shared" si="44"/>
        <v/>
      </c>
      <c r="CS70" s="524" t="str">
        <f t="shared" si="45"/>
        <v/>
      </c>
      <c r="CT70" s="524" t="str">
        <f t="shared" si="46"/>
        <v/>
      </c>
      <c r="CU70" s="524" t="str">
        <f t="shared" si="47"/>
        <v/>
      </c>
      <c r="CV70" s="524" t="str">
        <f t="shared" si="48"/>
        <v/>
      </c>
      <c r="CW70" s="524" t="str">
        <f t="shared" si="49"/>
        <v/>
      </c>
      <c r="CX70" s="524" t="str">
        <f t="shared" si="50"/>
        <v/>
      </c>
      <c r="CY70" s="524" t="str">
        <f t="shared" si="51"/>
        <v/>
      </c>
      <c r="CZ70" s="524" t="str">
        <f t="shared" si="52"/>
        <v/>
      </c>
      <c r="DA70" s="525" t="str">
        <f t="shared" si="92"/>
        <v/>
      </c>
      <c r="DB70" s="182" t="str">
        <f t="shared" si="53"/>
        <v/>
      </c>
      <c r="DC70" s="182" t="str">
        <f t="shared" si="54"/>
        <v/>
      </c>
      <c r="DD70" s="182" t="str">
        <f t="shared" si="55"/>
        <v/>
      </c>
      <c r="DE70" s="182" t="str">
        <f t="shared" si="56"/>
        <v/>
      </c>
      <c r="DF70" s="182" t="str">
        <f t="shared" si="57"/>
        <v/>
      </c>
      <c r="DG70" s="182" t="str">
        <f t="shared" si="58"/>
        <v/>
      </c>
      <c r="DH70" s="182" t="str">
        <f t="shared" si="59"/>
        <v/>
      </c>
      <c r="DI70" s="182" t="str">
        <f t="shared" si="60"/>
        <v/>
      </c>
      <c r="DJ70" s="182" t="str">
        <f t="shared" si="61"/>
        <v/>
      </c>
      <c r="DK70" s="182" t="str">
        <f t="shared" si="62"/>
        <v/>
      </c>
      <c r="DL70" s="536" t="str">
        <f t="shared" si="63"/>
        <v/>
      </c>
      <c r="DM70" s="533" t="str">
        <f t="shared" si="64"/>
        <v/>
      </c>
      <c r="DN70" s="521" t="str">
        <f t="shared" si="65"/>
        <v/>
      </c>
      <c r="DO70" s="521" t="str">
        <f t="shared" si="66"/>
        <v/>
      </c>
      <c r="DP70" s="521" t="str">
        <f t="shared" si="67"/>
        <v/>
      </c>
      <c r="DQ70" s="521" t="str">
        <f t="shared" si="68"/>
        <v/>
      </c>
      <c r="DR70" s="521" t="str">
        <f t="shared" si="69"/>
        <v/>
      </c>
      <c r="DS70" s="521" t="str">
        <f t="shared" si="70"/>
        <v/>
      </c>
      <c r="DT70" s="521" t="str">
        <f t="shared" si="71"/>
        <v/>
      </c>
      <c r="DU70" s="521" t="str">
        <f t="shared" si="72"/>
        <v/>
      </c>
      <c r="DV70" s="521" t="str">
        <f t="shared" si="73"/>
        <v/>
      </c>
      <c r="DW70" s="521" t="str">
        <f t="shared" si="74"/>
        <v/>
      </c>
      <c r="DX70" s="538" t="str">
        <f t="shared" si="75"/>
        <v/>
      </c>
      <c r="DY70" s="540" t="str">
        <f t="shared" si="76"/>
        <v/>
      </c>
      <c r="DZ70" s="540" t="str">
        <f t="shared" si="77"/>
        <v/>
      </c>
      <c r="EA70" s="540" t="str">
        <f t="shared" si="78"/>
        <v/>
      </c>
      <c r="EB70" s="540" t="str">
        <f t="shared" si="79"/>
        <v/>
      </c>
      <c r="EC70" s="540" t="str">
        <f t="shared" si="80"/>
        <v/>
      </c>
      <c r="ED70" s="540" t="str">
        <f t="shared" si="81"/>
        <v/>
      </c>
      <c r="EE70" s="540" t="str">
        <f t="shared" si="82"/>
        <v/>
      </c>
      <c r="EF70" s="540" t="str">
        <f t="shared" si="83"/>
        <v/>
      </c>
      <c r="EG70" s="540" t="str">
        <f t="shared" si="84"/>
        <v/>
      </c>
      <c r="EH70" s="540" t="str">
        <f t="shared" si="85"/>
        <v/>
      </c>
      <c r="EI70" s="540" t="str">
        <f t="shared" si="86"/>
        <v/>
      </c>
      <c r="EJ70" s="545" t="str">
        <f t="shared" si="93"/>
        <v/>
      </c>
      <c r="EK70" s="723" t="str">
        <f t="shared" si="87"/>
        <v/>
      </c>
      <c r="EL70" s="490" t="str">
        <f>IF(B70="","",IF(ISNA(VLOOKUP($B70,'TH-CANHBAO-KQHT-13-14'!$B$2:$I$936,8,0)&lt;&gt;0),VLOOKUP($B70,'TH-CANHBAO-KQHT-13-14'!$B$2:$I$936,8,0),IF(VLOOKUP($B70,'TH-CANHBAO-KQHT-13-14'!$B$2:$I$936,8,0)=0,"",VLOOKUP($B70,'TH-CANHBAO-KQHT-13-14'!$B$2:$I$936,8,0))))</f>
        <v/>
      </c>
      <c r="EM70" s="490" t="str">
        <f>IF($B70="","",IF(ISNA(VLOOKUP($B70,'TH-CANHBAO-KQHT-13-14'!$B$2:$J$936,9,0)&lt;&gt;0),VLOOKUP($B70,'TH-CANHBAO-KQHT-13-14'!$B$2:$J$936,8,0),IF(VLOOKUP($B70,'TH-CANHBAO-KQHT-13-14'!$B$2:$J$936,9,0)=0,"",VLOOKUP($B70,'TH-CANHBAO-KQHT-13-14'!$B$2:$J$936,9,0))))</f>
        <v/>
      </c>
      <c r="EN70" s="490" t="str">
        <f>IF($B70="","",IF($B70=HKI!#REF!,HKI!#REF!,""))</f>
        <v/>
      </c>
      <c r="EO70" s="490" t="str">
        <f t="shared" si="88"/>
        <v/>
      </c>
      <c r="ES70" s="190"/>
    </row>
    <row r="71" spans="1:149" s="211" customFormat="1" ht="30" customHeight="1">
      <c r="A71" s="774" t="str">
        <f>IF($B71="","",SUBTOTAL(3,$B$11:B71))</f>
        <v/>
      </c>
      <c r="B71" s="775"/>
      <c r="C71" s="176" t="str">
        <f>IF($B71="","",VLOOKUP($B71,'DS LOP HKII'!$B$2:$D$936,2,0))</f>
        <v/>
      </c>
      <c r="D71" s="177" t="str">
        <f>IF($B71="","",VLOOKUP($B71,'DS LOP HKII'!$B$2:$D$936,3,0))</f>
        <v/>
      </c>
      <c r="E71" s="178"/>
      <c r="F71" s="179"/>
      <c r="G71" s="180"/>
      <c r="H71" s="181" t="str">
        <f>IF(OR($H$6="",$H$7=""),"",IF($B71="","",IF(ISNA(VLOOKUP($B71,'LT01'!$B$11:$M$80,12,FALSE)),"",IF(VLOOKUP($B71,'LT01'!$B$11:$M$80,12,FALSE)="","",VLOOKUP($B71,'LT01'!$B$11:$M$80,12,FALSE)))))</f>
        <v/>
      </c>
      <c r="I71" s="182" t="str">
        <f>IF(OR($H$6="",$H$7=""),"",IF($B71="","",IF(ISNA(VLOOKUP($B71,'LT01'!$B$11:$N$80,13,FALSE)),"",VLOOKUP($B71,'LT01'!$B$11:$N$80,13,FALSE))))</f>
        <v/>
      </c>
      <c r="J71" s="183"/>
      <c r="K71" s="184" t="str">
        <f>IF(OR($H$6="",$H$7=""),"",IF($B71="","",IF(ISNA(VLOOKUP($B71,'LT01'!$B$11:$Q$80,16,FALSE)),"",IF(VLOOKUP($B71,'LT01'!$B$11:$Q$80,16,FALSE)="","",VLOOKUP($B71,'LT01'!$B$11:$Q$80,16,FALSE)))))</f>
        <v/>
      </c>
      <c r="L71" s="185" t="str">
        <f>IF(OR($L$6="",$L$7=""),"",IF($B71="","",IF(ISNA(VLOOKUP($B71,'LT02'!$B$11:$M$80,12,FALSE)),"",IF(VLOOKUP($B71,'LT02'!$B$11:$M$80,12,FALSE)="","",VLOOKUP($B71,'LT02'!$B$11:$M$80,12,FALSE)))))</f>
        <v/>
      </c>
      <c r="M71" s="182" t="str">
        <f>IF(OR($L$6="",$L$7=""),"",IF($B71="","",IF(ISNA(VLOOKUP($B71,'LT02'!$B$11:$N$80,13,FALSE)),"",VLOOKUP($B71,'LT02'!$B$11:$N$80,13,FALSE))))</f>
        <v/>
      </c>
      <c r="N71" s="183"/>
      <c r="O71" s="184" t="str">
        <f>IF(OR($L$6="",$L$7=""),"",IF($B71="","",IF(ISNA(VLOOKUP($B71,'LT02'!$B$11:$Q$80,16,FALSE)),"",VLOOKUP($B71,'LT02'!$B$11:$Q$80,16,FALSE))))</f>
        <v/>
      </c>
      <c r="P71" s="185" t="str">
        <f>IF(OR($P$6="",$P$7=""),"",IF($B71="","",IF(ISNA(VLOOKUP($B71,'LT03'!$B$11:$M$80,12,FALSE)),"",IF(VLOOKUP($B71,'LT03'!$B$11:$M$80,12,FALSE)="","",VLOOKUP($B71,'LT03'!$B$11:$M$80,12,FALSE)))))</f>
        <v/>
      </c>
      <c r="Q71" s="182" t="str">
        <f>IF(OR($P$6="",$P$7=""),"",IF($B71="","",IF(ISNA(VLOOKUP($B71,'LT03'!$B$11:$N$80,13,FALSE)),"",VLOOKUP($B71,'LT03'!$B$11:$N$80,13,FALSE))))</f>
        <v/>
      </c>
      <c r="R71" s="183"/>
      <c r="S71" s="184" t="str">
        <f>IF(OR($P$6="",$P$7=""),"",IF($B71="","",IF(ISNA(VLOOKUP($B71,'LT03'!$B$11:$Q$80,16,FALSE)),"",VLOOKUP($B71,'LT03'!$B$11:$Q$80,16,FALSE))))</f>
        <v/>
      </c>
      <c r="T71" s="185" t="str">
        <f>IF(OR($T$6="",$T$7=""),"",IF($B71="","",IF(ISNA(VLOOKUP($B71,'LT04'!$B$11:$M$80,12,FALSE)),"",IF(VLOOKUP($B71,'LT04'!$B$11:$M$80,12,FALSE)="","",VLOOKUP($B71,'LT04'!$B$11:$M$80,12,FALSE)))))</f>
        <v/>
      </c>
      <c r="U71" s="182" t="str">
        <f>IF(OR($T$6="",$T$7=""),"",IF($B71="","",IF(ISNA(VLOOKUP($B71,'LT04'!$B$11:$N$80,13,FALSE)),"",VLOOKUP($B71,'LT04'!$B$11:$N$80,13,FALSE))))</f>
        <v/>
      </c>
      <c r="V71" s="183"/>
      <c r="W71" s="184" t="str">
        <f>IF(OR($T$6="",$T$7=""),"",IF($B71="","",IF(ISNA(VLOOKUP($B71,'LT04'!$B$11:$Q$80,16,FALSE)),"",VLOOKUP($B71,'LT04'!$B$11:$Q$80,16,FALSE))))</f>
        <v/>
      </c>
      <c r="X71" s="185" t="str">
        <f>IF(OR($X$6="",$X$7=""),"",IF($B71="","",IF(ISNA(VLOOKUP($B71,'LT05'!$B$11:$M$80,12,FALSE)),"",IF(VLOOKUP($B71,'LT05'!$B$11:$M$80,12,FALSE)="","",VLOOKUP($B71,'LT05'!$B$11:$M$80,12,FALSE)))))</f>
        <v/>
      </c>
      <c r="Y71" s="182" t="str">
        <f>IF(OR($X$6="",$X$7=""),"",IF($B71="","",IF(ISNA(VLOOKUP($B71,'LT05'!$B$11:$N$80,13,FALSE)),"",VLOOKUP($B71,'LT05'!$B$11:$N$80,13,FALSE))))</f>
        <v/>
      </c>
      <c r="Z71" s="183"/>
      <c r="AA71" s="184" t="str">
        <f>IF(OR($X$6="",$X$7=""),"",IF($B71="","",IF(ISNA(VLOOKUP($B71,'LT05'!$B$11:$Q$80,16,FALSE)),"",VLOOKUP($B71,'LT05'!$B$11:$Q$80,16,FALSE))))</f>
        <v/>
      </c>
      <c r="AB71" s="185" t="str">
        <f>IF(OR($AB$6="",$AB$7=""),"",IF($B71="","",IF(ISNA(VLOOKUP($B71,'LT06'!$B$11:$M$80,12,FALSE)),"",IF(VLOOKUP($B71,'LT06'!$B$11:$M$80,12,FALSE)="","",VLOOKUP($B71,'LT06'!$B$11:$M$80,12,FALSE)))))</f>
        <v/>
      </c>
      <c r="AC71" s="182" t="str">
        <f>IF(OR($AB$6="",$AB$7=""),"",IF($B71="","",IF(ISNA(VLOOKUP($B71,'LT06'!$B$11:$N$80,13,FALSE)),"",VLOOKUP($B71,'LT06'!$B$11:$N$80,13,FALSE))))</f>
        <v/>
      </c>
      <c r="AD71" s="183"/>
      <c r="AE71" s="184" t="str">
        <f>IF(OR($AB$6="",$AB$7=""),"",IF($B71="","",IF(ISNA(VLOOKUP($B71,'LT06'!$B$11:$Q$80,16,FALSE)),"",VLOOKUP($B71,'LT06'!$B$11:$Q$80,16,FALSE))))</f>
        <v/>
      </c>
      <c r="AF71" s="185" t="str">
        <f>IF(OR($AF$6="",$AF$7=""),"",IF($B71="","",IF(ISNA(VLOOKUP($B71,'LT07'!$B$11:$M$80,12,FALSE)),"",IF(VLOOKUP($B71,'LT07'!$B$11:$M$80,12,FALSE)="","",VLOOKUP($B71,'LT07'!$B$11:$M$80,12,FALSE)))))</f>
        <v/>
      </c>
      <c r="AG71" s="182" t="str">
        <f>IF(OR($AF$6="",$AF$7=""),"",IF($B71="","",IF(ISNA(VLOOKUP($B71,'LT07'!$B$11:$N$80,13,FALSE)),"",VLOOKUP($B71,'LT07'!$B$11:$N$80,13,FALSE))))</f>
        <v/>
      </c>
      <c r="AH71" s="183"/>
      <c r="AI71" s="184" t="str">
        <f>IF(OR($AF$6="",$AF$7=""),"",IF($B71="","",IF(ISNA(VLOOKUP($B71,'LT07'!$B$11:$Q$80,16,FALSE)),"",VLOOKUP($B71,'LT07'!$B$11:$Q$80,16,FALSE))))</f>
        <v/>
      </c>
      <c r="AJ71" s="720"/>
      <c r="AK71" s="182" t="str">
        <f>IF(OR($AJ$6="",$AJ$7=""),"",IF($B71="","",IF(ISNA(VLOOKUP($B71,'DO AN'!$B$11:$L$80,11,FALSE)),"",IF(VLOOKUP($B71,'DO AN'!$B$11:$L$80,11,FALSE)="","",VLOOKUP($B71,'DO AN'!$B$11:$L$80,11,FALSE)))))</f>
        <v/>
      </c>
      <c r="AL71" s="183"/>
      <c r="AM71" s="719"/>
      <c r="AN71" s="720"/>
      <c r="AO71" s="182" t="str">
        <f>IF(OR($AN$6="",$AN$7=""),"",IF($B71="","",IF(ISNA(VLOOKUP($B71,'TH01'!$B$11:$O$80,14,FALSE)),"",VLOOKUP($B71,'TH01'!$B$11:$O$80,14,FALSE))))</f>
        <v/>
      </c>
      <c r="AP71" s="183"/>
      <c r="AQ71" s="719"/>
      <c r="AR71" s="720"/>
      <c r="AS71" s="182" t="str">
        <f>IF(OR($AR$6="",$AR$7=""),"",IF($B71="","",IF(ISNA(VLOOKUP($B71,'TH02'!$B$11:$O$80,14,FALSE)),"",VLOOKUP($B71,'TH02'!$B$11:$O$80,14,FALSE))))</f>
        <v/>
      </c>
      <c r="AT71" s="183"/>
      <c r="AU71" s="719"/>
      <c r="AV71" s="720"/>
      <c r="AW71" s="182" t="str">
        <f>IF(OR($AV$6="",$AV$7=""),"",IF($B71="","",IF(ISNA(VLOOKUP($B71,'TH03'!$B$11:$O$80,14,FALSE)),"",VLOOKUP($B71,'TH03'!$B$11:$O$80,14,FALSE))))</f>
        <v/>
      </c>
      <c r="AX71" s="183"/>
      <c r="AY71" s="719"/>
      <c r="AZ71" s="186" t="str">
        <f t="shared" si="6"/>
        <v/>
      </c>
      <c r="BA71" s="186" t="str">
        <f t="shared" si="7"/>
        <v/>
      </c>
      <c r="BB71" s="187"/>
      <c r="BC71" s="188" t="str">
        <f t="shared" si="8"/>
        <v/>
      </c>
      <c r="BD71" s="188" t="str">
        <f t="shared" si="9"/>
        <v/>
      </c>
      <c r="BE71" s="188" t="str">
        <f t="shared" si="89"/>
        <v/>
      </c>
      <c r="BF71" s="186" t="str">
        <f t="shared" si="90"/>
        <v/>
      </c>
      <c r="BG71" s="548" t="str">
        <f t="shared" si="2"/>
        <v/>
      </c>
      <c r="BH71" s="188" t="str">
        <f t="shared" si="91"/>
        <v/>
      </c>
      <c r="BI71" s="188" t="str">
        <f t="shared" si="10"/>
        <v/>
      </c>
      <c r="BJ71" s="188" t="str">
        <f t="shared" si="11"/>
        <v/>
      </c>
      <c r="BK71" s="186" t="str">
        <f t="shared" si="12"/>
        <v/>
      </c>
      <c r="BL71" s="186" t="str">
        <f t="shared" si="13"/>
        <v/>
      </c>
      <c r="BM71" s="186" t="str">
        <f t="shared" si="14"/>
        <v/>
      </c>
      <c r="BN71" s="186" t="str">
        <f t="shared" si="15"/>
        <v/>
      </c>
      <c r="BO71" s="551" t="str">
        <f t="shared" si="16"/>
        <v/>
      </c>
      <c r="BP71" s="187"/>
      <c r="BQ71" s="691" t="str">
        <f t="shared" si="17"/>
        <v/>
      </c>
      <c r="BR71" s="521" t="str">
        <f t="shared" si="18"/>
        <v/>
      </c>
      <c r="BS71" s="521" t="str">
        <f t="shared" si="19"/>
        <v/>
      </c>
      <c r="BT71" s="521" t="str">
        <f t="shared" si="20"/>
        <v/>
      </c>
      <c r="BU71" s="521" t="str">
        <f t="shared" si="21"/>
        <v/>
      </c>
      <c r="BV71" s="521" t="str">
        <f t="shared" si="22"/>
        <v/>
      </c>
      <c r="BW71" s="521" t="str">
        <f t="shared" si="23"/>
        <v/>
      </c>
      <c r="BX71" s="521" t="str">
        <f t="shared" si="24"/>
        <v/>
      </c>
      <c r="BY71" s="521" t="str">
        <f t="shared" si="25"/>
        <v/>
      </c>
      <c r="BZ71" s="521" t="str">
        <f t="shared" si="26"/>
        <v/>
      </c>
      <c r="CA71" s="521" t="str">
        <f t="shared" si="27"/>
        <v/>
      </c>
      <c r="CB71" s="521" t="str">
        <f t="shared" si="28"/>
        <v/>
      </c>
      <c r="CC71" s="522" t="str">
        <f t="shared" si="29"/>
        <v/>
      </c>
      <c r="CD71" s="521" t="str">
        <f t="shared" si="30"/>
        <v/>
      </c>
      <c r="CE71" s="521" t="str">
        <f t="shared" si="31"/>
        <v/>
      </c>
      <c r="CF71" s="521" t="str">
        <f t="shared" si="32"/>
        <v/>
      </c>
      <c r="CG71" s="521" t="str">
        <f t="shared" si="33"/>
        <v/>
      </c>
      <c r="CH71" s="521" t="str">
        <f t="shared" si="34"/>
        <v/>
      </c>
      <c r="CI71" s="521" t="str">
        <f t="shared" si="35"/>
        <v/>
      </c>
      <c r="CJ71" s="521" t="str">
        <f t="shared" si="36"/>
        <v/>
      </c>
      <c r="CK71" s="521" t="str">
        <f t="shared" si="37"/>
        <v/>
      </c>
      <c r="CL71" s="521" t="str">
        <f t="shared" si="38"/>
        <v/>
      </c>
      <c r="CM71" s="521" t="str">
        <f t="shared" si="39"/>
        <v/>
      </c>
      <c r="CN71" s="521" t="str">
        <f t="shared" si="40"/>
        <v/>
      </c>
      <c r="CO71" s="523" t="str">
        <f t="shared" si="41"/>
        <v/>
      </c>
      <c r="CP71" s="524" t="str">
        <f t="shared" si="42"/>
        <v/>
      </c>
      <c r="CQ71" s="524" t="str">
        <f t="shared" si="43"/>
        <v/>
      </c>
      <c r="CR71" s="524" t="str">
        <f t="shared" si="44"/>
        <v/>
      </c>
      <c r="CS71" s="524" t="str">
        <f t="shared" si="45"/>
        <v/>
      </c>
      <c r="CT71" s="524" t="str">
        <f t="shared" si="46"/>
        <v/>
      </c>
      <c r="CU71" s="524" t="str">
        <f t="shared" si="47"/>
        <v/>
      </c>
      <c r="CV71" s="524" t="str">
        <f t="shared" si="48"/>
        <v/>
      </c>
      <c r="CW71" s="524" t="str">
        <f t="shared" si="49"/>
        <v/>
      </c>
      <c r="CX71" s="524" t="str">
        <f t="shared" si="50"/>
        <v/>
      </c>
      <c r="CY71" s="524" t="str">
        <f t="shared" si="51"/>
        <v/>
      </c>
      <c r="CZ71" s="524" t="str">
        <f t="shared" si="52"/>
        <v/>
      </c>
      <c r="DA71" s="525" t="str">
        <f t="shared" si="92"/>
        <v/>
      </c>
      <c r="DB71" s="182" t="str">
        <f t="shared" si="53"/>
        <v/>
      </c>
      <c r="DC71" s="182" t="str">
        <f t="shared" si="54"/>
        <v/>
      </c>
      <c r="DD71" s="182" t="str">
        <f t="shared" si="55"/>
        <v/>
      </c>
      <c r="DE71" s="182" t="str">
        <f t="shared" si="56"/>
        <v/>
      </c>
      <c r="DF71" s="182" t="str">
        <f t="shared" si="57"/>
        <v/>
      </c>
      <c r="DG71" s="182" t="str">
        <f t="shared" si="58"/>
        <v/>
      </c>
      <c r="DH71" s="182" t="str">
        <f t="shared" si="59"/>
        <v/>
      </c>
      <c r="DI71" s="182" t="str">
        <f t="shared" si="60"/>
        <v/>
      </c>
      <c r="DJ71" s="182" t="str">
        <f t="shared" si="61"/>
        <v/>
      </c>
      <c r="DK71" s="182" t="str">
        <f t="shared" si="62"/>
        <v/>
      </c>
      <c r="DL71" s="536" t="str">
        <f t="shared" si="63"/>
        <v/>
      </c>
      <c r="DM71" s="533" t="str">
        <f t="shared" si="64"/>
        <v/>
      </c>
      <c r="DN71" s="521" t="str">
        <f t="shared" si="65"/>
        <v/>
      </c>
      <c r="DO71" s="521" t="str">
        <f t="shared" si="66"/>
        <v/>
      </c>
      <c r="DP71" s="521" t="str">
        <f t="shared" si="67"/>
        <v/>
      </c>
      <c r="DQ71" s="521" t="str">
        <f t="shared" si="68"/>
        <v/>
      </c>
      <c r="DR71" s="521" t="str">
        <f t="shared" si="69"/>
        <v/>
      </c>
      <c r="DS71" s="521" t="str">
        <f t="shared" si="70"/>
        <v/>
      </c>
      <c r="DT71" s="521" t="str">
        <f t="shared" si="71"/>
        <v/>
      </c>
      <c r="DU71" s="521" t="str">
        <f t="shared" si="72"/>
        <v/>
      </c>
      <c r="DV71" s="521" t="str">
        <f t="shared" si="73"/>
        <v/>
      </c>
      <c r="DW71" s="521" t="str">
        <f t="shared" si="74"/>
        <v/>
      </c>
      <c r="DX71" s="538" t="str">
        <f t="shared" si="75"/>
        <v/>
      </c>
      <c r="DY71" s="540" t="str">
        <f t="shared" si="76"/>
        <v/>
      </c>
      <c r="DZ71" s="540" t="str">
        <f t="shared" si="77"/>
        <v/>
      </c>
      <c r="EA71" s="540" t="str">
        <f t="shared" si="78"/>
        <v/>
      </c>
      <c r="EB71" s="540" t="str">
        <f t="shared" si="79"/>
        <v/>
      </c>
      <c r="EC71" s="540" t="str">
        <f t="shared" si="80"/>
        <v/>
      </c>
      <c r="ED71" s="540" t="str">
        <f t="shared" si="81"/>
        <v/>
      </c>
      <c r="EE71" s="540" t="str">
        <f t="shared" si="82"/>
        <v/>
      </c>
      <c r="EF71" s="540" t="str">
        <f t="shared" si="83"/>
        <v/>
      </c>
      <c r="EG71" s="540" t="str">
        <f t="shared" si="84"/>
        <v/>
      </c>
      <c r="EH71" s="540" t="str">
        <f t="shared" si="85"/>
        <v/>
      </c>
      <c r="EI71" s="540" t="str">
        <f t="shared" si="86"/>
        <v/>
      </c>
      <c r="EJ71" s="545" t="str">
        <f t="shared" si="93"/>
        <v/>
      </c>
      <c r="EK71" s="723" t="str">
        <f t="shared" si="87"/>
        <v/>
      </c>
      <c r="EL71" s="490" t="str">
        <f>IF(B71="","",IF(ISNA(VLOOKUP($B71,'TH-CANHBAO-KQHT-13-14'!$B$2:$I$936,8,0)&lt;&gt;0),VLOOKUP($B71,'TH-CANHBAO-KQHT-13-14'!$B$2:$I$936,8,0),IF(VLOOKUP($B71,'TH-CANHBAO-KQHT-13-14'!$B$2:$I$936,8,0)=0,"",VLOOKUP($B71,'TH-CANHBAO-KQHT-13-14'!$B$2:$I$936,8,0))))</f>
        <v/>
      </c>
      <c r="EM71" s="490" t="str">
        <f>IF($B71="","",IF(ISNA(VLOOKUP($B71,'TH-CANHBAO-KQHT-13-14'!$B$2:$J$936,9,0)&lt;&gt;0),VLOOKUP($B71,'TH-CANHBAO-KQHT-13-14'!$B$2:$J$936,8,0),IF(VLOOKUP($B71,'TH-CANHBAO-KQHT-13-14'!$B$2:$J$936,9,0)=0,"",VLOOKUP($B71,'TH-CANHBAO-KQHT-13-14'!$B$2:$J$936,9,0))))</f>
        <v/>
      </c>
      <c r="EN71" s="490" t="str">
        <f>IF($B71="","",IF($B71=HKI!#REF!,HKI!#REF!,""))</f>
        <v/>
      </c>
      <c r="EO71" s="490" t="str">
        <f t="shared" si="88"/>
        <v/>
      </c>
      <c r="ES71" s="190"/>
    </row>
    <row r="72" spans="1:149" s="211" customFormat="1" ht="30" customHeight="1">
      <c r="A72" s="774" t="str">
        <f>IF($B72="","",SUBTOTAL(3,$B$11:B72))</f>
        <v/>
      </c>
      <c r="B72" s="775"/>
      <c r="C72" s="176" t="str">
        <f>IF($B72="","",VLOOKUP($B72,'DS LOP HKII'!$B$2:$D$936,2,0))</f>
        <v/>
      </c>
      <c r="D72" s="177" t="str">
        <f>IF($B72="","",VLOOKUP($B72,'DS LOP HKII'!$B$2:$D$936,3,0))</f>
        <v/>
      </c>
      <c r="E72" s="178"/>
      <c r="F72" s="179"/>
      <c r="G72" s="180"/>
      <c r="H72" s="181" t="str">
        <f>IF(OR($H$6="",$H$7=""),"",IF($B72="","",IF(ISNA(VLOOKUP($B72,'LT01'!$B$11:$M$80,12,FALSE)),"",IF(VLOOKUP($B72,'LT01'!$B$11:$M$80,12,FALSE)="","",VLOOKUP($B72,'LT01'!$B$11:$M$80,12,FALSE)))))</f>
        <v/>
      </c>
      <c r="I72" s="182" t="str">
        <f>IF(OR($H$6="",$H$7=""),"",IF($B72="","",IF(ISNA(VLOOKUP($B72,'LT01'!$B$11:$N$80,13,FALSE)),"",VLOOKUP($B72,'LT01'!$B$11:$N$80,13,FALSE))))</f>
        <v/>
      </c>
      <c r="J72" s="183"/>
      <c r="K72" s="184" t="str">
        <f>IF(OR($H$6="",$H$7=""),"",IF($B72="","",IF(ISNA(VLOOKUP($B72,'LT01'!$B$11:$Q$80,16,FALSE)),"",IF(VLOOKUP($B72,'LT01'!$B$11:$Q$80,16,FALSE)="","",VLOOKUP($B72,'LT01'!$B$11:$Q$80,16,FALSE)))))</f>
        <v/>
      </c>
      <c r="L72" s="185" t="str">
        <f>IF(OR($L$6="",$L$7=""),"",IF($B72="","",IF(ISNA(VLOOKUP($B72,'LT02'!$B$11:$M$80,12,FALSE)),"",IF(VLOOKUP($B72,'LT02'!$B$11:$M$80,12,FALSE)="","",VLOOKUP($B72,'LT02'!$B$11:$M$80,12,FALSE)))))</f>
        <v/>
      </c>
      <c r="M72" s="182" t="str">
        <f>IF(OR($L$6="",$L$7=""),"",IF($B72="","",IF(ISNA(VLOOKUP($B72,'LT02'!$B$11:$N$80,13,FALSE)),"",VLOOKUP($B72,'LT02'!$B$11:$N$80,13,FALSE))))</f>
        <v/>
      </c>
      <c r="N72" s="183"/>
      <c r="O72" s="184" t="str">
        <f>IF(OR($L$6="",$L$7=""),"",IF($B72="","",IF(ISNA(VLOOKUP($B72,'LT02'!$B$11:$Q$80,16,FALSE)),"",VLOOKUP($B72,'LT02'!$B$11:$Q$80,16,FALSE))))</f>
        <v/>
      </c>
      <c r="P72" s="185" t="str">
        <f>IF(OR($P$6="",$P$7=""),"",IF($B72="","",IF(ISNA(VLOOKUP($B72,'LT03'!$B$11:$M$80,12,FALSE)),"",IF(VLOOKUP($B72,'LT03'!$B$11:$M$80,12,FALSE)="","",VLOOKUP($B72,'LT03'!$B$11:$M$80,12,FALSE)))))</f>
        <v/>
      </c>
      <c r="Q72" s="182" t="str">
        <f>IF(OR($P$6="",$P$7=""),"",IF($B72="","",IF(ISNA(VLOOKUP($B72,'LT03'!$B$11:$N$80,13,FALSE)),"",VLOOKUP($B72,'LT03'!$B$11:$N$80,13,FALSE))))</f>
        <v/>
      </c>
      <c r="R72" s="183"/>
      <c r="S72" s="184" t="str">
        <f>IF(OR($P$6="",$P$7=""),"",IF($B72="","",IF(ISNA(VLOOKUP($B72,'LT03'!$B$11:$Q$80,16,FALSE)),"",VLOOKUP($B72,'LT03'!$B$11:$Q$80,16,FALSE))))</f>
        <v/>
      </c>
      <c r="T72" s="185" t="str">
        <f>IF(OR($T$6="",$T$7=""),"",IF($B72="","",IF(ISNA(VLOOKUP($B72,'LT04'!$B$11:$M$80,12,FALSE)),"",IF(VLOOKUP($B72,'LT04'!$B$11:$M$80,12,FALSE)="","",VLOOKUP($B72,'LT04'!$B$11:$M$80,12,FALSE)))))</f>
        <v/>
      </c>
      <c r="U72" s="182" t="str">
        <f>IF(OR($T$6="",$T$7=""),"",IF($B72="","",IF(ISNA(VLOOKUP($B72,'LT04'!$B$11:$N$80,13,FALSE)),"",VLOOKUP($B72,'LT04'!$B$11:$N$80,13,FALSE))))</f>
        <v/>
      </c>
      <c r="V72" s="183"/>
      <c r="W72" s="184" t="str">
        <f>IF(OR($T$6="",$T$7=""),"",IF($B72="","",IF(ISNA(VLOOKUP($B72,'LT04'!$B$11:$Q$80,16,FALSE)),"",VLOOKUP($B72,'LT04'!$B$11:$Q$80,16,FALSE))))</f>
        <v/>
      </c>
      <c r="X72" s="185" t="str">
        <f>IF(OR($X$6="",$X$7=""),"",IF($B72="","",IF(ISNA(VLOOKUP($B72,'LT05'!$B$11:$M$80,12,FALSE)),"",IF(VLOOKUP($B72,'LT05'!$B$11:$M$80,12,FALSE)="","",VLOOKUP($B72,'LT05'!$B$11:$M$80,12,FALSE)))))</f>
        <v/>
      </c>
      <c r="Y72" s="182" t="str">
        <f>IF(OR($X$6="",$X$7=""),"",IF($B72="","",IF(ISNA(VLOOKUP($B72,'LT05'!$B$11:$N$80,13,FALSE)),"",VLOOKUP($B72,'LT05'!$B$11:$N$80,13,FALSE))))</f>
        <v/>
      </c>
      <c r="Z72" s="183"/>
      <c r="AA72" s="184" t="str">
        <f>IF(OR($X$6="",$X$7=""),"",IF($B72="","",IF(ISNA(VLOOKUP($B72,'LT05'!$B$11:$Q$80,16,FALSE)),"",VLOOKUP($B72,'LT05'!$B$11:$Q$80,16,FALSE))))</f>
        <v/>
      </c>
      <c r="AB72" s="185" t="str">
        <f>IF(OR($AB$6="",$AB$7=""),"",IF($B72="","",IF(ISNA(VLOOKUP($B72,'LT06'!$B$11:$M$80,12,FALSE)),"",IF(VLOOKUP($B72,'LT06'!$B$11:$M$80,12,FALSE)="","",VLOOKUP($B72,'LT06'!$B$11:$M$80,12,FALSE)))))</f>
        <v/>
      </c>
      <c r="AC72" s="182" t="str">
        <f>IF(OR($AB$6="",$AB$7=""),"",IF($B72="","",IF(ISNA(VLOOKUP($B72,'LT06'!$B$11:$N$80,13,FALSE)),"",VLOOKUP($B72,'LT06'!$B$11:$N$80,13,FALSE))))</f>
        <v/>
      </c>
      <c r="AD72" s="183"/>
      <c r="AE72" s="184" t="str">
        <f>IF(OR($AB$6="",$AB$7=""),"",IF($B72="","",IF(ISNA(VLOOKUP($B72,'LT06'!$B$11:$Q$80,16,FALSE)),"",VLOOKUP($B72,'LT06'!$B$11:$Q$80,16,FALSE))))</f>
        <v/>
      </c>
      <c r="AF72" s="185" t="str">
        <f>IF(OR($AF$6="",$AF$7=""),"",IF($B72="","",IF(ISNA(VLOOKUP($B72,'LT07'!$B$11:$M$80,12,FALSE)),"",IF(VLOOKUP($B72,'LT07'!$B$11:$M$80,12,FALSE)="","",VLOOKUP($B72,'LT07'!$B$11:$M$80,12,FALSE)))))</f>
        <v/>
      </c>
      <c r="AG72" s="182" t="str">
        <f>IF(OR($AF$6="",$AF$7=""),"",IF($B72="","",IF(ISNA(VLOOKUP($B72,'LT07'!$B$11:$N$80,13,FALSE)),"",VLOOKUP($B72,'LT07'!$B$11:$N$80,13,FALSE))))</f>
        <v/>
      </c>
      <c r="AH72" s="183"/>
      <c r="AI72" s="184" t="str">
        <f>IF(OR($AF$6="",$AF$7=""),"",IF($B72="","",IF(ISNA(VLOOKUP($B72,'LT07'!$B$11:$Q$80,16,FALSE)),"",VLOOKUP($B72,'LT07'!$B$11:$Q$80,16,FALSE))))</f>
        <v/>
      </c>
      <c r="AJ72" s="720"/>
      <c r="AK72" s="182" t="str">
        <f>IF(OR($AJ$6="",$AJ$7=""),"",IF($B72="","",IF(ISNA(VLOOKUP($B72,'DO AN'!$B$11:$L$80,11,FALSE)),"",IF(VLOOKUP($B72,'DO AN'!$B$11:$L$80,11,FALSE)="","",VLOOKUP($B72,'DO AN'!$B$11:$L$80,11,FALSE)))))</f>
        <v/>
      </c>
      <c r="AL72" s="183"/>
      <c r="AM72" s="719"/>
      <c r="AN72" s="720"/>
      <c r="AO72" s="182" t="str">
        <f>IF(OR($AN$6="",$AN$7=""),"",IF($B72="","",IF(ISNA(VLOOKUP($B72,'TH01'!$B$11:$O$80,14,FALSE)),"",VLOOKUP($B72,'TH01'!$B$11:$O$80,14,FALSE))))</f>
        <v/>
      </c>
      <c r="AP72" s="183"/>
      <c r="AQ72" s="719"/>
      <c r="AR72" s="720"/>
      <c r="AS72" s="182" t="str">
        <f>IF(OR($AR$6="",$AR$7=""),"",IF($B72="","",IF(ISNA(VLOOKUP($B72,'TH02'!$B$11:$O$80,14,FALSE)),"",VLOOKUP($B72,'TH02'!$B$11:$O$80,14,FALSE))))</f>
        <v/>
      </c>
      <c r="AT72" s="183"/>
      <c r="AU72" s="719"/>
      <c r="AV72" s="720"/>
      <c r="AW72" s="182" t="str">
        <f>IF(OR($AV$6="",$AV$7=""),"",IF($B72="","",IF(ISNA(VLOOKUP($B72,'TH03'!$B$11:$O$80,14,FALSE)),"",VLOOKUP($B72,'TH03'!$B$11:$O$80,14,FALSE))))</f>
        <v/>
      </c>
      <c r="AX72" s="183"/>
      <c r="AY72" s="719"/>
      <c r="AZ72" s="186" t="str">
        <f t="shared" si="6"/>
        <v/>
      </c>
      <c r="BA72" s="186" t="str">
        <f t="shared" si="7"/>
        <v/>
      </c>
      <c r="BB72" s="187"/>
      <c r="BC72" s="188" t="str">
        <f t="shared" si="8"/>
        <v/>
      </c>
      <c r="BD72" s="188" t="str">
        <f t="shared" si="9"/>
        <v/>
      </c>
      <c r="BE72" s="188" t="str">
        <f t="shared" si="89"/>
        <v/>
      </c>
      <c r="BF72" s="186" t="str">
        <f t="shared" si="90"/>
        <v/>
      </c>
      <c r="BG72" s="548" t="str">
        <f t="shared" si="2"/>
        <v/>
      </c>
      <c r="BH72" s="188" t="str">
        <f t="shared" si="91"/>
        <v/>
      </c>
      <c r="BI72" s="188" t="str">
        <f t="shared" si="10"/>
        <v/>
      </c>
      <c r="BJ72" s="188" t="str">
        <f t="shared" si="11"/>
        <v/>
      </c>
      <c r="BK72" s="186" t="str">
        <f t="shared" si="12"/>
        <v/>
      </c>
      <c r="BL72" s="186" t="str">
        <f t="shared" si="13"/>
        <v/>
      </c>
      <c r="BM72" s="186" t="str">
        <f t="shared" si="14"/>
        <v/>
      </c>
      <c r="BN72" s="186" t="str">
        <f t="shared" si="15"/>
        <v/>
      </c>
      <c r="BO72" s="551" t="str">
        <f t="shared" si="16"/>
        <v/>
      </c>
      <c r="BP72" s="187"/>
      <c r="BQ72" s="691" t="str">
        <f t="shared" si="17"/>
        <v/>
      </c>
      <c r="BR72" s="521" t="str">
        <f t="shared" si="18"/>
        <v/>
      </c>
      <c r="BS72" s="521" t="str">
        <f t="shared" si="19"/>
        <v/>
      </c>
      <c r="BT72" s="521" t="str">
        <f t="shared" si="20"/>
        <v/>
      </c>
      <c r="BU72" s="521" t="str">
        <f t="shared" si="21"/>
        <v/>
      </c>
      <c r="BV72" s="521" t="str">
        <f t="shared" si="22"/>
        <v/>
      </c>
      <c r="BW72" s="521" t="str">
        <f t="shared" si="23"/>
        <v/>
      </c>
      <c r="BX72" s="521" t="str">
        <f t="shared" si="24"/>
        <v/>
      </c>
      <c r="BY72" s="521" t="str">
        <f t="shared" si="25"/>
        <v/>
      </c>
      <c r="BZ72" s="521" t="str">
        <f t="shared" si="26"/>
        <v/>
      </c>
      <c r="CA72" s="521" t="str">
        <f t="shared" si="27"/>
        <v/>
      </c>
      <c r="CB72" s="521" t="str">
        <f t="shared" si="28"/>
        <v/>
      </c>
      <c r="CC72" s="522" t="str">
        <f t="shared" si="29"/>
        <v/>
      </c>
      <c r="CD72" s="521" t="str">
        <f t="shared" si="30"/>
        <v/>
      </c>
      <c r="CE72" s="521" t="str">
        <f t="shared" si="31"/>
        <v/>
      </c>
      <c r="CF72" s="521" t="str">
        <f t="shared" si="32"/>
        <v/>
      </c>
      <c r="CG72" s="521" t="str">
        <f t="shared" si="33"/>
        <v/>
      </c>
      <c r="CH72" s="521" t="str">
        <f t="shared" si="34"/>
        <v/>
      </c>
      <c r="CI72" s="521" t="str">
        <f t="shared" si="35"/>
        <v/>
      </c>
      <c r="CJ72" s="521" t="str">
        <f t="shared" si="36"/>
        <v/>
      </c>
      <c r="CK72" s="521" t="str">
        <f t="shared" si="37"/>
        <v/>
      </c>
      <c r="CL72" s="521" t="str">
        <f t="shared" si="38"/>
        <v/>
      </c>
      <c r="CM72" s="521" t="str">
        <f t="shared" si="39"/>
        <v/>
      </c>
      <c r="CN72" s="521" t="str">
        <f t="shared" si="40"/>
        <v/>
      </c>
      <c r="CO72" s="523" t="str">
        <f t="shared" si="41"/>
        <v/>
      </c>
      <c r="CP72" s="524" t="str">
        <f t="shared" si="42"/>
        <v/>
      </c>
      <c r="CQ72" s="524" t="str">
        <f t="shared" si="43"/>
        <v/>
      </c>
      <c r="CR72" s="524" t="str">
        <f t="shared" si="44"/>
        <v/>
      </c>
      <c r="CS72" s="524" t="str">
        <f t="shared" si="45"/>
        <v/>
      </c>
      <c r="CT72" s="524" t="str">
        <f t="shared" si="46"/>
        <v/>
      </c>
      <c r="CU72" s="524" t="str">
        <f t="shared" si="47"/>
        <v/>
      </c>
      <c r="CV72" s="524" t="str">
        <f t="shared" si="48"/>
        <v/>
      </c>
      <c r="CW72" s="524" t="str">
        <f t="shared" si="49"/>
        <v/>
      </c>
      <c r="CX72" s="524" t="str">
        <f t="shared" si="50"/>
        <v/>
      </c>
      <c r="CY72" s="524" t="str">
        <f t="shared" si="51"/>
        <v/>
      </c>
      <c r="CZ72" s="524" t="str">
        <f t="shared" si="52"/>
        <v/>
      </c>
      <c r="DA72" s="525" t="str">
        <f t="shared" si="92"/>
        <v/>
      </c>
      <c r="DB72" s="182" t="str">
        <f>IF($K72="","",$K72)</f>
        <v/>
      </c>
      <c r="DC72" s="182" t="str">
        <f>IF($O72="","",$O72)</f>
        <v/>
      </c>
      <c r="DD72" s="182" t="str">
        <f>IF($S72="","",$S72)</f>
        <v/>
      </c>
      <c r="DE72" s="182" t="str">
        <f>IF($W72="","",$W72)</f>
        <v/>
      </c>
      <c r="DF72" s="182" t="str">
        <f>IF($AA72="","",$AA72)</f>
        <v/>
      </c>
      <c r="DG72" s="182" t="str">
        <f>IF($AE72="","",$AE72)</f>
        <v/>
      </c>
      <c r="DH72" s="182" t="str">
        <f>IF($AI72="","",$AI72)</f>
        <v/>
      </c>
      <c r="DI72" s="182" t="str">
        <f>IF($AM72="","",$AM72)</f>
        <v/>
      </c>
      <c r="DJ72" s="182" t="str">
        <f>IF($AQ72="","",$AQ72)</f>
        <v/>
      </c>
      <c r="DK72" s="182" t="str">
        <f>IF($AU72="","",$AU72)</f>
        <v/>
      </c>
      <c r="DL72" s="536" t="str">
        <f>IF($AY72="","",$AY72)</f>
        <v/>
      </c>
      <c r="DM72" s="533" t="str">
        <f t="shared" si="64"/>
        <v/>
      </c>
      <c r="DN72" s="521" t="str">
        <f t="shared" si="65"/>
        <v/>
      </c>
      <c r="DO72" s="521" t="str">
        <f t="shared" si="66"/>
        <v/>
      </c>
      <c r="DP72" s="521" t="str">
        <f t="shared" si="67"/>
        <v/>
      </c>
      <c r="DQ72" s="521" t="str">
        <f t="shared" si="68"/>
        <v/>
      </c>
      <c r="DR72" s="521" t="str">
        <f t="shared" si="69"/>
        <v/>
      </c>
      <c r="DS72" s="521" t="str">
        <f t="shared" si="70"/>
        <v/>
      </c>
      <c r="DT72" s="521" t="str">
        <f t="shared" si="71"/>
        <v/>
      </c>
      <c r="DU72" s="521" t="str">
        <f t="shared" si="72"/>
        <v/>
      </c>
      <c r="DV72" s="521" t="str">
        <f t="shared" si="73"/>
        <v/>
      </c>
      <c r="DW72" s="521" t="str">
        <f t="shared" si="74"/>
        <v/>
      </c>
      <c r="DX72" s="538" t="str">
        <f t="shared" si="75"/>
        <v/>
      </c>
      <c r="DY72" s="540" t="str">
        <f t="shared" si="76"/>
        <v/>
      </c>
      <c r="DZ72" s="540" t="str">
        <f t="shared" si="77"/>
        <v/>
      </c>
      <c r="EA72" s="540" t="str">
        <f t="shared" si="78"/>
        <v/>
      </c>
      <c r="EB72" s="540" t="str">
        <f t="shared" si="79"/>
        <v/>
      </c>
      <c r="EC72" s="540" t="str">
        <f t="shared" si="80"/>
        <v/>
      </c>
      <c r="ED72" s="540" t="str">
        <f t="shared" si="81"/>
        <v/>
      </c>
      <c r="EE72" s="540" t="str">
        <f t="shared" si="82"/>
        <v/>
      </c>
      <c r="EF72" s="540" t="str">
        <f t="shared" si="83"/>
        <v/>
      </c>
      <c r="EG72" s="540" t="str">
        <f t="shared" si="84"/>
        <v/>
      </c>
      <c r="EH72" s="540" t="str">
        <f t="shared" si="85"/>
        <v/>
      </c>
      <c r="EI72" s="540" t="str">
        <f t="shared" si="86"/>
        <v/>
      </c>
      <c r="EJ72" s="545" t="str">
        <f t="shared" si="93"/>
        <v/>
      </c>
      <c r="EK72" s="723" t="str">
        <f t="shared" si="87"/>
        <v/>
      </c>
      <c r="EL72" s="490" t="str">
        <f>IF(B72="","",IF(ISNA(VLOOKUP($B72,'TH-CANHBAO-KQHT-13-14'!$B$2:$I$936,8,0)&lt;&gt;0),VLOOKUP($B72,'TH-CANHBAO-KQHT-13-14'!$B$2:$I$936,8,0),IF(VLOOKUP($B72,'TH-CANHBAO-KQHT-13-14'!$B$2:$I$936,8,0)=0,"",VLOOKUP($B72,'TH-CANHBAO-KQHT-13-14'!$B$2:$I$936,8,0))))</f>
        <v/>
      </c>
      <c r="EM72" s="490" t="str">
        <f>IF($B72="","",IF(ISNA(VLOOKUP($B72,'TH-CANHBAO-KQHT-13-14'!$B$2:$J$936,9,0)&lt;&gt;0),VLOOKUP($B72,'TH-CANHBAO-KQHT-13-14'!$B$2:$J$936,8,0),IF(VLOOKUP($B72,'TH-CANHBAO-KQHT-13-14'!$B$2:$J$936,9,0)=0,"",VLOOKUP($B72,'TH-CANHBAO-KQHT-13-14'!$B$2:$J$936,9,0))))</f>
        <v/>
      </c>
      <c r="EN72" s="490" t="str">
        <f>IF($B72="","",IF($B72=HKI!#REF!,HKI!#REF!,""))</f>
        <v/>
      </c>
      <c r="EO72" s="490" t="str">
        <f t="shared" si="88"/>
        <v/>
      </c>
      <c r="ES72" s="190"/>
    </row>
    <row r="73" spans="1:149" s="211" customFormat="1" ht="30" customHeight="1">
      <c r="A73" s="774" t="str">
        <f>IF($B73="","",SUBTOTAL(3,$B$11:B73))</f>
        <v/>
      </c>
      <c r="B73" s="777"/>
      <c r="C73" s="176" t="str">
        <f>IF($B73="","",VLOOKUP($B73,'DS LOP HKII'!$B$2:$D$936,2,0))</f>
        <v/>
      </c>
      <c r="D73" s="177" t="str">
        <f>IF($B73="","",VLOOKUP($B73,'DS LOP HKII'!$B$2:$D$936,3,0))</f>
        <v/>
      </c>
      <c r="E73" s="178"/>
      <c r="F73" s="179"/>
      <c r="G73" s="180"/>
      <c r="H73" s="181" t="str">
        <f>IF(OR($H$6="",$H$7=""),"",IF($B73="","",IF(ISNA(VLOOKUP($B73,'LT01'!$B$11:$M$80,12,FALSE)),"",IF(VLOOKUP($B73,'LT01'!$B$11:$M$80,12,FALSE)="","",VLOOKUP($B73,'LT01'!$B$11:$M$80,12,FALSE)))))</f>
        <v/>
      </c>
      <c r="I73" s="182" t="str">
        <f>IF(OR($H$6="",$H$7=""),"",IF($B73="","",IF(ISNA(VLOOKUP($B73,'LT01'!$B$11:$N$80,13,FALSE)),"",VLOOKUP($B73,'LT01'!$B$11:$N$80,13,FALSE))))</f>
        <v/>
      </c>
      <c r="J73" s="183"/>
      <c r="K73" s="184" t="str">
        <f>IF(OR($H$6="",$H$7=""),"",IF($B73="","",IF(ISNA(VLOOKUP($B73,'LT01'!$B$11:$Q$80,16,FALSE)),"",IF(VLOOKUP($B73,'LT01'!$B$11:$Q$80,16,FALSE)="","",VLOOKUP($B73,'LT01'!$B$11:$Q$80,16,FALSE)))))</f>
        <v/>
      </c>
      <c r="L73" s="185" t="str">
        <f>IF(OR($L$6="",$L$7=""),"",IF($B73="","",IF(ISNA(VLOOKUP($B73,'LT02'!$B$11:$M$80,12,FALSE)),"",IF(VLOOKUP($B73,'LT02'!$B$11:$M$80,12,FALSE)="","",VLOOKUP($B73,'LT02'!$B$11:$M$80,12,FALSE)))))</f>
        <v/>
      </c>
      <c r="M73" s="182" t="str">
        <f>IF(OR($L$6="",$L$7=""),"",IF($B73="","",IF(ISNA(VLOOKUP($B73,'LT02'!$B$11:$N$80,13,FALSE)),"",VLOOKUP($B73,'LT02'!$B$11:$N$80,13,FALSE))))</f>
        <v/>
      </c>
      <c r="N73" s="183"/>
      <c r="O73" s="184" t="str">
        <f>IF(OR($L$6="",$L$7=""),"",IF($B73="","",IF(ISNA(VLOOKUP($B73,'LT02'!$B$11:$Q$80,16,FALSE)),"",VLOOKUP($B73,'LT02'!$B$11:$Q$80,16,FALSE))))</f>
        <v/>
      </c>
      <c r="P73" s="185" t="str">
        <f>IF(OR($P$6="",$P$7=""),"",IF($B73="","",IF(ISNA(VLOOKUP($B73,'LT03'!$B$11:$M$80,12,FALSE)),"",IF(VLOOKUP($B73,'LT03'!$B$11:$M$80,12,FALSE)="","",VLOOKUP($B73,'LT03'!$B$11:$M$80,12,FALSE)))))</f>
        <v/>
      </c>
      <c r="Q73" s="182" t="str">
        <f>IF(OR($P$6="",$P$7=""),"",IF($B73="","",IF(ISNA(VLOOKUP($B73,'LT03'!$B$11:$N$80,13,FALSE)),"",VLOOKUP($B73,'LT03'!$B$11:$N$80,13,FALSE))))</f>
        <v/>
      </c>
      <c r="R73" s="183"/>
      <c r="S73" s="184" t="str">
        <f>IF(OR($P$6="",$P$7=""),"",IF($B73="","",IF(ISNA(VLOOKUP($B73,'LT03'!$B$11:$Q$80,16,FALSE)),"",VLOOKUP($B73,'LT03'!$B$11:$Q$80,16,FALSE))))</f>
        <v/>
      </c>
      <c r="T73" s="185" t="str">
        <f>IF(OR($T$6="",$T$7=""),"",IF($B73="","",IF(ISNA(VLOOKUP($B73,'LT04'!$B$11:$M$80,12,FALSE)),"",IF(VLOOKUP($B73,'LT04'!$B$11:$M$80,12,FALSE)="","",VLOOKUP($B73,'LT04'!$B$11:$M$80,12,FALSE)))))</f>
        <v/>
      </c>
      <c r="U73" s="182" t="str">
        <f>IF(OR($T$6="",$T$7=""),"",IF($B73="","",IF(ISNA(VLOOKUP($B73,'LT04'!$B$11:$N$80,13,FALSE)),"",VLOOKUP($B73,'LT04'!$B$11:$N$80,13,FALSE))))</f>
        <v/>
      </c>
      <c r="V73" s="183"/>
      <c r="W73" s="184" t="str">
        <f>IF(OR($T$6="",$T$7=""),"",IF($B73="","",IF(ISNA(VLOOKUP($B73,'LT04'!$B$11:$Q$80,16,FALSE)),"",VLOOKUP($B73,'LT04'!$B$11:$Q$80,16,FALSE))))</f>
        <v/>
      </c>
      <c r="X73" s="185" t="str">
        <f>IF(OR($X$6="",$X$7=""),"",IF($B73="","",IF(ISNA(VLOOKUP($B73,'LT05'!$B$11:$M$80,12,FALSE)),"",IF(VLOOKUP($B73,'LT05'!$B$11:$M$80,12,FALSE)="","",VLOOKUP($B73,'LT05'!$B$11:$M$80,12,FALSE)))))</f>
        <v/>
      </c>
      <c r="Y73" s="182" t="str">
        <f>IF(OR($X$6="",$X$7=""),"",IF($B73="","",IF(ISNA(VLOOKUP($B73,'LT05'!$B$11:$N$80,13,FALSE)),"",VLOOKUP($B73,'LT05'!$B$11:$N$80,13,FALSE))))</f>
        <v/>
      </c>
      <c r="Z73" s="183"/>
      <c r="AA73" s="184" t="str">
        <f>IF(OR($X$6="",$X$7=""),"",IF($B73="","",IF(ISNA(VLOOKUP($B73,'LT05'!$B$11:$Q$80,16,FALSE)),"",VLOOKUP($B73,'LT05'!$B$11:$Q$80,16,FALSE))))</f>
        <v/>
      </c>
      <c r="AB73" s="185" t="str">
        <f>IF(OR($AB$6="",$AB$7=""),"",IF($B73="","",IF(ISNA(VLOOKUP($B73,'LT06'!$B$11:$M$80,12,FALSE)),"",IF(VLOOKUP($B73,'LT06'!$B$11:$M$80,12,FALSE)="","",VLOOKUP($B73,'LT06'!$B$11:$M$80,12,FALSE)))))</f>
        <v/>
      </c>
      <c r="AC73" s="182" t="str">
        <f>IF(OR($AB$6="",$AB$7=""),"",IF($B73="","",IF(ISNA(VLOOKUP($B73,'LT06'!$B$11:$N$80,13,FALSE)),"",VLOOKUP($B73,'LT06'!$B$11:$N$80,13,FALSE))))</f>
        <v/>
      </c>
      <c r="AD73" s="183"/>
      <c r="AE73" s="184" t="str">
        <f>IF(OR($AB$6="",$AB$7=""),"",IF($B73="","",IF(ISNA(VLOOKUP($B73,'LT06'!$B$11:$Q$80,16,FALSE)),"",VLOOKUP($B73,'LT06'!$B$11:$Q$80,16,FALSE))))</f>
        <v/>
      </c>
      <c r="AF73" s="185" t="str">
        <f>IF(OR($AF$6="",$AF$7=""),"",IF($B73="","",IF(ISNA(VLOOKUP($B73,'LT07'!$B$11:$M$80,12,FALSE)),"",IF(VLOOKUP($B73,'LT07'!$B$11:$M$80,12,FALSE)="","",VLOOKUP($B73,'LT07'!$B$11:$M$80,12,FALSE)))))</f>
        <v/>
      </c>
      <c r="AG73" s="182" t="str">
        <f>IF(OR($AF$6="",$AF$7=""),"",IF($B73="","",IF(ISNA(VLOOKUP($B73,'LT07'!$B$11:$N$80,13,FALSE)),"",VLOOKUP($B73,'LT07'!$B$11:$N$80,13,FALSE))))</f>
        <v/>
      </c>
      <c r="AH73" s="183"/>
      <c r="AI73" s="184" t="str">
        <f>IF(OR($AF$6="",$AF$7=""),"",IF($B73="","",IF(ISNA(VLOOKUP($B73,'LT07'!$B$11:$Q$80,16,FALSE)),"",VLOOKUP($B73,'LT07'!$B$11:$Q$80,16,FALSE))))</f>
        <v/>
      </c>
      <c r="AJ73" s="720"/>
      <c r="AK73" s="182" t="str">
        <f>IF(OR($AJ$6="",$AJ$7=""),"",IF($B73="","",IF(ISNA(VLOOKUP($B73,'DO AN'!$B$11:$L$80,11,FALSE)),"",IF(VLOOKUP($B73,'DO AN'!$B$11:$L$80,11,FALSE)="","",VLOOKUP($B73,'DO AN'!$B$11:$L$80,11,FALSE)))))</f>
        <v/>
      </c>
      <c r="AL73" s="183"/>
      <c r="AM73" s="719"/>
      <c r="AN73" s="720"/>
      <c r="AO73" s="182" t="str">
        <f>IF(OR($AN$6="",$AN$7=""),"",IF($B73="","",IF(ISNA(VLOOKUP($B73,'TH01'!$B$11:$O$80,14,FALSE)),"",VLOOKUP($B73,'TH01'!$B$11:$O$80,14,FALSE))))</f>
        <v/>
      </c>
      <c r="AP73" s="183"/>
      <c r="AQ73" s="719"/>
      <c r="AR73" s="720"/>
      <c r="AS73" s="182" t="str">
        <f>IF(OR($AR$6="",$AR$7=""),"",IF($B73="","",IF(ISNA(VLOOKUP($B73,'TH02'!$B$11:$O$80,14,FALSE)),"",VLOOKUP($B73,'TH02'!$B$11:$O$80,14,FALSE))))</f>
        <v/>
      </c>
      <c r="AT73" s="183"/>
      <c r="AU73" s="719"/>
      <c r="AV73" s="720"/>
      <c r="AW73" s="182" t="str">
        <f>IF(OR($AV$6="",$AV$7=""),"",IF($B73="","",IF(ISNA(VLOOKUP($B73,'TH03'!$B$11:$O$80,14,FALSE)),"",VLOOKUP($B73,'TH03'!$B$11:$O$80,14,FALSE))))</f>
        <v/>
      </c>
      <c r="AX73" s="183"/>
      <c r="AY73" s="719"/>
      <c r="AZ73" s="186" t="str">
        <f t="shared" si="6"/>
        <v/>
      </c>
      <c r="BA73" s="186" t="str">
        <f t="shared" si="7"/>
        <v/>
      </c>
      <c r="BB73" s="187"/>
      <c r="BC73" s="188" t="str">
        <f t="shared" si="8"/>
        <v/>
      </c>
      <c r="BD73" s="188" t="str">
        <f t="shared" si="9"/>
        <v/>
      </c>
      <c r="BE73" s="187"/>
      <c r="BF73" s="186" t="str">
        <f t="shared" si="90"/>
        <v/>
      </c>
      <c r="BG73" s="548" t="str">
        <f t="shared" si="2"/>
        <v/>
      </c>
      <c r="BH73" s="188" t="str">
        <f t="shared" si="91"/>
        <v/>
      </c>
      <c r="BI73" s="188" t="str">
        <f t="shared" si="10"/>
        <v/>
      </c>
      <c r="BJ73" s="188" t="str">
        <f t="shared" si="11"/>
        <v/>
      </c>
      <c r="BK73" s="186" t="str">
        <f t="shared" si="12"/>
        <v/>
      </c>
      <c r="BL73" s="186" t="str">
        <f t="shared" si="13"/>
        <v/>
      </c>
      <c r="BM73" s="186" t="str">
        <f t="shared" si="14"/>
        <v/>
      </c>
      <c r="BN73" s="186" t="str">
        <f t="shared" si="15"/>
        <v/>
      </c>
      <c r="BO73" s="551" t="str">
        <f t="shared" si="16"/>
        <v/>
      </c>
      <c r="BP73" s="187"/>
      <c r="BQ73" s="691" t="str">
        <f t="shared" si="17"/>
        <v/>
      </c>
      <c r="BR73" s="521" t="str">
        <f t="shared" si="18"/>
        <v/>
      </c>
      <c r="BS73" s="521" t="str">
        <f t="shared" si="19"/>
        <v/>
      </c>
      <c r="BT73" s="521" t="str">
        <f t="shared" si="20"/>
        <v/>
      </c>
      <c r="BU73" s="521" t="str">
        <f t="shared" si="21"/>
        <v/>
      </c>
      <c r="BV73" s="521" t="str">
        <f t="shared" si="22"/>
        <v/>
      </c>
      <c r="BW73" s="521" t="str">
        <f t="shared" si="23"/>
        <v/>
      </c>
      <c r="BX73" s="521" t="str">
        <f t="shared" si="24"/>
        <v/>
      </c>
      <c r="BY73" s="521" t="str">
        <f t="shared" si="25"/>
        <v/>
      </c>
      <c r="BZ73" s="521" t="str">
        <f t="shared" si="26"/>
        <v/>
      </c>
      <c r="CA73" s="521" t="str">
        <f t="shared" si="27"/>
        <v/>
      </c>
      <c r="CB73" s="521" t="str">
        <f t="shared" si="28"/>
        <v/>
      </c>
      <c r="CC73" s="522" t="str">
        <f t="shared" si="29"/>
        <v/>
      </c>
      <c r="CD73" s="521" t="str">
        <f t="shared" si="30"/>
        <v/>
      </c>
      <c r="CE73" s="521" t="str">
        <f t="shared" si="31"/>
        <v/>
      </c>
      <c r="CF73" s="521" t="str">
        <f t="shared" si="32"/>
        <v/>
      </c>
      <c r="CG73" s="521" t="str">
        <f t="shared" si="33"/>
        <v/>
      </c>
      <c r="CH73" s="521" t="str">
        <f t="shared" si="34"/>
        <v/>
      </c>
      <c r="CI73" s="521" t="str">
        <f t="shared" si="35"/>
        <v/>
      </c>
      <c r="CJ73" s="521" t="str">
        <f t="shared" si="36"/>
        <v/>
      </c>
      <c r="CK73" s="521" t="str">
        <f t="shared" si="37"/>
        <v/>
      </c>
      <c r="CL73" s="521" t="str">
        <f t="shared" si="38"/>
        <v/>
      </c>
      <c r="CM73" s="521" t="str">
        <f t="shared" si="39"/>
        <v/>
      </c>
      <c r="CN73" s="521" t="str">
        <f t="shared" si="40"/>
        <v/>
      </c>
      <c r="CO73" s="523" t="str">
        <f t="shared" si="41"/>
        <v/>
      </c>
      <c r="CP73" s="524" t="str">
        <f t="shared" si="42"/>
        <v/>
      </c>
      <c r="CQ73" s="524" t="str">
        <f t="shared" si="43"/>
        <v/>
      </c>
      <c r="CR73" s="524" t="str">
        <f t="shared" si="44"/>
        <v/>
      </c>
      <c r="CS73" s="524" t="str">
        <f t="shared" si="45"/>
        <v/>
      </c>
      <c r="CT73" s="524" t="str">
        <f t="shared" si="46"/>
        <v/>
      </c>
      <c r="CU73" s="524" t="str">
        <f t="shared" si="47"/>
        <v/>
      </c>
      <c r="CV73" s="524" t="str">
        <f t="shared" si="48"/>
        <v/>
      </c>
      <c r="CW73" s="524" t="str">
        <f t="shared" si="49"/>
        <v/>
      </c>
      <c r="CX73" s="524" t="str">
        <f t="shared" si="50"/>
        <v/>
      </c>
      <c r="CY73" s="524" t="str">
        <f t="shared" si="51"/>
        <v/>
      </c>
      <c r="CZ73" s="524" t="str">
        <f t="shared" si="52"/>
        <v/>
      </c>
      <c r="DA73" s="525" t="str">
        <f t="shared" si="92"/>
        <v/>
      </c>
      <c r="DB73" s="182" t="str">
        <f t="shared" si="53"/>
        <v/>
      </c>
      <c r="DC73" s="182" t="str">
        <f t="shared" si="54"/>
        <v/>
      </c>
      <c r="DD73" s="182" t="str">
        <f t="shared" si="55"/>
        <v/>
      </c>
      <c r="DE73" s="182" t="str">
        <f t="shared" si="56"/>
        <v/>
      </c>
      <c r="DF73" s="182" t="str">
        <f t="shared" si="57"/>
        <v/>
      </c>
      <c r="DG73" s="182" t="str">
        <f t="shared" si="58"/>
        <v/>
      </c>
      <c r="DH73" s="182" t="str">
        <f t="shared" si="59"/>
        <v/>
      </c>
      <c r="DI73" s="182" t="str">
        <f t="shared" si="60"/>
        <v/>
      </c>
      <c r="DJ73" s="182" t="str">
        <f t="shared" si="61"/>
        <v/>
      </c>
      <c r="DK73" s="182" t="str">
        <f t="shared" si="62"/>
        <v/>
      </c>
      <c r="DL73" s="536" t="str">
        <f t="shared" si="63"/>
        <v/>
      </c>
      <c r="DM73" s="533" t="str">
        <f t="shared" si="64"/>
        <v/>
      </c>
      <c r="DN73" s="521" t="str">
        <f t="shared" si="65"/>
        <v/>
      </c>
      <c r="DO73" s="521" t="str">
        <f t="shared" si="66"/>
        <v/>
      </c>
      <c r="DP73" s="521" t="str">
        <f t="shared" si="67"/>
        <v/>
      </c>
      <c r="DQ73" s="521" t="str">
        <f t="shared" si="68"/>
        <v/>
      </c>
      <c r="DR73" s="521" t="str">
        <f t="shared" si="69"/>
        <v/>
      </c>
      <c r="DS73" s="521" t="str">
        <f t="shared" si="70"/>
        <v/>
      </c>
      <c r="DT73" s="521" t="str">
        <f t="shared" si="71"/>
        <v/>
      </c>
      <c r="DU73" s="521" t="str">
        <f t="shared" si="72"/>
        <v/>
      </c>
      <c r="DV73" s="521" t="str">
        <f t="shared" si="73"/>
        <v/>
      </c>
      <c r="DW73" s="521" t="str">
        <f t="shared" si="74"/>
        <v/>
      </c>
      <c r="DX73" s="538" t="str">
        <f t="shared" si="75"/>
        <v/>
      </c>
      <c r="DY73" s="718"/>
      <c r="DZ73" s="718"/>
      <c r="EA73" s="718"/>
      <c r="EB73" s="718"/>
      <c r="EC73" s="718"/>
      <c r="ED73" s="718"/>
      <c r="EE73" s="718"/>
      <c r="EF73" s="718"/>
      <c r="EG73" s="718"/>
      <c r="EH73" s="718"/>
      <c r="EI73" s="718"/>
      <c r="EJ73" s="545" t="str">
        <f t="shared" si="93"/>
        <v/>
      </c>
      <c r="EK73" s="723" t="str">
        <f t="shared" si="87"/>
        <v/>
      </c>
      <c r="EL73" s="490" t="str">
        <f>IF(B73="","",IF(ISNA(VLOOKUP($B73,'TH-CANHBAO-KQHT-13-14'!$B$2:$I$936,8,0)&lt;&gt;0),VLOOKUP($B73,'TH-CANHBAO-KQHT-13-14'!$B$2:$I$936,8,0),IF(VLOOKUP($B73,'TH-CANHBAO-KQHT-13-14'!$B$2:$I$936,8,0)=0,"",VLOOKUP($B73,'TH-CANHBAO-KQHT-13-14'!$B$2:$I$936,8,0))))</f>
        <v/>
      </c>
      <c r="EM73" s="490" t="str">
        <f>IF($B73="","",IF(ISNA(VLOOKUP($B73,'TH-CANHBAO-KQHT-13-14'!$B$2:$J$936,9,0)&lt;&gt;0),VLOOKUP($B73,'TH-CANHBAO-KQHT-13-14'!$B$2:$J$936,8,0),IF(VLOOKUP($B73,'TH-CANHBAO-KQHT-13-14'!$B$2:$J$936,9,0)=0,"",VLOOKUP($B73,'TH-CANHBAO-KQHT-13-14'!$B$2:$J$936,9,0))))</f>
        <v/>
      </c>
      <c r="EN73" s="490" t="str">
        <f>IF($B73="","",IF($B73=HKI!#REF!,HKI!#REF!,""))</f>
        <v/>
      </c>
      <c r="EO73" s="490" t="str">
        <f t="shared" si="88"/>
        <v/>
      </c>
      <c r="ES73" s="190"/>
    </row>
    <row r="74" spans="1:149" s="211" customFormat="1" ht="30" customHeight="1">
      <c r="A74" s="774" t="str">
        <f>IF($B74="","",SUBTOTAL(3,$B$11:B74))</f>
        <v/>
      </c>
      <c r="B74" s="777"/>
      <c r="C74" s="176" t="str">
        <f>IF($B74="","",VLOOKUP($B74,'DS LOP HKII'!$B$2:$D$936,2,0))</f>
        <v/>
      </c>
      <c r="D74" s="177" t="str">
        <f>IF($B74="","",VLOOKUP($B74,'DS LOP HKII'!$B$2:$D$936,3,0))</f>
        <v/>
      </c>
      <c r="E74" s="178"/>
      <c r="F74" s="179"/>
      <c r="G74" s="180"/>
      <c r="H74" s="181" t="str">
        <f>IF(OR($H$6="",$H$7=""),"",IF($B74="","",IF(ISNA(VLOOKUP($B74,'LT01'!$B$11:$M$80,12,FALSE)),"",IF(VLOOKUP($B74,'LT01'!$B$11:$M$80,12,FALSE)="","",VLOOKUP($B74,'LT01'!$B$11:$M$80,12,FALSE)))))</f>
        <v/>
      </c>
      <c r="I74" s="182" t="str">
        <f>IF(OR($H$6="",$H$7=""),"",IF($B74="","",IF(ISNA(VLOOKUP($B74,'LT01'!$B$11:$N$80,13,FALSE)),"",VLOOKUP($B74,'LT01'!$B$11:$N$80,13,FALSE))))</f>
        <v/>
      </c>
      <c r="J74" s="183"/>
      <c r="K74" s="184" t="str">
        <f>IF(OR($H$6="",$H$7=""),"",IF($B74="","",IF(ISNA(VLOOKUP($B74,'LT01'!$B$11:$Q$80,16,FALSE)),"",IF(VLOOKUP($B74,'LT01'!$B$11:$Q$80,16,FALSE)="","",VLOOKUP($B74,'LT01'!$B$11:$Q$80,16,FALSE)))))</f>
        <v/>
      </c>
      <c r="L74" s="185" t="str">
        <f>IF(OR($L$6="",$L$7=""),"",IF($B74="","",IF(ISNA(VLOOKUP($B74,'LT02'!$B$11:$M$80,12,FALSE)),"",IF(VLOOKUP($B74,'LT02'!$B$11:$M$80,12,FALSE)="","",VLOOKUP($B74,'LT02'!$B$11:$M$80,12,FALSE)))))</f>
        <v/>
      </c>
      <c r="M74" s="182" t="str">
        <f>IF(OR($L$6="",$L$7=""),"",IF($B74="","",IF(ISNA(VLOOKUP($B74,'LT02'!$B$11:$N$80,13,FALSE)),"",VLOOKUP($B74,'LT02'!$B$11:$N$80,13,FALSE))))</f>
        <v/>
      </c>
      <c r="N74" s="183"/>
      <c r="O74" s="184" t="str">
        <f>IF(OR($L$6="",$L$7=""),"",IF($B74="","",IF(ISNA(VLOOKUP($B74,'LT02'!$B$11:$Q$80,16,FALSE)),"",VLOOKUP($B74,'LT02'!$B$11:$Q$80,16,FALSE))))</f>
        <v/>
      </c>
      <c r="P74" s="185" t="str">
        <f>IF(OR($P$6="",$P$7=""),"",IF($B74="","",IF(ISNA(VLOOKUP($B74,'LT03'!$B$11:$M$80,12,FALSE)),"",IF(VLOOKUP($B74,'LT03'!$B$11:$M$80,12,FALSE)="","",VLOOKUP($B74,'LT03'!$B$11:$M$80,12,FALSE)))))</f>
        <v/>
      </c>
      <c r="Q74" s="182" t="str">
        <f>IF(OR($P$6="",$P$7=""),"",IF($B74="","",IF(ISNA(VLOOKUP($B74,'LT03'!$B$11:$N$80,13,FALSE)),"",VLOOKUP($B74,'LT03'!$B$11:$N$80,13,FALSE))))</f>
        <v/>
      </c>
      <c r="R74" s="183"/>
      <c r="S74" s="184" t="str">
        <f>IF(OR($P$6="",$P$7=""),"",IF($B74="","",IF(ISNA(VLOOKUP($B74,'LT03'!$B$11:$Q$80,16,FALSE)),"",VLOOKUP($B74,'LT03'!$B$11:$Q$80,16,FALSE))))</f>
        <v/>
      </c>
      <c r="T74" s="185" t="str">
        <f>IF(OR($T$6="",$T$7=""),"",IF($B74="","",IF(ISNA(VLOOKUP($B74,'LT04'!$B$11:$M$80,12,FALSE)),"",IF(VLOOKUP($B74,'LT04'!$B$11:$M$80,12,FALSE)="","",VLOOKUP($B74,'LT04'!$B$11:$M$80,12,FALSE)))))</f>
        <v/>
      </c>
      <c r="U74" s="182" t="str">
        <f>IF(OR($T$6="",$T$7=""),"",IF($B74="","",IF(ISNA(VLOOKUP($B74,'LT04'!$B$11:$N$80,13,FALSE)),"",VLOOKUP($B74,'LT04'!$B$11:$N$80,13,FALSE))))</f>
        <v/>
      </c>
      <c r="V74" s="183"/>
      <c r="W74" s="184" t="str">
        <f>IF(OR($T$6="",$T$7=""),"",IF($B74="","",IF(ISNA(VLOOKUP($B74,'LT04'!$B$11:$Q$80,16,FALSE)),"",VLOOKUP($B74,'LT04'!$B$11:$Q$80,16,FALSE))))</f>
        <v/>
      </c>
      <c r="X74" s="185" t="str">
        <f>IF(OR($X$6="",$X$7=""),"",IF($B74="","",IF(ISNA(VLOOKUP($B74,'LT05'!$B$11:$M$80,12,FALSE)),"",IF(VLOOKUP($B74,'LT05'!$B$11:$M$80,12,FALSE)="","",VLOOKUP($B74,'LT05'!$B$11:$M$80,12,FALSE)))))</f>
        <v/>
      </c>
      <c r="Y74" s="182" t="str">
        <f>IF(OR($X$6="",$X$7=""),"",IF($B74="","",IF(ISNA(VLOOKUP($B74,'LT05'!$B$11:$N$80,13,FALSE)),"",VLOOKUP($B74,'LT05'!$B$11:$N$80,13,FALSE))))</f>
        <v/>
      </c>
      <c r="Z74" s="183"/>
      <c r="AA74" s="184" t="str">
        <f>IF(OR($X$6="",$X$7=""),"",IF($B74="","",IF(ISNA(VLOOKUP($B74,'LT05'!$B$11:$Q$80,16,FALSE)),"",VLOOKUP($B74,'LT05'!$B$11:$Q$80,16,FALSE))))</f>
        <v/>
      </c>
      <c r="AB74" s="185" t="str">
        <f>IF(OR($AB$6="",$AB$7=""),"",IF($B74="","",IF(ISNA(VLOOKUP($B74,'LT06'!$B$11:$M$80,12,FALSE)),"",IF(VLOOKUP($B74,'LT06'!$B$11:$M$80,12,FALSE)="","",VLOOKUP($B74,'LT06'!$B$11:$M$80,12,FALSE)))))</f>
        <v/>
      </c>
      <c r="AC74" s="182" t="str">
        <f>IF(OR($AB$6="",$AB$7=""),"",IF($B74="","",IF(ISNA(VLOOKUP($B74,'LT06'!$B$11:$N$80,13,FALSE)),"",VLOOKUP($B74,'LT06'!$B$11:$N$80,13,FALSE))))</f>
        <v/>
      </c>
      <c r="AD74" s="183"/>
      <c r="AE74" s="184" t="str">
        <f>IF(OR($AB$6="",$AB$7=""),"",IF($B74="","",IF(ISNA(VLOOKUP($B74,'LT06'!$B$11:$Q$80,16,FALSE)),"",VLOOKUP($B74,'LT06'!$B$11:$Q$80,16,FALSE))))</f>
        <v/>
      </c>
      <c r="AF74" s="185" t="str">
        <f>IF(OR($AF$6="",$AF$7=""),"",IF($B74="","",IF(ISNA(VLOOKUP($B74,'LT07'!$B$11:$M$80,12,FALSE)),"",IF(VLOOKUP($B74,'LT07'!$B$11:$M$80,12,FALSE)="","",VLOOKUP($B74,'LT07'!$B$11:$M$80,12,FALSE)))))</f>
        <v/>
      </c>
      <c r="AG74" s="182" t="str">
        <f>IF(OR($AF$6="",$AF$7=""),"",IF($B74="","",IF(ISNA(VLOOKUP($B74,'LT07'!$B$11:$N$80,13,FALSE)),"",VLOOKUP($B74,'LT07'!$B$11:$N$80,13,FALSE))))</f>
        <v/>
      </c>
      <c r="AH74" s="183"/>
      <c r="AI74" s="184" t="str">
        <f>IF(OR($AF$6="",$AF$7=""),"",IF($B74="","",IF(ISNA(VLOOKUP($B74,'LT07'!$B$11:$Q$80,16,FALSE)),"",VLOOKUP($B74,'LT07'!$B$11:$Q$80,16,FALSE))))</f>
        <v/>
      </c>
      <c r="AJ74" s="720"/>
      <c r="AK74" s="182" t="str">
        <f>IF(OR($AJ$6="",$AJ$7=""),"",IF($B74="","",IF(ISNA(VLOOKUP($B74,'DO AN'!$B$11:$L$80,11,FALSE)),"",IF(VLOOKUP($B74,'DO AN'!$B$11:$L$80,11,FALSE)="","",VLOOKUP($B74,'DO AN'!$B$11:$L$80,11,FALSE)))))</f>
        <v/>
      </c>
      <c r="AL74" s="183"/>
      <c r="AM74" s="719"/>
      <c r="AN74" s="720"/>
      <c r="AO74" s="182" t="str">
        <f>IF(OR($AN$6="",$AN$7=""),"",IF($B74="","",IF(ISNA(VLOOKUP($B74,'TH01'!$B$11:$O$80,14,FALSE)),"",VLOOKUP($B74,'TH01'!$B$11:$O$80,14,FALSE))))</f>
        <v/>
      </c>
      <c r="AP74" s="183"/>
      <c r="AQ74" s="719"/>
      <c r="AR74" s="720"/>
      <c r="AS74" s="182" t="str">
        <f>IF(OR($AR$6="",$AR$7=""),"",IF($B74="","",IF(ISNA(VLOOKUP($B74,'TH02'!$B$11:$O$80,14,FALSE)),"",VLOOKUP($B74,'TH02'!$B$11:$O$80,14,FALSE))))</f>
        <v/>
      </c>
      <c r="AT74" s="183"/>
      <c r="AU74" s="719"/>
      <c r="AV74" s="720"/>
      <c r="AW74" s="182" t="str">
        <f>IF(OR($AV$6="",$AV$7=""),"",IF($B74="","",IF(ISNA(VLOOKUP($B74,'TH03'!$B$11:$O$80,14,FALSE)),"",VLOOKUP($B74,'TH03'!$B$11:$O$80,14,FALSE))))</f>
        <v/>
      </c>
      <c r="AX74" s="183"/>
      <c r="AY74" s="719"/>
      <c r="AZ74" s="186" t="str">
        <f t="shared" si="6"/>
        <v/>
      </c>
      <c r="BA74" s="186" t="str">
        <f t="shared" si="7"/>
        <v/>
      </c>
      <c r="BB74" s="187"/>
      <c r="BC74" s="188" t="str">
        <f t="shared" si="8"/>
        <v/>
      </c>
      <c r="BD74" s="188" t="str">
        <f t="shared" si="9"/>
        <v/>
      </c>
      <c r="BE74" s="187"/>
      <c r="BF74" s="186" t="str">
        <f t="shared" si="90"/>
        <v/>
      </c>
      <c r="BG74" s="548" t="str">
        <f t="shared" si="2"/>
        <v/>
      </c>
      <c r="BH74" s="188" t="str">
        <f t="shared" si="91"/>
        <v/>
      </c>
      <c r="BI74" s="188" t="str">
        <f t="shared" si="10"/>
        <v/>
      </c>
      <c r="BJ74" s="188" t="str">
        <f t="shared" si="11"/>
        <v/>
      </c>
      <c r="BK74" s="186" t="str">
        <f t="shared" si="12"/>
        <v/>
      </c>
      <c r="BL74" s="186" t="str">
        <f t="shared" si="13"/>
        <v/>
      </c>
      <c r="BM74" s="186" t="str">
        <f t="shared" si="14"/>
        <v/>
      </c>
      <c r="BN74" s="186" t="str">
        <f t="shared" si="15"/>
        <v/>
      </c>
      <c r="BO74" s="551" t="str">
        <f t="shared" si="16"/>
        <v/>
      </c>
      <c r="BP74" s="187"/>
      <c r="BQ74" s="691" t="str">
        <f t="shared" si="17"/>
        <v/>
      </c>
      <c r="BR74" s="521" t="str">
        <f t="shared" si="18"/>
        <v/>
      </c>
      <c r="BS74" s="521" t="str">
        <f t="shared" si="19"/>
        <v/>
      </c>
      <c r="BT74" s="521" t="str">
        <f t="shared" si="20"/>
        <v/>
      </c>
      <c r="BU74" s="521" t="str">
        <f t="shared" si="21"/>
        <v/>
      </c>
      <c r="BV74" s="521" t="str">
        <f t="shared" si="22"/>
        <v/>
      </c>
      <c r="BW74" s="521" t="str">
        <f t="shared" si="23"/>
        <v/>
      </c>
      <c r="BX74" s="521" t="str">
        <f t="shared" si="24"/>
        <v/>
      </c>
      <c r="BY74" s="521" t="str">
        <f t="shared" si="25"/>
        <v/>
      </c>
      <c r="BZ74" s="521" t="str">
        <f t="shared" si="26"/>
        <v/>
      </c>
      <c r="CA74" s="521" t="str">
        <f t="shared" si="27"/>
        <v/>
      </c>
      <c r="CB74" s="521" t="str">
        <f t="shared" si="28"/>
        <v/>
      </c>
      <c r="CC74" s="522" t="str">
        <f t="shared" si="29"/>
        <v/>
      </c>
      <c r="CD74" s="521" t="str">
        <f t="shared" si="30"/>
        <v/>
      </c>
      <c r="CE74" s="521" t="str">
        <f t="shared" si="31"/>
        <v/>
      </c>
      <c r="CF74" s="521" t="str">
        <f t="shared" si="32"/>
        <v/>
      </c>
      <c r="CG74" s="521" t="str">
        <f t="shared" si="33"/>
        <v/>
      </c>
      <c r="CH74" s="521" t="str">
        <f t="shared" si="34"/>
        <v/>
      </c>
      <c r="CI74" s="521" t="str">
        <f t="shared" si="35"/>
        <v/>
      </c>
      <c r="CJ74" s="521" t="str">
        <f t="shared" si="36"/>
        <v/>
      </c>
      <c r="CK74" s="521" t="str">
        <f t="shared" si="37"/>
        <v/>
      </c>
      <c r="CL74" s="521" t="str">
        <f t="shared" si="38"/>
        <v/>
      </c>
      <c r="CM74" s="521" t="str">
        <f t="shared" si="39"/>
        <v/>
      </c>
      <c r="CN74" s="521" t="str">
        <f t="shared" si="40"/>
        <v/>
      </c>
      <c r="CO74" s="523" t="str">
        <f t="shared" si="41"/>
        <v/>
      </c>
      <c r="CP74" s="524" t="str">
        <f t="shared" si="42"/>
        <v/>
      </c>
      <c r="CQ74" s="524" t="str">
        <f t="shared" si="43"/>
        <v/>
      </c>
      <c r="CR74" s="524" t="str">
        <f t="shared" si="44"/>
        <v/>
      </c>
      <c r="CS74" s="524" t="str">
        <f t="shared" si="45"/>
        <v/>
      </c>
      <c r="CT74" s="524" t="str">
        <f t="shared" si="46"/>
        <v/>
      </c>
      <c r="CU74" s="524" t="str">
        <f t="shared" si="47"/>
        <v/>
      </c>
      <c r="CV74" s="524" t="str">
        <f t="shared" si="48"/>
        <v/>
      </c>
      <c r="CW74" s="524" t="str">
        <f t="shared" si="49"/>
        <v/>
      </c>
      <c r="CX74" s="524" t="str">
        <f t="shared" si="50"/>
        <v/>
      </c>
      <c r="CY74" s="524" t="str">
        <f t="shared" si="51"/>
        <v/>
      </c>
      <c r="CZ74" s="524" t="str">
        <f t="shared" si="52"/>
        <v/>
      </c>
      <c r="DA74" s="525" t="str">
        <f t="shared" si="92"/>
        <v/>
      </c>
      <c r="DB74" s="182" t="str">
        <f t="shared" si="53"/>
        <v/>
      </c>
      <c r="DC74" s="182" t="str">
        <f t="shared" si="54"/>
        <v/>
      </c>
      <c r="DD74" s="182" t="str">
        <f t="shared" si="55"/>
        <v/>
      </c>
      <c r="DE74" s="182" t="str">
        <f t="shared" si="56"/>
        <v/>
      </c>
      <c r="DF74" s="182" t="str">
        <f t="shared" si="57"/>
        <v/>
      </c>
      <c r="DG74" s="182" t="str">
        <f t="shared" si="58"/>
        <v/>
      </c>
      <c r="DH74" s="182" t="str">
        <f t="shared" si="59"/>
        <v/>
      </c>
      <c r="DI74" s="182" t="str">
        <f t="shared" si="60"/>
        <v/>
      </c>
      <c r="DJ74" s="182" t="str">
        <f t="shared" si="61"/>
        <v/>
      </c>
      <c r="DK74" s="182" t="str">
        <f t="shared" si="62"/>
        <v/>
      </c>
      <c r="DL74" s="536" t="str">
        <f t="shared" si="63"/>
        <v/>
      </c>
      <c r="DM74" s="533" t="str">
        <f t="shared" si="64"/>
        <v/>
      </c>
      <c r="DN74" s="521" t="str">
        <f t="shared" si="65"/>
        <v/>
      </c>
      <c r="DO74" s="521" t="str">
        <f t="shared" si="66"/>
        <v/>
      </c>
      <c r="DP74" s="521" t="str">
        <f t="shared" si="67"/>
        <v/>
      </c>
      <c r="DQ74" s="521" t="str">
        <f t="shared" si="68"/>
        <v/>
      </c>
      <c r="DR74" s="521" t="str">
        <f t="shared" si="69"/>
        <v/>
      </c>
      <c r="DS74" s="521" t="str">
        <f t="shared" si="70"/>
        <v/>
      </c>
      <c r="DT74" s="521" t="str">
        <f t="shared" si="71"/>
        <v/>
      </c>
      <c r="DU74" s="521" t="str">
        <f t="shared" si="72"/>
        <v/>
      </c>
      <c r="DV74" s="521" t="str">
        <f t="shared" si="73"/>
        <v/>
      </c>
      <c r="DW74" s="521" t="str">
        <f t="shared" si="74"/>
        <v/>
      </c>
      <c r="DX74" s="538" t="str">
        <f t="shared" si="75"/>
        <v/>
      </c>
      <c r="DY74" s="718"/>
      <c r="DZ74" s="718"/>
      <c r="EA74" s="718"/>
      <c r="EB74" s="718"/>
      <c r="EC74" s="718"/>
      <c r="ED74" s="718"/>
      <c r="EE74" s="718"/>
      <c r="EF74" s="718"/>
      <c r="EG74" s="718"/>
      <c r="EH74" s="718"/>
      <c r="EI74" s="718"/>
      <c r="EJ74" s="545" t="str">
        <f t="shared" si="93"/>
        <v/>
      </c>
      <c r="EK74" s="723" t="str">
        <f t="shared" si="87"/>
        <v/>
      </c>
      <c r="EL74" s="490" t="str">
        <f>IF(B74="","",IF(ISNA(VLOOKUP($B74,'TH-CANHBAO-KQHT-13-14'!$B$2:$I$936,8,0)&lt;&gt;0),VLOOKUP($B74,'TH-CANHBAO-KQHT-13-14'!$B$2:$I$936,8,0),IF(VLOOKUP($B74,'TH-CANHBAO-KQHT-13-14'!$B$2:$I$936,8,0)=0,"",VLOOKUP($B74,'TH-CANHBAO-KQHT-13-14'!$B$2:$I$936,8,0))))</f>
        <v/>
      </c>
      <c r="EM74" s="490" t="str">
        <f>IF($B74="","",IF(ISNA(VLOOKUP($B74,'TH-CANHBAO-KQHT-13-14'!$B$2:$J$936,9,0)&lt;&gt;0),VLOOKUP($B74,'TH-CANHBAO-KQHT-13-14'!$B$2:$J$936,8,0),IF(VLOOKUP($B74,'TH-CANHBAO-KQHT-13-14'!$B$2:$J$936,9,0)=0,"",VLOOKUP($B74,'TH-CANHBAO-KQHT-13-14'!$B$2:$J$936,9,0))))</f>
        <v/>
      </c>
      <c r="EN74" s="490" t="str">
        <f>IF($B74="","",IF($B74=HKI!#REF!,HKI!#REF!,""))</f>
        <v/>
      </c>
      <c r="EO74" s="490" t="str">
        <f t="shared" si="88"/>
        <v/>
      </c>
      <c r="ES74" s="190"/>
    </row>
    <row r="75" spans="1:149" s="211" customFormat="1" ht="30" customHeight="1">
      <c r="A75" s="774" t="str">
        <f>IF($B75="","",SUBTOTAL(3,$B$11:B75))</f>
        <v/>
      </c>
      <c r="B75" s="777"/>
      <c r="C75" s="176" t="str">
        <f>IF($B75="","",VLOOKUP($B75,'DS LOP HKII'!$B$2:$D$936,2,0))</f>
        <v/>
      </c>
      <c r="D75" s="177" t="str">
        <f>IF($B75="","",VLOOKUP($B75,'DS LOP HKII'!$B$2:$D$936,3,0))</f>
        <v/>
      </c>
      <c r="E75" s="178"/>
      <c r="F75" s="179"/>
      <c r="G75" s="180"/>
      <c r="H75" s="181" t="str">
        <f>IF(OR($H$6="",$H$7=""),"",IF($B75="","",IF(ISNA(VLOOKUP($B75,'LT01'!$B$11:$M$80,12,FALSE)),"",IF(VLOOKUP($B75,'LT01'!$B$11:$M$80,12,FALSE)="","",VLOOKUP($B75,'LT01'!$B$11:$M$80,12,FALSE)))))</f>
        <v/>
      </c>
      <c r="I75" s="182" t="str">
        <f>IF(OR($H$6="",$H$7=""),"",IF($B75="","",IF(ISNA(VLOOKUP($B75,'LT01'!$B$11:$N$80,13,FALSE)),"",VLOOKUP($B75,'LT01'!$B$11:$N$80,13,FALSE))))</f>
        <v/>
      </c>
      <c r="J75" s="183"/>
      <c r="K75" s="184" t="str">
        <f>IF(OR($H$6="",$H$7=""),"",IF($B75="","",IF(ISNA(VLOOKUP($B75,'LT01'!$B$11:$Q$80,16,FALSE)),"",IF(VLOOKUP($B75,'LT01'!$B$11:$Q$80,16,FALSE)="","",VLOOKUP($B75,'LT01'!$B$11:$Q$80,16,FALSE)))))</f>
        <v/>
      </c>
      <c r="L75" s="185" t="str">
        <f>IF(OR($L$6="",$L$7=""),"",IF($B75="","",IF(ISNA(VLOOKUP($B75,'LT02'!$B$11:$M$80,12,FALSE)),"",IF(VLOOKUP($B75,'LT02'!$B$11:$M$80,12,FALSE)="","",VLOOKUP($B75,'LT02'!$B$11:$M$80,12,FALSE)))))</f>
        <v/>
      </c>
      <c r="M75" s="182" t="str">
        <f>IF(OR($L$6="",$L$7=""),"",IF($B75="","",IF(ISNA(VLOOKUP($B75,'LT02'!$B$11:$N$80,13,FALSE)),"",VLOOKUP($B75,'LT02'!$B$11:$N$80,13,FALSE))))</f>
        <v/>
      </c>
      <c r="N75" s="183"/>
      <c r="O75" s="184" t="str">
        <f>IF(OR($L$6="",$L$7=""),"",IF($B75="","",IF(ISNA(VLOOKUP($B75,'LT02'!$B$11:$Q$80,16,FALSE)),"",VLOOKUP($B75,'LT02'!$B$11:$Q$80,16,FALSE))))</f>
        <v/>
      </c>
      <c r="P75" s="185" t="str">
        <f>IF(OR($P$6="",$P$7=""),"",IF($B75="","",IF(ISNA(VLOOKUP($B75,'LT03'!$B$11:$M$80,12,FALSE)),"",IF(VLOOKUP($B75,'LT03'!$B$11:$M$80,12,FALSE)="","",VLOOKUP($B75,'LT03'!$B$11:$M$80,12,FALSE)))))</f>
        <v/>
      </c>
      <c r="Q75" s="182" t="str">
        <f>IF(OR($P$6="",$P$7=""),"",IF($B75="","",IF(ISNA(VLOOKUP($B75,'LT03'!$B$11:$N$80,13,FALSE)),"",VLOOKUP($B75,'LT03'!$B$11:$N$80,13,FALSE))))</f>
        <v/>
      </c>
      <c r="R75" s="183"/>
      <c r="S75" s="184" t="str">
        <f>IF(OR($P$6="",$P$7=""),"",IF($B75="","",IF(ISNA(VLOOKUP($B75,'LT03'!$B$11:$Q$80,16,FALSE)),"",VLOOKUP($B75,'LT03'!$B$11:$Q$80,16,FALSE))))</f>
        <v/>
      </c>
      <c r="T75" s="185" t="str">
        <f>IF(OR($T$6="",$T$7=""),"",IF($B75="","",IF(ISNA(VLOOKUP($B75,'LT04'!$B$11:$M$80,12,FALSE)),"",IF(VLOOKUP($B75,'LT04'!$B$11:$M$80,12,FALSE)="","",VLOOKUP($B75,'LT04'!$B$11:$M$80,12,FALSE)))))</f>
        <v/>
      </c>
      <c r="U75" s="182" t="str">
        <f>IF(OR($T$6="",$T$7=""),"",IF($B75="","",IF(ISNA(VLOOKUP($B75,'LT04'!$B$11:$N$80,13,FALSE)),"",VLOOKUP($B75,'LT04'!$B$11:$N$80,13,FALSE))))</f>
        <v/>
      </c>
      <c r="V75" s="183"/>
      <c r="W75" s="184" t="str">
        <f>IF(OR($T$6="",$T$7=""),"",IF($B75="","",IF(ISNA(VLOOKUP($B75,'LT04'!$B$11:$Q$80,16,FALSE)),"",VLOOKUP($B75,'LT04'!$B$11:$Q$80,16,FALSE))))</f>
        <v/>
      </c>
      <c r="X75" s="185" t="str">
        <f>IF(OR($X$6="",$X$7=""),"",IF($B75="","",IF(ISNA(VLOOKUP($B75,'LT05'!$B$11:$M$80,12,FALSE)),"",IF(VLOOKUP($B75,'LT05'!$B$11:$M$80,12,FALSE)="","",VLOOKUP($B75,'LT05'!$B$11:$M$80,12,FALSE)))))</f>
        <v/>
      </c>
      <c r="Y75" s="182" t="str">
        <f>IF(OR($X$6="",$X$7=""),"",IF($B75="","",IF(ISNA(VLOOKUP($B75,'LT05'!$B$11:$N$80,13,FALSE)),"",VLOOKUP($B75,'LT05'!$B$11:$N$80,13,FALSE))))</f>
        <v/>
      </c>
      <c r="Z75" s="183"/>
      <c r="AA75" s="184" t="str">
        <f>IF(OR($X$6="",$X$7=""),"",IF($B75="","",IF(ISNA(VLOOKUP($B75,'LT05'!$B$11:$Q$80,16,FALSE)),"",VLOOKUP($B75,'LT05'!$B$11:$Q$80,16,FALSE))))</f>
        <v/>
      </c>
      <c r="AB75" s="185" t="str">
        <f>IF(OR($AB$6="",$AB$7=""),"",IF($B75="","",IF(ISNA(VLOOKUP($B75,'LT06'!$B$11:$M$80,12,FALSE)),"",IF(VLOOKUP($B75,'LT06'!$B$11:$M$80,12,FALSE)="","",VLOOKUP($B75,'LT06'!$B$11:$M$80,12,FALSE)))))</f>
        <v/>
      </c>
      <c r="AC75" s="182" t="str">
        <f>IF(OR($AB$6="",$AB$7=""),"",IF($B75="","",IF(ISNA(VLOOKUP($B75,'LT06'!$B$11:$N$80,13,FALSE)),"",VLOOKUP($B75,'LT06'!$B$11:$N$80,13,FALSE))))</f>
        <v/>
      </c>
      <c r="AD75" s="183"/>
      <c r="AE75" s="184" t="str">
        <f>IF(OR($AB$6="",$AB$7=""),"",IF($B75="","",IF(ISNA(VLOOKUP($B75,'LT06'!$B$11:$Q$80,16,FALSE)),"",VLOOKUP($B75,'LT06'!$B$11:$Q$80,16,FALSE))))</f>
        <v/>
      </c>
      <c r="AF75" s="185" t="str">
        <f>IF(OR($AF$6="",$AF$7=""),"",IF($B75="","",IF(ISNA(VLOOKUP($B75,'LT07'!$B$11:$M$80,12,FALSE)),"",IF(VLOOKUP($B75,'LT07'!$B$11:$M$80,12,FALSE)="","",VLOOKUP($B75,'LT07'!$B$11:$M$80,12,FALSE)))))</f>
        <v/>
      </c>
      <c r="AG75" s="182" t="str">
        <f>IF(OR($AF$6="",$AF$7=""),"",IF($B75="","",IF(ISNA(VLOOKUP($B75,'LT07'!$B$11:$N$80,13,FALSE)),"",VLOOKUP($B75,'LT07'!$B$11:$N$80,13,FALSE))))</f>
        <v/>
      </c>
      <c r="AH75" s="183"/>
      <c r="AI75" s="184" t="str">
        <f>IF(OR($AF$6="",$AF$7=""),"",IF($B75="","",IF(ISNA(VLOOKUP($B75,'LT07'!$B$11:$Q$80,16,FALSE)),"",VLOOKUP($B75,'LT07'!$B$11:$Q$80,16,FALSE))))</f>
        <v/>
      </c>
      <c r="AJ75" s="720"/>
      <c r="AK75" s="182" t="str">
        <f>IF(OR($AJ$6="",$AJ$7=""),"",IF($B75="","",IF(ISNA(VLOOKUP($B75,'DO AN'!$B$11:$L$80,11,FALSE)),"",IF(VLOOKUP($B75,'DO AN'!$B$11:$L$80,11,FALSE)="","",VLOOKUP($B75,'DO AN'!$B$11:$L$80,11,FALSE)))))</f>
        <v/>
      </c>
      <c r="AL75" s="183"/>
      <c r="AM75" s="719"/>
      <c r="AN75" s="720"/>
      <c r="AO75" s="182" t="str">
        <f>IF(OR($AN$6="",$AN$7=""),"",IF($B75="","",IF(ISNA(VLOOKUP($B75,'TH01'!$B$11:$O$80,14,FALSE)),"",VLOOKUP($B75,'TH01'!$B$11:$O$80,14,FALSE))))</f>
        <v/>
      </c>
      <c r="AP75" s="183"/>
      <c r="AQ75" s="719"/>
      <c r="AR75" s="720"/>
      <c r="AS75" s="182" t="str">
        <f>IF(OR($AR$6="",$AR$7=""),"",IF($B75="","",IF(ISNA(VLOOKUP($B75,'TH02'!$B$11:$O$80,14,FALSE)),"",VLOOKUP($B75,'TH02'!$B$11:$O$80,14,FALSE))))</f>
        <v/>
      </c>
      <c r="AT75" s="183"/>
      <c r="AU75" s="719"/>
      <c r="AV75" s="720"/>
      <c r="AW75" s="182" t="str">
        <f>IF(OR($AV$6="",$AV$7=""),"",IF($B75="","",IF(ISNA(VLOOKUP($B75,'TH03'!$B$11:$O$80,14,FALSE)),"",VLOOKUP($B75,'TH03'!$B$11:$O$80,14,FALSE))))</f>
        <v/>
      </c>
      <c r="AX75" s="183"/>
      <c r="AY75" s="719"/>
      <c r="AZ75" s="186" t="str">
        <f t="shared" si="6"/>
        <v/>
      </c>
      <c r="BA75" s="186" t="str">
        <f t="shared" si="7"/>
        <v/>
      </c>
      <c r="BB75" s="187"/>
      <c r="BC75" s="188" t="str">
        <f t="shared" si="8"/>
        <v/>
      </c>
      <c r="BD75" s="188" t="str">
        <f t="shared" si="9"/>
        <v/>
      </c>
      <c r="BE75" s="187"/>
      <c r="BF75" s="186" t="str">
        <f t="shared" ref="BF75:BF80" si="94">IF($AZ75&gt;=4,"",IF(AND($AZ75&lt;4,$BA75="",COUNT($DB75:$DL75)=0),"Cảnh Báo",IF($BA75&lt;4,"Cảnh Báo","")))</f>
        <v/>
      </c>
      <c r="BG75" s="548" t="str">
        <f t="shared" ref="BG75:BG80" si="95">IF($B75="","",IF(COUNT($CD75:$CN75)=0,"",SUMIF($CD75:$CN75,"&gt;=4",$CD$7:$CN$7)))</f>
        <v/>
      </c>
      <c r="BH75" s="188" t="str">
        <f t="shared" ref="BH75:BH80" si="96">IF($B75="","",IF(COUNT($CD75:$CN75=0),"",SUMIF($CD75:$CN75,"&lt;4",$CD$7:$CN$7)))</f>
        <v/>
      </c>
      <c r="BI75" s="188" t="str">
        <f t="shared" si="10"/>
        <v/>
      </c>
      <c r="BJ75" s="188" t="str">
        <f t="shared" si="11"/>
        <v/>
      </c>
      <c r="BK75" s="186" t="str">
        <f t="shared" si="12"/>
        <v/>
      </c>
      <c r="BL75" s="186" t="str">
        <f t="shared" si="13"/>
        <v/>
      </c>
      <c r="BM75" s="186" t="str">
        <f t="shared" si="14"/>
        <v/>
      </c>
      <c r="BN75" s="186" t="str">
        <f t="shared" si="15"/>
        <v/>
      </c>
      <c r="BO75" s="551" t="str">
        <f t="shared" si="16"/>
        <v/>
      </c>
      <c r="BP75" s="187"/>
      <c r="BQ75" s="691" t="str">
        <f t="shared" si="17"/>
        <v/>
      </c>
      <c r="BR75" s="521" t="str">
        <f t="shared" si="18"/>
        <v/>
      </c>
      <c r="BS75" s="521" t="str">
        <f t="shared" si="19"/>
        <v/>
      </c>
      <c r="BT75" s="521" t="str">
        <f t="shared" si="20"/>
        <v/>
      </c>
      <c r="BU75" s="521" t="str">
        <f t="shared" si="21"/>
        <v/>
      </c>
      <c r="BV75" s="521" t="str">
        <f t="shared" si="22"/>
        <v/>
      </c>
      <c r="BW75" s="521" t="str">
        <f t="shared" si="23"/>
        <v/>
      </c>
      <c r="BX75" s="521" t="str">
        <f t="shared" si="24"/>
        <v/>
      </c>
      <c r="BY75" s="521" t="str">
        <f t="shared" si="25"/>
        <v/>
      </c>
      <c r="BZ75" s="521" t="str">
        <f t="shared" si="26"/>
        <v/>
      </c>
      <c r="CA75" s="521" t="str">
        <f t="shared" si="27"/>
        <v/>
      </c>
      <c r="CB75" s="521" t="str">
        <f t="shared" si="28"/>
        <v/>
      </c>
      <c r="CC75" s="522" t="str">
        <f t="shared" si="29"/>
        <v/>
      </c>
      <c r="CD75" s="521" t="str">
        <f t="shared" si="30"/>
        <v/>
      </c>
      <c r="CE75" s="521" t="str">
        <f t="shared" si="31"/>
        <v/>
      </c>
      <c r="CF75" s="521" t="str">
        <f t="shared" si="32"/>
        <v/>
      </c>
      <c r="CG75" s="521" t="str">
        <f t="shared" si="33"/>
        <v/>
      </c>
      <c r="CH75" s="521" t="str">
        <f t="shared" si="34"/>
        <v/>
      </c>
      <c r="CI75" s="521" t="str">
        <f t="shared" si="35"/>
        <v/>
      </c>
      <c r="CJ75" s="521" t="str">
        <f t="shared" si="36"/>
        <v/>
      </c>
      <c r="CK75" s="521" t="str">
        <f t="shared" si="37"/>
        <v/>
      </c>
      <c r="CL75" s="521" t="str">
        <f t="shared" si="38"/>
        <v/>
      </c>
      <c r="CM75" s="521" t="str">
        <f t="shared" si="39"/>
        <v/>
      </c>
      <c r="CN75" s="521" t="str">
        <f t="shared" si="40"/>
        <v/>
      </c>
      <c r="CO75" s="523" t="str">
        <f t="shared" si="41"/>
        <v/>
      </c>
      <c r="CP75" s="524" t="str">
        <f t="shared" si="42"/>
        <v/>
      </c>
      <c r="CQ75" s="524" t="str">
        <f t="shared" si="43"/>
        <v/>
      </c>
      <c r="CR75" s="524" t="str">
        <f t="shared" si="44"/>
        <v/>
      </c>
      <c r="CS75" s="524" t="str">
        <f t="shared" si="45"/>
        <v/>
      </c>
      <c r="CT75" s="524" t="str">
        <f t="shared" si="46"/>
        <v/>
      </c>
      <c r="CU75" s="524" t="str">
        <f t="shared" si="47"/>
        <v/>
      </c>
      <c r="CV75" s="524" t="str">
        <f t="shared" si="48"/>
        <v/>
      </c>
      <c r="CW75" s="524" t="str">
        <f t="shared" si="49"/>
        <v/>
      </c>
      <c r="CX75" s="524" t="str">
        <f t="shared" si="50"/>
        <v/>
      </c>
      <c r="CY75" s="524" t="str">
        <f t="shared" si="51"/>
        <v/>
      </c>
      <c r="CZ75" s="524" t="str">
        <f t="shared" si="52"/>
        <v/>
      </c>
      <c r="DA75" s="525" t="str">
        <f t="shared" ref="DA75:DA80" si="97">IF($B75="","",IF(COUNT($CP75:$CZ75)=0,0,ROUND(SUMPRODUCT($CP75:$CZ75,$CP$7:$CZ$7)/SUMIF($CP75:$CZ75,"&gt;=4",$CP$7:$CZ$7),2)))</f>
        <v/>
      </c>
      <c r="DB75" s="182" t="str">
        <f t="shared" si="53"/>
        <v/>
      </c>
      <c r="DC75" s="182" t="str">
        <f t="shared" si="54"/>
        <v/>
      </c>
      <c r="DD75" s="182" t="str">
        <f t="shared" si="55"/>
        <v/>
      </c>
      <c r="DE75" s="182" t="str">
        <f t="shared" si="56"/>
        <v/>
      </c>
      <c r="DF75" s="182" t="str">
        <f t="shared" si="57"/>
        <v/>
      </c>
      <c r="DG75" s="182" t="str">
        <f t="shared" si="58"/>
        <v/>
      </c>
      <c r="DH75" s="182" t="str">
        <f t="shared" si="59"/>
        <v/>
      </c>
      <c r="DI75" s="182" t="str">
        <f t="shared" si="60"/>
        <v/>
      </c>
      <c r="DJ75" s="182" t="str">
        <f t="shared" si="61"/>
        <v/>
      </c>
      <c r="DK75" s="182" t="str">
        <f t="shared" si="62"/>
        <v/>
      </c>
      <c r="DL75" s="536" t="str">
        <f t="shared" si="63"/>
        <v/>
      </c>
      <c r="DM75" s="533" t="str">
        <f t="shared" si="64"/>
        <v/>
      </c>
      <c r="DN75" s="521" t="str">
        <f t="shared" si="65"/>
        <v/>
      </c>
      <c r="DO75" s="521" t="str">
        <f t="shared" si="66"/>
        <v/>
      </c>
      <c r="DP75" s="521" t="str">
        <f t="shared" si="67"/>
        <v/>
      </c>
      <c r="DQ75" s="521" t="str">
        <f t="shared" si="68"/>
        <v/>
      </c>
      <c r="DR75" s="521" t="str">
        <f t="shared" si="69"/>
        <v/>
      </c>
      <c r="DS75" s="521" t="str">
        <f t="shared" si="70"/>
        <v/>
      </c>
      <c r="DT75" s="521" t="str">
        <f t="shared" si="71"/>
        <v/>
      </c>
      <c r="DU75" s="521" t="str">
        <f t="shared" si="72"/>
        <v/>
      </c>
      <c r="DV75" s="521" t="str">
        <f t="shared" si="73"/>
        <v/>
      </c>
      <c r="DW75" s="521" t="str">
        <f t="shared" si="74"/>
        <v/>
      </c>
      <c r="DX75" s="538" t="str">
        <f t="shared" si="75"/>
        <v/>
      </c>
      <c r="DY75" s="718"/>
      <c r="DZ75" s="718"/>
      <c r="EA75" s="718"/>
      <c r="EB75" s="718"/>
      <c r="EC75" s="718"/>
      <c r="ED75" s="718"/>
      <c r="EE75" s="718"/>
      <c r="EF75" s="718"/>
      <c r="EG75" s="718"/>
      <c r="EH75" s="718"/>
      <c r="EI75" s="718"/>
      <c r="EJ75" s="545" t="str">
        <f t="shared" ref="EJ75:EJ80" si="98">IF($B75="","",IF(COUNT($DY75:$EI75)=0,0,ROUND(SUMPRODUCT($DY75:$EI75,$DY$7:$EI$7)/SUMIF($DY75:$EI75,"&gt;=4",$DY$7:$EI$7),2)))</f>
        <v/>
      </c>
      <c r="EK75" s="723" t="str">
        <f t="shared" si="87"/>
        <v/>
      </c>
      <c r="EL75" s="490" t="str">
        <f>IF(B75="","",IF(ISNA(VLOOKUP($B75,'TH-CANHBAO-KQHT-13-14'!$B$2:$I$936,8,0)&lt;&gt;0),VLOOKUP($B75,'TH-CANHBAO-KQHT-13-14'!$B$2:$I$936,8,0),IF(VLOOKUP($B75,'TH-CANHBAO-KQHT-13-14'!$B$2:$I$936,8,0)=0,"",VLOOKUP($B75,'TH-CANHBAO-KQHT-13-14'!$B$2:$I$936,8,0))))</f>
        <v/>
      </c>
      <c r="EM75" s="490" t="str">
        <f>IF($B75="","",IF(ISNA(VLOOKUP($B75,'TH-CANHBAO-KQHT-13-14'!$B$2:$J$936,9,0)&lt;&gt;0),VLOOKUP($B75,'TH-CANHBAO-KQHT-13-14'!$B$2:$J$936,8,0),IF(VLOOKUP($B75,'TH-CANHBAO-KQHT-13-14'!$B$2:$J$936,9,0)=0,"",VLOOKUP($B75,'TH-CANHBAO-KQHT-13-14'!$B$2:$J$936,9,0))))</f>
        <v/>
      </c>
      <c r="EN75" s="490" t="str">
        <f>IF($B75="","",IF($B75=HKI!#REF!,HKI!#REF!,""))</f>
        <v/>
      </c>
      <c r="EO75" s="490" t="str">
        <f t="shared" si="88"/>
        <v/>
      </c>
      <c r="ES75" s="190"/>
    </row>
    <row r="76" spans="1:149" s="211" customFormat="1" ht="30" customHeight="1">
      <c r="A76" s="774" t="str">
        <f>IF($B76="","",SUBTOTAL(3,$B$11:B76))</f>
        <v/>
      </c>
      <c r="B76" s="777"/>
      <c r="C76" s="176" t="str">
        <f>IF($B76="","",VLOOKUP($B76,'DS LOP HKII'!$B$2:$D$936,2,0))</f>
        <v/>
      </c>
      <c r="D76" s="177" t="str">
        <f>IF($B76="","",VLOOKUP($B76,'DS LOP HKII'!$B$2:$D$936,3,0))</f>
        <v/>
      </c>
      <c r="E76" s="178"/>
      <c r="F76" s="179"/>
      <c r="G76" s="180"/>
      <c r="H76" s="181" t="str">
        <f>IF(OR($H$6="",$H$7=""),"",IF($B76="","",IF(ISNA(VLOOKUP($B76,'LT01'!$B$11:$M$80,12,FALSE)),"",IF(VLOOKUP($B76,'LT01'!$B$11:$M$80,12,FALSE)="","",VLOOKUP($B76,'LT01'!$B$11:$M$80,12,FALSE)))))</f>
        <v/>
      </c>
      <c r="I76" s="182" t="str">
        <f>IF(OR($H$6="",$H$7=""),"",IF($B76="","",IF(ISNA(VLOOKUP($B76,'LT01'!$B$11:$N$80,13,FALSE)),"",VLOOKUP($B76,'LT01'!$B$11:$N$80,13,FALSE))))</f>
        <v/>
      </c>
      <c r="J76" s="183"/>
      <c r="K76" s="184" t="str">
        <f>IF(OR($H$6="",$H$7=""),"",IF($B76="","",IF(ISNA(VLOOKUP($B76,'LT01'!$B$11:$Q$80,16,FALSE)),"",IF(VLOOKUP($B76,'LT01'!$B$11:$Q$80,16,FALSE)="","",VLOOKUP($B76,'LT01'!$B$11:$Q$80,16,FALSE)))))</f>
        <v/>
      </c>
      <c r="L76" s="185" t="str">
        <f>IF(OR($L$6="",$L$7=""),"",IF($B76="","",IF(ISNA(VLOOKUP($B76,'LT02'!$B$11:$M$80,12,FALSE)),"",IF(VLOOKUP($B76,'LT02'!$B$11:$M$80,12,FALSE)="","",VLOOKUP($B76,'LT02'!$B$11:$M$80,12,FALSE)))))</f>
        <v/>
      </c>
      <c r="M76" s="182" t="str">
        <f>IF(OR($L$6="",$L$7=""),"",IF($B76="","",IF(ISNA(VLOOKUP($B76,'LT02'!$B$11:$N$80,13,FALSE)),"",VLOOKUP($B76,'LT02'!$B$11:$N$80,13,FALSE))))</f>
        <v/>
      </c>
      <c r="N76" s="183"/>
      <c r="O76" s="184" t="str">
        <f>IF(OR($L$6="",$L$7=""),"",IF($B76="","",IF(ISNA(VLOOKUP($B76,'LT02'!$B$11:$Q$80,16,FALSE)),"",VLOOKUP($B76,'LT02'!$B$11:$Q$80,16,FALSE))))</f>
        <v/>
      </c>
      <c r="P76" s="185" t="str">
        <f>IF(OR($P$6="",$P$7=""),"",IF($B76="","",IF(ISNA(VLOOKUP($B76,'LT03'!$B$11:$M$80,12,FALSE)),"",IF(VLOOKUP($B76,'LT03'!$B$11:$M$80,12,FALSE)="","",VLOOKUP($B76,'LT03'!$B$11:$M$80,12,FALSE)))))</f>
        <v/>
      </c>
      <c r="Q76" s="182" t="str">
        <f>IF(OR($P$6="",$P$7=""),"",IF($B76="","",IF(ISNA(VLOOKUP($B76,'LT03'!$B$11:$N$80,13,FALSE)),"",VLOOKUP($B76,'LT03'!$B$11:$N$80,13,FALSE))))</f>
        <v/>
      </c>
      <c r="R76" s="183"/>
      <c r="S76" s="184" t="str">
        <f>IF(OR($P$6="",$P$7=""),"",IF($B76="","",IF(ISNA(VLOOKUP($B76,'LT03'!$B$11:$Q$80,16,FALSE)),"",VLOOKUP($B76,'LT03'!$B$11:$Q$80,16,FALSE))))</f>
        <v/>
      </c>
      <c r="T76" s="185" t="str">
        <f>IF(OR($T$6="",$T$7=""),"",IF($B76="","",IF(ISNA(VLOOKUP($B76,'LT04'!$B$11:$M$80,12,FALSE)),"",IF(VLOOKUP($B76,'LT04'!$B$11:$M$80,12,FALSE)="","",VLOOKUP($B76,'LT04'!$B$11:$M$80,12,FALSE)))))</f>
        <v/>
      </c>
      <c r="U76" s="182" t="str">
        <f>IF(OR($T$6="",$T$7=""),"",IF($B76="","",IF(ISNA(VLOOKUP($B76,'LT04'!$B$11:$N$80,13,FALSE)),"",VLOOKUP($B76,'LT04'!$B$11:$N$80,13,FALSE))))</f>
        <v/>
      </c>
      <c r="V76" s="183"/>
      <c r="W76" s="184" t="str">
        <f>IF(OR($T$6="",$T$7=""),"",IF($B76="","",IF(ISNA(VLOOKUP($B76,'LT04'!$B$11:$Q$80,16,FALSE)),"",VLOOKUP($B76,'LT04'!$B$11:$Q$80,16,FALSE))))</f>
        <v/>
      </c>
      <c r="X76" s="185" t="str">
        <f>IF(OR($X$6="",$X$7=""),"",IF($B76="","",IF(ISNA(VLOOKUP($B76,'LT05'!$B$11:$M$80,12,FALSE)),"",IF(VLOOKUP($B76,'LT05'!$B$11:$M$80,12,FALSE)="","",VLOOKUP($B76,'LT05'!$B$11:$M$80,12,FALSE)))))</f>
        <v/>
      </c>
      <c r="Y76" s="182" t="str">
        <f>IF(OR($X$6="",$X$7=""),"",IF($B76="","",IF(ISNA(VLOOKUP($B76,'LT05'!$B$11:$N$80,13,FALSE)),"",VLOOKUP($B76,'LT05'!$B$11:$N$80,13,FALSE))))</f>
        <v/>
      </c>
      <c r="Z76" s="183"/>
      <c r="AA76" s="184" t="str">
        <f>IF(OR($X$6="",$X$7=""),"",IF($B76="","",IF(ISNA(VLOOKUP($B76,'LT05'!$B$11:$Q$80,16,FALSE)),"",VLOOKUP($B76,'LT05'!$B$11:$Q$80,16,FALSE))))</f>
        <v/>
      </c>
      <c r="AB76" s="185" t="str">
        <f>IF(OR($AB$6="",$AB$7=""),"",IF($B76="","",IF(ISNA(VLOOKUP($B76,'LT06'!$B$11:$M$80,12,FALSE)),"",IF(VLOOKUP($B76,'LT06'!$B$11:$M$80,12,FALSE)="","",VLOOKUP($B76,'LT06'!$B$11:$M$80,12,FALSE)))))</f>
        <v/>
      </c>
      <c r="AC76" s="182" t="str">
        <f>IF(OR($AB$6="",$AB$7=""),"",IF($B76="","",IF(ISNA(VLOOKUP($B76,'LT06'!$B$11:$N$80,13,FALSE)),"",VLOOKUP($B76,'LT06'!$B$11:$N$80,13,FALSE))))</f>
        <v/>
      </c>
      <c r="AD76" s="183"/>
      <c r="AE76" s="184" t="str">
        <f>IF(OR($AB$6="",$AB$7=""),"",IF($B76="","",IF(ISNA(VLOOKUP($B76,'LT06'!$B$11:$Q$80,16,FALSE)),"",VLOOKUP($B76,'LT06'!$B$11:$Q$80,16,FALSE))))</f>
        <v/>
      </c>
      <c r="AF76" s="185" t="str">
        <f>IF(OR($AF$6="",$AF$7=""),"",IF($B76="","",IF(ISNA(VLOOKUP($B76,'LT07'!$B$11:$M$80,12,FALSE)),"",IF(VLOOKUP($B76,'LT07'!$B$11:$M$80,12,FALSE)="","",VLOOKUP($B76,'LT07'!$B$11:$M$80,12,FALSE)))))</f>
        <v/>
      </c>
      <c r="AG76" s="182" t="str">
        <f>IF(OR($AF$6="",$AF$7=""),"",IF($B76="","",IF(ISNA(VLOOKUP($B76,'LT07'!$B$11:$N$80,13,FALSE)),"",VLOOKUP($B76,'LT07'!$B$11:$N$80,13,FALSE))))</f>
        <v/>
      </c>
      <c r="AH76" s="183"/>
      <c r="AI76" s="184" t="str">
        <f>IF(OR($AF$6="",$AF$7=""),"",IF($B76="","",IF(ISNA(VLOOKUP($B76,'LT07'!$B$11:$Q$80,16,FALSE)),"",VLOOKUP($B76,'LT07'!$B$11:$Q$80,16,FALSE))))</f>
        <v/>
      </c>
      <c r="AJ76" s="720"/>
      <c r="AK76" s="182" t="str">
        <f>IF(OR($AJ$6="",$AJ$7=""),"",IF($B76="","",IF(ISNA(VLOOKUP($B76,'DO AN'!$B$11:$L$80,11,FALSE)),"",IF(VLOOKUP($B76,'DO AN'!$B$11:$L$80,11,FALSE)="","",VLOOKUP($B76,'DO AN'!$B$11:$L$80,11,FALSE)))))</f>
        <v/>
      </c>
      <c r="AL76" s="183"/>
      <c r="AM76" s="719"/>
      <c r="AN76" s="720"/>
      <c r="AO76" s="182" t="str">
        <f>IF(OR($AN$6="",$AN$7=""),"",IF($B76="","",IF(ISNA(VLOOKUP($B76,'TH01'!$B$11:$O$80,14,FALSE)),"",VLOOKUP($B76,'TH01'!$B$11:$O$80,14,FALSE))))</f>
        <v/>
      </c>
      <c r="AP76" s="183"/>
      <c r="AQ76" s="719"/>
      <c r="AR76" s="720"/>
      <c r="AS76" s="182" t="str">
        <f>IF(OR($AR$6="",$AR$7=""),"",IF($B76="","",IF(ISNA(VLOOKUP($B76,'TH02'!$B$11:$O$80,14,FALSE)),"",VLOOKUP($B76,'TH02'!$B$11:$O$80,14,FALSE))))</f>
        <v/>
      </c>
      <c r="AT76" s="183"/>
      <c r="AU76" s="719"/>
      <c r="AV76" s="720"/>
      <c r="AW76" s="182" t="str">
        <f>IF(OR($AV$6="",$AV$7=""),"",IF($B76="","",IF(ISNA(VLOOKUP($B76,'TH03'!$B$11:$O$80,14,FALSE)),"",VLOOKUP($B76,'TH03'!$B$11:$O$80,14,FALSE))))</f>
        <v/>
      </c>
      <c r="AX76" s="183"/>
      <c r="AY76" s="719"/>
      <c r="AZ76" s="186" t="str">
        <f>$CO76</f>
        <v/>
      </c>
      <c r="BA76" s="186" t="str">
        <f>$DX76</f>
        <v/>
      </c>
      <c r="BB76" s="187"/>
      <c r="BC76" s="188" t="str">
        <f>IF($AZ76="","",IF($B76="","",IF($AZ76&lt;4,"Kém",IF($AZ76&lt;5.5,"TB Yếu",IF($AZ76&lt;7,"T.Bình",IF($AZ76&lt;8,"Khá",IF($AZ76&lt;9,"Giỏi","SX")))))))</f>
        <v/>
      </c>
      <c r="BD76" s="188" t="str">
        <f>IF($BA76="","",IF($B76="","",IF($BA76&lt;4,"Kém",IF($BA76&lt;5.5,"TB Yếu",IF($BA76&lt;7,"T.Bình",IF($BA76&lt;8,"Khá",IF($BA76&lt;9,"Giỏi","SX")))))))</f>
        <v/>
      </c>
      <c r="BE76" s="187"/>
      <c r="BF76" s="186" t="str">
        <f t="shared" si="94"/>
        <v/>
      </c>
      <c r="BG76" s="548" t="str">
        <f t="shared" si="95"/>
        <v/>
      </c>
      <c r="BH76" s="188" t="str">
        <f t="shared" si="96"/>
        <v/>
      </c>
      <c r="BI76" s="188" t="str">
        <f>IF(AND($BA76="",$B76=""),"",SUMIF($DM76:$DW76,"&gt;=4",$DM$7:$DW$7))</f>
        <v/>
      </c>
      <c r="BJ76" s="188" t="str">
        <f>IF(AND($BA76="",$B76=""),"",SUMIF($DM76:$DW76,"&lt;4",$DM$7:$DW$7))</f>
        <v/>
      </c>
      <c r="BK76" s="186" t="str">
        <f>IF($DA76="","",$DA76)</f>
        <v/>
      </c>
      <c r="BL76" s="186" t="str">
        <f>IF($B76="","",IF($BK76&gt;=5.5,"BT","Yếu"))</f>
        <v/>
      </c>
      <c r="BM76" s="186" t="str">
        <f>IF($EJ76="","",$EJ76)</f>
        <v/>
      </c>
      <c r="BN76" s="186" t="str">
        <f>IF($B76="","",IF($BM76&gt;=5.5,"BT","Yếu"))</f>
        <v/>
      </c>
      <c r="BO76" s="551" t="str">
        <f>IF(COUNTBLANK($EL76:$EO76)&lt;=1,"Buộc thôi học","")</f>
        <v/>
      </c>
      <c r="BP76" s="187"/>
      <c r="BQ76" s="691" t="str">
        <f>IF(COUNT($BR76:$CB76)=0,"",COUNTIF($BR76:$CB76,"&lt;5"))</f>
        <v/>
      </c>
      <c r="BR76" s="521" t="str">
        <f>$H76</f>
        <v/>
      </c>
      <c r="BS76" s="521" t="str">
        <f>$L76</f>
        <v/>
      </c>
      <c r="BT76" s="521" t="str">
        <f>$P76</f>
        <v/>
      </c>
      <c r="BU76" s="521" t="str">
        <f>$T76</f>
        <v/>
      </c>
      <c r="BV76" s="521" t="str">
        <f>$X76</f>
        <v/>
      </c>
      <c r="BW76" s="521" t="str">
        <f>$AB76</f>
        <v/>
      </c>
      <c r="BX76" s="521" t="str">
        <f>$AF76</f>
        <v/>
      </c>
      <c r="BY76" s="521" t="str">
        <f>$AK76</f>
        <v/>
      </c>
      <c r="BZ76" s="521" t="str">
        <f>$AO76</f>
        <v/>
      </c>
      <c r="CA76" s="521" t="str">
        <f>$AS76</f>
        <v/>
      </c>
      <c r="CB76" s="521" t="str">
        <f>$AW76</f>
        <v/>
      </c>
      <c r="CC76" s="522" t="str">
        <f>IF(COUNT($CD76:$CN76)=0,"",COUNTIF($CD76:$CN76,"&lt;4"))</f>
        <v/>
      </c>
      <c r="CD76" s="521" t="str">
        <f>$I76</f>
        <v/>
      </c>
      <c r="CE76" s="521" t="str">
        <f>$M76</f>
        <v/>
      </c>
      <c r="CF76" s="521" t="str">
        <f>$Q76</f>
        <v/>
      </c>
      <c r="CG76" s="521" t="str">
        <f>$U76</f>
        <v/>
      </c>
      <c r="CH76" s="521" t="str">
        <f>$Y76</f>
        <v/>
      </c>
      <c r="CI76" s="521" t="str">
        <f>$AC76</f>
        <v/>
      </c>
      <c r="CJ76" s="521" t="str">
        <f>$AG76</f>
        <v/>
      </c>
      <c r="CK76" s="521" t="str">
        <f>$AK76</f>
        <v/>
      </c>
      <c r="CL76" s="521" t="str">
        <f>$AO76</f>
        <v/>
      </c>
      <c r="CM76" s="521" t="str">
        <f>$AS76</f>
        <v/>
      </c>
      <c r="CN76" s="521" t="str">
        <f>$AW76</f>
        <v/>
      </c>
      <c r="CO76" s="523" t="str">
        <f>IF(COUNT($CD76:$CN76)=0,"",ROUND(SUMPRODUCT($CD76:$CN76,$CD$7:$CN$7)/(SUM($CD$7:$CN$7)-SUMIF($CD76:$CN76,"",$CD$7:$CN$7)),2))</f>
        <v/>
      </c>
      <c r="CP76" s="524" t="str">
        <f>IF($CD76&lt;4,"",$CD76)</f>
        <v/>
      </c>
      <c r="CQ76" s="524" t="str">
        <f>IF($CE76&lt;4,"",$CE76)</f>
        <v/>
      </c>
      <c r="CR76" s="524" t="str">
        <f>IF($CF76&lt;4,"",$CF76)</f>
        <v/>
      </c>
      <c r="CS76" s="524" t="str">
        <f>IF($CG76&lt;4,"",$CG76)</f>
        <v/>
      </c>
      <c r="CT76" s="524" t="str">
        <f>IF($CH76&lt;4,"",$CH76)</f>
        <v/>
      </c>
      <c r="CU76" s="524" t="str">
        <f>IF($CI76&lt;4,"",$CI76)</f>
        <v/>
      </c>
      <c r="CV76" s="524" t="str">
        <f>IF($CJ76&lt;4,"",$CJ76)</f>
        <v/>
      </c>
      <c r="CW76" s="524" t="str">
        <f>IF($CK76&lt;4,"",$CK76)</f>
        <v/>
      </c>
      <c r="CX76" s="524" t="str">
        <f>IF($CL76&lt;4,"",$CL76)</f>
        <v/>
      </c>
      <c r="CY76" s="524" t="str">
        <f>IF($CM76&lt;4,"",$CM76)</f>
        <v/>
      </c>
      <c r="CZ76" s="524" t="str">
        <f>IF($CN76&lt;4,"",$CN76)</f>
        <v/>
      </c>
      <c r="DA76" s="525" t="str">
        <f t="shared" si="97"/>
        <v/>
      </c>
      <c r="DB76" s="182" t="str">
        <f>IF($K76="","",$K76)</f>
        <v/>
      </c>
      <c r="DC76" s="182" t="str">
        <f>IF($O76="","",$O76)</f>
        <v/>
      </c>
      <c r="DD76" s="182" t="str">
        <f>IF($S76="","",$S76)</f>
        <v/>
      </c>
      <c r="DE76" s="182" t="str">
        <f>IF($W76="","",$W76)</f>
        <v/>
      </c>
      <c r="DF76" s="182" t="str">
        <f>IF($AA76="","",$AA76)</f>
        <v/>
      </c>
      <c r="DG76" s="182" t="str">
        <f>IF($AE76="","",$AE76)</f>
        <v/>
      </c>
      <c r="DH76" s="182" t="str">
        <f>IF($AI76="","",$AI76)</f>
        <v/>
      </c>
      <c r="DI76" s="182" t="str">
        <f>IF($AM76="","",$AM76)</f>
        <v/>
      </c>
      <c r="DJ76" s="182" t="str">
        <f>IF($AQ76="","",$AQ76)</f>
        <v/>
      </c>
      <c r="DK76" s="182" t="str">
        <f>IF($AU76="","",$AU76)</f>
        <v/>
      </c>
      <c r="DL76" s="536" t="str">
        <f>IF($AY76="","",$AY76)</f>
        <v/>
      </c>
      <c r="DM76" s="533" t="str">
        <f>IF($H76&gt;=$J76,$I76,$K76)</f>
        <v/>
      </c>
      <c r="DN76" s="521" t="str">
        <f>IF($L76&gt;=$N76,$M76,$O76)</f>
        <v/>
      </c>
      <c r="DO76" s="521" t="str">
        <f>IF($P76&gt;=$R76,$Q76,$S76)</f>
        <v/>
      </c>
      <c r="DP76" s="521" t="str">
        <f>IF($T76&gt;=$V76,$U76,$W76)</f>
        <v/>
      </c>
      <c r="DQ76" s="521" t="str">
        <f>IF($X76&gt;=$Z76,$Y76,$AA76)</f>
        <v/>
      </c>
      <c r="DR76" s="521" t="str">
        <f>IF($AB76&gt;=$AD76,$AC76,$AE76)</f>
        <v/>
      </c>
      <c r="DS76" s="521" t="str">
        <f>IF($AF76&gt;=$AH76,$AG76,$AI76)</f>
        <v/>
      </c>
      <c r="DT76" s="521" t="str">
        <f>IF($AJ76&gt;=$AL76,$AK76,$AM76)</f>
        <v/>
      </c>
      <c r="DU76" s="521" t="str">
        <f>IF($AN76&gt;=$AP76,$AO76,$AQ76)</f>
        <v/>
      </c>
      <c r="DV76" s="521" t="str">
        <f>IF($AR76&gt;=$AT76,$AS76,$AU76)</f>
        <v/>
      </c>
      <c r="DW76" s="521" t="str">
        <f>IF($AV76&gt;=$AX76,$AW76,$AY76)</f>
        <v/>
      </c>
      <c r="DX76" s="538" t="str">
        <f>IF(COUNT($DB76:$DL76)=0,"",ROUND(SUMPRODUCT($DM76:$DW76,$DM$7:$DW$7)/(SUM($DM$7:$DW$7)-SUMIF($DM76:$DW76,"",$DM$7:$DW$7)),2))</f>
        <v/>
      </c>
      <c r="DY76" s="718"/>
      <c r="DZ76" s="718"/>
      <c r="EA76" s="718"/>
      <c r="EB76" s="718"/>
      <c r="EC76" s="718"/>
      <c r="ED76" s="718"/>
      <c r="EE76" s="718"/>
      <c r="EF76" s="718"/>
      <c r="EG76" s="718"/>
      <c r="EH76" s="718"/>
      <c r="EI76" s="718"/>
      <c r="EJ76" s="545" t="str">
        <f t="shared" si="98"/>
        <v/>
      </c>
      <c r="EK76" s="723" t="str">
        <f>IF($DX76="",$CO76,$DX76)</f>
        <v/>
      </c>
      <c r="EL76" s="490" t="str">
        <f>IF(B76="","",IF(ISNA(VLOOKUP($B76,'TH-CANHBAO-KQHT-13-14'!$B$2:$I$936,8,0)&lt;&gt;0),VLOOKUP($B76,'TH-CANHBAO-KQHT-13-14'!$B$2:$I$936,8,0),IF(VLOOKUP($B76,'TH-CANHBAO-KQHT-13-14'!$B$2:$I$936,8,0)=0,"",VLOOKUP($B76,'TH-CANHBAO-KQHT-13-14'!$B$2:$I$936,8,0))))</f>
        <v/>
      </c>
      <c r="EM76" s="490" t="str">
        <f>IF($B76="","",IF(ISNA(VLOOKUP($B76,'TH-CANHBAO-KQHT-13-14'!$B$2:$J$936,9,0)&lt;&gt;0),VLOOKUP($B76,'TH-CANHBAO-KQHT-13-14'!$B$2:$J$936,8,0),IF(VLOOKUP($B76,'TH-CANHBAO-KQHT-13-14'!$B$2:$J$936,9,0)=0,"",VLOOKUP($B76,'TH-CANHBAO-KQHT-13-14'!$B$2:$J$936,9,0))))</f>
        <v/>
      </c>
      <c r="EN76" s="490" t="str">
        <f>IF($B76="","",IF($B76=HKI!$B74,HKI!$BF74,""))</f>
        <v/>
      </c>
      <c r="EO76" s="490" t="str">
        <f>IF($B76="","",$BF76)</f>
        <v/>
      </c>
      <c r="ES76" s="190"/>
    </row>
    <row r="77" spans="1:149" s="211" customFormat="1" ht="30" customHeight="1">
      <c r="A77" s="774" t="str">
        <f>IF($B77="","",SUBTOTAL(3,$B$11:B77))</f>
        <v/>
      </c>
      <c r="B77" s="777"/>
      <c r="C77" s="176" t="str">
        <f>IF($B77="","",VLOOKUP($B77,'DS LOP HKII'!$B$2:$D$936,2,0))</f>
        <v/>
      </c>
      <c r="D77" s="177" t="str">
        <f>IF($B77="","",VLOOKUP($B77,'DS LOP HKII'!$B$2:$D$936,3,0))</f>
        <v/>
      </c>
      <c r="E77" s="178"/>
      <c r="F77" s="179"/>
      <c r="G77" s="180"/>
      <c r="H77" s="181" t="str">
        <f>IF(OR($H$6="",$H$7=""),"",IF($B77="","",IF(ISNA(VLOOKUP($B77,'LT01'!$B$11:$M$80,12,FALSE)),"",IF(VLOOKUP($B77,'LT01'!$B$11:$M$80,12,FALSE)="","",VLOOKUP($B77,'LT01'!$B$11:$M$80,12,FALSE)))))</f>
        <v/>
      </c>
      <c r="I77" s="182" t="str">
        <f>IF(OR($H$6="",$H$7=""),"",IF($B77="","",IF(ISNA(VLOOKUP($B77,'LT01'!$B$11:$N$80,13,FALSE)),"",VLOOKUP($B77,'LT01'!$B$11:$N$80,13,FALSE))))</f>
        <v/>
      </c>
      <c r="J77" s="183"/>
      <c r="K77" s="184" t="str">
        <f>IF(OR($H$6="",$H$7=""),"",IF($B77="","",IF(ISNA(VLOOKUP($B77,'LT01'!$B$11:$Q$80,16,FALSE)),"",IF(VLOOKUP($B77,'LT01'!$B$11:$Q$80,16,FALSE)="","",VLOOKUP($B77,'LT01'!$B$11:$Q$80,16,FALSE)))))</f>
        <v/>
      </c>
      <c r="L77" s="185" t="str">
        <f>IF(OR($L$6="",$L$7=""),"",IF($B77="","",IF(ISNA(VLOOKUP($B77,'LT02'!$B$11:$M$80,12,FALSE)),"",IF(VLOOKUP($B77,'LT02'!$B$11:$M$80,12,FALSE)="","",VLOOKUP($B77,'LT02'!$B$11:$M$80,12,FALSE)))))</f>
        <v/>
      </c>
      <c r="M77" s="182" t="str">
        <f>IF(OR($L$6="",$L$7=""),"",IF($B77="","",IF(ISNA(VLOOKUP($B77,'LT02'!$B$11:$N$80,13,FALSE)),"",VLOOKUP($B77,'LT02'!$B$11:$N$80,13,FALSE))))</f>
        <v/>
      </c>
      <c r="N77" s="183"/>
      <c r="O77" s="184" t="str">
        <f>IF(OR($L$6="",$L$7=""),"",IF($B77="","",IF(ISNA(VLOOKUP($B77,'LT02'!$B$11:$Q$80,16,FALSE)),"",VLOOKUP($B77,'LT02'!$B$11:$Q$80,16,FALSE))))</f>
        <v/>
      </c>
      <c r="P77" s="185" t="str">
        <f>IF(OR($P$6="",$P$7=""),"",IF($B77="","",IF(ISNA(VLOOKUP($B77,'LT03'!$B$11:$M$80,12,FALSE)),"",IF(VLOOKUP($B77,'LT03'!$B$11:$M$80,12,FALSE)="","",VLOOKUP($B77,'LT03'!$B$11:$M$80,12,FALSE)))))</f>
        <v/>
      </c>
      <c r="Q77" s="182" t="str">
        <f>IF(OR($P$6="",$P$7=""),"",IF($B77="","",IF(ISNA(VLOOKUP($B77,'LT03'!$B$11:$N$80,13,FALSE)),"",VLOOKUP($B77,'LT03'!$B$11:$N$80,13,FALSE))))</f>
        <v/>
      </c>
      <c r="R77" s="183"/>
      <c r="S77" s="184" t="str">
        <f>IF(OR($P$6="",$P$7=""),"",IF($B77="","",IF(ISNA(VLOOKUP($B77,'LT03'!$B$11:$Q$80,16,FALSE)),"",VLOOKUP($B77,'LT03'!$B$11:$Q$80,16,FALSE))))</f>
        <v/>
      </c>
      <c r="T77" s="185" t="str">
        <f>IF(OR($T$6="",$T$7=""),"",IF($B77="","",IF(ISNA(VLOOKUP($B77,'LT04'!$B$11:$M$80,12,FALSE)),"",IF(VLOOKUP($B77,'LT04'!$B$11:$M$80,12,FALSE)="","",VLOOKUP($B77,'LT04'!$B$11:$M$80,12,FALSE)))))</f>
        <v/>
      </c>
      <c r="U77" s="182" t="str">
        <f>IF(OR($T$6="",$T$7=""),"",IF($B77="","",IF(ISNA(VLOOKUP($B77,'LT04'!$B$11:$N$80,13,FALSE)),"",VLOOKUP($B77,'LT04'!$B$11:$N$80,13,FALSE))))</f>
        <v/>
      </c>
      <c r="V77" s="183"/>
      <c r="W77" s="184" t="str">
        <f>IF(OR($T$6="",$T$7=""),"",IF($B77="","",IF(ISNA(VLOOKUP($B77,'LT04'!$B$11:$Q$80,16,FALSE)),"",VLOOKUP($B77,'LT04'!$B$11:$Q$80,16,FALSE))))</f>
        <v/>
      </c>
      <c r="X77" s="185" t="str">
        <f>IF(OR($X$6="",$X$7=""),"",IF($B77="","",IF(ISNA(VLOOKUP($B77,'LT05'!$B$11:$M$80,12,FALSE)),"",IF(VLOOKUP($B77,'LT05'!$B$11:$M$80,12,FALSE)="","",VLOOKUP($B77,'LT05'!$B$11:$M$80,12,FALSE)))))</f>
        <v/>
      </c>
      <c r="Y77" s="182" t="str">
        <f>IF(OR($X$6="",$X$7=""),"",IF($B77="","",IF(ISNA(VLOOKUP($B77,'LT05'!$B$11:$N$80,13,FALSE)),"",VLOOKUP($B77,'LT05'!$B$11:$N$80,13,FALSE))))</f>
        <v/>
      </c>
      <c r="Z77" s="183"/>
      <c r="AA77" s="184" t="str">
        <f>IF(OR($X$6="",$X$7=""),"",IF($B77="","",IF(ISNA(VLOOKUP($B77,'LT05'!$B$11:$Q$80,16,FALSE)),"",VLOOKUP($B77,'LT05'!$B$11:$Q$80,16,FALSE))))</f>
        <v/>
      </c>
      <c r="AB77" s="185" t="str">
        <f>IF(OR($AB$6="",$AB$7=""),"",IF($B77="","",IF(ISNA(VLOOKUP($B77,'LT06'!$B$11:$M$80,12,FALSE)),"",IF(VLOOKUP($B77,'LT06'!$B$11:$M$80,12,FALSE)="","",VLOOKUP($B77,'LT06'!$B$11:$M$80,12,FALSE)))))</f>
        <v/>
      </c>
      <c r="AC77" s="182" t="str">
        <f>IF(OR($AB$6="",$AB$7=""),"",IF($B77="","",IF(ISNA(VLOOKUP($B77,'LT06'!$B$11:$N$80,13,FALSE)),"",VLOOKUP($B77,'LT06'!$B$11:$N$80,13,FALSE))))</f>
        <v/>
      </c>
      <c r="AD77" s="183"/>
      <c r="AE77" s="184" t="str">
        <f>IF(OR($AB$6="",$AB$7=""),"",IF($B77="","",IF(ISNA(VLOOKUP($B77,'LT06'!$B$11:$Q$80,16,FALSE)),"",VLOOKUP($B77,'LT06'!$B$11:$Q$80,16,FALSE))))</f>
        <v/>
      </c>
      <c r="AF77" s="185" t="str">
        <f>IF(OR($AF$6="",$AF$7=""),"",IF($B77="","",IF(ISNA(VLOOKUP($B77,'LT07'!$B$11:$M$80,12,FALSE)),"",IF(VLOOKUP($B77,'LT07'!$B$11:$M$80,12,FALSE)="","",VLOOKUP($B77,'LT07'!$B$11:$M$80,12,FALSE)))))</f>
        <v/>
      </c>
      <c r="AG77" s="182" t="str">
        <f>IF(OR($AF$6="",$AF$7=""),"",IF($B77="","",IF(ISNA(VLOOKUP($B77,'LT07'!$B$11:$N$80,13,FALSE)),"",VLOOKUP($B77,'LT07'!$B$11:$N$80,13,FALSE))))</f>
        <v/>
      </c>
      <c r="AH77" s="183"/>
      <c r="AI77" s="184" t="str">
        <f>IF(OR($AF$6="",$AF$7=""),"",IF($B77="","",IF(ISNA(VLOOKUP($B77,'LT07'!$B$11:$Q$80,16,FALSE)),"",VLOOKUP($B77,'LT07'!$B$11:$Q$80,16,FALSE))))</f>
        <v/>
      </c>
      <c r="AJ77" s="720"/>
      <c r="AK77" s="182" t="str">
        <f>IF(OR($AJ$6="",$AJ$7=""),"",IF($B77="","",IF(ISNA(VLOOKUP($B77,'DO AN'!$B$11:$L$80,11,FALSE)),"",IF(VLOOKUP($B77,'DO AN'!$B$11:$L$80,11,FALSE)="","",VLOOKUP($B77,'DO AN'!$B$11:$L$80,11,FALSE)))))</f>
        <v/>
      </c>
      <c r="AL77" s="183"/>
      <c r="AM77" s="719"/>
      <c r="AN77" s="720"/>
      <c r="AO77" s="182" t="str">
        <f>IF(OR($AN$6="",$AN$7=""),"",IF($B77="","",IF(ISNA(VLOOKUP($B77,'TH01'!$B$11:$O$80,14,FALSE)),"",VLOOKUP($B77,'TH01'!$B$11:$O$80,14,FALSE))))</f>
        <v/>
      </c>
      <c r="AP77" s="183"/>
      <c r="AQ77" s="719"/>
      <c r="AR77" s="720"/>
      <c r="AS77" s="182" t="str">
        <f>IF(OR($AR$6="",$AR$7=""),"",IF($B77="","",IF(ISNA(VLOOKUP($B77,'TH02'!$B$11:$O$80,14,FALSE)),"",VLOOKUP($B77,'TH02'!$B$11:$O$80,14,FALSE))))</f>
        <v/>
      </c>
      <c r="AT77" s="183"/>
      <c r="AU77" s="719"/>
      <c r="AV77" s="720"/>
      <c r="AW77" s="182" t="str">
        <f>IF(OR($AV$6="",$AV$7=""),"",IF($B77="","",IF(ISNA(VLOOKUP($B77,'TH03'!$B$11:$O$80,14,FALSE)),"",VLOOKUP($B77,'TH03'!$B$11:$O$80,14,FALSE))))</f>
        <v/>
      </c>
      <c r="AX77" s="183"/>
      <c r="AY77" s="719"/>
      <c r="AZ77" s="186" t="str">
        <f>$CO77</f>
        <v/>
      </c>
      <c r="BA77" s="186" t="str">
        <f>$DX77</f>
        <v/>
      </c>
      <c r="BB77" s="187"/>
      <c r="BC77" s="188" t="str">
        <f>IF($AZ77="","",IF($B77="","",IF($AZ77&lt;4,"Kém",IF($AZ77&lt;5.5,"TB Yếu",IF($AZ77&lt;7,"T.Bình",IF($AZ77&lt;8,"Khá",IF($AZ77&lt;9,"Giỏi","SX")))))))</f>
        <v/>
      </c>
      <c r="BD77" s="188" t="str">
        <f>IF($BA77="","",IF($B77="","",IF($BA77&lt;4,"Kém",IF($BA77&lt;5.5,"TB Yếu",IF($BA77&lt;7,"T.Bình",IF($BA77&lt;8,"Khá",IF($BA77&lt;9,"Giỏi","SX")))))))</f>
        <v/>
      </c>
      <c r="BE77" s="188" t="str">
        <f>IF(AND(BG77&gt;15,AZ77&gt;=7,BB77&gt;=70,ISBLANK(BP77)=TRUE,BQ77=0,CC77=0,COUNT(BR77:CB77)&gt;0,COUNT(CD77:CN77)&gt;0),"Xét KT&amp;HB","")</f>
        <v/>
      </c>
      <c r="BF77" s="186" t="str">
        <f t="shared" si="94"/>
        <v/>
      </c>
      <c r="BG77" s="548" t="str">
        <f t="shared" si="95"/>
        <v/>
      </c>
      <c r="BH77" s="188" t="str">
        <f t="shared" si="96"/>
        <v/>
      </c>
      <c r="BI77" s="188" t="str">
        <f>IF(AND($BA77="",$B77=""),"",SUMIF($DM77:$DW77,"&gt;=4",$DM$7:$DW$7))</f>
        <v/>
      </c>
      <c r="BJ77" s="188" t="str">
        <f>IF(AND($BA77="",$B77=""),"",SUMIF($DM77:$DW77,"&lt;4",$DM$7:$DW$7))</f>
        <v/>
      </c>
      <c r="BK77" s="186" t="str">
        <f>IF($DA77="","",$DA77)</f>
        <v/>
      </c>
      <c r="BL77" s="186" t="str">
        <f>IF($B77="","",IF($BK77&gt;=5.5,"BT","Yếu"))</f>
        <v/>
      </c>
      <c r="BM77" s="186" t="str">
        <f>IF($EJ77="","",$EJ77)</f>
        <v/>
      </c>
      <c r="BN77" s="186" t="str">
        <f>IF($B77="","",IF($BM77&gt;=5.5,"BT","Yếu"))</f>
        <v/>
      </c>
      <c r="BO77" s="551" t="str">
        <f>IF(COUNTBLANK($EL77:$EO77)&lt;=1,"Buộc thôi học","")</f>
        <v/>
      </c>
      <c r="BP77" s="187"/>
      <c r="BQ77" s="691" t="str">
        <f>IF(COUNT($BR77:$CB77)=0,"",COUNTIF($BR77:$CB77,"&lt;5"))</f>
        <v/>
      </c>
      <c r="BR77" s="521" t="str">
        <f>$H77</f>
        <v/>
      </c>
      <c r="BS77" s="521" t="str">
        <f>$L77</f>
        <v/>
      </c>
      <c r="BT77" s="521" t="str">
        <f>$P77</f>
        <v/>
      </c>
      <c r="BU77" s="521" t="str">
        <f>$T77</f>
        <v/>
      </c>
      <c r="BV77" s="521" t="str">
        <f>$X77</f>
        <v/>
      </c>
      <c r="BW77" s="521" t="str">
        <f>$AB77</f>
        <v/>
      </c>
      <c r="BX77" s="521" t="str">
        <f>$AF77</f>
        <v/>
      </c>
      <c r="BY77" s="521" t="str">
        <f>$AK77</f>
        <v/>
      </c>
      <c r="BZ77" s="521" t="str">
        <f>$AO77</f>
        <v/>
      </c>
      <c r="CA77" s="521" t="str">
        <f>$AS77</f>
        <v/>
      </c>
      <c r="CB77" s="521" t="str">
        <f>$AW77</f>
        <v/>
      </c>
      <c r="CC77" s="522" t="str">
        <f>IF(COUNT($CD77:$CN77)=0,"",COUNTIF($CD77:$CN77,"&lt;4"))</f>
        <v/>
      </c>
      <c r="CD77" s="521" t="str">
        <f>$I77</f>
        <v/>
      </c>
      <c r="CE77" s="521" t="str">
        <f>$M77</f>
        <v/>
      </c>
      <c r="CF77" s="521" t="str">
        <f>$Q77</f>
        <v/>
      </c>
      <c r="CG77" s="521" t="str">
        <f>$U77</f>
        <v/>
      </c>
      <c r="CH77" s="521" t="str">
        <f>$Y77</f>
        <v/>
      </c>
      <c r="CI77" s="521" t="str">
        <f>$AC77</f>
        <v/>
      </c>
      <c r="CJ77" s="521" t="str">
        <f>$AG77</f>
        <v/>
      </c>
      <c r="CK77" s="521" t="str">
        <f>$AK77</f>
        <v/>
      </c>
      <c r="CL77" s="521" t="str">
        <f>$AO77</f>
        <v/>
      </c>
      <c r="CM77" s="521" t="str">
        <f>$AS77</f>
        <v/>
      </c>
      <c r="CN77" s="521" t="str">
        <f>$AW77</f>
        <v/>
      </c>
      <c r="CO77" s="523" t="str">
        <f>IF(COUNT($CD77:$CN77)=0,"",ROUND(SUMPRODUCT($CD77:$CN77,$CD$7:$CN$7)/(SUM($CD$7:$CN$7)-SUMIF($CD77:$CN77,"",$CD$7:$CN$7)),2))</f>
        <v/>
      </c>
      <c r="CP77" s="524" t="str">
        <f>IF($CD77&lt;4,"",$CD77)</f>
        <v/>
      </c>
      <c r="CQ77" s="524" t="str">
        <f>IF($CE77&lt;4,"",$CE77)</f>
        <v/>
      </c>
      <c r="CR77" s="524" t="str">
        <f>IF($CF77&lt;4,"",$CF77)</f>
        <v/>
      </c>
      <c r="CS77" s="524" t="str">
        <f>IF($CG77&lt;4,"",$CG77)</f>
        <v/>
      </c>
      <c r="CT77" s="524" t="str">
        <f>IF($CH77&lt;4,"",$CH77)</f>
        <v/>
      </c>
      <c r="CU77" s="524" t="str">
        <f>IF($CI77&lt;4,"",$CI77)</f>
        <v/>
      </c>
      <c r="CV77" s="524" t="str">
        <f>IF($CJ77&lt;4,"",$CJ77)</f>
        <v/>
      </c>
      <c r="CW77" s="524" t="str">
        <f>IF($CK77&lt;4,"",$CK77)</f>
        <v/>
      </c>
      <c r="CX77" s="524" t="str">
        <f>IF($CL77&lt;4,"",$CL77)</f>
        <v/>
      </c>
      <c r="CY77" s="524" t="str">
        <f>IF($CM77&lt;4,"",$CM77)</f>
        <v/>
      </c>
      <c r="CZ77" s="524" t="str">
        <f>IF($CN77&lt;4,"",$CN77)</f>
        <v/>
      </c>
      <c r="DA77" s="525" t="str">
        <f t="shared" si="97"/>
        <v/>
      </c>
      <c r="DB77" s="182" t="str">
        <f>IF($K77="","",$K77)</f>
        <v/>
      </c>
      <c r="DC77" s="182" t="str">
        <f>IF($O77="","",$O77)</f>
        <v/>
      </c>
      <c r="DD77" s="182" t="str">
        <f>IF($S77="","",$S77)</f>
        <v/>
      </c>
      <c r="DE77" s="182" t="str">
        <f>IF($W77="","",$W77)</f>
        <v/>
      </c>
      <c r="DF77" s="182" t="str">
        <f>IF($AA77="","",$AA77)</f>
        <v/>
      </c>
      <c r="DG77" s="182" t="str">
        <f>IF($AE77="","",$AE77)</f>
        <v/>
      </c>
      <c r="DH77" s="182" t="str">
        <f>IF($AI77="","",$AI77)</f>
        <v/>
      </c>
      <c r="DI77" s="182" t="str">
        <f>IF($AM77="","",$AM77)</f>
        <v/>
      </c>
      <c r="DJ77" s="182" t="str">
        <f>IF($AQ77="","",$AQ77)</f>
        <v/>
      </c>
      <c r="DK77" s="182" t="str">
        <f>IF($AU77="","",$AU77)</f>
        <v/>
      </c>
      <c r="DL77" s="536" t="str">
        <f>IF($AY77="","",$AY77)</f>
        <v/>
      </c>
      <c r="DM77" s="533" t="str">
        <f>IF($H77&gt;=$J77,$I77,$K77)</f>
        <v/>
      </c>
      <c r="DN77" s="521" t="str">
        <f>IF($L77&gt;=$N77,$M77,$O77)</f>
        <v/>
      </c>
      <c r="DO77" s="521" t="str">
        <f>IF($P77&gt;=$R77,$Q77,$S77)</f>
        <v/>
      </c>
      <c r="DP77" s="521" t="str">
        <f>IF($T77&gt;=$V77,$U77,$W77)</f>
        <v/>
      </c>
      <c r="DQ77" s="521" t="str">
        <f>IF($X77&gt;=$Z77,$Y77,$AA77)</f>
        <v/>
      </c>
      <c r="DR77" s="521" t="str">
        <f>IF($AB77&gt;=$AD77,$AC77,$AE77)</f>
        <v/>
      </c>
      <c r="DS77" s="521" t="str">
        <f>IF($AF77&gt;=$AH77,$AG77,$AI77)</f>
        <v/>
      </c>
      <c r="DT77" s="521" t="str">
        <f>IF($AJ77&gt;=$AL77,$AK77,$AM77)</f>
        <v/>
      </c>
      <c r="DU77" s="521" t="str">
        <f>IF($AN77&gt;=$AP77,$AO77,$AQ77)</f>
        <v/>
      </c>
      <c r="DV77" s="521" t="str">
        <f>IF($AR77&gt;=$AT77,$AS77,$AU77)</f>
        <v/>
      </c>
      <c r="DW77" s="521" t="str">
        <f>IF($AV77&gt;=$AX77,$AW77,$AY77)</f>
        <v/>
      </c>
      <c r="DX77" s="538" t="str">
        <f>IF(COUNT($DB77:$DL77)=0,"",ROUND(SUMPRODUCT($DM77:$DW77,$DM$7:$DW$7)/(SUM($DM$7:$DW$7)-SUMIF($DM77:$DW77,"",$DM$7:$DW$7)),2))</f>
        <v/>
      </c>
      <c r="DY77" s="540" t="str">
        <f t="shared" si="76"/>
        <v/>
      </c>
      <c r="DZ77" s="540" t="str">
        <f t="shared" si="77"/>
        <v/>
      </c>
      <c r="EA77" s="540" t="str">
        <f t="shared" si="78"/>
        <v/>
      </c>
      <c r="EB77" s="540" t="str">
        <f t="shared" si="79"/>
        <v/>
      </c>
      <c r="EC77" s="540" t="str">
        <f t="shared" si="80"/>
        <v/>
      </c>
      <c r="ED77" s="540" t="str">
        <f t="shared" si="81"/>
        <v/>
      </c>
      <c r="EE77" s="540" t="str">
        <f t="shared" si="82"/>
        <v/>
      </c>
      <c r="EF77" s="540" t="str">
        <f t="shared" si="83"/>
        <v/>
      </c>
      <c r="EG77" s="540" t="str">
        <f t="shared" si="84"/>
        <v/>
      </c>
      <c r="EH77" s="540" t="str">
        <f t="shared" si="85"/>
        <v/>
      </c>
      <c r="EI77" s="540" t="str">
        <f t="shared" si="86"/>
        <v/>
      </c>
      <c r="EJ77" s="545" t="str">
        <f t="shared" si="98"/>
        <v/>
      </c>
      <c r="EK77" s="723" t="str">
        <f>IF($DX77="",$CO77,$DX77)</f>
        <v/>
      </c>
      <c r="EL77" s="490" t="str">
        <f>IF(B77="","",IF(ISNA(VLOOKUP($B77,'TH-CANHBAO-KQHT-13-14'!$B$2:$I$936,8,0)&lt;&gt;0),VLOOKUP($B77,'TH-CANHBAO-KQHT-13-14'!$B$2:$I$936,8,0),IF(VLOOKUP($B77,'TH-CANHBAO-KQHT-13-14'!$B$2:$I$936,8,0)=0,"",VLOOKUP($B77,'TH-CANHBAO-KQHT-13-14'!$B$2:$I$936,8,0))))</f>
        <v/>
      </c>
      <c r="EM77" s="490" t="str">
        <f>IF($B77="","",IF(ISNA(VLOOKUP($B77,'TH-CANHBAO-KQHT-13-14'!$B$2:$J$936,9,0)&lt;&gt;0),VLOOKUP($B77,'TH-CANHBAO-KQHT-13-14'!$B$2:$J$936,8,0),IF(VLOOKUP($B77,'TH-CANHBAO-KQHT-13-14'!$B$2:$J$936,9,0)=0,"",VLOOKUP($B77,'TH-CANHBAO-KQHT-13-14'!$B$2:$J$936,9,0))))</f>
        <v/>
      </c>
      <c r="EN77" s="490" t="str">
        <f>IF($B77="","",IF($B77=HKI!$B76,HKI!$BF76,""))</f>
        <v/>
      </c>
      <c r="EO77" s="490" t="str">
        <f>IF($B77="","",$BF77)</f>
        <v/>
      </c>
      <c r="ES77" s="190"/>
    </row>
    <row r="78" spans="1:149" s="211" customFormat="1" ht="30" customHeight="1">
      <c r="A78" s="774" t="str">
        <f>IF($B78="","",SUBTOTAL(3,$B$11:B78))</f>
        <v/>
      </c>
      <c r="B78" s="777"/>
      <c r="C78" s="176" t="str">
        <f>IF($B78="","",VLOOKUP($B78,'DS LOP HKII'!$B$2:$D$936,2,0))</f>
        <v/>
      </c>
      <c r="D78" s="177" t="str">
        <f>IF($B78="","",VLOOKUP($B78,'DS LOP HKII'!$B$2:$D$936,3,0))</f>
        <v/>
      </c>
      <c r="E78" s="178"/>
      <c r="F78" s="179"/>
      <c r="G78" s="180"/>
      <c r="H78" s="181" t="str">
        <f>IF(OR($H$6="",$H$7=""),"",IF($B78="","",IF(ISNA(VLOOKUP($B78,'LT01'!$B$11:$M$80,12,FALSE)),"",IF(VLOOKUP($B78,'LT01'!$B$11:$M$80,12,FALSE)="","",VLOOKUP($B78,'LT01'!$B$11:$M$80,12,FALSE)))))</f>
        <v/>
      </c>
      <c r="I78" s="182" t="str">
        <f>IF(OR($H$6="",$H$7=""),"",IF($B78="","",IF(ISNA(VLOOKUP($B78,'LT01'!$B$11:$N$80,13,FALSE)),"",VLOOKUP($B78,'LT01'!$B$11:$N$80,13,FALSE))))</f>
        <v/>
      </c>
      <c r="J78" s="183"/>
      <c r="K78" s="184" t="str">
        <f>IF(OR($H$6="",$H$7=""),"",IF($B78="","",IF(ISNA(VLOOKUP($B78,'LT01'!$B$11:$Q$80,16,FALSE)),"",IF(VLOOKUP($B78,'LT01'!$B$11:$Q$80,16,FALSE)="","",VLOOKUP($B78,'LT01'!$B$11:$Q$80,16,FALSE)))))</f>
        <v/>
      </c>
      <c r="L78" s="185" t="str">
        <f>IF(OR($L$6="",$L$7=""),"",IF($B78="","",IF(ISNA(VLOOKUP($B78,'LT02'!$B$11:$M$80,12,FALSE)),"",IF(VLOOKUP($B78,'LT02'!$B$11:$M$80,12,FALSE)="","",VLOOKUP($B78,'LT02'!$B$11:$M$80,12,FALSE)))))</f>
        <v/>
      </c>
      <c r="M78" s="182" t="str">
        <f>IF(OR($L$6="",$L$7=""),"",IF($B78="","",IF(ISNA(VLOOKUP($B78,'LT02'!$B$11:$N$80,13,FALSE)),"",VLOOKUP($B78,'LT02'!$B$11:$N$80,13,FALSE))))</f>
        <v/>
      </c>
      <c r="N78" s="183"/>
      <c r="O78" s="184" t="str">
        <f>IF(OR($L$6="",$L$7=""),"",IF($B78="","",IF(ISNA(VLOOKUP($B78,'LT02'!$B$11:$Q$80,16,FALSE)),"",VLOOKUP($B78,'LT02'!$B$11:$Q$80,16,FALSE))))</f>
        <v/>
      </c>
      <c r="P78" s="185" t="str">
        <f>IF(OR($P$6="",$P$7=""),"",IF($B78="","",IF(ISNA(VLOOKUP($B78,'LT03'!$B$11:$M$80,12,FALSE)),"",IF(VLOOKUP($B78,'LT03'!$B$11:$M$80,12,FALSE)="","",VLOOKUP($B78,'LT03'!$B$11:$M$80,12,FALSE)))))</f>
        <v/>
      </c>
      <c r="Q78" s="182" t="str">
        <f>IF(OR($P$6="",$P$7=""),"",IF($B78="","",IF(ISNA(VLOOKUP($B78,'LT03'!$B$11:$N$80,13,FALSE)),"",VLOOKUP($B78,'LT03'!$B$11:$N$80,13,FALSE))))</f>
        <v/>
      </c>
      <c r="R78" s="183"/>
      <c r="S78" s="184" t="str">
        <f>IF(OR($P$6="",$P$7=""),"",IF($B78="","",IF(ISNA(VLOOKUP($B78,'LT03'!$B$11:$Q$80,16,FALSE)),"",VLOOKUP($B78,'LT03'!$B$11:$Q$80,16,FALSE))))</f>
        <v/>
      </c>
      <c r="T78" s="185" t="str">
        <f>IF(OR($T$6="",$T$7=""),"",IF($B78="","",IF(ISNA(VLOOKUP($B78,'LT04'!$B$11:$M$80,12,FALSE)),"",IF(VLOOKUP($B78,'LT04'!$B$11:$M$80,12,FALSE)="","",VLOOKUP($B78,'LT04'!$B$11:$M$80,12,FALSE)))))</f>
        <v/>
      </c>
      <c r="U78" s="182" t="str">
        <f>IF(OR($T$6="",$T$7=""),"",IF($B78="","",IF(ISNA(VLOOKUP($B78,'LT04'!$B$11:$N$80,13,FALSE)),"",VLOOKUP($B78,'LT04'!$B$11:$N$80,13,FALSE))))</f>
        <v/>
      </c>
      <c r="V78" s="183"/>
      <c r="W78" s="184" t="str">
        <f>IF(OR($T$6="",$T$7=""),"",IF($B78="","",IF(ISNA(VLOOKUP($B78,'LT04'!$B$11:$Q$80,16,FALSE)),"",VLOOKUP($B78,'LT04'!$B$11:$Q$80,16,FALSE))))</f>
        <v/>
      </c>
      <c r="X78" s="185" t="str">
        <f>IF(OR($X$6="",$X$7=""),"",IF($B78="","",IF(ISNA(VLOOKUP($B78,'LT05'!$B$11:$M$80,12,FALSE)),"",IF(VLOOKUP($B78,'LT05'!$B$11:$M$80,12,FALSE)="","",VLOOKUP($B78,'LT05'!$B$11:$M$80,12,FALSE)))))</f>
        <v/>
      </c>
      <c r="Y78" s="182" t="str">
        <f>IF(OR($X$6="",$X$7=""),"",IF($B78="","",IF(ISNA(VLOOKUP($B78,'LT05'!$B$11:$N$80,13,FALSE)),"",VLOOKUP($B78,'LT05'!$B$11:$N$80,13,FALSE))))</f>
        <v/>
      </c>
      <c r="Z78" s="183"/>
      <c r="AA78" s="184" t="str">
        <f>IF(OR($X$6="",$X$7=""),"",IF($B78="","",IF(ISNA(VLOOKUP($B78,'LT05'!$B$11:$Q$80,16,FALSE)),"",VLOOKUP($B78,'LT05'!$B$11:$Q$80,16,FALSE))))</f>
        <v/>
      </c>
      <c r="AB78" s="185" t="str">
        <f>IF(OR($AB$6="",$AB$7=""),"",IF($B78="","",IF(ISNA(VLOOKUP($B78,'LT06'!$B$11:$M$80,12,FALSE)),"",IF(VLOOKUP($B78,'LT06'!$B$11:$M$80,12,FALSE)="","",VLOOKUP($B78,'LT06'!$B$11:$M$80,12,FALSE)))))</f>
        <v/>
      </c>
      <c r="AC78" s="182" t="str">
        <f>IF(OR($AB$6="",$AB$7=""),"",IF($B78="","",IF(ISNA(VLOOKUP($B78,'LT06'!$B$11:$N$80,13,FALSE)),"",VLOOKUP($B78,'LT06'!$B$11:$N$80,13,FALSE))))</f>
        <v/>
      </c>
      <c r="AD78" s="183"/>
      <c r="AE78" s="184" t="str">
        <f>IF(OR($AB$6="",$AB$7=""),"",IF($B78="","",IF(ISNA(VLOOKUP($B78,'LT06'!$B$11:$Q$80,16,FALSE)),"",VLOOKUP($B78,'LT06'!$B$11:$Q$80,16,FALSE))))</f>
        <v/>
      </c>
      <c r="AF78" s="185" t="str">
        <f>IF(OR($AF$6="",$AF$7=""),"",IF($B78="","",IF(ISNA(VLOOKUP($B78,'LT07'!$B$11:$M$80,12,FALSE)),"",IF(VLOOKUP($B78,'LT07'!$B$11:$M$80,12,FALSE)="","",VLOOKUP($B78,'LT07'!$B$11:$M$80,12,FALSE)))))</f>
        <v/>
      </c>
      <c r="AG78" s="182" t="str">
        <f>IF(OR($AF$6="",$AF$7=""),"",IF($B78="","",IF(ISNA(VLOOKUP($B78,'LT07'!$B$11:$N$80,13,FALSE)),"",VLOOKUP($B78,'LT07'!$B$11:$N$80,13,FALSE))))</f>
        <v/>
      </c>
      <c r="AH78" s="183"/>
      <c r="AI78" s="184" t="str">
        <f>IF(OR($AF$6="",$AF$7=""),"",IF($B78="","",IF(ISNA(VLOOKUP($B78,'LT07'!$B$11:$Q$80,16,FALSE)),"",VLOOKUP($B78,'LT07'!$B$11:$Q$80,16,FALSE))))</f>
        <v/>
      </c>
      <c r="AJ78" s="720"/>
      <c r="AK78" s="182" t="str">
        <f>IF(OR($AJ$6="",$AJ$7=""),"",IF($B78="","",IF(ISNA(VLOOKUP($B78,'DO AN'!$B$11:$L$80,11,FALSE)),"",IF(VLOOKUP($B78,'DO AN'!$B$11:$L$80,11,FALSE)="","",VLOOKUP($B78,'DO AN'!$B$11:$L$80,11,FALSE)))))</f>
        <v/>
      </c>
      <c r="AL78" s="183"/>
      <c r="AM78" s="719"/>
      <c r="AN78" s="720"/>
      <c r="AO78" s="182" t="str">
        <f>IF(OR($AN$6="",$AN$7=""),"",IF($B78="","",IF(ISNA(VLOOKUP($B78,'TH01'!$B$11:$O$80,14,FALSE)),"",VLOOKUP($B78,'TH01'!$B$11:$O$80,14,FALSE))))</f>
        <v/>
      </c>
      <c r="AP78" s="183"/>
      <c r="AQ78" s="719"/>
      <c r="AR78" s="720"/>
      <c r="AS78" s="182" t="str">
        <f>IF(OR($AR$6="",$AR$7=""),"",IF($B78="","",IF(ISNA(VLOOKUP($B78,'TH02'!$B$11:$O$80,14,FALSE)),"",VLOOKUP($B78,'TH02'!$B$11:$O$80,14,FALSE))))</f>
        <v/>
      </c>
      <c r="AT78" s="183"/>
      <c r="AU78" s="719"/>
      <c r="AV78" s="720"/>
      <c r="AW78" s="182" t="str">
        <f>IF(OR($AV$6="",$AV$7=""),"",IF($B78="","",IF(ISNA(VLOOKUP($B78,'TH03'!$B$11:$O$80,14,FALSE)),"",VLOOKUP($B78,'TH03'!$B$11:$O$80,14,FALSE))))</f>
        <v/>
      </c>
      <c r="AX78" s="183"/>
      <c r="AY78" s="719"/>
      <c r="AZ78" s="186" t="str">
        <f>$CO78</f>
        <v/>
      </c>
      <c r="BA78" s="186" t="str">
        <f>$DX78</f>
        <v/>
      </c>
      <c r="BB78" s="187"/>
      <c r="BC78" s="188" t="str">
        <f>IF($AZ78="","",IF($B78="","",IF($AZ78&lt;4,"Kém",IF($AZ78&lt;5.5,"TB Yếu",IF($AZ78&lt;7,"T.Bình",IF($AZ78&lt;8,"Khá",IF($AZ78&lt;9,"Giỏi","SX")))))))</f>
        <v/>
      </c>
      <c r="BD78" s="188" t="str">
        <f>IF($BA78="","",IF($B78="","",IF($BA78&lt;4,"Kém",IF($BA78&lt;5.5,"TB Yếu",IF($BA78&lt;7,"T.Bình",IF($BA78&lt;8,"Khá",IF($BA78&lt;9,"Giỏi","SX")))))))</f>
        <v/>
      </c>
      <c r="BE78" s="188" t="str">
        <f>IF(AND(BG78&gt;15,AZ78&gt;=7,BB78&gt;=70,ISBLANK(BP78)=TRUE,BQ78=0,CC78=0,COUNT(BR78:CB78)&gt;0,COUNT(CD78:CN78)&gt;0),"Xét KT&amp;HB","")</f>
        <v/>
      </c>
      <c r="BF78" s="186" t="str">
        <f t="shared" si="94"/>
        <v/>
      </c>
      <c r="BG78" s="548" t="str">
        <f t="shared" si="95"/>
        <v/>
      </c>
      <c r="BH78" s="188" t="str">
        <f t="shared" si="96"/>
        <v/>
      </c>
      <c r="BI78" s="188" t="str">
        <f>IF(AND($BA78="",$B78=""),"",SUMIF($DM78:$DW78,"&gt;=4",$DM$7:$DW$7))</f>
        <v/>
      </c>
      <c r="BJ78" s="188" t="str">
        <f>IF(AND($BA78="",$B78=""),"",SUMIF($DM78:$DW78,"&lt;4",$DM$7:$DW$7))</f>
        <v/>
      </c>
      <c r="BK78" s="186" t="str">
        <f>IF($DA78="","",$DA78)</f>
        <v/>
      </c>
      <c r="BL78" s="186" t="str">
        <f>IF($B78="","",IF($BK78&gt;=5.5,"BT","Yếu"))</f>
        <v/>
      </c>
      <c r="BM78" s="186" t="str">
        <f>IF($EJ78="","",$EJ78)</f>
        <v/>
      </c>
      <c r="BN78" s="186" t="str">
        <f>IF($B78="","",IF($BM78&gt;=5.5,"BT","Yếu"))</f>
        <v/>
      </c>
      <c r="BO78" s="551" t="str">
        <f>IF(COUNTBLANK($EL78:$EO78)&lt;=1,"Buộc thôi học","")</f>
        <v/>
      </c>
      <c r="BP78" s="187"/>
      <c r="BQ78" s="691" t="str">
        <f>IF(COUNT($BR78:$CB78)=0,"",COUNTIF($BR78:$CB78,"&lt;5"))</f>
        <v/>
      </c>
      <c r="BR78" s="521" t="str">
        <f>$H78</f>
        <v/>
      </c>
      <c r="BS78" s="521" t="str">
        <f>$L78</f>
        <v/>
      </c>
      <c r="BT78" s="521" t="str">
        <f>$P78</f>
        <v/>
      </c>
      <c r="BU78" s="521" t="str">
        <f>$T78</f>
        <v/>
      </c>
      <c r="BV78" s="521" t="str">
        <f>$X78</f>
        <v/>
      </c>
      <c r="BW78" s="521" t="str">
        <f>$AB78</f>
        <v/>
      </c>
      <c r="BX78" s="521" t="str">
        <f>$AF78</f>
        <v/>
      </c>
      <c r="BY78" s="521" t="str">
        <f>$AK78</f>
        <v/>
      </c>
      <c r="BZ78" s="521" t="str">
        <f>$AO78</f>
        <v/>
      </c>
      <c r="CA78" s="521" t="str">
        <f>$AS78</f>
        <v/>
      </c>
      <c r="CB78" s="521" t="str">
        <f>$AW78</f>
        <v/>
      </c>
      <c r="CC78" s="522" t="str">
        <f>IF(COUNT($CD78:$CN78)=0,"",COUNTIF($CD78:$CN78,"&lt;4"))</f>
        <v/>
      </c>
      <c r="CD78" s="521" t="str">
        <f>$I78</f>
        <v/>
      </c>
      <c r="CE78" s="521" t="str">
        <f>$M78</f>
        <v/>
      </c>
      <c r="CF78" s="521" t="str">
        <f>$Q78</f>
        <v/>
      </c>
      <c r="CG78" s="521" t="str">
        <f>$U78</f>
        <v/>
      </c>
      <c r="CH78" s="521" t="str">
        <f>$Y78</f>
        <v/>
      </c>
      <c r="CI78" s="521" t="str">
        <f>$AC78</f>
        <v/>
      </c>
      <c r="CJ78" s="521" t="str">
        <f>$AG78</f>
        <v/>
      </c>
      <c r="CK78" s="521" t="str">
        <f>$AK78</f>
        <v/>
      </c>
      <c r="CL78" s="521" t="str">
        <f>$AO78</f>
        <v/>
      </c>
      <c r="CM78" s="521" t="str">
        <f>$AS78</f>
        <v/>
      </c>
      <c r="CN78" s="521" t="str">
        <f>$AW78</f>
        <v/>
      </c>
      <c r="CO78" s="523" t="str">
        <f>IF(COUNT($CD78:$CN78)=0,"",ROUND(SUMPRODUCT($CD78:$CN78,$CD$7:$CN$7)/(SUM($CD$7:$CN$7)-SUMIF($CD78:$CN78,"",$CD$7:$CN$7)),2))</f>
        <v/>
      </c>
      <c r="CP78" s="524" t="str">
        <f>IF($CD78&lt;4,"",$CD78)</f>
        <v/>
      </c>
      <c r="CQ78" s="524" t="str">
        <f>IF($CE78&lt;4,"",$CE78)</f>
        <v/>
      </c>
      <c r="CR78" s="524" t="str">
        <f>IF($CF78&lt;4,"",$CF78)</f>
        <v/>
      </c>
      <c r="CS78" s="524" t="str">
        <f>IF($CG78&lt;4,"",$CG78)</f>
        <v/>
      </c>
      <c r="CT78" s="524" t="str">
        <f>IF($CH78&lt;4,"",$CH78)</f>
        <v/>
      </c>
      <c r="CU78" s="524" t="str">
        <f>IF($CI78&lt;4,"",$CI78)</f>
        <v/>
      </c>
      <c r="CV78" s="524" t="str">
        <f>IF($CJ78&lt;4,"",$CJ78)</f>
        <v/>
      </c>
      <c r="CW78" s="524" t="str">
        <f>IF($CK78&lt;4,"",$CK78)</f>
        <v/>
      </c>
      <c r="CX78" s="524" t="str">
        <f>IF($CL78&lt;4,"",$CL78)</f>
        <v/>
      </c>
      <c r="CY78" s="524" t="str">
        <f>IF($CM78&lt;4,"",$CM78)</f>
        <v/>
      </c>
      <c r="CZ78" s="524" t="str">
        <f>IF($CN78&lt;4,"",$CN78)</f>
        <v/>
      </c>
      <c r="DA78" s="525" t="str">
        <f t="shared" si="97"/>
        <v/>
      </c>
      <c r="DB78" s="182" t="str">
        <f>IF($K78="","",$K78)</f>
        <v/>
      </c>
      <c r="DC78" s="182" t="str">
        <f>IF($O78="","",$O78)</f>
        <v/>
      </c>
      <c r="DD78" s="182" t="str">
        <f>IF($S78="","",$S78)</f>
        <v/>
      </c>
      <c r="DE78" s="182" t="str">
        <f>IF($W78="","",$W78)</f>
        <v/>
      </c>
      <c r="DF78" s="182" t="str">
        <f>IF($AA78="","",$AA78)</f>
        <v/>
      </c>
      <c r="DG78" s="182" t="str">
        <f>IF($AE78="","",$AE78)</f>
        <v/>
      </c>
      <c r="DH78" s="182" t="str">
        <f>IF($AI78="","",$AI78)</f>
        <v/>
      </c>
      <c r="DI78" s="182" t="str">
        <f>IF($AM78="","",$AM78)</f>
        <v/>
      </c>
      <c r="DJ78" s="182" t="str">
        <f>IF($AQ78="","",$AQ78)</f>
        <v/>
      </c>
      <c r="DK78" s="182" t="str">
        <f>IF($AU78="","",$AU78)</f>
        <v/>
      </c>
      <c r="DL78" s="536" t="str">
        <f>IF($AY78="","",$AY78)</f>
        <v/>
      </c>
      <c r="DM78" s="533" t="str">
        <f>IF($H78&gt;=$J78,$I78,$K78)</f>
        <v/>
      </c>
      <c r="DN78" s="521" t="str">
        <f>IF($L78&gt;=$N78,$M78,$O78)</f>
        <v/>
      </c>
      <c r="DO78" s="521" t="str">
        <f>IF($P78&gt;=$R78,$Q78,$S78)</f>
        <v/>
      </c>
      <c r="DP78" s="521" t="str">
        <f>IF($T78&gt;=$V78,$U78,$W78)</f>
        <v/>
      </c>
      <c r="DQ78" s="521" t="str">
        <f>IF($X78&gt;=$Z78,$Y78,$AA78)</f>
        <v/>
      </c>
      <c r="DR78" s="521" t="str">
        <f>IF($AB78&gt;=$AD78,$AC78,$AE78)</f>
        <v/>
      </c>
      <c r="DS78" s="521" t="str">
        <f>IF($AF78&gt;=$AH78,$AG78,$AI78)</f>
        <v/>
      </c>
      <c r="DT78" s="521" t="str">
        <f>IF($AJ78&gt;=$AL78,$AK78,$AM78)</f>
        <v/>
      </c>
      <c r="DU78" s="521" t="str">
        <f>IF($AN78&gt;=$AP78,$AO78,$AQ78)</f>
        <v/>
      </c>
      <c r="DV78" s="521" t="str">
        <f>IF($AR78&gt;=$AT78,$AS78,$AU78)</f>
        <v/>
      </c>
      <c r="DW78" s="521" t="str">
        <f>IF($AV78&gt;=$AX78,$AW78,$AY78)</f>
        <v/>
      </c>
      <c r="DX78" s="538" t="str">
        <f>IF(COUNT($DB78:$DL78)=0,"",ROUND(SUMPRODUCT($DM78:$DW78,$DM$7:$DW$7)/(SUM($DM$7:$DW$7)-SUMIF($DM78:$DW78,"",$DM$7:$DW$7)),2))</f>
        <v/>
      </c>
      <c r="DY78" s="540" t="str">
        <f t="shared" si="76"/>
        <v/>
      </c>
      <c r="DZ78" s="540" t="str">
        <f t="shared" si="77"/>
        <v/>
      </c>
      <c r="EA78" s="540" t="str">
        <f t="shared" si="78"/>
        <v/>
      </c>
      <c r="EB78" s="540" t="str">
        <f t="shared" si="79"/>
        <v/>
      </c>
      <c r="EC78" s="540" t="str">
        <f t="shared" si="80"/>
        <v/>
      </c>
      <c r="ED78" s="540" t="str">
        <f t="shared" si="81"/>
        <v/>
      </c>
      <c r="EE78" s="540" t="str">
        <f t="shared" si="82"/>
        <v/>
      </c>
      <c r="EF78" s="540" t="str">
        <f t="shared" si="83"/>
        <v/>
      </c>
      <c r="EG78" s="540" t="str">
        <f t="shared" si="84"/>
        <v/>
      </c>
      <c r="EH78" s="540" t="str">
        <f t="shared" si="85"/>
        <v/>
      </c>
      <c r="EI78" s="540" t="str">
        <f t="shared" si="86"/>
        <v/>
      </c>
      <c r="EJ78" s="545" t="str">
        <f t="shared" si="98"/>
        <v/>
      </c>
      <c r="EK78" s="723" t="str">
        <f>IF($DX78="",$CO78,$DX78)</f>
        <v/>
      </c>
      <c r="EL78" s="490" t="str">
        <f>IF(B78="","",IF(ISNA(VLOOKUP($B78,'TH-CANHBAO-KQHT-13-14'!$B$2:$I$936,8,0)&lt;&gt;0),VLOOKUP($B78,'TH-CANHBAO-KQHT-13-14'!$B$2:$I$936,8,0),IF(VLOOKUP($B78,'TH-CANHBAO-KQHT-13-14'!$B$2:$I$936,8,0)=0,"",VLOOKUP($B78,'TH-CANHBAO-KQHT-13-14'!$B$2:$I$936,8,0))))</f>
        <v/>
      </c>
      <c r="EM78" s="490" t="str">
        <f>IF($B78="","",IF(ISNA(VLOOKUP($B78,'TH-CANHBAO-KQHT-13-14'!$B$2:$J$936,9,0)&lt;&gt;0),VLOOKUP($B78,'TH-CANHBAO-KQHT-13-14'!$B$2:$J$936,8,0),IF(VLOOKUP($B78,'TH-CANHBAO-KQHT-13-14'!$B$2:$J$936,9,0)=0,"",VLOOKUP($B78,'TH-CANHBAO-KQHT-13-14'!$B$2:$J$936,9,0))))</f>
        <v/>
      </c>
      <c r="EN78" s="490" t="str">
        <f>IF($B78="","",IF($B78=HKI!$B77,HKI!$BF77,""))</f>
        <v/>
      </c>
      <c r="EO78" s="490" t="str">
        <f>IF($B78="","",$BF78)</f>
        <v/>
      </c>
      <c r="ES78" s="190"/>
    </row>
    <row r="79" spans="1:149" s="211" customFormat="1" ht="30" customHeight="1">
      <c r="A79" s="774" t="str">
        <f>IF($B79="","",SUBTOTAL(3,$B$11:B79))</f>
        <v/>
      </c>
      <c r="B79" s="777"/>
      <c r="C79" s="176" t="str">
        <f>IF($B79="","",VLOOKUP($B79,'DS LOP HKII'!$B$2:$D$936,2,0))</f>
        <v/>
      </c>
      <c r="D79" s="177" t="str">
        <f>IF($B79="","",VLOOKUP($B79,'DS LOP HKII'!$B$2:$D$936,3,0))</f>
        <v/>
      </c>
      <c r="E79" s="178"/>
      <c r="F79" s="179"/>
      <c r="G79" s="180"/>
      <c r="H79" s="181" t="str">
        <f>IF(OR($H$6="",$H$7=""),"",IF($B79="","",IF(ISNA(VLOOKUP($B79,'LT01'!$B$11:$M$80,12,FALSE)),"",IF(VLOOKUP($B79,'LT01'!$B$11:$M$80,12,FALSE)="","",VLOOKUP($B79,'LT01'!$B$11:$M$80,12,FALSE)))))</f>
        <v/>
      </c>
      <c r="I79" s="182" t="str">
        <f>IF(OR($H$6="",$H$7=""),"",IF($B79="","",IF(ISNA(VLOOKUP($B79,'LT01'!$B$11:$N$80,13,FALSE)),"",VLOOKUP($B79,'LT01'!$B$11:$N$80,13,FALSE))))</f>
        <v/>
      </c>
      <c r="J79" s="183"/>
      <c r="K79" s="184" t="str">
        <f>IF(OR($H$6="",$H$7=""),"",IF($B79="","",IF(ISNA(VLOOKUP($B79,'LT01'!$B$11:$Q$80,16,FALSE)),"",IF(VLOOKUP($B79,'LT01'!$B$11:$Q$80,16,FALSE)="","",VLOOKUP($B79,'LT01'!$B$11:$Q$80,16,FALSE)))))</f>
        <v/>
      </c>
      <c r="L79" s="185" t="str">
        <f>IF(OR($L$6="",$L$7=""),"",IF($B79="","",IF(ISNA(VLOOKUP($B79,'LT02'!$B$11:$M$80,12,FALSE)),"",IF(VLOOKUP($B79,'LT02'!$B$11:$M$80,12,FALSE)="","",VLOOKUP($B79,'LT02'!$B$11:$M$80,12,FALSE)))))</f>
        <v/>
      </c>
      <c r="M79" s="182" t="str">
        <f>IF(OR($L$6="",$L$7=""),"",IF($B79="","",IF(ISNA(VLOOKUP($B79,'LT02'!$B$11:$N$80,13,FALSE)),"",VLOOKUP($B79,'LT02'!$B$11:$N$80,13,FALSE))))</f>
        <v/>
      </c>
      <c r="N79" s="183"/>
      <c r="O79" s="184" t="str">
        <f>IF(OR($L$6="",$L$7=""),"",IF($B79="","",IF(ISNA(VLOOKUP($B79,'LT02'!$B$11:$Q$80,16,FALSE)),"",VLOOKUP($B79,'LT02'!$B$11:$Q$80,16,FALSE))))</f>
        <v/>
      </c>
      <c r="P79" s="185" t="str">
        <f>IF(OR($P$6="",$P$7=""),"",IF($B79="","",IF(ISNA(VLOOKUP($B79,'LT03'!$B$11:$M$80,12,FALSE)),"",IF(VLOOKUP($B79,'LT03'!$B$11:$M$80,12,FALSE)="","",VLOOKUP($B79,'LT03'!$B$11:$M$80,12,FALSE)))))</f>
        <v/>
      </c>
      <c r="Q79" s="182" t="str">
        <f>IF(OR($P$6="",$P$7=""),"",IF($B79="","",IF(ISNA(VLOOKUP($B79,'LT03'!$B$11:$N$80,13,FALSE)),"",VLOOKUP($B79,'LT03'!$B$11:$N$80,13,FALSE))))</f>
        <v/>
      </c>
      <c r="R79" s="183"/>
      <c r="S79" s="184" t="str">
        <f>IF(OR($P$6="",$P$7=""),"",IF($B79="","",IF(ISNA(VLOOKUP($B79,'LT03'!$B$11:$Q$80,16,FALSE)),"",VLOOKUP($B79,'LT03'!$B$11:$Q$80,16,FALSE))))</f>
        <v/>
      </c>
      <c r="T79" s="185" t="str">
        <f>IF(OR($T$6="",$T$7=""),"",IF($B79="","",IF(ISNA(VLOOKUP($B79,'LT04'!$B$11:$M$80,12,FALSE)),"",IF(VLOOKUP($B79,'LT04'!$B$11:$M$80,12,FALSE)="","",VLOOKUP($B79,'LT04'!$B$11:$M$80,12,FALSE)))))</f>
        <v/>
      </c>
      <c r="U79" s="182" t="str">
        <f>IF(OR($T$6="",$T$7=""),"",IF($B79="","",IF(ISNA(VLOOKUP($B79,'LT04'!$B$11:$N$80,13,FALSE)),"",VLOOKUP($B79,'LT04'!$B$11:$N$80,13,FALSE))))</f>
        <v/>
      </c>
      <c r="V79" s="183"/>
      <c r="W79" s="184" t="str">
        <f>IF(OR($T$6="",$T$7=""),"",IF($B79="","",IF(ISNA(VLOOKUP($B79,'LT04'!$B$11:$Q$80,16,FALSE)),"",VLOOKUP($B79,'LT04'!$B$11:$Q$80,16,FALSE))))</f>
        <v/>
      </c>
      <c r="X79" s="185" t="str">
        <f>IF(OR($X$6="",$X$7=""),"",IF($B79="","",IF(ISNA(VLOOKUP($B79,'LT05'!$B$11:$M$80,12,FALSE)),"",IF(VLOOKUP($B79,'LT05'!$B$11:$M$80,12,FALSE)="","",VLOOKUP($B79,'LT05'!$B$11:$M$80,12,FALSE)))))</f>
        <v/>
      </c>
      <c r="Y79" s="182" t="str">
        <f>IF(OR($X$6="",$X$7=""),"",IF($B79="","",IF(ISNA(VLOOKUP($B79,'LT05'!$B$11:$N$80,13,FALSE)),"",VLOOKUP($B79,'LT05'!$B$11:$N$80,13,FALSE))))</f>
        <v/>
      </c>
      <c r="Z79" s="183"/>
      <c r="AA79" s="184" t="str">
        <f>IF(OR($X$6="",$X$7=""),"",IF($B79="","",IF(ISNA(VLOOKUP($B79,'LT05'!$B$11:$Q$80,16,FALSE)),"",VLOOKUP($B79,'LT05'!$B$11:$Q$80,16,FALSE))))</f>
        <v/>
      </c>
      <c r="AB79" s="185" t="str">
        <f>IF(OR($AB$6="",$AB$7=""),"",IF($B79="","",IF(ISNA(VLOOKUP($B79,'LT06'!$B$11:$M$80,12,FALSE)),"",IF(VLOOKUP($B79,'LT06'!$B$11:$M$80,12,FALSE)="","",VLOOKUP($B79,'LT06'!$B$11:$M$80,12,FALSE)))))</f>
        <v/>
      </c>
      <c r="AC79" s="182" t="str">
        <f>IF(OR($AB$6="",$AB$7=""),"",IF($B79="","",IF(ISNA(VLOOKUP($B79,'LT06'!$B$11:$N$80,13,FALSE)),"",VLOOKUP($B79,'LT06'!$B$11:$N$80,13,FALSE))))</f>
        <v/>
      </c>
      <c r="AD79" s="183"/>
      <c r="AE79" s="184" t="str">
        <f>IF(OR($AB$6="",$AB$7=""),"",IF($B79="","",IF(ISNA(VLOOKUP($B79,'LT06'!$B$11:$Q$80,16,FALSE)),"",VLOOKUP($B79,'LT06'!$B$11:$Q$80,16,FALSE))))</f>
        <v/>
      </c>
      <c r="AF79" s="185" t="str">
        <f>IF(OR($AF$6="",$AF$7=""),"",IF($B79="","",IF(ISNA(VLOOKUP($B79,'LT07'!$B$11:$M$80,12,FALSE)),"",IF(VLOOKUP($B79,'LT07'!$B$11:$M$80,12,FALSE)="","",VLOOKUP($B79,'LT07'!$B$11:$M$80,12,FALSE)))))</f>
        <v/>
      </c>
      <c r="AG79" s="182" t="str">
        <f>IF(OR($AF$6="",$AF$7=""),"",IF($B79="","",IF(ISNA(VLOOKUP($B79,'LT07'!$B$11:$N$80,13,FALSE)),"",VLOOKUP($B79,'LT07'!$B$11:$N$80,13,FALSE))))</f>
        <v/>
      </c>
      <c r="AH79" s="183"/>
      <c r="AI79" s="184" t="str">
        <f>IF(OR($AF$6="",$AF$7=""),"",IF($B79="","",IF(ISNA(VLOOKUP($B79,'LT07'!$B$11:$Q$80,16,FALSE)),"",VLOOKUP($B79,'LT07'!$B$11:$Q$80,16,FALSE))))</f>
        <v/>
      </c>
      <c r="AJ79" s="720"/>
      <c r="AK79" s="182" t="str">
        <f>IF(OR($AJ$6="",$AJ$7=""),"",IF($B79="","",IF(ISNA(VLOOKUP($B79,'DO AN'!$B$11:$L$80,11,FALSE)),"",IF(VLOOKUP($B79,'DO AN'!$B$11:$L$80,11,FALSE)="","",VLOOKUP($B79,'DO AN'!$B$11:$L$80,11,FALSE)))))</f>
        <v/>
      </c>
      <c r="AL79" s="183"/>
      <c r="AM79" s="719"/>
      <c r="AN79" s="720"/>
      <c r="AO79" s="182" t="str">
        <f>IF(OR($AN$6="",$AN$7=""),"",IF($B79="","",IF(ISNA(VLOOKUP($B79,'TH01'!$B$11:$O$80,14,FALSE)),"",VLOOKUP($B79,'TH01'!$B$11:$O$80,14,FALSE))))</f>
        <v/>
      </c>
      <c r="AP79" s="183"/>
      <c r="AQ79" s="719"/>
      <c r="AR79" s="720"/>
      <c r="AS79" s="182" t="str">
        <f>IF(OR($AR$6="",$AR$7=""),"",IF($B79="","",IF(ISNA(VLOOKUP($B79,'TH02'!$B$11:$O$80,14,FALSE)),"",VLOOKUP($B79,'TH02'!$B$11:$O$80,14,FALSE))))</f>
        <v/>
      </c>
      <c r="AT79" s="183"/>
      <c r="AU79" s="719"/>
      <c r="AV79" s="720"/>
      <c r="AW79" s="182" t="str">
        <f>IF(OR($AV$6="",$AV$7=""),"",IF($B79="","",IF(ISNA(VLOOKUP($B79,'TH03'!$B$11:$O$80,14,FALSE)),"",VLOOKUP($B79,'TH03'!$B$11:$O$80,14,FALSE))))</f>
        <v/>
      </c>
      <c r="AX79" s="183"/>
      <c r="AY79" s="719"/>
      <c r="AZ79" s="186" t="str">
        <f>$CO79</f>
        <v/>
      </c>
      <c r="BA79" s="186" t="str">
        <f>$DX79</f>
        <v/>
      </c>
      <c r="BB79" s="187"/>
      <c r="BC79" s="188" t="str">
        <f>IF($AZ79="","",IF($B79="","",IF($AZ79&lt;4,"Kém",IF($AZ79&lt;5.5,"TB Yếu",IF($AZ79&lt;7,"T.Bình",IF($AZ79&lt;8,"Khá",IF($AZ79&lt;9,"Giỏi","SX")))))))</f>
        <v/>
      </c>
      <c r="BD79" s="188" t="str">
        <f>IF($BA79="","",IF($B79="","",IF($BA79&lt;4,"Kém",IF($BA79&lt;5.5,"TB Yếu",IF($BA79&lt;7,"T.Bình",IF($BA79&lt;8,"Khá",IF($BA79&lt;9,"Giỏi","SX")))))))</f>
        <v/>
      </c>
      <c r="BE79" s="187"/>
      <c r="BF79" s="186" t="str">
        <f t="shared" si="94"/>
        <v/>
      </c>
      <c r="BG79" s="548" t="str">
        <f t="shared" si="95"/>
        <v/>
      </c>
      <c r="BH79" s="188" t="str">
        <f t="shared" si="96"/>
        <v/>
      </c>
      <c r="BI79" s="188" t="str">
        <f>IF(AND($BA79="",$B79=""),"",SUMIF($DM79:$DW79,"&gt;=4",$DM$7:$DW$7))</f>
        <v/>
      </c>
      <c r="BJ79" s="188" t="str">
        <f>IF(AND($BA79="",$B79=""),"",SUMIF($DM79:$DW79,"&lt;4",$DM$7:$DW$7))</f>
        <v/>
      </c>
      <c r="BK79" s="186" t="str">
        <f>IF($DA79="","",$DA79)</f>
        <v/>
      </c>
      <c r="BL79" s="186" t="str">
        <f>IF($B79="","",IF($BK79&gt;=5.5,"BT","Yếu"))</f>
        <v/>
      </c>
      <c r="BM79" s="186" t="str">
        <f>IF($EJ79="","",$EJ79)</f>
        <v/>
      </c>
      <c r="BN79" s="186" t="str">
        <f>IF($B79="","",IF($BM79&gt;=5.5,"BT","Yếu"))</f>
        <v/>
      </c>
      <c r="BO79" s="551" t="str">
        <f>IF(COUNTBLANK($EL79:$EO79)&lt;=1,"Buộc thôi học","")</f>
        <v/>
      </c>
      <c r="BP79" s="187"/>
      <c r="BQ79" s="691" t="str">
        <f>IF(COUNT($BR79:$CB79)=0,"",COUNTIF($BR79:$CB79,"&lt;5"))</f>
        <v/>
      </c>
      <c r="BR79" s="521" t="str">
        <f>$H79</f>
        <v/>
      </c>
      <c r="BS79" s="521" t="str">
        <f>$L79</f>
        <v/>
      </c>
      <c r="BT79" s="521" t="str">
        <f>$P79</f>
        <v/>
      </c>
      <c r="BU79" s="521" t="str">
        <f>$T79</f>
        <v/>
      </c>
      <c r="BV79" s="521" t="str">
        <f>$X79</f>
        <v/>
      </c>
      <c r="BW79" s="521" t="str">
        <f>$AB79</f>
        <v/>
      </c>
      <c r="BX79" s="521" t="str">
        <f>$AF79</f>
        <v/>
      </c>
      <c r="BY79" s="521" t="str">
        <f>$AK79</f>
        <v/>
      </c>
      <c r="BZ79" s="521" t="str">
        <f>$AO79</f>
        <v/>
      </c>
      <c r="CA79" s="521" t="str">
        <f>$AS79</f>
        <v/>
      </c>
      <c r="CB79" s="521" t="str">
        <f>$AW79</f>
        <v/>
      </c>
      <c r="CC79" s="522" t="str">
        <f>IF(COUNT($CD79:$CN79)=0,"",COUNTIF($CD79:$CN79,"&lt;4"))</f>
        <v/>
      </c>
      <c r="CD79" s="521" t="str">
        <f>$I79</f>
        <v/>
      </c>
      <c r="CE79" s="521" t="str">
        <f>$M79</f>
        <v/>
      </c>
      <c r="CF79" s="521" t="str">
        <f>$Q79</f>
        <v/>
      </c>
      <c r="CG79" s="521" t="str">
        <f>$U79</f>
        <v/>
      </c>
      <c r="CH79" s="521" t="str">
        <f>$Y79</f>
        <v/>
      </c>
      <c r="CI79" s="521" t="str">
        <f>$AC79</f>
        <v/>
      </c>
      <c r="CJ79" s="521" t="str">
        <f>$AG79</f>
        <v/>
      </c>
      <c r="CK79" s="521" t="str">
        <f>$AK79</f>
        <v/>
      </c>
      <c r="CL79" s="521" t="str">
        <f>$AO79</f>
        <v/>
      </c>
      <c r="CM79" s="521" t="str">
        <f>$AS79</f>
        <v/>
      </c>
      <c r="CN79" s="521" t="str">
        <f>$AW79</f>
        <v/>
      </c>
      <c r="CO79" s="523" t="str">
        <f>IF(COUNT($CD79:$CN79)=0,"",ROUND(SUMPRODUCT($CD79:$CN79,$CD$7:$CN$7)/(SUM($CD$7:$CN$7)-SUMIF($CD79:$CN79,"",$CD$7:$CN$7)),2))</f>
        <v/>
      </c>
      <c r="CP79" s="524" t="str">
        <f>IF($CD79&lt;4,"",$CD79)</f>
        <v/>
      </c>
      <c r="CQ79" s="524" t="str">
        <f>IF($CE79&lt;4,"",$CE79)</f>
        <v/>
      </c>
      <c r="CR79" s="524" t="str">
        <f>IF($CF79&lt;4,"",$CF79)</f>
        <v/>
      </c>
      <c r="CS79" s="524" t="str">
        <f>IF($CG79&lt;4,"",$CG79)</f>
        <v/>
      </c>
      <c r="CT79" s="524" t="str">
        <f>IF($CH79&lt;4,"",$CH79)</f>
        <v/>
      </c>
      <c r="CU79" s="524" t="str">
        <f>IF($CI79&lt;4,"",$CI79)</f>
        <v/>
      </c>
      <c r="CV79" s="524" t="str">
        <f>IF($CJ79&lt;4,"",$CJ79)</f>
        <v/>
      </c>
      <c r="CW79" s="524" t="str">
        <f>IF($CK79&lt;4,"",$CK79)</f>
        <v/>
      </c>
      <c r="CX79" s="524" t="str">
        <f>IF($CL79&lt;4,"",$CL79)</f>
        <v/>
      </c>
      <c r="CY79" s="524" t="str">
        <f>IF($CM79&lt;4,"",$CM79)</f>
        <v/>
      </c>
      <c r="CZ79" s="524" t="str">
        <f>IF($CN79&lt;4,"",$CN79)</f>
        <v/>
      </c>
      <c r="DA79" s="525" t="str">
        <f t="shared" si="97"/>
        <v/>
      </c>
      <c r="DB79" s="182" t="str">
        <f>IF($K79="","",$K79)</f>
        <v/>
      </c>
      <c r="DC79" s="182" t="str">
        <f>IF($O79="","",$O79)</f>
        <v/>
      </c>
      <c r="DD79" s="182" t="str">
        <f>IF($S79="","",$S79)</f>
        <v/>
      </c>
      <c r="DE79" s="182" t="str">
        <f>IF($W79="","",$W79)</f>
        <v/>
      </c>
      <c r="DF79" s="182" t="str">
        <f>IF($AA79="","",$AA79)</f>
        <v/>
      </c>
      <c r="DG79" s="182" t="str">
        <f>IF($AE79="","",$AE79)</f>
        <v/>
      </c>
      <c r="DH79" s="182" t="str">
        <f>IF($AI79="","",$AI79)</f>
        <v/>
      </c>
      <c r="DI79" s="182" t="str">
        <f>IF($AM79="","",$AM79)</f>
        <v/>
      </c>
      <c r="DJ79" s="182" t="str">
        <f>IF($AQ79="","",$AQ79)</f>
        <v/>
      </c>
      <c r="DK79" s="182" t="str">
        <f>IF($AU79="","",$AU79)</f>
        <v/>
      </c>
      <c r="DL79" s="536" t="str">
        <f>IF($AY79="","",$AY79)</f>
        <v/>
      </c>
      <c r="DM79" s="533" t="str">
        <f>IF($H79&gt;=$J79,$I79,$K79)</f>
        <v/>
      </c>
      <c r="DN79" s="521" t="str">
        <f>IF($L79&gt;=$N79,$M79,$O79)</f>
        <v/>
      </c>
      <c r="DO79" s="521" t="str">
        <f>IF($P79&gt;=$R79,$Q79,$S79)</f>
        <v/>
      </c>
      <c r="DP79" s="521" t="str">
        <f>IF($T79&gt;=$V79,$U79,$W79)</f>
        <v/>
      </c>
      <c r="DQ79" s="521" t="str">
        <f>IF($X79&gt;=$Z79,$Y79,$AA79)</f>
        <v/>
      </c>
      <c r="DR79" s="521" t="str">
        <f>IF($AB79&gt;=$AD79,$AC79,$AE79)</f>
        <v/>
      </c>
      <c r="DS79" s="521" t="str">
        <f>IF($AF79&gt;=$AH79,$AG79,$AI79)</f>
        <v/>
      </c>
      <c r="DT79" s="521" t="str">
        <f>IF($AJ79&gt;=$AL79,$AK79,$AM79)</f>
        <v/>
      </c>
      <c r="DU79" s="521" t="str">
        <f>IF($AN79&gt;=$AP79,$AO79,$AQ79)</f>
        <v/>
      </c>
      <c r="DV79" s="521" t="str">
        <f>IF($AR79&gt;=$AT79,$AS79,$AU79)</f>
        <v/>
      </c>
      <c r="DW79" s="521" t="str">
        <f>IF($AV79&gt;=$AX79,$AW79,$AY79)</f>
        <v/>
      </c>
      <c r="DX79" s="538" t="str">
        <f>IF(COUNT($DB79:$DL79)=0,"",ROUND(SUMPRODUCT($DM79:$DW79,$DM$7:$DW$7)/(SUM($DM$7:$DW$7)-SUMIF($DM79:$DW79,"",$DM$7:$DW$7)),2))</f>
        <v/>
      </c>
      <c r="DY79" s="718"/>
      <c r="DZ79" s="718"/>
      <c r="EA79" s="718"/>
      <c r="EB79" s="718"/>
      <c r="EC79" s="718"/>
      <c r="ED79" s="718"/>
      <c r="EE79" s="718"/>
      <c r="EF79" s="718"/>
      <c r="EG79" s="718"/>
      <c r="EH79" s="718"/>
      <c r="EI79" s="718"/>
      <c r="EJ79" s="545" t="str">
        <f t="shared" si="98"/>
        <v/>
      </c>
      <c r="EK79" s="723" t="str">
        <f>IF($DX79="",$CO79,$DX79)</f>
        <v/>
      </c>
      <c r="EL79" s="490" t="str">
        <f>IF(B79="","",IF(ISNA(VLOOKUP($B79,'TH-CANHBAO-KQHT-13-14'!$B$2:$I$936,8,0)&lt;&gt;0),VLOOKUP($B79,'TH-CANHBAO-KQHT-13-14'!$B$2:$I$936,8,0),IF(VLOOKUP($B79,'TH-CANHBAO-KQHT-13-14'!$B$2:$I$936,8,0)=0,"",VLOOKUP($B79,'TH-CANHBAO-KQHT-13-14'!$B$2:$I$936,8,0))))</f>
        <v/>
      </c>
      <c r="EM79" s="490" t="str">
        <f>IF($B79="","",IF(ISNA(VLOOKUP($B79,'TH-CANHBAO-KQHT-13-14'!$B$2:$J$936,9,0)&lt;&gt;0),VLOOKUP($B79,'TH-CANHBAO-KQHT-13-14'!$B$2:$J$936,8,0),IF(VLOOKUP($B79,'TH-CANHBAO-KQHT-13-14'!$B$2:$J$936,9,0)=0,"",VLOOKUP($B79,'TH-CANHBAO-KQHT-13-14'!$B$2:$J$936,9,0))))</f>
        <v/>
      </c>
      <c r="EN79" s="490" t="str">
        <f>IF($B79="","",IF($B79=HKI!$B78,HKI!$BF78,""))</f>
        <v/>
      </c>
      <c r="EO79" s="490" t="str">
        <f>IF($B79="","",$BF79)</f>
        <v/>
      </c>
      <c r="ES79" s="190"/>
    </row>
    <row r="80" spans="1:149" s="211" customFormat="1" ht="30" customHeight="1" thickBot="1">
      <c r="A80" s="710" t="str">
        <f>IF($B80="","",SUBTOTAL(3,$B$11:B80))</f>
        <v/>
      </c>
      <c r="B80" s="689"/>
      <c r="C80" s="711" t="str">
        <f>IF($B80="","",VLOOKUP($B80,'DS LOP HKII'!$B$2:$D$936,2,0))</f>
        <v/>
      </c>
      <c r="D80" s="712" t="str">
        <f>IF($B80="","",VLOOKUP($B80,'DS LOP HKII'!$B$2:$D$936,3,0))</f>
        <v/>
      </c>
      <c r="E80" s="212"/>
      <c r="F80" s="213"/>
      <c r="G80" s="214"/>
      <c r="H80" s="713" t="str">
        <f>IF(OR($H$6="",$H$7=""),"",IF($B80="","",IF(ISNA(VLOOKUP($B80,'LT01'!$B$11:$M$80,12,FALSE)),"",IF(VLOOKUP($B80,'LT01'!$B$11:$M$80,12,FALSE)="","",VLOOKUP($B80,'LT01'!$B$11:$M$80,12,FALSE)))))</f>
        <v/>
      </c>
      <c r="I80" s="714" t="str">
        <f>IF(OR($H$6="",$H$7=""),"",IF($B80="","",IF(ISNA(VLOOKUP($B80,'LT01'!$B$11:$N$80,13,FALSE)),"",VLOOKUP($B80,'LT01'!$B$11:$N$80,13,FALSE))))</f>
        <v/>
      </c>
      <c r="J80" s="215"/>
      <c r="K80" s="216" t="str">
        <f>IF(OR($H$6="",$H$7=""),"",IF($B80="","",IF(ISNA(VLOOKUP($B80,'LT01'!$B$11:$Q$80,16,FALSE)),"",IF(VLOOKUP($B80,'LT01'!$B$11:$Q$80,16,FALSE)="","",VLOOKUP($B80,'LT01'!$B$11:$Q$80,16,FALSE)))))</f>
        <v/>
      </c>
      <c r="L80" s="217" t="str">
        <f>IF(OR($L$6="",$L$7=""),"",IF($B80="","",IF(ISNA(VLOOKUP($B80,'LT02'!$B$11:$M$80,12,FALSE)),"",IF(VLOOKUP($B80,'LT02'!$B$11:$M$80,12,FALSE)="","",VLOOKUP($B80,'LT02'!$B$11:$M$80,12,FALSE)))))</f>
        <v/>
      </c>
      <c r="M80" s="714" t="str">
        <f>IF(OR($L$6="",$L$7=""),"",IF($B80="","",IF(ISNA(VLOOKUP($B80,'LT02'!$B$11:$N$80,13,FALSE)),"",VLOOKUP($B80,'LT02'!$B$11:$N$80,13,FALSE))))</f>
        <v/>
      </c>
      <c r="N80" s="215"/>
      <c r="O80" s="216" t="str">
        <f>IF(OR($L$6="",$L$7=""),"",IF($B80="","",IF(ISNA(VLOOKUP($B80,'LT02'!$B$11:$Q$80,16,FALSE)),"",VLOOKUP($B80,'LT02'!$B$11:$Q$80,16,FALSE))))</f>
        <v/>
      </c>
      <c r="P80" s="217" t="str">
        <f>IF(OR($P$6="",$P$7=""),"",IF($B80="","",IF(ISNA(VLOOKUP($B80,'LT03'!$B$11:$M$80,12,FALSE)),"",IF(VLOOKUP($B80,'LT03'!$B$11:$M$80,12,FALSE)="","",VLOOKUP($B80,'LT03'!$B$11:$M$80,12,FALSE)))))</f>
        <v/>
      </c>
      <c r="Q80" s="714" t="str">
        <f>IF(OR($P$6="",$P$7=""),"",IF($B80="","",IF(ISNA(VLOOKUP($B80,'LT03'!$B$11:$N$80,13,FALSE)),"",VLOOKUP($B80,'LT03'!$B$11:$N$80,13,FALSE))))</f>
        <v/>
      </c>
      <c r="R80" s="215"/>
      <c r="S80" s="216" t="str">
        <f>IF(OR($P$6="",$P$7=""),"",IF($B80="","",IF(ISNA(VLOOKUP($B80,'LT03'!$B$11:$Q$80,16,FALSE)),"",VLOOKUP($B80,'LT03'!$B$11:$Q$80,16,FALSE))))</f>
        <v/>
      </c>
      <c r="T80" s="217" t="str">
        <f>IF(OR($T$6="",$T$7=""),"",IF($B80="","",IF(ISNA(VLOOKUP($B80,'LT04'!$B$11:$M$80,12,FALSE)),"",IF(VLOOKUP($B80,'LT04'!$B$11:$M$80,12,FALSE)="","",VLOOKUP($B80,'LT04'!$B$11:$M$80,12,FALSE)))))</f>
        <v/>
      </c>
      <c r="U80" s="714" t="str">
        <f>IF(OR($T$6="",$T$7=""),"",IF($B80="","",IF(ISNA(VLOOKUP($B80,'LT04'!$B$11:$N$80,13,FALSE)),"",VLOOKUP($B80,'LT04'!$B$11:$N$80,13,FALSE))))</f>
        <v/>
      </c>
      <c r="V80" s="215"/>
      <c r="W80" s="216" t="str">
        <f>IF(OR($T$6="",$T$7=""),"",IF($B80="","",IF(ISNA(VLOOKUP($B80,'LT04'!$B$11:$Q$80,16,FALSE)),"",VLOOKUP($B80,'LT04'!$B$11:$Q$80,16,FALSE))))</f>
        <v/>
      </c>
      <c r="X80" s="217" t="str">
        <f>IF(OR($X$6="",$X$7=""),"",IF($B80="","",IF(ISNA(VLOOKUP($B80,'LT05'!$B$11:$M$80,12,FALSE)),"",IF(VLOOKUP($B80,'LT05'!$B$11:$M$80,12,FALSE)="","",VLOOKUP($B80,'LT05'!$B$11:$M$80,12,FALSE)))))</f>
        <v/>
      </c>
      <c r="Y80" s="714" t="str">
        <f>IF(OR($X$6="",$X$7=""),"",IF($B80="","",IF(ISNA(VLOOKUP($B80,'LT05'!$B$11:$N$80,13,FALSE)),"",VLOOKUP($B80,'LT05'!$B$11:$N$80,13,FALSE))))</f>
        <v/>
      </c>
      <c r="Z80" s="215"/>
      <c r="AA80" s="216" t="str">
        <f>IF(OR($X$6="",$X$7=""),"",IF($B80="","",IF(ISNA(VLOOKUP($B80,'LT05'!$B$11:$Q$80,16,FALSE)),"",VLOOKUP($B80,'LT05'!$B$11:$Q$80,16,FALSE))))</f>
        <v/>
      </c>
      <c r="AB80" s="217" t="str">
        <f>IF(OR($AB$6="",$AB$7=""),"",IF($B80="","",IF(ISNA(VLOOKUP($B80,'LT06'!$B$11:$M$80,12,FALSE)),"",IF(VLOOKUP($B80,'LT06'!$B$11:$M$80,12,FALSE)="","",VLOOKUP($B80,'LT06'!$B$11:$M$80,12,FALSE)))))</f>
        <v/>
      </c>
      <c r="AC80" s="714" t="str">
        <f>IF(OR($AB$6="",$AB$7=""),"",IF($B80="","",IF(ISNA(VLOOKUP($B80,'LT06'!$B$11:$N$80,13,FALSE)),"",VLOOKUP($B80,'LT06'!$B$11:$N$80,13,FALSE))))</f>
        <v/>
      </c>
      <c r="AD80" s="215"/>
      <c r="AE80" s="216" t="str">
        <f>IF(OR($AB$6="",$AB$7=""),"",IF($B80="","",IF(ISNA(VLOOKUP($B80,'LT06'!$B$11:$Q$80,16,FALSE)),"",VLOOKUP($B80,'LT06'!$B$11:$Q$80,16,FALSE))))</f>
        <v/>
      </c>
      <c r="AF80" s="217" t="str">
        <f>IF(OR($AF$6="",$AF$7=""),"",IF($B80="","",IF(ISNA(VLOOKUP($B80,'LT07'!$B$11:$M$80,12,FALSE)),"",IF(VLOOKUP($B80,'LT07'!$B$11:$M$80,12,FALSE)="","",VLOOKUP($B80,'LT07'!$B$11:$M$80,12,FALSE)))))</f>
        <v/>
      </c>
      <c r="AG80" s="714" t="str">
        <f>IF(OR($AF$6="",$AF$7=""),"",IF($B80="","",IF(ISNA(VLOOKUP($B80,'LT07'!$B$11:$N$80,13,FALSE)),"",VLOOKUP($B80,'LT07'!$B$11:$N$80,13,FALSE))))</f>
        <v/>
      </c>
      <c r="AH80" s="215"/>
      <c r="AI80" s="216" t="str">
        <f>IF(OR($AF$6="",$AF$7=""),"",IF($B80="","",IF(ISNA(VLOOKUP($B80,'LT07'!$B$11:$Q$80,16,FALSE)),"",VLOOKUP($B80,'LT07'!$B$11:$Q$80,16,FALSE))))</f>
        <v/>
      </c>
      <c r="AJ80" s="722"/>
      <c r="AK80" s="714" t="str">
        <f>IF(OR($AJ$6="",$AJ$7=""),"",IF($B80="","",IF(ISNA(VLOOKUP($B80,'DO AN'!$B$11:$L$80,11,FALSE)),"",IF(VLOOKUP($B80,'DO AN'!$B$11:$L$80,11,FALSE)="","",VLOOKUP($B80,'DO AN'!$B$11:$L$80,11,FALSE)))))</f>
        <v/>
      </c>
      <c r="AL80" s="215"/>
      <c r="AM80" s="721"/>
      <c r="AN80" s="722"/>
      <c r="AO80" s="714" t="str">
        <f>IF(OR($AN$6="",$AN$7=""),"",IF($B80="","",IF(ISNA(VLOOKUP($B80,'TH01'!$B$11:$O$80,14,FALSE)),"",VLOOKUP($B80,'TH01'!$B$11:$O$80,14,FALSE))))</f>
        <v/>
      </c>
      <c r="AP80" s="215"/>
      <c r="AQ80" s="721"/>
      <c r="AR80" s="722"/>
      <c r="AS80" s="714" t="str">
        <f>IF(OR($AR$6="",$AR$7=""),"",IF($B80="","",IF(ISNA(VLOOKUP($B80,'TH02'!$B$11:$O$80,14,FALSE)),"",VLOOKUP($B80,'TH02'!$B$11:$O$80,14,FALSE))))</f>
        <v/>
      </c>
      <c r="AT80" s="215"/>
      <c r="AU80" s="721"/>
      <c r="AV80" s="722"/>
      <c r="AW80" s="714" t="str">
        <f>IF(OR($AV$6="",$AV$7=""),"",IF($B80="","",IF(ISNA(VLOOKUP($B80,'TH03'!$B$11:$O$80,14,FALSE)),"",VLOOKUP($B80,'TH03'!$B$11:$O$80,14,FALSE))))</f>
        <v/>
      </c>
      <c r="AX80" s="215"/>
      <c r="AY80" s="721"/>
      <c r="AZ80" s="678" t="str">
        <f>$CO80</f>
        <v/>
      </c>
      <c r="BA80" s="678" t="str">
        <f>$DX80</f>
        <v/>
      </c>
      <c r="BB80" s="218"/>
      <c r="BC80" s="219" t="str">
        <f>IF($AZ80="","",IF($B80="","",IF($AZ80&lt;4,"Kém",IF($AZ80&lt;5.5,"TB Yếu",IF($AZ80&lt;7,"T.Bình",IF($AZ80&lt;8,"Khá",IF($AZ80&lt;9,"Giỏi","SX")))))))</f>
        <v/>
      </c>
      <c r="BD80" s="219" t="str">
        <f>IF($BA80="","",IF($B80="","",IF($BA80&lt;4,"Kém",IF($BA80&lt;5.5,"TB Yếu",IF($BA80&lt;7,"T.Bình",IF($BA80&lt;8,"Khá",IF($BA80&lt;9,"Giỏi","SX")))))))</f>
        <v/>
      </c>
      <c r="BE80" s="219" t="str">
        <f>IF(AND(BG80&gt;15,AZ80&gt;=7,BB80&gt;=70,ISBLANK(BP80)=TRUE,BQ80=0,CC80=0,COUNT(BR80:CB80)&gt;0,COUNT(CD80:CN80)&gt;0),"Xét KT&amp;HB","")</f>
        <v/>
      </c>
      <c r="BF80" s="678" t="str">
        <f t="shared" si="94"/>
        <v/>
      </c>
      <c r="BG80" s="672" t="str">
        <f t="shared" si="95"/>
        <v/>
      </c>
      <c r="BH80" s="219" t="str">
        <f t="shared" si="96"/>
        <v/>
      </c>
      <c r="BI80" s="219" t="str">
        <f>IF(AND($BA80="",$B80=""),"",SUMIF($DM80:$DW80,"&gt;=4",$DM$7:$DW$7))</f>
        <v/>
      </c>
      <c r="BJ80" s="219" t="str">
        <f>IF(AND($BA80="",$B80=""),"",SUMIF($DM80:$DW80,"&lt;4",$DM$7:$DW$7))</f>
        <v/>
      </c>
      <c r="BK80" s="678" t="str">
        <f>IF($DA80="","",$DA80)</f>
        <v/>
      </c>
      <c r="BL80" s="678" t="str">
        <f>IF($B80="","",IF($BK80&gt;=5.5,"BT","Yếu"))</f>
        <v/>
      </c>
      <c r="BM80" s="678" t="str">
        <f>IF($EJ80="","",$EJ80)</f>
        <v/>
      </c>
      <c r="BN80" s="678" t="str">
        <f>IF($B80="","",IF($BM80&gt;=5.5,"BT","Yếu"))</f>
        <v/>
      </c>
      <c r="BO80" s="715" t="str">
        <f>IF(COUNTBLANK($EL80:$EO80)&lt;=1,"Buộc thôi học","")</f>
        <v/>
      </c>
      <c r="BP80" s="218"/>
      <c r="BQ80" s="691" t="str">
        <f>IF(COUNT($BR80:$CB80)=0,"",COUNTIF($BR80:$CB80,"&lt;5"))</f>
        <v/>
      </c>
      <c r="BR80" s="521" t="str">
        <f>$H80</f>
        <v/>
      </c>
      <c r="BS80" s="521" t="str">
        <f>$L80</f>
        <v/>
      </c>
      <c r="BT80" s="521" t="str">
        <f>$P80</f>
        <v/>
      </c>
      <c r="BU80" s="521" t="str">
        <f>$T80</f>
        <v/>
      </c>
      <c r="BV80" s="521" t="str">
        <f>$X80</f>
        <v/>
      </c>
      <c r="BW80" s="521" t="str">
        <f>$AB80</f>
        <v/>
      </c>
      <c r="BX80" s="521" t="str">
        <f>$AF80</f>
        <v/>
      </c>
      <c r="BY80" s="521" t="str">
        <f>$AK80</f>
        <v/>
      </c>
      <c r="BZ80" s="521" t="str">
        <f>$AO80</f>
        <v/>
      </c>
      <c r="CA80" s="521" t="str">
        <f>$AS80</f>
        <v/>
      </c>
      <c r="CB80" s="521" t="str">
        <f>$AW80</f>
        <v/>
      </c>
      <c r="CC80" s="522" t="str">
        <f>IF(COUNT($CD80:$CN80)=0,"",COUNTIF($CD80:$CN80,"&lt;4"))</f>
        <v/>
      </c>
      <c r="CD80" s="521" t="str">
        <f>$I80</f>
        <v/>
      </c>
      <c r="CE80" s="521" t="str">
        <f>$M80</f>
        <v/>
      </c>
      <c r="CF80" s="521" t="str">
        <f>$Q80</f>
        <v/>
      </c>
      <c r="CG80" s="521" t="str">
        <f>$U80</f>
        <v/>
      </c>
      <c r="CH80" s="521" t="str">
        <f>$Y80</f>
        <v/>
      </c>
      <c r="CI80" s="521" t="str">
        <f>$AC80</f>
        <v/>
      </c>
      <c r="CJ80" s="521" t="str">
        <f>$AG80</f>
        <v/>
      </c>
      <c r="CK80" s="521" t="str">
        <f>$AK80</f>
        <v/>
      </c>
      <c r="CL80" s="521" t="str">
        <f>$AO80</f>
        <v/>
      </c>
      <c r="CM80" s="521" t="str">
        <f>$AS80</f>
        <v/>
      </c>
      <c r="CN80" s="521" t="str">
        <f>$AW80</f>
        <v/>
      </c>
      <c r="CO80" s="523" t="str">
        <f>IF(COUNT($CD80:$CN80)=0,"",ROUND(SUMPRODUCT($CD80:$CN80,$CD$7:$CN$7)/(SUM($CD$7:$CN$7)-SUMIF($CD80:$CN80,"",$CD$7:$CN$7)),2))</f>
        <v/>
      </c>
      <c r="CP80" s="524" t="str">
        <f>IF($CD80&lt;4,"",$CD80)</f>
        <v/>
      </c>
      <c r="CQ80" s="524" t="str">
        <f>IF($CE80&lt;4,"",$CE80)</f>
        <v/>
      </c>
      <c r="CR80" s="524" t="str">
        <f>IF($CF80&lt;4,"",$CF80)</f>
        <v/>
      </c>
      <c r="CS80" s="524" t="str">
        <f>IF($CG80&lt;4,"",$CG80)</f>
        <v/>
      </c>
      <c r="CT80" s="524" t="str">
        <f>IF($CH80&lt;4,"",$CH80)</f>
        <v/>
      </c>
      <c r="CU80" s="524" t="str">
        <f>IF($CI80&lt;4,"",$CI80)</f>
        <v/>
      </c>
      <c r="CV80" s="524" t="str">
        <f>IF($CJ80&lt;4,"",$CJ80)</f>
        <v/>
      </c>
      <c r="CW80" s="524" t="str">
        <f>IF($CK80&lt;4,"",$CK80)</f>
        <v/>
      </c>
      <c r="CX80" s="524" t="str">
        <f>IF($CL80&lt;4,"",$CL80)</f>
        <v/>
      </c>
      <c r="CY80" s="524" t="str">
        <f>IF($CM80&lt;4,"",$CM80)</f>
        <v/>
      </c>
      <c r="CZ80" s="524" t="str">
        <f>IF($CN80&lt;4,"",$CN80)</f>
        <v/>
      </c>
      <c r="DA80" s="525" t="str">
        <f t="shared" si="97"/>
        <v/>
      </c>
      <c r="DB80" s="182" t="str">
        <f>IF($K80="","",$K80)</f>
        <v/>
      </c>
      <c r="DC80" s="182" t="str">
        <f>IF($O80="","",$O80)</f>
        <v/>
      </c>
      <c r="DD80" s="182" t="str">
        <f>IF($S80="","",$S80)</f>
        <v/>
      </c>
      <c r="DE80" s="182" t="str">
        <f>IF($W80="","",$W80)</f>
        <v/>
      </c>
      <c r="DF80" s="182" t="str">
        <f>IF($AA80="","",$AA80)</f>
        <v/>
      </c>
      <c r="DG80" s="182" t="str">
        <f>IF($AE80="","",$AE80)</f>
        <v/>
      </c>
      <c r="DH80" s="182" t="str">
        <f>IF($AI80="","",$AI80)</f>
        <v/>
      </c>
      <c r="DI80" s="182" t="str">
        <f>IF($AM80="","",$AM80)</f>
        <v/>
      </c>
      <c r="DJ80" s="182" t="str">
        <f>IF($AQ80="","",$AQ80)</f>
        <v/>
      </c>
      <c r="DK80" s="182" t="str">
        <f>IF($AU80="","",$AU80)</f>
        <v/>
      </c>
      <c r="DL80" s="536" t="str">
        <f>IF($AY80="","",$AY80)</f>
        <v/>
      </c>
      <c r="DM80" s="533" t="str">
        <f>IF($H80&gt;=$J80,$I80,$K80)</f>
        <v/>
      </c>
      <c r="DN80" s="521" t="str">
        <f>IF($L80&gt;=$N80,$M80,$O80)</f>
        <v/>
      </c>
      <c r="DO80" s="521" t="str">
        <f>IF($P80&gt;=$R80,$Q80,$S80)</f>
        <v/>
      </c>
      <c r="DP80" s="521" t="str">
        <f>IF($T80&gt;=$V80,$U80,$W80)</f>
        <v/>
      </c>
      <c r="DQ80" s="521" t="str">
        <f>IF($X80&gt;=$Z80,$Y80,$AA80)</f>
        <v/>
      </c>
      <c r="DR80" s="521" t="str">
        <f>IF($AB80&gt;=$AD80,$AC80,$AE80)</f>
        <v/>
      </c>
      <c r="DS80" s="521" t="str">
        <f>IF($AF80&gt;=$AH80,$AG80,$AI80)</f>
        <v/>
      </c>
      <c r="DT80" s="521" t="str">
        <f>IF($AJ80&gt;=$AL80,$AK80,$AM80)</f>
        <v/>
      </c>
      <c r="DU80" s="521" t="str">
        <f>IF($AN80&gt;=$AP80,$AO80,$AQ80)</f>
        <v/>
      </c>
      <c r="DV80" s="521" t="str">
        <f>IF($AR80&gt;=$AT80,$AS80,$AU80)</f>
        <v/>
      </c>
      <c r="DW80" s="521" t="str">
        <f>IF($AV80&gt;=$AX80,$AW80,$AY80)</f>
        <v/>
      </c>
      <c r="DX80" s="538" t="str">
        <f>IF(COUNT($DB80:$DL80)=0,"",ROUND(SUMPRODUCT($DM80:$DW80,$DM$7:$DW$7)/(SUM($DM$7:$DW$7)-SUMIF($DM80:$DW80,"",$DM$7:$DW$7)),2))</f>
        <v/>
      </c>
      <c r="DY80" s="540" t="str">
        <f t="shared" si="76"/>
        <v/>
      </c>
      <c r="DZ80" s="540" t="str">
        <f t="shared" si="77"/>
        <v/>
      </c>
      <c r="EA80" s="540" t="str">
        <f t="shared" si="78"/>
        <v/>
      </c>
      <c r="EB80" s="540" t="str">
        <f t="shared" si="79"/>
        <v/>
      </c>
      <c r="EC80" s="540" t="str">
        <f t="shared" si="80"/>
        <v/>
      </c>
      <c r="ED80" s="540" t="str">
        <f t="shared" si="81"/>
        <v/>
      </c>
      <c r="EE80" s="540" t="str">
        <f t="shared" si="82"/>
        <v/>
      </c>
      <c r="EF80" s="540" t="str">
        <f t="shared" si="83"/>
        <v/>
      </c>
      <c r="EG80" s="540" t="str">
        <f t="shared" si="84"/>
        <v/>
      </c>
      <c r="EH80" s="540" t="str">
        <f t="shared" si="85"/>
        <v/>
      </c>
      <c r="EI80" s="540" t="str">
        <f t="shared" si="86"/>
        <v/>
      </c>
      <c r="EJ80" s="545" t="str">
        <f t="shared" si="98"/>
        <v/>
      </c>
      <c r="EK80" s="723" t="str">
        <f>IF($DX80="",$CO80,$DX80)</f>
        <v/>
      </c>
      <c r="EL80" s="490" t="str">
        <f>IF(B80="","",IF(ISNA(VLOOKUP($B80,'TH-CANHBAO-KQHT-13-14'!$B$2:$I$936,8,0)&lt;&gt;0),VLOOKUP($B80,'TH-CANHBAO-KQHT-13-14'!$B$2:$I$936,8,0),IF(VLOOKUP($B80,'TH-CANHBAO-KQHT-13-14'!$B$2:$I$936,8,0)=0,"",VLOOKUP($B80,'TH-CANHBAO-KQHT-13-14'!$B$2:$I$936,8,0))))</f>
        <v/>
      </c>
      <c r="EM80" s="490" t="str">
        <f>IF($B80="","",IF(ISNA(VLOOKUP($B80,'TH-CANHBAO-KQHT-13-14'!$B$2:$J$936,9,0)&lt;&gt;0),VLOOKUP($B80,'TH-CANHBAO-KQHT-13-14'!$B$2:$J$936,8,0),IF(VLOOKUP($B80,'TH-CANHBAO-KQHT-13-14'!$B$2:$J$936,9,0)=0,"",VLOOKUP($B80,'TH-CANHBAO-KQHT-13-14'!$B$2:$J$936,9,0))))</f>
        <v/>
      </c>
      <c r="EN80" s="490" t="str">
        <f>IF($B80="","",IF($B80=HKI!$B79,HKI!$BF79,""))</f>
        <v/>
      </c>
      <c r="EO80" s="490" t="str">
        <f>IF($B80="","",$BF80)</f>
        <v/>
      </c>
      <c r="ES80" s="190"/>
    </row>
    <row r="81" spans="1:156" ht="15.75">
      <c r="B81" s="21"/>
      <c r="C81" s="21"/>
      <c r="D81" s="21"/>
      <c r="E81" s="21"/>
      <c r="F81" s="21"/>
      <c r="G81" s="21"/>
      <c r="H81" s="21"/>
      <c r="I81" s="21"/>
      <c r="J81" s="21"/>
      <c r="K81" s="21"/>
      <c r="L81" s="21"/>
      <c r="M81" s="21"/>
      <c r="N81" s="21"/>
      <c r="O81" s="21"/>
      <c r="P81" s="21"/>
      <c r="Q81" s="21"/>
      <c r="R81" s="21"/>
      <c r="S81" s="21"/>
      <c r="T81" s="21"/>
      <c r="BK81" s="2"/>
      <c r="BR81" s="15"/>
      <c r="BS81" s="15"/>
    </row>
    <row r="82" spans="1:156" ht="15.75">
      <c r="B82" s="33"/>
      <c r="C82" s="33"/>
      <c r="D82" s="33"/>
      <c r="E82" s="33"/>
      <c r="F82" s="33"/>
      <c r="G82" s="33"/>
      <c r="H82" s="33"/>
      <c r="I82" s="33"/>
      <c r="J82" s="33"/>
      <c r="K82" s="33"/>
      <c r="L82" s="33"/>
      <c r="M82" s="33"/>
      <c r="N82" s="33"/>
      <c r="O82" s="33"/>
      <c r="P82" s="33"/>
      <c r="Q82" s="33"/>
      <c r="R82" s="33"/>
      <c r="S82" s="33"/>
      <c r="T82" s="33"/>
      <c r="BK82" s="2"/>
      <c r="BR82" s="15"/>
      <c r="BS82" s="15"/>
    </row>
    <row r="83" spans="1:156" s="126" customFormat="1" ht="38.25" customHeight="1">
      <c r="A83" s="1115" t="str">
        <f>"THỐNG KÊ KẾT QUẢ HỌC TẬP
(căn cứ vào điểm trung bình chung học tập sau kỳ thi chính)"</f>
        <v>THỐNG KÊ KẾT QUẢ HỌC TẬP
(căn cứ vào điểm trung bình chung học tập sau kỳ thi chính)</v>
      </c>
      <c r="B83" s="1115"/>
      <c r="C83" s="1115"/>
      <c r="D83" s="1115"/>
      <c r="E83" s="1115"/>
      <c r="F83" s="1115"/>
      <c r="G83" s="1115"/>
      <c r="H83" s="969" t="str">
        <f>"SL = "&amp;MAX($A$11:$A$80)</f>
        <v>SL = 50</v>
      </c>
      <c r="I83" s="969"/>
      <c r="J83" s="969" t="str">
        <f>"%"</f>
        <v>%</v>
      </c>
      <c r="K83" s="969"/>
      <c r="L83" s="124"/>
      <c r="M83" s="124"/>
      <c r="N83" s="1098" t="s">
        <v>2744</v>
      </c>
      <c r="O83" s="1098"/>
      <c r="P83" s="1098"/>
      <c r="Q83" s="1098"/>
      <c r="R83" s="1098"/>
      <c r="S83" s="1098"/>
      <c r="T83" s="1098"/>
      <c r="U83" s="1098"/>
      <c r="V83" s="125"/>
      <c r="W83" s="125"/>
      <c r="Y83" s="127"/>
      <c r="Z83" s="127"/>
      <c r="AA83" s="127"/>
      <c r="AB83" s="1098" t="s">
        <v>2744</v>
      </c>
      <c r="AC83" s="1098"/>
      <c r="AD83" s="1098"/>
      <c r="AE83" s="1098"/>
      <c r="AF83" s="1098"/>
      <c r="AG83" s="1098"/>
      <c r="AH83" s="1098"/>
      <c r="AI83" s="1098"/>
      <c r="AJ83" s="127"/>
      <c r="AK83" s="127"/>
      <c r="AL83" s="127"/>
      <c r="AM83" s="127"/>
      <c r="AN83" s="127"/>
      <c r="AO83" s="127"/>
      <c r="AP83" s="127"/>
      <c r="AQ83" s="127"/>
      <c r="AR83" s="127"/>
      <c r="AS83" s="127"/>
      <c r="AT83" s="127"/>
      <c r="AU83" s="127"/>
      <c r="AV83" s="127"/>
      <c r="AW83" s="127"/>
      <c r="AX83" s="127"/>
      <c r="AY83" s="127"/>
      <c r="AZ83" s="1098" t="s">
        <v>2743</v>
      </c>
      <c r="BA83" s="1098"/>
      <c r="BB83" s="1098"/>
      <c r="BC83" s="1098"/>
      <c r="BD83" s="1098"/>
      <c r="BE83" s="1098"/>
      <c r="BF83" s="1098"/>
      <c r="BG83" s="1098"/>
      <c r="BH83" s="1098"/>
      <c r="BI83" s="1098"/>
      <c r="BJ83" s="127"/>
      <c r="BK83" s="127"/>
      <c r="BL83" s="170"/>
      <c r="BM83" s="170"/>
      <c r="BN83" s="170"/>
      <c r="BO83" s="170"/>
      <c r="BP83" s="127"/>
      <c r="BQ83" s="125"/>
      <c r="BR83" s="125"/>
      <c r="BS83" s="125"/>
      <c r="BT83" s="125"/>
      <c r="BU83" s="125"/>
      <c r="BV83" s="125"/>
      <c r="BW83" s="125"/>
      <c r="BX83" s="125"/>
      <c r="BY83" s="125"/>
      <c r="BZ83" s="125"/>
      <c r="CA83" s="125"/>
      <c r="CB83" s="125"/>
      <c r="CC83" s="125"/>
      <c r="CS83" s="128"/>
      <c r="CT83" s="128"/>
      <c r="CU83" s="128"/>
      <c r="CV83" s="128"/>
      <c r="CW83" s="128"/>
      <c r="CX83" s="128"/>
      <c r="CY83" s="128"/>
      <c r="CZ83" s="128"/>
      <c r="DA83" s="128"/>
      <c r="EB83" s="128"/>
      <c r="EC83" s="128"/>
      <c r="ED83" s="128"/>
      <c r="EE83" s="128"/>
      <c r="EF83" s="128"/>
      <c r="EG83" s="128"/>
      <c r="EH83" s="128"/>
      <c r="EI83" s="128"/>
      <c r="EJ83" s="128"/>
      <c r="EL83" s="552"/>
      <c r="EM83" s="552"/>
      <c r="EN83" s="552"/>
      <c r="EO83" s="552"/>
      <c r="ES83" s="128"/>
      <c r="ET83" s="128"/>
      <c r="EU83" s="128"/>
      <c r="EV83" s="128"/>
      <c r="EW83" s="128"/>
      <c r="EX83" s="128"/>
      <c r="EY83" s="128"/>
      <c r="EZ83" s="128"/>
    </row>
    <row r="84" spans="1:156" s="126" customFormat="1" ht="18.75">
      <c r="A84" s="958"/>
      <c r="B84" s="958"/>
      <c r="C84" s="958"/>
      <c r="D84" s="958"/>
      <c r="E84" s="958"/>
      <c r="F84" s="958"/>
      <c r="G84" s="958"/>
      <c r="H84" s="959"/>
      <c r="I84" s="959"/>
      <c r="J84" s="974"/>
      <c r="K84" s="974"/>
      <c r="L84" s="129"/>
      <c r="M84" s="123"/>
      <c r="N84" s="129" t="s">
        <v>1422</v>
      </c>
      <c r="O84" s="129"/>
      <c r="P84" s="129"/>
      <c r="Q84" s="129"/>
      <c r="R84" s="129"/>
      <c r="S84" s="129"/>
      <c r="T84" s="129"/>
      <c r="U84" s="129"/>
      <c r="V84" s="129"/>
      <c r="W84" s="129"/>
      <c r="Y84" s="129"/>
      <c r="Z84" s="129"/>
      <c r="AA84" s="129"/>
      <c r="AB84" s="1099" t="s">
        <v>195</v>
      </c>
      <c r="AC84" s="1099"/>
      <c r="AD84" s="1099"/>
      <c r="AE84" s="1099"/>
      <c r="AF84" s="1099"/>
      <c r="AG84" s="1099"/>
      <c r="AH84" s="1099"/>
      <c r="AI84" s="1099"/>
      <c r="AJ84" s="129"/>
      <c r="AK84" s="129"/>
      <c r="AL84" s="129"/>
      <c r="AM84" s="129"/>
      <c r="AN84" s="129"/>
      <c r="AO84" s="129"/>
      <c r="AP84" s="129"/>
      <c r="AQ84" s="129"/>
      <c r="AR84" s="129"/>
      <c r="AS84" s="129"/>
      <c r="AT84" s="129"/>
      <c r="AU84" s="129"/>
      <c r="AV84" s="129"/>
      <c r="AW84" s="129"/>
      <c r="AX84" s="129"/>
      <c r="AY84" s="129"/>
      <c r="AZ84" s="1099" t="s">
        <v>306</v>
      </c>
      <c r="BA84" s="1099"/>
      <c r="BB84" s="1099"/>
      <c r="BC84" s="1099"/>
      <c r="BD84" s="1099"/>
      <c r="BE84" s="1099"/>
      <c r="BF84" s="1099"/>
      <c r="BG84" s="1099"/>
      <c r="BH84" s="1099"/>
      <c r="BI84" s="1099"/>
      <c r="BJ84" s="129"/>
      <c r="BK84" s="129"/>
      <c r="BL84" s="170"/>
      <c r="BM84" s="170"/>
      <c r="BN84" s="170"/>
      <c r="BO84" s="170"/>
      <c r="BP84" s="129"/>
      <c r="BQ84" s="129"/>
      <c r="BR84" s="129"/>
      <c r="BS84" s="129"/>
      <c r="BT84" s="129"/>
      <c r="BU84" s="129"/>
      <c r="BV84" s="129"/>
      <c r="BW84" s="129"/>
      <c r="BX84" s="129"/>
      <c r="BY84" s="129"/>
      <c r="BZ84" s="129"/>
      <c r="CA84" s="129"/>
      <c r="CB84" s="129"/>
      <c r="CC84" s="129"/>
      <c r="CS84" s="128"/>
      <c r="CT84" s="128"/>
      <c r="CU84" s="128"/>
      <c r="CV84" s="128"/>
      <c r="CW84" s="128"/>
      <c r="CX84" s="128"/>
      <c r="CY84" s="128"/>
      <c r="CZ84" s="128"/>
      <c r="DA84" s="128"/>
      <c r="EB84" s="128"/>
      <c r="EC84" s="128"/>
      <c r="ED84" s="128"/>
      <c r="EE84" s="128"/>
      <c r="EF84" s="128"/>
      <c r="EG84" s="128"/>
      <c r="EH84" s="128"/>
      <c r="EI84" s="128"/>
      <c r="EJ84" s="128"/>
      <c r="EL84" s="552"/>
      <c r="EM84" s="552"/>
      <c r="EN84" s="552"/>
      <c r="EO84" s="552"/>
      <c r="ES84" s="128"/>
      <c r="ET84" s="128"/>
      <c r="EU84" s="128"/>
      <c r="EV84" s="128"/>
      <c r="EW84" s="128"/>
      <c r="EX84" s="128"/>
      <c r="EY84" s="128"/>
      <c r="EZ84" s="128"/>
    </row>
    <row r="85" spans="1:156" s="126" customFormat="1" ht="18.75">
      <c r="A85" s="1089" t="str">
        <f>"Loại Xuất Sắc"</f>
        <v>Loại Xuất Sắc</v>
      </c>
      <c r="B85" s="1089"/>
      <c r="C85" s="1089"/>
      <c r="D85" s="956" t="str">
        <f>"(9 đến 10)"</f>
        <v>(9 đến 10)</v>
      </c>
      <c r="E85" s="956"/>
      <c r="F85" s="956"/>
      <c r="G85" s="956"/>
      <c r="H85" s="963" t="str">
        <f>COUNTIF($AZ$11:$AZ$80,"&gt;=9")&amp;"/"&amp;MAX($A$11:$A$80)</f>
        <v>0/50</v>
      </c>
      <c r="I85" s="963"/>
      <c r="J85" s="965" t="str">
        <f>ROUND(100*(COUNTIF(AZ$11:AZ$80,"&gt;=9"))/MAX($A$11:$A$80),2)&amp;" %"</f>
        <v>0 %</v>
      </c>
      <c r="K85" s="965"/>
      <c r="L85" s="124"/>
      <c r="M85" s="124"/>
      <c r="N85" s="124"/>
      <c r="O85" s="124"/>
      <c r="P85" s="124"/>
      <c r="Q85" s="124"/>
      <c r="R85" s="124"/>
      <c r="S85" s="124"/>
      <c r="BL85" s="170"/>
      <c r="BM85" s="170"/>
      <c r="BN85" s="170"/>
      <c r="BO85" s="170"/>
      <c r="BR85" s="128"/>
      <c r="BS85" s="128"/>
      <c r="CS85" s="128"/>
      <c r="CT85" s="128"/>
      <c r="CU85" s="128"/>
      <c r="CV85" s="128"/>
      <c r="CW85" s="128"/>
      <c r="CX85" s="128"/>
      <c r="CY85" s="128"/>
      <c r="CZ85" s="128"/>
      <c r="DA85" s="128"/>
      <c r="EB85" s="128"/>
      <c r="EC85" s="128"/>
      <c r="ED85" s="128"/>
      <c r="EE85" s="128"/>
      <c r="EF85" s="128"/>
      <c r="EG85" s="128"/>
      <c r="EH85" s="128"/>
      <c r="EI85" s="128"/>
      <c r="EJ85" s="128"/>
      <c r="EL85" s="552"/>
      <c r="EM85" s="552"/>
      <c r="EN85" s="552"/>
      <c r="EO85" s="552"/>
      <c r="ES85" s="128"/>
      <c r="ET85" s="128"/>
      <c r="EU85" s="128"/>
      <c r="EV85" s="128"/>
      <c r="EW85" s="128"/>
      <c r="EX85" s="128"/>
      <c r="EY85" s="128"/>
      <c r="EZ85" s="128"/>
    </row>
    <row r="86" spans="1:156" s="126" customFormat="1" ht="18.75">
      <c r="A86" s="1089" t="str">
        <f>"Loại Giỏi"</f>
        <v>Loại Giỏi</v>
      </c>
      <c r="B86" s="1089"/>
      <c r="C86" s="1089"/>
      <c r="D86" s="956" t="str">
        <f>"(8 đến cận 9)"</f>
        <v>(8 đến cận 9)</v>
      </c>
      <c r="E86" s="956"/>
      <c r="F86" s="956"/>
      <c r="G86" s="956"/>
      <c r="H86" s="963" t="str">
        <f>COUNTIF($AZ$11:$AZ$80,"&gt;=8")-COUNTIF(AZ$11:AZ$80,"&gt;=9")&amp;"/"&amp;MAX($A$11:$A$80)</f>
        <v>0/50</v>
      </c>
      <c r="I86" s="963"/>
      <c r="J86" s="965" t="str">
        <f>ROUND(100*(COUNTIF(AZ$11:AZ$80,"&gt;=8")-COUNTIF(AZ$11:AZ$80,"&gt;=9"))/MAX($A$11:$A$80),2)&amp;" %"</f>
        <v>0 %</v>
      </c>
      <c r="K86" s="965"/>
      <c r="L86" s="124"/>
      <c r="M86" s="124"/>
      <c r="N86" s="124"/>
      <c r="O86" s="124"/>
      <c r="P86" s="124"/>
      <c r="Q86" s="124"/>
      <c r="R86" s="124"/>
      <c r="S86" s="124"/>
      <c r="BL86" s="170"/>
      <c r="BM86" s="170"/>
      <c r="BN86" s="170"/>
      <c r="BO86" s="170"/>
      <c r="BR86" s="128"/>
      <c r="BS86" s="128"/>
      <c r="CS86" s="128"/>
      <c r="CT86" s="128"/>
      <c r="CU86" s="128"/>
      <c r="CV86" s="128"/>
      <c r="CW86" s="128"/>
      <c r="CX86" s="128"/>
      <c r="CY86" s="128"/>
      <c r="CZ86" s="128"/>
      <c r="DA86" s="128"/>
      <c r="EB86" s="128"/>
      <c r="EC86" s="128"/>
      <c r="ED86" s="128"/>
      <c r="EE86" s="128"/>
      <c r="EF86" s="128"/>
      <c r="EG86" s="128"/>
      <c r="EH86" s="128"/>
      <c r="EI86" s="128"/>
      <c r="EJ86" s="128"/>
      <c r="EL86" s="552"/>
      <c r="EM86" s="552"/>
      <c r="EN86" s="552"/>
      <c r="EO86" s="552"/>
      <c r="ES86" s="128"/>
      <c r="ET86" s="128"/>
      <c r="EU86" s="128"/>
      <c r="EV86" s="128"/>
      <c r="EW86" s="128"/>
      <c r="EX86" s="128"/>
      <c r="EY86" s="128"/>
      <c r="EZ86" s="128"/>
    </row>
    <row r="87" spans="1:156" s="126" customFormat="1" ht="18.75">
      <c r="A87" s="1089" t="str">
        <f>"Loại Khá"</f>
        <v>Loại Khá</v>
      </c>
      <c r="B87" s="1089"/>
      <c r="C87" s="1089"/>
      <c r="D87" s="958" t="s">
        <v>161</v>
      </c>
      <c r="E87" s="958"/>
      <c r="F87" s="958"/>
      <c r="G87" s="958"/>
      <c r="H87" s="963" t="str">
        <f>COUNTIF($AZ11:$AZ80,"&gt;=7")-COUNTIF(AZ$11:AZ$80,"&gt;=8")&amp;"/"&amp;MAX($A$11:$A$80)</f>
        <v>1/50</v>
      </c>
      <c r="I87" s="963"/>
      <c r="J87" s="965" t="str">
        <f>ROUND(100*(COUNTIF(AZ$11:AZ$80,"&gt;=7")-COUNTIF(AZ$11:AZ$80,"&gt;=8"))/MAX($A$11:$A$80),2)&amp;" %"</f>
        <v>2 %</v>
      </c>
      <c r="K87" s="965"/>
      <c r="L87" s="124"/>
      <c r="M87" s="124"/>
      <c r="N87" s="124"/>
      <c r="O87" s="124"/>
      <c r="P87" s="124"/>
      <c r="Q87" s="124"/>
      <c r="R87" s="124"/>
      <c r="S87" s="124"/>
      <c r="BL87" s="170"/>
      <c r="BM87" s="170"/>
      <c r="BN87" s="170"/>
      <c r="BO87" s="170"/>
      <c r="BR87" s="128"/>
      <c r="BS87" s="128"/>
      <c r="CS87" s="128"/>
      <c r="CT87" s="128"/>
      <c r="CU87" s="128"/>
      <c r="CV87" s="128"/>
      <c r="CW87" s="128"/>
      <c r="CX87" s="128"/>
      <c r="CY87" s="128"/>
      <c r="CZ87" s="128"/>
      <c r="DA87" s="128"/>
      <c r="EB87" s="128"/>
      <c r="EC87" s="128"/>
      <c r="ED87" s="128"/>
      <c r="EE87" s="128"/>
      <c r="EF87" s="128"/>
      <c r="EG87" s="128"/>
      <c r="EH87" s="128"/>
      <c r="EI87" s="128"/>
      <c r="EJ87" s="128"/>
      <c r="EL87" s="552"/>
      <c r="EM87" s="552"/>
      <c r="EN87" s="552"/>
      <c r="EO87" s="552"/>
      <c r="ES87" s="128"/>
      <c r="ET87" s="128"/>
      <c r="EU87" s="128"/>
      <c r="EV87" s="128"/>
      <c r="EW87" s="128"/>
      <c r="EX87" s="128"/>
      <c r="EY87" s="128"/>
      <c r="EZ87" s="128"/>
    </row>
    <row r="88" spans="1:156" s="126" customFormat="1" ht="18.75">
      <c r="A88" s="1089" t="str">
        <f>"Loại Trung bình"</f>
        <v>Loại Trung bình</v>
      </c>
      <c r="B88" s="1089"/>
      <c r="C88" s="1089"/>
      <c r="D88" s="958" t="s">
        <v>1109</v>
      </c>
      <c r="E88" s="958"/>
      <c r="F88" s="958"/>
      <c r="G88" s="958"/>
      <c r="H88" s="963" t="str">
        <f>COUNTIF($AZ11:$AZ80,"&gt;=5.5")-COUNTIF(AZ$11:AZ$80,"&gt;=7")&amp;"/"&amp;MAX($A$11:$A$80)</f>
        <v>20/50</v>
      </c>
      <c r="I88" s="963"/>
      <c r="J88" s="965" t="str">
        <f>ROUND(100*(COUNTIF(AZ$11:AZ$80,"&gt;=5.5")-COUNTIF(AZ$11:AZ$80,"&gt;=7"))/MAX($A$11:$A$80),2)&amp;" %"</f>
        <v>40 %</v>
      </c>
      <c r="K88" s="965"/>
      <c r="L88" s="124"/>
      <c r="M88" s="124"/>
      <c r="N88" s="124"/>
      <c r="O88" s="124"/>
      <c r="P88" s="124"/>
      <c r="Q88" s="124"/>
      <c r="R88" s="124"/>
      <c r="S88" s="124"/>
      <c r="BL88" s="170"/>
      <c r="BM88" s="170"/>
      <c r="BN88" s="170"/>
      <c r="BO88" s="170"/>
      <c r="BR88" s="128"/>
      <c r="BS88" s="128"/>
      <c r="CS88" s="128"/>
      <c r="CT88" s="128"/>
      <c r="CU88" s="128"/>
      <c r="CV88" s="128"/>
      <c r="CW88" s="128"/>
      <c r="CX88" s="128"/>
      <c r="CY88" s="128"/>
      <c r="CZ88" s="128"/>
      <c r="DA88" s="128"/>
      <c r="EB88" s="128"/>
      <c r="EC88" s="128"/>
      <c r="ED88" s="128"/>
      <c r="EE88" s="128"/>
      <c r="EF88" s="128"/>
      <c r="EG88" s="128"/>
      <c r="EH88" s="128"/>
      <c r="EI88" s="128"/>
      <c r="EJ88" s="128"/>
      <c r="EL88" s="552"/>
      <c r="EM88" s="552"/>
      <c r="EN88" s="552"/>
      <c r="EO88" s="552"/>
      <c r="ES88" s="128"/>
      <c r="ET88" s="128"/>
      <c r="EU88" s="128"/>
      <c r="EV88" s="128"/>
      <c r="EW88" s="128"/>
      <c r="EX88" s="128"/>
      <c r="EY88" s="128"/>
      <c r="EZ88" s="128"/>
    </row>
    <row r="89" spans="1:156" s="126" customFormat="1" ht="18.75">
      <c r="A89" s="1089" t="str">
        <f>"Loại Trung bình yếu"</f>
        <v>Loại Trung bình yếu</v>
      </c>
      <c r="B89" s="1089"/>
      <c r="C89" s="1089"/>
      <c r="D89" s="958" t="s">
        <v>1077</v>
      </c>
      <c r="E89" s="958"/>
      <c r="F89" s="958"/>
      <c r="G89" s="958"/>
      <c r="H89" s="963" t="str">
        <f>COUNTIF($AZ11:$AZ80,"&gt;=4")-COUNTIF(AZ$11:AZ$80,"&gt;=5.5")&amp;"/"&amp;MAX($A$11:$A$80)</f>
        <v>24/50</v>
      </c>
      <c r="I89" s="963"/>
      <c r="J89" s="965" t="str">
        <f>ROUND(100*(COUNTIF(AZ$11:AZ$80,"&gt;=4")-COUNTIF(AZ$11:AZ$80,"&gt;=5.5"))/MAX($A$11:$A$80),2)&amp;" %"</f>
        <v>48 %</v>
      </c>
      <c r="K89" s="965"/>
      <c r="L89" s="124"/>
      <c r="M89" s="124"/>
      <c r="N89" s="124"/>
      <c r="O89" s="124"/>
      <c r="P89" s="124"/>
      <c r="Q89" s="124"/>
      <c r="R89" s="124"/>
      <c r="S89" s="124"/>
      <c r="BL89" s="170"/>
      <c r="BM89" s="170"/>
      <c r="BN89" s="170"/>
      <c r="BO89" s="170"/>
      <c r="BR89" s="128"/>
      <c r="BS89" s="128"/>
      <c r="CS89" s="128"/>
      <c r="CT89" s="128"/>
      <c r="CU89" s="128"/>
      <c r="CV89" s="128"/>
      <c r="CW89" s="128"/>
      <c r="CX89" s="128"/>
      <c r="CY89" s="128"/>
      <c r="CZ89" s="128"/>
      <c r="DA89" s="128"/>
      <c r="EB89" s="128"/>
      <c r="EC89" s="128"/>
      <c r="ED89" s="128"/>
      <c r="EE89" s="128"/>
      <c r="EF89" s="128"/>
      <c r="EG89" s="128"/>
      <c r="EH89" s="128"/>
      <c r="EI89" s="128"/>
      <c r="EJ89" s="128"/>
      <c r="EL89" s="552"/>
      <c r="EM89" s="552"/>
      <c r="EN89" s="552"/>
      <c r="EO89" s="552"/>
      <c r="ES89" s="128"/>
      <c r="ET89" s="128"/>
      <c r="EU89" s="128"/>
      <c r="EV89" s="128"/>
      <c r="EW89" s="128"/>
      <c r="EX89" s="128"/>
      <c r="EY89" s="128"/>
      <c r="EZ89" s="128"/>
    </row>
    <row r="90" spans="1:156" s="126" customFormat="1" ht="18.75">
      <c r="A90" s="1089" t="str">
        <f>"Loại Kém"</f>
        <v>Loại Kém</v>
      </c>
      <c r="B90" s="1089"/>
      <c r="C90" s="1089"/>
      <c r="D90" s="958" t="s">
        <v>1078</v>
      </c>
      <c r="E90" s="958"/>
      <c r="F90" s="958"/>
      <c r="G90" s="958"/>
      <c r="H90" s="963" t="str">
        <f>COUNTIF($AZ11:$AZ80,"&lt;4")&amp;"/"&amp;MAX($A$11:$A$80)</f>
        <v>5/50</v>
      </c>
      <c r="I90" s="963"/>
      <c r="J90" s="965" t="str">
        <f>ROUND(100*(COUNTIF(AZ$11:AZ$80,"&lt;4"))/MAX($A$11:$A$80),2)&amp;" %"</f>
        <v>10 %</v>
      </c>
      <c r="K90" s="965"/>
      <c r="L90" s="124"/>
      <c r="M90" s="124"/>
      <c r="N90" s="124"/>
      <c r="O90" s="124"/>
      <c r="P90" s="124"/>
      <c r="Q90" s="124"/>
      <c r="R90" s="124"/>
      <c r="S90" s="124"/>
      <c r="BK90" s="170"/>
      <c r="BL90" s="170"/>
      <c r="BM90" s="170"/>
      <c r="BN90" s="170"/>
      <c r="BO90" s="170"/>
      <c r="BR90" s="128"/>
      <c r="BS90" s="128"/>
      <c r="CS90" s="128"/>
      <c r="CT90" s="128"/>
      <c r="CU90" s="128"/>
      <c r="CV90" s="128"/>
      <c r="CW90" s="128"/>
      <c r="CX90" s="128"/>
      <c r="CY90" s="128"/>
      <c r="CZ90" s="128"/>
      <c r="DA90" s="128"/>
      <c r="EB90" s="128"/>
      <c r="EC90" s="128"/>
      <c r="ED90" s="128"/>
      <c r="EE90" s="128"/>
      <c r="EF90" s="128"/>
      <c r="EG90" s="128"/>
      <c r="EH90" s="128"/>
      <c r="EI90" s="128"/>
      <c r="EJ90" s="128"/>
      <c r="EL90" s="552"/>
      <c r="EM90" s="552"/>
      <c r="EN90" s="552"/>
      <c r="EO90" s="552"/>
      <c r="ES90" s="128"/>
      <c r="ET90" s="128"/>
      <c r="EU90" s="128"/>
      <c r="EV90" s="128"/>
      <c r="EW90" s="128"/>
      <c r="EX90" s="128"/>
      <c r="EY90" s="128"/>
      <c r="EZ90" s="128"/>
    </row>
    <row r="92" spans="1:156" ht="38.1" customHeight="1">
      <c r="A92" s="960" t="str">
        <f>"THỐNG KÊ KẾT QUẢ HỌC TẬP
(căn cứ vào điểm trung bình chung học tập sau kỳ thi chính)"</f>
        <v>THỐNG KÊ KẾT QUẢ HỌC TẬP
(căn cứ vào điểm trung bình chung học tập sau kỳ thi chính)</v>
      </c>
      <c r="B92" s="960"/>
      <c r="C92" s="960"/>
      <c r="D92" s="960"/>
      <c r="E92" s="960"/>
      <c r="F92" s="960"/>
      <c r="G92" s="960"/>
      <c r="H92" s="969" t="str">
        <f>"SL = "&amp;MAX($A$11:$A$80)</f>
        <v>SL = 50</v>
      </c>
      <c r="I92" s="969"/>
      <c r="J92" s="969" t="str">
        <f>"%"</f>
        <v>%</v>
      </c>
      <c r="K92" s="969"/>
    </row>
    <row r="93" spans="1:156" ht="18.75">
      <c r="A93" s="958"/>
      <c r="B93" s="958"/>
      <c r="C93" s="958"/>
      <c r="D93" s="958"/>
      <c r="E93" s="958"/>
      <c r="F93" s="958"/>
      <c r="G93" s="958"/>
      <c r="H93" s="959"/>
      <c r="I93" s="959"/>
      <c r="J93" s="974"/>
      <c r="K93" s="974"/>
    </row>
    <row r="94" spans="1:156" ht="18.75">
      <c r="A94" s="1089" t="str">
        <f>"Loại Xuất Sắc"</f>
        <v>Loại Xuất Sắc</v>
      </c>
      <c r="B94" s="1089"/>
      <c r="C94" s="1089"/>
      <c r="D94" s="956" t="str">
        <f>"(9 đến 10)"</f>
        <v>(9 đến 10)</v>
      </c>
      <c r="E94" s="956"/>
      <c r="F94" s="956"/>
      <c r="G94" s="956"/>
      <c r="H94" s="963" t="str">
        <f>COUNTIF(EK$11:EK$80,"&gt;=9")&amp;"/"&amp;MAX($A$11:$A$80)</f>
        <v>0/50</v>
      </c>
      <c r="I94" s="963"/>
      <c r="J94" s="965" t="str">
        <f>ROUND(100*(COUNTIF(EK$11:EK$80,"&gt;=9"))/MAX($A$11:$A$80),2)&amp;" %"</f>
        <v>0 %</v>
      </c>
      <c r="K94" s="965"/>
    </row>
    <row r="95" spans="1:156" ht="18.75">
      <c r="A95" s="1089" t="str">
        <f>"Loại Giỏi"</f>
        <v>Loại Giỏi</v>
      </c>
      <c r="B95" s="1089"/>
      <c r="C95" s="1089"/>
      <c r="D95" s="956" t="str">
        <f>"(8 đến cận 9)"</f>
        <v>(8 đến cận 9)</v>
      </c>
      <c r="E95" s="956"/>
      <c r="F95" s="956"/>
      <c r="G95" s="956"/>
      <c r="H95" s="963" t="str">
        <f>COUNTIF($EK11:$EK80,"&gt;=8")-COUNTIF($EK11:$EK80,"&gt;=9")&amp;"/"&amp;MAX($A$11:$A$80)</f>
        <v>0/50</v>
      </c>
      <c r="I95" s="963"/>
      <c r="J95" s="965" t="str">
        <f>ROUND(100*(COUNTIF(EK$11:EK$80,"&gt;=8")-COUNTIF(EK$11:EK$80,"&gt;=9"))/MAX($A$11:$A$80),2)&amp;" %"</f>
        <v>0 %</v>
      </c>
      <c r="K95" s="965"/>
    </row>
    <row r="96" spans="1:156" ht="18.75">
      <c r="A96" s="1089" t="str">
        <f>"Loại Khá"</f>
        <v>Loại Khá</v>
      </c>
      <c r="B96" s="1089"/>
      <c r="C96" s="1089"/>
      <c r="D96" s="958" t="s">
        <v>161</v>
      </c>
      <c r="E96" s="958"/>
      <c r="F96" s="958"/>
      <c r="G96" s="958"/>
      <c r="H96" s="963" t="str">
        <f>COUNTIF($EK11:$EK80,"&gt;=7")-COUNTIF($EK11:$EK80,"&gt;=8")&amp;"/"&amp;MAX($A$11:$A$80)</f>
        <v>1/50</v>
      </c>
      <c r="I96" s="963"/>
      <c r="J96" s="965" t="str">
        <f>ROUND(100*(COUNTIF(EK$11:EK$80,"&gt;=7")-COUNTIF(EK$11:EK$80,"&gt;=8"))/MAX($A$11:$A$80),2)&amp;" %"</f>
        <v>2 %</v>
      </c>
      <c r="K96" s="965"/>
    </row>
    <row r="97" spans="1:11" ht="18.75">
      <c r="A97" s="1089" t="str">
        <f>"Loại Trung bình"</f>
        <v>Loại Trung bình</v>
      </c>
      <c r="B97" s="1089"/>
      <c r="C97" s="1089"/>
      <c r="D97" s="958" t="s">
        <v>1109</v>
      </c>
      <c r="E97" s="958"/>
      <c r="F97" s="958"/>
      <c r="G97" s="958"/>
      <c r="H97" s="963" t="str">
        <f>COUNTIF($EK11:$EK80,"&gt;=5.5")-COUNTIF($EK11:$EK80,"&gt;=7")&amp;"/"&amp;MAX($A$11:$A$80)</f>
        <v>20/50</v>
      </c>
      <c r="I97" s="963"/>
      <c r="J97" s="965" t="str">
        <f>ROUND(100*(COUNTIF(EK$11:EK$80,"&gt;=5.5")-COUNTIF(EK$11:EK$80,"&gt;=7"))/MAX($A$11:$A$80),2)&amp;" %"</f>
        <v>40 %</v>
      </c>
      <c r="K97" s="965"/>
    </row>
    <row r="98" spans="1:11" ht="18.75">
      <c r="A98" s="1089" t="str">
        <f>"Loại Trung bình yếu"</f>
        <v>Loại Trung bình yếu</v>
      </c>
      <c r="B98" s="1089"/>
      <c r="C98" s="1089"/>
      <c r="D98" s="958" t="s">
        <v>1077</v>
      </c>
      <c r="E98" s="958"/>
      <c r="F98" s="958"/>
      <c r="G98" s="958"/>
      <c r="H98" s="963" t="str">
        <f>COUNTIF($EK11:$EK80,"&gt;=4")-COUNTIF($EK11:$EK80,"&gt;=5.5")&amp;"/"&amp;MAX($A$11:$A$80)</f>
        <v>24/50</v>
      </c>
      <c r="I98" s="963"/>
      <c r="J98" s="965" t="str">
        <f>ROUND(100*(COUNTIF(EK$11:EK$80,"&gt;=4")-COUNTIF(EK$11:EK$80,"&gt;=5.5"))/MAX($A$11:$A$80),2)&amp;" %"</f>
        <v>48 %</v>
      </c>
      <c r="K98" s="965"/>
    </row>
    <row r="99" spans="1:11" ht="18.75">
      <c r="A99" s="1089" t="str">
        <f>"Loại Kém"</f>
        <v>Loại Kém</v>
      </c>
      <c r="B99" s="1089"/>
      <c r="C99" s="1089"/>
      <c r="D99" s="958" t="s">
        <v>1078</v>
      </c>
      <c r="E99" s="958"/>
      <c r="F99" s="958"/>
      <c r="G99" s="958"/>
      <c r="H99" s="963" t="str">
        <f>COUNTIF($EK11:$EK80,"&lt;4")&amp;"/"&amp;MAX($A$11:$A$80)</f>
        <v>5/50</v>
      </c>
      <c r="I99" s="963"/>
      <c r="J99" s="965" t="str">
        <f>ROUND(100*(COUNTIF(EK$11:EK$80,"&lt;4"))/MAX($A$11:$A$80),2)&amp;" %"</f>
        <v>10 %</v>
      </c>
      <c r="K99" s="965"/>
    </row>
  </sheetData>
  <sheetProtection password="E4CC" sheet="1" formatCells="0" formatColumns="0" formatRows="0" autoFilter="0"/>
  <mergeCells count="194">
    <mergeCell ref="DM8:DW9"/>
    <mergeCell ref="DY8:EI9"/>
    <mergeCell ref="DB8:DL9"/>
    <mergeCell ref="CP8:CZ9"/>
    <mergeCell ref="BM6:BM9"/>
    <mergeCell ref="CD8:CN9"/>
    <mergeCell ref="BI6:BI9"/>
    <mergeCell ref="BJ6:BJ9"/>
    <mergeCell ref="CC7:CC9"/>
    <mergeCell ref="BN6:BN9"/>
    <mergeCell ref="BR7:CB9"/>
    <mergeCell ref="BQ7:BQ9"/>
    <mergeCell ref="BO6:BO9"/>
    <mergeCell ref="BL6:BL9"/>
    <mergeCell ref="A83:G83"/>
    <mergeCell ref="J84:K84"/>
    <mergeCell ref="A84:C84"/>
    <mergeCell ref="H84:I84"/>
    <mergeCell ref="BF6:BF9"/>
    <mergeCell ref="BK6:BK9"/>
    <mergeCell ref="BG6:BG9"/>
    <mergeCell ref="BC8:BC9"/>
    <mergeCell ref="AY8:AY9"/>
    <mergeCell ref="AW8:AW9"/>
    <mergeCell ref="BA8:BA9"/>
    <mergeCell ref="AZ8:AZ9"/>
    <mergeCell ref="AZ6:BA6"/>
    <mergeCell ref="AZ7:BA7"/>
    <mergeCell ref="AP8:AP9"/>
    <mergeCell ref="AQ8:AQ9"/>
    <mergeCell ref="AJ6:AM6"/>
    <mergeCell ref="AJ7:AM7"/>
    <mergeCell ref="AF6:AI6"/>
    <mergeCell ref="AF7:AI7"/>
    <mergeCell ref="AO8:AO9"/>
    <mergeCell ref="AV8:AV9"/>
    <mergeCell ref="BE6:BE9"/>
    <mergeCell ref="BB6:BB9"/>
    <mergeCell ref="D84:G84"/>
    <mergeCell ref="D85:G85"/>
    <mergeCell ref="D86:G86"/>
    <mergeCell ref="D87:G87"/>
    <mergeCell ref="A86:C86"/>
    <mergeCell ref="A88:C88"/>
    <mergeCell ref="A87:C87"/>
    <mergeCell ref="A85:C85"/>
    <mergeCell ref="H85:I85"/>
    <mergeCell ref="BH6:BH9"/>
    <mergeCell ref="AR6:AU6"/>
    <mergeCell ref="AR7:AU7"/>
    <mergeCell ref="AN6:AQ6"/>
    <mergeCell ref="J86:K86"/>
    <mergeCell ref="H86:I86"/>
    <mergeCell ref="AR8:AR9"/>
    <mergeCell ref="AS8:AS9"/>
    <mergeCell ref="AT8:AT9"/>
    <mergeCell ref="AU8:AU9"/>
    <mergeCell ref="AL8:AL9"/>
    <mergeCell ref="AM8:AM9"/>
    <mergeCell ref="P8:P9"/>
    <mergeCell ref="T10:W10"/>
    <mergeCell ref="J83:K83"/>
    <mergeCell ref="H83:I83"/>
    <mergeCell ref="J85:K85"/>
    <mergeCell ref="H10:K10"/>
    <mergeCell ref="L10:O10"/>
    <mergeCell ref="P10:S10"/>
    <mergeCell ref="BC6:BD7"/>
    <mergeCell ref="BD8:BD9"/>
    <mergeCell ref="AV10:AY10"/>
    <mergeCell ref="AG8:AG9"/>
    <mergeCell ref="G3:H3"/>
    <mergeCell ref="X6:AA6"/>
    <mergeCell ref="H7:K7"/>
    <mergeCell ref="H6:K6"/>
    <mergeCell ref="B6:G6"/>
    <mergeCell ref="B7:G7"/>
    <mergeCell ref="X7:AA7"/>
    <mergeCell ref="P6:S6"/>
    <mergeCell ref="P7:S7"/>
    <mergeCell ref="T6:W6"/>
    <mergeCell ref="L6:O6"/>
    <mergeCell ref="L7:O7"/>
    <mergeCell ref="L8:L9"/>
    <mergeCell ref="M8:M9"/>
    <mergeCell ref="T7:W7"/>
    <mergeCell ref="V8:V9"/>
    <mergeCell ref="W8:W9"/>
    <mergeCell ref="A4:BP4"/>
    <mergeCell ref="D3:F3"/>
    <mergeCell ref="A6:A9"/>
    <mergeCell ref="AB6:AE6"/>
    <mergeCell ref="BP6:BP9"/>
    <mergeCell ref="AF8:AF9"/>
    <mergeCell ref="N83:U83"/>
    <mergeCell ref="T8:T9"/>
    <mergeCell ref="U8:U9"/>
    <mergeCell ref="O8:O9"/>
    <mergeCell ref="S8:S9"/>
    <mergeCell ref="N8:N9"/>
    <mergeCell ref="AZ84:BI84"/>
    <mergeCell ref="AB83:AI83"/>
    <mergeCell ref="AB84:AI84"/>
    <mergeCell ref="AB10:AE10"/>
    <mergeCell ref="AF10:AI10"/>
    <mergeCell ref="AI8:AI9"/>
    <mergeCell ref="AH8:AH9"/>
    <mergeCell ref="AJ10:AM10"/>
    <mergeCell ref="AZ83:BI83"/>
    <mergeCell ref="AN10:AQ10"/>
    <mergeCell ref="AR10:AU10"/>
    <mergeCell ref="Q8:Q9"/>
    <mergeCell ref="R8:R9"/>
    <mergeCell ref="AK8:AK9"/>
    <mergeCell ref="AC8:AC9"/>
    <mergeCell ref="AD8:AD9"/>
    <mergeCell ref="AJ8:AJ9"/>
    <mergeCell ref="AN8:AN9"/>
    <mergeCell ref="A92:G92"/>
    <mergeCell ref="H92:I92"/>
    <mergeCell ref="J92:K92"/>
    <mergeCell ref="A90:C90"/>
    <mergeCell ref="D90:G90"/>
    <mergeCell ref="H90:I90"/>
    <mergeCell ref="J90:K90"/>
    <mergeCell ref="C10:D10"/>
    <mergeCell ref="F8:G8"/>
    <mergeCell ref="E8:E9"/>
    <mergeCell ref="C8:D9"/>
    <mergeCell ref="H8:H9"/>
    <mergeCell ref="I8:I9"/>
    <mergeCell ref="J8:J9"/>
    <mergeCell ref="K8:K9"/>
    <mergeCell ref="D88:G88"/>
    <mergeCell ref="D89:G89"/>
    <mergeCell ref="J89:K89"/>
    <mergeCell ref="J87:K87"/>
    <mergeCell ref="H89:I89"/>
    <mergeCell ref="H88:I88"/>
    <mergeCell ref="H87:I87"/>
    <mergeCell ref="J88:K88"/>
    <mergeCell ref="A89:C89"/>
    <mergeCell ref="A94:C94"/>
    <mergeCell ref="D94:G94"/>
    <mergeCell ref="H94:I94"/>
    <mergeCell ref="J94:K94"/>
    <mergeCell ref="A95:C95"/>
    <mergeCell ref="D95:G95"/>
    <mergeCell ref="H95:I95"/>
    <mergeCell ref="J95:K95"/>
    <mergeCell ref="A93:C93"/>
    <mergeCell ref="D93:G93"/>
    <mergeCell ref="H93:I93"/>
    <mergeCell ref="J93:K93"/>
    <mergeCell ref="A98:C98"/>
    <mergeCell ref="D98:G98"/>
    <mergeCell ref="H98:I98"/>
    <mergeCell ref="J98:K98"/>
    <mergeCell ref="A96:C96"/>
    <mergeCell ref="D96:G96"/>
    <mergeCell ref="H96:I96"/>
    <mergeCell ref="J96:K96"/>
    <mergeCell ref="A99:C99"/>
    <mergeCell ref="D99:G99"/>
    <mergeCell ref="H99:I99"/>
    <mergeCell ref="J99:K99"/>
    <mergeCell ref="A97:C97"/>
    <mergeCell ref="D97:G97"/>
    <mergeCell ref="H97:I97"/>
    <mergeCell ref="J97:K97"/>
    <mergeCell ref="EL9:EL10"/>
    <mergeCell ref="EM9:EM10"/>
    <mergeCell ref="EN9:EN10"/>
    <mergeCell ref="EO9:EO10"/>
    <mergeCell ref="EL8:EO8"/>
    <mergeCell ref="A1:N1"/>
    <mergeCell ref="A2:N2"/>
    <mergeCell ref="AZ1:BP1"/>
    <mergeCell ref="AZ2:BP2"/>
    <mergeCell ref="AR1:AY1"/>
    <mergeCell ref="AR2:AY2"/>
    <mergeCell ref="B8:B9"/>
    <mergeCell ref="Z8:Z9"/>
    <mergeCell ref="AV7:AY7"/>
    <mergeCell ref="X10:AA10"/>
    <mergeCell ref="AV6:AY6"/>
    <mergeCell ref="AN7:AQ7"/>
    <mergeCell ref="X8:X9"/>
    <mergeCell ref="Y8:Y9"/>
    <mergeCell ref="AX8:AX9"/>
    <mergeCell ref="AE8:AE9"/>
    <mergeCell ref="AA8:AA9"/>
    <mergeCell ref="AB8:AB9"/>
    <mergeCell ref="AB7:AE7"/>
  </mergeCells>
  <phoneticPr fontId="9" type="noConversion"/>
  <conditionalFormatting sqref="BI11:BI80 BG11:BG80">
    <cfRule type="cellIs" dxfId="28" priority="4" stopIfTrue="1" operator="lessThanOrEqual">
      <formula>15</formula>
    </cfRule>
  </conditionalFormatting>
  <conditionalFormatting sqref="BK11:BK80 BM11:BM80">
    <cfRule type="cellIs" dxfId="27" priority="9" stopIfTrue="1" operator="lessThanOrEqual">
      <formula>5.5</formula>
    </cfRule>
  </conditionalFormatting>
  <conditionalFormatting sqref="BL11:BL80 BN11:BO80">
    <cfRule type="cellIs" dxfId="26" priority="10" stopIfTrue="1" operator="equal">
      <formula>"Y"</formula>
    </cfRule>
  </conditionalFormatting>
  <conditionalFormatting sqref="M11:M43 M45:M80">
    <cfRule type="cellIs" dxfId="25" priority="5" stopIfTrue="1" operator="lessThan">
      <formula>5</formula>
    </cfRule>
  </conditionalFormatting>
  <conditionalFormatting sqref="I11:I80 Y11:Y80 Q11:Q80 U11:U80 AC11:AC80 AG11:AG80 AK11:AK80 AO11:AO80 AS11:AS80 AW11:AW80">
    <cfRule type="cellIs" dxfId="24" priority="15" stopIfTrue="1" operator="lessThan">
      <formula>4</formula>
    </cfRule>
  </conditionalFormatting>
  <conditionalFormatting sqref="K11:K80 AA11:AA80 O11:O80 S11:S80 W11:W80 AE11:AE80 AI11:AI80">
    <cfRule type="cellIs" dxfId="23" priority="16" stopIfTrue="1" operator="lessThan">
      <formula>4</formula>
    </cfRule>
  </conditionalFormatting>
  <conditionalFormatting sqref="AZ11:BA80">
    <cfRule type="cellIs" dxfId="22" priority="17" stopIfTrue="1" operator="lessThan">
      <formula>4</formula>
    </cfRule>
    <cfRule type="cellIs" dxfId="21" priority="18" stopIfTrue="1" operator="lessThan">
      <formula>5.5</formula>
    </cfRule>
  </conditionalFormatting>
  <conditionalFormatting sqref="M44">
    <cfRule type="cellIs" dxfId="20" priority="3" stopIfTrue="1" operator="lessThan">
      <formula>4</formula>
    </cfRule>
  </conditionalFormatting>
  <conditionalFormatting sqref="I11:I80 M11:M80 Q11:Q80 U11:U80 Y11:Y80 AC11:AC80 AG11:AG80 AK11:AK80 AO11:AO80 AS11:AS80 AW11:AW80">
    <cfRule type="cellIs" dxfId="19" priority="1" stopIfTrue="1" operator="lessThan">
      <formula>4</formula>
    </cfRule>
    <cfRule type="cellIs" dxfId="18" priority="2" stopIfTrue="1" operator="lessThan">
      <formula>5</formula>
    </cfRule>
  </conditionalFormatting>
  <printOptions horizontalCentered="1"/>
  <pageMargins left="0.25" right="0.25" top="0.25" bottom="0.5" header="0.25" footer="0.25"/>
  <pageSetup paperSize="8" scale="29"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sheetPr codeName="Sheet7"/>
  <dimension ref="A1:Q91"/>
  <sheetViews>
    <sheetView workbookViewId="0">
      <selection activeCell="W19" sqref="W19"/>
    </sheetView>
  </sheetViews>
  <sheetFormatPr defaultColWidth="6" defaultRowHeight="12.75"/>
  <cols>
    <col min="1" max="1" width="3.85546875" style="411" bestFit="1" customWidth="1"/>
    <col min="2" max="2" width="11.5703125" style="411" bestFit="1" customWidth="1"/>
    <col min="3" max="3" width="21.85546875" style="411" customWidth="1"/>
    <col min="4" max="4" width="7.7109375" style="411" customWidth="1"/>
    <col min="5" max="5" width="6.5703125" style="411" customWidth="1"/>
    <col min="6" max="11" width="6.7109375" style="411" customWidth="1"/>
    <col min="12" max="12" width="7.5703125" style="411" customWidth="1"/>
    <col min="13" max="13" width="9.140625" style="411" customWidth="1"/>
    <col min="14" max="14" width="7.5703125" style="411" customWidth="1"/>
    <col min="15" max="15" width="7.42578125" style="422" hidden="1" customWidth="1"/>
    <col min="16" max="17" width="7.42578125" style="411" hidden="1" customWidth="1"/>
    <col min="18" max="18" width="6" style="411" customWidth="1"/>
    <col min="19" max="16384" width="6" style="411"/>
  </cols>
  <sheetData>
    <row r="1" spans="1:17" ht="15.75">
      <c r="A1" s="1163" t="s">
        <v>1634</v>
      </c>
      <c r="B1" s="1163"/>
      <c r="C1" s="1163"/>
      <c r="D1" s="1163"/>
      <c r="E1" s="1163"/>
      <c r="F1" s="1163"/>
      <c r="G1" s="415"/>
      <c r="H1" s="459" t="s">
        <v>257</v>
      </c>
      <c r="I1" s="429"/>
      <c r="J1" s="429"/>
      <c r="K1" s="429"/>
      <c r="L1" s="429"/>
      <c r="M1" s="429"/>
      <c r="N1" s="429"/>
      <c r="O1" s="431"/>
    </row>
    <row r="2" spans="1:17" ht="15.75">
      <c r="A2" s="1162" t="s">
        <v>1635</v>
      </c>
      <c r="B2" s="1162"/>
      <c r="C2" s="1162"/>
      <c r="D2" s="1162"/>
      <c r="E2" s="1162"/>
      <c r="F2" s="1162"/>
      <c r="G2" s="433"/>
      <c r="H2" s="449" t="s">
        <v>258</v>
      </c>
      <c r="I2" s="429"/>
      <c r="J2" s="429"/>
      <c r="K2" s="429"/>
      <c r="L2" s="429"/>
      <c r="M2" s="429"/>
      <c r="N2" s="429"/>
      <c r="O2" s="431"/>
    </row>
    <row r="3" spans="1:17" ht="19.5" customHeight="1">
      <c r="A3" s="1164" t="s">
        <v>259</v>
      </c>
      <c r="B3" s="1164"/>
      <c r="C3" s="1164"/>
      <c r="D3" s="1164"/>
      <c r="E3" s="1164"/>
      <c r="F3" s="1164"/>
      <c r="G3" s="432"/>
      <c r="H3" s="432"/>
      <c r="I3" s="432"/>
      <c r="J3" s="462" t="s">
        <v>259</v>
      </c>
      <c r="K3" s="432"/>
      <c r="L3" s="432"/>
      <c r="M3" s="432"/>
      <c r="N3" s="432"/>
      <c r="O3" s="412"/>
    </row>
    <row r="4" spans="1:17" ht="21" customHeight="1">
      <c r="A4" s="1166" t="s">
        <v>260</v>
      </c>
      <c r="B4" s="1166"/>
      <c r="C4" s="1166"/>
      <c r="D4" s="1166"/>
      <c r="E4" s="1166"/>
      <c r="F4" s="1166"/>
      <c r="G4" s="1166"/>
      <c r="H4" s="1166"/>
      <c r="I4" s="1166"/>
      <c r="J4" s="1166"/>
      <c r="K4" s="1166"/>
      <c r="L4" s="1166"/>
      <c r="M4" s="1166"/>
      <c r="N4" s="1166"/>
      <c r="O4" s="1166"/>
    </row>
    <row r="5" spans="1:17" ht="11.25" customHeight="1">
      <c r="A5" s="1166"/>
      <c r="B5" s="1166"/>
      <c r="C5" s="1166"/>
      <c r="D5" s="1166"/>
      <c r="E5" s="1166"/>
      <c r="F5" s="1166"/>
      <c r="G5" s="1166"/>
      <c r="H5" s="1166"/>
      <c r="I5" s="1166"/>
      <c r="J5" s="1166"/>
      <c r="K5" s="1166"/>
      <c r="L5" s="1166"/>
      <c r="M5" s="1166"/>
      <c r="N5" s="1166"/>
      <c r="O5" s="1166"/>
    </row>
    <row r="6" spans="1:17" s="414" customFormat="1" ht="17.25" customHeight="1">
      <c r="A6" s="1182" t="s">
        <v>261</v>
      </c>
      <c r="B6" s="1182"/>
      <c r="C6" s="1168" t="str">
        <f>IF($L$6="","",IF(VLOOKUP($L$6,'LOP-MON'!$B$2:$L$43,2,FALSE)=0,"",VLOOKUP($L$6,'LOP-MON'!$B$2:$L$43,2,FALSE)))</f>
        <v xml:space="preserve">Anh văn chuyên ngành </v>
      </c>
      <c r="D6" s="1168"/>
      <c r="E6" s="1168"/>
      <c r="F6" s="1168"/>
      <c r="G6" s="1167" t="s">
        <v>280</v>
      </c>
      <c r="H6" s="1167"/>
      <c r="I6" s="467">
        <f>IF(L6="","",IF(VLOOKUP(CONCATENATE("TC",MID(L6,1,4),MID(L6,6,3)),'LOP-MON'!$B$2:$L$43,2,FALSE)=0,"",VLOOKUP(CONCATENATE("TC",MID(L6,1,4),MID(L6,6,3)),'LOP-MON'!$B$2:$L$43,2,FALSE)))</f>
        <v>2</v>
      </c>
      <c r="K6" s="38" t="s">
        <v>192</v>
      </c>
      <c r="L6" s="1168" t="str">
        <f>HKII!$D$3</f>
        <v>13CĐ-Đ1</v>
      </c>
      <c r="M6" s="1168"/>
      <c r="O6" s="43"/>
    </row>
    <row r="7" spans="1:17" s="415" customFormat="1" ht="17.25" customHeight="1">
      <c r="C7" s="416" t="s">
        <v>262</v>
      </c>
      <c r="D7" s="1165" t="s">
        <v>182</v>
      </c>
      <c r="E7" s="1165"/>
      <c r="H7" s="1165" t="s">
        <v>263</v>
      </c>
      <c r="I7" s="1165"/>
      <c r="J7" s="1165" t="s">
        <v>1633</v>
      </c>
      <c r="K7" s="1165"/>
      <c r="L7" s="1165"/>
      <c r="N7" s="38"/>
      <c r="O7" s="271"/>
    </row>
    <row r="8" spans="1:17" s="414" customFormat="1" ht="15" customHeight="1">
      <c r="A8" s="1176" t="s">
        <v>264</v>
      </c>
      <c r="B8" s="1176" t="s">
        <v>193</v>
      </c>
      <c r="C8" s="1176" t="s">
        <v>194</v>
      </c>
      <c r="D8" s="1177"/>
      <c r="E8" s="1176" t="s">
        <v>268</v>
      </c>
      <c r="F8" s="1170" t="s">
        <v>270</v>
      </c>
      <c r="G8" s="1170" t="s">
        <v>271</v>
      </c>
      <c r="H8" s="1170" t="s">
        <v>272</v>
      </c>
      <c r="I8" s="1170" t="s">
        <v>273</v>
      </c>
      <c r="J8" s="1170" t="s">
        <v>274</v>
      </c>
      <c r="K8" s="1170" t="s">
        <v>275</v>
      </c>
      <c r="L8" s="1170" t="s">
        <v>276</v>
      </c>
      <c r="M8" s="1170" t="s">
        <v>277</v>
      </c>
      <c r="N8" s="1170" t="s">
        <v>269</v>
      </c>
      <c r="O8" s="1171" t="s">
        <v>267</v>
      </c>
      <c r="P8" s="1169" t="s">
        <v>278</v>
      </c>
      <c r="Q8" s="1169" t="s">
        <v>279</v>
      </c>
    </row>
    <row r="9" spans="1:17" s="43" customFormat="1" ht="28.5" customHeight="1">
      <c r="A9" s="1176"/>
      <c r="B9" s="1176"/>
      <c r="C9" s="1176"/>
      <c r="D9" s="1177"/>
      <c r="E9" s="1176"/>
      <c r="F9" s="1170"/>
      <c r="G9" s="1170"/>
      <c r="H9" s="1170"/>
      <c r="I9" s="1170"/>
      <c r="J9" s="1170"/>
      <c r="K9" s="1170"/>
      <c r="L9" s="1170"/>
      <c r="M9" s="1170"/>
      <c r="N9" s="1170"/>
      <c r="O9" s="1171"/>
      <c r="P9" s="1169"/>
      <c r="Q9" s="1169"/>
    </row>
    <row r="10" spans="1:17" s="43" customFormat="1" ht="15">
      <c r="A10" s="1176"/>
      <c r="B10" s="1176"/>
      <c r="C10" s="1176"/>
      <c r="D10" s="1177"/>
      <c r="E10" s="1176"/>
      <c r="F10" s="1178">
        <v>0.2</v>
      </c>
      <c r="G10" s="1170"/>
      <c r="H10" s="1170"/>
      <c r="I10" s="1170"/>
      <c r="J10" s="1170"/>
      <c r="K10" s="1170"/>
      <c r="L10" s="6">
        <v>0.3</v>
      </c>
      <c r="M10" s="6">
        <v>0.5</v>
      </c>
      <c r="N10" s="1170"/>
      <c r="O10" s="1171"/>
      <c r="P10" s="435">
        <v>0.5</v>
      </c>
      <c r="Q10" s="1169"/>
    </row>
    <row r="11" spans="1:17" ht="18" customHeight="1">
      <c r="A11" s="364">
        <f>IF(OR($C$6="",$I$6="",$L$6=""),"",IF($B11="","",SUBTOTAL(3,$B$11:B11)))</f>
        <v>1</v>
      </c>
      <c r="B11" s="426" t="str">
        <f>IF(OR($C$6="",$I$6="",$L$6=""),"",IF(HKII!$B11="","",HKII!$B11))</f>
        <v>13D301Đ001</v>
      </c>
      <c r="C11" s="45" t="str">
        <f>IF(OR($C$6="",$I$6="",$L$6=""),"",IF(HKII!$C11="","",HKII!$C11))</f>
        <v>Lương Hoàng Thuận</v>
      </c>
      <c r="D11" s="427" t="str">
        <f>IF(OR($C$6="",$I$6="",$L$6=""),"",IF(HKII!$D11="","",HKII!$D11))</f>
        <v>An</v>
      </c>
      <c r="E11" s="741"/>
      <c r="F11" s="93">
        <v>6</v>
      </c>
      <c r="G11" s="93">
        <v>9</v>
      </c>
      <c r="H11" s="93"/>
      <c r="I11" s="93"/>
      <c r="J11" s="93"/>
      <c r="K11" s="93"/>
      <c r="L11" s="93">
        <v>6</v>
      </c>
      <c r="M11" s="742">
        <v>4.2</v>
      </c>
      <c r="N11" s="417">
        <f>IF($B11="","",IF(ISNUMBER($E11)=TRUE,$E11,IF(COUNT($F11:$M11)=0,"",IF(COUNT($F11:$K11)=0,ROUND(0.3*$L11+0.5*$M11,1),ROUND(0.2*(SUM($F11:$K11)/COUNT($F11:$K11))+0.3*$L11+0.5*$M11,1)))))</f>
        <v>5.4</v>
      </c>
      <c r="O11" s="437" t="str">
        <f t="shared" ref="O11:O75" si="0">IF($B11="","",IF($N11="","KXL",IF($N11&lt;4,"Kém",IF($N11&lt;5.5,"TB Yếu",IF($N11&lt;7,"T.Bình",IF($N11&lt;8.5,"Khá","Giỏi"))))))</f>
        <v>TB Yếu</v>
      </c>
      <c r="P11" s="436" t="str">
        <f>IF(OR($B11="",$C$6&lt;&gt;HKII!$H$6,HKII!$J11=""),"",HKII!$J11)</f>
        <v/>
      </c>
      <c r="Q11" s="436" t="str">
        <f>IF(OR(ISNUMBER($E11)=TRUE,$B11="",$P11=""),"",IF(COUNT($F11:$M11)=0,"",IF($M11&gt;=$P11,$N11,IF(COUNT($F11:$K11)=0,ROUND(0.3*$L11+0.5*$P11,1),ROUND(0.2*(SUM($F11:$K11)/COUNT($F11:$K11))+0.3*$L11+0.5*$P11,1)))))</f>
        <v/>
      </c>
    </row>
    <row r="12" spans="1:17" ht="18" customHeight="1">
      <c r="A12" s="364">
        <f>IF(OR($C$6="",$I$6="",$L$6=""),"",IF($B12="","",SUBTOTAL(3,$B$11:B12)))</f>
        <v>2</v>
      </c>
      <c r="B12" s="426" t="str">
        <f>IF(OR($C$6="",$I$6="",$L$6=""),"",IF(HKII!$B12="","",HKII!$B12))</f>
        <v>13D301Đ004</v>
      </c>
      <c r="C12" s="45" t="str">
        <f>IF(OR($C$6="",$I$6="",$L$6=""),"",IF(HKII!$C12="","",HKII!$C12))</f>
        <v>Đặng Thế</v>
      </c>
      <c r="D12" s="427" t="str">
        <f>IF(OR($C$6="",$I$6="",$L$6=""),"",IF(HKII!$D12="","",HKII!$D12))</f>
        <v>Anh</v>
      </c>
      <c r="E12" s="743"/>
      <c r="F12" s="94">
        <v>5</v>
      </c>
      <c r="G12" s="94">
        <v>6</v>
      </c>
      <c r="H12" s="94"/>
      <c r="I12" s="94"/>
      <c r="J12" s="94"/>
      <c r="K12" s="94"/>
      <c r="L12" s="94">
        <v>7.6</v>
      </c>
      <c r="M12" s="779">
        <v>0</v>
      </c>
      <c r="N12" s="417">
        <f t="shared" ref="N12:N75" si="1">IF($B12="","",IF(ISNUMBER($E12)=TRUE,$E12,IF(COUNT($F12:$M12)=0,"",IF(COUNT($F12:$K12)=0,ROUND(0.3*$L12+0.5*$M12,1),ROUND(0.2*(SUM($F12:$K12)/COUNT($F12:$K12))+0.3*$L12+0.5*$M12,1)))))</f>
        <v>3.4</v>
      </c>
      <c r="O12" s="437" t="str">
        <f t="shared" si="0"/>
        <v>Kém</v>
      </c>
      <c r="P12" s="436" t="str">
        <f>IF(OR($B12="",$C$6&lt;&gt;HKII!$H$6,HKII!$J12=""),"",HKII!$J12)</f>
        <v/>
      </c>
      <c r="Q12" s="436" t="str">
        <f t="shared" ref="Q12:Q75" si="2">IF(OR(ISNUMBER($E12)=TRUE,$B12="",$P12=""),"",IF(COUNT($F12:$M12)=0,"",IF($M12&gt;=$P12,$N12,IF(COUNT($F12:$K12)=0,ROUND(0.3*$L12+0.5*$P12,1),ROUND(0.2*(SUM($F12:$K12)/COUNT($F12:$K12))+0.3*$L12+0.5*$P12,1)))))</f>
        <v/>
      </c>
    </row>
    <row r="13" spans="1:17" ht="18" customHeight="1">
      <c r="A13" s="364">
        <f>IF(OR($C$6="",$I$6="",$L$6=""),"",IF($B13="","",SUBTOTAL(3,$B$11:B13)))</f>
        <v>3</v>
      </c>
      <c r="B13" s="426" t="str">
        <f>IF(OR($C$6="",$I$6="",$L$6=""),"",IF(HKII!$B13="","",HKII!$B13))</f>
        <v>13D301Đ149</v>
      </c>
      <c r="C13" s="45" t="str">
        <f>IF(OR($C$6="",$I$6="",$L$6=""),"",IF(HKII!$C13="","",HKII!$C13))</f>
        <v>Đỗ Huỳnh</v>
      </c>
      <c r="D13" s="427" t="str">
        <f>IF(OR($C$6="",$I$6="",$L$6=""),"",IF(HKII!$D13="","",HKII!$D13))</f>
        <v>Bảo</v>
      </c>
      <c r="E13" s="743"/>
      <c r="F13" s="94">
        <v>7</v>
      </c>
      <c r="G13" s="94">
        <v>6</v>
      </c>
      <c r="H13" s="94"/>
      <c r="I13" s="94"/>
      <c r="J13" s="94"/>
      <c r="K13" s="94"/>
      <c r="L13" s="94">
        <v>5.6</v>
      </c>
      <c r="M13" s="742">
        <v>3.4</v>
      </c>
      <c r="N13" s="417">
        <f t="shared" si="1"/>
        <v>4.7</v>
      </c>
      <c r="O13" s="437" t="str">
        <f t="shared" si="0"/>
        <v>TB Yếu</v>
      </c>
      <c r="P13" s="436" t="str">
        <f>IF(OR($B13="",$C$6&lt;&gt;HKII!$H$6,HKII!$J13=""),"",HKII!$J13)</f>
        <v/>
      </c>
      <c r="Q13" s="436" t="str">
        <f t="shared" si="2"/>
        <v/>
      </c>
    </row>
    <row r="14" spans="1:17" ht="18" customHeight="1">
      <c r="A14" s="364">
        <f>IF(OR($C$6="",$I$6="",$L$6=""),"",IF($B14="","",SUBTOTAL(3,$B$11:B14)))</f>
        <v>4</v>
      </c>
      <c r="B14" s="426" t="str">
        <f>IF(OR($C$6="",$I$6="",$L$6=""),"",IF(HKII!$B14="","",HKII!$B14))</f>
        <v>13D301Đ008</v>
      </c>
      <c r="C14" s="45" t="str">
        <f>IF(OR($C$6="",$I$6="",$L$6=""),"",IF(HKII!$C14="","",HKII!$C14))</f>
        <v>Trương Vũ</v>
      </c>
      <c r="D14" s="427" t="str">
        <f>IF(OR($C$6="",$I$6="",$L$6=""),"",IF(HKII!$D14="","",HKII!$D14))</f>
        <v>Bảo</v>
      </c>
      <c r="E14" s="743"/>
      <c r="F14" s="94">
        <v>7</v>
      </c>
      <c r="G14" s="94">
        <v>6</v>
      </c>
      <c r="H14" s="94"/>
      <c r="I14" s="94"/>
      <c r="J14" s="94"/>
      <c r="K14" s="94"/>
      <c r="L14" s="94">
        <v>8.6</v>
      </c>
      <c r="M14" s="742">
        <v>6.4</v>
      </c>
      <c r="N14" s="417">
        <f t="shared" si="1"/>
        <v>7.1</v>
      </c>
      <c r="O14" s="437" t="str">
        <f t="shared" si="0"/>
        <v>Khá</v>
      </c>
      <c r="P14" s="436" t="str">
        <f>IF(OR($B14="",$C$6&lt;&gt;HKII!$H$6,HKII!$J14=""),"",HKII!$J14)</f>
        <v/>
      </c>
      <c r="Q14" s="436" t="str">
        <f t="shared" si="2"/>
        <v/>
      </c>
    </row>
    <row r="15" spans="1:17" ht="18" customHeight="1">
      <c r="A15" s="364">
        <f>IF(OR($C$6="",$I$6="",$L$6=""),"",IF($B15="","",SUBTOTAL(3,$B$11:B15)))</f>
        <v>5</v>
      </c>
      <c r="B15" s="426" t="str">
        <f>IF(OR($C$6="",$I$6="",$L$6=""),"",IF(HKII!$B15="","",HKII!$B15))</f>
        <v>13D301Đ009</v>
      </c>
      <c r="C15" s="45" t="str">
        <f>IF(OR($C$6="",$I$6="",$L$6=""),"",IF(HKII!$C15="","",HKII!$C15))</f>
        <v>Võ Thành</v>
      </c>
      <c r="D15" s="427" t="str">
        <f>IF(OR($C$6="",$I$6="",$L$6=""),"",IF(HKII!$D15="","",HKII!$D15))</f>
        <v>Bảo</v>
      </c>
      <c r="E15" s="743"/>
      <c r="F15" s="94">
        <v>7</v>
      </c>
      <c r="G15" s="94">
        <v>6</v>
      </c>
      <c r="H15" s="94"/>
      <c r="I15" s="94"/>
      <c r="J15" s="94"/>
      <c r="K15" s="94"/>
      <c r="L15" s="94">
        <v>3</v>
      </c>
      <c r="M15" s="742">
        <v>2.6</v>
      </c>
      <c r="N15" s="417">
        <f t="shared" si="1"/>
        <v>3.5</v>
      </c>
      <c r="O15" s="437" t="str">
        <f t="shared" si="0"/>
        <v>Kém</v>
      </c>
      <c r="P15" s="436" t="str">
        <f>IF(OR($B15="",$C$6&lt;&gt;HKII!$H$6,HKII!$J15=""),"",HKII!$J15)</f>
        <v/>
      </c>
      <c r="Q15" s="436" t="str">
        <f t="shared" si="2"/>
        <v/>
      </c>
    </row>
    <row r="16" spans="1:17" ht="18" customHeight="1">
      <c r="A16" s="364">
        <f>IF(OR($C$6="",$I$6="",$L$6=""),"",IF($B16="","",SUBTOTAL(3,$B$11:B16)))</f>
        <v>6</v>
      </c>
      <c r="B16" s="426" t="str">
        <f>IF(OR($C$6="",$I$6="",$L$6=""),"",IF(HKII!$B16="","",HKII!$B16))</f>
        <v>13D301Đ013</v>
      </c>
      <c r="C16" s="45" t="str">
        <f>IF(OR($C$6="",$I$6="",$L$6=""),"",IF(HKII!$C16="","",HKII!$C16))</f>
        <v>Nguyễn Chí</v>
      </c>
      <c r="D16" s="427" t="str">
        <f>IF(OR($C$6="",$I$6="",$L$6=""),"",IF(HKII!$D16="","",HKII!$D16))</f>
        <v>Bình</v>
      </c>
      <c r="E16" s="743"/>
      <c r="F16" s="94">
        <v>3</v>
      </c>
      <c r="G16" s="94">
        <v>7</v>
      </c>
      <c r="H16" s="94"/>
      <c r="I16" s="94"/>
      <c r="J16" s="94"/>
      <c r="K16" s="94"/>
      <c r="L16" s="94">
        <v>5</v>
      </c>
      <c r="M16" s="742">
        <v>8</v>
      </c>
      <c r="N16" s="417">
        <f t="shared" si="1"/>
        <v>6.5</v>
      </c>
      <c r="O16" s="437" t="str">
        <f t="shared" si="0"/>
        <v>T.Bình</v>
      </c>
      <c r="P16" s="436" t="str">
        <f>IF(OR($B16="",$C$6&lt;&gt;HKII!$H$6,HKII!$J16=""),"",HKII!$J16)</f>
        <v/>
      </c>
      <c r="Q16" s="436" t="str">
        <f t="shared" si="2"/>
        <v/>
      </c>
    </row>
    <row r="17" spans="1:17" ht="18" customHeight="1">
      <c r="A17" s="364">
        <f>IF(OR($C$6="",$I$6="",$L$6=""),"",IF($B17="","",SUBTOTAL(3,$B$11:B17)))</f>
        <v>7</v>
      </c>
      <c r="B17" s="426" t="str">
        <f>IF(OR($C$6="",$I$6="",$L$6=""),"",IF(HKII!$B17="","",HKII!$B17))</f>
        <v>13D301Đ016</v>
      </c>
      <c r="C17" s="45" t="str">
        <f>IF(OR($C$6="",$I$6="",$L$6=""),"",IF(HKII!$C17="","",HKII!$C17))</f>
        <v>Vũ Văn</v>
      </c>
      <c r="D17" s="427" t="str">
        <f>IF(OR($C$6="",$I$6="",$L$6=""),"",IF(HKII!$D17="","",HKII!$D17))</f>
        <v>Chiến</v>
      </c>
      <c r="E17" s="743"/>
      <c r="F17" s="94">
        <v>7</v>
      </c>
      <c r="G17" s="94">
        <v>5</v>
      </c>
      <c r="H17" s="94"/>
      <c r="I17" s="94"/>
      <c r="J17" s="94"/>
      <c r="K17" s="94"/>
      <c r="L17" s="94">
        <v>5.2</v>
      </c>
      <c r="M17" s="742">
        <v>2.8</v>
      </c>
      <c r="N17" s="417">
        <f t="shared" si="1"/>
        <v>4.2</v>
      </c>
      <c r="O17" s="437" t="str">
        <f t="shared" si="0"/>
        <v>TB Yếu</v>
      </c>
      <c r="P17" s="436" t="str">
        <f>IF(OR($B17="",$C$6&lt;&gt;HKII!$H$6,HKII!$J17=""),"",HKII!$J17)</f>
        <v/>
      </c>
      <c r="Q17" s="436" t="str">
        <f t="shared" si="2"/>
        <v/>
      </c>
    </row>
    <row r="18" spans="1:17" ht="18" customHeight="1">
      <c r="A18" s="364">
        <f>IF(OR($C$6="",$I$6="",$L$6=""),"",IF($B18="","",SUBTOTAL(3,$B$11:B18)))</f>
        <v>8</v>
      </c>
      <c r="B18" s="426" t="str">
        <f>IF(OR($C$6="",$I$6="",$L$6=""),"",IF(HKII!$B18="","",HKII!$B18))</f>
        <v>13D301Đ193</v>
      </c>
      <c r="C18" s="45" t="str">
        <f>IF(OR($C$6="",$I$6="",$L$6=""),"",IF(HKII!$C18="","",HKII!$C18))</f>
        <v>Phạm Công</v>
      </c>
      <c r="D18" s="427" t="str">
        <f>IF(OR($C$6="",$I$6="",$L$6=""),"",IF(HKII!$D18="","",HKII!$D18))</f>
        <v>Chính</v>
      </c>
      <c r="E18" s="743"/>
      <c r="F18" s="94">
        <v>2</v>
      </c>
      <c r="G18" s="94">
        <v>5</v>
      </c>
      <c r="H18" s="94"/>
      <c r="I18" s="94"/>
      <c r="J18" s="94"/>
      <c r="K18" s="94"/>
      <c r="L18" s="94">
        <v>0</v>
      </c>
      <c r="M18" s="779">
        <v>0</v>
      </c>
      <c r="N18" s="417">
        <f t="shared" si="1"/>
        <v>0.7</v>
      </c>
      <c r="O18" s="437" t="str">
        <f t="shared" si="0"/>
        <v>Kém</v>
      </c>
      <c r="P18" s="436" t="str">
        <f>IF(OR($B18="",$C$6&lt;&gt;HKII!$H$6,HKII!$J18=""),"",HKII!$J18)</f>
        <v/>
      </c>
      <c r="Q18" s="436" t="str">
        <f t="shared" si="2"/>
        <v/>
      </c>
    </row>
    <row r="19" spans="1:17" ht="18" customHeight="1">
      <c r="A19" s="364">
        <f>IF(OR($C$6="",$I$6="",$L$6=""),"",IF($B19="","",SUBTOTAL(3,$B$11:B19)))</f>
        <v>9</v>
      </c>
      <c r="B19" s="426" t="str">
        <f>IF(OR($C$6="",$I$6="",$L$6=""),"",IF(HKII!$B19="","",HKII!$B19))</f>
        <v>13D301Đ017</v>
      </c>
      <c r="C19" s="45" t="str">
        <f>IF(OR($C$6="",$I$6="",$L$6=""),"",IF(HKII!$C19="","",HKII!$C19))</f>
        <v>Trần Văn</v>
      </c>
      <c r="D19" s="427" t="str">
        <f>IF(OR($C$6="",$I$6="",$L$6=""),"",IF(HKII!$D19="","",HKII!$D19))</f>
        <v>Chinh</v>
      </c>
      <c r="E19" s="743"/>
      <c r="F19" s="94">
        <v>6</v>
      </c>
      <c r="G19" s="94">
        <v>5</v>
      </c>
      <c r="H19" s="94"/>
      <c r="I19" s="94"/>
      <c r="J19" s="94"/>
      <c r="K19" s="94"/>
      <c r="L19" s="94">
        <v>6</v>
      </c>
      <c r="M19" s="742">
        <v>1.8</v>
      </c>
      <c r="N19" s="417">
        <f t="shared" si="1"/>
        <v>3.8</v>
      </c>
      <c r="O19" s="437" t="str">
        <f t="shared" si="0"/>
        <v>Kém</v>
      </c>
      <c r="P19" s="436" t="str">
        <f>IF(OR($B19="",$C$6&lt;&gt;HKII!$H$6,HKII!$J19=""),"",HKII!$J19)</f>
        <v/>
      </c>
      <c r="Q19" s="436" t="str">
        <f t="shared" si="2"/>
        <v/>
      </c>
    </row>
    <row r="20" spans="1:17" ht="18" customHeight="1">
      <c r="A20" s="364">
        <f>IF(OR($C$6="",$I$6="",$L$6=""),"",IF($B20="","",SUBTOTAL(3,$B$11:B20)))</f>
        <v>10</v>
      </c>
      <c r="B20" s="426" t="str">
        <f>IF(OR($C$6="",$I$6="",$L$6=""),"",IF(HKII!$B20="","",HKII!$B20))</f>
        <v>13D301Đ020</v>
      </c>
      <c r="C20" s="45" t="str">
        <f>IF(OR($C$6="",$I$6="",$L$6=""),"",IF(HKII!$C20="","",HKII!$C20))</f>
        <v>Trịnh Lê</v>
      </c>
      <c r="D20" s="427" t="str">
        <f>IF(OR($C$6="",$I$6="",$L$6=""),"",IF(HKII!$D20="","",HKII!$D20))</f>
        <v>Cung</v>
      </c>
      <c r="E20" s="743"/>
      <c r="F20" s="94">
        <v>7</v>
      </c>
      <c r="G20" s="94">
        <v>5</v>
      </c>
      <c r="H20" s="94"/>
      <c r="I20" s="94"/>
      <c r="J20" s="94"/>
      <c r="K20" s="94"/>
      <c r="L20" s="94">
        <v>6.4</v>
      </c>
      <c r="M20" s="742">
        <v>3.2</v>
      </c>
      <c r="N20" s="417">
        <f t="shared" si="1"/>
        <v>4.7</v>
      </c>
      <c r="O20" s="437" t="str">
        <f t="shared" si="0"/>
        <v>TB Yếu</v>
      </c>
      <c r="P20" s="436" t="str">
        <f>IF(OR($B20="",$C$6&lt;&gt;HKII!$H$6,HKII!$J20=""),"",HKII!$J20)</f>
        <v/>
      </c>
      <c r="Q20" s="436" t="str">
        <f t="shared" si="2"/>
        <v/>
      </c>
    </row>
    <row r="21" spans="1:17" ht="18" customHeight="1">
      <c r="A21" s="364">
        <f>IF(OR($C$6="",$I$6="",$L$6=""),"",IF($B21="","",SUBTOTAL(3,$B$11:B21)))</f>
        <v>11</v>
      </c>
      <c r="B21" s="426" t="str">
        <f>IF(OR($C$6="",$I$6="",$L$6=""),"",IF(HKII!$B21="","",HKII!$B21))</f>
        <v>13D301Đ021</v>
      </c>
      <c r="C21" s="45" t="str">
        <f>IF(OR($C$6="",$I$6="",$L$6=""),"",IF(HKII!$C21="","",HKII!$C21))</f>
        <v>Nguyễn Chí</v>
      </c>
      <c r="D21" s="427" t="str">
        <f>IF(OR($C$6="",$I$6="",$L$6=""),"",IF(HKII!$D21="","",HKII!$D21))</f>
        <v>Cường</v>
      </c>
      <c r="E21" s="743"/>
      <c r="F21" s="94">
        <v>7</v>
      </c>
      <c r="G21" s="94">
        <v>6</v>
      </c>
      <c r="H21" s="94"/>
      <c r="I21" s="94"/>
      <c r="J21" s="94"/>
      <c r="K21" s="94"/>
      <c r="L21" s="94">
        <v>5</v>
      </c>
      <c r="M21" s="742">
        <v>2.2000000000000002</v>
      </c>
      <c r="N21" s="417">
        <f t="shared" si="1"/>
        <v>3.9</v>
      </c>
      <c r="O21" s="437" t="str">
        <f t="shared" si="0"/>
        <v>Kém</v>
      </c>
      <c r="P21" s="436" t="str">
        <f>IF(OR($B21="",$C$6&lt;&gt;HKII!$H$6,HKII!$J21=""),"",HKII!$J21)</f>
        <v/>
      </c>
      <c r="Q21" s="436" t="str">
        <f t="shared" si="2"/>
        <v/>
      </c>
    </row>
    <row r="22" spans="1:17" ht="18" customHeight="1">
      <c r="A22" s="364">
        <f>IF(OR($C$6="",$I$6="",$L$6=""),"",IF($B22="","",SUBTOTAL(3,$B$11:B22)))</f>
        <v>12</v>
      </c>
      <c r="B22" s="426" t="str">
        <f>IF(OR($C$6="",$I$6="",$L$6=""),"",IF(HKII!$B22="","",HKII!$B22))</f>
        <v>13D301Đ024</v>
      </c>
      <c r="C22" s="45" t="str">
        <f>IF(OR($C$6="",$I$6="",$L$6=""),"",IF(HKII!$C22="","",HKII!$C22))</f>
        <v xml:space="preserve">Trương Công </v>
      </c>
      <c r="D22" s="427" t="str">
        <f>IF(OR($C$6="",$I$6="",$L$6=""),"",IF(HKII!$D22="","",HKII!$D22))</f>
        <v>Duẩn</v>
      </c>
      <c r="E22" s="743"/>
      <c r="F22" s="94">
        <v>6</v>
      </c>
      <c r="G22" s="94">
        <v>8</v>
      </c>
      <c r="H22" s="94"/>
      <c r="I22" s="94"/>
      <c r="J22" s="94"/>
      <c r="K22" s="94"/>
      <c r="L22" s="94">
        <v>5.6</v>
      </c>
      <c r="M22" s="742">
        <v>4.5999999999999996</v>
      </c>
      <c r="N22" s="417">
        <f t="shared" si="1"/>
        <v>5.4</v>
      </c>
      <c r="O22" s="437" t="str">
        <f t="shared" si="0"/>
        <v>TB Yếu</v>
      </c>
      <c r="P22" s="436" t="str">
        <f>IF(OR($B22="",$C$6&lt;&gt;HKII!$H$6,HKII!$J22=""),"",HKII!$J22)</f>
        <v/>
      </c>
      <c r="Q22" s="436" t="str">
        <f t="shared" si="2"/>
        <v/>
      </c>
    </row>
    <row r="23" spans="1:17" ht="18" customHeight="1">
      <c r="A23" s="364">
        <f>IF(OR($C$6="",$I$6="",$L$6=""),"",IF($B23="","",SUBTOTAL(3,$B$11:B23)))</f>
        <v>13</v>
      </c>
      <c r="B23" s="426" t="str">
        <f>IF(OR($C$6="",$I$6="",$L$6=""),"",IF(HKII!$B23="","",HKII!$B23))</f>
        <v>13D301Đ025</v>
      </c>
      <c r="C23" s="45" t="str">
        <f>IF(OR($C$6="",$I$6="",$L$6=""),"",IF(HKII!$C23="","",HKII!$C23))</f>
        <v>Nguyễn Ngọc</v>
      </c>
      <c r="D23" s="427" t="str">
        <f>IF(OR($C$6="",$I$6="",$L$6=""),"",IF(HKII!$D23="","",HKII!$D23))</f>
        <v>Dũng</v>
      </c>
      <c r="E23" s="743"/>
      <c r="F23" s="94">
        <v>2</v>
      </c>
      <c r="G23" s="94">
        <v>6</v>
      </c>
      <c r="H23" s="94"/>
      <c r="I23" s="94"/>
      <c r="J23" s="94"/>
      <c r="K23" s="94"/>
      <c r="L23" s="94">
        <v>6.2</v>
      </c>
      <c r="M23" s="742">
        <v>2.6</v>
      </c>
      <c r="N23" s="417">
        <f t="shared" si="1"/>
        <v>4</v>
      </c>
      <c r="O23" s="437" t="str">
        <f t="shared" si="0"/>
        <v>TB Yếu</v>
      </c>
      <c r="P23" s="436" t="str">
        <f>IF(OR($B23="",$C$6&lt;&gt;HKII!$H$6,HKII!$J23=""),"",HKII!$J23)</f>
        <v/>
      </c>
      <c r="Q23" s="436" t="str">
        <f t="shared" si="2"/>
        <v/>
      </c>
    </row>
    <row r="24" spans="1:17" ht="18" customHeight="1">
      <c r="A24" s="364">
        <f>IF(OR($C$6="",$I$6="",$L$6=""),"",IF($B24="","",SUBTOTAL(3,$B$11:B24)))</f>
        <v>14</v>
      </c>
      <c r="B24" s="426" t="str">
        <f>IF(OR($C$6="",$I$6="",$L$6=""),"",IF(HKII!$B24="","",HKII!$B24))</f>
        <v>13D301Đ192</v>
      </c>
      <c r="C24" s="45" t="str">
        <f>IF(OR($C$6="",$I$6="",$L$6=""),"",IF(HKII!$C24="","",HKII!$C24))</f>
        <v>Cao Trùng</v>
      </c>
      <c r="D24" s="427" t="str">
        <f>IF(OR($C$6="",$I$6="",$L$6=""),"",IF(HKII!$D24="","",HKII!$D24))</f>
        <v>Dương</v>
      </c>
      <c r="E24" s="743"/>
      <c r="F24" s="94">
        <v>7</v>
      </c>
      <c r="G24" s="94">
        <v>6</v>
      </c>
      <c r="H24" s="94"/>
      <c r="I24" s="94"/>
      <c r="J24" s="94"/>
      <c r="K24" s="94"/>
      <c r="L24" s="94">
        <v>9.1999999999999993</v>
      </c>
      <c r="M24" s="742">
        <v>5.2</v>
      </c>
      <c r="N24" s="417">
        <f t="shared" si="1"/>
        <v>6.7</v>
      </c>
      <c r="O24" s="437" t="str">
        <f t="shared" si="0"/>
        <v>T.Bình</v>
      </c>
      <c r="P24" s="436" t="str">
        <f>IF(OR($B24="",$C$6&lt;&gt;HKII!$H$6,HKII!$J24=""),"",HKII!$J24)</f>
        <v/>
      </c>
      <c r="Q24" s="436" t="str">
        <f t="shared" si="2"/>
        <v/>
      </c>
    </row>
    <row r="25" spans="1:17" ht="18" customHeight="1">
      <c r="A25" s="364">
        <f>IF(OR($C$6="",$I$6="",$L$6=""),"",IF($B25="","",SUBTOTAL(3,$B$11:B25)))</f>
        <v>15</v>
      </c>
      <c r="B25" s="426" t="str">
        <f>IF(OR($C$6="",$I$6="",$L$6=""),"",IF(HKII!$B25="","",HKII!$B25))</f>
        <v>13D301Đ028</v>
      </c>
      <c r="C25" s="45" t="str">
        <f>IF(OR($C$6="",$I$6="",$L$6=""),"",IF(HKII!$C25="","",HKII!$C25))</f>
        <v>Hoàng Văn</v>
      </c>
      <c r="D25" s="427" t="str">
        <f>IF(OR($C$6="",$I$6="",$L$6=""),"",IF(HKII!$D25="","",HKII!$D25))</f>
        <v>Duy</v>
      </c>
      <c r="E25" s="743"/>
      <c r="F25" s="94">
        <v>5</v>
      </c>
      <c r="G25" s="94">
        <v>6</v>
      </c>
      <c r="H25" s="94"/>
      <c r="I25" s="94"/>
      <c r="J25" s="94"/>
      <c r="K25" s="94"/>
      <c r="L25" s="94">
        <v>4.5999999999999996</v>
      </c>
      <c r="M25" s="742">
        <v>4.2</v>
      </c>
      <c r="N25" s="417">
        <f t="shared" si="1"/>
        <v>4.5999999999999996</v>
      </c>
      <c r="O25" s="437" t="str">
        <f t="shared" si="0"/>
        <v>TB Yếu</v>
      </c>
      <c r="P25" s="436" t="str">
        <f>IF(OR($B25="",$C$6&lt;&gt;HKII!$H$6,HKII!$J25=""),"",HKII!$J25)</f>
        <v/>
      </c>
      <c r="Q25" s="436" t="str">
        <f t="shared" si="2"/>
        <v/>
      </c>
    </row>
    <row r="26" spans="1:17" ht="18" customHeight="1">
      <c r="A26" s="364">
        <f>IF(OR($C$6="",$I$6="",$L$6=""),"",IF($B26="","",SUBTOTAL(3,$B$11:B26)))</f>
        <v>16</v>
      </c>
      <c r="B26" s="426" t="str">
        <f>IF(OR($C$6="",$I$6="",$L$6=""),"",IF(HKII!$B26="","",HKII!$B26))</f>
        <v>13D301Đ181</v>
      </c>
      <c r="C26" s="45" t="str">
        <f>IF(OR($C$6="",$I$6="",$L$6=""),"",IF(HKII!$C26="","",HKII!$C26))</f>
        <v>Lâm Văn</v>
      </c>
      <c r="D26" s="427" t="str">
        <f>IF(OR($C$6="",$I$6="",$L$6=""),"",IF(HKII!$D26="","",HKII!$D26))</f>
        <v>Duy</v>
      </c>
      <c r="E26" s="743"/>
      <c r="F26" s="94">
        <v>6</v>
      </c>
      <c r="G26" s="94">
        <v>6</v>
      </c>
      <c r="H26" s="94"/>
      <c r="I26" s="94"/>
      <c r="J26" s="94"/>
      <c r="K26" s="94"/>
      <c r="L26" s="94">
        <v>6</v>
      </c>
      <c r="M26" s="742">
        <v>4</v>
      </c>
      <c r="N26" s="417">
        <f t="shared" si="1"/>
        <v>5</v>
      </c>
      <c r="O26" s="437" t="str">
        <f t="shared" si="0"/>
        <v>TB Yếu</v>
      </c>
      <c r="P26" s="436" t="str">
        <f>IF(OR($B26="",$C$6&lt;&gt;HKII!$H$6,HKII!$J26=""),"",HKII!$J26)</f>
        <v/>
      </c>
      <c r="Q26" s="436" t="str">
        <f t="shared" si="2"/>
        <v/>
      </c>
    </row>
    <row r="27" spans="1:17" ht="18" customHeight="1">
      <c r="A27" s="364">
        <f>IF(OR($C$6="",$I$6="",$L$6=""),"",IF($B27="","",SUBTOTAL(3,$B$11:B27)))</f>
        <v>17</v>
      </c>
      <c r="B27" s="426" t="str">
        <f>IF(OR($C$6="",$I$6="",$L$6=""),"",IF(HKII!$B27="","",HKII!$B27))</f>
        <v>13D301Đ033</v>
      </c>
      <c r="C27" s="45" t="str">
        <f>IF(OR($C$6="",$I$6="",$L$6=""),"",IF(HKII!$C27="","",HKII!$C27))</f>
        <v xml:space="preserve">Trương Văn </v>
      </c>
      <c r="D27" s="427" t="str">
        <f>IF(OR($C$6="",$I$6="",$L$6=""),"",IF(HKII!$D27="","",HKII!$D27))</f>
        <v>Đạt</v>
      </c>
      <c r="E27" s="743"/>
      <c r="F27" s="94">
        <v>6</v>
      </c>
      <c r="G27" s="94">
        <v>6</v>
      </c>
      <c r="H27" s="94"/>
      <c r="I27" s="94"/>
      <c r="J27" s="94"/>
      <c r="K27" s="94"/>
      <c r="L27" s="94">
        <v>5.2</v>
      </c>
      <c r="M27" s="742">
        <v>2.8</v>
      </c>
      <c r="N27" s="417">
        <f t="shared" si="1"/>
        <v>4.2</v>
      </c>
      <c r="O27" s="437" t="str">
        <f t="shared" si="0"/>
        <v>TB Yếu</v>
      </c>
      <c r="P27" s="436" t="str">
        <f>IF(OR($B27="",$C$6&lt;&gt;HKII!$H$6,HKII!$J27=""),"",HKII!$J27)</f>
        <v/>
      </c>
      <c r="Q27" s="436" t="str">
        <f t="shared" si="2"/>
        <v/>
      </c>
    </row>
    <row r="28" spans="1:17" ht="18" customHeight="1">
      <c r="A28" s="364">
        <f>IF(OR($C$6="",$I$6="",$L$6=""),"",IF($B28="","",SUBTOTAL(3,$B$11:B28)))</f>
        <v>18</v>
      </c>
      <c r="B28" s="426" t="str">
        <f>IF(OR($C$6="",$I$6="",$L$6=""),"",IF(HKII!$B28="","",HKII!$B28))</f>
        <v>13D301Đ037</v>
      </c>
      <c r="C28" s="45" t="str">
        <f>IF(OR($C$6="",$I$6="",$L$6=""),"",IF(HKII!$C28="","",HKII!$C28))</f>
        <v>Nguyễn Thành</v>
      </c>
      <c r="D28" s="427" t="str">
        <f>IF(OR($C$6="",$I$6="",$L$6=""),"",IF(HKII!$D28="","",HKII!$D28))</f>
        <v>Đông</v>
      </c>
      <c r="E28" s="743"/>
      <c r="F28" s="94">
        <v>7</v>
      </c>
      <c r="G28" s="94">
        <v>7</v>
      </c>
      <c r="H28" s="94"/>
      <c r="I28" s="94"/>
      <c r="J28" s="94"/>
      <c r="K28" s="94"/>
      <c r="L28" s="94">
        <v>5.8</v>
      </c>
      <c r="M28" s="742">
        <v>4.5999999999999996</v>
      </c>
      <c r="N28" s="417">
        <f t="shared" si="1"/>
        <v>5.4</v>
      </c>
      <c r="O28" s="437" t="str">
        <f t="shared" si="0"/>
        <v>TB Yếu</v>
      </c>
      <c r="P28" s="436" t="str">
        <f>IF(OR($B28="",$C$6&lt;&gt;HKII!$H$6,HKII!$J28=""),"",HKII!$J28)</f>
        <v/>
      </c>
      <c r="Q28" s="436" t="str">
        <f t="shared" si="2"/>
        <v/>
      </c>
    </row>
    <row r="29" spans="1:17" ht="18" customHeight="1">
      <c r="A29" s="364">
        <f>IF(OR($C$6="",$I$6="",$L$6=""),"",IF($B29="","",SUBTOTAL(3,$B$11:B29)))</f>
        <v>19</v>
      </c>
      <c r="B29" s="426" t="str">
        <f>IF(OR($C$6="",$I$6="",$L$6=""),"",IF(HKII!$B29="","",HKII!$B29))</f>
        <v>13D301Đ191</v>
      </c>
      <c r="C29" s="45" t="str">
        <f>IF(OR($C$6="",$I$6="",$L$6=""),"",IF(HKII!$C29="","",HKII!$C29))</f>
        <v>Nguyễn Hiền</v>
      </c>
      <c r="D29" s="427" t="str">
        <f>IF(OR($C$6="",$I$6="",$L$6=""),"",IF(HKII!$D29="","",HKII!$D29))</f>
        <v>Đức</v>
      </c>
      <c r="E29" s="743"/>
      <c r="F29" s="94">
        <v>4</v>
      </c>
      <c r="G29" s="94">
        <v>6</v>
      </c>
      <c r="H29" s="94"/>
      <c r="I29" s="94"/>
      <c r="J29" s="94"/>
      <c r="K29" s="94"/>
      <c r="L29" s="94">
        <v>6.8</v>
      </c>
      <c r="M29" s="742">
        <v>4.8</v>
      </c>
      <c r="N29" s="417">
        <f t="shared" si="1"/>
        <v>5.4</v>
      </c>
      <c r="O29" s="437" t="str">
        <f t="shared" si="0"/>
        <v>TB Yếu</v>
      </c>
      <c r="P29" s="436" t="str">
        <f>IF(OR($B29="",$C$6&lt;&gt;HKII!$H$6,HKII!$J29=""),"",HKII!$J29)</f>
        <v/>
      </c>
      <c r="Q29" s="436" t="str">
        <f t="shared" si="2"/>
        <v/>
      </c>
    </row>
    <row r="30" spans="1:17" ht="18" customHeight="1">
      <c r="A30" s="364">
        <f>IF(OR($C$6="",$I$6="",$L$6=""),"",IF($B30="","",SUBTOTAL(3,$B$11:B30)))</f>
        <v>20</v>
      </c>
      <c r="B30" s="426" t="str">
        <f>IF(OR($C$6="",$I$6="",$L$6=""),"",IF(HKII!$B30="","",HKII!$B30))</f>
        <v>13D301Đ040</v>
      </c>
      <c r="C30" s="45" t="str">
        <f>IF(OR($C$6="",$I$6="",$L$6=""),"",IF(HKII!$C30="","",HKII!$C30))</f>
        <v>Nguyễn Văn</v>
      </c>
      <c r="D30" s="427" t="str">
        <f>IF(OR($C$6="",$I$6="",$L$6=""),"",IF(HKII!$D30="","",HKII!$D30))</f>
        <v>Đức</v>
      </c>
      <c r="E30" s="743"/>
      <c r="F30" s="94">
        <v>8</v>
      </c>
      <c r="G30" s="94">
        <v>6</v>
      </c>
      <c r="H30" s="94"/>
      <c r="I30" s="94"/>
      <c r="J30" s="94"/>
      <c r="K30" s="94"/>
      <c r="L30" s="94">
        <v>7.4</v>
      </c>
      <c r="M30" s="742">
        <v>4</v>
      </c>
      <c r="N30" s="417">
        <f t="shared" si="1"/>
        <v>5.6</v>
      </c>
      <c r="O30" s="437" t="str">
        <f t="shared" si="0"/>
        <v>T.Bình</v>
      </c>
      <c r="P30" s="436" t="str">
        <f>IF(OR($B30="",$C$6&lt;&gt;HKII!$H$6,HKII!$J30=""),"",HKII!$J30)</f>
        <v/>
      </c>
      <c r="Q30" s="436" t="str">
        <f t="shared" si="2"/>
        <v/>
      </c>
    </row>
    <row r="31" spans="1:17" ht="18" customHeight="1">
      <c r="A31" s="364">
        <f>IF(OR($C$6="",$I$6="",$L$6=""),"",IF($B31="","",SUBTOTAL(3,$B$11:B31)))</f>
        <v>21</v>
      </c>
      <c r="B31" s="426" t="str">
        <f>IF(OR($C$6="",$I$6="",$L$6=""),"",IF(HKII!$B31="","",HKII!$B31))</f>
        <v>13D301Đ041</v>
      </c>
      <c r="C31" s="45" t="str">
        <f>IF(OR($C$6="",$I$6="",$L$6=""),"",IF(HKII!$C31="","",HKII!$C31))</f>
        <v>Lê Hoàng</v>
      </c>
      <c r="D31" s="427" t="str">
        <f>IF(OR($C$6="",$I$6="",$L$6=""),"",IF(HKII!$D31="","",HKII!$D31))</f>
        <v>Giang</v>
      </c>
      <c r="E31" s="743"/>
      <c r="F31" s="94">
        <v>4</v>
      </c>
      <c r="G31" s="94">
        <v>6</v>
      </c>
      <c r="H31" s="94"/>
      <c r="I31" s="94"/>
      <c r="J31" s="94"/>
      <c r="K31" s="94"/>
      <c r="L31" s="94">
        <v>4.5999999999999996</v>
      </c>
      <c r="M31" s="742">
        <v>2.8</v>
      </c>
      <c r="N31" s="417">
        <f t="shared" si="1"/>
        <v>3.8</v>
      </c>
      <c r="O31" s="437" t="str">
        <f t="shared" si="0"/>
        <v>Kém</v>
      </c>
      <c r="P31" s="436" t="str">
        <f>IF(OR($B31="",$C$6&lt;&gt;HKII!$H$6,HKII!$J31=""),"",HKII!$J31)</f>
        <v/>
      </c>
      <c r="Q31" s="436" t="str">
        <f t="shared" si="2"/>
        <v/>
      </c>
    </row>
    <row r="32" spans="1:17" ht="18" customHeight="1">
      <c r="A32" s="364">
        <f>IF(OR($C$6="",$I$6="",$L$6=""),"",IF($B32="","",SUBTOTAL(3,$B$11:B32)))</f>
        <v>22</v>
      </c>
      <c r="B32" s="426" t="str">
        <f>IF(OR($C$6="",$I$6="",$L$6=""),"",IF(HKII!$B32="","",HKII!$B32))</f>
        <v>13D301Đ045</v>
      </c>
      <c r="C32" s="45" t="str">
        <f>IF(OR($C$6="",$I$6="",$L$6=""),"",IF(HKII!$C32="","",HKII!$C32))</f>
        <v>Lê Công</v>
      </c>
      <c r="D32" s="427" t="str">
        <f>IF(OR($C$6="",$I$6="",$L$6=""),"",IF(HKII!$D32="","",HKII!$D32))</f>
        <v>Hậu</v>
      </c>
      <c r="E32" s="743"/>
      <c r="F32" s="94">
        <v>6</v>
      </c>
      <c r="G32" s="94">
        <v>6</v>
      </c>
      <c r="H32" s="94"/>
      <c r="I32" s="94"/>
      <c r="J32" s="94"/>
      <c r="K32" s="94"/>
      <c r="L32" s="94">
        <v>5.2</v>
      </c>
      <c r="M32" s="742">
        <v>3.8</v>
      </c>
      <c r="N32" s="417">
        <f t="shared" si="1"/>
        <v>4.7</v>
      </c>
      <c r="O32" s="437" t="str">
        <f t="shared" si="0"/>
        <v>TB Yếu</v>
      </c>
      <c r="P32" s="436" t="str">
        <f>IF(OR($B32="",$C$6&lt;&gt;HKII!$H$6,HKII!$J32=""),"",HKII!$J32)</f>
        <v/>
      </c>
      <c r="Q32" s="436" t="str">
        <f t="shared" si="2"/>
        <v/>
      </c>
    </row>
    <row r="33" spans="1:17" ht="18" customHeight="1">
      <c r="A33" s="364">
        <f>IF(OR($C$6="",$I$6="",$L$6=""),"",IF($B33="","",SUBTOTAL(3,$B$11:B33)))</f>
        <v>23</v>
      </c>
      <c r="B33" s="426" t="str">
        <f>IF(OR($C$6="",$I$6="",$L$6=""),"",IF(HKII!$B33="","",HKII!$B33))</f>
        <v>13D301Đ048</v>
      </c>
      <c r="C33" s="45" t="str">
        <f>IF(OR($C$6="",$I$6="",$L$6=""),"",IF(HKII!$C33="","",HKII!$C33))</f>
        <v>Hồ Văn</v>
      </c>
      <c r="D33" s="427" t="str">
        <f>IF(OR($C$6="",$I$6="",$L$6=""),"",IF(HKII!$D33="","",HKII!$D33))</f>
        <v>Hiệp</v>
      </c>
      <c r="E33" s="743"/>
      <c r="F33" s="94">
        <v>7</v>
      </c>
      <c r="G33" s="94">
        <v>6</v>
      </c>
      <c r="H33" s="94"/>
      <c r="I33" s="94"/>
      <c r="J33" s="94"/>
      <c r="K33" s="94"/>
      <c r="L33" s="94">
        <v>5.8</v>
      </c>
      <c r="M33" s="742">
        <v>4</v>
      </c>
      <c r="N33" s="417">
        <f t="shared" si="1"/>
        <v>5</v>
      </c>
      <c r="O33" s="437" t="str">
        <f t="shared" si="0"/>
        <v>TB Yếu</v>
      </c>
      <c r="P33" s="436" t="str">
        <f>IF(OR($B33="",$C$6&lt;&gt;HKII!$H$6,HKII!$J33=""),"",HKII!$J33)</f>
        <v/>
      </c>
      <c r="Q33" s="436" t="str">
        <f t="shared" si="2"/>
        <v/>
      </c>
    </row>
    <row r="34" spans="1:17" ht="18" customHeight="1">
      <c r="A34" s="364">
        <f>IF(OR($C$6="",$I$6="",$L$6=""),"",IF($B34="","",SUBTOTAL(3,$B$11:B34)))</f>
        <v>24</v>
      </c>
      <c r="B34" s="426" t="str">
        <f>IF(OR($C$6="",$I$6="",$L$6=""),"",IF(HKII!$B34="","",HKII!$B34))</f>
        <v>13D301Đ049</v>
      </c>
      <c r="C34" s="45" t="str">
        <f>IF(OR($C$6="",$I$6="",$L$6=""),"",IF(HKII!$C34="","",HKII!$C34))</f>
        <v>Lê Minh</v>
      </c>
      <c r="D34" s="427" t="str">
        <f>IF(OR($C$6="",$I$6="",$L$6=""),"",IF(HKII!$D34="","",HKII!$D34))</f>
        <v>Hiếu</v>
      </c>
      <c r="E34" s="743"/>
      <c r="F34" s="94">
        <v>5</v>
      </c>
      <c r="G34" s="94">
        <v>6</v>
      </c>
      <c r="H34" s="94"/>
      <c r="I34" s="94"/>
      <c r="J34" s="94"/>
      <c r="K34" s="94"/>
      <c r="L34" s="94">
        <v>6.6</v>
      </c>
      <c r="M34" s="742">
        <v>3.4</v>
      </c>
      <c r="N34" s="417">
        <f t="shared" si="1"/>
        <v>4.8</v>
      </c>
      <c r="O34" s="437" t="str">
        <f t="shared" si="0"/>
        <v>TB Yếu</v>
      </c>
      <c r="P34" s="436" t="str">
        <f>IF(OR($B34="",$C$6&lt;&gt;HKII!$H$6,HKII!$J34=""),"",HKII!$J34)</f>
        <v/>
      </c>
      <c r="Q34" s="436" t="str">
        <f t="shared" si="2"/>
        <v/>
      </c>
    </row>
    <row r="35" spans="1:17" ht="18" customHeight="1">
      <c r="A35" s="364">
        <f>IF(OR($C$6="",$I$6="",$L$6=""),"",IF($B35="","",SUBTOTAL(3,$B$11:B35)))</f>
        <v>25</v>
      </c>
      <c r="B35" s="426" t="str">
        <f>IF(OR($C$6="",$I$6="",$L$6=""),"",IF(HKII!$B35="","",HKII!$B35))</f>
        <v>13D301Đ053</v>
      </c>
      <c r="C35" s="45" t="str">
        <f>IF(OR($C$6="",$I$6="",$L$6=""),"",IF(HKII!$C35="","",HKII!$C35))</f>
        <v>Nguyễn Ngọc</v>
      </c>
      <c r="D35" s="427" t="str">
        <f>IF(OR($C$6="",$I$6="",$L$6=""),"",IF(HKII!$D35="","",HKII!$D35))</f>
        <v>Hoài</v>
      </c>
      <c r="E35" s="743"/>
      <c r="F35" s="94">
        <v>7</v>
      </c>
      <c r="G35" s="94">
        <v>8</v>
      </c>
      <c r="H35" s="94"/>
      <c r="I35" s="94"/>
      <c r="J35" s="94"/>
      <c r="K35" s="94"/>
      <c r="L35" s="94">
        <v>6.2</v>
      </c>
      <c r="M35" s="742">
        <v>3.6</v>
      </c>
      <c r="N35" s="417">
        <f t="shared" si="1"/>
        <v>5.2</v>
      </c>
      <c r="O35" s="437" t="str">
        <f t="shared" si="0"/>
        <v>TB Yếu</v>
      </c>
      <c r="P35" s="436" t="str">
        <f>IF(OR($B35="",$C$6&lt;&gt;HKII!$H$6,HKII!$J35=""),"",HKII!$J35)</f>
        <v/>
      </c>
      <c r="Q35" s="436" t="str">
        <f t="shared" si="2"/>
        <v/>
      </c>
    </row>
    <row r="36" spans="1:17" ht="18" customHeight="1">
      <c r="A36" s="364">
        <f>IF(OR($C$6="",$I$6="",$L$6=""),"",IF($B36="","",SUBTOTAL(3,$B$11:B36)))</f>
        <v>26</v>
      </c>
      <c r="B36" s="426" t="str">
        <f>IF(OR($C$6="",$I$6="",$L$6=""),"",IF(HKII!$B36="","",HKII!$B36))</f>
        <v>13D301Đ056</v>
      </c>
      <c r="C36" s="45" t="str">
        <f>IF(OR($C$6="",$I$6="",$L$6=""),"",IF(HKII!$C36="","",HKII!$C36))</f>
        <v>Trần Huy</v>
      </c>
      <c r="D36" s="427" t="str">
        <f>IF(OR($C$6="",$I$6="",$L$6=""),"",IF(HKII!$D36="","",HKII!$D36))</f>
        <v>Hoàng</v>
      </c>
      <c r="E36" s="743"/>
      <c r="F36" s="94">
        <v>7</v>
      </c>
      <c r="G36" s="94">
        <v>7</v>
      </c>
      <c r="H36" s="94"/>
      <c r="I36" s="94"/>
      <c r="J36" s="94"/>
      <c r="K36" s="94"/>
      <c r="L36" s="94">
        <v>6.8</v>
      </c>
      <c r="M36" s="742">
        <v>3.8</v>
      </c>
      <c r="N36" s="417">
        <f t="shared" si="1"/>
        <v>5.3</v>
      </c>
      <c r="O36" s="437" t="str">
        <f t="shared" si="0"/>
        <v>TB Yếu</v>
      </c>
      <c r="P36" s="436" t="str">
        <f>IF(OR($B36="",$C$6&lt;&gt;HKII!$H$6,HKII!$J36=""),"",HKII!$J36)</f>
        <v/>
      </c>
      <c r="Q36" s="436" t="str">
        <f t="shared" si="2"/>
        <v/>
      </c>
    </row>
    <row r="37" spans="1:17" ht="18" customHeight="1">
      <c r="A37" s="364">
        <f>IF(OR($C$6="",$I$6="",$L$6=""),"",IF($B37="","",SUBTOTAL(3,$B$11:B37)))</f>
        <v>27</v>
      </c>
      <c r="B37" s="426" t="str">
        <f>IF(OR($C$6="",$I$6="",$L$6=""),"",IF(HKII!$B37="","",HKII!$B37))</f>
        <v>13D301Đ057</v>
      </c>
      <c r="C37" s="45" t="str">
        <f>IF(OR($C$6="",$I$6="",$L$6=""),"",IF(HKII!$C37="","",HKII!$C37))</f>
        <v>Trịnh Thanh</v>
      </c>
      <c r="D37" s="427" t="str">
        <f>IF(OR($C$6="",$I$6="",$L$6=""),"",IF(HKII!$D37="","",HKII!$D37))</f>
        <v>Hoàng</v>
      </c>
      <c r="E37" s="743"/>
      <c r="F37" s="94">
        <v>8</v>
      </c>
      <c r="G37" s="94">
        <v>7</v>
      </c>
      <c r="H37" s="94"/>
      <c r="I37" s="94"/>
      <c r="J37" s="94"/>
      <c r="K37" s="94"/>
      <c r="L37" s="94">
        <v>8</v>
      </c>
      <c r="M37" s="742">
        <v>3.4</v>
      </c>
      <c r="N37" s="417">
        <f t="shared" si="1"/>
        <v>5.6</v>
      </c>
      <c r="O37" s="437" t="str">
        <f t="shared" si="0"/>
        <v>T.Bình</v>
      </c>
      <c r="P37" s="436" t="str">
        <f>IF(OR($B37="",$C$6&lt;&gt;HKII!$H$6,HKII!$J37=""),"",HKII!$J37)</f>
        <v/>
      </c>
      <c r="Q37" s="436" t="str">
        <f t="shared" si="2"/>
        <v/>
      </c>
    </row>
    <row r="38" spans="1:17" ht="18" customHeight="1">
      <c r="A38" s="364">
        <f>IF(OR($C$6="",$I$6="",$L$6=""),"",IF($B38="","",SUBTOTAL(3,$B$11:B38)))</f>
        <v>28</v>
      </c>
      <c r="B38" s="426" t="str">
        <f>IF(OR($C$6="",$I$6="",$L$6=""),"",IF(HKII!$B38="","",HKII!$B38))</f>
        <v>13D301Đ201</v>
      </c>
      <c r="C38" s="45" t="str">
        <f>IF(OR($C$6="",$I$6="",$L$6=""),"",IF(HKII!$C38="","",HKII!$C38))</f>
        <v>Nguyễn Quang</v>
      </c>
      <c r="D38" s="427" t="str">
        <f>IF(OR($C$6="",$I$6="",$L$6=""),"",IF(HKII!$D38="","",HKII!$D38))</f>
        <v>Huân</v>
      </c>
      <c r="E38" s="743"/>
      <c r="F38" s="94">
        <v>2</v>
      </c>
      <c r="G38" s="94">
        <v>5</v>
      </c>
      <c r="H38" s="94"/>
      <c r="I38" s="94"/>
      <c r="J38" s="94"/>
      <c r="K38" s="94"/>
      <c r="L38" s="94">
        <v>3.2</v>
      </c>
      <c r="M38" s="779">
        <v>0</v>
      </c>
      <c r="N38" s="417">
        <f t="shared" si="1"/>
        <v>1.7</v>
      </c>
      <c r="O38" s="437" t="str">
        <f t="shared" si="0"/>
        <v>Kém</v>
      </c>
      <c r="P38" s="436" t="str">
        <f>IF(OR($B38="",$C$6&lt;&gt;HKII!$H$6,HKII!$J38=""),"",HKII!$J38)</f>
        <v/>
      </c>
      <c r="Q38" s="436" t="str">
        <f t="shared" si="2"/>
        <v/>
      </c>
    </row>
    <row r="39" spans="1:17" ht="18" customHeight="1">
      <c r="A39" s="364">
        <f>IF(OR($C$6="",$I$6="",$L$6=""),"",IF($B39="","",SUBTOTAL(3,$B$11:B39)))</f>
        <v>29</v>
      </c>
      <c r="B39" s="426" t="str">
        <f>IF(OR($C$6="",$I$6="",$L$6=""),"",IF(HKII!$B39="","",HKII!$B39))</f>
        <v>13D301Đ061</v>
      </c>
      <c r="C39" s="45" t="str">
        <f>IF(OR($C$6="",$I$6="",$L$6=""),"",IF(HKII!$C39="","",HKII!$C39))</f>
        <v>Huỳnh Thanh</v>
      </c>
      <c r="D39" s="427" t="str">
        <f>IF(OR($C$6="",$I$6="",$L$6=""),"",IF(HKII!$D39="","",HKII!$D39))</f>
        <v>Hùng</v>
      </c>
      <c r="E39" s="743"/>
      <c r="F39" s="94">
        <v>5</v>
      </c>
      <c r="G39" s="94">
        <v>4</v>
      </c>
      <c r="H39" s="94"/>
      <c r="I39" s="94"/>
      <c r="J39" s="94"/>
      <c r="K39" s="94"/>
      <c r="L39" s="94">
        <v>4.8</v>
      </c>
      <c r="M39" s="742">
        <v>3.2</v>
      </c>
      <c r="N39" s="417">
        <f t="shared" si="1"/>
        <v>3.9</v>
      </c>
      <c r="O39" s="437" t="str">
        <f t="shared" si="0"/>
        <v>Kém</v>
      </c>
      <c r="P39" s="436" t="str">
        <f>IF(OR($B39="",$C$6&lt;&gt;HKII!$H$6,HKII!$J39=""),"",HKII!$J39)</f>
        <v/>
      </c>
      <c r="Q39" s="436" t="str">
        <f t="shared" si="2"/>
        <v/>
      </c>
    </row>
    <row r="40" spans="1:17" ht="18" customHeight="1">
      <c r="A40" s="364">
        <f>IF(OR($C$6="",$I$6="",$L$6=""),"",IF($B40="","",SUBTOTAL(3,$B$11:B40)))</f>
        <v>30</v>
      </c>
      <c r="B40" s="426" t="str">
        <f>IF(OR($C$6="",$I$6="",$L$6=""),"",IF(HKII!$B40="","",HKII!$B40))</f>
        <v>13D301Đ065</v>
      </c>
      <c r="C40" s="45" t="str">
        <f>IF(OR($C$6="",$I$6="",$L$6=""),"",IF(HKII!$C40="","",HKII!$C40))</f>
        <v>Đoàn Lê Xuân</v>
      </c>
      <c r="D40" s="427" t="str">
        <f>IF(OR($C$6="",$I$6="",$L$6=""),"",IF(HKII!$D40="","",HKII!$D40))</f>
        <v>Huy</v>
      </c>
      <c r="E40" s="743"/>
      <c r="F40" s="94">
        <v>6</v>
      </c>
      <c r="G40" s="94">
        <v>7</v>
      </c>
      <c r="H40" s="94"/>
      <c r="I40" s="94"/>
      <c r="J40" s="94"/>
      <c r="K40" s="94"/>
      <c r="L40" s="94">
        <v>5.2</v>
      </c>
      <c r="M40" s="742">
        <v>3.4</v>
      </c>
      <c r="N40" s="417">
        <f t="shared" si="1"/>
        <v>4.5999999999999996</v>
      </c>
      <c r="O40" s="437" t="str">
        <f t="shared" si="0"/>
        <v>TB Yếu</v>
      </c>
      <c r="P40" s="436" t="str">
        <f>IF(OR($B40="",$C$6&lt;&gt;HKII!$H$6,HKII!$J40=""),"",HKII!$J40)</f>
        <v/>
      </c>
      <c r="Q40" s="436" t="str">
        <f t="shared" si="2"/>
        <v/>
      </c>
    </row>
    <row r="41" spans="1:17" ht="18" customHeight="1">
      <c r="A41" s="364">
        <f>IF(OR($C$6="",$I$6="",$L$6=""),"",IF($B41="","",SUBTOTAL(3,$B$11:B41)))</f>
        <v>31</v>
      </c>
      <c r="B41" s="426" t="str">
        <f>IF(OR($C$6="",$I$6="",$L$6=""),"",IF(HKII!$B41="","",HKII!$B41))</f>
        <v>13D301Đ073</v>
      </c>
      <c r="C41" s="45" t="str">
        <f>IF(OR($C$6="",$I$6="",$L$6=""),"",IF(HKII!$C41="","",HKII!$C41))</f>
        <v>Trịnh Đại</v>
      </c>
      <c r="D41" s="427" t="str">
        <f>IF(OR($C$6="",$I$6="",$L$6=""),"",IF(HKII!$D41="","",HKII!$D41))</f>
        <v>Lăng</v>
      </c>
      <c r="E41" s="743"/>
      <c r="F41" s="94">
        <v>7</v>
      </c>
      <c r="G41" s="94">
        <v>6</v>
      </c>
      <c r="H41" s="94"/>
      <c r="I41" s="94"/>
      <c r="J41" s="94"/>
      <c r="K41" s="94"/>
      <c r="L41" s="94">
        <v>6.6</v>
      </c>
      <c r="M41" s="742">
        <v>4.8</v>
      </c>
      <c r="N41" s="417">
        <f t="shared" si="1"/>
        <v>5.7</v>
      </c>
      <c r="O41" s="437" t="str">
        <f t="shared" si="0"/>
        <v>T.Bình</v>
      </c>
      <c r="P41" s="436" t="str">
        <f>IF(OR($B41="",$C$6&lt;&gt;HKII!$H$6,HKII!$J41=""),"",HKII!$J41)</f>
        <v/>
      </c>
      <c r="Q41" s="436" t="str">
        <f t="shared" si="2"/>
        <v/>
      </c>
    </row>
    <row r="42" spans="1:17" ht="18" customHeight="1">
      <c r="A42" s="364">
        <f>IF(OR($C$6="",$I$6="",$L$6=""),"",IF($B42="","",SUBTOTAL(3,$B$11:B42)))</f>
        <v>32</v>
      </c>
      <c r="B42" s="426" t="str">
        <f>IF(OR($C$6="",$I$6="",$L$6=""),"",IF(HKII!$B42="","",HKII!$B42))</f>
        <v>13D301Đ204</v>
      </c>
      <c r="C42" s="45" t="str">
        <f>IF(OR($C$6="",$I$6="",$L$6=""),"",IF(HKII!$C42="","",HKII!$C42))</f>
        <v>Nguyễn Khánh</v>
      </c>
      <c r="D42" s="427" t="str">
        <f>IF(OR($C$6="",$I$6="",$L$6=""),"",IF(HKII!$D42="","",HKII!$D42))</f>
        <v>Linh</v>
      </c>
      <c r="E42" s="743"/>
      <c r="F42" s="94">
        <v>6</v>
      </c>
      <c r="G42" s="94">
        <v>6</v>
      </c>
      <c r="H42" s="94"/>
      <c r="I42" s="94"/>
      <c r="J42" s="94"/>
      <c r="K42" s="94"/>
      <c r="L42" s="94">
        <v>7.4</v>
      </c>
      <c r="M42" s="742">
        <v>4.4000000000000004</v>
      </c>
      <c r="N42" s="417">
        <f t="shared" si="1"/>
        <v>5.6</v>
      </c>
      <c r="O42" s="437" t="str">
        <f>IF($B42="","",IF($N42="","KXL",IF($N42&lt;4,"Kém",IF($N42&lt;5.5,"TB Yếu",IF($N42&lt;7,"T.Bình",IF($N42&lt;8.5,"Khá","Giỏi"))))))</f>
        <v>T.Bình</v>
      </c>
      <c r="P42" s="436" t="str">
        <f>IF(OR($B42="",$C$6&lt;&gt;HKII!$H$6,HKII!$J42=""),"",HKII!$J42)</f>
        <v/>
      </c>
      <c r="Q42" s="436" t="str">
        <f t="shared" si="2"/>
        <v/>
      </c>
    </row>
    <row r="43" spans="1:17" ht="18" customHeight="1">
      <c r="A43" s="364">
        <f>IF(OR($C$6="",$I$6="",$L$6=""),"",IF($B43="","",SUBTOTAL(3,$B$11:B43)))</f>
        <v>33</v>
      </c>
      <c r="B43" s="426" t="str">
        <f>IF(OR($C$6="",$I$6="",$L$6=""),"",IF(HKII!$B43="","",HKII!$B43))</f>
        <v>13D301Đ162</v>
      </c>
      <c r="C43" s="45" t="str">
        <f>IF(OR($C$6="",$I$6="",$L$6=""),"",IF(HKII!$C43="","",HKII!$C43))</f>
        <v>Đỗ Văn</v>
      </c>
      <c r="D43" s="427" t="str">
        <f>IF(OR($C$6="",$I$6="",$L$6=""),"",IF(HKII!$D43="","",HKII!$D43))</f>
        <v>Lượng</v>
      </c>
      <c r="E43" s="743"/>
      <c r="F43" s="94">
        <v>6</v>
      </c>
      <c r="G43" s="94">
        <v>6</v>
      </c>
      <c r="H43" s="94"/>
      <c r="I43" s="94"/>
      <c r="J43" s="94"/>
      <c r="K43" s="94"/>
      <c r="L43" s="94">
        <v>4.5999999999999996</v>
      </c>
      <c r="M43" s="742">
        <v>5.2</v>
      </c>
      <c r="N43" s="417">
        <f t="shared" si="1"/>
        <v>5.2</v>
      </c>
      <c r="O43" s="437" t="str">
        <f t="shared" si="0"/>
        <v>TB Yếu</v>
      </c>
      <c r="P43" s="436" t="str">
        <f>IF(OR($B43="",$C$6&lt;&gt;HKII!$H$6,HKII!$J43=""),"",HKII!$J43)</f>
        <v/>
      </c>
      <c r="Q43" s="436" t="str">
        <f t="shared" si="2"/>
        <v/>
      </c>
    </row>
    <row r="44" spans="1:17" ht="18" customHeight="1">
      <c r="A44" s="364">
        <f>IF(OR($C$6="",$I$6="",$L$6=""),"",IF($B44="","",SUBTOTAL(3,$B$11:B44)))</f>
        <v>34</v>
      </c>
      <c r="B44" s="426" t="str">
        <f>IF(OR($C$6="",$I$6="",$L$6=""),"",IF(HKII!$B44="","",HKII!$B44))</f>
        <v>13D301Đ081</v>
      </c>
      <c r="C44" s="45" t="str">
        <f>IF(OR($C$6="",$I$6="",$L$6=""),"",IF(HKII!$C44="","",HKII!$C44))</f>
        <v>Mai Đình</v>
      </c>
      <c r="D44" s="427" t="str">
        <f>IF(OR($C$6="",$I$6="",$L$6=""),"",IF(HKII!$D44="","",HKII!$D44))</f>
        <v>Luyện</v>
      </c>
      <c r="E44" s="743"/>
      <c r="F44" s="94">
        <v>6</v>
      </c>
      <c r="G44" s="94">
        <v>6</v>
      </c>
      <c r="H44" s="94"/>
      <c r="I44" s="94"/>
      <c r="J44" s="94"/>
      <c r="K44" s="94"/>
      <c r="L44" s="94">
        <v>5.6</v>
      </c>
      <c r="M44" s="742">
        <v>3.6</v>
      </c>
      <c r="N44" s="417">
        <f t="shared" si="1"/>
        <v>4.7</v>
      </c>
      <c r="O44" s="437" t="str">
        <f t="shared" si="0"/>
        <v>TB Yếu</v>
      </c>
      <c r="P44" s="436" t="str">
        <f>IF(OR($B44="",$C$6&lt;&gt;HKII!$H$6,HKII!$J44=""),"",HKII!$J44)</f>
        <v/>
      </c>
      <c r="Q44" s="436" t="str">
        <f t="shared" si="2"/>
        <v/>
      </c>
    </row>
    <row r="45" spans="1:17" ht="18" customHeight="1">
      <c r="A45" s="364">
        <f>IF(OR($C$6="",$I$6="",$L$6=""),"",IF($B45="","",SUBTOTAL(3,$B$11:B45)))</f>
        <v>35</v>
      </c>
      <c r="B45" s="426" t="str">
        <f>IF(OR($C$6="",$I$6="",$L$6=""),"",IF(HKII!$B45="","",HKII!$B45))</f>
        <v>13D301Đ085</v>
      </c>
      <c r="C45" s="45" t="str">
        <f>IF(OR($C$6="",$I$6="",$L$6=""),"",IF(HKII!$C45="","",HKII!$C45))</f>
        <v>Võ Hoài</v>
      </c>
      <c r="D45" s="427" t="str">
        <f>IF(OR($C$6="",$I$6="",$L$6=""),"",IF(HKII!$D45="","",HKII!$D45))</f>
        <v>Nam</v>
      </c>
      <c r="E45" s="743"/>
      <c r="F45" s="94">
        <v>8</v>
      </c>
      <c r="G45" s="94">
        <v>8</v>
      </c>
      <c r="H45" s="94"/>
      <c r="I45" s="94"/>
      <c r="J45" s="94"/>
      <c r="K45" s="94"/>
      <c r="L45" s="94">
        <v>9.6</v>
      </c>
      <c r="M45" s="742">
        <v>8</v>
      </c>
      <c r="N45" s="417">
        <f t="shared" si="1"/>
        <v>8.5</v>
      </c>
      <c r="O45" s="437" t="str">
        <f t="shared" si="0"/>
        <v>Giỏi</v>
      </c>
      <c r="P45" s="436" t="str">
        <f>IF(OR($B45="",$C$6&lt;&gt;HKII!$H$6,HKII!$J45=""),"",HKII!$J45)</f>
        <v/>
      </c>
      <c r="Q45" s="436" t="str">
        <f t="shared" si="2"/>
        <v/>
      </c>
    </row>
    <row r="46" spans="1:17" ht="18" customHeight="1">
      <c r="A46" s="364">
        <f>IF(OR($C$6="",$I$6="",$L$6=""),"",IF($B46="","",SUBTOTAL(3,$B$11:B46)))</f>
        <v>36</v>
      </c>
      <c r="B46" s="426" t="str">
        <f>IF(OR($C$6="",$I$6="",$L$6=""),"",IF(HKII!$B46="","",HKII!$B46))</f>
        <v>13D301Đ089</v>
      </c>
      <c r="C46" s="45" t="str">
        <f>IF(OR($C$6="",$I$6="",$L$6=""),"",IF(HKII!$C46="","",HKII!$C46))</f>
        <v>Nguyễn Hữu</v>
      </c>
      <c r="D46" s="427" t="str">
        <f>IF(OR($C$6="",$I$6="",$L$6=""),"",IF(HKII!$D46="","",HKII!$D46))</f>
        <v>Nghĩa</v>
      </c>
      <c r="E46" s="743"/>
      <c r="F46" s="94">
        <v>4</v>
      </c>
      <c r="G46" s="94">
        <v>7</v>
      </c>
      <c r="H46" s="94"/>
      <c r="I46" s="94"/>
      <c r="J46" s="94"/>
      <c r="K46" s="94"/>
      <c r="L46" s="94">
        <v>5</v>
      </c>
      <c r="M46" s="742">
        <v>6.6</v>
      </c>
      <c r="N46" s="417">
        <f t="shared" si="1"/>
        <v>5.9</v>
      </c>
      <c r="O46" s="437" t="str">
        <f t="shared" si="0"/>
        <v>T.Bình</v>
      </c>
      <c r="P46" s="436" t="str">
        <f>IF(OR($B46="",$C$6&lt;&gt;HKII!$H$6,HKII!$J46=""),"",HKII!$J46)</f>
        <v/>
      </c>
      <c r="Q46" s="436" t="str">
        <f t="shared" si="2"/>
        <v/>
      </c>
    </row>
    <row r="47" spans="1:17" ht="18" customHeight="1">
      <c r="A47" s="364">
        <f>IF(OR($C$6="",$I$6="",$L$6=""),"",IF($B47="","",SUBTOTAL(3,$B$11:B47)))</f>
        <v>37</v>
      </c>
      <c r="B47" s="426" t="str">
        <f>IF(OR($C$6="",$I$6="",$L$6=""),"",IF(HKII!$B47="","",HKII!$B47))</f>
        <v>13D301Đ097</v>
      </c>
      <c r="C47" s="45" t="str">
        <f>IF(OR($C$6="",$I$6="",$L$6=""),"",IF(HKII!$C47="","",HKII!$C47))</f>
        <v>Nguyễn Thành</v>
      </c>
      <c r="D47" s="427" t="str">
        <f>IF(OR($C$6="",$I$6="",$L$6=""),"",IF(HKII!$D47="","",HKII!$D47))</f>
        <v>Phát</v>
      </c>
      <c r="E47" s="743"/>
      <c r="F47" s="94">
        <v>7</v>
      </c>
      <c r="G47" s="94">
        <v>8</v>
      </c>
      <c r="H47" s="94"/>
      <c r="I47" s="94"/>
      <c r="J47" s="94"/>
      <c r="K47" s="94"/>
      <c r="L47" s="94">
        <v>4.2</v>
      </c>
      <c r="M47" s="742">
        <v>3.4</v>
      </c>
      <c r="N47" s="417">
        <f t="shared" si="1"/>
        <v>4.5</v>
      </c>
      <c r="O47" s="437" t="str">
        <f t="shared" si="0"/>
        <v>TB Yếu</v>
      </c>
      <c r="P47" s="436" t="str">
        <f>IF(OR($B47="",$C$6&lt;&gt;HKII!$H$6,HKII!$J47=""),"",HKII!$J47)</f>
        <v/>
      </c>
      <c r="Q47" s="436" t="str">
        <f t="shared" si="2"/>
        <v/>
      </c>
    </row>
    <row r="48" spans="1:17" ht="18" customHeight="1">
      <c r="A48" s="364">
        <f>IF(OR($C$6="",$I$6="",$L$6=""),"",IF($B48="","",SUBTOTAL(3,$B$11:B48)))</f>
        <v>38</v>
      </c>
      <c r="B48" s="426" t="str">
        <f>IF(OR($C$6="",$I$6="",$L$6=""),"",IF(HKII!$B48="","",HKII!$B48))</f>
        <v>13D301Đ101</v>
      </c>
      <c r="C48" s="45" t="str">
        <f>IF(OR($C$6="",$I$6="",$L$6=""),"",IF(HKII!$C48="","",HKII!$C48))</f>
        <v>Huỳnh Thanh</v>
      </c>
      <c r="D48" s="427" t="str">
        <f>IF(OR($C$6="",$I$6="",$L$6=""),"",IF(HKII!$D48="","",HKII!$D48))</f>
        <v>Phú</v>
      </c>
      <c r="E48" s="743"/>
      <c r="F48" s="94">
        <v>0</v>
      </c>
      <c r="G48" s="94">
        <v>0</v>
      </c>
      <c r="H48" s="94"/>
      <c r="I48" s="94"/>
      <c r="J48" s="94"/>
      <c r="K48" s="94"/>
      <c r="L48" s="94">
        <v>0</v>
      </c>
      <c r="M48" s="779">
        <v>0</v>
      </c>
      <c r="N48" s="417">
        <f t="shared" si="1"/>
        <v>0</v>
      </c>
      <c r="O48" s="437" t="str">
        <f t="shared" si="0"/>
        <v>Kém</v>
      </c>
      <c r="P48" s="436" t="str">
        <f>IF(OR($B48="",$C$6&lt;&gt;HKII!$H$6,HKII!$J48=""),"",HKII!$J48)</f>
        <v/>
      </c>
      <c r="Q48" s="436" t="str">
        <f t="shared" si="2"/>
        <v/>
      </c>
    </row>
    <row r="49" spans="1:17" ht="18" customHeight="1">
      <c r="A49" s="364">
        <f>IF(OR($C$6="",$I$6="",$L$6=""),"",IF($B49="","",SUBTOTAL(3,$B$11:B49)))</f>
        <v>39</v>
      </c>
      <c r="B49" s="426" t="str">
        <f>IF(OR($C$6="",$I$6="",$L$6=""),"",IF(HKII!$B49="","",HKII!$B49))</f>
        <v>13D301Đ117</v>
      </c>
      <c r="C49" s="45" t="str">
        <f>IF(OR($C$6="",$I$6="",$L$6=""),"",IF(HKII!$C49="","",HKII!$C49))</f>
        <v>Trịnh Ngọc</v>
      </c>
      <c r="D49" s="427" t="str">
        <f>IF(OR($C$6="",$I$6="",$L$6=""),"",IF(HKII!$D49="","",HKII!$D49))</f>
        <v>Sơn</v>
      </c>
      <c r="E49" s="743"/>
      <c r="F49" s="94">
        <v>4</v>
      </c>
      <c r="G49" s="94">
        <v>6</v>
      </c>
      <c r="H49" s="94"/>
      <c r="I49" s="94"/>
      <c r="J49" s="94"/>
      <c r="K49" s="94"/>
      <c r="L49" s="94">
        <v>5.2</v>
      </c>
      <c r="M49" s="779">
        <v>0</v>
      </c>
      <c r="N49" s="417">
        <f t="shared" si="1"/>
        <v>2.6</v>
      </c>
      <c r="O49" s="437" t="str">
        <f t="shared" si="0"/>
        <v>Kém</v>
      </c>
      <c r="P49" s="436" t="str">
        <f>IF(OR($B49="",$C$6&lt;&gt;HKII!$H$6,HKII!$J49=""),"",HKII!$J49)</f>
        <v/>
      </c>
      <c r="Q49" s="436" t="str">
        <f t="shared" si="2"/>
        <v/>
      </c>
    </row>
    <row r="50" spans="1:17" ht="18" customHeight="1">
      <c r="A50" s="364">
        <f>IF(OR($C$6="",$I$6="",$L$6=""),"",IF($B50="","",SUBTOTAL(3,$B$11:B50)))</f>
        <v>40</v>
      </c>
      <c r="B50" s="426" t="str">
        <f>IF(OR($C$6="",$I$6="",$L$6=""),"",IF(HKII!$B50="","",HKII!$B50))</f>
        <v>13D301Đ121</v>
      </c>
      <c r="C50" s="45" t="str">
        <f>IF(OR($C$6="",$I$6="",$L$6=""),"",IF(HKII!$C50="","",HKII!$C50))</f>
        <v>Lê Minh</v>
      </c>
      <c r="D50" s="427" t="str">
        <f>IF(OR($C$6="",$I$6="",$L$6=""),"",IF(HKII!$D50="","",HKII!$D50))</f>
        <v>Tâm</v>
      </c>
      <c r="E50" s="743"/>
      <c r="F50" s="94">
        <v>7</v>
      </c>
      <c r="G50" s="94">
        <v>7</v>
      </c>
      <c r="H50" s="94"/>
      <c r="I50" s="94"/>
      <c r="J50" s="94"/>
      <c r="K50" s="94"/>
      <c r="L50" s="94">
        <v>4.8</v>
      </c>
      <c r="M50" s="742">
        <v>3</v>
      </c>
      <c r="N50" s="417">
        <f t="shared" si="1"/>
        <v>4.3</v>
      </c>
      <c r="O50" s="437" t="str">
        <f t="shared" si="0"/>
        <v>TB Yếu</v>
      </c>
      <c r="P50" s="436" t="str">
        <f>IF(OR($B50="",$C$6&lt;&gt;HKII!$H$6,HKII!$J50=""),"",HKII!$J50)</f>
        <v/>
      </c>
      <c r="Q50" s="436" t="str">
        <f t="shared" si="2"/>
        <v/>
      </c>
    </row>
    <row r="51" spans="1:17" ht="18" customHeight="1">
      <c r="A51" s="364">
        <f>IF(OR($C$6="",$I$6="",$L$6=""),"",IF($B51="","",SUBTOTAL(3,$B$11:B51)))</f>
        <v>41</v>
      </c>
      <c r="B51" s="426" t="str">
        <f>IF(OR($C$6="",$I$6="",$L$6=""),"",IF(HKII!$B51="","",HKII!$B51))</f>
        <v>13D301Đ124</v>
      </c>
      <c r="C51" s="45" t="str">
        <f>IF(OR($C$6="",$I$6="",$L$6=""),"",IF(HKII!$C51="","",HKII!$C51))</f>
        <v>Cao Nguyễn Nhật</v>
      </c>
      <c r="D51" s="427" t="str">
        <f>IF(OR($C$6="",$I$6="",$L$6=""),"",IF(HKII!$D51="","",HKII!$D51))</f>
        <v>Tân</v>
      </c>
      <c r="E51" s="743"/>
      <c r="F51" s="94">
        <v>7</v>
      </c>
      <c r="G51" s="94">
        <v>6</v>
      </c>
      <c r="H51" s="94"/>
      <c r="I51" s="94"/>
      <c r="J51" s="94"/>
      <c r="K51" s="94"/>
      <c r="L51" s="94">
        <v>5.8</v>
      </c>
      <c r="M51" s="742">
        <v>5</v>
      </c>
      <c r="N51" s="417">
        <f t="shared" si="1"/>
        <v>5.5</v>
      </c>
      <c r="O51" s="437" t="str">
        <f t="shared" si="0"/>
        <v>T.Bình</v>
      </c>
      <c r="P51" s="436" t="str">
        <f>IF(OR($B51="",$C$6&lt;&gt;HKII!$H$6,HKII!$J51=""),"",HKII!$J51)</f>
        <v/>
      </c>
      <c r="Q51" s="436" t="str">
        <f t="shared" si="2"/>
        <v/>
      </c>
    </row>
    <row r="52" spans="1:17" ht="18" customHeight="1">
      <c r="A52" s="364">
        <f>IF(OR($C$6="",$I$6="",$L$6=""),"",IF($B52="","",SUBTOTAL(3,$B$11:B52)))</f>
        <v>42</v>
      </c>
      <c r="B52" s="426" t="str">
        <f>IF(OR($C$6="",$I$6="",$L$6=""),"",IF(HKII!$B52="","",HKII!$B52))</f>
        <v>13D301Đ130</v>
      </c>
      <c r="C52" s="45" t="str">
        <f>IF(OR($C$6="",$I$6="",$L$6=""),"",IF(HKII!$C52="","",HKII!$C52))</f>
        <v>Nguyễn Việt</v>
      </c>
      <c r="D52" s="427" t="str">
        <f>IF(OR($C$6="",$I$6="",$L$6=""),"",IF(HKII!$D52="","",HKII!$D52))</f>
        <v>Thắng</v>
      </c>
      <c r="E52" s="743"/>
      <c r="F52" s="94">
        <v>7</v>
      </c>
      <c r="G52" s="94">
        <v>7</v>
      </c>
      <c r="H52" s="94"/>
      <c r="I52" s="94"/>
      <c r="J52" s="94"/>
      <c r="K52" s="94"/>
      <c r="L52" s="94">
        <v>3.8</v>
      </c>
      <c r="M52" s="742">
        <v>3.2</v>
      </c>
      <c r="N52" s="417">
        <f t="shared" si="1"/>
        <v>4.0999999999999996</v>
      </c>
      <c r="O52" s="437" t="str">
        <f t="shared" si="0"/>
        <v>TB Yếu</v>
      </c>
      <c r="P52" s="436" t="str">
        <f>IF(OR($B52="",$C$6&lt;&gt;HKII!$H$6,HKII!$J52=""),"",HKII!$J52)</f>
        <v/>
      </c>
      <c r="Q52" s="436" t="str">
        <f t="shared" si="2"/>
        <v/>
      </c>
    </row>
    <row r="53" spans="1:17" ht="18" customHeight="1">
      <c r="A53" s="364">
        <f>IF(OR($C$6="",$I$6="",$L$6=""),"",IF($B53="","",SUBTOTAL(3,$B$11:B53)))</f>
        <v>43</v>
      </c>
      <c r="B53" s="426" t="str">
        <f>IF(OR($C$6="",$I$6="",$L$6=""),"",IF(HKII!$B53="","",HKII!$B53))</f>
        <v>13D301Đ133</v>
      </c>
      <c r="C53" s="45" t="str">
        <f>IF(OR($C$6="",$I$6="",$L$6=""),"",IF(HKII!$C53="","",HKII!$C53))</f>
        <v>Nguyễn Khắc</v>
      </c>
      <c r="D53" s="427" t="str">
        <f>IF(OR($C$6="",$I$6="",$L$6=""),"",IF(HKII!$D53="","",HKII!$D53))</f>
        <v>Thành</v>
      </c>
      <c r="E53" s="743"/>
      <c r="F53" s="94">
        <v>5</v>
      </c>
      <c r="G53" s="94">
        <v>7</v>
      </c>
      <c r="H53" s="94"/>
      <c r="I53" s="94"/>
      <c r="J53" s="94"/>
      <c r="K53" s="94"/>
      <c r="L53" s="94">
        <v>3.2</v>
      </c>
      <c r="M53" s="742">
        <v>5.6</v>
      </c>
      <c r="N53" s="417">
        <f t="shared" si="1"/>
        <v>5</v>
      </c>
      <c r="O53" s="437" t="str">
        <f t="shared" si="0"/>
        <v>TB Yếu</v>
      </c>
      <c r="P53" s="436" t="str">
        <f>IF(OR($B53="",$C$6&lt;&gt;HKII!$H$6,HKII!$J53=""),"",HKII!$J53)</f>
        <v/>
      </c>
      <c r="Q53" s="436" t="str">
        <f t="shared" si="2"/>
        <v/>
      </c>
    </row>
    <row r="54" spans="1:17" ht="18" customHeight="1">
      <c r="A54" s="364">
        <f>IF(OR($C$6="",$I$6="",$L$6=""),"",IF($B54="","",SUBTOTAL(3,$B$11:B54)))</f>
        <v>44</v>
      </c>
      <c r="B54" s="426" t="str">
        <f>IF(OR($C$6="",$I$6="",$L$6=""),"",IF(HKII!$B54="","",HKII!$B54))</f>
        <v>13D301Đ136</v>
      </c>
      <c r="C54" s="45" t="str">
        <f>IF(OR($C$6="",$I$6="",$L$6=""),"",IF(HKII!$C54="","",HKII!$C54))</f>
        <v>Trần Minh</v>
      </c>
      <c r="D54" s="427" t="str">
        <f>IF(OR($C$6="",$I$6="",$L$6=""),"",IF(HKII!$D54="","",HKII!$D54))</f>
        <v>Thanh</v>
      </c>
      <c r="E54" s="743"/>
      <c r="F54" s="94">
        <v>7</v>
      </c>
      <c r="G54" s="94">
        <v>8</v>
      </c>
      <c r="H54" s="94"/>
      <c r="I54" s="94"/>
      <c r="J54" s="94"/>
      <c r="K54" s="94"/>
      <c r="L54" s="94">
        <v>5.6</v>
      </c>
      <c r="M54" s="742">
        <v>4.4000000000000004</v>
      </c>
      <c r="N54" s="417">
        <f t="shared" si="1"/>
        <v>5.4</v>
      </c>
      <c r="O54" s="437" t="str">
        <f t="shared" si="0"/>
        <v>TB Yếu</v>
      </c>
      <c r="P54" s="436" t="str">
        <f>IF(OR($B54="",$C$6&lt;&gt;HKII!$H$6,HKII!$J54=""),"",HKII!$J54)</f>
        <v/>
      </c>
      <c r="Q54" s="436" t="str">
        <f t="shared" si="2"/>
        <v/>
      </c>
    </row>
    <row r="55" spans="1:17" ht="18" customHeight="1">
      <c r="A55" s="364">
        <f>IF(OR($C$6="",$I$6="",$L$6=""),"",IF($B55="","",SUBTOTAL(3,$B$11:B55)))</f>
        <v>45</v>
      </c>
      <c r="B55" s="426" t="str">
        <f>IF(OR($C$6="",$I$6="",$L$6=""),"",IF(HKII!$B55="","",HKII!$B55))</f>
        <v>13D301Đ169</v>
      </c>
      <c r="C55" s="45" t="str">
        <f>IF(OR($C$6="",$I$6="",$L$6=""),"",IF(HKII!$C55="","",HKII!$C55))</f>
        <v>Nguyễn Thanh</v>
      </c>
      <c r="D55" s="427" t="str">
        <f>IF(OR($C$6="",$I$6="",$L$6=""),"",IF(HKII!$D55="","",HKII!$D55))</f>
        <v>Thảo</v>
      </c>
      <c r="E55" s="743"/>
      <c r="F55" s="94">
        <v>7</v>
      </c>
      <c r="G55" s="94">
        <v>9</v>
      </c>
      <c r="H55" s="94"/>
      <c r="I55" s="94"/>
      <c r="J55" s="94"/>
      <c r="K55" s="94"/>
      <c r="L55" s="94">
        <v>6</v>
      </c>
      <c r="M55" s="742">
        <v>5.8</v>
      </c>
      <c r="N55" s="417">
        <f t="shared" si="1"/>
        <v>6.3</v>
      </c>
      <c r="O55" s="437" t="str">
        <f t="shared" si="0"/>
        <v>T.Bình</v>
      </c>
      <c r="P55" s="436" t="str">
        <f>IF(OR($B55="",$C$6&lt;&gt;HKII!$H$6,HKII!$J55=""),"",HKII!$J55)</f>
        <v/>
      </c>
      <c r="Q55" s="436" t="str">
        <f t="shared" si="2"/>
        <v/>
      </c>
    </row>
    <row r="56" spans="1:17" ht="18" customHeight="1">
      <c r="A56" s="364">
        <f>IF(OR($C$6="",$I$6="",$L$6=""),"",IF($B56="","",SUBTOTAL(3,$B$11:B56)))</f>
        <v>46</v>
      </c>
      <c r="B56" s="426" t="str">
        <f>IF(OR($C$6="",$I$6="",$L$6=""),"",IF(HKII!$B56="","",HKII!$B56))</f>
        <v>13D301Đ154</v>
      </c>
      <c r="C56" s="45" t="str">
        <f>IF(OR($C$6="",$I$6="",$L$6=""),"",IF(HKII!$C56="","",HKII!$C56))</f>
        <v>Võ Đức</v>
      </c>
      <c r="D56" s="427" t="str">
        <f>IF(OR($C$6="",$I$6="",$L$6=""),"",IF(HKII!$D56="","",HKII!$D56))</f>
        <v>Trí</v>
      </c>
      <c r="E56" s="743"/>
      <c r="F56" s="94">
        <v>7</v>
      </c>
      <c r="G56" s="94">
        <v>6</v>
      </c>
      <c r="H56" s="94"/>
      <c r="I56" s="94"/>
      <c r="J56" s="94"/>
      <c r="K56" s="94"/>
      <c r="L56" s="94">
        <v>3</v>
      </c>
      <c r="M56" s="742">
        <v>4.5999999999999996</v>
      </c>
      <c r="N56" s="417">
        <f t="shared" si="1"/>
        <v>4.5</v>
      </c>
      <c r="O56" s="437" t="str">
        <f t="shared" si="0"/>
        <v>TB Yếu</v>
      </c>
      <c r="P56" s="436" t="str">
        <f>IF(OR($B56="",$C$6&lt;&gt;HKII!$H$6,HKII!$J56=""),"",HKII!$J56)</f>
        <v/>
      </c>
      <c r="Q56" s="436" t="str">
        <f t="shared" si="2"/>
        <v/>
      </c>
    </row>
    <row r="57" spans="1:17" ht="18" customHeight="1">
      <c r="A57" s="364">
        <f>IF(OR($C$6="",$I$6="",$L$6=""),"",IF($B57="","",SUBTOTAL(3,$B$11:B57)))</f>
        <v>47</v>
      </c>
      <c r="B57" s="426" t="str">
        <f>IF(OR($C$6="",$I$6="",$L$6=""),"",IF(HKII!$B57="","",HKII!$B57))</f>
        <v>13D301Đ160</v>
      </c>
      <c r="C57" s="45" t="str">
        <f>IF(OR($C$6="",$I$6="",$L$6=""),"",IF(HKII!$C57="","",HKII!$C57))</f>
        <v>Nguyễn Bá</v>
      </c>
      <c r="D57" s="427" t="str">
        <f>IF(OR($C$6="",$I$6="",$L$6=""),"",IF(HKII!$D57="","",HKII!$D57))</f>
        <v>Trung</v>
      </c>
      <c r="E57" s="743"/>
      <c r="F57" s="94">
        <v>8</v>
      </c>
      <c r="G57" s="94">
        <v>7</v>
      </c>
      <c r="H57" s="94"/>
      <c r="I57" s="94"/>
      <c r="J57" s="94"/>
      <c r="K57" s="94"/>
      <c r="L57" s="94">
        <v>3.8</v>
      </c>
      <c r="M57" s="742">
        <v>5.4</v>
      </c>
      <c r="N57" s="417">
        <f t="shared" si="1"/>
        <v>5.3</v>
      </c>
      <c r="O57" s="437" t="str">
        <f t="shared" si="0"/>
        <v>TB Yếu</v>
      </c>
      <c r="P57" s="436" t="str">
        <f>IF(OR($B57="",$C$6&lt;&gt;HKII!$H$6,HKII!$J57=""),"",HKII!$J57)</f>
        <v/>
      </c>
      <c r="Q57" s="436" t="str">
        <f t="shared" si="2"/>
        <v/>
      </c>
    </row>
    <row r="58" spans="1:17" ht="18" customHeight="1">
      <c r="A58" s="364">
        <f>IF(OR($C$6="",$I$6="",$L$6=""),"",IF($B58="","",SUBTOTAL(3,$B$11:B58)))</f>
        <v>48</v>
      </c>
      <c r="B58" s="426" t="str">
        <f>IF(OR($C$6="",$I$6="",$L$6=""),"",IF(HKII!$B58="","",HKII!$B58))</f>
        <v>13D301Đ163</v>
      </c>
      <c r="C58" s="45" t="str">
        <f>IF(OR($C$6="",$I$6="",$L$6=""),"",IF(HKII!$C58="","",HKII!$C58))</f>
        <v>Mai Ngọc</v>
      </c>
      <c r="D58" s="427" t="str">
        <f>IF(OR($C$6="",$I$6="",$L$6=""),"",IF(HKII!$D58="","",HKII!$D58))</f>
        <v>Trước</v>
      </c>
      <c r="E58" s="743"/>
      <c r="F58" s="94">
        <v>6</v>
      </c>
      <c r="G58" s="94">
        <v>5</v>
      </c>
      <c r="H58" s="94"/>
      <c r="I58" s="94"/>
      <c r="J58" s="94"/>
      <c r="K58" s="94"/>
      <c r="L58" s="94">
        <v>5.2</v>
      </c>
      <c r="M58" s="742">
        <v>3.6</v>
      </c>
      <c r="N58" s="417">
        <f t="shared" si="1"/>
        <v>4.5</v>
      </c>
      <c r="O58" s="437" t="str">
        <f t="shared" si="0"/>
        <v>TB Yếu</v>
      </c>
      <c r="P58" s="436" t="str">
        <f>IF(OR($B58="",$C$6&lt;&gt;HKII!$H$6,HKII!$J58=""),"",HKII!$J58)</f>
        <v/>
      </c>
      <c r="Q58" s="436" t="str">
        <f t="shared" si="2"/>
        <v/>
      </c>
    </row>
    <row r="59" spans="1:17" ht="18" customHeight="1">
      <c r="A59" s="364">
        <f>IF(OR($C$6="",$I$6="",$L$6=""),"",IF($B59="","",SUBTOTAL(3,$B$11:B59)))</f>
        <v>49</v>
      </c>
      <c r="B59" s="426" t="str">
        <f>IF(OR($C$6="",$I$6="",$L$6=""),"",IF(HKII!$B59="","",HKII!$B59))</f>
        <v>13D301Đ166</v>
      </c>
      <c r="C59" s="45" t="str">
        <f>IF(OR($C$6="",$I$6="",$L$6=""),"",IF(HKII!$C59="","",HKII!$C59))</f>
        <v>Nguyễn Văn</v>
      </c>
      <c r="D59" s="427" t="str">
        <f>IF(OR($C$6="",$I$6="",$L$6=""),"",IF(HKII!$D59="","",HKII!$D59))</f>
        <v>Tư</v>
      </c>
      <c r="E59" s="743"/>
      <c r="F59" s="94">
        <v>4</v>
      </c>
      <c r="G59" s="94">
        <v>6</v>
      </c>
      <c r="H59" s="94"/>
      <c r="I59" s="94"/>
      <c r="J59" s="94"/>
      <c r="K59" s="94"/>
      <c r="L59" s="94">
        <v>0</v>
      </c>
      <c r="M59" s="779">
        <v>0</v>
      </c>
      <c r="N59" s="417">
        <f t="shared" si="1"/>
        <v>1</v>
      </c>
      <c r="O59" s="437" t="str">
        <f t="shared" si="0"/>
        <v>Kém</v>
      </c>
      <c r="P59" s="436" t="str">
        <f>IF(OR($B59="",$C$6&lt;&gt;HKII!$H$6,HKII!$J59=""),"",HKII!$J59)</f>
        <v/>
      </c>
      <c r="Q59" s="436" t="str">
        <f t="shared" si="2"/>
        <v/>
      </c>
    </row>
    <row r="60" spans="1:17" ht="18" customHeight="1">
      <c r="A60" s="364">
        <f>IF(OR($C$6="",$I$6="",$L$6=""),"",IF($B60="","",SUBTOTAL(3,$B$11:B60)))</f>
        <v>50</v>
      </c>
      <c r="B60" s="426" t="str">
        <f>IF(OR($C$6="",$I$6="",$L$6=""),"",IF(HKII!$B60="","",HKII!$B60))</f>
        <v>13D301Đ178</v>
      </c>
      <c r="C60" s="45" t="str">
        <f>IF(OR($C$6="",$I$6="",$L$6=""),"",IF(HKII!$C60="","",HKII!$C60))</f>
        <v>Lê Văn</v>
      </c>
      <c r="D60" s="427" t="str">
        <f>IF(OR($C$6="",$I$6="",$L$6=""),"",IF(HKII!$D60="","",HKII!$D60))</f>
        <v>Vũ</v>
      </c>
      <c r="E60" s="743"/>
      <c r="F60" s="94">
        <v>4</v>
      </c>
      <c r="G60" s="94">
        <v>5</v>
      </c>
      <c r="H60" s="94"/>
      <c r="I60" s="94"/>
      <c r="J60" s="94"/>
      <c r="K60" s="94"/>
      <c r="L60" s="94">
        <v>5.6</v>
      </c>
      <c r="M60" s="742">
        <v>3.4</v>
      </c>
      <c r="N60" s="417">
        <f t="shared" si="1"/>
        <v>4.3</v>
      </c>
      <c r="O60" s="437" t="str">
        <f t="shared" si="0"/>
        <v>TB Yếu</v>
      </c>
      <c r="P60" s="436" t="str">
        <f>IF(OR($B60="",$C$6&lt;&gt;HKII!$H$6,HKII!$J60=""),"",HKII!$J60)</f>
        <v/>
      </c>
      <c r="Q60" s="436" t="str">
        <f t="shared" si="2"/>
        <v/>
      </c>
    </row>
    <row r="61" spans="1:17" ht="18" customHeight="1">
      <c r="A61" s="364" t="str">
        <f>IF(OR($C$6="",$I$6="",$L$6=""),"",IF($B61="","",SUBTOTAL(3,$B$11:B61)))</f>
        <v/>
      </c>
      <c r="B61" s="426" t="str">
        <f>IF(OR($C$6="",$I$6="",$L$6=""),"",IF(HKII!$B61="","",HKII!$B61))</f>
        <v/>
      </c>
      <c r="C61" s="45" t="str">
        <f>IF(OR($C$6="",$I$6="",$L$6=""),"",IF(HKII!$C61="","",HKII!$C61))</f>
        <v/>
      </c>
      <c r="D61" s="427" t="str">
        <f>IF(OR($C$6="",$I$6="",$L$6=""),"",IF(HKII!$D61="","",HKII!$D61))</f>
        <v/>
      </c>
      <c r="E61" s="67"/>
      <c r="F61" s="420"/>
      <c r="G61" s="420"/>
      <c r="H61" s="420"/>
      <c r="I61" s="420"/>
      <c r="J61" s="420"/>
      <c r="K61" s="420"/>
      <c r="L61" s="420"/>
      <c r="M61" s="420"/>
      <c r="N61" s="417" t="str">
        <f t="shared" si="1"/>
        <v/>
      </c>
      <c r="O61" s="437" t="str">
        <f t="shared" si="0"/>
        <v/>
      </c>
      <c r="P61" s="436" t="str">
        <f>IF(OR($B61="",$C$6&lt;&gt;HKII!$H$6,HKII!$J61=""),"",HKII!$J61)</f>
        <v/>
      </c>
      <c r="Q61" s="436" t="str">
        <f t="shared" si="2"/>
        <v/>
      </c>
    </row>
    <row r="62" spans="1:17" ht="18" customHeight="1">
      <c r="A62" s="364" t="str">
        <f>IF(OR($C$6="",$I$6="",$L$6=""),"",IF($B62="","",SUBTOTAL(3,$B$11:B62)))</f>
        <v/>
      </c>
      <c r="B62" s="426" t="str">
        <f>IF(OR($C$6="",$I$6="",$L$6=""),"",IF(HKII!$B62="","",HKII!$B62))</f>
        <v/>
      </c>
      <c r="C62" s="45" t="str">
        <f>IF(OR($C$6="",$I$6="",$L$6=""),"",IF(HKII!$C62="","",HKII!$C62))</f>
        <v/>
      </c>
      <c r="D62" s="427" t="str">
        <f>IF(OR($C$6="",$I$6="",$L$6=""),"",IF(HKII!$D62="","",HKII!$D62))</f>
        <v/>
      </c>
      <c r="E62" s="67"/>
      <c r="F62" s="420"/>
      <c r="G62" s="420"/>
      <c r="H62" s="420"/>
      <c r="I62" s="420"/>
      <c r="J62" s="420"/>
      <c r="K62" s="420"/>
      <c r="L62" s="420"/>
      <c r="M62" s="420"/>
      <c r="N62" s="417" t="str">
        <f t="shared" si="1"/>
        <v/>
      </c>
      <c r="O62" s="437" t="str">
        <f t="shared" si="0"/>
        <v/>
      </c>
      <c r="P62" s="436" t="str">
        <f>IF(OR($B62="",$C$6&lt;&gt;HKII!$H$6,HKII!$J62=""),"",HKII!$J62)</f>
        <v/>
      </c>
      <c r="Q62" s="436" t="str">
        <f t="shared" si="2"/>
        <v/>
      </c>
    </row>
    <row r="63" spans="1:17" ht="18" customHeight="1">
      <c r="A63" s="364" t="str">
        <f>IF(OR($C$6="",$I$6="",$L$6=""),"",IF($B63="","",SUBTOTAL(3,$B$11:B63)))</f>
        <v/>
      </c>
      <c r="B63" s="426" t="str">
        <f>IF(OR($C$6="",$I$6="",$L$6=""),"",IF(HKII!$B63="","",HKII!$B63))</f>
        <v/>
      </c>
      <c r="C63" s="45" t="str">
        <f>IF(OR($C$6="",$I$6="",$L$6=""),"",IF(HKII!$C63="","",HKII!$C63))</f>
        <v/>
      </c>
      <c r="D63" s="427" t="str">
        <f>IF(OR($C$6="",$I$6="",$L$6=""),"",IF(HKII!$D63="","",HKII!$D63))</f>
        <v/>
      </c>
      <c r="E63" s="67"/>
      <c r="F63" s="418"/>
      <c r="G63" s="418"/>
      <c r="H63" s="418"/>
      <c r="I63" s="418"/>
      <c r="J63" s="418"/>
      <c r="K63" s="418"/>
      <c r="L63" s="418"/>
      <c r="M63" s="418"/>
      <c r="N63" s="417" t="str">
        <f t="shared" si="1"/>
        <v/>
      </c>
      <c r="O63" s="437" t="str">
        <f t="shared" si="0"/>
        <v/>
      </c>
      <c r="P63" s="436" t="str">
        <f>IF(OR($B63="",$C$6&lt;&gt;HKII!$H$6,HKII!$J63=""),"",HKII!$J63)</f>
        <v/>
      </c>
      <c r="Q63" s="436" t="str">
        <f t="shared" si="2"/>
        <v/>
      </c>
    </row>
    <row r="64" spans="1:17" ht="18" customHeight="1">
      <c r="A64" s="364" t="str">
        <f>IF(OR($C$6="",$I$6="",$L$6=""),"",IF($B64="","",SUBTOTAL(3,$B$11:B64)))</f>
        <v/>
      </c>
      <c r="B64" s="426" t="str">
        <f>IF(OR($C$6="",$I$6="",$L$6=""),"",IF(HKII!$B64="","",HKII!$B64))</f>
        <v/>
      </c>
      <c r="C64" s="45" t="str">
        <f>IF(OR($C$6="",$I$6="",$L$6=""),"",IF(HKII!$C64="","",HKII!$C64))</f>
        <v/>
      </c>
      <c r="D64" s="427" t="str">
        <f>IF(OR($C$6="",$I$6="",$L$6=""),"",IF(HKII!$D64="","",HKII!$D64))</f>
        <v/>
      </c>
      <c r="E64" s="67"/>
      <c r="F64" s="418"/>
      <c r="G64" s="418"/>
      <c r="H64" s="418"/>
      <c r="I64" s="418"/>
      <c r="J64" s="418"/>
      <c r="K64" s="418"/>
      <c r="L64" s="418"/>
      <c r="M64" s="418"/>
      <c r="N64" s="417" t="str">
        <f t="shared" si="1"/>
        <v/>
      </c>
      <c r="O64" s="437" t="str">
        <f t="shared" si="0"/>
        <v/>
      </c>
      <c r="P64" s="436" t="str">
        <f>IF(OR($B64="",$C$6&lt;&gt;HKII!$H$6,HKII!$J64=""),"",HKII!$J64)</f>
        <v/>
      </c>
      <c r="Q64" s="436" t="str">
        <f t="shared" si="2"/>
        <v/>
      </c>
    </row>
    <row r="65" spans="1:17" ht="18" customHeight="1">
      <c r="A65" s="364" t="str">
        <f>IF(OR($C$6="",$I$6="",$L$6=""),"",IF($B65="","",SUBTOTAL(3,$B$11:B65)))</f>
        <v/>
      </c>
      <c r="B65" s="426" t="str">
        <f>IF(OR($C$6="",$I$6="",$L$6=""),"",IF(HKII!$B65="","",HKII!$B65))</f>
        <v/>
      </c>
      <c r="C65" s="45" t="str">
        <f>IF(OR($C$6="",$I$6="",$L$6=""),"",IF(HKII!$C65="","",HKII!$C65))</f>
        <v/>
      </c>
      <c r="D65" s="427" t="str">
        <f>IF(OR($C$6="",$I$6="",$L$6=""),"",IF(HKII!$D65="","",HKII!$D65))</f>
        <v/>
      </c>
      <c r="E65" s="67"/>
      <c r="F65" s="418"/>
      <c r="G65" s="418"/>
      <c r="H65" s="418"/>
      <c r="I65" s="418"/>
      <c r="J65" s="418"/>
      <c r="K65" s="418"/>
      <c r="L65" s="418"/>
      <c r="M65" s="418"/>
      <c r="N65" s="417" t="str">
        <f t="shared" si="1"/>
        <v/>
      </c>
      <c r="O65" s="437" t="str">
        <f t="shared" si="0"/>
        <v/>
      </c>
      <c r="P65" s="436" t="str">
        <f>IF(OR($B65="",$C$6&lt;&gt;HKII!$H$6,HKII!$J65=""),"",HKII!$J65)</f>
        <v/>
      </c>
      <c r="Q65" s="436" t="str">
        <f t="shared" si="2"/>
        <v/>
      </c>
    </row>
    <row r="66" spans="1:17" ht="18" customHeight="1">
      <c r="A66" s="364" t="str">
        <f>IF(OR($C$6="",$I$6="",$L$6=""),"",IF($B66="","",SUBTOTAL(3,$B$11:B66)))</f>
        <v/>
      </c>
      <c r="B66" s="426" t="str">
        <f>IF(OR($C$6="",$I$6="",$L$6=""),"",IF(HKII!$B66="","",HKII!$B66))</f>
        <v/>
      </c>
      <c r="C66" s="45" t="str">
        <f>IF(OR($C$6="",$I$6="",$L$6=""),"",IF(HKII!$C66="","",HKII!$C66))</f>
        <v/>
      </c>
      <c r="D66" s="427" t="str">
        <f>IF(OR($C$6="",$I$6="",$L$6=""),"",IF(HKII!$D66="","",HKII!$D66))</f>
        <v/>
      </c>
      <c r="E66" s="67"/>
      <c r="F66" s="418"/>
      <c r="G66" s="418"/>
      <c r="H66" s="418"/>
      <c r="I66" s="418"/>
      <c r="J66" s="418"/>
      <c r="K66" s="418"/>
      <c r="L66" s="418"/>
      <c r="M66" s="418"/>
      <c r="N66" s="417" t="str">
        <f t="shared" si="1"/>
        <v/>
      </c>
      <c r="O66" s="437" t="str">
        <f t="shared" si="0"/>
        <v/>
      </c>
      <c r="P66" s="436" t="str">
        <f>IF(OR($B66="",$C$6&lt;&gt;HKII!$H$6,HKII!$J66=""),"",HKII!$J66)</f>
        <v/>
      </c>
      <c r="Q66" s="436" t="str">
        <f t="shared" si="2"/>
        <v/>
      </c>
    </row>
    <row r="67" spans="1:17" ht="18" customHeight="1">
      <c r="A67" s="364" t="str">
        <f>IF(OR($C$6="",$I$6="",$L$6=""),"",IF($B67="","",SUBTOTAL(3,$B$11:B67)))</f>
        <v/>
      </c>
      <c r="B67" s="426" t="str">
        <f>IF(OR($C$6="",$I$6="",$L$6=""),"",IF(HKII!$B67="","",HKII!$B67))</f>
        <v/>
      </c>
      <c r="C67" s="45" t="str">
        <f>IF(OR($C$6="",$I$6="",$L$6=""),"",IF(HKII!$C67="","",HKII!$C67))</f>
        <v/>
      </c>
      <c r="D67" s="427" t="str">
        <f>IF(OR($C$6="",$I$6="",$L$6=""),"",IF(HKII!$D67="","",HKII!$D67))</f>
        <v/>
      </c>
      <c r="E67" s="67"/>
      <c r="F67" s="418"/>
      <c r="G67" s="418"/>
      <c r="H67" s="418"/>
      <c r="I67" s="418"/>
      <c r="J67" s="418"/>
      <c r="K67" s="418"/>
      <c r="L67" s="418"/>
      <c r="M67" s="418"/>
      <c r="N67" s="417" t="str">
        <f t="shared" si="1"/>
        <v/>
      </c>
      <c r="O67" s="437" t="str">
        <f t="shared" si="0"/>
        <v/>
      </c>
      <c r="P67" s="436" t="str">
        <f>IF(OR($B67="",$C$6&lt;&gt;HKII!$H$6,HKII!$J67=""),"",HKII!$J67)</f>
        <v/>
      </c>
      <c r="Q67" s="436" t="str">
        <f t="shared" si="2"/>
        <v/>
      </c>
    </row>
    <row r="68" spans="1:17" ht="18" customHeight="1">
      <c r="A68" s="364" t="str">
        <f>IF(OR($C$6="",$I$6="",$L$6=""),"",IF($B68="","",SUBTOTAL(3,$B$11:B68)))</f>
        <v/>
      </c>
      <c r="B68" s="426" t="str">
        <f>IF(OR($C$6="",$I$6="",$L$6=""),"",IF(HKII!$B68="","",HKII!$B68))</f>
        <v/>
      </c>
      <c r="C68" s="45" t="str">
        <f>IF(OR($C$6="",$I$6="",$L$6=""),"",IF(HKII!$C68="","",HKII!$C68))</f>
        <v/>
      </c>
      <c r="D68" s="427" t="str">
        <f>IF(OR($C$6="",$I$6="",$L$6=""),"",IF(HKII!$D68="","",HKII!$D68))</f>
        <v/>
      </c>
      <c r="E68" s="67"/>
      <c r="F68" s="67"/>
      <c r="G68" s="67"/>
      <c r="H68" s="67"/>
      <c r="I68" s="67"/>
      <c r="J68" s="67"/>
      <c r="K68" s="67"/>
      <c r="L68" s="67"/>
      <c r="M68" s="67"/>
      <c r="N68" s="417" t="str">
        <f t="shared" si="1"/>
        <v/>
      </c>
      <c r="O68" s="437" t="str">
        <f t="shared" si="0"/>
        <v/>
      </c>
      <c r="P68" s="436" t="str">
        <f>IF(OR($B68="",$C$6&lt;&gt;HKII!$H$6,HKII!$J68=""),"",HKII!$J68)</f>
        <v/>
      </c>
      <c r="Q68" s="436" t="str">
        <f t="shared" si="2"/>
        <v/>
      </c>
    </row>
    <row r="69" spans="1:17" ht="18" customHeight="1">
      <c r="A69" s="364" t="str">
        <f>IF(OR($C$6="",$I$6="",$L$6=""),"",IF($B69="","",SUBTOTAL(3,$B$11:B69)))</f>
        <v/>
      </c>
      <c r="B69" s="426" t="str">
        <f>IF(OR($C$6="",$I$6="",$L$6=""),"",IF(HKII!$B69="","",HKII!$B69))</f>
        <v/>
      </c>
      <c r="C69" s="45" t="str">
        <f>IF(OR($C$6="",$I$6="",$L$6=""),"",IF(HKII!$C69="","",HKII!$C69))</f>
        <v/>
      </c>
      <c r="D69" s="427" t="str">
        <f>IF(OR($C$6="",$I$6="",$L$6=""),"",IF(HKII!$D69="","",HKII!$D69))</f>
        <v/>
      </c>
      <c r="E69" s="67"/>
      <c r="F69" s="67"/>
      <c r="G69" s="67"/>
      <c r="H69" s="67"/>
      <c r="I69" s="67"/>
      <c r="J69" s="67"/>
      <c r="K69" s="67"/>
      <c r="L69" s="67"/>
      <c r="M69" s="67"/>
      <c r="N69" s="417" t="str">
        <f t="shared" si="1"/>
        <v/>
      </c>
      <c r="O69" s="437" t="str">
        <f t="shared" si="0"/>
        <v/>
      </c>
      <c r="P69" s="436" t="str">
        <f>IF(OR($B69="",$C$6&lt;&gt;HKII!$H$6,HKII!$J69=""),"",HKII!$J69)</f>
        <v/>
      </c>
      <c r="Q69" s="436" t="str">
        <f t="shared" si="2"/>
        <v/>
      </c>
    </row>
    <row r="70" spans="1:17" ht="18" customHeight="1">
      <c r="A70" s="364" t="str">
        <f>IF(OR($C$6="",$I$6="",$L$6=""),"",IF($B70="","",SUBTOTAL(3,$B$11:B70)))</f>
        <v/>
      </c>
      <c r="B70" s="426" t="str">
        <f>IF(OR($C$6="",$I$6="",$L$6=""),"",IF(HKII!$B70="","",HKII!$B70))</f>
        <v/>
      </c>
      <c r="C70" s="45" t="str">
        <f>IF(OR($C$6="",$I$6="",$L$6=""),"",IF(HKII!$C70="","",HKII!$C70))</f>
        <v/>
      </c>
      <c r="D70" s="427" t="str">
        <f>IF(OR($C$6="",$I$6="",$L$6=""),"",IF(HKII!$D70="","",HKII!$D70))</f>
        <v/>
      </c>
      <c r="E70" s="67"/>
      <c r="F70" s="67"/>
      <c r="G70" s="67"/>
      <c r="H70" s="67"/>
      <c r="I70" s="67"/>
      <c r="J70" s="67"/>
      <c r="K70" s="67"/>
      <c r="L70" s="67"/>
      <c r="M70" s="67"/>
      <c r="N70" s="417" t="str">
        <f t="shared" si="1"/>
        <v/>
      </c>
      <c r="O70" s="437" t="str">
        <f t="shared" si="0"/>
        <v/>
      </c>
      <c r="P70" s="436" t="str">
        <f>IF(OR($B70="",$C$6&lt;&gt;HKII!$H$6,HKII!$J70=""),"",HKII!$J70)</f>
        <v/>
      </c>
      <c r="Q70" s="436" t="str">
        <f t="shared" si="2"/>
        <v/>
      </c>
    </row>
    <row r="71" spans="1:17" ht="16.5" customHeight="1">
      <c r="A71" s="364" t="str">
        <f>IF(OR($C$6="",$I$6="",$L$6=""),"",IF($B71="","",SUBTOTAL(3,$B$11:B71)))</f>
        <v/>
      </c>
      <c r="B71" s="426" t="str">
        <f>IF(OR($C$6="",$I$6="",$L$6=""),"",IF(HKII!$B71="","",HKII!$B71))</f>
        <v/>
      </c>
      <c r="C71" s="45" t="str">
        <f>IF(OR($C$6="",$I$6="",$L$6=""),"",IF(HKII!$C71="","",HKII!$C71))</f>
        <v/>
      </c>
      <c r="D71" s="427" t="str">
        <f>IF(OR($C$6="",$I$6="",$L$6=""),"",IF(HKII!$D71="","",HKII!$D71))</f>
        <v/>
      </c>
      <c r="E71" s="67"/>
      <c r="F71" s="67"/>
      <c r="G71" s="67"/>
      <c r="H71" s="67"/>
      <c r="I71" s="67"/>
      <c r="J71" s="67"/>
      <c r="K71" s="67"/>
      <c r="L71" s="67"/>
      <c r="M71" s="67"/>
      <c r="N71" s="417" t="str">
        <f t="shared" si="1"/>
        <v/>
      </c>
      <c r="O71" s="437" t="str">
        <f t="shared" si="0"/>
        <v/>
      </c>
      <c r="P71" s="436" t="str">
        <f>IF(OR($B71="",$C$6&lt;&gt;HKII!$H$6,HKII!$J71=""),"",HKII!$J71)</f>
        <v/>
      </c>
      <c r="Q71" s="436" t="str">
        <f t="shared" si="2"/>
        <v/>
      </c>
    </row>
    <row r="72" spans="1:17" ht="18" customHeight="1">
      <c r="A72" s="364" t="str">
        <f>IF(OR($C$6="",$I$6="",$L$6=""),"",IF($B72="","",SUBTOTAL(3,$B$11:B72)))</f>
        <v/>
      </c>
      <c r="B72" s="426" t="str">
        <f>IF(OR($C$6="",$I$6="",$L$6=""),"",IF(HKII!$B72="","",HKII!$B72))</f>
        <v/>
      </c>
      <c r="C72" s="45" t="str">
        <f>IF(OR($C$6="",$I$6="",$L$6=""),"",IF(HKII!$C72="","",HKII!$C72))</f>
        <v/>
      </c>
      <c r="D72" s="427" t="str">
        <f>IF(OR($C$6="",$I$6="",$L$6=""),"",IF(HKII!$D72="","",HKII!$D72))</f>
        <v/>
      </c>
      <c r="E72" s="67"/>
      <c r="F72" s="67"/>
      <c r="G72" s="67"/>
      <c r="H72" s="67"/>
      <c r="I72" s="67"/>
      <c r="J72" s="67"/>
      <c r="K72" s="67"/>
      <c r="L72" s="67"/>
      <c r="M72" s="67"/>
      <c r="N72" s="417" t="str">
        <f t="shared" si="1"/>
        <v/>
      </c>
      <c r="O72" s="437" t="str">
        <f t="shared" si="0"/>
        <v/>
      </c>
      <c r="P72" s="436" t="str">
        <f>IF(OR($B72="",$C$6&lt;&gt;HKII!$H$6,HKII!$J72=""),"",HKII!$J72)</f>
        <v/>
      </c>
      <c r="Q72" s="436" t="str">
        <f t="shared" si="2"/>
        <v/>
      </c>
    </row>
    <row r="73" spans="1:17" ht="18" customHeight="1">
      <c r="A73" s="364" t="str">
        <f>IF(OR($C$6="",$I$6="",$L$6=""),"",IF($B73="","",SUBTOTAL(3,$B$11:B73)))</f>
        <v/>
      </c>
      <c r="B73" s="426" t="str">
        <f>IF(OR($C$6="",$I$6="",$L$6=""),"",IF(HKII!$B73="","",HKII!$B73))</f>
        <v/>
      </c>
      <c r="C73" s="45" t="str">
        <f>IF(OR($C$6="",$I$6="",$L$6=""),"",IF(HKII!$C73="","",HKII!$C73))</f>
        <v/>
      </c>
      <c r="D73" s="427" t="str">
        <f>IF(OR($C$6="",$I$6="",$L$6=""),"",IF(HKII!$D73="","",HKII!$D73))</f>
        <v/>
      </c>
      <c r="E73" s="67"/>
      <c r="F73" s="67"/>
      <c r="G73" s="67"/>
      <c r="H73" s="67"/>
      <c r="I73" s="67"/>
      <c r="J73" s="67"/>
      <c r="K73" s="67"/>
      <c r="L73" s="67"/>
      <c r="M73" s="67"/>
      <c r="N73" s="417" t="str">
        <f t="shared" si="1"/>
        <v/>
      </c>
      <c r="O73" s="437" t="str">
        <f t="shared" si="0"/>
        <v/>
      </c>
      <c r="P73" s="436" t="str">
        <f>IF(OR($B73="",$C$6&lt;&gt;HKII!$H$6,HKII!$J73=""),"",HKII!$J73)</f>
        <v/>
      </c>
      <c r="Q73" s="436" t="str">
        <f t="shared" si="2"/>
        <v/>
      </c>
    </row>
    <row r="74" spans="1:17" ht="18" customHeight="1">
      <c r="A74" s="364" t="str">
        <f>IF(OR($C$6="",$I$6="",$L$6=""),"",IF($B74="","",SUBTOTAL(3,$B$11:B74)))</f>
        <v/>
      </c>
      <c r="B74" s="426" t="str">
        <f>IF(OR($C$6="",$I$6="",$L$6=""),"",IF(HKII!$B74="","",HKII!$B74))</f>
        <v/>
      </c>
      <c r="C74" s="45" t="str">
        <f>IF(OR($C$6="",$I$6="",$L$6=""),"",IF(HKII!$C74="","",HKII!$C74))</f>
        <v/>
      </c>
      <c r="D74" s="427" t="str">
        <f>IF(OR($C$6="",$I$6="",$L$6=""),"",IF(HKII!$D74="","",HKII!$D74))</f>
        <v/>
      </c>
      <c r="E74" s="67"/>
      <c r="F74" s="67"/>
      <c r="G74" s="67"/>
      <c r="H74" s="67"/>
      <c r="I74" s="67"/>
      <c r="J74" s="67"/>
      <c r="K74" s="67"/>
      <c r="L74" s="67"/>
      <c r="M74" s="67"/>
      <c r="N74" s="417" t="str">
        <f t="shared" si="1"/>
        <v/>
      </c>
      <c r="O74" s="437" t="str">
        <f t="shared" si="0"/>
        <v/>
      </c>
      <c r="P74" s="436" t="str">
        <f>IF(OR($B74="",$C$6&lt;&gt;HKII!$H$6,HKII!$J74=""),"",HKII!$J74)</f>
        <v/>
      </c>
      <c r="Q74" s="436" t="str">
        <f t="shared" si="2"/>
        <v/>
      </c>
    </row>
    <row r="75" spans="1:17" ht="18" customHeight="1">
      <c r="A75" s="364" t="str">
        <f>IF(OR($C$6="",$I$6="",$L$6=""),"",IF($B75="","",SUBTOTAL(3,$B$11:B75)))</f>
        <v/>
      </c>
      <c r="B75" s="426" t="str">
        <f>IF(OR($C$6="",$I$6="",$L$6=""),"",IF(HKII!$B75="","",HKII!$B75))</f>
        <v/>
      </c>
      <c r="C75" s="45" t="str">
        <f>IF(OR($C$6="",$I$6="",$L$6=""),"",IF(HKII!$C75="","",HKII!$C75))</f>
        <v/>
      </c>
      <c r="D75" s="427" t="str">
        <f>IF(OR($C$6="",$I$6="",$L$6=""),"",IF(HKII!$D75="","",HKII!$D75))</f>
        <v/>
      </c>
      <c r="E75" s="67"/>
      <c r="F75" s="67"/>
      <c r="G75" s="67"/>
      <c r="H75" s="67"/>
      <c r="I75" s="67"/>
      <c r="J75" s="67"/>
      <c r="K75" s="67"/>
      <c r="L75" s="67"/>
      <c r="M75" s="67"/>
      <c r="N75" s="417" t="str">
        <f t="shared" si="1"/>
        <v/>
      </c>
      <c r="O75" s="437" t="str">
        <f t="shared" si="0"/>
        <v/>
      </c>
      <c r="P75" s="436" t="str">
        <f>IF(OR($B75="",$C$6&lt;&gt;HKII!$H$6,HKII!$J75=""),"",HKII!$J75)</f>
        <v/>
      </c>
      <c r="Q75" s="436" t="str">
        <f t="shared" si="2"/>
        <v/>
      </c>
    </row>
    <row r="76" spans="1:17" ht="18" customHeight="1">
      <c r="A76" s="364" t="str">
        <f>IF(OR($C$6="",$I$6="",$L$6=""),"",IF($B76="","",SUBTOTAL(3,$B$11:B76)))</f>
        <v/>
      </c>
      <c r="B76" s="426" t="str">
        <f>IF(OR($C$6="",$I$6="",$L$6=""),"",IF(HKII!$B76="","",HKII!$B76))</f>
        <v/>
      </c>
      <c r="C76" s="45" t="str">
        <f>IF(OR($C$6="",$I$6="",$L$6=""),"",IF(HKII!$C76="","",HKII!$C76))</f>
        <v/>
      </c>
      <c r="D76" s="427" t="str">
        <f>IF(OR($C$6="",$I$6="",$L$6=""),"",IF(HKII!$D76="","",HKII!$D76))</f>
        <v/>
      </c>
      <c r="E76" s="67"/>
      <c r="F76" s="67"/>
      <c r="G76" s="67"/>
      <c r="H76" s="67"/>
      <c r="I76" s="67"/>
      <c r="J76" s="67"/>
      <c r="K76" s="67"/>
      <c r="L76" s="67"/>
      <c r="M76" s="67"/>
      <c r="N76" s="417" t="str">
        <f>IF($B76="","",IF(ISNUMBER($E76)=TRUE,$E76,IF(COUNT($F76:$M76)=0,"",IF(COUNT($F76:$K76)=0,ROUND(0.3*$L76+0.5*$M76,1),ROUND(0.2*(SUM($F76:$K76)/COUNT($F76:$K76))+0.3*$L76+0.5*$M76,1)))))</f>
        <v/>
      </c>
      <c r="O76" s="437" t="str">
        <f>IF($B76="","",IF($N76="","KXL",IF($N76&lt;4,"Kém",IF($N76&lt;5.5,"TB Yếu",IF($N76&lt;7,"T.Bình",IF($N76&lt;8.5,"Khá","Giỏi"))))))</f>
        <v/>
      </c>
      <c r="P76" s="436" t="str">
        <f>IF(OR($B76="",$C$6&lt;&gt;HKII!$H$6,HKII!$J76=""),"",HKII!$J76)</f>
        <v/>
      </c>
      <c r="Q76" s="436" t="str">
        <f t="shared" ref="Q76:Q91" si="3">IF(OR(ISNUMBER($E76)=TRUE,$B76="",$P76=""),"",IF(COUNT($F76:$M76)=0,"",IF($M76&gt;=$P76,$N76,IF(COUNT($F76:$K76)=0,ROUND(0.3*$L76+0.5*$P76,1),ROUND(0.2*(SUM($F76:$K76)/COUNT($F76:$K76))+0.3*$L76+0.5*$P76,1)))))</f>
        <v/>
      </c>
    </row>
    <row r="77" spans="1:17" ht="18" customHeight="1">
      <c r="A77" s="364" t="str">
        <f>IF(OR($C$6="",$I$6="",$L$6=""),"",IF($B77="","",SUBTOTAL(3,$B$11:B77)))</f>
        <v/>
      </c>
      <c r="B77" s="426" t="str">
        <f>IF(OR($C$6="",$I$6="",$L$6=""),"",IF(HKII!$B77="","",HKII!$B77))</f>
        <v/>
      </c>
      <c r="C77" s="45" t="str">
        <f>IF(OR($C$6="",$I$6="",$L$6=""),"",IF(HKII!$C77="","",HKII!$C77))</f>
        <v/>
      </c>
      <c r="D77" s="427" t="str">
        <f>IF(OR($C$6="",$I$6="",$L$6=""),"",IF(HKII!$D77="","",HKII!$D77))</f>
        <v/>
      </c>
      <c r="E77" s="67"/>
      <c r="F77" s="67"/>
      <c r="G77" s="67"/>
      <c r="H77" s="67"/>
      <c r="I77" s="67"/>
      <c r="J77" s="67"/>
      <c r="K77" s="67"/>
      <c r="L77" s="67"/>
      <c r="M77" s="67"/>
      <c r="N77" s="417" t="str">
        <f>IF($B77="","",IF(ISNUMBER($E77)=TRUE,$E77,IF(COUNT($F77:$M77)=0,"",IF(COUNT($F77:$K77)=0,ROUND(0.3*$L77+0.5*$M77,1),ROUND(0.2*(SUM($F77:$K77)/COUNT($F77:$K77))+0.3*$L77+0.5*$M77,1)))))</f>
        <v/>
      </c>
      <c r="O77" s="437" t="str">
        <f>IF($B77="","",IF($N77="","KXL",IF($N77&lt;4,"Kém",IF($N77&lt;5.5,"TB Yếu",IF($N77&lt;7,"T.Bình",IF($N77&lt;8.5,"Khá","Giỏi"))))))</f>
        <v/>
      </c>
      <c r="P77" s="436" t="str">
        <f>IF(OR($B77="",$C$6&lt;&gt;HKII!$H$6,HKII!$J77=""),"",HKII!$J77)</f>
        <v/>
      </c>
      <c r="Q77" s="436" t="str">
        <f t="shared" si="3"/>
        <v/>
      </c>
    </row>
    <row r="78" spans="1:17" ht="18" customHeight="1">
      <c r="A78" s="364" t="str">
        <f>IF(OR($C$6="",$I$6="",$L$6=""),"",IF($B78="","",SUBTOTAL(3,$B$11:B78)))</f>
        <v/>
      </c>
      <c r="B78" s="426" t="str">
        <f>IF(OR($C$6="",$I$6="",$L$6=""),"",IF(HKII!$B78="","",HKII!$B78))</f>
        <v/>
      </c>
      <c r="C78" s="45" t="str">
        <f>IF(OR($C$6="",$I$6="",$L$6=""),"",IF(HKII!$C78="","",HKII!$C78))</f>
        <v/>
      </c>
      <c r="D78" s="427" t="str">
        <f>IF(OR($C$6="",$I$6="",$L$6=""),"",IF(HKII!$D78="","",HKII!$D78))</f>
        <v/>
      </c>
      <c r="E78" s="67"/>
      <c r="F78" s="67"/>
      <c r="G78" s="67"/>
      <c r="H78" s="67"/>
      <c r="I78" s="67"/>
      <c r="J78" s="67"/>
      <c r="K78" s="67"/>
      <c r="L78" s="67"/>
      <c r="M78" s="67"/>
      <c r="N78" s="417" t="str">
        <f>IF($B78="","",IF(ISNUMBER($E78)=TRUE,$E78,IF(COUNT($F78:$M78)=0,"",IF(COUNT($F78:$K78)=0,ROUND(0.3*$L78+0.5*$M78,1),ROUND(0.2*(SUM($F78:$K78)/COUNT($F78:$K78))+0.3*$L78+0.5*$M78,1)))))</f>
        <v/>
      </c>
      <c r="O78" s="437" t="str">
        <f>IF($B78="","",IF($N78="","KXL",IF($N78&lt;4,"Kém",IF($N78&lt;5.5,"TB Yếu",IF($N78&lt;7,"T.Bình",IF($N78&lt;8.5,"Khá","Giỏi"))))))</f>
        <v/>
      </c>
      <c r="P78" s="436" t="str">
        <f>IF(OR($B78="",$C$6&lt;&gt;HKII!$H$6,HKII!$J78=""),"",HKII!$J78)</f>
        <v/>
      </c>
      <c r="Q78" s="436" t="str">
        <f t="shared" si="3"/>
        <v/>
      </c>
    </row>
    <row r="79" spans="1:17" ht="18" customHeight="1">
      <c r="A79" s="364" t="str">
        <f>IF(OR($C$6="",$I$6="",$L$6=""),"",IF($B79="","",SUBTOTAL(3,$B$11:B79)))</f>
        <v/>
      </c>
      <c r="B79" s="426" t="str">
        <f>IF(OR($C$6="",$I$6="",$L$6=""),"",IF(HKII!$B79="","",HKII!$B79))</f>
        <v/>
      </c>
      <c r="C79" s="45" t="str">
        <f>IF(OR($C$6="",$I$6="",$L$6=""),"",IF(HKII!$C79="","",HKII!$C79))</f>
        <v/>
      </c>
      <c r="D79" s="427" t="str">
        <f>IF(OR($C$6="",$I$6="",$L$6=""),"",IF(HKII!$D79="","",HKII!$D79))</f>
        <v/>
      </c>
      <c r="E79" s="67"/>
      <c r="F79" s="67"/>
      <c r="G79" s="67"/>
      <c r="H79" s="67"/>
      <c r="I79" s="67"/>
      <c r="J79" s="67"/>
      <c r="K79" s="67"/>
      <c r="L79" s="67"/>
      <c r="M79" s="67"/>
      <c r="N79" s="417" t="str">
        <f>IF($B79="","",IF(ISNUMBER($E79)=TRUE,$E79,IF(COUNT($F79:$M79)=0,"",IF(COUNT($F79:$K79)=0,ROUND(0.3*$L79+0.5*$M79,1),ROUND(0.2*(SUM($F79:$K79)/COUNT($F79:$K79))+0.3*$L79+0.5*$M79,1)))))</f>
        <v/>
      </c>
      <c r="O79" s="437" t="str">
        <f>IF($B79="","",IF($N79="","KXL",IF($N79&lt;4,"Kém",IF($N79&lt;5.5,"TB Yếu",IF($N79&lt;7,"T.Bình",IF($N79&lt;8.5,"Khá","Giỏi"))))))</f>
        <v/>
      </c>
      <c r="P79" s="436" t="str">
        <f>IF(OR($B79="",$C$6&lt;&gt;HKII!$H$6,HKII!$J79=""),"",HKII!$J79)</f>
        <v/>
      </c>
      <c r="Q79" s="436" t="str">
        <f t="shared" si="3"/>
        <v/>
      </c>
    </row>
    <row r="80" spans="1:17" ht="18" customHeight="1">
      <c r="A80" s="364" t="str">
        <f>IF(OR($C$6="",$I$6="",$L$6=""),"",IF($B80="","",SUBTOTAL(3,$B$11:B80)))</f>
        <v/>
      </c>
      <c r="B80" s="426" t="str">
        <f>IF(OR($C$6="",$I$6="",$L$6=""),"",IF(HKII!$B80="","",HKII!$B80))</f>
        <v/>
      </c>
      <c r="C80" s="45" t="str">
        <f>IF(OR($C$6="",$I$6="",$L$6=""),"",IF(HKII!$C80="","",HKII!$C80))</f>
        <v/>
      </c>
      <c r="D80" s="427" t="str">
        <f>IF(OR($C$6="",$I$6="",$L$6=""),"",IF(HKII!$D80="","",HKII!$D80))</f>
        <v/>
      </c>
      <c r="E80" s="67"/>
      <c r="F80" s="67"/>
      <c r="G80" s="67"/>
      <c r="H80" s="67"/>
      <c r="I80" s="67"/>
      <c r="J80" s="67"/>
      <c r="K80" s="67"/>
      <c r="L80" s="67"/>
      <c r="M80" s="67"/>
      <c r="N80" s="417" t="str">
        <f>IF($B80="","",IF(ISNUMBER($E80)=TRUE,$E80,IF(COUNT($F80:$M80)=0,"",IF(COUNT($F80:$K80)=0,ROUND(0.3*$L80+0.5*$M80,1),ROUND(0.2*(SUM($F80:$K80)/COUNT($F80:$K80))+0.3*$L80+0.5*$M80,1)))))</f>
        <v/>
      </c>
      <c r="O80" s="437" t="str">
        <f>IF($B80="","",IF($N80="","KXL",IF($N80&lt;4,"Kém",IF($N80&lt;5.5,"TB Yếu",IF($N80&lt;7,"T.Bình",IF($N80&lt;8.5,"Khá","Giỏi"))))))</f>
        <v/>
      </c>
      <c r="P80" s="436" t="str">
        <f>IF(OR($B80="",$C$6&lt;&gt;HKII!$H$6,HKII!$J80=""),"",HKII!$J80)</f>
        <v/>
      </c>
      <c r="Q80" s="436" t="str">
        <f t="shared" si="3"/>
        <v/>
      </c>
    </row>
    <row r="81" spans="1:17" s="421" customFormat="1" ht="15" customHeight="1">
      <c r="A81" s="1179" t="s">
        <v>1632</v>
      </c>
      <c r="B81" s="1179"/>
      <c r="C81" s="1179"/>
      <c r="D81" s="1179"/>
      <c r="E81" s="1179"/>
      <c r="F81" s="1179"/>
      <c r="G81" s="1179"/>
      <c r="H81" s="1179"/>
      <c r="I81" s="1179"/>
      <c r="J81" s="1179"/>
      <c r="K81" s="1179"/>
      <c r="L81" s="1179"/>
      <c r="M81" s="1179"/>
      <c r="N81" s="1179"/>
      <c r="O81" s="1180"/>
      <c r="Q81" s="446" t="str">
        <f t="shared" si="3"/>
        <v/>
      </c>
    </row>
    <row r="82" spans="1:17" s="421" customFormat="1" ht="12.95" customHeight="1">
      <c r="A82" s="411"/>
      <c r="B82" s="1181" t="str">
        <f>"Tổng danh sách có"</f>
        <v>Tổng danh sách có</v>
      </c>
      <c r="C82" s="1181"/>
      <c r="D82" s="1181"/>
      <c r="E82" s="1181"/>
      <c r="F82" s="430" t="str">
        <f>": "&amp;MAX($A$11:$A$80)&amp;" SV"</f>
        <v>: 50 SV</v>
      </c>
      <c r="K82" s="422"/>
      <c r="L82" s="422"/>
      <c r="M82" s="422"/>
      <c r="N82" s="422"/>
      <c r="O82" s="422"/>
      <c r="Q82" s="447" t="str">
        <f t="shared" si="3"/>
        <v/>
      </c>
    </row>
    <row r="83" spans="1:17" s="421" customFormat="1" ht="12.95" customHeight="1">
      <c r="A83" s="423"/>
      <c r="B83" s="1173" t="str">
        <f>"Tổng số SV có điểm Giỏi từ 8,5 đ đến 10 đ"</f>
        <v>Tổng số SV có điểm Giỏi từ 8,5 đ đến 10 đ</v>
      </c>
      <c r="C83" s="1173"/>
      <c r="D83" s="1173"/>
      <c r="E83" s="1173"/>
      <c r="F83" s="428" t="str">
        <f>": "&amp;COUNTIF($O$11:$O$80,"Giỏi")&amp;" SV"</f>
        <v>: 1 SV</v>
      </c>
      <c r="H83" s="428" t="str">
        <f>IF($B11="","","("&amp;ROUND(COUNTIF($O$11:$O$80,"Giỏi")*100/MAX($A$11:$A$80),2)&amp;"%" &amp;")")</f>
        <v>(2%)</v>
      </c>
      <c r="I83" s="428"/>
      <c r="J83" s="428"/>
      <c r="K83" s="1175" t="str">
        <f>IF($B11="","","Tổng số SV có điểm &gt;= 4 đ : "&amp;COUNTIF($N11:$N80,"&gt;=4")&amp;" SV"&amp;" ("&amp;ROUND(COUNTIF($N11:$N80,"&gt;=4")*100/MAX($A$11:$A$80),2)&amp;"%" &amp;")")</f>
        <v>Tổng số SV có điểm &gt;= 4 đ : 39 SV (78%)</v>
      </c>
      <c r="L83" s="1175"/>
      <c r="M83" s="1175"/>
      <c r="N83" s="1175"/>
      <c r="O83" s="368"/>
      <c r="Q83" s="447" t="str">
        <f t="shared" si="3"/>
        <v/>
      </c>
    </row>
    <row r="84" spans="1:17" s="421" customFormat="1" ht="12.95" customHeight="1">
      <c r="A84" s="423"/>
      <c r="B84" s="1173" t="str">
        <f>"Tổng số SV có điểm Khá từ 7 đ đến &lt;8,5 đ"</f>
        <v>Tổng số SV có điểm Khá từ 7 đ đến &lt;8,5 đ</v>
      </c>
      <c r="C84" s="1173"/>
      <c r="D84" s="1173"/>
      <c r="E84" s="1173"/>
      <c r="F84" s="428" t="str">
        <f>": "&amp;COUNTIF($O$11:$O$80,"Khá")&amp;" SV"</f>
        <v>: 1 SV</v>
      </c>
      <c r="H84" s="428" t="str">
        <f>IF($B11="","","("&amp;ROUND(COUNTIF($O$11:$O$80,"Khá")*100/MAX($A$11:$A$80),2)&amp;"%" &amp;")")</f>
        <v>(2%)</v>
      </c>
      <c r="I84" s="428"/>
      <c r="J84" s="428"/>
      <c r="K84" s="1175"/>
      <c r="L84" s="1175"/>
      <c r="M84" s="1175"/>
      <c r="N84" s="1175"/>
      <c r="O84" s="368"/>
      <c r="Q84" s="447" t="str">
        <f t="shared" si="3"/>
        <v/>
      </c>
    </row>
    <row r="85" spans="1:17" s="421" customFormat="1" ht="12.95" customHeight="1">
      <c r="A85" s="423"/>
      <c r="B85" s="1173" t="str">
        <f>"Tổng số SV có điểm Trung bình từ 5,5 đ đến &lt;7 đ"</f>
        <v>Tổng số SV có điểm Trung bình từ 5,5 đ đến &lt;7 đ</v>
      </c>
      <c r="C85" s="1173"/>
      <c r="D85" s="1173"/>
      <c r="E85" s="1173"/>
      <c r="F85" s="428" t="str">
        <f>": "&amp;COUNTIF($O$11:$O$80,"T.Bình")&amp;" SV"</f>
        <v>: 9 SV</v>
      </c>
      <c r="H85" s="428" t="str">
        <f>IF($B11="","","("&amp;ROUND(COUNTIF($O$11:$O$80,"T.Bình")*100/MAX($A$11:$A$80),2)&amp;"%" &amp;")")</f>
        <v>(18%)</v>
      </c>
      <c r="I85" s="428"/>
      <c r="J85" s="428"/>
      <c r="K85" s="1175"/>
      <c r="L85" s="1175"/>
      <c r="M85" s="1175"/>
      <c r="N85" s="1175"/>
      <c r="O85" s="368"/>
      <c r="Q85" s="447" t="str">
        <f t="shared" si="3"/>
        <v/>
      </c>
    </row>
    <row r="86" spans="1:17" s="421" customFormat="1" ht="12.95" customHeight="1">
      <c r="A86" s="423"/>
      <c r="B86" s="1173" t="str">
        <f>"Tổng số SV có điểm Trung bình yếu từ 4 đ đến &lt;5,5 đ"</f>
        <v>Tổng số SV có điểm Trung bình yếu từ 4 đ đến &lt;5,5 đ</v>
      </c>
      <c r="C86" s="1173"/>
      <c r="D86" s="1173"/>
      <c r="E86" s="1173"/>
      <c r="F86" s="428" t="str">
        <f>": "&amp;COUNTIF($O$11:$O$80,"TB Yếu")&amp;" SV"</f>
        <v>: 28 SV</v>
      </c>
      <c r="H86" s="428" t="str">
        <f>IF($B11="","","("&amp;ROUND(COUNTIF($O$11:$O$80,"TB Yếu")*100/MAX($A$11:$A$80),2)&amp;"%" &amp;")")</f>
        <v>(56%)</v>
      </c>
      <c r="I86" s="428"/>
      <c r="J86" s="428"/>
      <c r="K86" s="1174" t="str">
        <f>IF($B11="","","Tổng số SV có điểm &lt; 4 đ : "&amp;COUNTIF($N11:$N80,"&lt;4")&amp;" SV"&amp;" ("&amp;ROUND(COUNTIF($N11:$N80,"&lt;4")*100/MAX($A$11:$A$80),2)&amp;"%" &amp;")")</f>
        <v>Tổng số SV có điểm &lt; 4 đ : 11 SV (22%)</v>
      </c>
      <c r="L86" s="1174"/>
      <c r="M86" s="1174"/>
      <c r="N86" s="1174"/>
      <c r="O86" s="438"/>
      <c r="Q86" s="447" t="str">
        <f t="shared" si="3"/>
        <v/>
      </c>
    </row>
    <row r="87" spans="1:17" s="421" customFormat="1" ht="12.95" customHeight="1">
      <c r="A87" s="423"/>
      <c r="B87" s="1173" t="str">
        <f>"Tổng số SV có điểm kém &lt;4 đ"</f>
        <v>Tổng số SV có điểm kém &lt;4 đ</v>
      </c>
      <c r="C87" s="1173"/>
      <c r="D87" s="1173"/>
      <c r="E87" s="1173"/>
      <c r="F87" s="428" t="str">
        <f>": "&amp;COUNTIF($O$11:$O$80,"Kém")&amp;" SV"</f>
        <v>: 11 SV</v>
      </c>
      <c r="H87" s="428" t="str">
        <f>IF($B11="","","("&amp;ROUND(COUNTIF($O$11:$O$80,"Kém")*100/MAX($A$11:$A$80),2)&amp;"%"&amp;")")</f>
        <v>(22%)</v>
      </c>
      <c r="I87" s="428"/>
      <c r="J87" s="428"/>
      <c r="K87" s="1174"/>
      <c r="L87" s="1174"/>
      <c r="M87" s="1174"/>
      <c r="N87" s="1174"/>
      <c r="O87" s="438"/>
      <c r="Q87" s="447" t="str">
        <f t="shared" si="3"/>
        <v/>
      </c>
    </row>
    <row r="88" spans="1:17" s="421" customFormat="1" ht="12.95" customHeight="1">
      <c r="A88" s="423"/>
      <c r="B88" s="1173" t="str">
        <f>"Tổng số SV không xếp loại vì chưa đủ điều kiện"</f>
        <v>Tổng số SV không xếp loại vì chưa đủ điều kiện</v>
      </c>
      <c r="C88" s="1173"/>
      <c r="D88" s="1173"/>
      <c r="E88" s="1173"/>
      <c r="F88" s="428" t="str">
        <f>": "&amp;COUNTIF($O$11:$O$80,"KXL")&amp;" SV"</f>
        <v>: 0 SV</v>
      </c>
      <c r="H88" s="428" t="str">
        <f>IF($B11="","","("&amp;ROUND(COUNTIF($O$11:$O$80,"KXL")*100/MAX($A$11:$A$80),2)&amp;"%"&amp;")")</f>
        <v>(0%)</v>
      </c>
      <c r="I88" s="428"/>
      <c r="J88" s="428"/>
      <c r="K88" s="1174"/>
      <c r="L88" s="1174"/>
      <c r="M88" s="1174"/>
      <c r="N88" s="1174"/>
      <c r="O88" s="438"/>
      <c r="Q88" s="447" t="str">
        <f t="shared" si="3"/>
        <v/>
      </c>
    </row>
    <row r="89" spans="1:17" ht="15.75">
      <c r="B89" s="424"/>
      <c r="C89" s="424"/>
      <c r="D89" s="424"/>
      <c r="E89" s="424"/>
      <c r="F89" s="424"/>
      <c r="G89" s="424"/>
      <c r="H89" s="424"/>
      <c r="I89" s="424"/>
      <c r="J89" s="424"/>
      <c r="K89" s="424"/>
      <c r="L89" s="424"/>
      <c r="M89" s="424"/>
      <c r="N89" s="424"/>
      <c r="Q89" s="447" t="str">
        <f t="shared" si="3"/>
        <v/>
      </c>
    </row>
    <row r="90" spans="1:17" ht="15.75" customHeight="1">
      <c r="A90" s="1167" t="s">
        <v>195</v>
      </c>
      <c r="B90" s="1167"/>
      <c r="C90" s="1167"/>
      <c r="E90" s="439" t="s">
        <v>1636</v>
      </c>
      <c r="G90" s="439"/>
      <c r="H90" s="413"/>
      <c r="I90" s="413"/>
      <c r="J90" s="439" t="s">
        <v>1269</v>
      </c>
      <c r="K90" s="439"/>
      <c r="L90" s="439"/>
      <c r="M90" s="439"/>
      <c r="N90" s="439"/>
      <c r="O90" s="439"/>
      <c r="Q90" s="447" t="str">
        <f t="shared" si="3"/>
        <v/>
      </c>
    </row>
    <row r="91" spans="1:17">
      <c r="A91" s="1172"/>
      <c r="B91" s="1172"/>
      <c r="C91" s="1172"/>
      <c r="D91" s="425"/>
      <c r="E91" s="425"/>
      <c r="F91" s="425"/>
      <c r="G91" s="425"/>
      <c r="H91" s="425"/>
      <c r="I91" s="425"/>
      <c r="J91" s="425"/>
      <c r="K91" s="425"/>
      <c r="L91" s="425"/>
      <c r="M91" s="425"/>
      <c r="N91" s="425"/>
      <c r="O91" s="425"/>
      <c r="Q91" s="447" t="str">
        <f t="shared" si="3"/>
        <v/>
      </c>
    </row>
  </sheetData>
  <sheetProtection sheet="1" formatCells="0" formatColumns="0" formatRows="0" autoFilter="0"/>
  <dataConsolidate/>
  <mergeCells count="41">
    <mergeCell ref="A8:A10"/>
    <mergeCell ref="A81:O81"/>
    <mergeCell ref="B82:E82"/>
    <mergeCell ref="A4:O4"/>
    <mergeCell ref="A6:B6"/>
    <mergeCell ref="C6:F6"/>
    <mergeCell ref="F8:F9"/>
    <mergeCell ref="J8:J9"/>
    <mergeCell ref="K8:K9"/>
    <mergeCell ref="H7:I7"/>
    <mergeCell ref="B85:E85"/>
    <mergeCell ref="K83:N85"/>
    <mergeCell ref="B83:E83"/>
    <mergeCell ref="L8:L9"/>
    <mergeCell ref="E8:E10"/>
    <mergeCell ref="G8:G9"/>
    <mergeCell ref="B8:B10"/>
    <mergeCell ref="C8:D10"/>
    <mergeCell ref="F10:K10"/>
    <mergeCell ref="H8:H9"/>
    <mergeCell ref="I8:I9"/>
    <mergeCell ref="B84:E84"/>
    <mergeCell ref="A91:C91"/>
    <mergeCell ref="A90:C90"/>
    <mergeCell ref="B88:E88"/>
    <mergeCell ref="K86:N88"/>
    <mergeCell ref="B87:E87"/>
    <mergeCell ref="B86:E86"/>
    <mergeCell ref="Q8:Q10"/>
    <mergeCell ref="M8:M9"/>
    <mergeCell ref="N8:N10"/>
    <mergeCell ref="O8:O10"/>
    <mergeCell ref="P8:P9"/>
    <mergeCell ref="A2:F2"/>
    <mergeCell ref="A1:F1"/>
    <mergeCell ref="A3:F3"/>
    <mergeCell ref="J7:L7"/>
    <mergeCell ref="D7:E7"/>
    <mergeCell ref="A5:O5"/>
    <mergeCell ref="G6:H6"/>
    <mergeCell ref="L6:M6"/>
  </mergeCells>
  <phoneticPr fontId="11" type="noConversion"/>
  <conditionalFormatting sqref="N11:N80">
    <cfRule type="cellIs" dxfId="17" priority="1" stopIfTrue="1" operator="lessThan">
      <formula>4</formula>
    </cfRule>
  </conditionalFormatting>
  <printOptions horizontalCentered="1"/>
  <pageMargins left="0.5" right="0" top="0.25" bottom="0.32" header="0.25" footer="0.25"/>
  <pageSetup paperSize="9" scale="85" orientation="portrait" horizontalDpi="1200" verticalDpi="1200" r:id="rId1"/>
  <headerFooter alignWithMargins="0"/>
</worksheet>
</file>

<file path=xl/worksheets/sheet10.xml><?xml version="1.0" encoding="utf-8"?>
<worksheet xmlns="http://schemas.openxmlformats.org/spreadsheetml/2006/main" xmlns:r="http://schemas.openxmlformats.org/officeDocument/2006/relationships">
  <sheetPr codeName="Sheet8"/>
  <dimension ref="A1:Q91"/>
  <sheetViews>
    <sheetView topLeftCell="A46" workbookViewId="0">
      <selection activeCell="T8" sqref="T8"/>
    </sheetView>
  </sheetViews>
  <sheetFormatPr defaultColWidth="6" defaultRowHeight="12.75"/>
  <cols>
    <col min="1" max="1" width="4.28515625" style="411" customWidth="1"/>
    <col min="2" max="2" width="11.5703125" style="411" bestFit="1" customWidth="1"/>
    <col min="3" max="3" width="23.28515625" style="411" customWidth="1"/>
    <col min="4" max="4" width="8.28515625" style="411" customWidth="1"/>
    <col min="5" max="5" width="6" style="411" bestFit="1" customWidth="1"/>
    <col min="6" max="12" width="6.7109375" style="411" customWidth="1"/>
    <col min="13" max="13" width="8.42578125" style="411" bestFit="1" customWidth="1"/>
    <col min="14" max="14" width="7.42578125" style="411" customWidth="1"/>
    <col min="15" max="15" width="8.28515625" style="422" hidden="1" customWidth="1"/>
    <col min="16" max="17" width="6.28515625" style="422" hidden="1" customWidth="1"/>
    <col min="18" max="18" width="6" style="411" customWidth="1"/>
    <col min="19" max="16384" width="6" style="411"/>
  </cols>
  <sheetData>
    <row r="1" spans="1:17" ht="15.75">
      <c r="A1" s="1163" t="s">
        <v>1634</v>
      </c>
      <c r="B1" s="1163"/>
      <c r="C1" s="1163"/>
      <c r="D1" s="1163"/>
      <c r="E1" s="1163"/>
      <c r="F1" s="1163"/>
      <c r="G1" s="554" t="s">
        <v>257</v>
      </c>
      <c r="H1" s="429"/>
      <c r="I1" s="429"/>
      <c r="J1" s="429"/>
      <c r="K1" s="429"/>
      <c r="L1" s="429"/>
      <c r="M1" s="429"/>
      <c r="N1" s="431"/>
    </row>
    <row r="2" spans="1:17" ht="15.75">
      <c r="A2" s="1162" t="s">
        <v>1635</v>
      </c>
      <c r="B2" s="1162"/>
      <c r="C2" s="1162"/>
      <c r="D2" s="1162"/>
      <c r="E2" s="1162"/>
      <c r="F2" s="1162"/>
      <c r="H2" s="450" t="s">
        <v>258</v>
      </c>
      <c r="I2" s="429"/>
      <c r="J2" s="429"/>
      <c r="K2" s="429"/>
      <c r="L2" s="429"/>
      <c r="M2" s="429"/>
      <c r="N2" s="431"/>
    </row>
    <row r="3" spans="1:17" ht="19.5" customHeight="1">
      <c r="A3" s="1164" t="s">
        <v>259</v>
      </c>
      <c r="B3" s="1164"/>
      <c r="C3" s="1164"/>
      <c r="D3" s="1164"/>
      <c r="E3" s="1164"/>
      <c r="F3" s="1164"/>
      <c r="G3" s="432"/>
      <c r="H3" s="432"/>
      <c r="I3" s="469" t="s">
        <v>259</v>
      </c>
      <c r="J3" s="432"/>
      <c r="K3" s="432"/>
      <c r="L3" s="432"/>
      <c r="M3" s="432"/>
      <c r="N3" s="412"/>
    </row>
    <row r="4" spans="1:17" ht="20.25" customHeight="1">
      <c r="A4" s="1166" t="s">
        <v>260</v>
      </c>
      <c r="B4" s="1166"/>
      <c r="C4" s="1166"/>
      <c r="D4" s="1166"/>
      <c r="E4" s="1166"/>
      <c r="F4" s="1166"/>
      <c r="G4" s="1166"/>
      <c r="H4" s="1166"/>
      <c r="I4" s="1166"/>
      <c r="J4" s="1166"/>
      <c r="K4" s="1166"/>
      <c r="L4" s="1166"/>
      <c r="M4" s="1166"/>
      <c r="N4" s="1166"/>
      <c r="O4" s="445"/>
    </row>
    <row r="5" spans="1:17" ht="11.25" customHeight="1">
      <c r="A5" s="1166"/>
      <c r="B5" s="1166"/>
      <c r="C5" s="1166"/>
      <c r="D5" s="1166"/>
      <c r="E5" s="1166"/>
      <c r="F5" s="1166"/>
      <c r="G5" s="1166"/>
      <c r="H5" s="1166"/>
      <c r="I5" s="1166"/>
      <c r="J5" s="1166"/>
      <c r="K5" s="1166"/>
      <c r="L5" s="1166"/>
      <c r="M5" s="1166"/>
      <c r="N5" s="1166"/>
      <c r="O5" s="1166"/>
    </row>
    <row r="6" spans="1:17" s="414" customFormat="1" ht="17.25" customHeight="1">
      <c r="A6" s="1182" t="s">
        <v>261</v>
      </c>
      <c r="B6" s="1182"/>
      <c r="C6" s="1168" t="str">
        <f>IF($L$6="","",IF(VLOOKUP($L$6,'LOP-MON'!$B$2:$L$43,3,FALSE)=0,"",VLOOKUP($L$6,'LOP-MON'!$B$2:$L$43,3,FALSE)))</f>
        <v>Tư tưởng Hồ Chí Minh</v>
      </c>
      <c r="D6" s="1168"/>
      <c r="E6" s="1168"/>
      <c r="F6" s="1168"/>
      <c r="G6" s="1167" t="s">
        <v>280</v>
      </c>
      <c r="H6" s="1167"/>
      <c r="I6" s="467">
        <f>IF(L6="","",IF(VLOOKUP(CONCATENATE("TC",MID(L6,1,4),MID(L6,6,3)),'LOP-MON'!$B$2:$L$43,3,FALSE)=0,"",VLOOKUP(CONCATENATE("TC",MID(L6,1,4),MID(L6,6,3)),'LOP-MON'!$B$2:$L$43,3,FALSE)))</f>
        <v>2</v>
      </c>
      <c r="K6" s="38" t="s">
        <v>192</v>
      </c>
      <c r="L6" s="1168" t="str">
        <f>HKII!$D$3</f>
        <v>13CĐ-Đ1</v>
      </c>
      <c r="M6" s="1168"/>
      <c r="O6" s="43"/>
      <c r="P6" s="43"/>
      <c r="Q6" s="43"/>
    </row>
    <row r="7" spans="1:17" s="415" customFormat="1" ht="17.25" customHeight="1">
      <c r="C7" s="416" t="s">
        <v>262</v>
      </c>
      <c r="D7" s="1165" t="s">
        <v>182</v>
      </c>
      <c r="E7" s="1165"/>
      <c r="G7" s="453"/>
      <c r="H7" s="1165" t="s">
        <v>263</v>
      </c>
      <c r="I7" s="1165"/>
      <c r="J7" s="1165" t="s">
        <v>1633</v>
      </c>
      <c r="K7" s="1165"/>
      <c r="L7" s="1165"/>
      <c r="N7" s="38"/>
      <c r="O7" s="271"/>
      <c r="P7" s="410"/>
      <c r="Q7" s="410"/>
    </row>
    <row r="8" spans="1:17" s="414" customFormat="1" ht="15" customHeight="1">
      <c r="A8" s="1176" t="s">
        <v>264</v>
      </c>
      <c r="B8" s="1176" t="s">
        <v>193</v>
      </c>
      <c r="C8" s="1176" t="s">
        <v>194</v>
      </c>
      <c r="D8" s="1176"/>
      <c r="E8" s="1176" t="s">
        <v>268</v>
      </c>
      <c r="F8" s="1170" t="s">
        <v>270</v>
      </c>
      <c r="G8" s="1170" t="s">
        <v>271</v>
      </c>
      <c r="H8" s="1170" t="s">
        <v>272</v>
      </c>
      <c r="I8" s="1170" t="s">
        <v>273</v>
      </c>
      <c r="J8" s="1170" t="s">
        <v>274</v>
      </c>
      <c r="K8" s="1170" t="s">
        <v>275</v>
      </c>
      <c r="L8" s="1170" t="s">
        <v>276</v>
      </c>
      <c r="M8" s="1170" t="s">
        <v>277</v>
      </c>
      <c r="N8" s="1170" t="s">
        <v>269</v>
      </c>
      <c r="O8" s="1171" t="s">
        <v>267</v>
      </c>
      <c r="P8" s="1169" t="s">
        <v>278</v>
      </c>
      <c r="Q8" s="1169" t="s">
        <v>279</v>
      </c>
    </row>
    <row r="9" spans="1:17" s="43" customFormat="1" ht="28.5" customHeight="1">
      <c r="A9" s="1176"/>
      <c r="B9" s="1176"/>
      <c r="C9" s="1176"/>
      <c r="D9" s="1176"/>
      <c r="E9" s="1176"/>
      <c r="F9" s="1170"/>
      <c r="G9" s="1170"/>
      <c r="H9" s="1170"/>
      <c r="I9" s="1170"/>
      <c r="J9" s="1170"/>
      <c r="K9" s="1170"/>
      <c r="L9" s="1170"/>
      <c r="M9" s="1170"/>
      <c r="N9" s="1170"/>
      <c r="O9" s="1171"/>
      <c r="P9" s="1169"/>
      <c r="Q9" s="1169"/>
    </row>
    <row r="10" spans="1:17" s="43" customFormat="1" ht="17.25" customHeight="1">
      <c r="A10" s="1176"/>
      <c r="B10" s="1176"/>
      <c r="C10" s="1176"/>
      <c r="D10" s="1176"/>
      <c r="E10" s="1176"/>
      <c r="F10" s="1178">
        <v>0.2</v>
      </c>
      <c r="G10" s="1170"/>
      <c r="H10" s="1170"/>
      <c r="I10" s="1170"/>
      <c r="J10" s="1170"/>
      <c r="K10" s="1170"/>
      <c r="L10" s="6">
        <v>0.3</v>
      </c>
      <c r="M10" s="6">
        <v>0.5</v>
      </c>
      <c r="N10" s="1170"/>
      <c r="O10" s="1171"/>
      <c r="P10" s="435">
        <v>0.5</v>
      </c>
      <c r="Q10" s="1169"/>
    </row>
    <row r="11" spans="1:17" ht="18" customHeight="1">
      <c r="A11" s="364">
        <f>IF(OR($C$6="",$I$6="",$L$6=""),"",IF($B11="","",SUBTOTAL(3,$B$11:B11)))</f>
        <v>1</v>
      </c>
      <c r="B11" s="426" t="str">
        <f>IF(OR($C$6="",$I$6="",$L$6=""),"",IF(HKII!$B11="","",HKII!$B11))</f>
        <v>13D301Đ001</v>
      </c>
      <c r="C11" s="45" t="str">
        <f>IF(OR($C$6="",$I$6="",$L$6=""),"",IF(HKII!$C11="","",HKII!$C11))</f>
        <v>Lương Hoàng Thuận</v>
      </c>
      <c r="D11" s="46" t="str">
        <f>IF(OR($C$6="",$I$6="",$L$6=""),"",IF(HKII!$D11="","",HKII!$D11))</f>
        <v>An</v>
      </c>
      <c r="E11" s="741"/>
      <c r="F11" s="93"/>
      <c r="G11" s="93"/>
      <c r="H11" s="93"/>
      <c r="I11" s="93">
        <v>7</v>
      </c>
      <c r="J11" s="93"/>
      <c r="K11" s="93"/>
      <c r="L11" s="93">
        <v>7.5</v>
      </c>
      <c r="M11" s="786">
        <v>6</v>
      </c>
      <c r="N11" s="417">
        <f>IF(B11="","",IF(ISNUMBER(E11)=TRUE,E11,IF(COUNT(F11:M11)=0,"",IF(COUNT(F11:K11)=0,ROUND(0.3*L11+0.5*M11,1),ROUND(0.2*(SUM(F11:K11)/COUNT(F11:K11))+0.3*L11+0.5*M11,1)))))</f>
        <v>6.7</v>
      </c>
      <c r="O11" s="437" t="str">
        <f t="shared" ref="O11:O74" si="0">IF($B11="","",IF($N11="","KXL",IF($N11&lt;4,"Kém",IF($N11&lt;5.5,"TB Yếu",IF($N11&lt;7,"T.Bình",IF($N11&lt;8.5,"Khá","Giỏi"))))))</f>
        <v>T.Bình</v>
      </c>
      <c r="P11" s="436" t="str">
        <f>IF(OR($B11="",$C$6&lt;&gt;HKII!$L$6,HKII!$N11=""),"",HKII!$N11)</f>
        <v/>
      </c>
      <c r="Q11" s="436" t="str">
        <f>IF(OR(ISNUMBER($E11)=TRUE,$B11="",$P11=""),"",IF(COUNT($F11:$M11)=0,"",IF($M11&gt;=$P11,$N11,IF(COUNT($F11:$K11)=0,ROUND(0.3*$L11+0.5*$P11,1),ROUND(0.2*(SUM($F11:$K11)/COUNT($F11:$K11))+0.3*$L11+0.5*$P11,1)))))</f>
        <v/>
      </c>
    </row>
    <row r="12" spans="1:17" ht="18" customHeight="1">
      <c r="A12" s="364">
        <f>IF(OR($C$6="",$I$6="",$L$6=""),"",IF($B12="","",SUBTOTAL(3,$B$11:B12)))</f>
        <v>2</v>
      </c>
      <c r="B12" s="426" t="str">
        <f>IF(OR($C$6="",$I$6="",$L$6=""),"",IF(HKII!$B12="","",HKII!$B12))</f>
        <v>13D301Đ004</v>
      </c>
      <c r="C12" s="45" t="str">
        <f>IF(OR($C$6="",$I$6="",$L$6=""),"",IF(HKII!$C12="","",HKII!$C12))</f>
        <v>Đặng Thế</v>
      </c>
      <c r="D12" s="46" t="str">
        <f>IF(OR($C$6="",$I$6="",$L$6=""),"",IF(HKII!$D12="","",HKII!$D12))</f>
        <v>Anh</v>
      </c>
      <c r="E12" s="743"/>
      <c r="F12" s="94"/>
      <c r="G12" s="94"/>
      <c r="H12" s="94"/>
      <c r="I12" s="94">
        <v>5</v>
      </c>
      <c r="J12" s="94"/>
      <c r="K12" s="94"/>
      <c r="L12" s="94">
        <v>3.5</v>
      </c>
      <c r="M12" s="787">
        <v>0</v>
      </c>
      <c r="N12" s="417">
        <f t="shared" ref="N12:N75" si="1">IF(B12="","",IF(ISNUMBER(E12)=TRUE,E12,IF(COUNT(F12:M12)=0,"",IF(COUNT(F12:K12)=0,ROUND(0.3*L12+0.5*M12,1),ROUND(0.2*(SUM(F12:K12)/COUNT(F12:K12))+0.3*L12+0.5*M12,1)))))</f>
        <v>2.1</v>
      </c>
      <c r="O12" s="437" t="str">
        <f t="shared" si="0"/>
        <v>Kém</v>
      </c>
      <c r="P12" s="436" t="str">
        <f>IF(OR($B12="",$C$6&lt;&gt;HKII!$L$6,HKII!$N12=""),"",HKII!$N12)</f>
        <v/>
      </c>
      <c r="Q12" s="436" t="str">
        <f t="shared" ref="Q12:Q75" si="2">IF(OR(ISNUMBER($E12)=TRUE,$B12="",$P12=""),"",IF(COUNT($F12:$M12)=0,"",IF($M12&gt;=$P12,$N12,IF(COUNT($F12:$K12)=0,ROUND(0.3*$L12+0.5*$P12,1),ROUND(0.2*(SUM($F12:$K12)/COUNT($F12:$K12))+0.3*$L12+0.5*$P12,1)))))</f>
        <v/>
      </c>
    </row>
    <row r="13" spans="1:17" ht="18" customHeight="1">
      <c r="A13" s="364">
        <f>IF(OR($C$6="",$I$6="",$L$6=""),"",IF($B13="","",SUBTOTAL(3,$B$11:B13)))</f>
        <v>3</v>
      </c>
      <c r="B13" s="426" t="str">
        <f>IF(OR($C$6="",$I$6="",$L$6=""),"",IF(HKII!$B13="","",HKII!$B13))</f>
        <v>13D301Đ149</v>
      </c>
      <c r="C13" s="45" t="str">
        <f>IF(OR($C$6="",$I$6="",$L$6=""),"",IF(HKII!$C13="","",HKII!$C13))</f>
        <v>Đỗ Huỳnh</v>
      </c>
      <c r="D13" s="46" t="str">
        <f>IF(OR($C$6="",$I$6="",$L$6=""),"",IF(HKII!$D13="","",HKII!$D13))</f>
        <v>Bảo</v>
      </c>
      <c r="E13" s="743"/>
      <c r="F13" s="94"/>
      <c r="G13" s="94"/>
      <c r="H13" s="94"/>
      <c r="I13" s="94">
        <v>6</v>
      </c>
      <c r="J13" s="94"/>
      <c r="K13" s="94"/>
      <c r="L13" s="94">
        <v>3.5</v>
      </c>
      <c r="M13" s="788">
        <v>5.5</v>
      </c>
      <c r="N13" s="417">
        <f t="shared" si="1"/>
        <v>5</v>
      </c>
      <c r="O13" s="437" t="str">
        <f t="shared" si="0"/>
        <v>TB Yếu</v>
      </c>
      <c r="P13" s="436" t="str">
        <f>IF(OR($B13="",$C$6&lt;&gt;HKII!$L$6,HKII!$N13=""),"",HKII!$N13)</f>
        <v/>
      </c>
      <c r="Q13" s="436" t="str">
        <f t="shared" si="2"/>
        <v/>
      </c>
    </row>
    <row r="14" spans="1:17" ht="18" customHeight="1">
      <c r="A14" s="364">
        <f>IF(OR($C$6="",$I$6="",$L$6=""),"",IF($B14="","",SUBTOTAL(3,$B$11:B14)))</f>
        <v>4</v>
      </c>
      <c r="B14" s="426" t="str">
        <f>IF(OR($C$6="",$I$6="",$L$6=""),"",IF(HKII!$B14="","",HKII!$B14))</f>
        <v>13D301Đ008</v>
      </c>
      <c r="C14" s="45" t="str">
        <f>IF(OR($C$6="",$I$6="",$L$6=""),"",IF(HKII!$C14="","",HKII!$C14))</f>
        <v>Trương Vũ</v>
      </c>
      <c r="D14" s="46" t="str">
        <f>IF(OR($C$6="",$I$6="",$L$6=""),"",IF(HKII!$D14="","",HKII!$D14))</f>
        <v>Bảo</v>
      </c>
      <c r="E14" s="743"/>
      <c r="F14" s="94"/>
      <c r="G14" s="94"/>
      <c r="H14" s="94"/>
      <c r="I14" s="94">
        <v>7</v>
      </c>
      <c r="J14" s="94"/>
      <c r="K14" s="94"/>
      <c r="L14" s="94">
        <v>7.5</v>
      </c>
      <c r="M14" s="788">
        <v>5.5</v>
      </c>
      <c r="N14" s="417">
        <f t="shared" si="1"/>
        <v>6.4</v>
      </c>
      <c r="O14" s="437" t="str">
        <f t="shared" si="0"/>
        <v>T.Bình</v>
      </c>
      <c r="P14" s="436" t="str">
        <f>IF(OR($B14="",$C$6&lt;&gt;HKII!$L$6,HKII!$N14=""),"",HKII!$N14)</f>
        <v/>
      </c>
      <c r="Q14" s="436" t="str">
        <f t="shared" si="2"/>
        <v/>
      </c>
    </row>
    <row r="15" spans="1:17" ht="18" customHeight="1">
      <c r="A15" s="364">
        <f>IF(OR($C$6="",$I$6="",$L$6=""),"",IF($B15="","",SUBTOTAL(3,$B$11:B15)))</f>
        <v>5</v>
      </c>
      <c r="B15" s="426" t="str">
        <f>IF(OR($C$6="",$I$6="",$L$6=""),"",IF(HKII!$B15="","",HKII!$B15))</f>
        <v>13D301Đ009</v>
      </c>
      <c r="C15" s="45" t="str">
        <f>IF(OR($C$6="",$I$6="",$L$6=""),"",IF(HKII!$C15="","",HKII!$C15))</f>
        <v>Võ Thành</v>
      </c>
      <c r="D15" s="46" t="str">
        <f>IF(OR($C$6="",$I$6="",$L$6=""),"",IF(HKII!$D15="","",HKII!$D15))</f>
        <v>Bảo</v>
      </c>
      <c r="E15" s="743"/>
      <c r="F15" s="94"/>
      <c r="G15" s="94"/>
      <c r="H15" s="94"/>
      <c r="I15" s="94">
        <v>6</v>
      </c>
      <c r="J15" s="94"/>
      <c r="K15" s="94"/>
      <c r="L15" s="94">
        <v>5.5</v>
      </c>
      <c r="M15" s="788">
        <v>6</v>
      </c>
      <c r="N15" s="417">
        <f t="shared" si="1"/>
        <v>5.9</v>
      </c>
      <c r="O15" s="437" t="str">
        <f t="shared" si="0"/>
        <v>T.Bình</v>
      </c>
      <c r="P15" s="436" t="str">
        <f>IF(OR($B15="",$C$6&lt;&gt;HKII!$L$6,HKII!$N15=""),"",HKII!$N15)</f>
        <v/>
      </c>
      <c r="Q15" s="436" t="str">
        <f t="shared" si="2"/>
        <v/>
      </c>
    </row>
    <row r="16" spans="1:17" ht="18" customHeight="1">
      <c r="A16" s="364">
        <f>IF(OR($C$6="",$I$6="",$L$6=""),"",IF($B16="","",SUBTOTAL(3,$B$11:B16)))</f>
        <v>6</v>
      </c>
      <c r="B16" s="426" t="str">
        <f>IF(OR($C$6="",$I$6="",$L$6=""),"",IF(HKII!$B16="","",HKII!$B16))</f>
        <v>13D301Đ013</v>
      </c>
      <c r="C16" s="45" t="str">
        <f>IF(OR($C$6="",$I$6="",$L$6=""),"",IF(HKII!$C16="","",HKII!$C16))</f>
        <v>Nguyễn Chí</v>
      </c>
      <c r="D16" s="46" t="str">
        <f>IF(OR($C$6="",$I$6="",$L$6=""),"",IF(HKII!$D16="","",HKII!$D16))</f>
        <v>Bình</v>
      </c>
      <c r="E16" s="743"/>
      <c r="F16" s="94"/>
      <c r="G16" s="94"/>
      <c r="H16" s="94"/>
      <c r="I16" s="94">
        <v>4</v>
      </c>
      <c r="J16" s="94"/>
      <c r="K16" s="94"/>
      <c r="L16" s="94">
        <v>3</v>
      </c>
      <c r="M16" s="788">
        <v>5.5</v>
      </c>
      <c r="N16" s="417">
        <f t="shared" si="1"/>
        <v>4.5</v>
      </c>
      <c r="O16" s="437" t="str">
        <f t="shared" si="0"/>
        <v>TB Yếu</v>
      </c>
      <c r="P16" s="436" t="str">
        <f>IF(OR($B16="",$C$6&lt;&gt;HKII!$L$6,HKII!$N16=""),"",HKII!$N16)</f>
        <v/>
      </c>
      <c r="Q16" s="436" t="str">
        <f t="shared" si="2"/>
        <v/>
      </c>
    </row>
    <row r="17" spans="1:17" ht="18" customHeight="1">
      <c r="A17" s="364">
        <f>IF(OR($C$6="",$I$6="",$L$6=""),"",IF($B17="","",SUBTOTAL(3,$B$11:B17)))</f>
        <v>7</v>
      </c>
      <c r="B17" s="426" t="str">
        <f>IF(OR($C$6="",$I$6="",$L$6=""),"",IF(HKII!$B17="","",HKII!$B17))</f>
        <v>13D301Đ016</v>
      </c>
      <c r="C17" s="45" t="str">
        <f>IF(OR($C$6="",$I$6="",$L$6=""),"",IF(HKII!$C17="","",HKII!$C17))</f>
        <v>Vũ Văn</v>
      </c>
      <c r="D17" s="46" t="str">
        <f>IF(OR($C$6="",$I$6="",$L$6=""),"",IF(HKII!$D17="","",HKII!$D17))</f>
        <v>Chiến</v>
      </c>
      <c r="E17" s="743"/>
      <c r="F17" s="94"/>
      <c r="G17" s="94"/>
      <c r="H17" s="94"/>
      <c r="I17" s="94">
        <v>8</v>
      </c>
      <c r="J17" s="94"/>
      <c r="K17" s="94"/>
      <c r="L17" s="94">
        <v>3.5</v>
      </c>
      <c r="M17" s="788">
        <v>5.5</v>
      </c>
      <c r="N17" s="417">
        <f t="shared" si="1"/>
        <v>5.4</v>
      </c>
      <c r="O17" s="437" t="str">
        <f t="shared" si="0"/>
        <v>TB Yếu</v>
      </c>
      <c r="P17" s="436" t="str">
        <f>IF(OR($B17="",$C$6&lt;&gt;HKII!$L$6,HKII!$N17=""),"",HKII!$N17)</f>
        <v/>
      </c>
      <c r="Q17" s="436" t="str">
        <f t="shared" si="2"/>
        <v/>
      </c>
    </row>
    <row r="18" spans="1:17" ht="18" customHeight="1">
      <c r="A18" s="364">
        <f>IF(OR($C$6="",$I$6="",$L$6=""),"",IF($B18="","",SUBTOTAL(3,$B$11:B18)))</f>
        <v>8</v>
      </c>
      <c r="B18" s="426" t="str">
        <f>IF(OR($C$6="",$I$6="",$L$6=""),"",IF(HKII!$B18="","",HKII!$B18))</f>
        <v>13D301Đ193</v>
      </c>
      <c r="C18" s="45" t="str">
        <f>IF(OR($C$6="",$I$6="",$L$6=""),"",IF(HKII!$C18="","",HKII!$C18))</f>
        <v>Phạm Công</v>
      </c>
      <c r="D18" s="46" t="str">
        <f>IF(OR($C$6="",$I$6="",$L$6=""),"",IF(HKII!$D18="","",HKII!$D18))</f>
        <v>Chính</v>
      </c>
      <c r="E18" s="743"/>
      <c r="F18" s="94"/>
      <c r="G18" s="94"/>
      <c r="H18" s="94"/>
      <c r="I18" s="94">
        <v>0</v>
      </c>
      <c r="J18" s="94"/>
      <c r="K18" s="94"/>
      <c r="L18" s="94">
        <v>3</v>
      </c>
      <c r="M18" s="787">
        <v>0</v>
      </c>
      <c r="N18" s="417">
        <f t="shared" si="1"/>
        <v>0.9</v>
      </c>
      <c r="O18" s="437" t="str">
        <f t="shared" si="0"/>
        <v>Kém</v>
      </c>
      <c r="P18" s="436" t="str">
        <f>IF(OR($B18="",$C$6&lt;&gt;HKII!$L$6,HKII!$N18=""),"",HKII!$N18)</f>
        <v/>
      </c>
      <c r="Q18" s="436" t="str">
        <f t="shared" si="2"/>
        <v/>
      </c>
    </row>
    <row r="19" spans="1:17" ht="18" customHeight="1">
      <c r="A19" s="364">
        <f>IF(OR($C$6="",$I$6="",$L$6=""),"",IF($B19="","",SUBTOTAL(3,$B$11:B19)))</f>
        <v>9</v>
      </c>
      <c r="B19" s="426" t="str">
        <f>IF(OR($C$6="",$I$6="",$L$6=""),"",IF(HKII!$B19="","",HKII!$B19))</f>
        <v>13D301Đ017</v>
      </c>
      <c r="C19" s="45" t="str">
        <f>IF(OR($C$6="",$I$6="",$L$6=""),"",IF(HKII!$C19="","",HKII!$C19))</f>
        <v>Trần Văn</v>
      </c>
      <c r="D19" s="46" t="str">
        <f>IF(OR($C$6="",$I$6="",$L$6=""),"",IF(HKII!$D19="","",HKII!$D19))</f>
        <v>Chinh</v>
      </c>
      <c r="E19" s="743"/>
      <c r="F19" s="94"/>
      <c r="G19" s="94"/>
      <c r="H19" s="94"/>
      <c r="I19" s="94">
        <v>5</v>
      </c>
      <c r="J19" s="94"/>
      <c r="K19" s="94"/>
      <c r="L19" s="94">
        <v>6.5</v>
      </c>
      <c r="M19" s="788">
        <v>5.5</v>
      </c>
      <c r="N19" s="417">
        <f t="shared" si="1"/>
        <v>5.7</v>
      </c>
      <c r="O19" s="437" t="str">
        <f t="shared" si="0"/>
        <v>T.Bình</v>
      </c>
      <c r="P19" s="436" t="str">
        <f>IF(OR($B19="",$C$6&lt;&gt;HKII!$L$6,HKII!$N19=""),"",HKII!$N19)</f>
        <v/>
      </c>
      <c r="Q19" s="436" t="str">
        <f t="shared" si="2"/>
        <v/>
      </c>
    </row>
    <row r="20" spans="1:17" ht="18" customHeight="1">
      <c r="A20" s="364">
        <f>IF(OR($C$6="",$I$6="",$L$6=""),"",IF($B20="","",SUBTOTAL(3,$B$11:B20)))</f>
        <v>10</v>
      </c>
      <c r="B20" s="426" t="str">
        <f>IF(OR($C$6="",$I$6="",$L$6=""),"",IF(HKII!$B20="","",HKII!$B20))</f>
        <v>13D301Đ020</v>
      </c>
      <c r="C20" s="45" t="str">
        <f>IF(OR($C$6="",$I$6="",$L$6=""),"",IF(HKII!$C20="","",HKII!$C20))</f>
        <v>Trịnh Lê</v>
      </c>
      <c r="D20" s="46" t="str">
        <f>IF(OR($C$6="",$I$6="",$L$6=""),"",IF(HKII!$D20="","",HKII!$D20))</f>
        <v>Cung</v>
      </c>
      <c r="E20" s="743"/>
      <c r="F20" s="94"/>
      <c r="G20" s="94"/>
      <c r="H20" s="94"/>
      <c r="I20" s="94">
        <v>6</v>
      </c>
      <c r="J20" s="94"/>
      <c r="K20" s="94"/>
      <c r="L20" s="94">
        <v>3.5</v>
      </c>
      <c r="M20" s="788">
        <v>5.5</v>
      </c>
      <c r="N20" s="417">
        <f t="shared" si="1"/>
        <v>5</v>
      </c>
      <c r="O20" s="437" t="str">
        <f t="shared" si="0"/>
        <v>TB Yếu</v>
      </c>
      <c r="P20" s="436" t="str">
        <f>IF(OR($B20="",$C$6&lt;&gt;HKII!$L$6,HKII!$N20=""),"",HKII!$N20)</f>
        <v/>
      </c>
      <c r="Q20" s="436" t="str">
        <f t="shared" si="2"/>
        <v/>
      </c>
    </row>
    <row r="21" spans="1:17" ht="18" customHeight="1">
      <c r="A21" s="364">
        <f>IF(OR($C$6="",$I$6="",$L$6=""),"",IF($B21="","",SUBTOTAL(3,$B$11:B21)))</f>
        <v>11</v>
      </c>
      <c r="B21" s="426" t="str">
        <f>IF(OR($C$6="",$I$6="",$L$6=""),"",IF(HKII!$B21="","",HKII!$B21))</f>
        <v>13D301Đ021</v>
      </c>
      <c r="C21" s="45" t="str">
        <f>IF(OR($C$6="",$I$6="",$L$6=""),"",IF(HKII!$C21="","",HKII!$C21))</f>
        <v>Nguyễn Chí</v>
      </c>
      <c r="D21" s="46" t="str">
        <f>IF(OR($C$6="",$I$6="",$L$6=""),"",IF(HKII!$D21="","",HKII!$D21))</f>
        <v>Cường</v>
      </c>
      <c r="E21" s="743"/>
      <c r="F21" s="94"/>
      <c r="G21" s="94"/>
      <c r="H21" s="94"/>
      <c r="I21" s="94">
        <v>5</v>
      </c>
      <c r="J21" s="94"/>
      <c r="K21" s="94"/>
      <c r="L21" s="94">
        <v>7.5</v>
      </c>
      <c r="M21" s="788">
        <v>6</v>
      </c>
      <c r="N21" s="417">
        <f t="shared" si="1"/>
        <v>6.3</v>
      </c>
      <c r="O21" s="437" t="str">
        <f t="shared" si="0"/>
        <v>T.Bình</v>
      </c>
      <c r="P21" s="436" t="str">
        <f>IF(OR($B21="",$C$6&lt;&gt;HKII!$L$6,HKII!$N21=""),"",HKII!$N21)</f>
        <v/>
      </c>
      <c r="Q21" s="436" t="str">
        <f t="shared" si="2"/>
        <v/>
      </c>
    </row>
    <row r="22" spans="1:17" ht="18" customHeight="1">
      <c r="A22" s="364">
        <f>IF(OR($C$6="",$I$6="",$L$6=""),"",IF($B22="","",SUBTOTAL(3,$B$11:B22)))</f>
        <v>12</v>
      </c>
      <c r="B22" s="426" t="str">
        <f>IF(OR($C$6="",$I$6="",$L$6=""),"",IF(HKII!$B22="","",HKII!$B22))</f>
        <v>13D301Đ024</v>
      </c>
      <c r="C22" s="45" t="str">
        <f>IF(OR($C$6="",$I$6="",$L$6=""),"",IF(HKII!$C22="","",HKII!$C22))</f>
        <v xml:space="preserve">Trương Công </v>
      </c>
      <c r="D22" s="46" t="str">
        <f>IF(OR($C$6="",$I$6="",$L$6=""),"",IF(HKII!$D22="","",HKII!$D22))</f>
        <v>Duẩn</v>
      </c>
      <c r="E22" s="743"/>
      <c r="F22" s="94"/>
      <c r="G22" s="94"/>
      <c r="H22" s="94"/>
      <c r="I22" s="94">
        <v>8</v>
      </c>
      <c r="J22" s="94"/>
      <c r="K22" s="94"/>
      <c r="L22" s="94">
        <v>3</v>
      </c>
      <c r="M22" s="788">
        <v>5</v>
      </c>
      <c r="N22" s="417">
        <f t="shared" si="1"/>
        <v>5</v>
      </c>
      <c r="O22" s="437" t="str">
        <f t="shared" si="0"/>
        <v>TB Yếu</v>
      </c>
      <c r="P22" s="436" t="str">
        <f>IF(OR($B22="",$C$6&lt;&gt;HKII!$L$6,HKII!$N22=""),"",HKII!$N22)</f>
        <v/>
      </c>
      <c r="Q22" s="436" t="str">
        <f t="shared" si="2"/>
        <v/>
      </c>
    </row>
    <row r="23" spans="1:17" ht="18" customHeight="1">
      <c r="A23" s="364">
        <f>IF(OR($C$6="",$I$6="",$L$6=""),"",IF($B23="","",SUBTOTAL(3,$B$11:B23)))</f>
        <v>13</v>
      </c>
      <c r="B23" s="426" t="str">
        <f>IF(OR($C$6="",$I$6="",$L$6=""),"",IF(HKII!$B23="","",HKII!$B23))</f>
        <v>13D301Đ025</v>
      </c>
      <c r="C23" s="45" t="str">
        <f>IF(OR($C$6="",$I$6="",$L$6=""),"",IF(HKII!$C23="","",HKII!$C23))</f>
        <v>Nguyễn Ngọc</v>
      </c>
      <c r="D23" s="46" t="str">
        <f>IF(OR($C$6="",$I$6="",$L$6=""),"",IF(HKII!$D23="","",HKII!$D23))</f>
        <v>Dũng</v>
      </c>
      <c r="E23" s="743"/>
      <c r="F23" s="94"/>
      <c r="G23" s="94"/>
      <c r="H23" s="94"/>
      <c r="I23" s="94">
        <v>7</v>
      </c>
      <c r="J23" s="94"/>
      <c r="K23" s="94"/>
      <c r="L23" s="94">
        <v>7</v>
      </c>
      <c r="M23" s="788">
        <v>3.5</v>
      </c>
      <c r="N23" s="417">
        <f t="shared" si="1"/>
        <v>5.3</v>
      </c>
      <c r="O23" s="437" t="str">
        <f t="shared" si="0"/>
        <v>TB Yếu</v>
      </c>
      <c r="P23" s="436" t="str">
        <f>IF(OR($B23="",$C$6&lt;&gt;HKII!$L$6,HKII!$N23=""),"",HKII!$N23)</f>
        <v/>
      </c>
      <c r="Q23" s="436" t="str">
        <f t="shared" si="2"/>
        <v/>
      </c>
    </row>
    <row r="24" spans="1:17" ht="18" customHeight="1">
      <c r="A24" s="364">
        <f>IF(OR($C$6="",$I$6="",$L$6=""),"",IF($B24="","",SUBTOTAL(3,$B$11:B24)))</f>
        <v>14</v>
      </c>
      <c r="B24" s="426" t="str">
        <f>IF(OR($C$6="",$I$6="",$L$6=""),"",IF(HKII!$B24="","",HKII!$B24))</f>
        <v>13D301Đ192</v>
      </c>
      <c r="C24" s="45" t="str">
        <f>IF(OR($C$6="",$I$6="",$L$6=""),"",IF(HKII!$C24="","",HKII!$C24))</f>
        <v>Cao Trùng</v>
      </c>
      <c r="D24" s="46" t="str">
        <f>IF(OR($C$6="",$I$6="",$L$6=""),"",IF(HKII!$D24="","",HKII!$D24))</f>
        <v>Dương</v>
      </c>
      <c r="E24" s="743"/>
      <c r="F24" s="94"/>
      <c r="G24" s="94"/>
      <c r="H24" s="94"/>
      <c r="I24" s="94">
        <v>8</v>
      </c>
      <c r="J24" s="94"/>
      <c r="K24" s="94"/>
      <c r="L24" s="94">
        <v>7.5</v>
      </c>
      <c r="M24" s="788">
        <v>4.5</v>
      </c>
      <c r="N24" s="417">
        <f t="shared" si="1"/>
        <v>6.1</v>
      </c>
      <c r="O24" s="437" t="str">
        <f t="shared" si="0"/>
        <v>T.Bình</v>
      </c>
      <c r="P24" s="436" t="str">
        <f>IF(OR($B24="",$C$6&lt;&gt;HKII!$L$6,HKII!$N24=""),"",HKII!$N24)</f>
        <v/>
      </c>
      <c r="Q24" s="436" t="str">
        <f t="shared" si="2"/>
        <v/>
      </c>
    </row>
    <row r="25" spans="1:17" ht="18" customHeight="1">
      <c r="A25" s="364">
        <f>IF(OR($C$6="",$I$6="",$L$6=""),"",IF($B25="","",SUBTOTAL(3,$B$11:B25)))</f>
        <v>15</v>
      </c>
      <c r="B25" s="426" t="str">
        <f>IF(OR($C$6="",$I$6="",$L$6=""),"",IF(HKII!$B25="","",HKII!$B25))</f>
        <v>13D301Đ028</v>
      </c>
      <c r="C25" s="45" t="str">
        <f>IF(OR($C$6="",$I$6="",$L$6=""),"",IF(HKII!$C25="","",HKII!$C25))</f>
        <v>Hoàng Văn</v>
      </c>
      <c r="D25" s="46" t="str">
        <f>IF(OR($C$6="",$I$6="",$L$6=""),"",IF(HKII!$D25="","",HKII!$D25))</f>
        <v>Duy</v>
      </c>
      <c r="E25" s="743"/>
      <c r="F25" s="94"/>
      <c r="G25" s="94"/>
      <c r="H25" s="94"/>
      <c r="I25" s="94">
        <v>6</v>
      </c>
      <c r="J25" s="94"/>
      <c r="K25" s="94"/>
      <c r="L25" s="94">
        <v>3.5</v>
      </c>
      <c r="M25" s="788">
        <v>1.5</v>
      </c>
      <c r="N25" s="417">
        <f t="shared" si="1"/>
        <v>3</v>
      </c>
      <c r="O25" s="437" t="str">
        <f t="shared" si="0"/>
        <v>Kém</v>
      </c>
      <c r="P25" s="436" t="str">
        <f>IF(OR($B25="",$C$6&lt;&gt;HKII!$L$6,HKII!$N25=""),"",HKII!$N25)</f>
        <v/>
      </c>
      <c r="Q25" s="436" t="str">
        <f t="shared" si="2"/>
        <v/>
      </c>
    </row>
    <row r="26" spans="1:17" ht="18" customHeight="1">
      <c r="A26" s="364">
        <f>IF(OR($C$6="",$I$6="",$L$6=""),"",IF($B26="","",SUBTOTAL(3,$B$11:B26)))</f>
        <v>16</v>
      </c>
      <c r="B26" s="426" t="str">
        <f>IF(OR($C$6="",$I$6="",$L$6=""),"",IF(HKII!$B26="","",HKII!$B26))</f>
        <v>13D301Đ181</v>
      </c>
      <c r="C26" s="45" t="str">
        <f>IF(OR($C$6="",$I$6="",$L$6=""),"",IF(HKII!$C26="","",HKII!$C26))</f>
        <v>Lâm Văn</v>
      </c>
      <c r="D26" s="46" t="str">
        <f>IF(OR($C$6="",$I$6="",$L$6=""),"",IF(HKII!$D26="","",HKII!$D26))</f>
        <v>Duy</v>
      </c>
      <c r="E26" s="743"/>
      <c r="F26" s="94"/>
      <c r="G26" s="94"/>
      <c r="H26" s="94"/>
      <c r="I26" s="94">
        <v>6</v>
      </c>
      <c r="J26" s="94"/>
      <c r="K26" s="94"/>
      <c r="L26" s="94">
        <v>3.5</v>
      </c>
      <c r="M26" s="788">
        <v>6</v>
      </c>
      <c r="N26" s="417">
        <f t="shared" si="1"/>
        <v>5.3</v>
      </c>
      <c r="O26" s="437" t="str">
        <f t="shared" si="0"/>
        <v>TB Yếu</v>
      </c>
      <c r="P26" s="436" t="str">
        <f>IF(OR($B26="",$C$6&lt;&gt;HKII!$L$6,HKII!$N26=""),"",HKII!$N26)</f>
        <v/>
      </c>
      <c r="Q26" s="436" t="str">
        <f t="shared" si="2"/>
        <v/>
      </c>
    </row>
    <row r="27" spans="1:17" ht="18" customHeight="1">
      <c r="A27" s="364">
        <f>IF(OR($C$6="",$I$6="",$L$6=""),"",IF($B27="","",SUBTOTAL(3,$B$11:B27)))</f>
        <v>17</v>
      </c>
      <c r="B27" s="426" t="str">
        <f>IF(OR($C$6="",$I$6="",$L$6=""),"",IF(HKII!$B27="","",HKII!$B27))</f>
        <v>13D301Đ033</v>
      </c>
      <c r="C27" s="45" t="str">
        <f>IF(OR($C$6="",$I$6="",$L$6=""),"",IF(HKII!$C27="","",HKII!$C27))</f>
        <v xml:space="preserve">Trương Văn </v>
      </c>
      <c r="D27" s="46" t="str">
        <f>IF(OR($C$6="",$I$6="",$L$6=""),"",IF(HKII!$D27="","",HKII!$D27))</f>
        <v>Đạt</v>
      </c>
      <c r="E27" s="743"/>
      <c r="F27" s="94"/>
      <c r="G27" s="94"/>
      <c r="H27" s="94"/>
      <c r="I27" s="94">
        <v>7</v>
      </c>
      <c r="J27" s="94"/>
      <c r="K27" s="94"/>
      <c r="L27" s="94">
        <v>7.5</v>
      </c>
      <c r="M27" s="788">
        <v>5.5</v>
      </c>
      <c r="N27" s="417">
        <f t="shared" si="1"/>
        <v>6.4</v>
      </c>
      <c r="O27" s="437" t="str">
        <f t="shared" si="0"/>
        <v>T.Bình</v>
      </c>
      <c r="P27" s="436" t="str">
        <f>IF(OR($B27="",$C$6&lt;&gt;HKII!$L$6,HKII!$N27=""),"",HKII!$N27)</f>
        <v/>
      </c>
      <c r="Q27" s="436" t="str">
        <f t="shared" si="2"/>
        <v/>
      </c>
    </row>
    <row r="28" spans="1:17" ht="18" customHeight="1">
      <c r="A28" s="364">
        <f>IF(OR($C$6="",$I$6="",$L$6=""),"",IF($B28="","",SUBTOTAL(3,$B$11:B28)))</f>
        <v>18</v>
      </c>
      <c r="B28" s="426" t="str">
        <f>IF(OR($C$6="",$I$6="",$L$6=""),"",IF(HKII!$B28="","",HKII!$B28))</f>
        <v>13D301Đ037</v>
      </c>
      <c r="C28" s="45" t="str">
        <f>IF(OR($C$6="",$I$6="",$L$6=""),"",IF(HKII!$C28="","",HKII!$C28))</f>
        <v>Nguyễn Thành</v>
      </c>
      <c r="D28" s="46" t="str">
        <f>IF(OR($C$6="",$I$6="",$L$6=""),"",IF(HKII!$D28="","",HKII!$D28))</f>
        <v>Đông</v>
      </c>
      <c r="E28" s="743"/>
      <c r="F28" s="94"/>
      <c r="G28" s="94"/>
      <c r="H28" s="94"/>
      <c r="I28" s="94">
        <v>6</v>
      </c>
      <c r="J28" s="94"/>
      <c r="K28" s="94"/>
      <c r="L28" s="94">
        <v>4</v>
      </c>
      <c r="M28" s="788">
        <v>6</v>
      </c>
      <c r="N28" s="417">
        <f t="shared" si="1"/>
        <v>5.4</v>
      </c>
      <c r="O28" s="437" t="str">
        <f t="shared" si="0"/>
        <v>TB Yếu</v>
      </c>
      <c r="P28" s="436" t="str">
        <f>IF(OR($B28="",$C$6&lt;&gt;HKII!$L$6,HKII!$N28=""),"",HKII!$N28)</f>
        <v/>
      </c>
      <c r="Q28" s="436" t="str">
        <f t="shared" si="2"/>
        <v/>
      </c>
    </row>
    <row r="29" spans="1:17" ht="18" customHeight="1">
      <c r="A29" s="364">
        <f>IF(OR($C$6="",$I$6="",$L$6=""),"",IF($B29="","",SUBTOTAL(3,$B$11:B29)))</f>
        <v>19</v>
      </c>
      <c r="B29" s="426" t="str">
        <f>IF(OR($C$6="",$I$6="",$L$6=""),"",IF(HKII!$B29="","",HKII!$B29))</f>
        <v>13D301Đ191</v>
      </c>
      <c r="C29" s="45" t="str">
        <f>IF(OR($C$6="",$I$6="",$L$6=""),"",IF(HKII!$C29="","",HKII!$C29))</f>
        <v>Nguyễn Hiền</v>
      </c>
      <c r="D29" s="46" t="str">
        <f>IF(OR($C$6="",$I$6="",$L$6=""),"",IF(HKII!$D29="","",HKII!$D29))</f>
        <v>Đức</v>
      </c>
      <c r="E29" s="743"/>
      <c r="F29" s="94"/>
      <c r="G29" s="94"/>
      <c r="H29" s="94"/>
      <c r="I29" s="94">
        <v>8</v>
      </c>
      <c r="J29" s="94"/>
      <c r="K29" s="94"/>
      <c r="L29" s="94">
        <v>3.5</v>
      </c>
      <c r="M29" s="788">
        <v>6</v>
      </c>
      <c r="N29" s="417">
        <f t="shared" si="1"/>
        <v>5.7</v>
      </c>
      <c r="O29" s="437" t="str">
        <f t="shared" si="0"/>
        <v>T.Bình</v>
      </c>
      <c r="P29" s="436" t="str">
        <f>IF(OR($B29="",$C$6&lt;&gt;HKII!$L$6,HKII!$N29=""),"",HKII!$N29)</f>
        <v/>
      </c>
      <c r="Q29" s="436" t="str">
        <f t="shared" si="2"/>
        <v/>
      </c>
    </row>
    <row r="30" spans="1:17" ht="18" customHeight="1">
      <c r="A30" s="364">
        <f>IF(OR($C$6="",$I$6="",$L$6=""),"",IF($B30="","",SUBTOTAL(3,$B$11:B30)))</f>
        <v>20</v>
      </c>
      <c r="B30" s="426" t="str">
        <f>IF(OR($C$6="",$I$6="",$L$6=""),"",IF(HKII!$B30="","",HKII!$B30))</f>
        <v>13D301Đ040</v>
      </c>
      <c r="C30" s="45" t="str">
        <f>IF(OR($C$6="",$I$6="",$L$6=""),"",IF(HKII!$C30="","",HKII!$C30))</f>
        <v>Nguyễn Văn</v>
      </c>
      <c r="D30" s="46" t="str">
        <f>IF(OR($C$6="",$I$6="",$L$6=""),"",IF(HKII!$D30="","",HKII!$D30))</f>
        <v>Đức</v>
      </c>
      <c r="E30" s="743"/>
      <c r="F30" s="94"/>
      <c r="G30" s="94"/>
      <c r="H30" s="94"/>
      <c r="I30" s="94">
        <v>8</v>
      </c>
      <c r="J30" s="94"/>
      <c r="K30" s="94"/>
      <c r="L30" s="94">
        <v>3.5</v>
      </c>
      <c r="M30" s="788">
        <v>5</v>
      </c>
      <c r="N30" s="417">
        <f t="shared" si="1"/>
        <v>5.2</v>
      </c>
      <c r="O30" s="437" t="str">
        <f t="shared" si="0"/>
        <v>TB Yếu</v>
      </c>
      <c r="P30" s="436" t="str">
        <f>IF(OR($B30="",$C$6&lt;&gt;HKII!$L$6,HKII!$N30=""),"",HKII!$N30)</f>
        <v/>
      </c>
      <c r="Q30" s="436" t="str">
        <f t="shared" si="2"/>
        <v/>
      </c>
    </row>
    <row r="31" spans="1:17" ht="18" customHeight="1">
      <c r="A31" s="364">
        <f>IF(OR($C$6="",$I$6="",$L$6=""),"",IF($B31="","",SUBTOTAL(3,$B$11:B31)))</f>
        <v>21</v>
      </c>
      <c r="B31" s="426" t="str">
        <f>IF(OR($C$6="",$I$6="",$L$6=""),"",IF(HKII!$B31="","",HKII!$B31))</f>
        <v>13D301Đ041</v>
      </c>
      <c r="C31" s="45" t="str">
        <f>IF(OR($C$6="",$I$6="",$L$6=""),"",IF(HKII!$C31="","",HKII!$C31))</f>
        <v>Lê Hoàng</v>
      </c>
      <c r="D31" s="46" t="str">
        <f>IF(OR($C$6="",$I$6="",$L$6=""),"",IF(HKII!$D31="","",HKII!$D31))</f>
        <v>Giang</v>
      </c>
      <c r="E31" s="743"/>
      <c r="F31" s="94"/>
      <c r="G31" s="94"/>
      <c r="H31" s="94"/>
      <c r="I31" s="94">
        <v>6</v>
      </c>
      <c r="J31" s="94"/>
      <c r="K31" s="94"/>
      <c r="L31" s="94">
        <v>3</v>
      </c>
      <c r="M31" s="788">
        <v>6</v>
      </c>
      <c r="N31" s="417">
        <f t="shared" si="1"/>
        <v>5.0999999999999996</v>
      </c>
      <c r="O31" s="437" t="str">
        <f t="shared" si="0"/>
        <v>TB Yếu</v>
      </c>
      <c r="P31" s="436" t="str">
        <f>IF(OR($B31="",$C$6&lt;&gt;HKII!$L$6,HKII!$N31=""),"",HKII!$N31)</f>
        <v/>
      </c>
      <c r="Q31" s="436" t="str">
        <f t="shared" si="2"/>
        <v/>
      </c>
    </row>
    <row r="32" spans="1:17" ht="18" customHeight="1">
      <c r="A32" s="364">
        <f>IF(OR($C$6="",$I$6="",$L$6=""),"",IF($B32="","",SUBTOTAL(3,$B$11:B32)))</f>
        <v>22</v>
      </c>
      <c r="B32" s="426" t="str">
        <f>IF(OR($C$6="",$I$6="",$L$6=""),"",IF(HKII!$B32="","",HKII!$B32))</f>
        <v>13D301Đ045</v>
      </c>
      <c r="C32" s="45" t="str">
        <f>IF(OR($C$6="",$I$6="",$L$6=""),"",IF(HKII!$C32="","",HKII!$C32))</f>
        <v>Lê Công</v>
      </c>
      <c r="D32" s="46" t="str">
        <f>IF(OR($C$6="",$I$6="",$L$6=""),"",IF(HKII!$D32="","",HKII!$D32))</f>
        <v>Hậu</v>
      </c>
      <c r="E32" s="743"/>
      <c r="F32" s="94"/>
      <c r="G32" s="94"/>
      <c r="H32" s="94"/>
      <c r="I32" s="94">
        <v>7</v>
      </c>
      <c r="J32" s="94"/>
      <c r="K32" s="94"/>
      <c r="L32" s="94">
        <v>3.5</v>
      </c>
      <c r="M32" s="788">
        <v>6</v>
      </c>
      <c r="N32" s="417">
        <f t="shared" si="1"/>
        <v>5.5</v>
      </c>
      <c r="O32" s="437" t="str">
        <f t="shared" si="0"/>
        <v>T.Bình</v>
      </c>
      <c r="P32" s="436" t="str">
        <f>IF(OR($B32="",$C$6&lt;&gt;HKII!$L$6,HKII!$N32=""),"",HKII!$N32)</f>
        <v/>
      </c>
      <c r="Q32" s="436" t="str">
        <f t="shared" si="2"/>
        <v/>
      </c>
    </row>
    <row r="33" spans="1:17" ht="18" customHeight="1">
      <c r="A33" s="364">
        <f>IF(OR($C$6="",$I$6="",$L$6=""),"",IF($B33="","",SUBTOTAL(3,$B$11:B33)))</f>
        <v>23</v>
      </c>
      <c r="B33" s="426" t="str">
        <f>IF(OR($C$6="",$I$6="",$L$6=""),"",IF(HKII!$B33="","",HKII!$B33))</f>
        <v>13D301Đ048</v>
      </c>
      <c r="C33" s="45" t="str">
        <f>IF(OR($C$6="",$I$6="",$L$6=""),"",IF(HKII!$C33="","",HKII!$C33))</f>
        <v>Hồ Văn</v>
      </c>
      <c r="D33" s="46" t="str">
        <f>IF(OR($C$6="",$I$6="",$L$6=""),"",IF(HKII!$D33="","",HKII!$D33))</f>
        <v>Hiệp</v>
      </c>
      <c r="E33" s="743"/>
      <c r="F33" s="94"/>
      <c r="G33" s="94"/>
      <c r="H33" s="94"/>
      <c r="I33" s="94">
        <v>8</v>
      </c>
      <c r="J33" s="94"/>
      <c r="K33" s="94"/>
      <c r="L33" s="94">
        <v>3.5</v>
      </c>
      <c r="M33" s="788">
        <v>6</v>
      </c>
      <c r="N33" s="417">
        <f t="shared" si="1"/>
        <v>5.7</v>
      </c>
      <c r="O33" s="437" t="str">
        <f t="shared" si="0"/>
        <v>T.Bình</v>
      </c>
      <c r="P33" s="436" t="str">
        <f>IF(OR($B33="",$C$6&lt;&gt;HKII!$L$6,HKII!$N33=""),"",HKII!$N33)</f>
        <v/>
      </c>
      <c r="Q33" s="436" t="str">
        <f t="shared" si="2"/>
        <v/>
      </c>
    </row>
    <row r="34" spans="1:17" ht="18" customHeight="1">
      <c r="A34" s="364">
        <f>IF(OR($C$6="",$I$6="",$L$6=""),"",IF($B34="","",SUBTOTAL(3,$B$11:B34)))</f>
        <v>24</v>
      </c>
      <c r="B34" s="426" t="str">
        <f>IF(OR($C$6="",$I$6="",$L$6=""),"",IF(HKII!$B34="","",HKII!$B34))</f>
        <v>13D301Đ049</v>
      </c>
      <c r="C34" s="45" t="str">
        <f>IF(OR($C$6="",$I$6="",$L$6=""),"",IF(HKII!$C34="","",HKII!$C34))</f>
        <v>Lê Minh</v>
      </c>
      <c r="D34" s="46" t="str">
        <f>IF(OR($C$6="",$I$6="",$L$6=""),"",IF(HKII!$D34="","",HKII!$D34))</f>
        <v>Hiếu</v>
      </c>
      <c r="E34" s="743"/>
      <c r="F34" s="94"/>
      <c r="G34" s="94"/>
      <c r="H34" s="94"/>
      <c r="I34" s="94">
        <v>7</v>
      </c>
      <c r="J34" s="94"/>
      <c r="K34" s="94"/>
      <c r="L34" s="94">
        <v>7.5</v>
      </c>
      <c r="M34" s="788">
        <v>6.5</v>
      </c>
      <c r="N34" s="417">
        <f t="shared" si="1"/>
        <v>6.9</v>
      </c>
      <c r="O34" s="437" t="str">
        <f t="shared" si="0"/>
        <v>T.Bình</v>
      </c>
      <c r="P34" s="436" t="str">
        <f>IF(OR($B34="",$C$6&lt;&gt;HKII!$L$6,HKII!$N34=""),"",HKII!$N34)</f>
        <v/>
      </c>
      <c r="Q34" s="436" t="str">
        <f t="shared" si="2"/>
        <v/>
      </c>
    </row>
    <row r="35" spans="1:17" ht="18" customHeight="1">
      <c r="A35" s="364">
        <f>IF(OR($C$6="",$I$6="",$L$6=""),"",IF($B35="","",SUBTOTAL(3,$B$11:B35)))</f>
        <v>25</v>
      </c>
      <c r="B35" s="426" t="str">
        <f>IF(OR($C$6="",$I$6="",$L$6=""),"",IF(HKII!$B35="","",HKII!$B35))</f>
        <v>13D301Đ053</v>
      </c>
      <c r="C35" s="45" t="str">
        <f>IF(OR($C$6="",$I$6="",$L$6=""),"",IF(HKII!$C35="","",HKII!$C35))</f>
        <v>Nguyễn Ngọc</v>
      </c>
      <c r="D35" s="46" t="str">
        <f>IF(OR($C$6="",$I$6="",$L$6=""),"",IF(HKII!$D35="","",HKII!$D35))</f>
        <v>Hoài</v>
      </c>
      <c r="E35" s="743"/>
      <c r="F35" s="94"/>
      <c r="G35" s="94"/>
      <c r="H35" s="94"/>
      <c r="I35" s="94">
        <v>8</v>
      </c>
      <c r="J35" s="94"/>
      <c r="K35" s="94"/>
      <c r="L35" s="94">
        <v>4</v>
      </c>
      <c r="M35" s="788">
        <v>5.5</v>
      </c>
      <c r="N35" s="417">
        <f t="shared" si="1"/>
        <v>5.6</v>
      </c>
      <c r="O35" s="437" t="str">
        <f t="shared" si="0"/>
        <v>T.Bình</v>
      </c>
      <c r="P35" s="436" t="str">
        <f>IF(OR($B35="",$C$6&lt;&gt;HKII!$L$6,HKII!$N35=""),"",HKII!$N35)</f>
        <v/>
      </c>
      <c r="Q35" s="436" t="str">
        <f t="shared" si="2"/>
        <v/>
      </c>
    </row>
    <row r="36" spans="1:17" ht="18" customHeight="1">
      <c r="A36" s="364">
        <f>IF(OR($C$6="",$I$6="",$L$6=""),"",IF($B36="","",SUBTOTAL(3,$B$11:B36)))</f>
        <v>26</v>
      </c>
      <c r="B36" s="426" t="str">
        <f>IF(OR($C$6="",$I$6="",$L$6=""),"",IF(HKII!$B36="","",HKII!$B36))</f>
        <v>13D301Đ056</v>
      </c>
      <c r="C36" s="45" t="str">
        <f>IF(OR($C$6="",$I$6="",$L$6=""),"",IF(HKII!$C36="","",HKII!$C36))</f>
        <v>Trần Huy</v>
      </c>
      <c r="D36" s="46" t="str">
        <f>IF(OR($C$6="",$I$6="",$L$6=""),"",IF(HKII!$D36="","",HKII!$D36))</f>
        <v>Hoàng</v>
      </c>
      <c r="E36" s="743"/>
      <c r="F36" s="94"/>
      <c r="G36" s="94"/>
      <c r="H36" s="94"/>
      <c r="I36" s="94">
        <v>8</v>
      </c>
      <c r="J36" s="94"/>
      <c r="K36" s="94"/>
      <c r="L36" s="94">
        <v>2</v>
      </c>
      <c r="M36" s="788">
        <v>6</v>
      </c>
      <c r="N36" s="417">
        <f t="shared" si="1"/>
        <v>5.2</v>
      </c>
      <c r="O36" s="437" t="str">
        <f t="shared" si="0"/>
        <v>TB Yếu</v>
      </c>
      <c r="P36" s="436" t="str">
        <f>IF(OR($B36="",$C$6&lt;&gt;HKII!$L$6,HKII!$N36=""),"",HKII!$N36)</f>
        <v/>
      </c>
      <c r="Q36" s="436" t="str">
        <f t="shared" si="2"/>
        <v/>
      </c>
    </row>
    <row r="37" spans="1:17" ht="18" customHeight="1">
      <c r="A37" s="364">
        <f>IF(OR($C$6="",$I$6="",$L$6=""),"",IF($B37="","",SUBTOTAL(3,$B$11:B37)))</f>
        <v>27</v>
      </c>
      <c r="B37" s="426" t="str">
        <f>IF(OR($C$6="",$I$6="",$L$6=""),"",IF(HKII!$B37="","",HKII!$B37))</f>
        <v>13D301Đ057</v>
      </c>
      <c r="C37" s="45" t="str">
        <f>IF(OR($C$6="",$I$6="",$L$6=""),"",IF(HKII!$C37="","",HKII!$C37))</f>
        <v>Trịnh Thanh</v>
      </c>
      <c r="D37" s="46" t="str">
        <f>IF(OR($C$6="",$I$6="",$L$6=""),"",IF(HKII!$D37="","",HKII!$D37))</f>
        <v>Hoàng</v>
      </c>
      <c r="E37" s="743"/>
      <c r="F37" s="94"/>
      <c r="G37" s="94"/>
      <c r="H37" s="94"/>
      <c r="I37" s="94">
        <v>7</v>
      </c>
      <c r="J37" s="94"/>
      <c r="K37" s="94"/>
      <c r="L37" s="94">
        <v>4</v>
      </c>
      <c r="M37" s="788">
        <v>7</v>
      </c>
      <c r="N37" s="417">
        <f t="shared" si="1"/>
        <v>6.1</v>
      </c>
      <c r="O37" s="437" t="str">
        <f t="shared" si="0"/>
        <v>T.Bình</v>
      </c>
      <c r="P37" s="436" t="str">
        <f>IF(OR($B37="",$C$6&lt;&gt;HKII!$L$6,HKII!$N37=""),"",HKII!$N37)</f>
        <v/>
      </c>
      <c r="Q37" s="436" t="str">
        <f t="shared" si="2"/>
        <v/>
      </c>
    </row>
    <row r="38" spans="1:17" ht="18" customHeight="1">
      <c r="A38" s="364">
        <f>IF(OR($C$6="",$I$6="",$L$6=""),"",IF($B38="","",SUBTOTAL(3,$B$11:B38)))</f>
        <v>28</v>
      </c>
      <c r="B38" s="426" t="str">
        <f>IF(OR($C$6="",$I$6="",$L$6=""),"",IF(HKII!$B38="","",HKII!$B38))</f>
        <v>13D301Đ201</v>
      </c>
      <c r="C38" s="45" t="str">
        <f>IF(OR($C$6="",$I$6="",$L$6=""),"",IF(HKII!$C38="","",HKII!$C38))</f>
        <v>Nguyễn Quang</v>
      </c>
      <c r="D38" s="46" t="str">
        <f>IF(OR($C$6="",$I$6="",$L$6=""),"",IF(HKII!$D38="","",HKII!$D38))</f>
        <v>Huân</v>
      </c>
      <c r="E38" s="743"/>
      <c r="F38" s="94"/>
      <c r="G38" s="94"/>
      <c r="H38" s="94"/>
      <c r="I38" s="94">
        <v>0</v>
      </c>
      <c r="J38" s="94"/>
      <c r="K38" s="94"/>
      <c r="L38" s="94">
        <v>0</v>
      </c>
      <c r="M38" s="787">
        <v>0</v>
      </c>
      <c r="N38" s="417">
        <f t="shared" si="1"/>
        <v>0</v>
      </c>
      <c r="O38" s="437" t="str">
        <f t="shared" si="0"/>
        <v>Kém</v>
      </c>
      <c r="P38" s="436" t="str">
        <f>IF(OR($B38="",$C$6&lt;&gt;HKII!$L$6,HKII!$N38=""),"",HKII!$N38)</f>
        <v/>
      </c>
      <c r="Q38" s="436" t="str">
        <f t="shared" si="2"/>
        <v/>
      </c>
    </row>
    <row r="39" spans="1:17" ht="18" customHeight="1">
      <c r="A39" s="364">
        <f>IF(OR($C$6="",$I$6="",$L$6=""),"",IF($B39="","",SUBTOTAL(3,$B$11:B39)))</f>
        <v>29</v>
      </c>
      <c r="B39" s="426" t="str">
        <f>IF(OR($C$6="",$I$6="",$L$6=""),"",IF(HKII!$B39="","",HKII!$B39))</f>
        <v>13D301Đ061</v>
      </c>
      <c r="C39" s="45" t="str">
        <f>IF(OR($C$6="",$I$6="",$L$6=""),"",IF(HKII!$C39="","",HKII!$C39))</f>
        <v>Huỳnh Thanh</v>
      </c>
      <c r="D39" s="46" t="str">
        <f>IF(OR($C$6="",$I$6="",$L$6=""),"",IF(HKII!$D39="","",HKII!$D39))</f>
        <v>Hùng</v>
      </c>
      <c r="E39" s="743"/>
      <c r="F39" s="94"/>
      <c r="G39" s="94"/>
      <c r="H39" s="94"/>
      <c r="I39" s="94">
        <v>6</v>
      </c>
      <c r="J39" s="94"/>
      <c r="K39" s="94"/>
      <c r="L39" s="94">
        <v>7</v>
      </c>
      <c r="M39" s="788">
        <v>6.5</v>
      </c>
      <c r="N39" s="417">
        <f t="shared" si="1"/>
        <v>6.6</v>
      </c>
      <c r="O39" s="437" t="str">
        <f t="shared" si="0"/>
        <v>T.Bình</v>
      </c>
      <c r="P39" s="436" t="str">
        <f>IF(OR($B39="",$C$6&lt;&gt;HKII!$L$6,HKII!$N39=""),"",HKII!$N39)</f>
        <v/>
      </c>
      <c r="Q39" s="436" t="str">
        <f t="shared" si="2"/>
        <v/>
      </c>
    </row>
    <row r="40" spans="1:17" ht="18" customHeight="1">
      <c r="A40" s="364">
        <f>IF(OR($C$6="",$I$6="",$L$6=""),"",IF($B40="","",SUBTOTAL(3,$B$11:B40)))</f>
        <v>30</v>
      </c>
      <c r="B40" s="426" t="str">
        <f>IF(OR($C$6="",$I$6="",$L$6=""),"",IF(HKII!$B40="","",HKII!$B40))</f>
        <v>13D301Đ065</v>
      </c>
      <c r="C40" s="45" t="str">
        <f>IF(OR($C$6="",$I$6="",$L$6=""),"",IF(HKII!$C40="","",HKII!$C40))</f>
        <v>Đoàn Lê Xuân</v>
      </c>
      <c r="D40" s="46" t="str">
        <f>IF(OR($C$6="",$I$6="",$L$6=""),"",IF(HKII!$D40="","",HKII!$D40))</f>
        <v>Huy</v>
      </c>
      <c r="E40" s="743"/>
      <c r="F40" s="94"/>
      <c r="G40" s="94"/>
      <c r="H40" s="94"/>
      <c r="I40" s="94">
        <v>7</v>
      </c>
      <c r="J40" s="94"/>
      <c r="K40" s="94"/>
      <c r="L40" s="94">
        <v>3.5</v>
      </c>
      <c r="M40" s="788">
        <v>7</v>
      </c>
      <c r="N40" s="417">
        <f t="shared" si="1"/>
        <v>6</v>
      </c>
      <c r="O40" s="437" t="str">
        <f t="shared" si="0"/>
        <v>T.Bình</v>
      </c>
      <c r="P40" s="436" t="str">
        <f>IF(OR($B40="",$C$6&lt;&gt;HKII!$L$6,HKII!$N40=""),"",HKII!$N40)</f>
        <v/>
      </c>
      <c r="Q40" s="436" t="str">
        <f t="shared" si="2"/>
        <v/>
      </c>
    </row>
    <row r="41" spans="1:17" ht="18" customHeight="1">
      <c r="A41" s="364">
        <f>IF(OR($C$6="",$I$6="",$L$6=""),"",IF($B41="","",SUBTOTAL(3,$B$11:B41)))</f>
        <v>31</v>
      </c>
      <c r="B41" s="426" t="str">
        <f>IF(OR($C$6="",$I$6="",$L$6=""),"",IF(HKII!$B41="","",HKII!$B41))</f>
        <v>13D301Đ073</v>
      </c>
      <c r="C41" s="45" t="str">
        <f>IF(OR($C$6="",$I$6="",$L$6=""),"",IF(HKII!$C41="","",HKII!$C41))</f>
        <v>Trịnh Đại</v>
      </c>
      <c r="D41" s="46" t="str">
        <f>IF(OR($C$6="",$I$6="",$L$6=""),"",IF(HKII!$D41="","",HKII!$D41))</f>
        <v>Lăng</v>
      </c>
      <c r="E41" s="743"/>
      <c r="F41" s="94"/>
      <c r="G41" s="94"/>
      <c r="H41" s="94"/>
      <c r="I41" s="94">
        <v>8</v>
      </c>
      <c r="J41" s="94"/>
      <c r="K41" s="94"/>
      <c r="L41" s="94">
        <v>2.5</v>
      </c>
      <c r="M41" s="788">
        <v>6</v>
      </c>
      <c r="N41" s="417">
        <f t="shared" si="1"/>
        <v>5.4</v>
      </c>
      <c r="O41" s="437" t="str">
        <f t="shared" si="0"/>
        <v>TB Yếu</v>
      </c>
      <c r="P41" s="436" t="str">
        <f>IF(OR($B41="",$C$6&lt;&gt;HKII!$L$6,HKII!$N41=""),"",HKII!$N41)</f>
        <v/>
      </c>
      <c r="Q41" s="436" t="str">
        <f t="shared" si="2"/>
        <v/>
      </c>
    </row>
    <row r="42" spans="1:17" ht="18" customHeight="1">
      <c r="A42" s="364">
        <f>IF(OR($C$6="",$I$6="",$L$6=""),"",IF($B42="","",SUBTOTAL(3,$B$11:B42)))</f>
        <v>32</v>
      </c>
      <c r="B42" s="426" t="str">
        <f>IF(OR($C$6="",$I$6="",$L$6=""),"",IF(HKII!$B42="","",HKII!$B42))</f>
        <v>13D301Đ204</v>
      </c>
      <c r="C42" s="45" t="str">
        <f>IF(OR($C$6="",$I$6="",$L$6=""),"",IF(HKII!$C42="","",HKII!$C42))</f>
        <v>Nguyễn Khánh</v>
      </c>
      <c r="D42" s="46" t="str">
        <f>IF(OR($C$6="",$I$6="",$L$6=""),"",IF(HKII!$D42="","",HKII!$D42))</f>
        <v>Linh</v>
      </c>
      <c r="E42" s="743"/>
      <c r="F42" s="94"/>
      <c r="G42" s="94"/>
      <c r="H42" s="94"/>
      <c r="I42" s="94">
        <v>8</v>
      </c>
      <c r="J42" s="94"/>
      <c r="K42" s="94"/>
      <c r="L42" s="94">
        <v>3.5</v>
      </c>
      <c r="M42" s="788">
        <v>6.5</v>
      </c>
      <c r="N42" s="417">
        <f t="shared" si="1"/>
        <v>5.9</v>
      </c>
      <c r="O42" s="437" t="str">
        <f t="shared" si="0"/>
        <v>T.Bình</v>
      </c>
      <c r="P42" s="436" t="str">
        <f>IF(OR($B42="",$C$6&lt;&gt;HKII!$L$6,HKII!$N42=""),"",HKII!$N42)</f>
        <v/>
      </c>
      <c r="Q42" s="436" t="str">
        <f t="shared" si="2"/>
        <v/>
      </c>
    </row>
    <row r="43" spans="1:17" ht="18" customHeight="1">
      <c r="A43" s="364">
        <f>IF(OR($C$6="",$I$6="",$L$6=""),"",IF($B43="","",SUBTOTAL(3,$B$11:B43)))</f>
        <v>33</v>
      </c>
      <c r="B43" s="426" t="str">
        <f>IF(OR($C$6="",$I$6="",$L$6=""),"",IF(HKII!$B43="","",HKII!$B43))</f>
        <v>13D301Đ162</v>
      </c>
      <c r="C43" s="45" t="str">
        <f>IF(OR($C$6="",$I$6="",$L$6=""),"",IF(HKII!$C43="","",HKII!$C43))</f>
        <v>Đỗ Văn</v>
      </c>
      <c r="D43" s="46" t="str">
        <f>IF(OR($C$6="",$I$6="",$L$6=""),"",IF(HKII!$D43="","",HKII!$D43))</f>
        <v>Lượng</v>
      </c>
      <c r="E43" s="743"/>
      <c r="F43" s="94"/>
      <c r="G43" s="94"/>
      <c r="H43" s="94"/>
      <c r="I43" s="94">
        <v>7</v>
      </c>
      <c r="J43" s="94"/>
      <c r="K43" s="94"/>
      <c r="L43" s="94">
        <v>2.5</v>
      </c>
      <c r="M43" s="788">
        <v>6</v>
      </c>
      <c r="N43" s="417">
        <f t="shared" si="1"/>
        <v>5.2</v>
      </c>
      <c r="O43" s="437" t="str">
        <f t="shared" si="0"/>
        <v>TB Yếu</v>
      </c>
      <c r="P43" s="436" t="str">
        <f>IF(OR($B43="",$C$6&lt;&gt;HKII!$L$6,HKII!$N43=""),"",HKII!$N43)</f>
        <v/>
      </c>
      <c r="Q43" s="436" t="str">
        <f t="shared" si="2"/>
        <v/>
      </c>
    </row>
    <row r="44" spans="1:17" ht="18" customHeight="1">
      <c r="A44" s="364">
        <f>IF(OR($C$6="",$I$6="",$L$6=""),"",IF($B44="","",SUBTOTAL(3,$B$11:B44)))</f>
        <v>34</v>
      </c>
      <c r="B44" s="426" t="str">
        <f>IF(OR($C$6="",$I$6="",$L$6=""),"",IF(HKII!$B44="","",HKII!$B44))</f>
        <v>13D301Đ081</v>
      </c>
      <c r="C44" s="45" t="str">
        <f>IF(OR($C$6="",$I$6="",$L$6=""),"",IF(HKII!$C44="","",HKII!$C44))</f>
        <v>Mai Đình</v>
      </c>
      <c r="D44" s="46" t="str">
        <f>IF(OR($C$6="",$I$6="",$L$6=""),"",IF(HKII!$D44="","",HKII!$D44))</f>
        <v>Luyện</v>
      </c>
      <c r="E44" s="743"/>
      <c r="F44" s="94"/>
      <c r="G44" s="94"/>
      <c r="H44" s="94"/>
      <c r="I44" s="94">
        <v>7</v>
      </c>
      <c r="J44" s="94"/>
      <c r="K44" s="94"/>
      <c r="L44" s="94">
        <v>2.5</v>
      </c>
      <c r="M44" s="788">
        <v>6</v>
      </c>
      <c r="N44" s="417">
        <f t="shared" si="1"/>
        <v>5.2</v>
      </c>
      <c r="O44" s="437" t="str">
        <f t="shared" si="0"/>
        <v>TB Yếu</v>
      </c>
      <c r="P44" s="436" t="str">
        <f>IF(OR($B44="",$C$6&lt;&gt;HKII!$L$6,HKII!$N44=""),"",HKII!$N44)</f>
        <v/>
      </c>
      <c r="Q44" s="436" t="str">
        <f t="shared" si="2"/>
        <v/>
      </c>
    </row>
    <row r="45" spans="1:17" ht="18" customHeight="1">
      <c r="A45" s="364">
        <f>IF(OR($C$6="",$I$6="",$L$6=""),"",IF($B45="","",SUBTOTAL(3,$B$11:B45)))</f>
        <v>35</v>
      </c>
      <c r="B45" s="426" t="str">
        <f>IF(OR($C$6="",$I$6="",$L$6=""),"",IF(HKII!$B45="","",HKII!$B45))</f>
        <v>13D301Đ085</v>
      </c>
      <c r="C45" s="45" t="str">
        <f>IF(OR($C$6="",$I$6="",$L$6=""),"",IF(HKII!$C45="","",HKII!$C45))</f>
        <v>Võ Hoài</v>
      </c>
      <c r="D45" s="46" t="str">
        <f>IF(OR($C$6="",$I$6="",$L$6=""),"",IF(HKII!$D45="","",HKII!$D45))</f>
        <v>Nam</v>
      </c>
      <c r="E45" s="743"/>
      <c r="F45" s="94"/>
      <c r="G45" s="94"/>
      <c r="H45" s="94"/>
      <c r="I45" s="94">
        <v>6</v>
      </c>
      <c r="J45" s="94"/>
      <c r="K45" s="94"/>
      <c r="L45" s="94">
        <v>3</v>
      </c>
      <c r="M45" s="788">
        <v>7</v>
      </c>
      <c r="N45" s="417">
        <f t="shared" si="1"/>
        <v>5.6</v>
      </c>
      <c r="O45" s="437" t="str">
        <f t="shared" si="0"/>
        <v>T.Bình</v>
      </c>
      <c r="P45" s="436" t="str">
        <f>IF(OR($B45="",$C$6&lt;&gt;HKII!$L$6,HKII!$N45=""),"",HKII!$N45)</f>
        <v/>
      </c>
      <c r="Q45" s="436" t="str">
        <f t="shared" si="2"/>
        <v/>
      </c>
    </row>
    <row r="46" spans="1:17" ht="18" customHeight="1">
      <c r="A46" s="364">
        <f>IF(OR($C$6="",$I$6="",$L$6=""),"",IF($B46="","",SUBTOTAL(3,$B$11:B46)))</f>
        <v>36</v>
      </c>
      <c r="B46" s="426" t="str">
        <f>IF(OR($C$6="",$I$6="",$L$6=""),"",IF(HKII!$B46="","",HKII!$B46))</f>
        <v>13D301Đ089</v>
      </c>
      <c r="C46" s="45" t="str">
        <f>IF(OR($C$6="",$I$6="",$L$6=""),"",IF(HKII!$C46="","",HKII!$C46))</f>
        <v>Nguyễn Hữu</v>
      </c>
      <c r="D46" s="46" t="str">
        <f>IF(OR($C$6="",$I$6="",$L$6=""),"",IF(HKII!$D46="","",HKII!$D46))</f>
        <v>Nghĩa</v>
      </c>
      <c r="E46" s="743"/>
      <c r="F46" s="94"/>
      <c r="G46" s="94"/>
      <c r="H46" s="94"/>
      <c r="I46" s="94">
        <v>6</v>
      </c>
      <c r="J46" s="94"/>
      <c r="K46" s="94"/>
      <c r="L46" s="94">
        <v>7.5</v>
      </c>
      <c r="M46" s="788">
        <v>6</v>
      </c>
      <c r="N46" s="417">
        <f t="shared" si="1"/>
        <v>6.5</v>
      </c>
      <c r="O46" s="437" t="str">
        <f t="shared" si="0"/>
        <v>T.Bình</v>
      </c>
      <c r="P46" s="436" t="str">
        <f>IF(OR($B46="",$C$6&lt;&gt;HKII!$L$6,HKII!$N46=""),"",HKII!$N46)</f>
        <v/>
      </c>
      <c r="Q46" s="436" t="str">
        <f t="shared" si="2"/>
        <v/>
      </c>
    </row>
    <row r="47" spans="1:17" ht="18" customHeight="1">
      <c r="A47" s="364">
        <f>IF(OR($C$6="",$I$6="",$L$6=""),"",IF($B47="","",SUBTOTAL(3,$B$11:B47)))</f>
        <v>37</v>
      </c>
      <c r="B47" s="426" t="str">
        <f>IF(OR($C$6="",$I$6="",$L$6=""),"",IF(HKII!$B47="","",HKII!$B47))</f>
        <v>13D301Đ097</v>
      </c>
      <c r="C47" s="45" t="str">
        <f>IF(OR($C$6="",$I$6="",$L$6=""),"",IF(HKII!$C47="","",HKII!$C47))</f>
        <v>Nguyễn Thành</v>
      </c>
      <c r="D47" s="46" t="str">
        <f>IF(OR($C$6="",$I$6="",$L$6=""),"",IF(HKII!$D47="","",HKII!$D47))</f>
        <v>Phát</v>
      </c>
      <c r="E47" s="743"/>
      <c r="F47" s="94"/>
      <c r="G47" s="94"/>
      <c r="H47" s="94"/>
      <c r="I47" s="94">
        <v>7</v>
      </c>
      <c r="J47" s="94"/>
      <c r="K47" s="94"/>
      <c r="L47" s="94">
        <v>5</v>
      </c>
      <c r="M47" s="789">
        <v>3.5</v>
      </c>
      <c r="N47" s="417">
        <f t="shared" si="1"/>
        <v>4.7</v>
      </c>
      <c r="O47" s="437" t="str">
        <f t="shared" si="0"/>
        <v>TB Yếu</v>
      </c>
      <c r="P47" s="436" t="str">
        <f>IF(OR($B47="",$C$6&lt;&gt;HKII!$L$6,HKII!$N47=""),"",HKII!$N47)</f>
        <v/>
      </c>
      <c r="Q47" s="436" t="str">
        <f t="shared" si="2"/>
        <v/>
      </c>
    </row>
    <row r="48" spans="1:17" ht="18" customHeight="1">
      <c r="A48" s="364">
        <f>IF(OR($C$6="",$I$6="",$L$6=""),"",IF($B48="","",SUBTOTAL(3,$B$11:B48)))</f>
        <v>38</v>
      </c>
      <c r="B48" s="426" t="str">
        <f>IF(OR($C$6="",$I$6="",$L$6=""),"",IF(HKII!$B48="","",HKII!$B48))</f>
        <v>13D301Đ101</v>
      </c>
      <c r="C48" s="45" t="str">
        <f>IF(OR($C$6="",$I$6="",$L$6=""),"",IF(HKII!$C48="","",HKII!$C48))</f>
        <v>Huỳnh Thanh</v>
      </c>
      <c r="D48" s="46" t="str">
        <f>IF(OR($C$6="",$I$6="",$L$6=""),"",IF(HKII!$D48="","",HKII!$D48))</f>
        <v>Phú</v>
      </c>
      <c r="E48" s="743"/>
      <c r="F48" s="94"/>
      <c r="G48" s="94"/>
      <c r="H48" s="94"/>
      <c r="I48" s="94">
        <v>0</v>
      </c>
      <c r="J48" s="94"/>
      <c r="K48" s="94"/>
      <c r="L48" s="94">
        <v>0</v>
      </c>
      <c r="M48" s="790">
        <v>0</v>
      </c>
      <c r="N48" s="417">
        <f t="shared" si="1"/>
        <v>0</v>
      </c>
      <c r="O48" s="437" t="str">
        <f t="shared" si="0"/>
        <v>Kém</v>
      </c>
      <c r="P48" s="436" t="str">
        <f>IF(OR($B48="",$C$6&lt;&gt;HKII!$L$6,HKII!$N48=""),"",HKII!$N48)</f>
        <v/>
      </c>
      <c r="Q48" s="436" t="str">
        <f t="shared" si="2"/>
        <v/>
      </c>
    </row>
    <row r="49" spans="1:17" ht="18" customHeight="1">
      <c r="A49" s="364">
        <f>IF(OR($C$6="",$I$6="",$L$6=""),"",IF($B49="","",SUBTOTAL(3,$B$11:B49)))</f>
        <v>39</v>
      </c>
      <c r="B49" s="426" t="str">
        <f>IF(OR($C$6="",$I$6="",$L$6=""),"",IF(HKII!$B49="","",HKII!$B49))</f>
        <v>13D301Đ117</v>
      </c>
      <c r="C49" s="45" t="str">
        <f>IF(OR($C$6="",$I$6="",$L$6=""),"",IF(HKII!$C49="","",HKII!$C49))</f>
        <v>Trịnh Ngọc</v>
      </c>
      <c r="D49" s="46" t="str">
        <f>IF(OR($C$6="",$I$6="",$L$6=""),"",IF(HKII!$D49="","",HKII!$D49))</f>
        <v>Sơn</v>
      </c>
      <c r="E49" s="743"/>
      <c r="F49" s="94"/>
      <c r="G49" s="94"/>
      <c r="H49" s="94"/>
      <c r="I49" s="94">
        <v>5</v>
      </c>
      <c r="J49" s="94"/>
      <c r="K49" s="94"/>
      <c r="L49" s="94">
        <v>4</v>
      </c>
      <c r="M49" s="787">
        <v>0</v>
      </c>
      <c r="N49" s="417">
        <f t="shared" si="1"/>
        <v>2.2000000000000002</v>
      </c>
      <c r="O49" s="437" t="str">
        <f t="shared" si="0"/>
        <v>Kém</v>
      </c>
      <c r="P49" s="436" t="str">
        <f>IF(OR($B49="",$C$6&lt;&gt;HKII!$L$6,HKII!$N49=""),"",HKII!$N49)</f>
        <v/>
      </c>
      <c r="Q49" s="436" t="str">
        <f t="shared" si="2"/>
        <v/>
      </c>
    </row>
    <row r="50" spans="1:17" ht="18" customHeight="1">
      <c r="A50" s="364">
        <f>IF(OR($C$6="",$I$6="",$L$6=""),"",IF($B50="","",SUBTOTAL(3,$B$11:B50)))</f>
        <v>40</v>
      </c>
      <c r="B50" s="426" t="str">
        <f>IF(OR($C$6="",$I$6="",$L$6=""),"",IF(HKII!$B50="","",HKII!$B50))</f>
        <v>13D301Đ121</v>
      </c>
      <c r="C50" s="45" t="str">
        <f>IF(OR($C$6="",$I$6="",$L$6=""),"",IF(HKII!$C50="","",HKII!$C50))</f>
        <v>Lê Minh</v>
      </c>
      <c r="D50" s="46" t="str">
        <f>IF(OR($C$6="",$I$6="",$L$6=""),"",IF(HKII!$D50="","",HKII!$D50))</f>
        <v>Tâm</v>
      </c>
      <c r="E50" s="743"/>
      <c r="F50" s="94"/>
      <c r="G50" s="94"/>
      <c r="H50" s="94"/>
      <c r="I50" s="94">
        <v>6</v>
      </c>
      <c r="J50" s="94"/>
      <c r="K50" s="94"/>
      <c r="L50" s="94">
        <v>7</v>
      </c>
      <c r="M50" s="788">
        <v>6</v>
      </c>
      <c r="N50" s="417">
        <f t="shared" si="1"/>
        <v>6.3</v>
      </c>
      <c r="O50" s="437" t="str">
        <f t="shared" si="0"/>
        <v>T.Bình</v>
      </c>
      <c r="P50" s="436" t="str">
        <f>IF(OR($B50="",$C$6&lt;&gt;HKII!$L$6,HKII!$N50=""),"",HKII!$N50)</f>
        <v/>
      </c>
      <c r="Q50" s="436" t="str">
        <f t="shared" si="2"/>
        <v/>
      </c>
    </row>
    <row r="51" spans="1:17" ht="18" customHeight="1">
      <c r="A51" s="364">
        <f>IF(OR($C$6="",$I$6="",$L$6=""),"",IF($B51="","",SUBTOTAL(3,$B$11:B51)))</f>
        <v>41</v>
      </c>
      <c r="B51" s="426" t="str">
        <f>IF(OR($C$6="",$I$6="",$L$6=""),"",IF(HKII!$B51="","",HKII!$B51))</f>
        <v>13D301Đ124</v>
      </c>
      <c r="C51" s="45" t="str">
        <f>IF(OR($C$6="",$I$6="",$L$6=""),"",IF(HKII!$C51="","",HKII!$C51))</f>
        <v>Cao Nguyễn Nhật</v>
      </c>
      <c r="D51" s="46" t="str">
        <f>IF(OR($C$6="",$I$6="",$L$6=""),"",IF(HKII!$D51="","",HKII!$D51))</f>
        <v>Tân</v>
      </c>
      <c r="E51" s="743"/>
      <c r="F51" s="94"/>
      <c r="G51" s="94"/>
      <c r="H51" s="94"/>
      <c r="I51" s="94">
        <v>7</v>
      </c>
      <c r="J51" s="94"/>
      <c r="K51" s="94"/>
      <c r="L51" s="94">
        <v>7</v>
      </c>
      <c r="M51" s="788">
        <v>5.5</v>
      </c>
      <c r="N51" s="417">
        <f t="shared" si="1"/>
        <v>6.3</v>
      </c>
      <c r="O51" s="437" t="str">
        <f t="shared" si="0"/>
        <v>T.Bình</v>
      </c>
      <c r="P51" s="436" t="str">
        <f>IF(OR($B51="",$C$6&lt;&gt;HKII!$L$6,HKII!$N51=""),"",HKII!$N51)</f>
        <v/>
      </c>
      <c r="Q51" s="436" t="str">
        <f t="shared" si="2"/>
        <v/>
      </c>
    </row>
    <row r="52" spans="1:17" ht="18" customHeight="1">
      <c r="A52" s="364">
        <f>IF(OR($C$6="",$I$6="",$L$6=""),"",IF($B52="","",SUBTOTAL(3,$B$11:B52)))</f>
        <v>42</v>
      </c>
      <c r="B52" s="426" t="str">
        <f>IF(OR($C$6="",$I$6="",$L$6=""),"",IF(HKII!$B52="","",HKII!$B52))</f>
        <v>13D301Đ130</v>
      </c>
      <c r="C52" s="45" t="str">
        <f>IF(OR($C$6="",$I$6="",$L$6=""),"",IF(HKII!$C52="","",HKII!$C52))</f>
        <v>Nguyễn Việt</v>
      </c>
      <c r="D52" s="46" t="str">
        <f>IF(OR($C$6="",$I$6="",$L$6=""),"",IF(HKII!$D52="","",HKII!$D52))</f>
        <v>Thắng</v>
      </c>
      <c r="E52" s="743"/>
      <c r="F52" s="94"/>
      <c r="G52" s="94"/>
      <c r="H52" s="94"/>
      <c r="I52" s="94">
        <v>6</v>
      </c>
      <c r="J52" s="94"/>
      <c r="K52" s="94"/>
      <c r="L52" s="94">
        <v>3.5</v>
      </c>
      <c r="M52" s="788">
        <v>5.5</v>
      </c>
      <c r="N52" s="417">
        <f t="shared" si="1"/>
        <v>5</v>
      </c>
      <c r="O52" s="437" t="str">
        <f t="shared" si="0"/>
        <v>TB Yếu</v>
      </c>
      <c r="P52" s="436" t="str">
        <f>IF(OR($B52="",$C$6&lt;&gt;HKII!$L$6,HKII!$N52=""),"",HKII!$N52)</f>
        <v/>
      </c>
      <c r="Q52" s="436" t="str">
        <f t="shared" si="2"/>
        <v/>
      </c>
    </row>
    <row r="53" spans="1:17" ht="18" customHeight="1">
      <c r="A53" s="364">
        <f>IF(OR($C$6="",$I$6="",$L$6=""),"",IF($B53="","",SUBTOTAL(3,$B$11:B53)))</f>
        <v>43</v>
      </c>
      <c r="B53" s="426" t="str">
        <f>IF(OR($C$6="",$I$6="",$L$6=""),"",IF(HKII!$B53="","",HKII!$B53))</f>
        <v>13D301Đ133</v>
      </c>
      <c r="C53" s="45" t="str">
        <f>IF(OR($C$6="",$I$6="",$L$6=""),"",IF(HKII!$C53="","",HKII!$C53))</f>
        <v>Nguyễn Khắc</v>
      </c>
      <c r="D53" s="46" t="str">
        <f>IF(OR($C$6="",$I$6="",$L$6=""),"",IF(HKII!$D53="","",HKII!$D53))</f>
        <v>Thành</v>
      </c>
      <c r="E53" s="743"/>
      <c r="F53" s="94"/>
      <c r="G53" s="94"/>
      <c r="H53" s="94"/>
      <c r="I53" s="94">
        <v>8</v>
      </c>
      <c r="J53" s="94"/>
      <c r="K53" s="94"/>
      <c r="L53" s="94">
        <v>3.5</v>
      </c>
      <c r="M53" s="788">
        <v>5</v>
      </c>
      <c r="N53" s="417">
        <f t="shared" si="1"/>
        <v>5.2</v>
      </c>
      <c r="O53" s="437" t="str">
        <f t="shared" si="0"/>
        <v>TB Yếu</v>
      </c>
      <c r="P53" s="436" t="str">
        <f>IF(OR($B53="",$C$6&lt;&gt;HKII!$L$6,HKII!$N53=""),"",HKII!$N53)</f>
        <v/>
      </c>
      <c r="Q53" s="436" t="str">
        <f t="shared" si="2"/>
        <v/>
      </c>
    </row>
    <row r="54" spans="1:17" ht="18" customHeight="1">
      <c r="A54" s="364">
        <f>IF(OR($C$6="",$I$6="",$L$6=""),"",IF($B54="","",SUBTOTAL(3,$B$11:B54)))</f>
        <v>44</v>
      </c>
      <c r="B54" s="426" t="str">
        <f>IF(OR($C$6="",$I$6="",$L$6=""),"",IF(HKII!$B54="","",HKII!$B54))</f>
        <v>13D301Đ136</v>
      </c>
      <c r="C54" s="45" t="str">
        <f>IF(OR($C$6="",$I$6="",$L$6=""),"",IF(HKII!$C54="","",HKII!$C54))</f>
        <v>Trần Minh</v>
      </c>
      <c r="D54" s="46" t="str">
        <f>IF(OR($C$6="",$I$6="",$L$6=""),"",IF(HKII!$D54="","",HKII!$D54))</f>
        <v>Thanh</v>
      </c>
      <c r="E54" s="743"/>
      <c r="F54" s="94"/>
      <c r="G54" s="94"/>
      <c r="H54" s="94"/>
      <c r="I54" s="94">
        <v>8</v>
      </c>
      <c r="J54" s="94"/>
      <c r="K54" s="94"/>
      <c r="L54" s="94">
        <v>7.5</v>
      </c>
      <c r="M54" s="788">
        <v>6</v>
      </c>
      <c r="N54" s="417">
        <f t="shared" si="1"/>
        <v>6.9</v>
      </c>
      <c r="O54" s="437" t="str">
        <f t="shared" si="0"/>
        <v>T.Bình</v>
      </c>
      <c r="P54" s="436" t="str">
        <f>IF(OR($B54="",$C$6&lt;&gt;HKII!$L$6,HKII!$N54=""),"",HKII!$N54)</f>
        <v/>
      </c>
      <c r="Q54" s="436" t="str">
        <f t="shared" si="2"/>
        <v/>
      </c>
    </row>
    <row r="55" spans="1:17" ht="18" customHeight="1">
      <c r="A55" s="364">
        <f>IF(OR($C$6="",$I$6="",$L$6=""),"",IF($B55="","",SUBTOTAL(3,$B$11:B55)))</f>
        <v>45</v>
      </c>
      <c r="B55" s="426" t="str">
        <f>IF(OR($C$6="",$I$6="",$L$6=""),"",IF(HKII!$B55="","",HKII!$B55))</f>
        <v>13D301Đ169</v>
      </c>
      <c r="C55" s="45" t="str">
        <f>IF(OR($C$6="",$I$6="",$L$6=""),"",IF(HKII!$C55="","",HKII!$C55))</f>
        <v>Nguyễn Thanh</v>
      </c>
      <c r="D55" s="46" t="str">
        <f>IF(OR($C$6="",$I$6="",$L$6=""),"",IF(HKII!$D55="","",HKII!$D55))</f>
        <v>Thảo</v>
      </c>
      <c r="E55" s="743"/>
      <c r="F55" s="94"/>
      <c r="G55" s="94"/>
      <c r="H55" s="94"/>
      <c r="I55" s="94">
        <v>6</v>
      </c>
      <c r="J55" s="94"/>
      <c r="K55" s="94"/>
      <c r="L55" s="94">
        <v>3.5</v>
      </c>
      <c r="M55" s="788">
        <v>6</v>
      </c>
      <c r="N55" s="417">
        <f t="shared" si="1"/>
        <v>5.3</v>
      </c>
      <c r="O55" s="437" t="str">
        <f t="shared" si="0"/>
        <v>TB Yếu</v>
      </c>
      <c r="P55" s="436" t="str">
        <f>IF(OR($B55="",$C$6&lt;&gt;HKII!$L$6,HKII!$N55=""),"",HKII!$N55)</f>
        <v/>
      </c>
      <c r="Q55" s="436" t="str">
        <f t="shared" si="2"/>
        <v/>
      </c>
    </row>
    <row r="56" spans="1:17" ht="18" customHeight="1">
      <c r="A56" s="364">
        <f>IF(OR($C$6="",$I$6="",$L$6=""),"",IF($B56="","",SUBTOTAL(3,$B$11:B56)))</f>
        <v>46</v>
      </c>
      <c r="B56" s="426" t="str">
        <f>IF(OR($C$6="",$I$6="",$L$6=""),"",IF(HKII!$B56="","",HKII!$B56))</f>
        <v>13D301Đ154</v>
      </c>
      <c r="C56" s="45" t="str">
        <f>IF(OR($C$6="",$I$6="",$L$6=""),"",IF(HKII!$C56="","",HKII!$C56))</f>
        <v>Võ Đức</v>
      </c>
      <c r="D56" s="46" t="str">
        <f>IF(OR($C$6="",$I$6="",$L$6=""),"",IF(HKII!$D56="","",HKII!$D56))</f>
        <v>Trí</v>
      </c>
      <c r="E56" s="743"/>
      <c r="F56" s="94"/>
      <c r="G56" s="94"/>
      <c r="H56" s="94"/>
      <c r="I56" s="94">
        <v>8</v>
      </c>
      <c r="J56" s="94"/>
      <c r="K56" s="94"/>
      <c r="L56" s="94">
        <v>7</v>
      </c>
      <c r="M56" s="788">
        <v>5.5</v>
      </c>
      <c r="N56" s="417">
        <f t="shared" si="1"/>
        <v>6.5</v>
      </c>
      <c r="O56" s="437" t="str">
        <f t="shared" si="0"/>
        <v>T.Bình</v>
      </c>
      <c r="P56" s="436" t="str">
        <f>IF(OR($B56="",$C$6&lt;&gt;HKII!$L$6,HKII!$N56=""),"",HKII!$N56)</f>
        <v/>
      </c>
      <c r="Q56" s="436" t="str">
        <f t="shared" si="2"/>
        <v/>
      </c>
    </row>
    <row r="57" spans="1:17" ht="18" customHeight="1">
      <c r="A57" s="364">
        <f>IF(OR($C$6="",$I$6="",$L$6=""),"",IF($B57="","",SUBTOTAL(3,$B$11:B57)))</f>
        <v>47</v>
      </c>
      <c r="B57" s="426" t="str">
        <f>IF(OR($C$6="",$I$6="",$L$6=""),"",IF(HKII!$B57="","",HKII!$B57))</f>
        <v>13D301Đ160</v>
      </c>
      <c r="C57" s="45" t="str">
        <f>IF(OR($C$6="",$I$6="",$L$6=""),"",IF(HKII!$C57="","",HKII!$C57))</f>
        <v>Nguyễn Bá</v>
      </c>
      <c r="D57" s="46" t="str">
        <f>IF(OR($C$6="",$I$6="",$L$6=""),"",IF(HKII!$D57="","",HKII!$D57))</f>
        <v>Trung</v>
      </c>
      <c r="E57" s="743"/>
      <c r="F57" s="94"/>
      <c r="G57" s="94"/>
      <c r="H57" s="94"/>
      <c r="I57" s="94">
        <v>8</v>
      </c>
      <c r="J57" s="94"/>
      <c r="K57" s="94"/>
      <c r="L57" s="94">
        <v>7.5</v>
      </c>
      <c r="M57" s="788">
        <v>5</v>
      </c>
      <c r="N57" s="417">
        <f t="shared" si="1"/>
        <v>6.4</v>
      </c>
      <c r="O57" s="437" t="str">
        <f t="shared" si="0"/>
        <v>T.Bình</v>
      </c>
      <c r="P57" s="436" t="str">
        <f>IF(OR($B57="",$C$6&lt;&gt;HKII!$L$6,HKII!$N57=""),"",HKII!$N57)</f>
        <v/>
      </c>
      <c r="Q57" s="436" t="str">
        <f t="shared" si="2"/>
        <v/>
      </c>
    </row>
    <row r="58" spans="1:17" ht="18" customHeight="1">
      <c r="A58" s="364">
        <f>IF(OR($C$6="",$I$6="",$L$6=""),"",IF($B58="","",SUBTOTAL(3,$B$11:B58)))</f>
        <v>48</v>
      </c>
      <c r="B58" s="426" t="str">
        <f>IF(OR($C$6="",$I$6="",$L$6=""),"",IF(HKII!$B58="","",HKII!$B58))</f>
        <v>13D301Đ163</v>
      </c>
      <c r="C58" s="45" t="str">
        <f>IF(OR($C$6="",$I$6="",$L$6=""),"",IF(HKII!$C58="","",HKII!$C58))</f>
        <v>Mai Ngọc</v>
      </c>
      <c r="D58" s="46" t="str">
        <f>IF(OR($C$6="",$I$6="",$L$6=""),"",IF(HKII!$D58="","",HKII!$D58))</f>
        <v>Trước</v>
      </c>
      <c r="E58" s="743"/>
      <c r="F58" s="94"/>
      <c r="G58" s="94"/>
      <c r="H58" s="94"/>
      <c r="I58" s="94">
        <v>8</v>
      </c>
      <c r="J58" s="94"/>
      <c r="K58" s="94"/>
      <c r="L58" s="94">
        <v>4</v>
      </c>
      <c r="M58" s="788">
        <v>6</v>
      </c>
      <c r="N58" s="417">
        <f t="shared" si="1"/>
        <v>5.8</v>
      </c>
      <c r="O58" s="437" t="str">
        <f t="shared" si="0"/>
        <v>T.Bình</v>
      </c>
      <c r="P58" s="436" t="str">
        <f>IF(OR($B58="",$C$6&lt;&gt;HKII!$L$6,HKII!$N58=""),"",HKII!$N58)</f>
        <v/>
      </c>
      <c r="Q58" s="436" t="str">
        <f t="shared" si="2"/>
        <v/>
      </c>
    </row>
    <row r="59" spans="1:17" ht="18" customHeight="1">
      <c r="A59" s="364">
        <f>IF(OR($C$6="",$I$6="",$L$6=""),"",IF($B59="","",SUBTOTAL(3,$B$11:B59)))</f>
        <v>49</v>
      </c>
      <c r="B59" s="426" t="str">
        <f>IF(OR($C$6="",$I$6="",$L$6=""),"",IF(HKII!$B59="","",HKII!$B59))</f>
        <v>13D301Đ166</v>
      </c>
      <c r="C59" s="45" t="str">
        <f>IF(OR($C$6="",$I$6="",$L$6=""),"",IF(HKII!$C59="","",HKII!$C59))</f>
        <v>Nguyễn Văn</v>
      </c>
      <c r="D59" s="46" t="str">
        <f>IF(OR($C$6="",$I$6="",$L$6=""),"",IF(HKII!$D59="","",HKII!$D59))</f>
        <v>Tư</v>
      </c>
      <c r="E59" s="743"/>
      <c r="F59" s="94"/>
      <c r="G59" s="94"/>
      <c r="H59" s="94"/>
      <c r="I59" s="94">
        <v>5</v>
      </c>
      <c r="J59" s="94"/>
      <c r="K59" s="94"/>
      <c r="L59" s="94">
        <v>0</v>
      </c>
      <c r="M59" s="787">
        <v>0</v>
      </c>
      <c r="N59" s="417">
        <f t="shared" si="1"/>
        <v>1</v>
      </c>
      <c r="O59" s="437" t="str">
        <f t="shared" si="0"/>
        <v>Kém</v>
      </c>
      <c r="P59" s="436" t="str">
        <f>IF(OR($B59="",$C$6&lt;&gt;HKII!$L$6,HKII!$N59=""),"",HKII!$N59)</f>
        <v/>
      </c>
      <c r="Q59" s="436" t="str">
        <f t="shared" si="2"/>
        <v/>
      </c>
    </row>
    <row r="60" spans="1:17" ht="18" customHeight="1">
      <c r="A60" s="364">
        <f>IF(OR($C$6="",$I$6="",$L$6=""),"",IF($B60="","",SUBTOTAL(3,$B$11:B60)))</f>
        <v>50</v>
      </c>
      <c r="B60" s="426" t="str">
        <f>IF(OR($C$6="",$I$6="",$L$6=""),"",IF(HKII!$B60="","",HKII!$B60))</f>
        <v>13D301Đ178</v>
      </c>
      <c r="C60" s="45" t="str">
        <f>IF(OR($C$6="",$I$6="",$L$6=""),"",IF(HKII!$C60="","",HKII!$C60))</f>
        <v>Lê Văn</v>
      </c>
      <c r="D60" s="46" t="str">
        <f>IF(OR($C$6="",$I$6="",$L$6=""),"",IF(HKII!$D60="","",HKII!$D60))</f>
        <v>Vũ</v>
      </c>
      <c r="E60" s="743"/>
      <c r="F60" s="94"/>
      <c r="G60" s="94"/>
      <c r="H60" s="94"/>
      <c r="I60" s="94">
        <v>7</v>
      </c>
      <c r="J60" s="94"/>
      <c r="K60" s="94"/>
      <c r="L60" s="94">
        <v>0</v>
      </c>
      <c r="M60" s="788">
        <v>6</v>
      </c>
      <c r="N60" s="417">
        <f t="shared" si="1"/>
        <v>4.4000000000000004</v>
      </c>
      <c r="O60" s="437" t="str">
        <f t="shared" si="0"/>
        <v>TB Yếu</v>
      </c>
      <c r="P60" s="436" t="str">
        <f>IF(OR($B60="",$C$6&lt;&gt;HKII!$L$6,HKII!$N60=""),"",HKII!$N60)</f>
        <v/>
      </c>
      <c r="Q60" s="436" t="str">
        <f t="shared" si="2"/>
        <v/>
      </c>
    </row>
    <row r="61" spans="1:17" ht="18" customHeight="1">
      <c r="A61" s="364" t="str">
        <f>IF(OR($C$6="",$I$6="",$L$6=""),"",IF($B61="","",SUBTOTAL(3,$B$11:B61)))</f>
        <v/>
      </c>
      <c r="B61" s="426" t="str">
        <f>IF(OR($C$6="",$I$6="",$L$6=""),"",IF(HKII!$B61="","",HKII!$B61))</f>
        <v/>
      </c>
      <c r="C61" s="45" t="str">
        <f>IF(OR($C$6="",$I$6="",$L$6=""),"",IF(HKII!$C61="","",HKII!$C61))</f>
        <v/>
      </c>
      <c r="D61" s="46" t="str">
        <f>IF(OR($C$6="",$I$6="",$L$6=""),"",IF(HKII!$D61="","",HKII!$D61))</f>
        <v/>
      </c>
      <c r="E61" s="67"/>
      <c r="F61" s="418"/>
      <c r="G61" s="418"/>
      <c r="H61" s="418"/>
      <c r="I61" s="418"/>
      <c r="J61" s="418"/>
      <c r="K61" s="418"/>
      <c r="L61" s="418"/>
      <c r="M61" s="418"/>
      <c r="N61" s="417" t="str">
        <f t="shared" si="1"/>
        <v/>
      </c>
      <c r="O61" s="437" t="str">
        <f t="shared" si="0"/>
        <v/>
      </c>
      <c r="P61" s="436" t="str">
        <f>IF(OR($B61="",$C$6&lt;&gt;HKII!$L$6,HKII!$N61=""),"",HKII!$N61)</f>
        <v/>
      </c>
      <c r="Q61" s="436" t="str">
        <f t="shared" si="2"/>
        <v/>
      </c>
    </row>
    <row r="62" spans="1:17" ht="18" customHeight="1">
      <c r="A62" s="364" t="str">
        <f>IF(OR($C$6="",$I$6="",$L$6=""),"",IF($B62="","",SUBTOTAL(3,$B$11:B62)))</f>
        <v/>
      </c>
      <c r="B62" s="426" t="str">
        <f>IF(OR($C$6="",$I$6="",$L$6=""),"",IF(HKII!$B62="","",HKII!$B62))</f>
        <v/>
      </c>
      <c r="C62" s="45" t="str">
        <f>IF(OR($C$6="",$I$6="",$L$6=""),"",IF(HKII!$C62="","",HKII!$C62))</f>
        <v/>
      </c>
      <c r="D62" s="46" t="str">
        <f>IF(OR($C$6="",$I$6="",$L$6=""),"",IF(HKII!$D62="","",HKII!$D62))</f>
        <v/>
      </c>
      <c r="E62" s="67"/>
      <c r="F62" s="418"/>
      <c r="G62" s="418"/>
      <c r="H62" s="418"/>
      <c r="I62" s="418"/>
      <c r="J62" s="418"/>
      <c r="K62" s="418"/>
      <c r="L62" s="418"/>
      <c r="M62" s="418"/>
      <c r="N62" s="417" t="str">
        <f t="shared" si="1"/>
        <v/>
      </c>
      <c r="O62" s="437" t="str">
        <f t="shared" si="0"/>
        <v/>
      </c>
      <c r="P62" s="436" t="str">
        <f>IF(OR($B62="",$C$6&lt;&gt;HKII!$L$6,HKII!$N62=""),"",HKII!$N62)</f>
        <v/>
      </c>
      <c r="Q62" s="436" t="str">
        <f t="shared" si="2"/>
        <v/>
      </c>
    </row>
    <row r="63" spans="1:17" ht="18" customHeight="1">
      <c r="A63" s="364" t="str">
        <f>IF(OR($C$6="",$I$6="",$L$6=""),"",IF($B63="","",SUBTOTAL(3,$B$11:B63)))</f>
        <v/>
      </c>
      <c r="B63" s="426" t="str">
        <f>IF(OR($C$6="",$I$6="",$L$6=""),"",IF(HKII!$B63="","",HKII!$B63))</f>
        <v/>
      </c>
      <c r="C63" s="45" t="str">
        <f>IF(OR($C$6="",$I$6="",$L$6=""),"",IF(HKII!$C63="","",HKII!$C63))</f>
        <v/>
      </c>
      <c r="D63" s="46" t="str">
        <f>IF(OR($C$6="",$I$6="",$L$6=""),"",IF(HKII!$D63="","",HKII!$D63))</f>
        <v/>
      </c>
      <c r="E63" s="67"/>
      <c r="F63" s="418"/>
      <c r="G63" s="418"/>
      <c r="H63" s="418"/>
      <c r="I63" s="418"/>
      <c r="J63" s="418"/>
      <c r="K63" s="418"/>
      <c r="L63" s="418"/>
      <c r="M63" s="418"/>
      <c r="N63" s="417" t="str">
        <f t="shared" si="1"/>
        <v/>
      </c>
      <c r="O63" s="437" t="str">
        <f t="shared" si="0"/>
        <v/>
      </c>
      <c r="P63" s="436" t="str">
        <f>IF(OR($B63="",$C$6&lt;&gt;HKII!$L$6,HKII!$N63=""),"",HKII!$N63)</f>
        <v/>
      </c>
      <c r="Q63" s="436" t="str">
        <f t="shared" si="2"/>
        <v/>
      </c>
    </row>
    <row r="64" spans="1:17" ht="18" customHeight="1">
      <c r="A64" s="364" t="str">
        <f>IF(OR($C$6="",$I$6="",$L$6=""),"",IF($B64="","",SUBTOTAL(3,$B$11:B64)))</f>
        <v/>
      </c>
      <c r="B64" s="426" t="str">
        <f>IF(OR($C$6="",$I$6="",$L$6=""),"",IF(HKII!$B64="","",HKII!$B64))</f>
        <v/>
      </c>
      <c r="C64" s="45" t="str">
        <f>IF(OR($C$6="",$I$6="",$L$6=""),"",IF(HKII!$C64="","",HKII!$C64))</f>
        <v/>
      </c>
      <c r="D64" s="46" t="str">
        <f>IF(OR($C$6="",$I$6="",$L$6=""),"",IF(HKII!$D64="","",HKII!$D64))</f>
        <v/>
      </c>
      <c r="E64" s="67"/>
      <c r="F64" s="418"/>
      <c r="G64" s="418"/>
      <c r="H64" s="418"/>
      <c r="I64" s="418"/>
      <c r="J64" s="418"/>
      <c r="K64" s="418"/>
      <c r="L64" s="418"/>
      <c r="M64" s="418"/>
      <c r="N64" s="417" t="str">
        <f t="shared" si="1"/>
        <v/>
      </c>
      <c r="O64" s="437" t="str">
        <f t="shared" si="0"/>
        <v/>
      </c>
      <c r="P64" s="436" t="str">
        <f>IF(OR($B64="",$C$6&lt;&gt;HKII!$L$6,HKII!$N64=""),"",HKII!$N64)</f>
        <v/>
      </c>
      <c r="Q64" s="436" t="str">
        <f t="shared" si="2"/>
        <v/>
      </c>
    </row>
    <row r="65" spans="1:17" ht="18" customHeight="1">
      <c r="A65" s="364" t="str">
        <f>IF(OR($C$6="",$I$6="",$L$6=""),"",IF($B65="","",SUBTOTAL(3,$B$11:B65)))</f>
        <v/>
      </c>
      <c r="B65" s="426" t="str">
        <f>IF(OR($C$6="",$I$6="",$L$6=""),"",IF(HKII!$B65="","",HKII!$B65))</f>
        <v/>
      </c>
      <c r="C65" s="45" t="str">
        <f>IF(OR($C$6="",$I$6="",$L$6=""),"",IF(HKII!$C65="","",HKII!$C65))</f>
        <v/>
      </c>
      <c r="D65" s="46" t="str">
        <f>IF(OR($C$6="",$I$6="",$L$6=""),"",IF(HKII!$D65="","",HKII!$D65))</f>
        <v/>
      </c>
      <c r="E65" s="67"/>
      <c r="F65" s="418"/>
      <c r="G65" s="418"/>
      <c r="H65" s="418"/>
      <c r="I65" s="418"/>
      <c r="J65" s="418"/>
      <c r="K65" s="418"/>
      <c r="L65" s="418"/>
      <c r="M65" s="418"/>
      <c r="N65" s="417" t="str">
        <f t="shared" si="1"/>
        <v/>
      </c>
      <c r="O65" s="437" t="str">
        <f t="shared" si="0"/>
        <v/>
      </c>
      <c r="P65" s="436" t="str">
        <f>IF(OR($B65="",$C$6&lt;&gt;HKII!$L$6,HKII!$N65=""),"",HKII!$N65)</f>
        <v/>
      </c>
      <c r="Q65" s="436" t="str">
        <f t="shared" si="2"/>
        <v/>
      </c>
    </row>
    <row r="66" spans="1:17" ht="18" customHeight="1">
      <c r="A66" s="364" t="str">
        <f>IF(OR($C$6="",$I$6="",$L$6=""),"",IF($B66="","",SUBTOTAL(3,$B$11:B66)))</f>
        <v/>
      </c>
      <c r="B66" s="426" t="str">
        <f>IF(OR($C$6="",$I$6="",$L$6=""),"",IF(HKII!$B66="","",HKII!$B66))</f>
        <v/>
      </c>
      <c r="C66" s="45" t="str">
        <f>IF(OR($C$6="",$I$6="",$L$6=""),"",IF(HKII!$C66="","",HKII!$C66))</f>
        <v/>
      </c>
      <c r="D66" s="46" t="str">
        <f>IF(OR($C$6="",$I$6="",$L$6=""),"",IF(HKII!$D66="","",HKII!$D66))</f>
        <v/>
      </c>
      <c r="E66" s="67"/>
      <c r="F66" s="418"/>
      <c r="G66" s="418"/>
      <c r="H66" s="418"/>
      <c r="I66" s="418"/>
      <c r="J66" s="418"/>
      <c r="K66" s="418"/>
      <c r="L66" s="67"/>
      <c r="M66" s="67"/>
      <c r="N66" s="417" t="str">
        <f t="shared" si="1"/>
        <v/>
      </c>
      <c r="O66" s="437" t="str">
        <f t="shared" si="0"/>
        <v/>
      </c>
      <c r="P66" s="436" t="str">
        <f>IF(OR($B66="",$C$6&lt;&gt;HKII!$L$6,HKII!$N66=""),"",HKII!$N66)</f>
        <v/>
      </c>
      <c r="Q66" s="436" t="str">
        <f t="shared" si="2"/>
        <v/>
      </c>
    </row>
    <row r="67" spans="1:17" ht="18" customHeight="1">
      <c r="A67" s="364" t="str">
        <f>IF(OR($C$6="",$I$6="",$L$6=""),"",IF($B67="","",SUBTOTAL(3,$B$11:B67)))</f>
        <v/>
      </c>
      <c r="B67" s="426" t="str">
        <f>IF(OR($C$6="",$I$6="",$L$6=""),"",IF(HKII!$B67="","",HKII!$B67))</f>
        <v/>
      </c>
      <c r="C67" s="45" t="str">
        <f>IF(OR($C$6="",$I$6="",$L$6=""),"",IF(HKII!$C67="","",HKII!$C67))</f>
        <v/>
      </c>
      <c r="D67" s="46" t="str">
        <f>IF(OR($C$6="",$I$6="",$L$6=""),"",IF(HKII!$D67="","",HKII!$D67))</f>
        <v/>
      </c>
      <c r="E67" s="67"/>
      <c r="F67" s="418"/>
      <c r="G67" s="418"/>
      <c r="H67" s="418"/>
      <c r="I67" s="418"/>
      <c r="J67" s="418"/>
      <c r="K67" s="418"/>
      <c r="L67" s="67"/>
      <c r="M67" s="67"/>
      <c r="N67" s="417" t="str">
        <f t="shared" si="1"/>
        <v/>
      </c>
      <c r="O67" s="437" t="str">
        <f t="shared" si="0"/>
        <v/>
      </c>
      <c r="P67" s="436" t="str">
        <f>IF(OR($B67="",$C$6&lt;&gt;HKII!$L$6,HKII!$N67=""),"",HKII!$N67)</f>
        <v/>
      </c>
      <c r="Q67" s="436" t="str">
        <f t="shared" si="2"/>
        <v/>
      </c>
    </row>
    <row r="68" spans="1:17" ht="18" customHeight="1">
      <c r="A68" s="364" t="str">
        <f>IF(OR($C$6="",$I$6="",$L$6=""),"",IF($B68="","",SUBTOTAL(3,$B$11:B68)))</f>
        <v/>
      </c>
      <c r="B68" s="426" t="str">
        <f>IF(OR($C$6="",$I$6="",$L$6=""),"",IF(HKII!$B68="","",HKII!$B68))</f>
        <v/>
      </c>
      <c r="C68" s="45" t="str">
        <f>IF(OR($C$6="",$I$6="",$L$6=""),"",IF(HKII!$C68="","",HKII!$C68))</f>
        <v/>
      </c>
      <c r="D68" s="46" t="str">
        <f>IF(OR($C$6="",$I$6="",$L$6=""),"",IF(HKII!$D68="","",HKII!$D68))</f>
        <v/>
      </c>
      <c r="E68" s="67"/>
      <c r="F68" s="67"/>
      <c r="G68" s="67"/>
      <c r="H68" s="67"/>
      <c r="I68" s="67"/>
      <c r="J68" s="67"/>
      <c r="K68" s="67"/>
      <c r="L68" s="67"/>
      <c r="M68" s="67"/>
      <c r="N68" s="417" t="str">
        <f t="shared" si="1"/>
        <v/>
      </c>
      <c r="O68" s="437" t="str">
        <f t="shared" si="0"/>
        <v/>
      </c>
      <c r="P68" s="436" t="str">
        <f>IF(OR($B68="",$C$6&lt;&gt;HKII!$L$6,HKII!$N68=""),"",HKII!$N68)</f>
        <v/>
      </c>
      <c r="Q68" s="436" t="str">
        <f t="shared" si="2"/>
        <v/>
      </c>
    </row>
    <row r="69" spans="1:17" ht="18" customHeight="1">
      <c r="A69" s="364" t="str">
        <f>IF(OR($C$6="",$I$6="",$L$6=""),"",IF($B69="","",SUBTOTAL(3,$B$11:B69)))</f>
        <v/>
      </c>
      <c r="B69" s="426" t="str">
        <f>IF(OR($C$6="",$I$6="",$L$6=""),"",IF(HKII!$B69="","",HKII!$B69))</f>
        <v/>
      </c>
      <c r="C69" s="45" t="str">
        <f>IF(OR($C$6="",$I$6="",$L$6=""),"",IF(HKII!$C69="","",HKII!$C69))</f>
        <v/>
      </c>
      <c r="D69" s="46" t="str">
        <f>IF(OR($C$6="",$I$6="",$L$6=""),"",IF(HKII!$D69="","",HKII!$D69))</f>
        <v/>
      </c>
      <c r="E69" s="67"/>
      <c r="F69" s="67"/>
      <c r="G69" s="67"/>
      <c r="H69" s="67"/>
      <c r="I69" s="67"/>
      <c r="J69" s="67"/>
      <c r="K69" s="67"/>
      <c r="L69" s="67"/>
      <c r="M69" s="67"/>
      <c r="N69" s="417" t="str">
        <f t="shared" si="1"/>
        <v/>
      </c>
      <c r="O69" s="437" t="str">
        <f t="shared" si="0"/>
        <v/>
      </c>
      <c r="P69" s="436" t="str">
        <f>IF(OR($B69="",$C$6&lt;&gt;HKII!$L$6,HKII!$N69=""),"",HKII!$N69)</f>
        <v/>
      </c>
      <c r="Q69" s="436" t="str">
        <f t="shared" si="2"/>
        <v/>
      </c>
    </row>
    <row r="70" spans="1:17" ht="18" customHeight="1">
      <c r="A70" s="364" t="str">
        <f>IF(OR($C$6="",$I$6="",$L$6=""),"",IF($B70="","",SUBTOTAL(3,$B$11:B70)))</f>
        <v/>
      </c>
      <c r="B70" s="426" t="str">
        <f>IF(OR($C$6="",$I$6="",$L$6=""),"",IF(HKII!$B70="","",HKII!$B70))</f>
        <v/>
      </c>
      <c r="C70" s="45" t="str">
        <f>IF(OR($C$6="",$I$6="",$L$6=""),"",IF(HKII!$C70="","",HKII!$C70))</f>
        <v/>
      </c>
      <c r="D70" s="46" t="str">
        <f>IF(OR($C$6="",$I$6="",$L$6=""),"",IF(HKII!$D70="","",HKII!$D70))</f>
        <v/>
      </c>
      <c r="E70" s="67"/>
      <c r="F70" s="67"/>
      <c r="G70" s="67"/>
      <c r="H70" s="67"/>
      <c r="I70" s="67"/>
      <c r="J70" s="67"/>
      <c r="K70" s="67"/>
      <c r="L70" s="67"/>
      <c r="M70" s="67"/>
      <c r="N70" s="417" t="str">
        <f t="shared" si="1"/>
        <v/>
      </c>
      <c r="O70" s="437" t="str">
        <f t="shared" si="0"/>
        <v/>
      </c>
      <c r="P70" s="436" t="str">
        <f>IF(OR($B70="",$C$6&lt;&gt;HKII!$L$6,HKII!$N70=""),"",HKII!$N70)</f>
        <v/>
      </c>
      <c r="Q70" s="436" t="str">
        <f t="shared" si="2"/>
        <v/>
      </c>
    </row>
    <row r="71" spans="1:17" ht="18" customHeight="1">
      <c r="A71" s="364" t="str">
        <f>IF(OR($C$6="",$I$6="",$L$6=""),"",IF($B71="","",SUBTOTAL(3,$B$11:B71)))</f>
        <v/>
      </c>
      <c r="B71" s="426" t="str">
        <f>IF(OR($C$6="",$I$6="",$L$6=""),"",IF(HKII!$B71="","",HKII!$B71))</f>
        <v/>
      </c>
      <c r="C71" s="45" t="str">
        <f>IF(OR($C$6="",$I$6="",$L$6=""),"",IF(HKII!$C71="","",HKII!$C71))</f>
        <v/>
      </c>
      <c r="D71" s="46" t="str">
        <f>IF(OR($C$6="",$I$6="",$L$6=""),"",IF(HKII!$D71="","",HKII!$D71))</f>
        <v/>
      </c>
      <c r="E71" s="67"/>
      <c r="F71" s="67"/>
      <c r="G71" s="67"/>
      <c r="H71" s="67"/>
      <c r="I71" s="67"/>
      <c r="J71" s="67"/>
      <c r="K71" s="67"/>
      <c r="L71" s="67"/>
      <c r="M71" s="67"/>
      <c r="N71" s="417" t="str">
        <f t="shared" si="1"/>
        <v/>
      </c>
      <c r="O71" s="437" t="str">
        <f t="shared" si="0"/>
        <v/>
      </c>
      <c r="P71" s="436" t="str">
        <f>IF(OR($B71="",$C$6&lt;&gt;HKII!$L$6,HKII!$N71=""),"",HKII!$N71)</f>
        <v/>
      </c>
      <c r="Q71" s="436" t="str">
        <f t="shared" si="2"/>
        <v/>
      </c>
    </row>
    <row r="72" spans="1:17" ht="18" customHeight="1">
      <c r="A72" s="364" t="str">
        <f>IF(OR($C$6="",$I$6="",$L$6=""),"",IF($B72="","",SUBTOTAL(3,$B$11:B72)))</f>
        <v/>
      </c>
      <c r="B72" s="426" t="str">
        <f>IF(OR($C$6="",$I$6="",$L$6=""),"",IF(HKII!$B72="","",HKII!$B72))</f>
        <v/>
      </c>
      <c r="C72" s="45" t="str">
        <f>IF(OR($C$6="",$I$6="",$L$6=""),"",IF(HKII!$C72="","",HKII!$C72))</f>
        <v/>
      </c>
      <c r="D72" s="46" t="str">
        <f>IF(OR($C$6="",$I$6="",$L$6=""),"",IF(HKII!$D72="","",HKII!$D72))</f>
        <v/>
      </c>
      <c r="E72" s="67"/>
      <c r="F72" s="67"/>
      <c r="G72" s="67"/>
      <c r="H72" s="67"/>
      <c r="I72" s="67"/>
      <c r="J72" s="67"/>
      <c r="K72" s="67"/>
      <c r="L72" s="67"/>
      <c r="M72" s="67"/>
      <c r="N72" s="417" t="str">
        <f t="shared" si="1"/>
        <v/>
      </c>
      <c r="O72" s="437" t="str">
        <f t="shared" si="0"/>
        <v/>
      </c>
      <c r="P72" s="436" t="str">
        <f>IF(OR($B72="",$C$6&lt;&gt;HKII!$L$6,HKII!$N72=""),"",HKII!$N72)</f>
        <v/>
      </c>
      <c r="Q72" s="436" t="str">
        <f t="shared" si="2"/>
        <v/>
      </c>
    </row>
    <row r="73" spans="1:17" ht="18" customHeight="1">
      <c r="A73" s="364" t="str">
        <f>IF(OR($C$6="",$I$6="",$L$6=""),"",IF($B73="","",SUBTOTAL(3,$B$11:B73)))</f>
        <v/>
      </c>
      <c r="B73" s="426" t="str">
        <f>IF(OR($C$6="",$I$6="",$L$6=""),"",IF(HKII!$B73="","",HKII!$B73))</f>
        <v/>
      </c>
      <c r="C73" s="45" t="str">
        <f>IF(OR($C$6="",$I$6="",$L$6=""),"",IF(HKII!$C73="","",HKII!$C73))</f>
        <v/>
      </c>
      <c r="D73" s="46" t="str">
        <f>IF(OR($C$6="",$I$6="",$L$6=""),"",IF(HKII!$D73="","",HKII!$D73))</f>
        <v/>
      </c>
      <c r="E73" s="67"/>
      <c r="F73" s="67"/>
      <c r="G73" s="67"/>
      <c r="H73" s="67"/>
      <c r="I73" s="67"/>
      <c r="J73" s="67"/>
      <c r="K73" s="67"/>
      <c r="L73" s="67"/>
      <c r="M73" s="67"/>
      <c r="N73" s="417" t="str">
        <f t="shared" si="1"/>
        <v/>
      </c>
      <c r="O73" s="437" t="str">
        <f t="shared" si="0"/>
        <v/>
      </c>
      <c r="P73" s="436" t="str">
        <f>IF(OR($B73="",$C$6&lt;&gt;HKII!$L$6,HKII!$N73=""),"",HKII!$N73)</f>
        <v/>
      </c>
      <c r="Q73" s="436" t="str">
        <f t="shared" si="2"/>
        <v/>
      </c>
    </row>
    <row r="74" spans="1:17" ht="18" customHeight="1">
      <c r="A74" s="364" t="str">
        <f>IF(OR($C$6="",$I$6="",$L$6=""),"",IF($B74="","",SUBTOTAL(3,$B$11:B74)))</f>
        <v/>
      </c>
      <c r="B74" s="426" t="str">
        <f>IF(OR($C$6="",$I$6="",$L$6=""),"",IF(HKII!$B74="","",HKII!$B74))</f>
        <v/>
      </c>
      <c r="C74" s="45" t="str">
        <f>IF(OR($C$6="",$I$6="",$L$6=""),"",IF(HKII!$C74="","",HKII!$C74))</f>
        <v/>
      </c>
      <c r="D74" s="46" t="str">
        <f>IF(OR($C$6="",$I$6="",$L$6=""),"",IF(HKII!$D74="","",HKII!$D74))</f>
        <v/>
      </c>
      <c r="E74" s="67"/>
      <c r="F74" s="67"/>
      <c r="G74" s="67"/>
      <c r="H74" s="67"/>
      <c r="I74" s="67"/>
      <c r="J74" s="67"/>
      <c r="K74" s="67"/>
      <c r="L74" s="67"/>
      <c r="M74" s="67"/>
      <c r="N74" s="417" t="str">
        <f t="shared" si="1"/>
        <v/>
      </c>
      <c r="O74" s="437" t="str">
        <f t="shared" si="0"/>
        <v/>
      </c>
      <c r="P74" s="436" t="str">
        <f>IF(OR($B74="",$C$6&lt;&gt;HKII!$L$6,HKII!$N74=""),"",HKII!$N74)</f>
        <v/>
      </c>
      <c r="Q74" s="436" t="str">
        <f t="shared" si="2"/>
        <v/>
      </c>
    </row>
    <row r="75" spans="1:17" ht="18" customHeight="1">
      <c r="A75" s="364" t="str">
        <f>IF(OR($C$6="",$I$6="",$L$6=""),"",IF($B75="","",SUBTOTAL(3,$B$11:B75)))</f>
        <v/>
      </c>
      <c r="B75" s="426" t="str">
        <f>IF(OR($C$6="",$I$6="",$L$6=""),"",IF(HKII!$B75="","",HKII!$B75))</f>
        <v/>
      </c>
      <c r="C75" s="45" t="str">
        <f>IF(OR($C$6="",$I$6="",$L$6=""),"",IF(HKII!$C75="","",HKII!$C75))</f>
        <v/>
      </c>
      <c r="D75" s="46" t="str">
        <f>IF(OR($C$6="",$I$6="",$L$6=""),"",IF(HKII!$D75="","",HKII!$D75))</f>
        <v/>
      </c>
      <c r="E75" s="67"/>
      <c r="F75" s="67"/>
      <c r="G75" s="67"/>
      <c r="H75" s="67"/>
      <c r="I75" s="67"/>
      <c r="J75" s="67"/>
      <c r="K75" s="67"/>
      <c r="L75" s="67"/>
      <c r="M75" s="67"/>
      <c r="N75" s="417" t="str">
        <f t="shared" si="1"/>
        <v/>
      </c>
      <c r="O75" s="437" t="str">
        <f t="shared" ref="O75:O80" si="3">IF($B75="","",IF($N75="","KXL",IF($N75&lt;4,"Kém",IF($N75&lt;5.5,"TB Yếu",IF($N75&lt;7,"T.Bình",IF($N75&lt;8.5,"Khá","Giỏi"))))))</f>
        <v/>
      </c>
      <c r="P75" s="436" t="str">
        <f>IF(OR($B75="",$C$6&lt;&gt;HKII!$L$6,HKII!$N75=""),"",HKII!$N75)</f>
        <v/>
      </c>
      <c r="Q75" s="436" t="str">
        <f t="shared" si="2"/>
        <v/>
      </c>
    </row>
    <row r="76" spans="1:17" ht="18" customHeight="1">
      <c r="A76" s="364" t="str">
        <f>IF(OR($C$6="",$I$6="",$L$6=""),"",IF($B76="","",SUBTOTAL(3,$B$11:B76)))</f>
        <v/>
      </c>
      <c r="B76" s="426" t="str">
        <f>IF(OR($C$6="",$I$6="",$L$6=""),"",IF(HKII!$B76="","",HKII!$B76))</f>
        <v/>
      </c>
      <c r="C76" s="45" t="str">
        <f>IF(OR($C$6="",$I$6="",$L$6=""),"",IF(HKII!$C76="","",HKII!$C76))</f>
        <v/>
      </c>
      <c r="D76" s="46" t="str">
        <f>IF(OR($C$6="",$I$6="",$L$6=""),"",IF(HKII!$D76="","",HKII!$D76))</f>
        <v/>
      </c>
      <c r="E76" s="67"/>
      <c r="F76" s="67"/>
      <c r="G76" s="67"/>
      <c r="H76" s="67"/>
      <c r="I76" s="67"/>
      <c r="J76" s="67"/>
      <c r="K76" s="67"/>
      <c r="L76" s="67"/>
      <c r="M76" s="67"/>
      <c r="N76" s="417" t="str">
        <f>IF(B76="","",IF(ISNUMBER(E76)=TRUE,E76,IF(COUNT(F76:M76)=0,"",IF(COUNT(F76:K76)=0,ROUND(0.3*L76+0.5*M76,1),ROUND(0.2*(SUM(F76:K76)/COUNT(F76:K76))+0.3*L76+0.5*M76,1)))))</f>
        <v/>
      </c>
      <c r="O76" s="437" t="str">
        <f t="shared" si="3"/>
        <v/>
      </c>
      <c r="P76" s="436" t="str">
        <f>IF(OR($B76="",$C$6&lt;&gt;HKII!$L$6,HKII!$N76=""),"",HKII!$N76)</f>
        <v/>
      </c>
      <c r="Q76" s="436" t="str">
        <f>IF(OR(ISNUMBER($E76)=TRUE,$B76="",$P76=""),"",IF(COUNT($F76:$M76)=0,"",IF($M76&gt;=$P76,$N76,IF(COUNT($F76:$K76)=0,ROUND(0.3*$L76+0.5*$P76,1),ROUND(0.2*(SUM($F76:$K76)/COUNT($F76:$K76))+0.3*$L76+0.5*$P76,1)))))</f>
        <v/>
      </c>
    </row>
    <row r="77" spans="1:17" ht="18" customHeight="1">
      <c r="A77" s="364" t="str">
        <f>IF(OR($C$6="",$I$6="",$L$6=""),"",IF($B77="","",SUBTOTAL(3,$B$11:B77)))</f>
        <v/>
      </c>
      <c r="B77" s="426" t="str">
        <f>IF(OR($C$6="",$I$6="",$L$6=""),"",IF(HKII!$B77="","",HKII!$B77))</f>
        <v/>
      </c>
      <c r="C77" s="45" t="str">
        <f>IF(OR($C$6="",$I$6="",$L$6=""),"",IF(HKII!$C77="","",HKII!$C77))</f>
        <v/>
      </c>
      <c r="D77" s="46" t="str">
        <f>IF(OR($C$6="",$I$6="",$L$6=""),"",IF(HKII!$D77="","",HKII!$D77))</f>
        <v/>
      </c>
      <c r="E77" s="67"/>
      <c r="F77" s="67"/>
      <c r="G77" s="67"/>
      <c r="H77" s="67"/>
      <c r="I77" s="67"/>
      <c r="J77" s="67"/>
      <c r="K77" s="67"/>
      <c r="L77" s="67"/>
      <c r="M77" s="67"/>
      <c r="N77" s="417" t="str">
        <f>IF(B77="","",IF(ISNUMBER(E77)=TRUE,E77,IF(COUNT(F77:M77)=0,"",IF(COUNT(F77:K77)=0,ROUND(0.3*L77+0.5*M77,1),ROUND(0.2*(SUM(F77:K77)/COUNT(F77:K77))+0.3*L77+0.5*M77,1)))))</f>
        <v/>
      </c>
      <c r="O77" s="437" t="str">
        <f t="shared" si="3"/>
        <v/>
      </c>
      <c r="P77" s="436" t="str">
        <f>IF(OR($B77="",$C$6&lt;&gt;HKII!$L$6,HKII!$N77=""),"",HKII!$N77)</f>
        <v/>
      </c>
      <c r="Q77" s="436" t="str">
        <f>IF(OR(ISNUMBER($E77)=TRUE,$B77="",$P77=""),"",IF(COUNT($F77:$M77)=0,"",IF($M77&gt;=$P77,$N77,IF(COUNT($F77:$K77)=0,ROUND(0.3*$L77+0.5*$P77,1),ROUND(0.2*(SUM($F77:$K77)/COUNT($F77:$K77))+0.3*$L77+0.5*$P77,1)))))</f>
        <v/>
      </c>
    </row>
    <row r="78" spans="1:17" ht="18" customHeight="1">
      <c r="A78" s="364" t="str">
        <f>IF(OR($C$6="",$I$6="",$L$6=""),"",IF($B78="","",SUBTOTAL(3,$B$11:B78)))</f>
        <v/>
      </c>
      <c r="B78" s="426" t="str">
        <f>IF(OR($C$6="",$I$6="",$L$6=""),"",IF(HKII!$B78="","",HKII!$B78))</f>
        <v/>
      </c>
      <c r="C78" s="45" t="str">
        <f>IF(OR($C$6="",$I$6="",$L$6=""),"",IF(HKII!$C78="","",HKII!$C78))</f>
        <v/>
      </c>
      <c r="D78" s="46" t="str">
        <f>IF(OR($C$6="",$I$6="",$L$6=""),"",IF(HKII!$D78="","",HKII!$D78))</f>
        <v/>
      </c>
      <c r="E78" s="67"/>
      <c r="F78" s="67"/>
      <c r="G78" s="67"/>
      <c r="H78" s="67"/>
      <c r="I78" s="67"/>
      <c r="J78" s="67"/>
      <c r="K78" s="67"/>
      <c r="L78" s="67"/>
      <c r="M78" s="67"/>
      <c r="N78" s="417" t="str">
        <f>IF(B78="","",IF(ISNUMBER(E78)=TRUE,E78,IF(COUNT(F78:M78)=0,"",IF(COUNT(F78:K78)=0,ROUND(0.3*L78+0.5*M78,1),ROUND(0.2*(SUM(F78:K78)/COUNT(F78:K78))+0.3*L78+0.5*M78,1)))))</f>
        <v/>
      </c>
      <c r="O78" s="437" t="str">
        <f t="shared" si="3"/>
        <v/>
      </c>
      <c r="P78" s="436" t="str">
        <f>IF(OR($B78="",$C$6&lt;&gt;HKII!$L$6,HKII!$N78=""),"",HKII!$N78)</f>
        <v/>
      </c>
      <c r="Q78" s="436" t="str">
        <f>IF(OR(ISNUMBER($E78)=TRUE,$B78="",$P78=""),"",IF(COUNT($F78:$M78)=0,"",IF($M78&gt;=$P78,$N78,IF(COUNT($F78:$K78)=0,ROUND(0.3*$L78+0.5*$P78,1),ROUND(0.2*(SUM($F78:$K78)/COUNT($F78:$K78))+0.3*$L78+0.5*$P78,1)))))</f>
        <v/>
      </c>
    </row>
    <row r="79" spans="1:17" ht="18" customHeight="1">
      <c r="A79" s="364" t="str">
        <f>IF(OR($C$6="",$I$6="",$L$6=""),"",IF($B79="","",SUBTOTAL(3,$B$11:B79)))</f>
        <v/>
      </c>
      <c r="B79" s="426" t="str">
        <f>IF(OR($C$6="",$I$6="",$L$6=""),"",IF(HKII!$B79="","",HKII!$B79))</f>
        <v/>
      </c>
      <c r="C79" s="45" t="str">
        <f>IF(OR($C$6="",$I$6="",$L$6=""),"",IF(HKII!$C79="","",HKII!$C79))</f>
        <v/>
      </c>
      <c r="D79" s="46" t="str">
        <f>IF(OR($C$6="",$I$6="",$L$6=""),"",IF(HKII!$D79="","",HKII!$D79))</f>
        <v/>
      </c>
      <c r="E79" s="67"/>
      <c r="F79" s="67"/>
      <c r="G79" s="67"/>
      <c r="H79" s="67"/>
      <c r="I79" s="67"/>
      <c r="J79" s="67"/>
      <c r="K79" s="67"/>
      <c r="L79" s="67"/>
      <c r="M79" s="67"/>
      <c r="N79" s="417" t="str">
        <f>IF(B79="","",IF(ISNUMBER(E79)=TRUE,E79,IF(COUNT(F79:M79)=0,"",IF(COUNT(F79:K79)=0,ROUND(0.3*L79+0.5*M79,1),ROUND(0.2*(SUM(F79:K79)/COUNT(F79:K79))+0.3*L79+0.5*M79,1)))))</f>
        <v/>
      </c>
      <c r="O79" s="437" t="str">
        <f t="shared" si="3"/>
        <v/>
      </c>
      <c r="P79" s="436" t="str">
        <f>IF(OR($B79="",$C$6&lt;&gt;HKII!$L$6,HKII!$N79=""),"",HKII!$N79)</f>
        <v/>
      </c>
      <c r="Q79" s="436" t="str">
        <f>IF(OR(ISNUMBER($E79)=TRUE,$B79="",$P79=""),"",IF(COUNT($F79:$M79)=0,"",IF($M79&gt;=$P79,$N79,IF(COUNT($F79:$K79)=0,ROUND(0.3*$L79+0.5*$P79,1),ROUND(0.2*(SUM($F79:$K79)/COUNT($F79:$K79))+0.3*$L79+0.5*$P79,1)))))</f>
        <v/>
      </c>
    </row>
    <row r="80" spans="1:17" ht="18" customHeight="1">
      <c r="A80" s="364" t="str">
        <f>IF(OR($C$6="",$I$6="",$L$6=""),"",IF($B80="","",SUBTOTAL(3,$B$11:B80)))</f>
        <v/>
      </c>
      <c r="B80" s="426" t="str">
        <f>IF(OR($C$6="",$I$6="",$L$6=""),"",IF(HKII!$B80="","",HKII!$B80))</f>
        <v/>
      </c>
      <c r="C80" s="45" t="str">
        <f>IF(OR($C$6="",$I$6="",$L$6=""),"",IF(HKII!$C80="","",HKII!$C80))</f>
        <v/>
      </c>
      <c r="D80" s="46" t="str">
        <f>IF(OR($C$6="",$I$6="",$L$6=""),"",IF(HKII!$D80="","",HKII!$D80))</f>
        <v/>
      </c>
      <c r="E80" s="67"/>
      <c r="F80" s="67"/>
      <c r="G80" s="67"/>
      <c r="H80" s="67"/>
      <c r="I80" s="67"/>
      <c r="J80" s="67"/>
      <c r="K80" s="67"/>
      <c r="L80" s="67"/>
      <c r="M80" s="67"/>
      <c r="N80" s="417" t="str">
        <f>IF(B80="","",IF(ISNUMBER(E80)=TRUE,E80,IF(COUNT(F80:M80)=0,"",IF(COUNT(F80:K80)=0,ROUND(0.3*L80+0.5*M80,1),ROUND(0.2*(SUM(F80:K80)/COUNT(F80:K80))+0.3*L80+0.5*M80,1)))))</f>
        <v/>
      </c>
      <c r="O80" s="437" t="str">
        <f t="shared" si="3"/>
        <v/>
      </c>
      <c r="P80" s="436" t="str">
        <f>IF(OR($B80="",$C$6&lt;&gt;HKII!$L$6,HKII!$N80=""),"",HKII!$N80)</f>
        <v/>
      </c>
      <c r="Q80" s="436" t="str">
        <f>IF(OR(ISNUMBER($E80)=TRUE,$B80="",$P80=""),"",IF(COUNT($F80:$M80)=0,"",IF($M80&gt;=$P80,$N80,IF(COUNT($F80:$K80)=0,ROUND(0.3*$L80+0.5*$P80,1),ROUND(0.2*(SUM($F80:$K80)/COUNT($F80:$K80))+0.3*$L80+0.5*$P80,1)))))</f>
        <v/>
      </c>
    </row>
    <row r="81" spans="1:17" s="421" customFormat="1" ht="16.5" customHeight="1">
      <c r="A81" s="1183" t="s">
        <v>1632</v>
      </c>
      <c r="B81" s="1183"/>
      <c r="C81" s="1183"/>
      <c r="D81" s="1183"/>
      <c r="E81" s="1183"/>
      <c r="F81" s="1183"/>
      <c r="G81" s="1183"/>
      <c r="H81" s="1183"/>
      <c r="I81" s="1183"/>
      <c r="J81" s="1183"/>
      <c r="K81" s="1183"/>
      <c r="L81" s="1183"/>
      <c r="M81" s="1183"/>
      <c r="N81" s="1183"/>
      <c r="O81" s="440"/>
      <c r="P81" s="105"/>
      <c r="Q81" s="105"/>
    </row>
    <row r="82" spans="1:17" s="421" customFormat="1" ht="14.25" customHeight="1">
      <c r="A82" s="411"/>
      <c r="B82" s="1181" t="str">
        <f>"Tổng danh sách có"</f>
        <v>Tổng danh sách có</v>
      </c>
      <c r="C82" s="1181"/>
      <c r="D82" s="1181"/>
      <c r="E82" s="1181"/>
      <c r="F82" s="430" t="str">
        <f>": "&amp;MAX($A$11:$A$80)&amp;" SV"</f>
        <v>: 50 SV</v>
      </c>
      <c r="K82" s="422"/>
      <c r="L82" s="422"/>
      <c r="M82" s="422"/>
      <c r="N82" s="422"/>
      <c r="O82" s="422"/>
      <c r="P82" s="105"/>
      <c r="Q82" s="105"/>
    </row>
    <row r="83" spans="1:17" s="421" customFormat="1">
      <c r="A83" s="423"/>
      <c r="B83" s="1173" t="str">
        <f>"Tổng số SV có điểm Giỏi từ 8,5 đ đến 10 đ"</f>
        <v>Tổng số SV có điểm Giỏi từ 8,5 đ đến 10 đ</v>
      </c>
      <c r="C83" s="1173"/>
      <c r="D83" s="1173"/>
      <c r="E83" s="1173"/>
      <c r="F83" s="428" t="str">
        <f>": "&amp;COUNTIF($O$11:$O$80,"Giỏi")&amp;" SV"</f>
        <v>: 0 SV</v>
      </c>
      <c r="H83" s="428" t="str">
        <f>IF($B11="","","("&amp;ROUND(COUNTIF($O$11:$O$80,"Giỏi")*100/MAX($A$11:$A$80),2)&amp;"%" &amp;")")</f>
        <v>(0%)</v>
      </c>
      <c r="I83" s="428"/>
      <c r="J83" s="428"/>
      <c r="K83" s="1175" t="str">
        <f>IF($B11="","","Tổng số SV có điểm &gt;= 4 đ : "&amp;COUNTIF($N11:$N80,"&gt;=4")&amp;" SV"&amp;" ("&amp;ROUND(COUNTIF($N11:$N80,"&gt;=4")*100/MAX($A$11:$A$80),2)&amp;"%" &amp;")")</f>
        <v>Tổng số SV có điểm &gt;= 4 đ : 43 SV (86%)</v>
      </c>
      <c r="L83" s="1175"/>
      <c r="M83" s="1175"/>
      <c r="N83" s="1175"/>
      <c r="O83" s="368"/>
      <c r="P83" s="105"/>
      <c r="Q83" s="105"/>
    </row>
    <row r="84" spans="1:17" s="421" customFormat="1">
      <c r="A84" s="423"/>
      <c r="B84" s="1173" t="str">
        <f>"Tổng số SV có điểm Khá từ 7 đ đến &lt;8,5 đ"</f>
        <v>Tổng số SV có điểm Khá từ 7 đ đến &lt;8,5 đ</v>
      </c>
      <c r="C84" s="1173"/>
      <c r="D84" s="1173"/>
      <c r="E84" s="1173"/>
      <c r="F84" s="428" t="str">
        <f>": "&amp;COUNTIF($O$11:$O$80,"Khá")&amp;" SV"</f>
        <v>: 0 SV</v>
      </c>
      <c r="H84" s="428" t="str">
        <f>IF($B11="","","("&amp;ROUND(COUNTIF($O$11:$O$80,"Khá")*100/MAX($A$11:$A$80),2)&amp;"%" &amp;")")</f>
        <v>(0%)</v>
      </c>
      <c r="I84" s="428"/>
      <c r="J84" s="428"/>
      <c r="K84" s="1175"/>
      <c r="L84" s="1175"/>
      <c r="M84" s="1175"/>
      <c r="N84" s="1175"/>
      <c r="O84" s="368"/>
      <c r="P84" s="105"/>
      <c r="Q84" s="105"/>
    </row>
    <row r="85" spans="1:17" s="421" customFormat="1">
      <c r="A85" s="423"/>
      <c r="B85" s="1173" t="str">
        <f>"Tổng số SV có điểm Trung bình từ 5,5 đ đến &lt;7 đ"</f>
        <v>Tổng số SV có điểm Trung bình từ 5,5 đ đến &lt;7 đ</v>
      </c>
      <c r="C85" s="1173"/>
      <c r="D85" s="1173"/>
      <c r="E85" s="1173"/>
      <c r="F85" s="428" t="str">
        <f>": "&amp;COUNTIF($O$11:$O$80,"T.Bình")&amp;" SV"</f>
        <v>: 24 SV</v>
      </c>
      <c r="H85" s="428" t="str">
        <f>IF($B11="","","("&amp;ROUND(COUNTIF($O$11:$O$80,"T.Bình")*100/MAX($A$11:$A$80),2)&amp;"%" &amp;")")</f>
        <v>(48%)</v>
      </c>
      <c r="I85" s="428"/>
      <c r="J85" s="428"/>
      <c r="K85" s="1175"/>
      <c r="L85" s="1175"/>
      <c r="M85" s="1175"/>
      <c r="N85" s="1175"/>
      <c r="O85" s="368"/>
      <c r="P85" s="105"/>
      <c r="Q85" s="105"/>
    </row>
    <row r="86" spans="1:17" s="421" customFormat="1" ht="12.75" customHeight="1">
      <c r="A86" s="423"/>
      <c r="B86" s="1173" t="str">
        <f>"Tổng số SV có điểm Trung bình yếu từ 4 đ đến &lt;5,5 đ"</f>
        <v>Tổng số SV có điểm Trung bình yếu từ 4 đ đến &lt;5,5 đ</v>
      </c>
      <c r="C86" s="1173"/>
      <c r="D86" s="1173"/>
      <c r="E86" s="1173"/>
      <c r="F86" s="428" t="str">
        <f>": "&amp;COUNTIF($O$11:$O$80,"TB Yếu")&amp;" SV"</f>
        <v>: 19 SV</v>
      </c>
      <c r="H86" s="428" t="str">
        <f>IF($B11="","","("&amp;ROUND(COUNTIF($O$11:$O$80,"TB Yếu")*100/MAX($A$11:$A$80),2)&amp;"%" &amp;")")</f>
        <v>(38%)</v>
      </c>
      <c r="I86" s="428"/>
      <c r="J86" s="428"/>
      <c r="K86" s="1174" t="str">
        <f>IF($B11="","","Tổng số SV có điểm &lt; 4 đ : "&amp;COUNTIF($N11:$N80,"&lt;4")&amp;" SV"&amp;" ("&amp;ROUND(COUNTIF($N11:$N80,"&lt;4")*100/MAX($A$11:$A$80),2)&amp;"%" &amp;")")</f>
        <v>Tổng số SV có điểm &lt; 4 đ : 7 SV (14%)</v>
      </c>
      <c r="L86" s="1174"/>
      <c r="M86" s="1174"/>
      <c r="N86" s="1174"/>
      <c r="O86" s="438"/>
      <c r="P86" s="105"/>
      <c r="Q86" s="105"/>
    </row>
    <row r="87" spans="1:17" s="421" customFormat="1">
      <c r="A87" s="423"/>
      <c r="B87" s="1173" t="str">
        <f>"Tổng số SV có điểm kém &lt;4 đ"</f>
        <v>Tổng số SV có điểm kém &lt;4 đ</v>
      </c>
      <c r="C87" s="1173"/>
      <c r="D87" s="1173"/>
      <c r="E87" s="1173"/>
      <c r="F87" s="428" t="str">
        <f>": "&amp;COUNTIF($O$11:$O$80,"Kém")&amp;" SV"</f>
        <v>: 7 SV</v>
      </c>
      <c r="H87" s="428" t="str">
        <f>IF($B11="","","("&amp;ROUND(COUNTIF($O$11:$O$80,"Kém")*100/MAX($A$11:$A$80),2)&amp;"%"&amp;")")</f>
        <v>(14%)</v>
      </c>
      <c r="I87" s="428"/>
      <c r="J87" s="428"/>
      <c r="K87" s="1174"/>
      <c r="L87" s="1174"/>
      <c r="M87" s="1174"/>
      <c r="N87" s="1174"/>
      <c r="O87" s="438"/>
      <c r="P87" s="105"/>
      <c r="Q87" s="105"/>
    </row>
    <row r="88" spans="1:17" s="421" customFormat="1" ht="12.75" customHeight="1">
      <c r="A88" s="423"/>
      <c r="B88" s="1173" t="str">
        <f>"Tổng số SV không xếp loại vì chưa đủ điều kiện"</f>
        <v>Tổng số SV không xếp loại vì chưa đủ điều kiện</v>
      </c>
      <c r="C88" s="1173"/>
      <c r="D88" s="1173"/>
      <c r="E88" s="1173"/>
      <c r="F88" s="428" t="str">
        <f>": "&amp;COUNTIF($O$11:$O$80,"KXL")&amp;" SV"</f>
        <v>: 0 SV</v>
      </c>
      <c r="H88" s="428" t="str">
        <f>IF($B11="","","("&amp;ROUND(COUNTIF($O$11:$O$80,"KXL")*100/MAX($A$11:$A$80),2)&amp;"%"&amp;")")</f>
        <v>(0%)</v>
      </c>
      <c r="I88" s="428"/>
      <c r="J88" s="428"/>
      <c r="K88" s="1174"/>
      <c r="L88" s="1174"/>
      <c r="M88" s="1174"/>
      <c r="N88" s="1174"/>
      <c r="O88" s="438"/>
      <c r="P88" s="105"/>
      <c r="Q88" s="105"/>
    </row>
    <row r="89" spans="1:17" ht="15.75">
      <c r="B89" s="424"/>
      <c r="C89" s="424"/>
      <c r="D89" s="424"/>
      <c r="E89" s="424"/>
      <c r="F89" s="424"/>
      <c r="G89" s="424"/>
      <c r="H89" s="424"/>
      <c r="I89" s="424"/>
      <c r="J89" s="424"/>
      <c r="K89" s="424"/>
      <c r="L89" s="424"/>
      <c r="M89" s="424"/>
      <c r="N89" s="424"/>
    </row>
    <row r="90" spans="1:17" ht="15.75" customHeight="1">
      <c r="A90" s="1167" t="s">
        <v>195</v>
      </c>
      <c r="B90" s="1167"/>
      <c r="C90" s="1167"/>
      <c r="E90" s="439" t="s">
        <v>265</v>
      </c>
      <c r="F90" s="439"/>
      <c r="G90" s="439"/>
      <c r="H90" s="413"/>
      <c r="I90" s="413"/>
      <c r="J90" s="1167" t="s">
        <v>266</v>
      </c>
      <c r="K90" s="1167"/>
      <c r="L90" s="1167"/>
      <c r="M90" s="1167"/>
      <c r="N90" s="1167"/>
      <c r="O90" s="1167"/>
    </row>
    <row r="91" spans="1:17">
      <c r="A91" s="1172"/>
      <c r="B91" s="1172"/>
      <c r="C91" s="1172"/>
      <c r="D91" s="425"/>
      <c r="E91" s="425"/>
      <c r="F91" s="425"/>
      <c r="G91" s="425"/>
      <c r="H91" s="425"/>
      <c r="I91" s="425"/>
      <c r="J91" s="425"/>
      <c r="K91" s="425"/>
      <c r="L91" s="1184"/>
      <c r="M91" s="1184"/>
      <c r="N91" s="1184"/>
      <c r="O91" s="1184"/>
    </row>
  </sheetData>
  <sheetProtection sheet="1" formatCells="0" formatColumns="0" formatRows="0" autoFilter="0"/>
  <dataConsolidate/>
  <mergeCells count="43">
    <mergeCell ref="A91:C91"/>
    <mergeCell ref="L91:O91"/>
    <mergeCell ref="K86:N88"/>
    <mergeCell ref="A90:C90"/>
    <mergeCell ref="B88:E88"/>
    <mergeCell ref="B86:E86"/>
    <mergeCell ref="B87:E87"/>
    <mergeCell ref="B83:E83"/>
    <mergeCell ref="J90:O90"/>
    <mergeCell ref="P8:P9"/>
    <mergeCell ref="K83:N85"/>
    <mergeCell ref="A81:N81"/>
    <mergeCell ref="A8:A10"/>
    <mergeCell ref="B84:E84"/>
    <mergeCell ref="B85:E85"/>
    <mergeCell ref="B82:E82"/>
    <mergeCell ref="J8:J9"/>
    <mergeCell ref="B8:B10"/>
    <mergeCell ref="G8:G9"/>
    <mergeCell ref="H8:H9"/>
    <mergeCell ref="C8:D10"/>
    <mergeCell ref="E8:E10"/>
    <mergeCell ref="F8:F9"/>
    <mergeCell ref="Q8:Q10"/>
    <mergeCell ref="K8:K9"/>
    <mergeCell ref="L8:L9"/>
    <mergeCell ref="O8:O10"/>
    <mergeCell ref="F10:K10"/>
    <mergeCell ref="I8:I9"/>
    <mergeCell ref="M8:M9"/>
    <mergeCell ref="N8:N10"/>
    <mergeCell ref="J7:L7"/>
    <mergeCell ref="D7:E7"/>
    <mergeCell ref="A6:B6"/>
    <mergeCell ref="G6:H6"/>
    <mergeCell ref="C6:F6"/>
    <mergeCell ref="L6:M6"/>
    <mergeCell ref="H7:I7"/>
    <mergeCell ref="A3:F3"/>
    <mergeCell ref="A2:F2"/>
    <mergeCell ref="A1:F1"/>
    <mergeCell ref="A4:N4"/>
    <mergeCell ref="A5:O5"/>
  </mergeCells>
  <phoneticPr fontId="11" type="noConversion"/>
  <conditionalFormatting sqref="N11:N80">
    <cfRule type="cellIs" dxfId="16" priority="1" stopIfTrue="1" operator="lessThan">
      <formula>4</formula>
    </cfRule>
  </conditionalFormatting>
  <dataValidations count="3">
    <dataValidation type="decimal" allowBlank="1" showInputMessage="1" showErrorMessage="1" errorTitle="Nhap sai" error="Hãy nhập lại&#10;0 ≤ Điểm ≤ 10" sqref="M11:M80">
      <formula1>0</formula1>
      <formula2>10</formula2>
    </dataValidation>
    <dataValidation type="whole" allowBlank="1" showInputMessage="1" showErrorMessage="1" errorTitle="Nhap sai" error="Hãy nhập lại&#10;0 ≤ Điểm ≤ 10" sqref="K56:L76 F11:L55 F56:I76 F77:L80">
      <formula1>0</formula1>
      <formula2>10</formula2>
    </dataValidation>
    <dataValidation type="decimal" allowBlank="1" showInputMessage="1" showErrorMessage="1" sqref="J56:J76">
      <formula1>0</formula1>
      <formula2>10</formula2>
    </dataValidation>
  </dataValidations>
  <printOptions horizontalCentered="1"/>
  <pageMargins left="0.5" right="0" top="0.25" bottom="0.32" header="0.25" footer="0.25"/>
  <pageSetup paperSize="9" scale="85" orientation="portrait" horizontalDpi="1200" verticalDpi="1200" r:id="rId1"/>
  <headerFooter alignWithMargins="0"/>
</worksheet>
</file>

<file path=xl/worksheets/sheet11.xml><?xml version="1.0" encoding="utf-8"?>
<worksheet xmlns="http://schemas.openxmlformats.org/spreadsheetml/2006/main" xmlns:r="http://schemas.openxmlformats.org/officeDocument/2006/relationships">
  <sheetPr codeName="Sheet9"/>
  <dimension ref="A1:Q90"/>
  <sheetViews>
    <sheetView topLeftCell="A55" workbookViewId="0">
      <selection activeCell="E11" sqref="E11:M60"/>
    </sheetView>
  </sheetViews>
  <sheetFormatPr defaultRowHeight="12.75"/>
  <cols>
    <col min="1" max="1" width="3.85546875" style="411" bestFit="1" customWidth="1"/>
    <col min="2" max="2" width="10.7109375" style="411" customWidth="1"/>
    <col min="3" max="3" width="18.85546875" style="411" bestFit="1" customWidth="1"/>
    <col min="4" max="4" width="7.5703125" style="411" bestFit="1" customWidth="1"/>
    <col min="5" max="5" width="6" style="411" bestFit="1" customWidth="1"/>
    <col min="6" max="12" width="6.7109375" style="411" customWidth="1"/>
    <col min="13" max="13" width="8.7109375" style="411" customWidth="1"/>
    <col min="14" max="14" width="6.7109375" style="411" customWidth="1"/>
    <col min="15" max="15" width="8.5703125" style="411" hidden="1" customWidth="1"/>
    <col min="16" max="17" width="6.28515625" style="411" hidden="1" customWidth="1"/>
    <col min="18" max="16384" width="9.140625" style="411"/>
  </cols>
  <sheetData>
    <row r="1" spans="1:17" ht="15.75">
      <c r="A1" s="452" t="s">
        <v>1634</v>
      </c>
      <c r="B1" s="415"/>
      <c r="C1" s="415"/>
      <c r="D1" s="415"/>
      <c r="E1" s="415"/>
      <c r="G1" s="443" t="s">
        <v>257</v>
      </c>
      <c r="H1" s="429"/>
      <c r="I1" s="429"/>
      <c r="J1" s="429"/>
      <c r="K1" s="429"/>
      <c r="L1" s="429"/>
      <c r="M1" s="431"/>
      <c r="N1" s="422"/>
      <c r="O1" s="422"/>
      <c r="P1" s="422"/>
    </row>
    <row r="2" spans="1:17" ht="15.75">
      <c r="A2" s="433" t="s">
        <v>1635</v>
      </c>
      <c r="B2" s="433"/>
      <c r="C2" s="433"/>
      <c r="D2" s="433"/>
      <c r="E2" s="433"/>
      <c r="G2" s="443" t="s">
        <v>258</v>
      </c>
      <c r="H2" s="429"/>
      <c r="I2" s="429"/>
      <c r="J2" s="429"/>
      <c r="K2" s="429"/>
      <c r="L2" s="429"/>
      <c r="M2" s="431"/>
      <c r="N2" s="422"/>
      <c r="O2" s="422"/>
      <c r="P2" s="422"/>
    </row>
    <row r="3" spans="1:17" ht="19.5" customHeight="1">
      <c r="A3" s="1164" t="s">
        <v>259</v>
      </c>
      <c r="B3" s="1164"/>
      <c r="C3" s="1164"/>
      <c r="D3" s="1164"/>
      <c r="E3" s="1164"/>
      <c r="F3" s="432"/>
      <c r="G3" s="432"/>
      <c r="I3" s="444" t="s">
        <v>259</v>
      </c>
      <c r="J3" s="432"/>
      <c r="K3" s="432"/>
      <c r="L3" s="432"/>
      <c r="M3" s="412"/>
      <c r="N3" s="422"/>
      <c r="O3" s="422"/>
      <c r="P3" s="422"/>
    </row>
    <row r="4" spans="1:17" ht="21.75" customHeight="1">
      <c r="A4" s="1166" t="s">
        <v>260</v>
      </c>
      <c r="B4" s="1166"/>
      <c r="C4" s="1166"/>
      <c r="D4" s="1166"/>
      <c r="E4" s="1166"/>
      <c r="F4" s="1166"/>
      <c r="G4" s="1166"/>
      <c r="H4" s="1166"/>
      <c r="I4" s="1166"/>
      <c r="J4" s="1166"/>
      <c r="K4" s="1166"/>
      <c r="L4" s="1166"/>
      <c r="M4" s="1166"/>
      <c r="N4" s="1166"/>
    </row>
    <row r="5" spans="1:17" ht="9.75" customHeight="1">
      <c r="A5" s="1166"/>
      <c r="B5" s="1166"/>
      <c r="C5" s="1166"/>
      <c r="D5" s="1166"/>
      <c r="E5" s="1166"/>
      <c r="F5" s="1166"/>
      <c r="G5" s="1166"/>
      <c r="H5" s="1166"/>
      <c r="I5" s="1166"/>
      <c r="J5" s="1166"/>
      <c r="K5" s="1166"/>
      <c r="L5" s="1166"/>
    </row>
    <row r="6" spans="1:17" s="414" customFormat="1" ht="18" customHeight="1">
      <c r="A6" s="1186" t="s">
        <v>261</v>
      </c>
      <c r="B6" s="1186"/>
      <c r="C6" s="1168" t="str">
        <f>IF($L$6="","",IF(VLOOKUP($L$6,'LOP-MON'!$B$2:$L$43,4,FALSE)=0,"",VLOOKUP($L$6,'LOP-MON'!$B$2:$L$43,4,FALSE)))</f>
        <v xml:space="preserve">Phương pháp nghiên cứu khoa học </v>
      </c>
      <c r="D6" s="1168"/>
      <c r="E6" s="1168"/>
      <c r="F6" s="1168"/>
      <c r="G6" s="1185" t="s">
        <v>280</v>
      </c>
      <c r="H6" s="1185"/>
      <c r="I6" s="467">
        <f>IF(L6="","",IF(VLOOKUP(CONCATENATE("TC",MID(L6,1,4),MID(L6,6,3)),'LOP-MON'!$B$2:$L$43,4,FALSE)=0,"",VLOOKUP(CONCATENATE("TC",MID(L6,1,4),MID(L6,6,3)),'LOP-MON'!$B$2:$L$43,4,FALSE)))</f>
        <v>2</v>
      </c>
      <c r="K6" s="38" t="s">
        <v>192</v>
      </c>
      <c r="L6" s="1168" t="str">
        <f>HKII!$D$3</f>
        <v>13CĐ-Đ1</v>
      </c>
      <c r="M6" s="1168"/>
    </row>
    <row r="7" spans="1:17" s="415" customFormat="1" ht="18" customHeight="1">
      <c r="C7" s="416" t="s">
        <v>262</v>
      </c>
      <c r="D7" s="1165" t="s">
        <v>182</v>
      </c>
      <c r="E7" s="1165"/>
      <c r="G7" s="453"/>
      <c r="H7" s="1165" t="s">
        <v>263</v>
      </c>
      <c r="I7" s="1165"/>
      <c r="J7" s="1165" t="s">
        <v>1633</v>
      </c>
      <c r="K7" s="1165"/>
      <c r="L7" s="1165"/>
      <c r="N7" s="38"/>
      <c r="O7" s="38"/>
    </row>
    <row r="8" spans="1:17" s="414" customFormat="1" ht="15" customHeight="1">
      <c r="A8" s="1176" t="s">
        <v>264</v>
      </c>
      <c r="B8" s="1176" t="s">
        <v>193</v>
      </c>
      <c r="C8" s="1176" t="s">
        <v>194</v>
      </c>
      <c r="D8" s="1177"/>
      <c r="E8" s="1176" t="s">
        <v>268</v>
      </c>
      <c r="F8" s="1170" t="s">
        <v>270</v>
      </c>
      <c r="G8" s="1170" t="s">
        <v>271</v>
      </c>
      <c r="H8" s="1170" t="s">
        <v>272</v>
      </c>
      <c r="I8" s="1170" t="s">
        <v>273</v>
      </c>
      <c r="J8" s="1170" t="s">
        <v>274</v>
      </c>
      <c r="K8" s="1170" t="s">
        <v>275</v>
      </c>
      <c r="L8" s="1170" t="s">
        <v>276</v>
      </c>
      <c r="M8" s="1170" t="s">
        <v>277</v>
      </c>
      <c r="N8" s="1170" t="s">
        <v>269</v>
      </c>
      <c r="O8" s="1171" t="s">
        <v>267</v>
      </c>
      <c r="P8" s="1171" t="s">
        <v>278</v>
      </c>
      <c r="Q8" s="1171" t="s">
        <v>279</v>
      </c>
    </row>
    <row r="9" spans="1:17" s="43" customFormat="1" ht="28.5" customHeight="1">
      <c r="A9" s="1176"/>
      <c r="B9" s="1176"/>
      <c r="C9" s="1176"/>
      <c r="D9" s="1177"/>
      <c r="E9" s="1176"/>
      <c r="F9" s="1170"/>
      <c r="G9" s="1170"/>
      <c r="H9" s="1170"/>
      <c r="I9" s="1170"/>
      <c r="J9" s="1170"/>
      <c r="K9" s="1170"/>
      <c r="L9" s="1170"/>
      <c r="M9" s="1170"/>
      <c r="N9" s="1170"/>
      <c r="O9" s="1171"/>
      <c r="P9" s="1171"/>
      <c r="Q9" s="1171"/>
    </row>
    <row r="10" spans="1:17" s="43" customFormat="1" ht="15.75">
      <c r="A10" s="1176"/>
      <c r="B10" s="1176"/>
      <c r="C10" s="1176"/>
      <c r="D10" s="1177"/>
      <c r="E10" s="1176"/>
      <c r="F10" s="1178">
        <v>0.2</v>
      </c>
      <c r="G10" s="1170"/>
      <c r="H10" s="1170"/>
      <c r="I10" s="1170"/>
      <c r="J10" s="1170"/>
      <c r="K10" s="1170"/>
      <c r="L10" s="6">
        <v>0.3</v>
      </c>
      <c r="M10" s="6">
        <v>0.5</v>
      </c>
      <c r="N10" s="1170"/>
      <c r="O10" s="1171"/>
      <c r="P10" s="441">
        <v>0.5</v>
      </c>
      <c r="Q10" s="1171"/>
    </row>
    <row r="11" spans="1:17" ht="18" customHeight="1">
      <c r="A11" s="364">
        <f>IF(OR($C$6="",$I$6="",$L$6=""),"",IF($B11="","",SUBTOTAL(3,$B$11:B11)))</f>
        <v>1</v>
      </c>
      <c r="B11" s="426" t="str">
        <f>IF(OR($C$6="",$I$6="",$L$6=""),"",IF(HKII!$B11="","",HKII!$B11))</f>
        <v>13D301Đ001</v>
      </c>
      <c r="C11" s="45" t="str">
        <f>IF(OR($C$6="",$I$6=""),"",IF(HKII!$C11="","",HKII!$C11))</f>
        <v>Lương Hoàng Thuận</v>
      </c>
      <c r="D11" s="46" t="str">
        <f>IF(OR($C$6="",$I$6=""),"",IF(HKII!$D11="","",HKII!$D11))</f>
        <v>An</v>
      </c>
      <c r="E11" s="791"/>
      <c r="F11" s="792">
        <v>8</v>
      </c>
      <c r="G11" s="792">
        <v>8</v>
      </c>
      <c r="H11" s="792"/>
      <c r="I11" s="792"/>
      <c r="J11" s="792"/>
      <c r="K11" s="792"/>
      <c r="L11" s="792">
        <v>8</v>
      </c>
      <c r="M11" s="792">
        <v>9</v>
      </c>
      <c r="N11" s="417">
        <f>IF($B11="","",IF(ISNUMBER($E11)=TRUE,$E11,IF(COUNT($F11:$M11)=0,"",IF(COUNT($F11:$K11)=0,ROUND(0.3*$L11+0.5*$M11,1),ROUND(0.2*(SUM($F11:$K11)/COUNT($F11:$K11))+0.3*$L11+0.5*$M11,1)))))</f>
        <v>8.5</v>
      </c>
      <c r="O11" s="454" t="str">
        <f t="shared" ref="O11:O74" si="0">IF($B11="","",IF($N11="","KXL",IF($N11&lt;4,"Kém",IF($N11&lt;5.5,"TB Yếu",IF($N11&lt;7,"T.Bình",IF($N11&lt;8.5,"Khá","Giỏi"))))))</f>
        <v>Giỏi</v>
      </c>
      <c r="P11" s="455" t="str">
        <f>IF(OR($B11="",$C$6&lt;&gt;HKII!$P$6,HKII!$R11=""),"",HKII!$R11)</f>
        <v/>
      </c>
      <c r="Q11" s="455" t="str">
        <f>IF(OR(ISNUMBER($E11)=TRUE,$B11="",$P11=""),"",IF(COUNT($F11:$M11)=0,"",IF($M11&gt;=$P11,$N11,IF(COUNT($F11:$K11)=0,ROUND(0.3*$L11+0.5*$P11,1),ROUND(0.2*(SUM($F11:$K11)/COUNT($F11:$K11))+0.3*$L11+0.5*$P11,1)))))</f>
        <v/>
      </c>
    </row>
    <row r="12" spans="1:17" ht="18" customHeight="1">
      <c r="A12" s="364">
        <f>IF(OR($C$6="",$I$6="",$L$6=""),"",IF($B12="","",SUBTOTAL(3,$B$11:B12)))</f>
        <v>2</v>
      </c>
      <c r="B12" s="426" t="str">
        <f>IF(OR($C$6="",$I$6="",$L$6=""),"",IF(HKII!$B12="","",HKII!$B12))</f>
        <v>13D301Đ004</v>
      </c>
      <c r="C12" s="45" t="str">
        <f>IF(OR($C$6="",$I$6=""),"",IF(HKII!$C12="","",HKII!$C12))</f>
        <v>Đặng Thế</v>
      </c>
      <c r="D12" s="46" t="str">
        <f>IF(OR($C$6="",$I$6=""),"",IF(HKII!$D12="","",HKII!$D12))</f>
        <v>Anh</v>
      </c>
      <c r="E12" s="793"/>
      <c r="F12" s="783">
        <v>6</v>
      </c>
      <c r="G12" s="783">
        <v>5</v>
      </c>
      <c r="H12" s="783"/>
      <c r="I12" s="783"/>
      <c r="J12" s="783"/>
      <c r="K12" s="783"/>
      <c r="L12" s="783">
        <v>6</v>
      </c>
      <c r="M12" s="783">
        <v>7.5</v>
      </c>
      <c r="N12" s="417">
        <f t="shared" ref="N12:N75" si="1">IF($B12="","",IF(ISNUMBER($E12)=TRUE,$E12,IF(COUNT($F12:$M12)=0,"",IF(COUNT($F12:$K12)=0,ROUND(0.3*$L12+0.5*$M12,1),ROUND(0.2*(SUM($F12:$K12)/COUNT($F12:$K12))+0.3*$L12+0.5*$M12,1)))))</f>
        <v>6.7</v>
      </c>
      <c r="O12" s="454" t="str">
        <f t="shared" si="0"/>
        <v>T.Bình</v>
      </c>
      <c r="P12" s="455" t="str">
        <f>IF(OR($B12="",$C$6&lt;&gt;HKII!$P$6,HKII!$R12=""),"",HKII!$R12)</f>
        <v/>
      </c>
      <c r="Q12" s="455" t="str">
        <f t="shared" ref="Q12:Q75" si="2">IF(OR(ISNUMBER($E12)=TRUE,$B12="",$P12=""),"",IF(COUNT($F12:$M12)=0,"",IF($M12&gt;=$P12,$N12,IF(COUNT($F12:$K12)=0,ROUND(0.3*$L12+0.5*$P12,1),ROUND(0.2*(SUM($F12:$K12)/COUNT($F12:$K12))+0.3*$L12+0.5*$P12,1)))))</f>
        <v/>
      </c>
    </row>
    <row r="13" spans="1:17" ht="18" customHeight="1">
      <c r="A13" s="364">
        <f>IF(OR($C$6="",$I$6="",$L$6=""),"",IF($B13="","",SUBTOTAL(3,$B$11:B13)))</f>
        <v>3</v>
      </c>
      <c r="B13" s="426" t="str">
        <f>IF(OR($C$6="",$I$6="",$L$6=""),"",IF(HKII!$B13="","",HKII!$B13))</f>
        <v>13D301Đ149</v>
      </c>
      <c r="C13" s="45" t="str">
        <f>IF(OR($C$6="",$I$6=""),"",IF(HKII!$C13="","",HKII!$C13))</f>
        <v>Đỗ Huỳnh</v>
      </c>
      <c r="D13" s="46" t="str">
        <f>IF(OR($C$6="",$I$6=""),"",IF(HKII!$D13="","",HKII!$D13))</f>
        <v>Bảo</v>
      </c>
      <c r="E13" s="793"/>
      <c r="F13" s="783">
        <v>7</v>
      </c>
      <c r="G13" s="783">
        <v>7</v>
      </c>
      <c r="H13" s="783"/>
      <c r="I13" s="783"/>
      <c r="J13" s="783"/>
      <c r="K13" s="783"/>
      <c r="L13" s="783">
        <v>7</v>
      </c>
      <c r="M13" s="783">
        <v>7</v>
      </c>
      <c r="N13" s="417">
        <f t="shared" si="1"/>
        <v>7</v>
      </c>
      <c r="O13" s="454" t="str">
        <f t="shared" si="0"/>
        <v>Khá</v>
      </c>
      <c r="P13" s="455" t="str">
        <f>IF(OR($B13="",$C$6&lt;&gt;HKII!$P$6,HKII!$R13=""),"",HKII!$R13)</f>
        <v/>
      </c>
      <c r="Q13" s="455" t="str">
        <f t="shared" si="2"/>
        <v/>
      </c>
    </row>
    <row r="14" spans="1:17" ht="18" customHeight="1">
      <c r="A14" s="364">
        <f>IF(OR($C$6="",$I$6="",$L$6=""),"",IF($B14="","",SUBTOTAL(3,$B$11:B14)))</f>
        <v>4</v>
      </c>
      <c r="B14" s="426" t="str">
        <f>IF(OR($C$6="",$I$6="",$L$6=""),"",IF(HKII!$B14="","",HKII!$B14))</f>
        <v>13D301Đ008</v>
      </c>
      <c r="C14" s="45" t="str">
        <f>IF(OR($C$6="",$I$6=""),"",IF(HKII!$C14="","",HKII!$C14))</f>
        <v>Trương Vũ</v>
      </c>
      <c r="D14" s="46" t="str">
        <f>IF(OR($C$6="",$I$6=""),"",IF(HKII!$D14="","",HKII!$D14))</f>
        <v>Bảo</v>
      </c>
      <c r="E14" s="793"/>
      <c r="F14" s="783">
        <v>8</v>
      </c>
      <c r="G14" s="783">
        <v>8</v>
      </c>
      <c r="H14" s="783"/>
      <c r="I14" s="783"/>
      <c r="J14" s="783"/>
      <c r="K14" s="783"/>
      <c r="L14" s="783">
        <v>7</v>
      </c>
      <c r="M14" s="783">
        <v>7</v>
      </c>
      <c r="N14" s="417">
        <f t="shared" si="1"/>
        <v>7.2</v>
      </c>
      <c r="O14" s="454" t="str">
        <f t="shared" si="0"/>
        <v>Khá</v>
      </c>
      <c r="P14" s="455" t="str">
        <f>IF(OR($B14="",$C$6&lt;&gt;HKII!$P$6,HKII!$R14=""),"",HKII!$R14)</f>
        <v/>
      </c>
      <c r="Q14" s="455" t="str">
        <f t="shared" si="2"/>
        <v/>
      </c>
    </row>
    <row r="15" spans="1:17" ht="18" customHeight="1">
      <c r="A15" s="364">
        <f>IF(OR($C$6="",$I$6="",$L$6=""),"",IF($B15="","",SUBTOTAL(3,$B$11:B15)))</f>
        <v>5</v>
      </c>
      <c r="B15" s="426" t="str">
        <f>IF(OR($C$6="",$I$6="",$L$6=""),"",IF(HKII!$B15="","",HKII!$B15))</f>
        <v>13D301Đ009</v>
      </c>
      <c r="C15" s="45" t="str">
        <f>IF(OR($C$6="",$I$6=""),"",IF(HKII!$C15="","",HKII!$C15))</f>
        <v>Võ Thành</v>
      </c>
      <c r="D15" s="46" t="str">
        <f>IF(OR($C$6="",$I$6=""),"",IF(HKII!$D15="","",HKII!$D15))</f>
        <v>Bảo</v>
      </c>
      <c r="E15" s="793"/>
      <c r="F15" s="783">
        <v>6</v>
      </c>
      <c r="G15" s="783">
        <v>6</v>
      </c>
      <c r="H15" s="783"/>
      <c r="I15" s="783"/>
      <c r="J15" s="783"/>
      <c r="K15" s="783"/>
      <c r="L15" s="783">
        <v>7</v>
      </c>
      <c r="M15" s="783">
        <v>7.5</v>
      </c>
      <c r="N15" s="417">
        <f t="shared" si="1"/>
        <v>7.1</v>
      </c>
      <c r="O15" s="454" t="str">
        <f t="shared" si="0"/>
        <v>Khá</v>
      </c>
      <c r="P15" s="455" t="str">
        <f>IF(OR($B15="",$C$6&lt;&gt;HKII!$P$6,HKII!$R15=""),"",HKII!$R15)</f>
        <v/>
      </c>
      <c r="Q15" s="455" t="str">
        <f t="shared" si="2"/>
        <v/>
      </c>
    </row>
    <row r="16" spans="1:17" ht="18" customHeight="1">
      <c r="A16" s="364">
        <f>IF(OR($C$6="",$I$6="",$L$6=""),"",IF($B16="","",SUBTOTAL(3,$B$11:B16)))</f>
        <v>6</v>
      </c>
      <c r="B16" s="426" t="str">
        <f>IF(OR($C$6="",$I$6="",$L$6=""),"",IF(HKII!$B16="","",HKII!$B16))</f>
        <v>13D301Đ013</v>
      </c>
      <c r="C16" s="45" t="str">
        <f>IF(OR($C$6="",$I$6=""),"",IF(HKII!$C16="","",HKII!$C16))</f>
        <v>Nguyễn Chí</v>
      </c>
      <c r="D16" s="46" t="str">
        <f>IF(OR($C$6="",$I$6=""),"",IF(HKII!$D16="","",HKII!$D16))</f>
        <v>Bình</v>
      </c>
      <c r="E16" s="793"/>
      <c r="F16" s="783">
        <v>6</v>
      </c>
      <c r="G16" s="783">
        <v>6</v>
      </c>
      <c r="H16" s="783"/>
      <c r="I16" s="783"/>
      <c r="J16" s="783"/>
      <c r="K16" s="783"/>
      <c r="L16" s="783">
        <v>4.5</v>
      </c>
      <c r="M16" s="783">
        <v>5</v>
      </c>
      <c r="N16" s="417">
        <f t="shared" si="1"/>
        <v>5.0999999999999996</v>
      </c>
      <c r="O16" s="454" t="str">
        <f t="shared" si="0"/>
        <v>TB Yếu</v>
      </c>
      <c r="P16" s="455" t="str">
        <f>IF(OR($B16="",$C$6&lt;&gt;HKII!$P$6,HKII!$R16=""),"",HKII!$R16)</f>
        <v/>
      </c>
      <c r="Q16" s="455" t="str">
        <f t="shared" si="2"/>
        <v/>
      </c>
    </row>
    <row r="17" spans="1:17" ht="18" customHeight="1">
      <c r="A17" s="364">
        <f>IF(OR($C$6="",$I$6="",$L$6=""),"",IF($B17="","",SUBTOTAL(3,$B$11:B17)))</f>
        <v>7</v>
      </c>
      <c r="B17" s="426" t="str">
        <f>IF(OR($C$6="",$I$6="",$L$6=""),"",IF(HKII!$B17="","",HKII!$B17))</f>
        <v>13D301Đ016</v>
      </c>
      <c r="C17" s="45" t="str">
        <f>IF(OR($C$6="",$I$6=""),"",IF(HKII!$C17="","",HKII!$C17))</f>
        <v>Vũ Văn</v>
      </c>
      <c r="D17" s="46" t="str">
        <f>IF(OR($C$6="",$I$6=""),"",IF(HKII!$D17="","",HKII!$D17))</f>
        <v>Chiến</v>
      </c>
      <c r="E17" s="793"/>
      <c r="F17" s="783">
        <v>5</v>
      </c>
      <c r="G17" s="783">
        <v>6</v>
      </c>
      <c r="H17" s="783"/>
      <c r="I17" s="783"/>
      <c r="J17" s="783"/>
      <c r="K17" s="783"/>
      <c r="L17" s="783">
        <v>5</v>
      </c>
      <c r="M17" s="783">
        <v>7.5</v>
      </c>
      <c r="N17" s="417">
        <f t="shared" si="1"/>
        <v>6.4</v>
      </c>
      <c r="O17" s="454" t="str">
        <f t="shared" si="0"/>
        <v>T.Bình</v>
      </c>
      <c r="P17" s="455" t="str">
        <f>IF(OR($B17="",$C$6&lt;&gt;HKII!$P$6,HKII!$R17=""),"",HKII!$R17)</f>
        <v/>
      </c>
      <c r="Q17" s="455" t="str">
        <f t="shared" si="2"/>
        <v/>
      </c>
    </row>
    <row r="18" spans="1:17" ht="18" customHeight="1">
      <c r="A18" s="364">
        <f>IF(OR($C$6="",$I$6="",$L$6=""),"",IF($B18="","",SUBTOTAL(3,$B$11:B18)))</f>
        <v>8</v>
      </c>
      <c r="B18" s="426" t="str">
        <f>IF(OR($C$6="",$I$6="",$L$6=""),"",IF(HKII!$B18="","",HKII!$B18))</f>
        <v>13D301Đ193</v>
      </c>
      <c r="C18" s="45" t="str">
        <f>IF(OR($C$6="",$I$6=""),"",IF(HKII!$C18="","",HKII!$C18))</f>
        <v>Phạm Công</v>
      </c>
      <c r="D18" s="46" t="str">
        <f>IF(OR($C$6="",$I$6=""),"",IF(HKII!$D18="","",HKII!$D18))</f>
        <v>Chính</v>
      </c>
      <c r="E18" s="793"/>
      <c r="F18" s="783">
        <v>5</v>
      </c>
      <c r="G18" s="783">
        <v>5</v>
      </c>
      <c r="H18" s="783"/>
      <c r="I18" s="783"/>
      <c r="J18" s="783"/>
      <c r="K18" s="783"/>
      <c r="L18" s="783">
        <v>5</v>
      </c>
      <c r="M18" s="783">
        <v>7.5</v>
      </c>
      <c r="N18" s="417">
        <f t="shared" si="1"/>
        <v>6.3</v>
      </c>
      <c r="O18" s="454" t="str">
        <f t="shared" si="0"/>
        <v>T.Bình</v>
      </c>
      <c r="P18" s="455" t="str">
        <f>IF(OR($B18="",$C$6&lt;&gt;HKII!$P$6,HKII!$R18=""),"",HKII!$R18)</f>
        <v/>
      </c>
      <c r="Q18" s="455" t="str">
        <f t="shared" si="2"/>
        <v/>
      </c>
    </row>
    <row r="19" spans="1:17" ht="18" customHeight="1">
      <c r="A19" s="364">
        <f>IF(OR($C$6="",$I$6="",$L$6=""),"",IF($B19="","",SUBTOTAL(3,$B$11:B19)))</f>
        <v>9</v>
      </c>
      <c r="B19" s="426" t="str">
        <f>IF(OR($C$6="",$I$6="",$L$6=""),"",IF(HKII!$B19="","",HKII!$B19))</f>
        <v>13D301Đ017</v>
      </c>
      <c r="C19" s="45" t="str">
        <f>IF(OR($C$6="",$I$6=""),"",IF(HKII!$C19="","",HKII!$C19))</f>
        <v>Trần Văn</v>
      </c>
      <c r="D19" s="46" t="str">
        <f>IF(OR($C$6="",$I$6=""),"",IF(HKII!$D19="","",HKII!$D19))</f>
        <v>Chinh</v>
      </c>
      <c r="E19" s="793"/>
      <c r="F19" s="783">
        <v>7</v>
      </c>
      <c r="G19" s="783">
        <v>7</v>
      </c>
      <c r="H19" s="783"/>
      <c r="I19" s="783"/>
      <c r="J19" s="783"/>
      <c r="K19" s="783"/>
      <c r="L19" s="783">
        <v>7</v>
      </c>
      <c r="M19" s="783">
        <v>6.5</v>
      </c>
      <c r="N19" s="417">
        <f t="shared" si="1"/>
        <v>6.8</v>
      </c>
      <c r="O19" s="454" t="str">
        <f t="shared" si="0"/>
        <v>T.Bình</v>
      </c>
      <c r="P19" s="455" t="str">
        <f>IF(OR($B19="",$C$6&lt;&gt;HKII!$P$6,HKII!$R19=""),"",HKII!$R19)</f>
        <v/>
      </c>
      <c r="Q19" s="455" t="str">
        <f t="shared" si="2"/>
        <v/>
      </c>
    </row>
    <row r="20" spans="1:17" ht="18" customHeight="1">
      <c r="A20" s="364">
        <f>IF(OR($C$6="",$I$6="",$L$6=""),"",IF($B20="","",SUBTOTAL(3,$B$11:B20)))</f>
        <v>10</v>
      </c>
      <c r="B20" s="426" t="str">
        <f>IF(OR($C$6="",$I$6="",$L$6=""),"",IF(HKII!$B20="","",HKII!$B20))</f>
        <v>13D301Đ020</v>
      </c>
      <c r="C20" s="45" t="str">
        <f>IF(OR($C$6="",$I$6=""),"",IF(HKII!$C20="","",HKII!$C20))</f>
        <v>Trịnh Lê</v>
      </c>
      <c r="D20" s="46" t="str">
        <f>IF(OR($C$6="",$I$6=""),"",IF(HKII!$D20="","",HKII!$D20))</f>
        <v>Cung</v>
      </c>
      <c r="E20" s="793"/>
      <c r="F20" s="783">
        <v>6</v>
      </c>
      <c r="G20" s="783">
        <v>6</v>
      </c>
      <c r="H20" s="783"/>
      <c r="I20" s="783"/>
      <c r="J20" s="783"/>
      <c r="K20" s="783"/>
      <c r="L20" s="783">
        <v>5</v>
      </c>
      <c r="M20" s="783">
        <v>7.5</v>
      </c>
      <c r="N20" s="417">
        <f t="shared" si="1"/>
        <v>6.5</v>
      </c>
      <c r="O20" s="454" t="str">
        <f t="shared" si="0"/>
        <v>T.Bình</v>
      </c>
      <c r="P20" s="455" t="str">
        <f>IF(OR($B20="",$C$6&lt;&gt;HKII!$P$6,HKII!$R20=""),"",HKII!$R20)</f>
        <v/>
      </c>
      <c r="Q20" s="455" t="str">
        <f t="shared" si="2"/>
        <v/>
      </c>
    </row>
    <row r="21" spans="1:17" ht="18" customHeight="1">
      <c r="A21" s="364">
        <f>IF(OR($C$6="",$I$6="",$L$6=""),"",IF($B21="","",SUBTOTAL(3,$B$11:B21)))</f>
        <v>11</v>
      </c>
      <c r="B21" s="426" t="str">
        <f>IF(OR($C$6="",$I$6="",$L$6=""),"",IF(HKII!$B21="","",HKII!$B21))</f>
        <v>13D301Đ021</v>
      </c>
      <c r="C21" s="45" t="str">
        <f>IF(OR($C$6="",$I$6=""),"",IF(HKII!$C21="","",HKII!$C21))</f>
        <v>Nguyễn Chí</v>
      </c>
      <c r="D21" s="46" t="str">
        <f>IF(OR($C$6="",$I$6=""),"",IF(HKII!$D21="","",HKII!$D21))</f>
        <v>Cường</v>
      </c>
      <c r="E21" s="793"/>
      <c r="F21" s="783">
        <v>5</v>
      </c>
      <c r="G21" s="783">
        <v>6</v>
      </c>
      <c r="H21" s="783"/>
      <c r="I21" s="783"/>
      <c r="J21" s="783"/>
      <c r="K21" s="783"/>
      <c r="L21" s="783">
        <v>8</v>
      </c>
      <c r="M21" s="783">
        <v>9</v>
      </c>
      <c r="N21" s="417">
        <f t="shared" si="1"/>
        <v>8</v>
      </c>
      <c r="O21" s="454" t="str">
        <f t="shared" si="0"/>
        <v>Khá</v>
      </c>
      <c r="P21" s="455" t="str">
        <f>IF(OR($B21="",$C$6&lt;&gt;HKII!$P$6,HKII!$R21=""),"",HKII!$R21)</f>
        <v/>
      </c>
      <c r="Q21" s="455" t="str">
        <f t="shared" si="2"/>
        <v/>
      </c>
    </row>
    <row r="22" spans="1:17" ht="18" customHeight="1">
      <c r="A22" s="364">
        <f>IF(OR($C$6="",$I$6="",$L$6=""),"",IF($B22="","",SUBTOTAL(3,$B$11:B22)))</f>
        <v>12</v>
      </c>
      <c r="B22" s="426" t="str">
        <f>IF(OR($C$6="",$I$6="",$L$6=""),"",IF(HKII!$B22="","",HKII!$B22))</f>
        <v>13D301Đ024</v>
      </c>
      <c r="C22" s="45" t="str">
        <f>IF(OR($C$6="",$I$6=""),"",IF(HKII!$C22="","",HKII!$C22))</f>
        <v xml:space="preserve">Trương Công </v>
      </c>
      <c r="D22" s="46" t="str">
        <f>IF(OR($C$6="",$I$6=""),"",IF(HKII!$D22="","",HKII!$D22))</f>
        <v>Duẩn</v>
      </c>
      <c r="E22" s="793"/>
      <c r="F22" s="783">
        <v>6</v>
      </c>
      <c r="G22" s="783">
        <v>8</v>
      </c>
      <c r="H22" s="783"/>
      <c r="I22" s="783"/>
      <c r="J22" s="783"/>
      <c r="K22" s="783"/>
      <c r="L22" s="783">
        <v>6</v>
      </c>
      <c r="M22" s="783">
        <v>7.5</v>
      </c>
      <c r="N22" s="417">
        <f t="shared" si="1"/>
        <v>7</v>
      </c>
      <c r="O22" s="454" t="str">
        <f t="shared" si="0"/>
        <v>Khá</v>
      </c>
      <c r="P22" s="455" t="str">
        <f>IF(OR($B22="",$C$6&lt;&gt;HKII!$P$6,HKII!$R22=""),"",HKII!$R22)</f>
        <v/>
      </c>
      <c r="Q22" s="455" t="str">
        <f t="shared" si="2"/>
        <v/>
      </c>
    </row>
    <row r="23" spans="1:17" ht="18" customHeight="1">
      <c r="A23" s="364">
        <f>IF(OR($C$6="",$I$6="",$L$6=""),"",IF($B23="","",SUBTOTAL(3,$B$11:B23)))</f>
        <v>13</v>
      </c>
      <c r="B23" s="426" t="str">
        <f>IF(OR($C$6="",$I$6="",$L$6=""),"",IF(HKII!$B23="","",HKII!$B23))</f>
        <v>13D301Đ025</v>
      </c>
      <c r="C23" s="45" t="str">
        <f>IF(OR($C$6="",$I$6=""),"",IF(HKII!$C23="","",HKII!$C23))</f>
        <v>Nguyễn Ngọc</v>
      </c>
      <c r="D23" s="46" t="str">
        <f>IF(OR($C$6="",$I$6=""),"",IF(HKII!$D23="","",HKII!$D23))</f>
        <v>Dũng</v>
      </c>
      <c r="E23" s="793"/>
      <c r="F23" s="783">
        <v>5</v>
      </c>
      <c r="G23" s="783">
        <v>7</v>
      </c>
      <c r="H23" s="783"/>
      <c r="I23" s="783"/>
      <c r="J23" s="783"/>
      <c r="K23" s="783"/>
      <c r="L23" s="783">
        <v>8</v>
      </c>
      <c r="M23" s="783">
        <v>9</v>
      </c>
      <c r="N23" s="417">
        <f t="shared" si="1"/>
        <v>8.1</v>
      </c>
      <c r="O23" s="454" t="str">
        <f t="shared" si="0"/>
        <v>Khá</v>
      </c>
      <c r="P23" s="455" t="str">
        <f>IF(OR($B23="",$C$6&lt;&gt;HKII!$P$6,HKII!$R23=""),"",HKII!$R23)</f>
        <v/>
      </c>
      <c r="Q23" s="455" t="str">
        <f t="shared" si="2"/>
        <v/>
      </c>
    </row>
    <row r="24" spans="1:17" ht="18" customHeight="1">
      <c r="A24" s="364">
        <f>IF(OR($C$6="",$I$6="",$L$6=""),"",IF($B24="","",SUBTOTAL(3,$B$11:B24)))</f>
        <v>14</v>
      </c>
      <c r="B24" s="426" t="str">
        <f>IF(OR($C$6="",$I$6="",$L$6=""),"",IF(HKII!$B24="","",HKII!$B24))</f>
        <v>13D301Đ192</v>
      </c>
      <c r="C24" s="45" t="str">
        <f>IF(OR($C$6="",$I$6=""),"",IF(HKII!$C24="","",HKII!$C24))</f>
        <v>Cao Trùng</v>
      </c>
      <c r="D24" s="46" t="str">
        <f>IF(OR($C$6="",$I$6=""),"",IF(HKII!$D24="","",HKII!$D24))</f>
        <v>Dương</v>
      </c>
      <c r="E24" s="793"/>
      <c r="F24" s="783">
        <v>7</v>
      </c>
      <c r="G24" s="783">
        <v>7</v>
      </c>
      <c r="H24" s="783"/>
      <c r="I24" s="783"/>
      <c r="J24" s="783"/>
      <c r="K24" s="783"/>
      <c r="L24" s="783">
        <v>7</v>
      </c>
      <c r="M24" s="783">
        <v>7</v>
      </c>
      <c r="N24" s="417">
        <f t="shared" si="1"/>
        <v>7</v>
      </c>
      <c r="O24" s="454" t="str">
        <f t="shared" si="0"/>
        <v>Khá</v>
      </c>
      <c r="P24" s="455" t="str">
        <f>IF(OR($B24="",$C$6&lt;&gt;HKII!$P$6,HKII!$R24=""),"",HKII!$R24)</f>
        <v/>
      </c>
      <c r="Q24" s="455" t="str">
        <f t="shared" si="2"/>
        <v/>
      </c>
    </row>
    <row r="25" spans="1:17" ht="18" customHeight="1">
      <c r="A25" s="364">
        <f>IF(OR($C$6="",$I$6="",$L$6=""),"",IF($B25="","",SUBTOTAL(3,$B$11:B25)))</f>
        <v>15</v>
      </c>
      <c r="B25" s="426" t="str">
        <f>IF(OR($C$6="",$I$6="",$L$6=""),"",IF(HKII!$B25="","",HKII!$B25))</f>
        <v>13D301Đ028</v>
      </c>
      <c r="C25" s="45" t="str">
        <f>IF(OR($C$6="",$I$6=""),"",IF(HKII!$C25="","",HKII!$C25))</f>
        <v>Hoàng Văn</v>
      </c>
      <c r="D25" s="46" t="str">
        <f>IF(OR($C$6="",$I$6=""),"",IF(HKII!$D25="","",HKII!$D25))</f>
        <v>Duy</v>
      </c>
      <c r="E25" s="793"/>
      <c r="F25" s="783">
        <v>6</v>
      </c>
      <c r="G25" s="783">
        <v>6</v>
      </c>
      <c r="H25" s="783"/>
      <c r="I25" s="783"/>
      <c r="J25" s="783"/>
      <c r="K25" s="783"/>
      <c r="L25" s="783">
        <v>6</v>
      </c>
      <c r="M25" s="783">
        <v>7.5</v>
      </c>
      <c r="N25" s="417">
        <f t="shared" si="1"/>
        <v>6.8</v>
      </c>
      <c r="O25" s="454" t="str">
        <f t="shared" si="0"/>
        <v>T.Bình</v>
      </c>
      <c r="P25" s="455" t="str">
        <f>IF(OR($B25="",$C$6&lt;&gt;HKII!$P$6,HKII!$R25=""),"",HKII!$R25)</f>
        <v/>
      </c>
      <c r="Q25" s="455" t="str">
        <f t="shared" si="2"/>
        <v/>
      </c>
    </row>
    <row r="26" spans="1:17" ht="18" customHeight="1">
      <c r="A26" s="364">
        <f>IF(OR($C$6="",$I$6="",$L$6=""),"",IF($B26="","",SUBTOTAL(3,$B$11:B26)))</f>
        <v>16</v>
      </c>
      <c r="B26" s="426" t="str">
        <f>IF(OR($C$6="",$I$6="",$L$6=""),"",IF(HKII!$B26="","",HKII!$B26))</f>
        <v>13D301Đ181</v>
      </c>
      <c r="C26" s="45" t="str">
        <f>IF(OR($C$6="",$I$6=""),"",IF(HKII!$C26="","",HKII!$C26))</f>
        <v>Lâm Văn</v>
      </c>
      <c r="D26" s="46" t="str">
        <f>IF(OR($C$6="",$I$6=""),"",IF(HKII!$D26="","",HKII!$D26))</f>
        <v>Duy</v>
      </c>
      <c r="E26" s="793"/>
      <c r="F26" s="783">
        <v>6</v>
      </c>
      <c r="G26" s="783">
        <v>6</v>
      </c>
      <c r="H26" s="783"/>
      <c r="I26" s="783"/>
      <c r="J26" s="783"/>
      <c r="K26" s="783"/>
      <c r="L26" s="783">
        <v>7</v>
      </c>
      <c r="M26" s="783">
        <v>7</v>
      </c>
      <c r="N26" s="417">
        <f t="shared" si="1"/>
        <v>6.8</v>
      </c>
      <c r="O26" s="454" t="str">
        <f t="shared" si="0"/>
        <v>T.Bình</v>
      </c>
      <c r="P26" s="455" t="str">
        <f>IF(OR($B26="",$C$6&lt;&gt;HKII!$P$6,HKII!$R26=""),"",HKII!$R26)</f>
        <v/>
      </c>
      <c r="Q26" s="455" t="str">
        <f t="shared" si="2"/>
        <v/>
      </c>
    </row>
    <row r="27" spans="1:17" ht="18" customHeight="1">
      <c r="A27" s="364">
        <f>IF(OR($C$6="",$I$6="",$L$6=""),"",IF($B27="","",SUBTOTAL(3,$B$11:B27)))</f>
        <v>17</v>
      </c>
      <c r="B27" s="426" t="str">
        <f>IF(OR($C$6="",$I$6="",$L$6=""),"",IF(HKII!$B27="","",HKII!$B27))</f>
        <v>13D301Đ033</v>
      </c>
      <c r="C27" s="45" t="str">
        <f>IF(OR($C$6="",$I$6=""),"",IF(HKII!$C27="","",HKII!$C27))</f>
        <v xml:space="preserve">Trương Văn </v>
      </c>
      <c r="D27" s="46" t="str">
        <f>IF(OR($C$6="",$I$6=""),"",IF(HKII!$D27="","",HKII!$D27))</f>
        <v>Đạt</v>
      </c>
      <c r="E27" s="793"/>
      <c r="F27" s="783">
        <v>6</v>
      </c>
      <c r="G27" s="783">
        <v>7</v>
      </c>
      <c r="H27" s="783"/>
      <c r="I27" s="783"/>
      <c r="J27" s="783"/>
      <c r="K27" s="783"/>
      <c r="L27" s="783">
        <v>8</v>
      </c>
      <c r="M27" s="783">
        <v>9</v>
      </c>
      <c r="N27" s="417">
        <f t="shared" si="1"/>
        <v>8.1999999999999993</v>
      </c>
      <c r="O27" s="454" t="str">
        <f t="shared" si="0"/>
        <v>Khá</v>
      </c>
      <c r="P27" s="455" t="str">
        <f>IF(OR($B27="",$C$6&lt;&gt;HKII!$P$6,HKII!$R27=""),"",HKII!$R27)</f>
        <v/>
      </c>
      <c r="Q27" s="455" t="str">
        <f t="shared" si="2"/>
        <v/>
      </c>
    </row>
    <row r="28" spans="1:17" ht="18" customHeight="1">
      <c r="A28" s="364">
        <f>IF(OR($C$6="",$I$6="",$L$6=""),"",IF($B28="","",SUBTOTAL(3,$B$11:B28)))</f>
        <v>18</v>
      </c>
      <c r="B28" s="426" t="str">
        <f>IF(OR($C$6="",$I$6="",$L$6=""),"",IF(HKII!$B28="","",HKII!$B28))</f>
        <v>13D301Đ037</v>
      </c>
      <c r="C28" s="45" t="str">
        <f>IF(OR($C$6="",$I$6=""),"",IF(HKII!$C28="","",HKII!$C28))</f>
        <v>Nguyễn Thành</v>
      </c>
      <c r="D28" s="46" t="str">
        <f>IF(OR($C$6="",$I$6=""),"",IF(HKII!$D28="","",HKII!$D28))</f>
        <v>Đông</v>
      </c>
      <c r="E28" s="793"/>
      <c r="F28" s="783">
        <v>6</v>
      </c>
      <c r="G28" s="783">
        <v>7</v>
      </c>
      <c r="H28" s="783"/>
      <c r="I28" s="783"/>
      <c r="J28" s="783"/>
      <c r="K28" s="783"/>
      <c r="L28" s="783">
        <v>7</v>
      </c>
      <c r="M28" s="783">
        <v>6.5</v>
      </c>
      <c r="N28" s="417">
        <f t="shared" si="1"/>
        <v>6.7</v>
      </c>
      <c r="O28" s="454" t="str">
        <f t="shared" si="0"/>
        <v>T.Bình</v>
      </c>
      <c r="P28" s="455" t="str">
        <f>IF(OR($B28="",$C$6&lt;&gt;HKII!$P$6,HKII!$R28=""),"",HKII!$R28)</f>
        <v/>
      </c>
      <c r="Q28" s="455" t="str">
        <f t="shared" si="2"/>
        <v/>
      </c>
    </row>
    <row r="29" spans="1:17" ht="18" customHeight="1">
      <c r="A29" s="364">
        <f>IF(OR($C$6="",$I$6="",$L$6=""),"",IF($B29="","",SUBTOTAL(3,$B$11:B29)))</f>
        <v>19</v>
      </c>
      <c r="B29" s="426" t="str">
        <f>IF(OR($C$6="",$I$6="",$L$6=""),"",IF(HKII!$B29="","",HKII!$B29))</f>
        <v>13D301Đ191</v>
      </c>
      <c r="C29" s="45" t="str">
        <f>IF(OR($C$6="",$I$6=""),"",IF(HKII!$C29="","",HKII!$C29))</f>
        <v>Nguyễn Hiền</v>
      </c>
      <c r="D29" s="46" t="str">
        <f>IF(OR($C$6="",$I$6=""),"",IF(HKII!$D29="","",HKII!$D29))</f>
        <v>Đức</v>
      </c>
      <c r="E29" s="793"/>
      <c r="F29" s="783">
        <v>6</v>
      </c>
      <c r="G29" s="783">
        <v>7</v>
      </c>
      <c r="H29" s="783"/>
      <c r="I29" s="783"/>
      <c r="J29" s="783"/>
      <c r="K29" s="783"/>
      <c r="L29" s="783">
        <v>5</v>
      </c>
      <c r="M29" s="783">
        <v>7.5</v>
      </c>
      <c r="N29" s="417">
        <f t="shared" si="1"/>
        <v>6.6</v>
      </c>
      <c r="O29" s="454" t="str">
        <f t="shared" si="0"/>
        <v>T.Bình</v>
      </c>
      <c r="P29" s="455" t="str">
        <f>IF(OR($B29="",$C$6&lt;&gt;HKII!$P$6,HKII!$R29=""),"",HKII!$R29)</f>
        <v/>
      </c>
      <c r="Q29" s="455" t="str">
        <f t="shared" si="2"/>
        <v/>
      </c>
    </row>
    <row r="30" spans="1:17" ht="18" customHeight="1">
      <c r="A30" s="364">
        <f>IF(OR($C$6="",$I$6="",$L$6=""),"",IF($B30="","",SUBTOTAL(3,$B$11:B30)))</f>
        <v>20</v>
      </c>
      <c r="B30" s="426" t="str">
        <f>IF(OR($C$6="",$I$6="",$L$6=""),"",IF(HKII!$B30="","",HKII!$B30))</f>
        <v>13D301Đ040</v>
      </c>
      <c r="C30" s="45" t="str">
        <f>IF(OR($C$6="",$I$6=""),"",IF(HKII!$C30="","",HKII!$C30))</f>
        <v>Nguyễn Văn</v>
      </c>
      <c r="D30" s="46" t="str">
        <f>IF(OR($C$6="",$I$6=""),"",IF(HKII!$D30="","",HKII!$D30))</f>
        <v>Đức</v>
      </c>
      <c r="E30" s="793"/>
      <c r="F30" s="783">
        <v>6</v>
      </c>
      <c r="G30" s="783">
        <v>7</v>
      </c>
      <c r="H30" s="783"/>
      <c r="I30" s="783"/>
      <c r="J30" s="783"/>
      <c r="K30" s="783"/>
      <c r="L30" s="783">
        <v>5</v>
      </c>
      <c r="M30" s="783">
        <v>7.5</v>
      </c>
      <c r="N30" s="417">
        <f t="shared" si="1"/>
        <v>6.6</v>
      </c>
      <c r="O30" s="454" t="str">
        <f t="shared" si="0"/>
        <v>T.Bình</v>
      </c>
      <c r="P30" s="455" t="str">
        <f>IF(OR($B30="",$C$6&lt;&gt;HKII!$P$6,HKII!$R30=""),"",HKII!$R30)</f>
        <v/>
      </c>
      <c r="Q30" s="455" t="str">
        <f t="shared" si="2"/>
        <v/>
      </c>
    </row>
    <row r="31" spans="1:17" ht="18" customHeight="1">
      <c r="A31" s="364">
        <f>IF(OR($C$6="",$I$6="",$L$6=""),"",IF($B31="","",SUBTOTAL(3,$B$11:B31)))</f>
        <v>21</v>
      </c>
      <c r="B31" s="426" t="str">
        <f>IF(OR($C$6="",$I$6="",$L$6=""),"",IF(HKII!$B31="","",HKII!$B31))</f>
        <v>13D301Đ041</v>
      </c>
      <c r="C31" s="45" t="str">
        <f>IF(OR($C$6="",$I$6=""),"",IF(HKII!$C31="","",HKII!$C31))</f>
        <v>Lê Hoàng</v>
      </c>
      <c r="D31" s="46" t="str">
        <f>IF(OR($C$6="",$I$6=""),"",IF(HKII!$D31="","",HKII!$D31))</f>
        <v>Giang</v>
      </c>
      <c r="E31" s="793"/>
      <c r="F31" s="783">
        <v>5</v>
      </c>
      <c r="G31" s="783">
        <v>6</v>
      </c>
      <c r="H31" s="783"/>
      <c r="I31" s="783"/>
      <c r="J31" s="783"/>
      <c r="K31" s="783"/>
      <c r="L31" s="783">
        <v>8</v>
      </c>
      <c r="M31" s="783">
        <v>9</v>
      </c>
      <c r="N31" s="417">
        <f t="shared" si="1"/>
        <v>8</v>
      </c>
      <c r="O31" s="454" t="str">
        <f t="shared" si="0"/>
        <v>Khá</v>
      </c>
      <c r="P31" s="455" t="str">
        <f>IF(OR($B31="",$C$6&lt;&gt;HKII!$P$6,HKII!$R31=""),"",HKII!$R31)</f>
        <v/>
      </c>
      <c r="Q31" s="455" t="str">
        <f t="shared" si="2"/>
        <v/>
      </c>
    </row>
    <row r="32" spans="1:17" ht="18" customHeight="1">
      <c r="A32" s="364">
        <f>IF(OR($C$6="",$I$6="",$L$6=""),"",IF($B32="","",SUBTOTAL(3,$B$11:B32)))</f>
        <v>22</v>
      </c>
      <c r="B32" s="426" t="str">
        <f>IF(OR($C$6="",$I$6="",$L$6=""),"",IF(HKII!$B32="","",HKII!$B32))</f>
        <v>13D301Đ045</v>
      </c>
      <c r="C32" s="45" t="str">
        <f>IF(OR($C$6="",$I$6=""),"",IF(HKII!$C32="","",HKII!$C32))</f>
        <v>Lê Công</v>
      </c>
      <c r="D32" s="46" t="str">
        <f>IF(OR($C$6="",$I$6=""),"",IF(HKII!$D32="","",HKII!$D32))</f>
        <v>Hậu</v>
      </c>
      <c r="E32" s="793"/>
      <c r="F32" s="783">
        <v>5</v>
      </c>
      <c r="G32" s="783">
        <v>6</v>
      </c>
      <c r="H32" s="783"/>
      <c r="I32" s="783"/>
      <c r="J32" s="783"/>
      <c r="K32" s="783"/>
      <c r="L32" s="783">
        <v>8</v>
      </c>
      <c r="M32" s="783">
        <v>9</v>
      </c>
      <c r="N32" s="417">
        <f t="shared" si="1"/>
        <v>8</v>
      </c>
      <c r="O32" s="454" t="str">
        <f t="shared" si="0"/>
        <v>Khá</v>
      </c>
      <c r="P32" s="455" t="str">
        <f>IF(OR($B32="",$C$6&lt;&gt;HKII!$P$6,HKII!$R32=""),"",HKII!$R32)</f>
        <v/>
      </c>
      <c r="Q32" s="455" t="str">
        <f t="shared" si="2"/>
        <v/>
      </c>
    </row>
    <row r="33" spans="1:17" ht="18" customHeight="1">
      <c r="A33" s="364">
        <f>IF(OR($C$6="",$I$6="",$L$6=""),"",IF($B33="","",SUBTOTAL(3,$B$11:B33)))</f>
        <v>23</v>
      </c>
      <c r="B33" s="426" t="str">
        <f>IF(OR($C$6="",$I$6="",$L$6=""),"",IF(HKII!$B33="","",HKII!$B33))</f>
        <v>13D301Đ048</v>
      </c>
      <c r="C33" s="45" t="str">
        <f>IF(OR($C$6="",$I$6=""),"",IF(HKII!$C33="","",HKII!$C33))</f>
        <v>Hồ Văn</v>
      </c>
      <c r="D33" s="46" t="str">
        <f>IF(OR($C$6="",$I$6=""),"",IF(HKII!$D33="","",HKII!$D33))</f>
        <v>Hiệp</v>
      </c>
      <c r="E33" s="793"/>
      <c r="F33" s="783">
        <v>6</v>
      </c>
      <c r="G33" s="783">
        <v>6</v>
      </c>
      <c r="H33" s="783"/>
      <c r="I33" s="783"/>
      <c r="J33" s="783"/>
      <c r="K33" s="783"/>
      <c r="L33" s="783">
        <v>6</v>
      </c>
      <c r="M33" s="783">
        <v>7.5</v>
      </c>
      <c r="N33" s="417">
        <f t="shared" si="1"/>
        <v>6.8</v>
      </c>
      <c r="O33" s="454" t="str">
        <f t="shared" si="0"/>
        <v>T.Bình</v>
      </c>
      <c r="P33" s="455" t="str">
        <f>IF(OR($B33="",$C$6&lt;&gt;HKII!$P$6,HKII!$R33=""),"",HKII!$R33)</f>
        <v/>
      </c>
      <c r="Q33" s="455" t="str">
        <f t="shared" si="2"/>
        <v/>
      </c>
    </row>
    <row r="34" spans="1:17" ht="18" customHeight="1">
      <c r="A34" s="364">
        <f>IF(OR($C$6="",$I$6="",$L$6=""),"",IF($B34="","",SUBTOTAL(3,$B$11:B34)))</f>
        <v>24</v>
      </c>
      <c r="B34" s="426" t="str">
        <f>IF(OR($C$6="",$I$6="",$L$6=""),"",IF(HKII!$B34="","",HKII!$B34))</f>
        <v>13D301Đ049</v>
      </c>
      <c r="C34" s="45" t="str">
        <f>IF(OR($C$6="",$I$6=""),"",IF(HKII!$C34="","",HKII!$C34))</f>
        <v>Lê Minh</v>
      </c>
      <c r="D34" s="46" t="str">
        <f>IF(OR($C$6="",$I$6=""),"",IF(HKII!$D34="","",HKII!$D34))</f>
        <v>Hiếu</v>
      </c>
      <c r="E34" s="793"/>
      <c r="F34" s="783">
        <v>6</v>
      </c>
      <c r="G34" s="783">
        <v>5</v>
      </c>
      <c r="H34" s="783"/>
      <c r="I34" s="783"/>
      <c r="J34" s="783"/>
      <c r="K34" s="783"/>
      <c r="L34" s="783">
        <v>5</v>
      </c>
      <c r="M34" s="783">
        <v>5.5</v>
      </c>
      <c r="N34" s="417">
        <f t="shared" si="1"/>
        <v>5.4</v>
      </c>
      <c r="O34" s="454" t="str">
        <f t="shared" si="0"/>
        <v>TB Yếu</v>
      </c>
      <c r="P34" s="455" t="str">
        <f>IF(OR($B34="",$C$6&lt;&gt;HKII!$P$6,HKII!$R34=""),"",HKII!$R34)</f>
        <v/>
      </c>
      <c r="Q34" s="455" t="str">
        <f t="shared" si="2"/>
        <v/>
      </c>
    </row>
    <row r="35" spans="1:17" ht="18" customHeight="1">
      <c r="A35" s="364">
        <f>IF(OR($C$6="",$I$6="",$L$6=""),"",IF($B35="","",SUBTOTAL(3,$B$11:B35)))</f>
        <v>25</v>
      </c>
      <c r="B35" s="426" t="str">
        <f>IF(OR($C$6="",$I$6="",$L$6=""),"",IF(HKII!$B35="","",HKII!$B35))</f>
        <v>13D301Đ053</v>
      </c>
      <c r="C35" s="45" t="str">
        <f>IF(OR($C$6="",$I$6=""),"",IF(HKII!$C35="","",HKII!$C35))</f>
        <v>Nguyễn Ngọc</v>
      </c>
      <c r="D35" s="46" t="str">
        <f>IF(OR($C$6="",$I$6=""),"",IF(HKII!$D35="","",HKII!$D35))</f>
        <v>Hoài</v>
      </c>
      <c r="E35" s="793"/>
      <c r="F35" s="783">
        <v>7</v>
      </c>
      <c r="G35" s="783">
        <v>7</v>
      </c>
      <c r="H35" s="783"/>
      <c r="I35" s="783"/>
      <c r="J35" s="783"/>
      <c r="K35" s="783"/>
      <c r="L35" s="783">
        <v>7</v>
      </c>
      <c r="M35" s="783">
        <v>6.5</v>
      </c>
      <c r="N35" s="417">
        <f t="shared" si="1"/>
        <v>6.8</v>
      </c>
      <c r="O35" s="454" t="str">
        <f t="shared" si="0"/>
        <v>T.Bình</v>
      </c>
      <c r="P35" s="455" t="str">
        <f>IF(OR($B35="",$C$6&lt;&gt;HKII!$P$6,HKII!$R35=""),"",HKII!$R35)</f>
        <v/>
      </c>
      <c r="Q35" s="455" t="str">
        <f t="shared" si="2"/>
        <v/>
      </c>
    </row>
    <row r="36" spans="1:17" ht="18" customHeight="1">
      <c r="A36" s="364">
        <f>IF(OR($C$6="",$I$6="",$L$6=""),"",IF($B36="","",SUBTOTAL(3,$B$11:B36)))</f>
        <v>26</v>
      </c>
      <c r="B36" s="426" t="str">
        <f>IF(OR($C$6="",$I$6="",$L$6=""),"",IF(HKII!$B36="","",HKII!$B36))</f>
        <v>13D301Đ056</v>
      </c>
      <c r="C36" s="45" t="str">
        <f>IF(OR($C$6="",$I$6=""),"",IF(HKII!$C36="","",HKII!$C36))</f>
        <v>Trần Huy</v>
      </c>
      <c r="D36" s="46" t="str">
        <f>IF(OR($C$6="",$I$6=""),"",IF(HKII!$D36="","",HKII!$D36))</f>
        <v>Hoàng</v>
      </c>
      <c r="E36" s="793"/>
      <c r="F36" s="783">
        <v>6</v>
      </c>
      <c r="G36" s="783">
        <v>6</v>
      </c>
      <c r="H36" s="783"/>
      <c r="I36" s="783"/>
      <c r="J36" s="783"/>
      <c r="K36" s="783"/>
      <c r="L36" s="783">
        <v>6</v>
      </c>
      <c r="M36" s="783">
        <v>7.5</v>
      </c>
      <c r="N36" s="417">
        <f t="shared" si="1"/>
        <v>6.8</v>
      </c>
      <c r="O36" s="454" t="str">
        <f t="shared" si="0"/>
        <v>T.Bình</v>
      </c>
      <c r="P36" s="455" t="str">
        <f>IF(OR($B36="",$C$6&lt;&gt;HKII!$P$6,HKII!$R36=""),"",HKII!$R36)</f>
        <v/>
      </c>
      <c r="Q36" s="455" t="str">
        <f t="shared" si="2"/>
        <v/>
      </c>
    </row>
    <row r="37" spans="1:17" ht="18" customHeight="1">
      <c r="A37" s="364">
        <f>IF(OR($C$6="",$I$6="",$L$6=""),"",IF($B37="","",SUBTOTAL(3,$B$11:B37)))</f>
        <v>27</v>
      </c>
      <c r="B37" s="426" t="str">
        <f>IF(OR($C$6="",$I$6="",$L$6=""),"",IF(HKII!$B37="","",HKII!$B37))</f>
        <v>13D301Đ057</v>
      </c>
      <c r="C37" s="45" t="str">
        <f>IF(OR($C$6="",$I$6=""),"",IF(HKII!$C37="","",HKII!$C37))</f>
        <v>Trịnh Thanh</v>
      </c>
      <c r="D37" s="46" t="str">
        <f>IF(OR($C$6="",$I$6=""),"",IF(HKII!$D37="","",HKII!$D37))</f>
        <v>Hoàng</v>
      </c>
      <c r="E37" s="793"/>
      <c r="F37" s="783">
        <v>7</v>
      </c>
      <c r="G37" s="783">
        <v>7</v>
      </c>
      <c r="H37" s="783"/>
      <c r="I37" s="783"/>
      <c r="J37" s="783"/>
      <c r="K37" s="783"/>
      <c r="L37" s="783">
        <v>5</v>
      </c>
      <c r="M37" s="783">
        <v>6</v>
      </c>
      <c r="N37" s="417">
        <f t="shared" si="1"/>
        <v>5.9</v>
      </c>
      <c r="O37" s="454" t="str">
        <f t="shared" si="0"/>
        <v>T.Bình</v>
      </c>
      <c r="P37" s="455" t="str">
        <f>IF(OR($B37="",$C$6&lt;&gt;HKII!$P$6,HKII!$R37=""),"",HKII!$R37)</f>
        <v/>
      </c>
      <c r="Q37" s="455" t="str">
        <f t="shared" si="2"/>
        <v/>
      </c>
    </row>
    <row r="38" spans="1:17" ht="18" customHeight="1">
      <c r="A38" s="364">
        <f>IF(OR($C$6="",$I$6="",$L$6=""),"",IF($B38="","",SUBTOTAL(3,$B$11:B38)))</f>
        <v>28</v>
      </c>
      <c r="B38" s="426" t="str">
        <f>IF(OR($C$6="",$I$6="",$L$6=""),"",IF(HKII!$B38="","",HKII!$B38))</f>
        <v>13D301Đ201</v>
      </c>
      <c r="C38" s="45" t="str">
        <f>IF(OR($C$6="",$I$6=""),"",IF(HKII!$C38="","",HKII!$C38))</f>
        <v>Nguyễn Quang</v>
      </c>
      <c r="D38" s="46" t="str">
        <f>IF(OR($C$6="",$I$6=""),"",IF(HKII!$D38="","",HKII!$D38))</f>
        <v>Huân</v>
      </c>
      <c r="E38" s="793"/>
      <c r="F38" s="783">
        <v>0</v>
      </c>
      <c r="G38" s="783">
        <v>0</v>
      </c>
      <c r="H38" s="783"/>
      <c r="I38" s="783"/>
      <c r="J38" s="783"/>
      <c r="K38" s="783"/>
      <c r="L38" s="783">
        <v>0</v>
      </c>
      <c r="M38" s="783">
        <v>0</v>
      </c>
      <c r="N38" s="417">
        <f t="shared" si="1"/>
        <v>0</v>
      </c>
      <c r="O38" s="454" t="str">
        <f t="shared" si="0"/>
        <v>Kém</v>
      </c>
      <c r="P38" s="455" t="str">
        <f>IF(OR($B38="",$C$6&lt;&gt;HKII!$P$6,HKII!$R38=""),"",HKII!$R38)</f>
        <v/>
      </c>
      <c r="Q38" s="455" t="str">
        <f t="shared" si="2"/>
        <v/>
      </c>
    </row>
    <row r="39" spans="1:17" ht="18" customHeight="1">
      <c r="A39" s="364">
        <f>IF(OR($C$6="",$I$6="",$L$6=""),"",IF($B39="","",SUBTOTAL(3,$B$11:B39)))</f>
        <v>29</v>
      </c>
      <c r="B39" s="426" t="str">
        <f>IF(OR($C$6="",$I$6="",$L$6=""),"",IF(HKII!$B39="","",HKII!$B39))</f>
        <v>13D301Đ061</v>
      </c>
      <c r="C39" s="45" t="str">
        <f>IF(OR($C$6="",$I$6=""),"",IF(HKII!$C39="","",HKII!$C39))</f>
        <v>Huỳnh Thanh</v>
      </c>
      <c r="D39" s="46" t="str">
        <f>IF(OR($C$6="",$I$6=""),"",IF(HKII!$D39="","",HKII!$D39))</f>
        <v>Hùng</v>
      </c>
      <c r="E39" s="793"/>
      <c r="F39" s="783">
        <v>6</v>
      </c>
      <c r="G39" s="783">
        <v>6</v>
      </c>
      <c r="H39" s="783"/>
      <c r="I39" s="783"/>
      <c r="J39" s="783"/>
      <c r="K39" s="783"/>
      <c r="L39" s="783">
        <v>4.5</v>
      </c>
      <c r="M39" s="783">
        <v>5</v>
      </c>
      <c r="N39" s="417">
        <f t="shared" si="1"/>
        <v>5.0999999999999996</v>
      </c>
      <c r="O39" s="454" t="str">
        <f t="shared" si="0"/>
        <v>TB Yếu</v>
      </c>
      <c r="P39" s="455" t="str">
        <f>IF(OR($B39="",$C$6&lt;&gt;HKII!$P$6,HKII!$R39=""),"",HKII!$R39)</f>
        <v/>
      </c>
      <c r="Q39" s="455" t="str">
        <f t="shared" si="2"/>
        <v/>
      </c>
    </row>
    <row r="40" spans="1:17" ht="18" customHeight="1">
      <c r="A40" s="364">
        <f>IF(OR($C$6="",$I$6="",$L$6=""),"",IF($B40="","",SUBTOTAL(3,$B$11:B40)))</f>
        <v>30</v>
      </c>
      <c r="B40" s="426" t="str">
        <f>IF(OR($C$6="",$I$6="",$L$6=""),"",IF(HKII!$B40="","",HKII!$B40))</f>
        <v>13D301Đ065</v>
      </c>
      <c r="C40" s="45" t="str">
        <f>IF(OR($C$6="",$I$6=""),"",IF(HKII!$C40="","",HKII!$C40))</f>
        <v>Đoàn Lê Xuân</v>
      </c>
      <c r="D40" s="46" t="str">
        <f>IF(OR($C$6="",$I$6=""),"",IF(HKII!$D40="","",HKII!$D40))</f>
        <v>Huy</v>
      </c>
      <c r="E40" s="793"/>
      <c r="F40" s="783">
        <v>8</v>
      </c>
      <c r="G40" s="783">
        <v>8</v>
      </c>
      <c r="H40" s="783"/>
      <c r="I40" s="783"/>
      <c r="J40" s="783"/>
      <c r="K40" s="783"/>
      <c r="L40" s="783">
        <v>5</v>
      </c>
      <c r="M40" s="783">
        <v>6</v>
      </c>
      <c r="N40" s="417">
        <f t="shared" si="1"/>
        <v>6.1</v>
      </c>
      <c r="O40" s="454" t="str">
        <f t="shared" si="0"/>
        <v>T.Bình</v>
      </c>
      <c r="P40" s="455" t="str">
        <f>IF(OR($B40="",$C$6&lt;&gt;HKII!$P$6,HKII!$R40=""),"",HKII!$R40)</f>
        <v/>
      </c>
      <c r="Q40" s="455" t="str">
        <f t="shared" si="2"/>
        <v/>
      </c>
    </row>
    <row r="41" spans="1:17" ht="18" customHeight="1">
      <c r="A41" s="364">
        <f>IF(OR($C$6="",$I$6="",$L$6=""),"",IF($B41="","",SUBTOTAL(3,$B$11:B41)))</f>
        <v>31</v>
      </c>
      <c r="B41" s="426" t="str">
        <f>IF(OR($C$6="",$I$6="",$L$6=""),"",IF(HKII!$B41="","",HKII!$B41))</f>
        <v>13D301Đ073</v>
      </c>
      <c r="C41" s="45" t="str">
        <f>IF(OR($C$6="",$I$6=""),"",IF(HKII!$C41="","",HKII!$C41))</f>
        <v>Trịnh Đại</v>
      </c>
      <c r="D41" s="46" t="str">
        <f>IF(OR($C$6="",$I$6=""),"",IF(HKII!$D41="","",HKII!$D41))</f>
        <v>Lăng</v>
      </c>
      <c r="E41" s="793"/>
      <c r="F41" s="783">
        <v>6</v>
      </c>
      <c r="G41" s="783">
        <v>5</v>
      </c>
      <c r="H41" s="783"/>
      <c r="I41" s="783"/>
      <c r="J41" s="783"/>
      <c r="K41" s="783"/>
      <c r="L41" s="783">
        <v>4.5</v>
      </c>
      <c r="M41" s="783">
        <v>5</v>
      </c>
      <c r="N41" s="417">
        <f t="shared" si="1"/>
        <v>5</v>
      </c>
      <c r="O41" s="454" t="str">
        <f t="shared" si="0"/>
        <v>TB Yếu</v>
      </c>
      <c r="P41" s="455" t="str">
        <f>IF(OR($B41="",$C$6&lt;&gt;HKII!$P$6,HKII!$R41=""),"",HKII!$R41)</f>
        <v/>
      </c>
      <c r="Q41" s="455" t="str">
        <f t="shared" si="2"/>
        <v/>
      </c>
    </row>
    <row r="42" spans="1:17" ht="18" customHeight="1">
      <c r="A42" s="364">
        <f>IF(OR($C$6="",$I$6="",$L$6=""),"",IF($B42="","",SUBTOTAL(3,$B$11:B42)))</f>
        <v>32</v>
      </c>
      <c r="B42" s="426" t="str">
        <f>IF(OR($C$6="",$I$6="",$L$6=""),"",IF(HKII!$B42="","",HKII!$B42))</f>
        <v>13D301Đ204</v>
      </c>
      <c r="C42" s="45" t="str">
        <f>IF(OR($C$6="",$I$6=""),"",IF(HKII!$C42="","",HKII!$C42))</f>
        <v>Nguyễn Khánh</v>
      </c>
      <c r="D42" s="46" t="str">
        <f>IF(OR($C$6="",$I$6=""),"",IF(HKII!$D42="","",HKII!$D42))</f>
        <v>Linh</v>
      </c>
      <c r="E42" s="793"/>
      <c r="F42" s="783">
        <v>6</v>
      </c>
      <c r="G42" s="783">
        <v>6</v>
      </c>
      <c r="H42" s="783"/>
      <c r="I42" s="783"/>
      <c r="J42" s="783"/>
      <c r="K42" s="783"/>
      <c r="L42" s="783">
        <v>5</v>
      </c>
      <c r="M42" s="783">
        <v>5.5</v>
      </c>
      <c r="N42" s="417">
        <f t="shared" si="1"/>
        <v>5.5</v>
      </c>
      <c r="O42" s="454" t="str">
        <f t="shared" si="0"/>
        <v>T.Bình</v>
      </c>
      <c r="P42" s="455" t="str">
        <f>IF(OR($B42="",$C$6&lt;&gt;HKII!$P$6,HKII!$R42=""),"",HKII!$R42)</f>
        <v/>
      </c>
      <c r="Q42" s="455" t="str">
        <f t="shared" si="2"/>
        <v/>
      </c>
    </row>
    <row r="43" spans="1:17" ht="18" customHeight="1">
      <c r="A43" s="364">
        <f>IF(OR($C$6="",$I$6="",$L$6=""),"",IF($B43="","",SUBTOTAL(3,$B$11:B43)))</f>
        <v>33</v>
      </c>
      <c r="B43" s="426" t="str">
        <f>IF(OR($C$6="",$I$6="",$L$6=""),"",IF(HKII!$B43="","",HKII!$B43))</f>
        <v>13D301Đ162</v>
      </c>
      <c r="C43" s="45" t="str">
        <f>IF(OR($C$6="",$I$6=""),"",IF(HKII!$C43="","",HKII!$C43))</f>
        <v>Đỗ Văn</v>
      </c>
      <c r="D43" s="46" t="str">
        <f>IF(OR($C$6="",$I$6=""),"",IF(HKII!$D43="","",HKII!$D43))</f>
        <v>Lượng</v>
      </c>
      <c r="E43" s="793"/>
      <c r="F43" s="783">
        <v>7</v>
      </c>
      <c r="G43" s="783">
        <v>7</v>
      </c>
      <c r="H43" s="783"/>
      <c r="I43" s="783"/>
      <c r="J43" s="783"/>
      <c r="K43" s="783"/>
      <c r="L43" s="783">
        <v>8</v>
      </c>
      <c r="M43" s="783">
        <v>9</v>
      </c>
      <c r="N43" s="417">
        <f t="shared" si="1"/>
        <v>8.3000000000000007</v>
      </c>
      <c r="O43" s="454" t="str">
        <f t="shared" si="0"/>
        <v>Khá</v>
      </c>
      <c r="P43" s="455" t="str">
        <f>IF(OR($B43="",$C$6&lt;&gt;HKII!$P$6,HKII!$R43=""),"",HKII!$R43)</f>
        <v/>
      </c>
      <c r="Q43" s="455" t="str">
        <f t="shared" si="2"/>
        <v/>
      </c>
    </row>
    <row r="44" spans="1:17" ht="18" customHeight="1">
      <c r="A44" s="364">
        <f>IF(OR($C$6="",$I$6="",$L$6=""),"",IF($B44="","",SUBTOTAL(3,$B$11:B44)))</f>
        <v>34</v>
      </c>
      <c r="B44" s="426" t="str">
        <f>IF(OR($C$6="",$I$6="",$L$6=""),"",IF(HKII!$B44="","",HKII!$B44))</f>
        <v>13D301Đ081</v>
      </c>
      <c r="C44" s="45" t="str">
        <f>IF(OR($C$6="",$I$6=""),"",IF(HKII!$C44="","",HKII!$C44))</f>
        <v>Mai Đình</v>
      </c>
      <c r="D44" s="46" t="str">
        <f>IF(OR($C$6="",$I$6=""),"",IF(HKII!$D44="","",HKII!$D44))</f>
        <v>Luyện</v>
      </c>
      <c r="E44" s="793"/>
      <c r="F44" s="783">
        <v>5</v>
      </c>
      <c r="G44" s="783">
        <v>5</v>
      </c>
      <c r="H44" s="783"/>
      <c r="I44" s="783"/>
      <c r="J44" s="783"/>
      <c r="K44" s="783"/>
      <c r="L44" s="783">
        <v>4</v>
      </c>
      <c r="M44" s="783">
        <v>0</v>
      </c>
      <c r="N44" s="417">
        <f t="shared" si="1"/>
        <v>2.2000000000000002</v>
      </c>
      <c r="O44" s="454" t="str">
        <f t="shared" si="0"/>
        <v>Kém</v>
      </c>
      <c r="P44" s="455" t="str">
        <f>IF(OR($B44="",$C$6&lt;&gt;HKII!$P$6,HKII!$R44=""),"",HKII!$R44)</f>
        <v/>
      </c>
      <c r="Q44" s="455" t="str">
        <f t="shared" si="2"/>
        <v/>
      </c>
    </row>
    <row r="45" spans="1:17" ht="18" customHeight="1">
      <c r="A45" s="364">
        <f>IF(OR($C$6="",$I$6="",$L$6=""),"",IF($B45="","",SUBTOTAL(3,$B$11:B45)))</f>
        <v>35</v>
      </c>
      <c r="B45" s="426" t="str">
        <f>IF(OR($C$6="",$I$6="",$L$6=""),"",IF(HKII!$B45="","",HKII!$B45))</f>
        <v>13D301Đ085</v>
      </c>
      <c r="C45" s="45" t="str">
        <f>IF(OR($C$6="",$I$6=""),"",IF(HKII!$C45="","",HKII!$C45))</f>
        <v>Võ Hoài</v>
      </c>
      <c r="D45" s="46" t="str">
        <f>IF(OR($C$6="",$I$6=""),"",IF(HKII!$D45="","",HKII!$D45))</f>
        <v>Nam</v>
      </c>
      <c r="E45" s="793"/>
      <c r="F45" s="783">
        <v>8</v>
      </c>
      <c r="G45" s="783">
        <v>7</v>
      </c>
      <c r="H45" s="783"/>
      <c r="I45" s="783"/>
      <c r="J45" s="783"/>
      <c r="K45" s="783"/>
      <c r="L45" s="783">
        <v>8</v>
      </c>
      <c r="M45" s="783">
        <v>9</v>
      </c>
      <c r="N45" s="417">
        <f t="shared" si="1"/>
        <v>8.4</v>
      </c>
      <c r="O45" s="454" t="str">
        <f t="shared" si="0"/>
        <v>Khá</v>
      </c>
      <c r="P45" s="455" t="str">
        <f>IF(OR($B45="",$C$6&lt;&gt;HKII!$P$6,HKII!$R45=""),"",HKII!$R45)</f>
        <v/>
      </c>
      <c r="Q45" s="455" t="str">
        <f t="shared" si="2"/>
        <v/>
      </c>
    </row>
    <row r="46" spans="1:17" ht="18" customHeight="1">
      <c r="A46" s="364">
        <f>IF(OR($C$6="",$I$6="",$L$6=""),"",IF($B46="","",SUBTOTAL(3,$B$11:B46)))</f>
        <v>36</v>
      </c>
      <c r="B46" s="426" t="str">
        <f>IF(OR($C$6="",$I$6="",$L$6=""),"",IF(HKII!$B46="","",HKII!$B46))</f>
        <v>13D301Đ089</v>
      </c>
      <c r="C46" s="45" t="str">
        <f>IF(OR($C$6="",$I$6=""),"",IF(HKII!$C46="","",HKII!$C46))</f>
        <v>Nguyễn Hữu</v>
      </c>
      <c r="D46" s="46" t="str">
        <f>IF(OR($C$6="",$I$6=""),"",IF(HKII!$D46="","",HKII!$D46))</f>
        <v>Nghĩa</v>
      </c>
      <c r="E46" s="793"/>
      <c r="F46" s="783">
        <v>8</v>
      </c>
      <c r="G46" s="783">
        <v>8</v>
      </c>
      <c r="H46" s="783"/>
      <c r="I46" s="783"/>
      <c r="J46" s="783"/>
      <c r="K46" s="783"/>
      <c r="L46" s="783">
        <v>5</v>
      </c>
      <c r="M46" s="783">
        <v>6</v>
      </c>
      <c r="N46" s="417">
        <f t="shared" si="1"/>
        <v>6.1</v>
      </c>
      <c r="O46" s="454" t="str">
        <f t="shared" si="0"/>
        <v>T.Bình</v>
      </c>
      <c r="P46" s="455" t="str">
        <f>IF(OR($B46="",$C$6&lt;&gt;HKII!$P$6,HKII!$R46=""),"",HKII!$R46)</f>
        <v/>
      </c>
      <c r="Q46" s="455" t="str">
        <f t="shared" si="2"/>
        <v/>
      </c>
    </row>
    <row r="47" spans="1:17" ht="18" customHeight="1">
      <c r="A47" s="364">
        <f>IF(OR($C$6="",$I$6="",$L$6=""),"",IF($B47="","",SUBTOTAL(3,$B$11:B47)))</f>
        <v>37</v>
      </c>
      <c r="B47" s="426" t="str">
        <f>IF(OR($C$6="",$I$6="",$L$6=""),"",IF(HKII!$B47="","",HKII!$B47))</f>
        <v>13D301Đ097</v>
      </c>
      <c r="C47" s="45" t="str">
        <f>IF(OR($C$6="",$I$6=""),"",IF(HKII!$C47="","",HKII!$C47))</f>
        <v>Nguyễn Thành</v>
      </c>
      <c r="D47" s="46" t="str">
        <f>IF(OR($C$6="",$I$6=""),"",IF(HKII!$D47="","",HKII!$D47))</f>
        <v>Phát</v>
      </c>
      <c r="E47" s="793"/>
      <c r="F47" s="783">
        <v>8</v>
      </c>
      <c r="G47" s="783">
        <v>8</v>
      </c>
      <c r="H47" s="783"/>
      <c r="I47" s="783"/>
      <c r="J47" s="783"/>
      <c r="K47" s="783"/>
      <c r="L47" s="783">
        <v>4.5</v>
      </c>
      <c r="M47" s="783">
        <v>5</v>
      </c>
      <c r="N47" s="417">
        <f t="shared" si="1"/>
        <v>5.5</v>
      </c>
      <c r="O47" s="454" t="str">
        <f t="shared" si="0"/>
        <v>T.Bình</v>
      </c>
      <c r="P47" s="455" t="str">
        <f>IF(OR($B47="",$C$6&lt;&gt;HKII!$P$6,HKII!$R47=""),"",HKII!$R47)</f>
        <v/>
      </c>
      <c r="Q47" s="455" t="str">
        <f t="shared" si="2"/>
        <v/>
      </c>
    </row>
    <row r="48" spans="1:17" ht="18" customHeight="1">
      <c r="A48" s="364">
        <f>IF(OR($C$6="",$I$6="",$L$6=""),"",IF($B48="","",SUBTOTAL(3,$B$11:B48)))</f>
        <v>38</v>
      </c>
      <c r="B48" s="426" t="str">
        <f>IF(OR($C$6="",$I$6="",$L$6=""),"",IF(HKII!$B48="","",HKII!$B48))</f>
        <v>13D301Đ101</v>
      </c>
      <c r="C48" s="45" t="str">
        <f>IF(OR($C$6="",$I$6=""),"",IF(HKII!$C48="","",HKII!$C48))</f>
        <v>Huỳnh Thanh</v>
      </c>
      <c r="D48" s="46" t="str">
        <f>IF(OR($C$6="",$I$6=""),"",IF(HKII!$D48="","",HKII!$D48))</f>
        <v>Phú</v>
      </c>
      <c r="E48" s="793"/>
      <c r="F48" s="783">
        <v>0</v>
      </c>
      <c r="G48" s="783">
        <v>0</v>
      </c>
      <c r="H48" s="783"/>
      <c r="I48" s="783"/>
      <c r="J48" s="783"/>
      <c r="K48" s="783"/>
      <c r="L48" s="783">
        <v>0</v>
      </c>
      <c r="M48" s="783">
        <v>0</v>
      </c>
      <c r="N48" s="417">
        <f t="shared" si="1"/>
        <v>0</v>
      </c>
      <c r="O48" s="454" t="str">
        <f t="shared" si="0"/>
        <v>Kém</v>
      </c>
      <c r="P48" s="455" t="str">
        <f>IF(OR($B48="",$C$6&lt;&gt;HKII!$P$6,HKII!$R48=""),"",HKII!$R48)</f>
        <v/>
      </c>
      <c r="Q48" s="455" t="str">
        <f t="shared" si="2"/>
        <v/>
      </c>
    </row>
    <row r="49" spans="1:17" ht="18" customHeight="1">
      <c r="A49" s="364">
        <f>IF(OR($C$6="",$I$6="",$L$6=""),"",IF($B49="","",SUBTOTAL(3,$B$11:B49)))</f>
        <v>39</v>
      </c>
      <c r="B49" s="426" t="str">
        <f>IF(OR($C$6="",$I$6="",$L$6=""),"",IF(HKII!$B49="","",HKII!$B49))</f>
        <v>13D301Đ117</v>
      </c>
      <c r="C49" s="45" t="str">
        <f>IF(OR($C$6="",$I$6=""),"",IF(HKII!$C49="","",HKII!$C49))</f>
        <v>Trịnh Ngọc</v>
      </c>
      <c r="D49" s="46" t="str">
        <f>IF(OR($C$6="",$I$6=""),"",IF(HKII!$D49="","",HKII!$D49))</f>
        <v>Sơn</v>
      </c>
      <c r="E49" s="793"/>
      <c r="F49" s="783">
        <v>5</v>
      </c>
      <c r="G49" s="783">
        <v>5</v>
      </c>
      <c r="H49" s="783"/>
      <c r="I49" s="783"/>
      <c r="J49" s="783"/>
      <c r="K49" s="783"/>
      <c r="L49" s="783">
        <v>5</v>
      </c>
      <c r="M49" s="783">
        <v>5.5</v>
      </c>
      <c r="N49" s="417">
        <f t="shared" si="1"/>
        <v>5.3</v>
      </c>
      <c r="O49" s="454" t="str">
        <f t="shared" si="0"/>
        <v>TB Yếu</v>
      </c>
      <c r="P49" s="455" t="str">
        <f>IF(OR($B49="",$C$6&lt;&gt;HKII!$P$6,HKII!$R49=""),"",HKII!$R49)</f>
        <v/>
      </c>
      <c r="Q49" s="455" t="str">
        <f t="shared" si="2"/>
        <v/>
      </c>
    </row>
    <row r="50" spans="1:17" ht="18" customHeight="1">
      <c r="A50" s="364">
        <f>IF(OR($C$6="",$I$6="",$L$6=""),"",IF($B50="","",SUBTOTAL(3,$B$11:B50)))</f>
        <v>40</v>
      </c>
      <c r="B50" s="426" t="str">
        <f>IF(OR($C$6="",$I$6="",$L$6=""),"",IF(HKII!$B50="","",HKII!$B50))</f>
        <v>13D301Đ121</v>
      </c>
      <c r="C50" s="45" t="str">
        <f>IF(OR($C$6="",$I$6=""),"",IF(HKII!$C50="","",HKII!$C50))</f>
        <v>Lê Minh</v>
      </c>
      <c r="D50" s="46" t="str">
        <f>IF(OR($C$6="",$I$6=""),"",IF(HKII!$D50="","",HKII!$D50))</f>
        <v>Tâm</v>
      </c>
      <c r="E50" s="793"/>
      <c r="F50" s="783">
        <v>6</v>
      </c>
      <c r="G50" s="783">
        <v>6</v>
      </c>
      <c r="H50" s="783"/>
      <c r="I50" s="783"/>
      <c r="J50" s="783"/>
      <c r="K50" s="783"/>
      <c r="L50" s="783">
        <v>5</v>
      </c>
      <c r="M50" s="783">
        <v>5.5</v>
      </c>
      <c r="N50" s="417">
        <f t="shared" si="1"/>
        <v>5.5</v>
      </c>
      <c r="O50" s="454" t="str">
        <f t="shared" si="0"/>
        <v>T.Bình</v>
      </c>
      <c r="P50" s="455" t="str">
        <f>IF(OR($B50="",$C$6&lt;&gt;HKII!$P$6,HKII!$R50=""),"",HKII!$R50)</f>
        <v/>
      </c>
      <c r="Q50" s="455" t="str">
        <f t="shared" si="2"/>
        <v/>
      </c>
    </row>
    <row r="51" spans="1:17" ht="18" customHeight="1">
      <c r="A51" s="364">
        <f>IF(OR($C$6="",$I$6="",$L$6=""),"",IF($B51="","",SUBTOTAL(3,$B$11:B51)))</f>
        <v>41</v>
      </c>
      <c r="B51" s="426" t="str">
        <f>IF(OR($C$6="",$I$6="",$L$6=""),"",IF(HKII!$B51="","",HKII!$B51))</f>
        <v>13D301Đ124</v>
      </c>
      <c r="C51" s="45" t="str">
        <f>IF(OR($C$6="",$I$6=""),"",IF(HKII!$C51="","",HKII!$C51))</f>
        <v>Cao Nguyễn Nhật</v>
      </c>
      <c r="D51" s="46" t="str">
        <f>IF(OR($C$6="",$I$6=""),"",IF(HKII!$D51="","",HKII!$D51))</f>
        <v>Tân</v>
      </c>
      <c r="E51" s="793"/>
      <c r="F51" s="783">
        <v>7</v>
      </c>
      <c r="G51" s="783">
        <v>8</v>
      </c>
      <c r="H51" s="783"/>
      <c r="I51" s="783"/>
      <c r="J51" s="783"/>
      <c r="K51" s="783"/>
      <c r="L51" s="783">
        <v>5</v>
      </c>
      <c r="M51" s="783">
        <v>6</v>
      </c>
      <c r="N51" s="417">
        <f t="shared" si="1"/>
        <v>6</v>
      </c>
      <c r="O51" s="454" t="str">
        <f t="shared" si="0"/>
        <v>T.Bình</v>
      </c>
      <c r="P51" s="455" t="str">
        <f>IF(OR($B51="",$C$6&lt;&gt;HKII!$P$6,HKII!$R51=""),"",HKII!$R51)</f>
        <v/>
      </c>
      <c r="Q51" s="455" t="str">
        <f t="shared" si="2"/>
        <v/>
      </c>
    </row>
    <row r="52" spans="1:17" ht="18" customHeight="1">
      <c r="A52" s="364">
        <f>IF(OR($C$6="",$I$6="",$L$6=""),"",IF($B52="","",SUBTOTAL(3,$B$11:B52)))</f>
        <v>42</v>
      </c>
      <c r="B52" s="426" t="str">
        <f>IF(OR($C$6="",$I$6="",$L$6=""),"",IF(HKII!$B52="","",HKII!$B52))</f>
        <v>13D301Đ130</v>
      </c>
      <c r="C52" s="45" t="str">
        <f>IF(OR($C$6="",$I$6=""),"",IF(HKII!$C52="","",HKII!$C52))</f>
        <v>Nguyễn Việt</v>
      </c>
      <c r="D52" s="46" t="str">
        <f>IF(OR($C$6="",$I$6=""),"",IF(HKII!$D52="","",HKII!$D52))</f>
        <v>Thắng</v>
      </c>
      <c r="E52" s="793"/>
      <c r="F52" s="783">
        <v>5</v>
      </c>
      <c r="G52" s="783">
        <v>6</v>
      </c>
      <c r="H52" s="783"/>
      <c r="I52" s="783"/>
      <c r="J52" s="783"/>
      <c r="K52" s="783"/>
      <c r="L52" s="783">
        <v>5</v>
      </c>
      <c r="M52" s="783">
        <v>5.5</v>
      </c>
      <c r="N52" s="417">
        <f t="shared" si="1"/>
        <v>5.4</v>
      </c>
      <c r="O52" s="454" t="str">
        <f t="shared" si="0"/>
        <v>TB Yếu</v>
      </c>
      <c r="P52" s="455" t="str">
        <f>IF(OR($B52="",$C$6&lt;&gt;HKII!$P$6,HKII!$R52=""),"",HKII!$R52)</f>
        <v/>
      </c>
      <c r="Q52" s="455" t="str">
        <f t="shared" si="2"/>
        <v/>
      </c>
    </row>
    <row r="53" spans="1:17" ht="18" customHeight="1">
      <c r="A53" s="364">
        <f>IF(OR($C$6="",$I$6="",$L$6=""),"",IF($B53="","",SUBTOTAL(3,$B$11:B53)))</f>
        <v>43</v>
      </c>
      <c r="B53" s="426" t="str">
        <f>IF(OR($C$6="",$I$6="",$L$6=""),"",IF(HKII!$B53="","",HKII!$B53))</f>
        <v>13D301Đ133</v>
      </c>
      <c r="C53" s="45" t="str">
        <f>IF(OR($C$6="",$I$6=""),"",IF(HKII!$C53="","",HKII!$C53))</f>
        <v>Nguyễn Khắc</v>
      </c>
      <c r="D53" s="46" t="str">
        <f>IF(OR($C$6="",$I$6=""),"",IF(HKII!$D53="","",HKII!$D53))</f>
        <v>Thành</v>
      </c>
      <c r="E53" s="793"/>
      <c r="F53" s="783">
        <v>7</v>
      </c>
      <c r="G53" s="783">
        <v>6</v>
      </c>
      <c r="H53" s="783"/>
      <c r="I53" s="783"/>
      <c r="J53" s="783"/>
      <c r="K53" s="783"/>
      <c r="L53" s="783">
        <v>5</v>
      </c>
      <c r="M53" s="783">
        <v>6</v>
      </c>
      <c r="N53" s="417">
        <f t="shared" si="1"/>
        <v>5.8</v>
      </c>
      <c r="O53" s="454" t="str">
        <f t="shared" si="0"/>
        <v>T.Bình</v>
      </c>
      <c r="P53" s="455" t="str">
        <f>IF(OR($B53="",$C$6&lt;&gt;HKII!$P$6,HKII!$R53=""),"",HKII!$R53)</f>
        <v/>
      </c>
      <c r="Q53" s="455" t="str">
        <f t="shared" si="2"/>
        <v/>
      </c>
    </row>
    <row r="54" spans="1:17" ht="18" customHeight="1">
      <c r="A54" s="364">
        <f>IF(OR($C$6="",$I$6="",$L$6=""),"",IF($B54="","",SUBTOTAL(3,$B$11:B54)))</f>
        <v>44</v>
      </c>
      <c r="B54" s="426" t="str">
        <f>IF(OR($C$6="",$I$6="",$L$6=""),"",IF(HKII!$B54="","",HKII!$B54))</f>
        <v>13D301Đ136</v>
      </c>
      <c r="C54" s="45" t="str">
        <f>IF(OR($C$6="",$I$6=""),"",IF(HKII!$C54="","",HKII!$C54))</f>
        <v>Trần Minh</v>
      </c>
      <c r="D54" s="46" t="str">
        <f>IF(OR($C$6="",$I$6=""),"",IF(HKII!$D54="","",HKII!$D54))</f>
        <v>Thanh</v>
      </c>
      <c r="E54" s="793"/>
      <c r="F54" s="783">
        <v>9</v>
      </c>
      <c r="G54" s="783">
        <v>9</v>
      </c>
      <c r="H54" s="783"/>
      <c r="I54" s="783"/>
      <c r="J54" s="783"/>
      <c r="K54" s="783"/>
      <c r="L54" s="783">
        <v>8</v>
      </c>
      <c r="M54" s="783">
        <v>9</v>
      </c>
      <c r="N54" s="417">
        <f t="shared" si="1"/>
        <v>8.6999999999999993</v>
      </c>
      <c r="O54" s="454" t="str">
        <f t="shared" si="0"/>
        <v>Giỏi</v>
      </c>
      <c r="P54" s="455" t="str">
        <f>IF(OR($B54="",$C$6&lt;&gt;HKII!$P$6,HKII!$R54=""),"",HKII!$R54)</f>
        <v/>
      </c>
      <c r="Q54" s="455" t="str">
        <f t="shared" si="2"/>
        <v/>
      </c>
    </row>
    <row r="55" spans="1:17" ht="18" customHeight="1">
      <c r="A55" s="364">
        <f>IF(OR($C$6="",$I$6="",$L$6=""),"",IF($B55="","",SUBTOTAL(3,$B$11:B55)))</f>
        <v>45</v>
      </c>
      <c r="B55" s="426" t="str">
        <f>IF(OR($C$6="",$I$6="",$L$6=""),"",IF(HKII!$B55="","",HKII!$B55))</f>
        <v>13D301Đ169</v>
      </c>
      <c r="C55" s="45" t="str">
        <f>IF(OR($C$6="",$I$6=""),"",IF(HKII!$C55="","",HKII!$C55))</f>
        <v>Nguyễn Thanh</v>
      </c>
      <c r="D55" s="46" t="str">
        <f>IF(OR($C$6="",$I$6=""),"",IF(HKII!$D55="","",HKII!$D55))</f>
        <v>Thảo</v>
      </c>
      <c r="E55" s="793"/>
      <c r="F55" s="783">
        <v>6</v>
      </c>
      <c r="G55" s="783">
        <v>6</v>
      </c>
      <c r="H55" s="783"/>
      <c r="I55" s="783"/>
      <c r="J55" s="783"/>
      <c r="K55" s="783"/>
      <c r="L55" s="783">
        <v>5</v>
      </c>
      <c r="M55" s="783">
        <v>5.5</v>
      </c>
      <c r="N55" s="417">
        <f t="shared" si="1"/>
        <v>5.5</v>
      </c>
      <c r="O55" s="454" t="str">
        <f t="shared" si="0"/>
        <v>T.Bình</v>
      </c>
      <c r="P55" s="455" t="str">
        <f>IF(OR($B55="",$C$6&lt;&gt;HKII!$P$6,HKII!$R55=""),"",HKII!$R55)</f>
        <v/>
      </c>
      <c r="Q55" s="455" t="str">
        <f t="shared" si="2"/>
        <v/>
      </c>
    </row>
    <row r="56" spans="1:17" ht="18" customHeight="1">
      <c r="A56" s="364">
        <f>IF(OR($C$6="",$I$6="",$L$6=""),"",IF($B56="","",SUBTOTAL(3,$B$11:B56)))</f>
        <v>46</v>
      </c>
      <c r="B56" s="426" t="str">
        <f>IF(OR($C$6="",$I$6="",$L$6=""),"",IF(HKII!$B56="","",HKII!$B56))</f>
        <v>13D301Đ154</v>
      </c>
      <c r="C56" s="45" t="str">
        <f>IF(OR($C$6="",$I$6=""),"",IF(HKII!$C56="","",HKII!$C56))</f>
        <v>Võ Đức</v>
      </c>
      <c r="D56" s="46" t="str">
        <f>IF(OR($C$6="",$I$6=""),"",IF(HKII!$D56="","",HKII!$D56))</f>
        <v>Trí</v>
      </c>
      <c r="E56" s="793"/>
      <c r="F56" s="783">
        <v>6</v>
      </c>
      <c r="G56" s="783">
        <v>6</v>
      </c>
      <c r="H56" s="783"/>
      <c r="I56" s="783"/>
      <c r="J56" s="783"/>
      <c r="K56" s="783"/>
      <c r="L56" s="783">
        <v>5</v>
      </c>
      <c r="M56" s="783">
        <v>5.5</v>
      </c>
      <c r="N56" s="417">
        <f t="shared" si="1"/>
        <v>5.5</v>
      </c>
      <c r="O56" s="454" t="str">
        <f t="shared" si="0"/>
        <v>T.Bình</v>
      </c>
      <c r="P56" s="455" t="str">
        <f>IF(OR($B56="",$C$6&lt;&gt;HKII!$P$6,HKII!$R56=""),"",HKII!$R56)</f>
        <v/>
      </c>
      <c r="Q56" s="455" t="str">
        <f t="shared" si="2"/>
        <v/>
      </c>
    </row>
    <row r="57" spans="1:17" s="423" customFormat="1" ht="18" customHeight="1">
      <c r="A57" s="364">
        <f>IF(OR($C$6="",$I$6="",$L$6=""),"",IF($B57="","",SUBTOTAL(3,$B$11:B57)))</f>
        <v>47</v>
      </c>
      <c r="B57" s="426" t="str">
        <f>IF(OR($C$6="",$I$6="",$L$6=""),"",IF(HKII!$B57="","",HKII!$B57))</f>
        <v>13D301Đ160</v>
      </c>
      <c r="C57" s="45" t="str">
        <f>IF(OR($C$6="",$I$6=""),"",IF(HKII!$C57="","",HKII!$C57))</f>
        <v>Nguyễn Bá</v>
      </c>
      <c r="D57" s="46" t="str">
        <f>IF(OR($C$6="",$I$6=""),"",IF(HKII!$D57="","",HKII!$D57))</f>
        <v>Trung</v>
      </c>
      <c r="E57" s="793"/>
      <c r="F57" s="783">
        <v>7</v>
      </c>
      <c r="G57" s="783">
        <v>6</v>
      </c>
      <c r="H57" s="783"/>
      <c r="I57" s="783"/>
      <c r="J57" s="783"/>
      <c r="K57" s="783"/>
      <c r="L57" s="783">
        <v>7</v>
      </c>
      <c r="M57" s="783">
        <v>6.5</v>
      </c>
      <c r="N57" s="417">
        <f t="shared" si="1"/>
        <v>6.7</v>
      </c>
      <c r="O57" s="454" t="str">
        <f t="shared" si="0"/>
        <v>T.Bình</v>
      </c>
      <c r="P57" s="455" t="str">
        <f>IF(OR($B57="",$C$6&lt;&gt;HKII!$P$6,HKII!$R57=""),"",HKII!$R57)</f>
        <v/>
      </c>
      <c r="Q57" s="455" t="str">
        <f t="shared" si="2"/>
        <v/>
      </c>
    </row>
    <row r="58" spans="1:17" s="423" customFormat="1" ht="18" customHeight="1">
      <c r="A58" s="364">
        <f>IF(OR($C$6="",$I$6="",$L$6=""),"",IF($B58="","",SUBTOTAL(3,$B$11:B58)))</f>
        <v>48</v>
      </c>
      <c r="B58" s="426" t="str">
        <f>IF(OR($C$6="",$I$6="",$L$6=""),"",IF(HKII!$B58="","",HKII!$B58))</f>
        <v>13D301Đ163</v>
      </c>
      <c r="C58" s="45" t="str">
        <f>IF(OR($C$6="",$I$6=""),"",IF(HKII!$C58="","",HKII!$C58))</f>
        <v>Mai Ngọc</v>
      </c>
      <c r="D58" s="46" t="str">
        <f>IF(OR($C$6="",$I$6=""),"",IF(HKII!$D58="","",HKII!$D58))</f>
        <v>Trước</v>
      </c>
      <c r="E58" s="793"/>
      <c r="F58" s="783">
        <v>6</v>
      </c>
      <c r="G58" s="783">
        <v>7</v>
      </c>
      <c r="H58" s="783"/>
      <c r="I58" s="783"/>
      <c r="J58" s="783"/>
      <c r="K58" s="783"/>
      <c r="L58" s="783">
        <v>5</v>
      </c>
      <c r="M58" s="783">
        <v>5.5</v>
      </c>
      <c r="N58" s="417">
        <f t="shared" si="1"/>
        <v>5.6</v>
      </c>
      <c r="O58" s="454" t="str">
        <f t="shared" si="0"/>
        <v>T.Bình</v>
      </c>
      <c r="P58" s="455" t="str">
        <f>IF(OR($B58="",$C$6&lt;&gt;HKII!$P$6,HKII!$R58=""),"",HKII!$R58)</f>
        <v/>
      </c>
      <c r="Q58" s="455" t="str">
        <f t="shared" si="2"/>
        <v/>
      </c>
    </row>
    <row r="59" spans="1:17" ht="18" customHeight="1">
      <c r="A59" s="364">
        <f>IF(OR($C$6="",$I$6="",$L$6=""),"",IF($B59="","",SUBTOTAL(3,$B$11:B59)))</f>
        <v>49</v>
      </c>
      <c r="B59" s="426" t="str">
        <f>IF(OR($C$6="",$I$6="",$L$6=""),"",IF(HKII!$B59="","",HKII!$B59))</f>
        <v>13D301Đ166</v>
      </c>
      <c r="C59" s="45" t="str">
        <f>IF(OR($C$6="",$I$6=""),"",IF(HKII!$C59="","",HKII!$C59))</f>
        <v>Nguyễn Văn</v>
      </c>
      <c r="D59" s="46" t="str">
        <f>IF(OR($C$6="",$I$6=""),"",IF(HKII!$D59="","",HKII!$D59))</f>
        <v>Tư</v>
      </c>
      <c r="E59" s="793"/>
      <c r="F59" s="783">
        <v>5</v>
      </c>
      <c r="G59" s="783">
        <v>5</v>
      </c>
      <c r="H59" s="783"/>
      <c r="I59" s="783"/>
      <c r="J59" s="783"/>
      <c r="K59" s="783"/>
      <c r="L59" s="783">
        <v>0</v>
      </c>
      <c r="M59" s="783">
        <v>0</v>
      </c>
      <c r="N59" s="417">
        <f t="shared" si="1"/>
        <v>1</v>
      </c>
      <c r="O59" s="454" t="str">
        <f t="shared" si="0"/>
        <v>Kém</v>
      </c>
      <c r="P59" s="455" t="str">
        <f>IF(OR($B59="",$C$6&lt;&gt;HKII!$P$6,HKII!$R59=""),"",HKII!$R59)</f>
        <v/>
      </c>
      <c r="Q59" s="455" t="str">
        <f t="shared" si="2"/>
        <v/>
      </c>
    </row>
    <row r="60" spans="1:17" ht="18" customHeight="1">
      <c r="A60" s="364">
        <f>IF(OR($C$6="",$I$6="",$L$6=""),"",IF($B60="","",SUBTOTAL(3,$B$11:B60)))</f>
        <v>50</v>
      </c>
      <c r="B60" s="426" t="str">
        <f>IF(OR($C$6="",$I$6="",$L$6=""),"",IF(HKII!$B60="","",HKII!$B60))</f>
        <v>13D301Đ178</v>
      </c>
      <c r="C60" s="45" t="str">
        <f>IF(OR($C$6="",$I$6=""),"",IF(HKII!$C60="","",HKII!$C60))</f>
        <v>Lê Văn</v>
      </c>
      <c r="D60" s="46" t="str">
        <f>IF(OR($C$6="",$I$6=""),"",IF(HKII!$D60="","",HKII!$D60))</f>
        <v>Vũ</v>
      </c>
      <c r="E60" s="793"/>
      <c r="F60" s="783">
        <v>5</v>
      </c>
      <c r="G60" s="783">
        <v>6</v>
      </c>
      <c r="H60" s="783"/>
      <c r="I60" s="783"/>
      <c r="J60" s="783"/>
      <c r="K60" s="783"/>
      <c r="L60" s="783">
        <v>8</v>
      </c>
      <c r="M60" s="783">
        <v>9</v>
      </c>
      <c r="N60" s="417">
        <f t="shared" si="1"/>
        <v>8</v>
      </c>
      <c r="O60" s="454" t="str">
        <f t="shared" si="0"/>
        <v>Khá</v>
      </c>
      <c r="P60" s="455" t="str">
        <f>IF(OR($B60="",$C$6&lt;&gt;HKII!$P$6,HKII!$R60=""),"",HKII!$R60)</f>
        <v/>
      </c>
      <c r="Q60" s="455" t="str">
        <f t="shared" si="2"/>
        <v/>
      </c>
    </row>
    <row r="61" spans="1:17" ht="18" customHeight="1">
      <c r="A61" s="364" t="str">
        <f>IF(OR($C$6="",$I$6="",$L$6=""),"",IF($B61="","",SUBTOTAL(3,$B$11:B61)))</f>
        <v/>
      </c>
      <c r="B61" s="426" t="str">
        <f>IF(OR($C$6="",$I$6="",$L$6=""),"",IF(HKII!$B61="","",HKII!$B61))</f>
        <v/>
      </c>
      <c r="C61" s="45" t="str">
        <f>IF(OR($C$6="",$I$6=""),"",IF(HKII!$C61="","",HKII!$C61))</f>
        <v/>
      </c>
      <c r="D61" s="46" t="str">
        <f>IF(OR($C$6="",$I$6=""),"",IF(HKII!$D61="","",HKII!$D61))</f>
        <v/>
      </c>
      <c r="E61" s="67"/>
      <c r="F61" s="418"/>
      <c r="G61" s="418"/>
      <c r="H61" s="418"/>
      <c r="I61" s="418"/>
      <c r="J61" s="418"/>
      <c r="K61" s="418"/>
      <c r="L61" s="418"/>
      <c r="M61" s="418"/>
      <c r="N61" s="417" t="str">
        <f t="shared" si="1"/>
        <v/>
      </c>
      <c r="O61" s="454" t="str">
        <f t="shared" si="0"/>
        <v/>
      </c>
      <c r="P61" s="455" t="str">
        <f>IF(OR($B61="",$C$6&lt;&gt;HKII!$P$6,HKII!$R61=""),"",HKII!$R61)</f>
        <v/>
      </c>
      <c r="Q61" s="455" t="str">
        <f t="shared" si="2"/>
        <v/>
      </c>
    </row>
    <row r="62" spans="1:17" ht="18" customHeight="1">
      <c r="A62" s="364" t="str">
        <f>IF(OR($C$6="",$I$6="",$L$6=""),"",IF($B62="","",SUBTOTAL(3,$B$11:B62)))</f>
        <v/>
      </c>
      <c r="B62" s="426" t="str">
        <f>IF(OR($C$6="",$I$6="",$L$6=""),"",IF(HKII!$B62="","",HKII!$B62))</f>
        <v/>
      </c>
      <c r="C62" s="45" t="str">
        <f>IF(OR($C$6="",$I$6=""),"",IF(HKII!$C62="","",HKII!$C62))</f>
        <v/>
      </c>
      <c r="D62" s="46" t="str">
        <f>IF(OR($C$6="",$I$6=""),"",IF(HKII!$D62="","",HKII!$D62))</f>
        <v/>
      </c>
      <c r="E62" s="67"/>
      <c r="F62" s="418"/>
      <c r="G62" s="418"/>
      <c r="H62" s="418"/>
      <c r="I62" s="418"/>
      <c r="J62" s="418"/>
      <c r="K62" s="418"/>
      <c r="L62" s="418"/>
      <c r="M62" s="418"/>
      <c r="N62" s="417" t="str">
        <f t="shared" si="1"/>
        <v/>
      </c>
      <c r="O62" s="454" t="str">
        <f t="shared" si="0"/>
        <v/>
      </c>
      <c r="P62" s="455" t="str">
        <f>IF(OR($B62="",$C$6&lt;&gt;HKII!$P$6,HKII!$R62=""),"",HKII!$R62)</f>
        <v/>
      </c>
      <c r="Q62" s="455" t="str">
        <f t="shared" si="2"/>
        <v/>
      </c>
    </row>
    <row r="63" spans="1:17" ht="18" customHeight="1">
      <c r="A63" s="364" t="str">
        <f>IF(OR($C$6="",$I$6="",$L$6=""),"",IF($B63="","",SUBTOTAL(3,$B$11:B63)))</f>
        <v/>
      </c>
      <c r="B63" s="426" t="str">
        <f>IF(OR($C$6="",$I$6="",$L$6=""),"",IF(HKII!$B63="","",HKII!$B63))</f>
        <v/>
      </c>
      <c r="C63" s="45" t="str">
        <f>IF(OR($C$6="",$I$6=""),"",IF(HKII!$C63="","",HKII!$C63))</f>
        <v/>
      </c>
      <c r="D63" s="46" t="str">
        <f>IF(OR($C$6="",$I$6=""),"",IF(HKII!$D63="","",HKII!$D63))</f>
        <v/>
      </c>
      <c r="E63" s="67"/>
      <c r="F63" s="418"/>
      <c r="G63" s="418"/>
      <c r="H63" s="418"/>
      <c r="I63" s="418"/>
      <c r="J63" s="418"/>
      <c r="K63" s="418"/>
      <c r="L63" s="418"/>
      <c r="M63" s="418"/>
      <c r="N63" s="417" t="str">
        <f t="shared" si="1"/>
        <v/>
      </c>
      <c r="O63" s="454" t="str">
        <f t="shared" si="0"/>
        <v/>
      </c>
      <c r="P63" s="455" t="str">
        <f>IF(OR($B63="",$C$6&lt;&gt;HKII!$P$6,HKII!$R63=""),"",HKII!$R63)</f>
        <v/>
      </c>
      <c r="Q63" s="455" t="str">
        <f t="shared" si="2"/>
        <v/>
      </c>
    </row>
    <row r="64" spans="1:17" ht="18" customHeight="1">
      <c r="A64" s="364" t="str">
        <f>IF(OR($C$6="",$I$6="",$L$6=""),"",IF($B64="","",SUBTOTAL(3,$B$11:B64)))</f>
        <v/>
      </c>
      <c r="B64" s="426" t="str">
        <f>IF(OR($C$6="",$I$6="",$L$6=""),"",IF(HKII!$B64="","",HKII!$B64))</f>
        <v/>
      </c>
      <c r="C64" s="45" t="str">
        <f>IF(OR($C$6="",$I$6=""),"",IF(HKII!$C64="","",HKII!$C64))</f>
        <v/>
      </c>
      <c r="D64" s="46" t="str">
        <f>IF(OR($C$6="",$I$6=""),"",IF(HKII!$D64="","",HKII!$D64))</f>
        <v/>
      </c>
      <c r="E64" s="67"/>
      <c r="F64" s="418"/>
      <c r="G64" s="418"/>
      <c r="H64" s="418"/>
      <c r="I64" s="418"/>
      <c r="J64" s="418"/>
      <c r="K64" s="418"/>
      <c r="L64" s="418"/>
      <c r="M64" s="418"/>
      <c r="N64" s="417" t="str">
        <f t="shared" si="1"/>
        <v/>
      </c>
      <c r="O64" s="454" t="str">
        <f t="shared" si="0"/>
        <v/>
      </c>
      <c r="P64" s="455" t="str">
        <f>IF(OR($B64="",$C$6&lt;&gt;HKII!$P$6,HKII!$R64=""),"",HKII!$R64)</f>
        <v/>
      </c>
      <c r="Q64" s="455" t="str">
        <f t="shared" si="2"/>
        <v/>
      </c>
    </row>
    <row r="65" spans="1:17" ht="18" customHeight="1">
      <c r="A65" s="364" t="str">
        <f>IF(OR($C$6="",$I$6="",$L$6=""),"",IF($B65="","",SUBTOTAL(3,$B$11:B65)))</f>
        <v/>
      </c>
      <c r="B65" s="426" t="str">
        <f>IF(OR($C$6="",$I$6="",$L$6=""),"",IF(HKII!$B65="","",HKII!$B65))</f>
        <v/>
      </c>
      <c r="C65" s="45" t="str">
        <f>IF(OR($C$6="",$I$6=""),"",IF(HKII!$C65="","",HKII!$C65))</f>
        <v/>
      </c>
      <c r="D65" s="46" t="str">
        <f>IF(OR($C$6="",$I$6=""),"",IF(HKII!$D65="","",HKII!$D65))</f>
        <v/>
      </c>
      <c r="E65" s="67"/>
      <c r="F65" s="418"/>
      <c r="G65" s="418"/>
      <c r="H65" s="418"/>
      <c r="I65" s="418"/>
      <c r="J65" s="418"/>
      <c r="K65" s="418"/>
      <c r="L65" s="418"/>
      <c r="M65" s="418"/>
      <c r="N65" s="417" t="str">
        <f t="shared" si="1"/>
        <v/>
      </c>
      <c r="O65" s="454" t="str">
        <f t="shared" si="0"/>
        <v/>
      </c>
      <c r="P65" s="455" t="str">
        <f>IF(OR($B65="",$C$6&lt;&gt;HKII!$P$6,HKII!$R65=""),"",HKII!$R65)</f>
        <v/>
      </c>
      <c r="Q65" s="455" t="str">
        <f t="shared" si="2"/>
        <v/>
      </c>
    </row>
    <row r="66" spans="1:17" ht="18" customHeight="1">
      <c r="A66" s="364" t="str">
        <f>IF(OR($C$6="",$I$6="",$L$6=""),"",IF($B66="","",SUBTOTAL(3,$B$11:B66)))</f>
        <v/>
      </c>
      <c r="B66" s="426" t="str">
        <f>IF(OR($C$6="",$I$6="",$L$6=""),"",IF(HKII!$B66="","",HKII!$B66))</f>
        <v/>
      </c>
      <c r="C66" s="45" t="str">
        <f>IF(OR($C$6="",$I$6=""),"",IF(HKII!$C66="","",HKII!$C66))</f>
        <v/>
      </c>
      <c r="D66" s="46" t="str">
        <f>IF(OR($C$6="",$I$6=""),"",IF(HKII!$D66="","",HKII!$D66))</f>
        <v/>
      </c>
      <c r="E66" s="67"/>
      <c r="F66" s="419"/>
      <c r="G66" s="419"/>
      <c r="H66" s="419"/>
      <c r="I66" s="419"/>
      <c r="J66" s="419"/>
      <c r="K66" s="419"/>
      <c r="L66" s="419"/>
      <c r="M66" s="419"/>
      <c r="N66" s="417" t="str">
        <f t="shared" si="1"/>
        <v/>
      </c>
      <c r="O66" s="454" t="str">
        <f t="shared" si="0"/>
        <v/>
      </c>
      <c r="P66" s="455" t="str">
        <f>IF(OR($B66="",$C$6&lt;&gt;HKII!$P$6,HKII!$R66=""),"",HKII!$R66)</f>
        <v/>
      </c>
      <c r="Q66" s="455" t="str">
        <f t="shared" si="2"/>
        <v/>
      </c>
    </row>
    <row r="67" spans="1:17" ht="18" customHeight="1">
      <c r="A67" s="364" t="str">
        <f>IF(OR($C$6="",$I$6="",$L$6=""),"",IF($B67="","",SUBTOTAL(3,$B$11:B67)))</f>
        <v/>
      </c>
      <c r="B67" s="426" t="str">
        <f>IF(OR($C$6="",$I$6="",$L$6=""),"",IF(HKII!$B67="","",HKII!$B67))</f>
        <v/>
      </c>
      <c r="C67" s="45" t="str">
        <f>IF(OR($C$6="",$I$6=""),"",IF(HKII!$C67="","",HKII!$C67))</f>
        <v/>
      </c>
      <c r="D67" s="46" t="str">
        <f>IF(OR($C$6="",$I$6=""),"",IF(HKII!$D67="","",HKII!$D67))</f>
        <v/>
      </c>
      <c r="E67" s="67"/>
      <c r="F67" s="419"/>
      <c r="G67" s="419"/>
      <c r="H67" s="419"/>
      <c r="I67" s="419"/>
      <c r="J67" s="419"/>
      <c r="K67" s="419"/>
      <c r="L67" s="419"/>
      <c r="M67" s="419"/>
      <c r="N67" s="417" t="str">
        <f t="shared" si="1"/>
        <v/>
      </c>
      <c r="O67" s="454" t="str">
        <f t="shared" si="0"/>
        <v/>
      </c>
      <c r="P67" s="455" t="str">
        <f>IF(OR($B67="",$C$6&lt;&gt;HKII!$P$6,HKII!$R67=""),"",HKII!$R67)</f>
        <v/>
      </c>
      <c r="Q67" s="455" t="str">
        <f t="shared" si="2"/>
        <v/>
      </c>
    </row>
    <row r="68" spans="1:17" ht="18" customHeight="1">
      <c r="A68" s="364" t="str">
        <f>IF(OR($C$6="",$I$6="",$L$6=""),"",IF($B68="","",SUBTOTAL(3,$B$11:B68)))</f>
        <v/>
      </c>
      <c r="B68" s="426" t="str">
        <f>IF(OR($C$6="",$I$6="",$L$6=""),"",IF(HKII!$B68="","",HKII!$B68))</f>
        <v/>
      </c>
      <c r="C68" s="45" t="str">
        <f>IF(OR($C$6="",$I$6=""),"",IF(HKII!$C68="","",HKII!$C68))</f>
        <v/>
      </c>
      <c r="D68" s="46" t="str">
        <f>IF(OR($C$6="",$I$6=""),"",IF(HKII!$D68="","",HKII!$D68))</f>
        <v/>
      </c>
      <c r="E68" s="67"/>
      <c r="F68" s="67"/>
      <c r="G68" s="67"/>
      <c r="H68" s="67"/>
      <c r="I68" s="67"/>
      <c r="J68" s="67"/>
      <c r="K68" s="67"/>
      <c r="L68" s="67"/>
      <c r="M68" s="67"/>
      <c r="N68" s="417" t="str">
        <f t="shared" si="1"/>
        <v/>
      </c>
      <c r="O68" s="454" t="str">
        <f t="shared" si="0"/>
        <v/>
      </c>
      <c r="P68" s="455" t="str">
        <f>IF(OR($B68="",$C$6&lt;&gt;HKII!$P$6,HKII!$R68=""),"",HKII!$R68)</f>
        <v/>
      </c>
      <c r="Q68" s="455" t="str">
        <f t="shared" si="2"/>
        <v/>
      </c>
    </row>
    <row r="69" spans="1:17" ht="18" customHeight="1">
      <c r="A69" s="364" t="str">
        <f>IF(OR($C$6="",$I$6="",$L$6=""),"",IF($B69="","",SUBTOTAL(3,$B$11:B69)))</f>
        <v/>
      </c>
      <c r="B69" s="426" t="str">
        <f>IF(OR($C$6="",$I$6="",$L$6=""),"",IF(HKII!$B69="","",HKII!$B69))</f>
        <v/>
      </c>
      <c r="C69" s="45" t="str">
        <f>IF(OR($C$6="",$I$6=""),"",IF(HKII!$C69="","",HKII!$C69))</f>
        <v/>
      </c>
      <c r="D69" s="46" t="str">
        <f>IF(OR($C$6="",$I$6=""),"",IF(HKII!$D69="","",HKII!$D69))</f>
        <v/>
      </c>
      <c r="E69" s="67"/>
      <c r="F69" s="67"/>
      <c r="G69" s="67"/>
      <c r="H69" s="67"/>
      <c r="I69" s="67"/>
      <c r="J69" s="67"/>
      <c r="K69" s="67"/>
      <c r="L69" s="67"/>
      <c r="M69" s="67"/>
      <c r="N69" s="417" t="str">
        <f t="shared" si="1"/>
        <v/>
      </c>
      <c r="O69" s="454" t="str">
        <f t="shared" si="0"/>
        <v/>
      </c>
      <c r="P69" s="455" t="str">
        <f>IF(OR($B69="",$C$6&lt;&gt;HKII!$P$6,HKII!$R69=""),"",HKII!$R69)</f>
        <v/>
      </c>
      <c r="Q69" s="455" t="str">
        <f t="shared" si="2"/>
        <v/>
      </c>
    </row>
    <row r="70" spans="1:17" ht="18" customHeight="1">
      <c r="A70" s="364" t="str">
        <f>IF(OR($C$6="",$I$6="",$L$6=""),"",IF($B70="","",SUBTOTAL(3,$B$11:B70)))</f>
        <v/>
      </c>
      <c r="B70" s="426" t="str">
        <f>IF(OR($C$6="",$I$6="",$L$6=""),"",IF(HKII!$B70="","",HKII!$B70))</f>
        <v/>
      </c>
      <c r="C70" s="45" t="str">
        <f>IF(OR($C$6="",$I$6=""),"",IF(HKII!$C70="","",HKII!$C70))</f>
        <v/>
      </c>
      <c r="D70" s="46" t="str">
        <f>IF(OR($C$6="",$I$6=""),"",IF(HKII!$D70="","",HKII!$D70))</f>
        <v/>
      </c>
      <c r="E70" s="67"/>
      <c r="F70" s="67"/>
      <c r="G70" s="67"/>
      <c r="H70" s="67"/>
      <c r="I70" s="67"/>
      <c r="J70" s="67"/>
      <c r="K70" s="67"/>
      <c r="L70" s="67"/>
      <c r="M70" s="67"/>
      <c r="N70" s="417" t="str">
        <f t="shared" si="1"/>
        <v/>
      </c>
      <c r="O70" s="454" t="str">
        <f t="shared" si="0"/>
        <v/>
      </c>
      <c r="P70" s="455" t="str">
        <f>IF(OR($B70="",$C$6&lt;&gt;HKII!$P$6,HKII!$R70=""),"",HKII!$R70)</f>
        <v/>
      </c>
      <c r="Q70" s="455" t="str">
        <f t="shared" si="2"/>
        <v/>
      </c>
    </row>
    <row r="71" spans="1:17" ht="18" customHeight="1">
      <c r="A71" s="364" t="str">
        <f>IF(OR($C$6="",$I$6="",$L$6=""),"",IF($B71="","",SUBTOTAL(3,$B$11:B71)))</f>
        <v/>
      </c>
      <c r="B71" s="426" t="str">
        <f>IF(OR($C$6="",$I$6="",$L$6=""),"",IF(HKII!$B71="","",HKII!$B71))</f>
        <v/>
      </c>
      <c r="C71" s="45" t="str">
        <f>IF(OR($C$6="",$I$6=""),"",IF(HKII!$C71="","",HKII!$C71))</f>
        <v/>
      </c>
      <c r="D71" s="46" t="str">
        <f>IF(OR($C$6="",$I$6=""),"",IF(HKII!$D71="","",HKII!$D71))</f>
        <v/>
      </c>
      <c r="E71" s="67"/>
      <c r="F71" s="418"/>
      <c r="G71" s="418"/>
      <c r="H71" s="418"/>
      <c r="I71" s="418"/>
      <c r="J71" s="418"/>
      <c r="K71" s="418"/>
      <c r="L71" s="418"/>
      <c r="M71" s="418"/>
      <c r="N71" s="417" t="str">
        <f t="shared" si="1"/>
        <v/>
      </c>
      <c r="O71" s="454" t="str">
        <f t="shared" si="0"/>
        <v/>
      </c>
      <c r="P71" s="455" t="str">
        <f>IF(OR($B71="",$C$6&lt;&gt;HKII!$P$6,HKII!$R71=""),"",HKII!$R71)</f>
        <v/>
      </c>
      <c r="Q71" s="455" t="str">
        <f t="shared" si="2"/>
        <v/>
      </c>
    </row>
    <row r="72" spans="1:17" ht="18" customHeight="1">
      <c r="A72" s="364" t="str">
        <f>IF(OR($C$6="",$I$6="",$L$6=""),"",IF($B72="","",SUBTOTAL(3,$B$11:B72)))</f>
        <v/>
      </c>
      <c r="B72" s="426" t="str">
        <f>IF(OR($C$6="",$I$6="",$L$6=""),"",IF(HKII!$B72="","",HKII!$B72))</f>
        <v/>
      </c>
      <c r="C72" s="45" t="str">
        <f>IF(OR($C$6="",$I$6=""),"",IF(HKII!$C72="","",HKII!$C72))</f>
        <v/>
      </c>
      <c r="D72" s="46" t="str">
        <f>IF(OR($C$6="",$I$6=""),"",IF(HKII!$D72="","",HKII!$D72))</f>
        <v/>
      </c>
      <c r="E72" s="67"/>
      <c r="F72" s="418"/>
      <c r="G72" s="418"/>
      <c r="H72" s="418"/>
      <c r="I72" s="418"/>
      <c r="J72" s="418"/>
      <c r="K72" s="418"/>
      <c r="L72" s="418"/>
      <c r="M72" s="418"/>
      <c r="N72" s="417" t="str">
        <f t="shared" si="1"/>
        <v/>
      </c>
      <c r="O72" s="454" t="str">
        <f t="shared" si="0"/>
        <v/>
      </c>
      <c r="P72" s="455" t="str">
        <f>IF(OR($B72="",$C$6&lt;&gt;HKII!$P$6,HKII!$R72=""),"",HKII!$R72)</f>
        <v/>
      </c>
      <c r="Q72" s="455" t="str">
        <f t="shared" si="2"/>
        <v/>
      </c>
    </row>
    <row r="73" spans="1:17" ht="18" customHeight="1">
      <c r="A73" s="364" t="str">
        <f>IF(OR($C$6="",$I$6="",$L$6=""),"",IF($B73="","",SUBTOTAL(3,$B$11:B73)))</f>
        <v/>
      </c>
      <c r="B73" s="426" t="str">
        <f>IF(OR($C$6="",$I$6="",$L$6=""),"",IF(HKII!$B73="","",HKII!$B73))</f>
        <v/>
      </c>
      <c r="C73" s="45" t="str">
        <f>IF(OR($C$6="",$I$6=""),"",IF(HKII!$C73="","",HKII!$C73))</f>
        <v/>
      </c>
      <c r="D73" s="46" t="str">
        <f>IF(OR($C$6="",$I$6=""),"",IF(HKII!$D73="","",HKII!$D73))</f>
        <v/>
      </c>
      <c r="E73" s="67"/>
      <c r="F73" s="418"/>
      <c r="G73" s="418"/>
      <c r="H73" s="418"/>
      <c r="I73" s="418"/>
      <c r="J73" s="418"/>
      <c r="K73" s="418"/>
      <c r="L73" s="418"/>
      <c r="M73" s="418"/>
      <c r="N73" s="417" t="str">
        <f t="shared" si="1"/>
        <v/>
      </c>
      <c r="O73" s="454" t="str">
        <f t="shared" si="0"/>
        <v/>
      </c>
      <c r="P73" s="455" t="str">
        <f>IF(OR($B73="",$C$6&lt;&gt;HKII!$P$6,HKII!$R73=""),"",HKII!$R73)</f>
        <v/>
      </c>
      <c r="Q73" s="455" t="str">
        <f t="shared" si="2"/>
        <v/>
      </c>
    </row>
    <row r="74" spans="1:17" ht="18" customHeight="1">
      <c r="A74" s="364" t="str">
        <f>IF(OR($C$6="",$I$6="",$L$6=""),"",IF($B74="","",SUBTOTAL(3,$B$11:B74)))</f>
        <v/>
      </c>
      <c r="B74" s="426" t="str">
        <f>IF(OR($C$6="",$I$6="",$L$6=""),"",IF(HKII!$B74="","",HKII!$B74))</f>
        <v/>
      </c>
      <c r="C74" s="45" t="str">
        <f>IF(OR($C$6="",$I$6=""),"",IF(HKII!$C74="","",HKII!$C74))</f>
        <v/>
      </c>
      <c r="D74" s="46" t="str">
        <f>IF(OR($C$6="",$I$6=""),"",IF(HKII!$D74="","",HKII!$D74))</f>
        <v/>
      </c>
      <c r="E74" s="67"/>
      <c r="F74" s="418"/>
      <c r="G74" s="418"/>
      <c r="H74" s="418"/>
      <c r="I74" s="418"/>
      <c r="J74" s="418"/>
      <c r="K74" s="418"/>
      <c r="L74" s="418"/>
      <c r="M74" s="418"/>
      <c r="N74" s="417" t="str">
        <f t="shared" si="1"/>
        <v/>
      </c>
      <c r="O74" s="454" t="str">
        <f t="shared" si="0"/>
        <v/>
      </c>
      <c r="P74" s="455" t="str">
        <f>IF(OR($B74="",$C$6&lt;&gt;HKII!$P$6,HKII!$R74=""),"",HKII!$R74)</f>
        <v/>
      </c>
      <c r="Q74" s="455" t="str">
        <f t="shared" si="2"/>
        <v/>
      </c>
    </row>
    <row r="75" spans="1:17" ht="18" customHeight="1">
      <c r="A75" s="364" t="str">
        <f>IF(OR($C$6="",$I$6="",$L$6=""),"",IF($B75="","",SUBTOTAL(3,$B$11:B75)))</f>
        <v/>
      </c>
      <c r="B75" s="426" t="str">
        <f>IF(OR($C$6="",$I$6="",$L$6=""),"",IF(HKII!$B75="","",HKII!$B75))</f>
        <v/>
      </c>
      <c r="C75" s="45" t="str">
        <f>IF(OR($C$6="",$I$6=""),"",IF(HKII!$C75="","",HKII!$C75))</f>
        <v/>
      </c>
      <c r="D75" s="46" t="str">
        <f>IF(OR($C$6="",$I$6=""),"",IF(HKII!$D75="","",HKII!$D75))</f>
        <v/>
      </c>
      <c r="E75" s="67"/>
      <c r="F75" s="418"/>
      <c r="G75" s="418"/>
      <c r="H75" s="418"/>
      <c r="I75" s="418"/>
      <c r="J75" s="418"/>
      <c r="K75" s="418"/>
      <c r="L75" s="418"/>
      <c r="M75" s="418"/>
      <c r="N75" s="417" t="str">
        <f t="shared" si="1"/>
        <v/>
      </c>
      <c r="O75" s="454" t="str">
        <f t="shared" ref="O75:O80" si="3">IF($B75="","",IF($N75="","KXL",IF($N75&lt;4,"Kém",IF($N75&lt;5.5,"TB Yếu",IF($N75&lt;7,"T.Bình",IF($N75&lt;8.5,"Khá","Giỏi"))))))</f>
        <v/>
      </c>
      <c r="P75" s="455" t="str">
        <f>IF(OR($B75="",$C$6&lt;&gt;HKII!$P$6,HKII!$R75=""),"",HKII!$R75)</f>
        <v/>
      </c>
      <c r="Q75" s="455" t="str">
        <f t="shared" si="2"/>
        <v/>
      </c>
    </row>
    <row r="76" spans="1:17" ht="18" customHeight="1">
      <c r="A76" s="364" t="str">
        <f>IF(OR($C$6="",$I$6="",$L$6=""),"",IF($B76="","",SUBTOTAL(3,$B$11:B76)))</f>
        <v/>
      </c>
      <c r="B76" s="426" t="str">
        <f>IF(OR($C$6="",$I$6="",$L$6=""),"",IF(HKII!$B76="","",HKII!$B76))</f>
        <v/>
      </c>
      <c r="C76" s="45" t="str">
        <f>IF(OR($C$6="",$I$6=""),"",IF(HKII!$C76="","",HKII!$C76))</f>
        <v/>
      </c>
      <c r="D76" s="46" t="str">
        <f>IF(OR($C$6="",$I$6=""),"",IF(HKII!$D76="","",HKII!$D76))</f>
        <v/>
      </c>
      <c r="E76" s="67"/>
      <c r="F76" s="419"/>
      <c r="G76" s="419"/>
      <c r="H76" s="419"/>
      <c r="I76" s="419"/>
      <c r="J76" s="419"/>
      <c r="K76" s="419"/>
      <c r="L76" s="419"/>
      <c r="M76" s="419"/>
      <c r="N76" s="417" t="str">
        <f>IF($B76="","",IF(ISNUMBER($E76)=TRUE,$E76,IF(COUNT($F76:$M76)=0,"",IF(COUNT($F76:$K76)=0,ROUND(0.3*$L76+0.5*$M76,1),ROUND(0.2*(SUM($F76:$K76)/COUNT($F76:$K76))+0.3*$L76+0.5*$M76,1)))))</f>
        <v/>
      </c>
      <c r="O76" s="454" t="str">
        <f t="shared" si="3"/>
        <v/>
      </c>
      <c r="P76" s="455" t="str">
        <f>IF(OR($B76="",$C$6&lt;&gt;HKII!$P$6,HKII!$R76=""),"",HKII!$R76)</f>
        <v/>
      </c>
      <c r="Q76" s="455" t="str">
        <f>IF(OR(ISNUMBER($E76)=TRUE,$B76="",$P76=""),"",IF(COUNT($F76:$M76)=0,"",IF($M76&gt;=$P76,$N76,IF(COUNT($F76:$K76)=0,ROUND(0.3*$L76+0.5*$P76,1),ROUND(0.2*(SUM($F76:$K76)/COUNT($F76:$K76))+0.3*$L76+0.5*$P76,1)))))</f>
        <v/>
      </c>
    </row>
    <row r="77" spans="1:17" ht="18" customHeight="1">
      <c r="A77" s="364" t="str">
        <f>IF(OR($C$6="",$I$6="",$L$6=""),"",IF($B77="","",SUBTOTAL(3,$B$11:B77)))</f>
        <v/>
      </c>
      <c r="B77" s="426" t="str">
        <f>IF(OR($C$6="",$I$6="",$L$6=""),"",IF(HKII!$B77="","",HKII!$B77))</f>
        <v/>
      </c>
      <c r="C77" s="45" t="str">
        <f>IF(OR($C$6="",$I$6=""),"",IF(HKII!$C77="","",HKII!$C77))</f>
        <v/>
      </c>
      <c r="D77" s="46" t="str">
        <f>IF(OR($C$6="",$I$6=""),"",IF(HKII!$D77="","",HKII!$D77))</f>
        <v/>
      </c>
      <c r="E77" s="67"/>
      <c r="F77" s="419"/>
      <c r="G77" s="419"/>
      <c r="H77" s="419"/>
      <c r="I77" s="419"/>
      <c r="J77" s="419"/>
      <c r="K77" s="419"/>
      <c r="L77" s="419"/>
      <c r="M77" s="419"/>
      <c r="N77" s="417" t="str">
        <f>IF($B77="","",IF(ISNUMBER($E77)=TRUE,$E77,IF(COUNT($F77:$M77)=0,"",IF(COUNT($F77:$K77)=0,ROUND(0.3*$L77+0.5*$M77,1),ROUND(0.2*(SUM($F77:$K77)/COUNT($F77:$K77))+0.3*$L77+0.5*$M77,1)))))</f>
        <v/>
      </c>
      <c r="O77" s="454" t="str">
        <f t="shared" si="3"/>
        <v/>
      </c>
      <c r="P77" s="455" t="str">
        <f>IF(OR($B77="",$C$6&lt;&gt;HKII!$P$6,HKII!$R77=""),"",HKII!$R77)</f>
        <v/>
      </c>
      <c r="Q77" s="455" t="str">
        <f>IF(OR(ISNUMBER($E77)=TRUE,$B77="",$P77=""),"",IF(COUNT($F77:$M77)=0,"",IF($M77&gt;=$P77,$N77,IF(COUNT($F77:$K77)=0,ROUND(0.3*$L77+0.5*$P77,1),ROUND(0.2*(SUM($F77:$K77)/COUNT($F77:$K77))+0.3*$L77+0.5*$P77,1)))))</f>
        <v/>
      </c>
    </row>
    <row r="78" spans="1:17" ht="18" customHeight="1">
      <c r="A78" s="364" t="str">
        <f>IF(OR($C$6="",$I$6="",$L$6=""),"",IF($B78="","",SUBTOTAL(3,$B$11:B78)))</f>
        <v/>
      </c>
      <c r="B78" s="426" t="str">
        <f>IF(OR($C$6="",$I$6="",$L$6=""),"",IF(HKII!$B78="","",HKII!$B78))</f>
        <v/>
      </c>
      <c r="C78" s="45" t="str">
        <f>IF(OR($C$6="",$I$6=""),"",IF(HKII!$C78="","",HKII!$C78))</f>
        <v/>
      </c>
      <c r="D78" s="46" t="str">
        <f>IF(OR($C$6="",$I$6=""),"",IF(HKII!$D78="","",HKII!$D78))</f>
        <v/>
      </c>
      <c r="E78" s="67"/>
      <c r="F78" s="67"/>
      <c r="G78" s="67"/>
      <c r="H78" s="67"/>
      <c r="I78" s="67"/>
      <c r="J78" s="67"/>
      <c r="K78" s="67"/>
      <c r="L78" s="67"/>
      <c r="M78" s="67"/>
      <c r="N78" s="417" t="str">
        <f>IF($B78="","",IF(ISNUMBER($E78)=TRUE,$E78,IF(COUNT($F78:$M78)=0,"",IF(COUNT($F78:$K78)=0,ROUND(0.3*$L78+0.5*$M78,1),ROUND(0.2*(SUM($F78:$K78)/COUNT($F78:$K78))+0.3*$L78+0.5*$M78,1)))))</f>
        <v/>
      </c>
      <c r="O78" s="454" t="str">
        <f t="shared" si="3"/>
        <v/>
      </c>
      <c r="P78" s="455" t="str">
        <f>IF(OR($B78="",$C$6&lt;&gt;HKII!$P$6,HKII!$R78=""),"",HKII!$R78)</f>
        <v/>
      </c>
      <c r="Q78" s="455" t="str">
        <f>IF(OR(ISNUMBER($E78)=TRUE,$B78="",$P78=""),"",IF(COUNT($F78:$M78)=0,"",IF($M78&gt;=$P78,$N78,IF(COUNT($F78:$K78)=0,ROUND(0.3*$L78+0.5*$P78,1),ROUND(0.2*(SUM($F78:$K78)/COUNT($F78:$K78))+0.3*$L78+0.5*$P78,1)))))</f>
        <v/>
      </c>
    </row>
    <row r="79" spans="1:17" ht="18" customHeight="1">
      <c r="A79" s="364" t="str">
        <f>IF(OR($C$6="",$I$6="",$L$6=""),"",IF($B79="","",SUBTOTAL(3,$B$11:B79)))</f>
        <v/>
      </c>
      <c r="B79" s="426" t="str">
        <f>IF(OR($C$6="",$I$6="",$L$6=""),"",IF(HKII!$B79="","",HKII!$B79))</f>
        <v/>
      </c>
      <c r="C79" s="45" t="str">
        <f>IF(OR($C$6="",$I$6=""),"",IF(HKII!$C79="","",HKII!$C79))</f>
        <v/>
      </c>
      <c r="D79" s="46" t="str">
        <f>IF(OR($C$6="",$I$6=""),"",IF(HKII!$D79="","",HKII!$D79))</f>
        <v/>
      </c>
      <c r="E79" s="67"/>
      <c r="F79" s="67"/>
      <c r="G79" s="67"/>
      <c r="H79" s="67"/>
      <c r="I79" s="67"/>
      <c r="J79" s="67"/>
      <c r="K79" s="67"/>
      <c r="L79" s="67"/>
      <c r="M79" s="67"/>
      <c r="N79" s="417" t="str">
        <f>IF($B79="","",IF(ISNUMBER($E79)=TRUE,$E79,IF(COUNT($F79:$M79)=0,"",IF(COUNT($F79:$K79)=0,ROUND(0.3*$L79+0.5*$M79,1),ROUND(0.2*(SUM($F79:$K79)/COUNT($F79:$K79))+0.3*$L79+0.5*$M79,1)))))</f>
        <v/>
      </c>
      <c r="O79" s="454" t="str">
        <f t="shared" si="3"/>
        <v/>
      </c>
      <c r="P79" s="455" t="str">
        <f>IF(OR($B79="",$C$6&lt;&gt;HKII!$P$6,HKII!$R79=""),"",HKII!$R79)</f>
        <v/>
      </c>
      <c r="Q79" s="455" t="str">
        <f>IF(OR(ISNUMBER($E79)=TRUE,$B79="",$P79=""),"",IF(COUNT($F79:$M79)=0,"",IF($M79&gt;=$P79,$N79,IF(COUNT($F79:$K79)=0,ROUND(0.3*$L79+0.5*$P79,1),ROUND(0.2*(SUM($F79:$K79)/COUNT($F79:$K79))+0.3*$L79+0.5*$P79,1)))))</f>
        <v/>
      </c>
    </row>
    <row r="80" spans="1:17" ht="18" customHeight="1">
      <c r="A80" s="364" t="str">
        <f>IF(OR($C$6="",$I$6="",$L$6=""),"",IF($B80="","",SUBTOTAL(3,$B$11:B80)))</f>
        <v/>
      </c>
      <c r="B80" s="426" t="str">
        <f>IF(OR($C$6="",$I$6="",$L$6=""),"",IF(HKII!$B80="","",HKII!$B80))</f>
        <v/>
      </c>
      <c r="C80" s="45" t="str">
        <f>IF(OR($C$6="",$I$6=""),"",IF(HKII!$C80="","",HKII!$C80))</f>
        <v/>
      </c>
      <c r="D80" s="46" t="str">
        <f>IF(OR($C$6="",$I$6=""),"",IF(HKII!$D80="","",HKII!$D80))</f>
        <v/>
      </c>
      <c r="E80" s="67"/>
      <c r="F80" s="67"/>
      <c r="G80" s="67"/>
      <c r="H80" s="67"/>
      <c r="I80" s="67"/>
      <c r="J80" s="67"/>
      <c r="K80" s="67"/>
      <c r="L80" s="67"/>
      <c r="M80" s="67"/>
      <c r="N80" s="417" t="str">
        <f>IF($B80="","",IF(ISNUMBER($E80)=TRUE,$E80,IF(COUNT($F80:$M80)=0,"",IF(COUNT($F80:$K80)=0,ROUND(0.3*$L80+0.5*$M80,1),ROUND(0.2*(SUM($F80:$K80)/COUNT($F80:$K80))+0.3*$L80+0.5*$M80,1)))))</f>
        <v/>
      </c>
      <c r="O80" s="454" t="str">
        <f t="shared" si="3"/>
        <v/>
      </c>
      <c r="P80" s="455" t="str">
        <f>IF(OR($B80="",$C$6&lt;&gt;HKII!$P$6,HKII!$R80=""),"",HKII!$R80)</f>
        <v/>
      </c>
      <c r="Q80" s="455" t="str">
        <f>IF(OR(ISNUMBER($E80)=TRUE,$B80="",$P80=""),"",IF(COUNT($F80:$M80)=0,"",IF($M80&gt;=$P80,$N80,IF(COUNT($F80:$K80)=0,ROUND(0.3*$L80+0.5*$P80,1),ROUND(0.2*(SUM($F80:$K80)/COUNT($F80:$K80))+0.3*$L80+0.5*$P80,1)))))</f>
        <v/>
      </c>
    </row>
    <row r="81" spans="1:16" s="421" customFormat="1" ht="16.5" customHeight="1">
      <c r="A81" s="1183" t="s">
        <v>1632</v>
      </c>
      <c r="B81" s="1183"/>
      <c r="C81" s="1183"/>
      <c r="D81" s="1183"/>
      <c r="E81" s="1183"/>
      <c r="F81" s="1183"/>
      <c r="G81" s="1183"/>
      <c r="H81" s="1183"/>
      <c r="I81" s="1183"/>
      <c r="J81" s="1183"/>
      <c r="K81" s="1183"/>
      <c r="L81" s="1183"/>
      <c r="M81" s="1183"/>
      <c r="N81" s="440"/>
      <c r="O81" s="105"/>
      <c r="P81" s="105"/>
    </row>
    <row r="82" spans="1:16" s="421" customFormat="1" ht="12.75" customHeight="1">
      <c r="A82" s="411"/>
      <c r="B82" s="1181" t="str">
        <f>"Tổng danh sách có"</f>
        <v>Tổng danh sách có</v>
      </c>
      <c r="C82" s="1181"/>
      <c r="D82" s="1181"/>
      <c r="E82" s="1181"/>
      <c r="F82" s="430" t="str">
        <f>": "&amp;MAX($A$11:$A$80)&amp;" SV"</f>
        <v>: 50 SV</v>
      </c>
      <c r="K82" s="422"/>
      <c r="L82" s="422"/>
      <c r="M82" s="422"/>
      <c r="N82" s="422"/>
      <c r="O82" s="411"/>
    </row>
    <row r="83" spans="1:16" s="421" customFormat="1">
      <c r="A83" s="423"/>
      <c r="B83" s="1173" t="str">
        <f>"Tổng số SV có điểm Giỏi từ 8,5 đ đến 10 đ"</f>
        <v>Tổng số SV có điểm Giỏi từ 8,5 đ đến 10 đ</v>
      </c>
      <c r="C83" s="1173"/>
      <c r="D83" s="1173"/>
      <c r="E83" s="1173"/>
      <c r="F83" s="428" t="str">
        <f>": "&amp;COUNTIF($O$11:$O$80,"Giỏi")&amp;" SV"</f>
        <v>: 2 SV</v>
      </c>
      <c r="H83" s="428" t="str">
        <f>IF($B11="","","("&amp;ROUND(COUNTIF($O$11:$O$80,"Giỏi")*100/MAX($A$11:$A$75),2)&amp;"%" &amp;")")</f>
        <v>(4%)</v>
      </c>
      <c r="I83" s="428"/>
      <c r="J83" s="428"/>
      <c r="K83" s="1175" t="str">
        <f>IF($B11="","","Tổng số SV có điểm &gt;= 4 đ : "&amp;COUNTIF($N11:$N80,"&gt;=4")&amp;" SV"&amp;" ("&amp;ROUND(COUNTIF($N11:$N80,"&gt;=4")*100/MAX($A$11:$A$80),2)&amp;"%" &amp;")")</f>
        <v>Tổng số SV có điểm &gt;= 4 đ : 46 SV (92%)</v>
      </c>
      <c r="L83" s="1175"/>
      <c r="M83" s="1175"/>
      <c r="N83" s="1175"/>
      <c r="O83" s="19"/>
    </row>
    <row r="84" spans="1:16" s="421" customFormat="1">
      <c r="A84" s="423"/>
      <c r="B84" s="1173" t="str">
        <f>"Tổng số SV có điểm Khá từ 7 đ đến &lt;8,5 đ"</f>
        <v>Tổng số SV có điểm Khá từ 7 đ đến &lt;8,5 đ</v>
      </c>
      <c r="C84" s="1173"/>
      <c r="D84" s="1173"/>
      <c r="E84" s="1173"/>
      <c r="F84" s="428" t="str">
        <f>": "&amp;COUNTIF($O$11:$O$80,"Khá")&amp;" SV"</f>
        <v>: 13 SV</v>
      </c>
      <c r="H84" s="428" t="str">
        <f>IF($B11="","","("&amp;ROUND(COUNTIF($O$11:$O$80,"Khá")*100/MAX($A$11:$A$75),2)&amp;"%" &amp;")")</f>
        <v>(26%)</v>
      </c>
      <c r="I84" s="428"/>
      <c r="J84" s="428"/>
      <c r="K84" s="1175"/>
      <c r="L84" s="1175"/>
      <c r="M84" s="1175"/>
      <c r="N84" s="1175"/>
      <c r="O84" s="19"/>
    </row>
    <row r="85" spans="1:16" s="421" customFormat="1">
      <c r="A85" s="423"/>
      <c r="B85" s="1173" t="str">
        <f>"Tổng số SV có điểm Trung bình từ 5,5 đ đến &lt;7 đ"</f>
        <v>Tổng số SV có điểm Trung bình từ 5,5 đ đến &lt;7 đ</v>
      </c>
      <c r="C85" s="1173"/>
      <c r="D85" s="1173"/>
      <c r="E85" s="1173"/>
      <c r="F85" s="428" t="str">
        <f>": "&amp;COUNTIF($O$11:$O$80,"T.Bình")&amp;" SV"</f>
        <v>: 25 SV</v>
      </c>
      <c r="H85" s="428" t="str">
        <f>IF($B11="","","("&amp;ROUND(COUNTIF($O$11:$O$80,"TB")*100/MAX($A$11:$A$75),2)&amp;"%" &amp;")")</f>
        <v>(0%)</v>
      </c>
      <c r="I85" s="428"/>
      <c r="J85" s="428"/>
      <c r="K85" s="1175"/>
      <c r="L85" s="1175"/>
      <c r="M85" s="1175"/>
      <c r="N85" s="1175"/>
      <c r="O85" s="19"/>
    </row>
    <row r="86" spans="1:16" s="421" customFormat="1" ht="12.75" customHeight="1">
      <c r="A86" s="423"/>
      <c r="B86" s="1173" t="str">
        <f>"Tổng số SV có điểm Trung bình yếu từ 4 đ đến &lt;5,5 đ"</f>
        <v>Tổng số SV có điểm Trung bình yếu từ 4 đ đến &lt;5,5 đ</v>
      </c>
      <c r="C86" s="1173"/>
      <c r="D86" s="1173"/>
      <c r="E86" s="1173"/>
      <c r="F86" s="428" t="str">
        <f>": "&amp;COUNTIF($O$11:$O$80,"TB Yếu")&amp;" SV"</f>
        <v>: 6 SV</v>
      </c>
      <c r="H86" s="428" t="str">
        <f>IF($B11="","","("&amp;ROUND(COUNTIF($O$11:$O$80,"TBY")*100/MAX($A$11:$A$75),2)&amp;"%" &amp;")")</f>
        <v>(0%)</v>
      </c>
      <c r="I86" s="428"/>
      <c r="J86" s="428"/>
      <c r="K86" s="1174" t="str">
        <f>IF($B11="","","Tổng số SV có điểm &lt; 4 đ : "&amp;COUNTIF($N11:$N80,"&lt;4")&amp;" SV"&amp;" ("&amp;ROUND(COUNTIF($N11:$N80,"&lt;4")*100/MAX($A$11:$A$80),2)&amp;"%" &amp;")")</f>
        <v>Tổng số SV có điểm &lt; 4 đ : 4 SV (8%)</v>
      </c>
      <c r="L86" s="1174"/>
      <c r="M86" s="1174"/>
      <c r="N86" s="1174"/>
      <c r="O86" s="47"/>
    </row>
    <row r="87" spans="1:16" s="421" customFormat="1">
      <c r="A87" s="423"/>
      <c r="B87" s="1173" t="str">
        <f>"Tổng số SV có điểm kém &lt;4 đ"</f>
        <v>Tổng số SV có điểm kém &lt;4 đ</v>
      </c>
      <c r="C87" s="1173"/>
      <c r="D87" s="1173"/>
      <c r="E87" s="1173"/>
      <c r="F87" s="428" t="str">
        <f>": "&amp;COUNTIF($O$11:$O$80,"Kém")&amp;" SV"</f>
        <v>: 4 SV</v>
      </c>
      <c r="H87" s="428" t="str">
        <f>IF($B11="","","("&amp;ROUND(COUNTIF($O$11:$O$80,"Kém")*100/MAX($A$11:$A$75),2)&amp;"%"&amp;")")</f>
        <v>(8%)</v>
      </c>
      <c r="I87" s="428"/>
      <c r="J87" s="428"/>
      <c r="K87" s="1174"/>
      <c r="L87" s="1174"/>
      <c r="M87" s="1174"/>
      <c r="N87" s="1174"/>
      <c r="O87" s="47"/>
    </row>
    <row r="88" spans="1:16" s="421" customFormat="1" ht="12.75" customHeight="1">
      <c r="A88" s="423"/>
      <c r="B88" s="1173" t="str">
        <f>"Tổng số SV không xếp loại vì chưa đủ điều kiện"</f>
        <v>Tổng số SV không xếp loại vì chưa đủ điều kiện</v>
      </c>
      <c r="C88" s="1173"/>
      <c r="D88" s="1173"/>
      <c r="E88" s="1173"/>
      <c r="F88" s="428" t="str">
        <f>": "&amp;COUNTIF($O$11:$O$80,"KXL")&amp;" SV"</f>
        <v>: 0 SV</v>
      </c>
      <c r="H88" s="428" t="str">
        <f>IF($B11="","","("&amp;ROUND(COUNTIF($O$11:$O$80,"KXL")*100/MAX($A$11:$A$75),2)&amp;"%"&amp;")")</f>
        <v>(0%)</v>
      </c>
      <c r="I88" s="428"/>
      <c r="J88" s="428"/>
      <c r="K88" s="1174"/>
      <c r="L88" s="1174"/>
      <c r="M88" s="1174"/>
      <c r="N88" s="1174"/>
      <c r="O88" s="47"/>
    </row>
    <row r="89" spans="1:16" ht="15.75">
      <c r="B89" s="424"/>
      <c r="C89" s="424"/>
      <c r="D89" s="424"/>
      <c r="E89" s="424"/>
      <c r="F89" s="424"/>
      <c r="G89" s="424"/>
      <c r="H89" s="424"/>
      <c r="I89" s="424"/>
      <c r="J89" s="424"/>
      <c r="K89" s="424"/>
      <c r="L89" s="424"/>
      <c r="M89" s="424"/>
      <c r="N89" s="424"/>
    </row>
    <row r="90" spans="1:16" ht="15.75" customHeight="1">
      <c r="A90" s="1167" t="s">
        <v>195</v>
      </c>
      <c r="B90" s="1167"/>
      <c r="C90" s="1167"/>
      <c r="E90" s="439" t="s">
        <v>265</v>
      </c>
      <c r="F90" s="439"/>
      <c r="G90" s="439"/>
      <c r="H90" s="413"/>
      <c r="I90" s="413"/>
      <c r="J90" s="464" t="s">
        <v>266</v>
      </c>
      <c r="L90" s="439"/>
      <c r="M90" s="439"/>
      <c r="N90" s="439"/>
      <c r="O90" s="439"/>
    </row>
  </sheetData>
  <sheetProtection sheet="1" formatCells="0" formatColumns="0" formatRows="0" autoFilter="0"/>
  <dataConsolidate/>
  <mergeCells count="38">
    <mergeCell ref="Q8:Q10"/>
    <mergeCell ref="B83:E83"/>
    <mergeCell ref="B82:E82"/>
    <mergeCell ref="F10:K10"/>
    <mergeCell ref="P8:P9"/>
    <mergeCell ref="M8:M9"/>
    <mergeCell ref="N8:N10"/>
    <mergeCell ref="A81:M81"/>
    <mergeCell ref="O8:O10"/>
    <mergeCell ref="K83:N85"/>
    <mergeCell ref="K86:N88"/>
    <mergeCell ref="F8:F9"/>
    <mergeCell ref="B88:E88"/>
    <mergeCell ref="B87:E87"/>
    <mergeCell ref="G8:G9"/>
    <mergeCell ref="H8:H9"/>
    <mergeCell ref="K8:K9"/>
    <mergeCell ref="L8:L9"/>
    <mergeCell ref="J8:J9"/>
    <mergeCell ref="I8:I9"/>
    <mergeCell ref="A90:C90"/>
    <mergeCell ref="B85:E85"/>
    <mergeCell ref="A8:A10"/>
    <mergeCell ref="B8:B10"/>
    <mergeCell ref="C8:D10"/>
    <mergeCell ref="E8:E10"/>
    <mergeCell ref="B84:E84"/>
    <mergeCell ref="B86:E86"/>
    <mergeCell ref="A3:E3"/>
    <mergeCell ref="D7:E7"/>
    <mergeCell ref="A4:N4"/>
    <mergeCell ref="A5:L5"/>
    <mergeCell ref="C6:F6"/>
    <mergeCell ref="G6:H6"/>
    <mergeCell ref="A6:B6"/>
    <mergeCell ref="L6:M6"/>
    <mergeCell ref="H7:I7"/>
    <mergeCell ref="J7:L7"/>
  </mergeCells>
  <phoneticPr fontId="11" type="noConversion"/>
  <conditionalFormatting sqref="N11:N80">
    <cfRule type="cellIs" dxfId="15" priority="1" stopIfTrue="1" operator="lessThan">
      <formula>4</formula>
    </cfRule>
  </conditionalFormatting>
  <dataValidations count="3">
    <dataValidation type="decimal" allowBlank="1" showInputMessage="1" showErrorMessage="1" errorTitle="Nhap sai" error="Hãy nhập lại&#10;0 ≤ Điểm ≤ 10" sqref="M11:M80">
      <formula1>0</formula1>
      <formula2>10</formula2>
    </dataValidation>
    <dataValidation type="whole" allowBlank="1" showInputMessage="1" showErrorMessage="1" errorTitle="Nhap sai" error="Hãy nhập lại&#10;0 ≤ Điểm ≤ 10" sqref="K56:L80 F56:I80 F11:L55">
      <formula1>0</formula1>
      <formula2>10</formula2>
    </dataValidation>
    <dataValidation type="decimal" allowBlank="1" showInputMessage="1" showErrorMessage="1" sqref="J56:J80">
      <formula1>0</formula1>
      <formula2>10</formula2>
    </dataValidation>
  </dataValidations>
  <printOptions horizontalCentered="1"/>
  <pageMargins left="0.5" right="0" top="0.25" bottom="0.25" header="0.25" footer="0.25"/>
  <pageSetup paperSize="9" scale="90" orientation="portrait" horizontalDpi="1200" verticalDpi="1200" r:id="rId1"/>
  <headerFooter alignWithMargins="0"/>
</worksheet>
</file>

<file path=xl/worksheets/sheet12.xml><?xml version="1.0" encoding="utf-8"?>
<worksheet xmlns="http://schemas.openxmlformats.org/spreadsheetml/2006/main" xmlns:r="http://schemas.openxmlformats.org/officeDocument/2006/relationships">
  <sheetPr codeName="Sheet10"/>
  <dimension ref="A1:Q90"/>
  <sheetViews>
    <sheetView workbookViewId="0">
      <selection activeCell="E11" sqref="E11:M60"/>
    </sheetView>
  </sheetViews>
  <sheetFormatPr defaultRowHeight="12.75"/>
  <cols>
    <col min="1" max="1" width="3.85546875" style="411" bestFit="1" customWidth="1"/>
    <col min="2" max="2" width="10.7109375" style="411" customWidth="1"/>
    <col min="3" max="3" width="21.5703125" style="411" customWidth="1"/>
    <col min="4" max="4" width="7.5703125" style="411" bestFit="1" customWidth="1"/>
    <col min="5" max="12" width="6.42578125" style="411" customWidth="1"/>
    <col min="13" max="13" width="8.28515625" style="411" customWidth="1"/>
    <col min="14" max="14" width="6.5703125" style="411" customWidth="1"/>
    <col min="15" max="15" width="8.28515625" style="422" hidden="1" customWidth="1"/>
    <col min="16" max="17" width="6.28515625" style="422" hidden="1" customWidth="1"/>
    <col min="18" max="16384" width="9.140625" style="411"/>
  </cols>
  <sheetData>
    <row r="1" spans="1:17" ht="15.75">
      <c r="A1" s="1187" t="s">
        <v>1634</v>
      </c>
      <c r="B1" s="1187"/>
      <c r="C1" s="1187"/>
      <c r="D1" s="1187"/>
      <c r="E1" s="1187"/>
      <c r="F1" s="1187"/>
      <c r="G1" s="460" t="s">
        <v>257</v>
      </c>
      <c r="H1" s="429"/>
      <c r="I1" s="429"/>
      <c r="J1" s="429"/>
      <c r="K1" s="429"/>
      <c r="L1" s="431"/>
      <c r="M1" s="422"/>
      <c r="N1" s="422"/>
    </row>
    <row r="2" spans="1:17" ht="15.75">
      <c r="A2" s="433" t="s">
        <v>1635</v>
      </c>
      <c r="B2" s="433"/>
      <c r="C2" s="433"/>
      <c r="D2" s="433"/>
      <c r="E2" s="433"/>
      <c r="H2" s="434" t="s">
        <v>258</v>
      </c>
      <c r="I2" s="429"/>
      <c r="J2" s="429"/>
      <c r="K2" s="429"/>
      <c r="L2" s="431"/>
      <c r="M2" s="422"/>
      <c r="N2" s="422"/>
    </row>
    <row r="3" spans="1:17" ht="19.5" customHeight="1">
      <c r="A3" s="1188" t="s">
        <v>259</v>
      </c>
      <c r="B3" s="1188"/>
      <c r="C3" s="1188"/>
      <c r="D3" s="1188"/>
      <c r="E3" s="1188"/>
      <c r="F3" s="1188"/>
      <c r="H3" s="432"/>
      <c r="I3" s="466" t="s">
        <v>259</v>
      </c>
      <c r="J3" s="432"/>
      <c r="K3" s="432"/>
      <c r="L3" s="412"/>
      <c r="M3" s="422"/>
      <c r="N3" s="422"/>
    </row>
    <row r="4" spans="1:17" ht="21" customHeight="1">
      <c r="A4" s="1166" t="s">
        <v>260</v>
      </c>
      <c r="B4" s="1166"/>
      <c r="C4" s="1166"/>
      <c r="D4" s="1166"/>
      <c r="E4" s="1166"/>
      <c r="F4" s="1166"/>
      <c r="G4" s="1166"/>
      <c r="H4" s="1166"/>
      <c r="I4" s="1166"/>
      <c r="J4" s="1166"/>
      <c r="K4" s="1166"/>
      <c r="L4" s="1166"/>
      <c r="M4" s="1166"/>
      <c r="N4" s="1166"/>
    </row>
    <row r="5" spans="1:17" ht="8.25" customHeight="1">
      <c r="A5" s="1166"/>
      <c r="B5" s="1166"/>
      <c r="C5" s="1166"/>
      <c r="D5" s="1166"/>
      <c r="E5" s="1166"/>
      <c r="F5" s="1166"/>
      <c r="G5" s="1166"/>
      <c r="H5" s="1166"/>
      <c r="I5" s="1166"/>
      <c r="J5" s="1166"/>
      <c r="K5" s="1166"/>
      <c r="L5" s="1166"/>
    </row>
    <row r="6" spans="1:17" s="414" customFormat="1" ht="17.25" customHeight="1">
      <c r="A6" s="1186" t="s">
        <v>261</v>
      </c>
      <c r="B6" s="1186"/>
      <c r="C6" s="1168" t="str">
        <f>IF($L$6="","",IF(VLOOKUP($L$6,'LOP-MON'!$B$2:$L$43,5,FALSE)=0,"",VLOOKUP($L$6,'LOP-MON'!$B$2:$L$43,5,FALSE)))</f>
        <v xml:space="preserve">Đo lường cảm biến </v>
      </c>
      <c r="D6" s="1168"/>
      <c r="E6" s="1168"/>
      <c r="F6" s="1168"/>
      <c r="G6" s="1167" t="s">
        <v>280</v>
      </c>
      <c r="H6" s="1167"/>
      <c r="I6" s="467">
        <f>IF(L6="","",IF(VLOOKUP(CONCATENATE("TC",MID(L6,1,4),MID(L6,6,3)),'LOP-MON'!$B$2:$L$43,5,FALSE)=0,"",VLOOKUP(CONCATENATE("TC",MID(L6,1,4),MID(L6,6,3)),'LOP-MON'!$B$2:$L$43,5,FALSE)))</f>
        <v>2</v>
      </c>
      <c r="K6" s="38" t="s">
        <v>192</v>
      </c>
      <c r="L6" s="1168" t="str">
        <f>HKII!$D$3</f>
        <v>13CĐ-Đ1</v>
      </c>
      <c r="M6" s="1168"/>
      <c r="O6" s="43"/>
      <c r="P6" s="43"/>
      <c r="Q6" s="43"/>
    </row>
    <row r="7" spans="1:17" s="415" customFormat="1" ht="17.25" customHeight="1">
      <c r="C7" s="416" t="s">
        <v>262</v>
      </c>
      <c r="D7" s="1165" t="s">
        <v>182</v>
      </c>
      <c r="E7" s="1165"/>
      <c r="G7" s="453"/>
      <c r="H7" s="1165" t="s">
        <v>263</v>
      </c>
      <c r="I7" s="1165"/>
      <c r="J7" s="1165" t="s">
        <v>1633</v>
      </c>
      <c r="K7" s="1165"/>
      <c r="L7" s="1165"/>
      <c r="N7" s="38"/>
      <c r="O7" s="271"/>
      <c r="P7" s="410"/>
      <c r="Q7" s="410"/>
    </row>
    <row r="8" spans="1:17" s="414" customFormat="1" ht="15" customHeight="1">
      <c r="A8" s="1176" t="s">
        <v>264</v>
      </c>
      <c r="B8" s="1176" t="s">
        <v>193</v>
      </c>
      <c r="C8" s="1176" t="s">
        <v>194</v>
      </c>
      <c r="D8" s="1176"/>
      <c r="E8" s="1176" t="s">
        <v>268</v>
      </c>
      <c r="F8" s="1170" t="s">
        <v>270</v>
      </c>
      <c r="G8" s="1170" t="s">
        <v>271</v>
      </c>
      <c r="H8" s="1170" t="s">
        <v>272</v>
      </c>
      <c r="I8" s="1170" t="s">
        <v>273</v>
      </c>
      <c r="J8" s="1170" t="s">
        <v>274</v>
      </c>
      <c r="K8" s="1170" t="s">
        <v>275</v>
      </c>
      <c r="L8" s="1170" t="s">
        <v>276</v>
      </c>
      <c r="M8" s="1170" t="s">
        <v>277</v>
      </c>
      <c r="N8" s="1170" t="s">
        <v>269</v>
      </c>
      <c r="O8" s="1171" t="s">
        <v>267</v>
      </c>
      <c r="P8" s="1171" t="s">
        <v>278</v>
      </c>
      <c r="Q8" s="1171" t="s">
        <v>279</v>
      </c>
    </row>
    <row r="9" spans="1:17" s="43" customFormat="1" ht="28.5" customHeight="1">
      <c r="A9" s="1176"/>
      <c r="B9" s="1176"/>
      <c r="C9" s="1176"/>
      <c r="D9" s="1176"/>
      <c r="E9" s="1176"/>
      <c r="F9" s="1170"/>
      <c r="G9" s="1170"/>
      <c r="H9" s="1170"/>
      <c r="I9" s="1170"/>
      <c r="J9" s="1170"/>
      <c r="K9" s="1170"/>
      <c r="L9" s="1170"/>
      <c r="M9" s="1170"/>
      <c r="N9" s="1170"/>
      <c r="O9" s="1171"/>
      <c r="P9" s="1171"/>
      <c r="Q9" s="1171"/>
    </row>
    <row r="10" spans="1:17" s="43" customFormat="1" ht="15.75">
      <c r="A10" s="1176"/>
      <c r="B10" s="1176"/>
      <c r="C10" s="1176"/>
      <c r="D10" s="1176"/>
      <c r="E10" s="1176"/>
      <c r="F10" s="1178">
        <v>0.2</v>
      </c>
      <c r="G10" s="1170"/>
      <c r="H10" s="1170"/>
      <c r="I10" s="1170"/>
      <c r="J10" s="1170"/>
      <c r="K10" s="1170"/>
      <c r="L10" s="6">
        <v>0.3</v>
      </c>
      <c r="M10" s="6">
        <v>0.5</v>
      </c>
      <c r="N10" s="1170"/>
      <c r="O10" s="1171"/>
      <c r="P10" s="441">
        <v>0.5</v>
      </c>
      <c r="Q10" s="1171"/>
    </row>
    <row r="11" spans="1:17" ht="18" customHeight="1">
      <c r="A11" s="364">
        <f>IF(OR($C$6="",$I$6="",$L$6=""),"",IF($B11="","",SUBTOTAL(3,$B$11:B11)))</f>
        <v>1</v>
      </c>
      <c r="B11" s="426" t="str">
        <f>IF(OR($C$6="",$I$6="",$L$6=""),"",IF(HKII!B11="","",HKII!B11))</f>
        <v>13D301Đ001</v>
      </c>
      <c r="C11" s="45" t="str">
        <f>IF(OR($C$6="",$I$6="",$L$6=""),"",IF(HKII!$C11="","",HKII!$C11))</f>
        <v>Lương Hoàng Thuận</v>
      </c>
      <c r="D11" s="427" t="str">
        <f>IF(OR($C$6="",$I$6="",$L$6=""),"",IF(HKII!$D11="","",HKII!$D11))</f>
        <v>An</v>
      </c>
      <c r="E11" s="741"/>
      <c r="F11" s="93">
        <v>5</v>
      </c>
      <c r="G11" s="93"/>
      <c r="H11" s="93"/>
      <c r="I11" s="93"/>
      <c r="J11" s="93"/>
      <c r="K11" s="93"/>
      <c r="L11" s="93">
        <v>6</v>
      </c>
      <c r="M11" s="85">
        <v>7.3</v>
      </c>
      <c r="N11" s="456">
        <f>IF(B11="","",IF(ISNUMBER(E11)=TRUE,E11,IF(COUNT(F11:M11)=0,"",IF(COUNT(F11:K11)=0,ROUND(0.3*L11+0.5*M11,1),ROUND(0.2*(SUM(F11:K11)/COUNT(F11:K11))+0.3*L11+0.5*M11,1)))))</f>
        <v>6.5</v>
      </c>
      <c r="O11" s="454" t="str">
        <f t="shared" ref="O11:O74" si="0">IF($B11="","",IF($N11="","KXL",IF($N11&lt;4,"Kém",IF($N11&lt;5.5,"TB Yếu",IF($N11&lt;7,"T.Bình",IF($N11&lt;8.5,"Khá","Giỏi"))))))</f>
        <v>T.Bình</v>
      </c>
      <c r="P11" s="455" t="str">
        <f>IF(OR($B11="",$C$6&lt;&gt;HKII!$T$6,HKII!$V11=""),"",HKII!$V11)</f>
        <v/>
      </c>
      <c r="Q11" s="455" t="str">
        <f>IF(OR(ISNUMBER($E11)=TRUE,$B11="",$P11=""),"",IF(COUNT($F11:$M11)=0,"",IF($M11&gt;=$P11,$N11,IF(COUNT($F11:$K11)=0,ROUND(0.3*$L11+0.5*$P11,1),ROUND(0.2*(SUM($F11:$K11)/COUNT($F11:$K11))+0.3*$L11+0.5*$P11,1)))))</f>
        <v/>
      </c>
    </row>
    <row r="12" spans="1:17" ht="18" customHeight="1">
      <c r="A12" s="364">
        <f>IF(OR($C$6="",$I$6="",$L$6=""),"",IF($B12="","",SUBTOTAL(3,$B$11:B12)))</f>
        <v>2</v>
      </c>
      <c r="B12" s="426" t="str">
        <f>IF(OR($C$6="",$I$6="",$L$6=""),"",IF(HKII!B12="","",HKII!B12))</f>
        <v>13D301Đ004</v>
      </c>
      <c r="C12" s="45" t="str">
        <f>IF(OR($C$6="",$I$6="",$L$6=""),"",IF(HKII!$C12="","",HKII!$C12))</f>
        <v>Đặng Thế</v>
      </c>
      <c r="D12" s="427" t="str">
        <f>IF(OR($C$6="",$I$6="",$L$6=""),"",IF(HKII!$D12="","",HKII!$D12))</f>
        <v>Anh</v>
      </c>
      <c r="E12" s="743"/>
      <c r="F12" s="94">
        <v>5</v>
      </c>
      <c r="G12" s="94"/>
      <c r="H12" s="94"/>
      <c r="I12" s="94"/>
      <c r="J12" s="94"/>
      <c r="K12" s="94"/>
      <c r="L12" s="94">
        <v>5</v>
      </c>
      <c r="M12" s="779">
        <v>0</v>
      </c>
      <c r="N12" s="456">
        <f t="shared" ref="N12:N75" si="1">IF(B12="","",IF(ISNUMBER(E12)=TRUE,E12,IF(COUNT(F12:M12)=0,"",IF(COUNT(F12:K12)=0,ROUND(0.3*L12+0.5*M12,1),ROUND(0.2*(SUM(F12:K12)/COUNT(F12:K12))+0.3*L12+0.5*M12,1)))))</f>
        <v>2.5</v>
      </c>
      <c r="O12" s="454" t="str">
        <f t="shared" si="0"/>
        <v>Kém</v>
      </c>
      <c r="P12" s="455" t="str">
        <f>IF(OR($B12="",$C$6&lt;&gt;HKII!$T$6,HKII!$V12=""),"",HKII!$V12)</f>
        <v/>
      </c>
      <c r="Q12" s="455" t="str">
        <f t="shared" ref="Q12:Q75" si="2">IF(OR(ISNUMBER($E12)=TRUE,$B12="",$P12=""),"",IF(COUNT($F12:$M12)=0,"",IF($M12&gt;=$P12,$N12,IF(COUNT($F12:$K12)=0,ROUND(0.3*$L12+0.5*$P12,1),ROUND(0.2*(SUM($F12:$K12)/COUNT($F12:$K12))+0.3*$L12+0.5*$P12,1)))))</f>
        <v/>
      </c>
    </row>
    <row r="13" spans="1:17" ht="18" customHeight="1">
      <c r="A13" s="364">
        <f>IF(OR($C$6="",$I$6="",$L$6=""),"",IF($B13="","",SUBTOTAL(3,$B$11:B13)))</f>
        <v>3</v>
      </c>
      <c r="B13" s="426" t="str">
        <f>IF(OR($C$6="",$I$6="",$L$6=""),"",IF(HKII!B13="","",HKII!B13))</f>
        <v>13D301Đ149</v>
      </c>
      <c r="C13" s="45" t="str">
        <f>IF(OR($C$6="",$I$6="",$L$6=""),"",IF(HKII!$C13="","",HKII!$C13))</f>
        <v>Đỗ Huỳnh</v>
      </c>
      <c r="D13" s="427" t="str">
        <f>IF(OR($C$6="",$I$6="",$L$6=""),"",IF(HKII!$D13="","",HKII!$D13))</f>
        <v>Bảo</v>
      </c>
      <c r="E13" s="743"/>
      <c r="F13" s="94">
        <v>6</v>
      </c>
      <c r="G13" s="94"/>
      <c r="H13" s="94"/>
      <c r="I13" s="94"/>
      <c r="J13" s="94"/>
      <c r="K13" s="94"/>
      <c r="L13" s="94">
        <v>6</v>
      </c>
      <c r="M13" s="742">
        <v>4.5</v>
      </c>
      <c r="N13" s="456">
        <f t="shared" si="1"/>
        <v>5.3</v>
      </c>
      <c r="O13" s="454" t="str">
        <f t="shared" si="0"/>
        <v>TB Yếu</v>
      </c>
      <c r="P13" s="455" t="str">
        <f>IF(OR($B13="",$C$6&lt;&gt;HKII!$T$6,HKII!$V13=""),"",HKII!$V13)</f>
        <v/>
      </c>
      <c r="Q13" s="455" t="str">
        <f t="shared" si="2"/>
        <v/>
      </c>
    </row>
    <row r="14" spans="1:17" ht="18" customHeight="1">
      <c r="A14" s="364">
        <f>IF(OR($C$6="",$I$6="",$L$6=""),"",IF($B14="","",SUBTOTAL(3,$B$11:B14)))</f>
        <v>4</v>
      </c>
      <c r="B14" s="426" t="str">
        <f>IF(OR($C$6="",$I$6="",$L$6=""),"",IF(HKII!B14="","",HKII!B14))</f>
        <v>13D301Đ008</v>
      </c>
      <c r="C14" s="45" t="str">
        <f>IF(OR($C$6="",$I$6="",$L$6=""),"",IF(HKII!$C14="","",HKII!$C14))</f>
        <v>Trương Vũ</v>
      </c>
      <c r="D14" s="427" t="str">
        <f>IF(OR($C$6="",$I$6="",$L$6=""),"",IF(HKII!$D14="","",HKII!$D14))</f>
        <v>Bảo</v>
      </c>
      <c r="E14" s="743"/>
      <c r="F14" s="94">
        <v>7</v>
      </c>
      <c r="G14" s="94"/>
      <c r="H14" s="94"/>
      <c r="I14" s="94"/>
      <c r="J14" s="94"/>
      <c r="K14" s="94"/>
      <c r="L14" s="94">
        <v>6</v>
      </c>
      <c r="M14" s="742">
        <v>5</v>
      </c>
      <c r="N14" s="456">
        <f t="shared" si="1"/>
        <v>5.7</v>
      </c>
      <c r="O14" s="454" t="str">
        <f t="shared" si="0"/>
        <v>T.Bình</v>
      </c>
      <c r="P14" s="455" t="str">
        <f>IF(OR($B14="",$C$6&lt;&gt;HKII!$T$6,HKII!$V14=""),"",HKII!$V14)</f>
        <v/>
      </c>
      <c r="Q14" s="455" t="str">
        <f t="shared" si="2"/>
        <v/>
      </c>
    </row>
    <row r="15" spans="1:17" ht="18" customHeight="1">
      <c r="A15" s="364">
        <f>IF(OR($C$6="",$I$6="",$L$6=""),"",IF($B15="","",SUBTOTAL(3,$B$11:B15)))</f>
        <v>5</v>
      </c>
      <c r="B15" s="426" t="str">
        <f>IF(OR($C$6="",$I$6="",$L$6=""),"",IF(HKII!B15="","",HKII!B15))</f>
        <v>13D301Đ009</v>
      </c>
      <c r="C15" s="45" t="str">
        <f>IF(OR($C$6="",$I$6="",$L$6=""),"",IF(HKII!$C15="","",HKII!$C15))</f>
        <v>Võ Thành</v>
      </c>
      <c r="D15" s="427" t="str">
        <f>IF(OR($C$6="",$I$6="",$L$6=""),"",IF(HKII!$D15="","",HKII!$D15))</f>
        <v>Bảo</v>
      </c>
      <c r="E15" s="743"/>
      <c r="F15" s="94">
        <v>7</v>
      </c>
      <c r="G15" s="94"/>
      <c r="H15" s="94"/>
      <c r="I15" s="94"/>
      <c r="J15" s="94"/>
      <c r="K15" s="94"/>
      <c r="L15" s="94">
        <v>5</v>
      </c>
      <c r="M15" s="742">
        <v>4.3</v>
      </c>
      <c r="N15" s="456">
        <f t="shared" si="1"/>
        <v>5.0999999999999996</v>
      </c>
      <c r="O15" s="454" t="str">
        <f t="shared" si="0"/>
        <v>TB Yếu</v>
      </c>
      <c r="P15" s="455" t="str">
        <f>IF(OR($B15="",$C$6&lt;&gt;HKII!$T$6,HKII!$V15=""),"",HKII!$V15)</f>
        <v/>
      </c>
      <c r="Q15" s="455" t="str">
        <f t="shared" si="2"/>
        <v/>
      </c>
    </row>
    <row r="16" spans="1:17" ht="18" customHeight="1">
      <c r="A16" s="364">
        <f>IF(OR($C$6="",$I$6="",$L$6=""),"",IF($B16="","",SUBTOTAL(3,$B$11:B16)))</f>
        <v>6</v>
      </c>
      <c r="B16" s="426" t="str">
        <f>IF(OR($C$6="",$I$6="",$L$6=""),"",IF(HKII!B16="","",HKII!B16))</f>
        <v>13D301Đ013</v>
      </c>
      <c r="C16" s="45" t="str">
        <f>IF(OR($C$6="",$I$6="",$L$6=""),"",IF(HKII!$C16="","",HKII!$C16))</f>
        <v>Nguyễn Chí</v>
      </c>
      <c r="D16" s="427" t="str">
        <f>IF(OR($C$6="",$I$6="",$L$6=""),"",IF(HKII!$D16="","",HKII!$D16))</f>
        <v>Bình</v>
      </c>
      <c r="E16" s="743"/>
      <c r="F16" s="94">
        <v>6</v>
      </c>
      <c r="G16" s="94"/>
      <c r="H16" s="94"/>
      <c r="I16" s="94"/>
      <c r="J16" s="94"/>
      <c r="K16" s="94"/>
      <c r="L16" s="94">
        <v>5</v>
      </c>
      <c r="M16" s="742">
        <v>4</v>
      </c>
      <c r="N16" s="456">
        <f t="shared" si="1"/>
        <v>4.7</v>
      </c>
      <c r="O16" s="454" t="str">
        <f t="shared" si="0"/>
        <v>TB Yếu</v>
      </c>
      <c r="P16" s="455" t="str">
        <f>IF(OR($B16="",$C$6&lt;&gt;HKII!$T$6,HKII!$V16=""),"",HKII!$V16)</f>
        <v/>
      </c>
      <c r="Q16" s="455" t="str">
        <f t="shared" si="2"/>
        <v/>
      </c>
    </row>
    <row r="17" spans="1:17" ht="18" customHeight="1">
      <c r="A17" s="364">
        <f>IF(OR($C$6="",$I$6="",$L$6=""),"",IF($B17="","",SUBTOTAL(3,$B$11:B17)))</f>
        <v>7</v>
      </c>
      <c r="B17" s="426" t="str">
        <f>IF(OR($C$6="",$I$6="",$L$6=""),"",IF(HKII!B17="","",HKII!B17))</f>
        <v>13D301Đ016</v>
      </c>
      <c r="C17" s="45" t="str">
        <f>IF(OR($C$6="",$I$6="",$L$6=""),"",IF(HKII!$C17="","",HKII!$C17))</f>
        <v>Vũ Văn</v>
      </c>
      <c r="D17" s="427" t="str">
        <f>IF(OR($C$6="",$I$6="",$L$6=""),"",IF(HKII!$D17="","",HKII!$D17))</f>
        <v>Chiến</v>
      </c>
      <c r="E17" s="743"/>
      <c r="F17" s="94">
        <v>6</v>
      </c>
      <c r="G17" s="94"/>
      <c r="H17" s="94"/>
      <c r="I17" s="94"/>
      <c r="J17" s="94"/>
      <c r="K17" s="94"/>
      <c r="L17" s="94">
        <v>5.5</v>
      </c>
      <c r="M17" s="742">
        <v>3.5</v>
      </c>
      <c r="N17" s="456">
        <f t="shared" si="1"/>
        <v>4.5999999999999996</v>
      </c>
      <c r="O17" s="454" t="str">
        <f t="shared" si="0"/>
        <v>TB Yếu</v>
      </c>
      <c r="P17" s="455" t="str">
        <f>IF(OR($B17="",$C$6&lt;&gt;HKII!$T$6,HKII!$V17=""),"",HKII!$V17)</f>
        <v/>
      </c>
      <c r="Q17" s="455" t="str">
        <f t="shared" si="2"/>
        <v/>
      </c>
    </row>
    <row r="18" spans="1:17" ht="18" customHeight="1">
      <c r="A18" s="364">
        <f>IF(OR($C$6="",$I$6="",$L$6=""),"",IF($B18="","",SUBTOTAL(3,$B$11:B18)))</f>
        <v>8</v>
      </c>
      <c r="B18" s="426" t="str">
        <f>IF(OR($C$6="",$I$6="",$L$6=""),"",IF(HKII!B18="","",HKII!B18))</f>
        <v>13D301Đ193</v>
      </c>
      <c r="C18" s="45" t="str">
        <f>IF(OR($C$6="",$I$6="",$L$6=""),"",IF(HKII!$C18="","",HKII!$C18))</f>
        <v>Phạm Công</v>
      </c>
      <c r="D18" s="427" t="str">
        <f>IF(OR($C$6="",$I$6="",$L$6=""),"",IF(HKII!$D18="","",HKII!$D18))</f>
        <v>Chính</v>
      </c>
      <c r="E18" s="743"/>
      <c r="F18" s="94">
        <v>6</v>
      </c>
      <c r="G18" s="94"/>
      <c r="H18" s="94"/>
      <c r="I18" s="94"/>
      <c r="J18" s="94"/>
      <c r="K18" s="94"/>
      <c r="L18" s="94">
        <v>4</v>
      </c>
      <c r="M18" s="742">
        <v>3.3</v>
      </c>
      <c r="N18" s="456">
        <f t="shared" si="1"/>
        <v>4.0999999999999996</v>
      </c>
      <c r="O18" s="454" t="str">
        <f t="shared" si="0"/>
        <v>TB Yếu</v>
      </c>
      <c r="P18" s="455" t="str">
        <f>IF(OR($B18="",$C$6&lt;&gt;HKII!$T$6,HKII!$V18=""),"",HKII!$V18)</f>
        <v/>
      </c>
      <c r="Q18" s="455" t="str">
        <f t="shared" si="2"/>
        <v/>
      </c>
    </row>
    <row r="19" spans="1:17" ht="18" customHeight="1">
      <c r="A19" s="364">
        <f>IF(OR($C$6="",$I$6="",$L$6=""),"",IF($B19="","",SUBTOTAL(3,$B$11:B19)))</f>
        <v>9</v>
      </c>
      <c r="B19" s="426" t="str">
        <f>IF(OR($C$6="",$I$6="",$L$6=""),"",IF(HKII!B19="","",HKII!B19))</f>
        <v>13D301Đ017</v>
      </c>
      <c r="C19" s="45" t="str">
        <f>IF(OR($C$6="",$I$6="",$L$6=""),"",IF(HKII!$C19="","",HKII!$C19))</f>
        <v>Trần Văn</v>
      </c>
      <c r="D19" s="427" t="str">
        <f>IF(OR($C$6="",$I$6="",$L$6=""),"",IF(HKII!$D19="","",HKII!$D19))</f>
        <v>Chinh</v>
      </c>
      <c r="E19" s="743"/>
      <c r="F19" s="94">
        <v>7</v>
      </c>
      <c r="G19" s="94"/>
      <c r="H19" s="94"/>
      <c r="I19" s="94"/>
      <c r="J19" s="94"/>
      <c r="K19" s="94"/>
      <c r="L19" s="94">
        <v>3.5</v>
      </c>
      <c r="M19" s="742">
        <v>3.3</v>
      </c>
      <c r="N19" s="456">
        <f t="shared" si="1"/>
        <v>4.0999999999999996</v>
      </c>
      <c r="O19" s="454" t="str">
        <f t="shared" si="0"/>
        <v>TB Yếu</v>
      </c>
      <c r="P19" s="455" t="str">
        <f>IF(OR($B19="",$C$6&lt;&gt;HKII!$T$6,HKII!$V19=""),"",HKII!$V19)</f>
        <v/>
      </c>
      <c r="Q19" s="455" t="str">
        <f t="shared" si="2"/>
        <v/>
      </c>
    </row>
    <row r="20" spans="1:17" ht="18" customHeight="1">
      <c r="A20" s="364">
        <f>IF(OR($C$6="",$I$6="",$L$6=""),"",IF($B20="","",SUBTOTAL(3,$B$11:B20)))</f>
        <v>10</v>
      </c>
      <c r="B20" s="426" t="str">
        <f>IF(OR($C$6="",$I$6="",$L$6=""),"",IF(HKII!B20="","",HKII!B20))</f>
        <v>13D301Đ020</v>
      </c>
      <c r="C20" s="45" t="str">
        <f>IF(OR($C$6="",$I$6="",$L$6=""),"",IF(HKII!$C20="","",HKII!$C20))</f>
        <v>Trịnh Lê</v>
      </c>
      <c r="D20" s="427" t="str">
        <f>IF(OR($C$6="",$I$6="",$L$6=""),"",IF(HKII!$D20="","",HKII!$D20))</f>
        <v>Cung</v>
      </c>
      <c r="E20" s="743"/>
      <c r="F20" s="94">
        <v>7</v>
      </c>
      <c r="G20" s="94"/>
      <c r="H20" s="94"/>
      <c r="I20" s="94"/>
      <c r="J20" s="94"/>
      <c r="K20" s="94"/>
      <c r="L20" s="94">
        <v>7.5</v>
      </c>
      <c r="M20" s="742">
        <v>5</v>
      </c>
      <c r="N20" s="456">
        <f t="shared" si="1"/>
        <v>6.2</v>
      </c>
      <c r="O20" s="454" t="str">
        <f t="shared" si="0"/>
        <v>T.Bình</v>
      </c>
      <c r="P20" s="455" t="str">
        <f>IF(OR($B20="",$C$6&lt;&gt;HKII!$T$6,HKII!$V20=""),"",HKII!$V20)</f>
        <v/>
      </c>
      <c r="Q20" s="455" t="str">
        <f t="shared" si="2"/>
        <v/>
      </c>
    </row>
    <row r="21" spans="1:17" ht="18" customHeight="1">
      <c r="A21" s="364">
        <f>IF(OR($C$6="",$I$6="",$L$6=""),"",IF($B21="","",SUBTOTAL(3,$B$11:B21)))</f>
        <v>11</v>
      </c>
      <c r="B21" s="426" t="str">
        <f>IF(OR($C$6="",$I$6="",$L$6=""),"",IF(HKII!B21="","",HKII!B21))</f>
        <v>13D301Đ021</v>
      </c>
      <c r="C21" s="45" t="str">
        <f>IF(OR($C$6="",$I$6="",$L$6=""),"",IF(HKII!$C21="","",HKII!$C21))</f>
        <v>Nguyễn Chí</v>
      </c>
      <c r="D21" s="427" t="str">
        <f>IF(OR($C$6="",$I$6="",$L$6=""),"",IF(HKII!$D21="","",HKII!$D21))</f>
        <v>Cường</v>
      </c>
      <c r="E21" s="743"/>
      <c r="F21" s="94">
        <v>7</v>
      </c>
      <c r="G21" s="94"/>
      <c r="H21" s="94"/>
      <c r="I21" s="94"/>
      <c r="J21" s="94"/>
      <c r="K21" s="94"/>
      <c r="L21" s="94">
        <v>8</v>
      </c>
      <c r="M21" s="742">
        <v>4.8</v>
      </c>
      <c r="N21" s="456">
        <f t="shared" si="1"/>
        <v>6.2</v>
      </c>
      <c r="O21" s="454" t="str">
        <f t="shared" si="0"/>
        <v>T.Bình</v>
      </c>
      <c r="P21" s="455" t="str">
        <f>IF(OR($B21="",$C$6&lt;&gt;HKII!$T$6,HKII!$V21=""),"",HKII!$V21)</f>
        <v/>
      </c>
      <c r="Q21" s="455" t="str">
        <f t="shared" si="2"/>
        <v/>
      </c>
    </row>
    <row r="22" spans="1:17" ht="18" customHeight="1">
      <c r="A22" s="364">
        <f>IF(OR($C$6="",$I$6="",$L$6=""),"",IF($B22="","",SUBTOTAL(3,$B$11:B22)))</f>
        <v>12</v>
      </c>
      <c r="B22" s="426" t="str">
        <f>IF(OR($C$6="",$I$6="",$L$6=""),"",IF(HKII!B22="","",HKII!B22))</f>
        <v>13D301Đ024</v>
      </c>
      <c r="C22" s="45" t="str">
        <f>IF(OR($C$6="",$I$6="",$L$6=""),"",IF(HKII!$C22="","",HKII!$C22))</f>
        <v xml:space="preserve">Trương Công </v>
      </c>
      <c r="D22" s="427" t="str">
        <f>IF(OR($C$6="",$I$6="",$L$6=""),"",IF(HKII!$D22="","",HKII!$D22))</f>
        <v>Duẩn</v>
      </c>
      <c r="E22" s="743"/>
      <c r="F22" s="94">
        <v>6</v>
      </c>
      <c r="G22" s="94"/>
      <c r="H22" s="94"/>
      <c r="I22" s="94"/>
      <c r="J22" s="94"/>
      <c r="K22" s="94"/>
      <c r="L22" s="94">
        <v>6.5</v>
      </c>
      <c r="M22" s="742">
        <v>5</v>
      </c>
      <c r="N22" s="456">
        <f t="shared" si="1"/>
        <v>5.7</v>
      </c>
      <c r="O22" s="454" t="str">
        <f t="shared" si="0"/>
        <v>T.Bình</v>
      </c>
      <c r="P22" s="455" t="str">
        <f>IF(OR($B22="",$C$6&lt;&gt;HKII!$T$6,HKII!$V22=""),"",HKII!$V22)</f>
        <v/>
      </c>
      <c r="Q22" s="455" t="str">
        <f t="shared" si="2"/>
        <v/>
      </c>
    </row>
    <row r="23" spans="1:17" ht="18" customHeight="1">
      <c r="A23" s="364">
        <f>IF(OR($C$6="",$I$6="",$L$6=""),"",IF($B23="","",SUBTOTAL(3,$B$11:B23)))</f>
        <v>13</v>
      </c>
      <c r="B23" s="426" t="str">
        <f>IF(OR($C$6="",$I$6="",$L$6=""),"",IF(HKII!B23="","",HKII!B23))</f>
        <v>13D301Đ025</v>
      </c>
      <c r="C23" s="45" t="str">
        <f>IF(OR($C$6="",$I$6="",$L$6=""),"",IF(HKII!$C23="","",HKII!$C23))</f>
        <v>Nguyễn Ngọc</v>
      </c>
      <c r="D23" s="427" t="str">
        <f>IF(OR($C$6="",$I$6="",$L$6=""),"",IF(HKII!$D23="","",HKII!$D23))</f>
        <v>Dũng</v>
      </c>
      <c r="E23" s="743"/>
      <c r="F23" s="94">
        <v>7</v>
      </c>
      <c r="G23" s="94"/>
      <c r="H23" s="94"/>
      <c r="I23" s="94"/>
      <c r="J23" s="94"/>
      <c r="K23" s="94"/>
      <c r="L23" s="94">
        <v>3</v>
      </c>
      <c r="M23" s="742">
        <v>5.3</v>
      </c>
      <c r="N23" s="456">
        <f t="shared" si="1"/>
        <v>5</v>
      </c>
      <c r="O23" s="454" t="str">
        <f t="shared" si="0"/>
        <v>TB Yếu</v>
      </c>
      <c r="P23" s="455" t="str">
        <f>IF(OR($B23="",$C$6&lt;&gt;HKII!$T$6,HKII!$V23=""),"",HKII!$V23)</f>
        <v/>
      </c>
      <c r="Q23" s="455" t="str">
        <f t="shared" si="2"/>
        <v/>
      </c>
    </row>
    <row r="24" spans="1:17" ht="18" customHeight="1">
      <c r="A24" s="364">
        <f>IF(OR($C$6="",$I$6="",$L$6=""),"",IF($B24="","",SUBTOTAL(3,$B$11:B24)))</f>
        <v>14</v>
      </c>
      <c r="B24" s="426" t="str">
        <f>IF(OR($C$6="",$I$6="",$L$6=""),"",IF(HKII!B24="","",HKII!B24))</f>
        <v>13D301Đ192</v>
      </c>
      <c r="C24" s="45" t="str">
        <f>IF(OR($C$6="",$I$6="",$L$6=""),"",IF(HKII!$C24="","",HKII!$C24))</f>
        <v>Cao Trùng</v>
      </c>
      <c r="D24" s="427" t="str">
        <f>IF(OR($C$6="",$I$6="",$L$6=""),"",IF(HKII!$D24="","",HKII!$D24))</f>
        <v>Dương</v>
      </c>
      <c r="E24" s="743"/>
      <c r="F24" s="94">
        <v>8</v>
      </c>
      <c r="G24" s="94"/>
      <c r="H24" s="94"/>
      <c r="I24" s="94"/>
      <c r="J24" s="94"/>
      <c r="K24" s="94"/>
      <c r="L24" s="94">
        <v>5.5</v>
      </c>
      <c r="M24" s="742">
        <v>7</v>
      </c>
      <c r="N24" s="456">
        <f t="shared" si="1"/>
        <v>6.8</v>
      </c>
      <c r="O24" s="454" t="str">
        <f t="shared" si="0"/>
        <v>T.Bình</v>
      </c>
      <c r="P24" s="455" t="str">
        <f>IF(OR($B24="",$C$6&lt;&gt;HKII!$T$6,HKII!$V24=""),"",HKII!$V24)</f>
        <v/>
      </c>
      <c r="Q24" s="455" t="str">
        <f t="shared" si="2"/>
        <v/>
      </c>
    </row>
    <row r="25" spans="1:17" ht="18" customHeight="1">
      <c r="A25" s="364">
        <f>IF(OR($C$6="",$I$6="",$L$6=""),"",IF($B25="","",SUBTOTAL(3,$B$11:B25)))</f>
        <v>15</v>
      </c>
      <c r="B25" s="426" t="str">
        <f>IF(OR($C$6="",$I$6="",$L$6=""),"",IF(HKII!B25="","",HKII!B25))</f>
        <v>13D301Đ028</v>
      </c>
      <c r="C25" s="45" t="str">
        <f>IF(OR($C$6="",$I$6="",$L$6=""),"",IF(HKII!$C25="","",HKII!$C25))</f>
        <v>Hoàng Văn</v>
      </c>
      <c r="D25" s="427" t="str">
        <f>IF(OR($C$6="",$I$6="",$L$6=""),"",IF(HKII!$D25="","",HKII!$D25))</f>
        <v>Duy</v>
      </c>
      <c r="E25" s="743"/>
      <c r="F25" s="94">
        <v>7</v>
      </c>
      <c r="G25" s="94"/>
      <c r="H25" s="94"/>
      <c r="I25" s="94"/>
      <c r="J25" s="94"/>
      <c r="K25" s="94"/>
      <c r="L25" s="94">
        <v>5.5</v>
      </c>
      <c r="M25" s="742">
        <v>5</v>
      </c>
      <c r="N25" s="456">
        <f t="shared" si="1"/>
        <v>5.6</v>
      </c>
      <c r="O25" s="454" t="str">
        <f t="shared" si="0"/>
        <v>T.Bình</v>
      </c>
      <c r="P25" s="455" t="str">
        <f>IF(OR($B25="",$C$6&lt;&gt;HKII!$T$6,HKII!$V25=""),"",HKII!$V25)</f>
        <v/>
      </c>
      <c r="Q25" s="455" t="str">
        <f t="shared" si="2"/>
        <v/>
      </c>
    </row>
    <row r="26" spans="1:17" ht="18" customHeight="1">
      <c r="A26" s="364">
        <f>IF(OR($C$6="",$I$6="",$L$6=""),"",IF($B26="","",SUBTOTAL(3,$B$11:B26)))</f>
        <v>16</v>
      </c>
      <c r="B26" s="426" t="str">
        <f>IF(OR($C$6="",$I$6="",$L$6=""),"",IF(HKII!B26="","",HKII!B26))</f>
        <v>13D301Đ181</v>
      </c>
      <c r="C26" s="45" t="str">
        <f>IF(OR($C$6="",$I$6="",$L$6=""),"",IF(HKII!$C26="","",HKII!$C26))</f>
        <v>Lâm Văn</v>
      </c>
      <c r="D26" s="427" t="str">
        <f>IF(OR($C$6="",$I$6="",$L$6=""),"",IF(HKII!$D26="","",HKII!$D26))</f>
        <v>Duy</v>
      </c>
      <c r="E26" s="743"/>
      <c r="F26" s="94">
        <v>7</v>
      </c>
      <c r="G26" s="94"/>
      <c r="H26" s="94"/>
      <c r="I26" s="94"/>
      <c r="J26" s="94"/>
      <c r="K26" s="94"/>
      <c r="L26" s="94">
        <v>5.5</v>
      </c>
      <c r="M26" s="742">
        <v>3.5</v>
      </c>
      <c r="N26" s="456">
        <f t="shared" si="1"/>
        <v>4.8</v>
      </c>
      <c r="O26" s="454" t="str">
        <f t="shared" si="0"/>
        <v>TB Yếu</v>
      </c>
      <c r="P26" s="455" t="str">
        <f>IF(OR($B26="",$C$6&lt;&gt;HKII!$T$6,HKII!$V26=""),"",HKII!$V26)</f>
        <v/>
      </c>
      <c r="Q26" s="455" t="str">
        <f t="shared" si="2"/>
        <v/>
      </c>
    </row>
    <row r="27" spans="1:17" ht="18" customHeight="1">
      <c r="A27" s="364">
        <f>IF(OR($C$6="",$I$6="",$L$6=""),"",IF($B27="","",SUBTOTAL(3,$B$11:B27)))</f>
        <v>17</v>
      </c>
      <c r="B27" s="426" t="str">
        <f>IF(OR($C$6="",$I$6="",$L$6=""),"",IF(HKII!B27="","",HKII!B27))</f>
        <v>13D301Đ033</v>
      </c>
      <c r="C27" s="45" t="str">
        <f>IF(OR($C$6="",$I$6="",$L$6=""),"",IF(HKII!$C27="","",HKII!$C27))</f>
        <v xml:space="preserve">Trương Văn </v>
      </c>
      <c r="D27" s="427" t="str">
        <f>IF(OR($C$6="",$I$6="",$L$6=""),"",IF(HKII!$D27="","",HKII!$D27))</f>
        <v>Đạt</v>
      </c>
      <c r="E27" s="743"/>
      <c r="F27" s="94">
        <v>6</v>
      </c>
      <c r="G27" s="94"/>
      <c r="H27" s="94"/>
      <c r="I27" s="94"/>
      <c r="J27" s="94"/>
      <c r="K27" s="94"/>
      <c r="L27" s="94">
        <v>6.5</v>
      </c>
      <c r="M27" s="742">
        <v>3.8</v>
      </c>
      <c r="N27" s="456">
        <f t="shared" si="1"/>
        <v>5.0999999999999996</v>
      </c>
      <c r="O27" s="454" t="str">
        <f t="shared" si="0"/>
        <v>TB Yếu</v>
      </c>
      <c r="P27" s="455" t="str">
        <f>IF(OR($B27="",$C$6&lt;&gt;HKII!$T$6,HKII!$V27=""),"",HKII!$V27)</f>
        <v/>
      </c>
      <c r="Q27" s="455" t="str">
        <f t="shared" si="2"/>
        <v/>
      </c>
    </row>
    <row r="28" spans="1:17" ht="18" customHeight="1">
      <c r="A28" s="364">
        <f>IF(OR($C$6="",$I$6="",$L$6=""),"",IF($B28="","",SUBTOTAL(3,$B$11:B28)))</f>
        <v>18</v>
      </c>
      <c r="B28" s="426" t="str">
        <f>IF(OR($C$6="",$I$6="",$L$6=""),"",IF(HKII!B28="","",HKII!B28))</f>
        <v>13D301Đ037</v>
      </c>
      <c r="C28" s="45" t="str">
        <f>IF(OR($C$6="",$I$6="",$L$6=""),"",IF(HKII!$C28="","",HKII!$C28))</f>
        <v>Nguyễn Thành</v>
      </c>
      <c r="D28" s="427" t="str">
        <f>IF(OR($C$6="",$I$6="",$L$6=""),"",IF(HKII!$D28="","",HKII!$D28))</f>
        <v>Đông</v>
      </c>
      <c r="E28" s="743"/>
      <c r="F28" s="94">
        <v>8</v>
      </c>
      <c r="G28" s="94"/>
      <c r="H28" s="94"/>
      <c r="I28" s="94"/>
      <c r="J28" s="94"/>
      <c r="K28" s="94"/>
      <c r="L28" s="94">
        <v>5.5</v>
      </c>
      <c r="M28" s="742">
        <v>6</v>
      </c>
      <c r="N28" s="456">
        <f t="shared" si="1"/>
        <v>6.3</v>
      </c>
      <c r="O28" s="454" t="str">
        <f t="shared" si="0"/>
        <v>T.Bình</v>
      </c>
      <c r="P28" s="455" t="str">
        <f>IF(OR($B28="",$C$6&lt;&gt;HKII!$T$6,HKII!$V28=""),"",HKII!$V28)</f>
        <v/>
      </c>
      <c r="Q28" s="455" t="str">
        <f t="shared" si="2"/>
        <v/>
      </c>
    </row>
    <row r="29" spans="1:17" ht="18" customHeight="1">
      <c r="A29" s="364">
        <f>IF(OR($C$6="",$I$6="",$L$6=""),"",IF($B29="","",SUBTOTAL(3,$B$11:B29)))</f>
        <v>19</v>
      </c>
      <c r="B29" s="426" t="str">
        <f>IF(OR($C$6="",$I$6="",$L$6=""),"",IF(HKII!B29="","",HKII!B29))</f>
        <v>13D301Đ191</v>
      </c>
      <c r="C29" s="45" t="str">
        <f>IF(OR($C$6="",$I$6="",$L$6=""),"",IF(HKII!$C29="","",HKII!$C29))</f>
        <v>Nguyễn Hiền</v>
      </c>
      <c r="D29" s="427" t="str">
        <f>IF(OR($C$6="",$I$6="",$L$6=""),"",IF(HKII!$D29="","",HKII!$D29))</f>
        <v>Đức</v>
      </c>
      <c r="E29" s="743"/>
      <c r="F29" s="94">
        <v>7</v>
      </c>
      <c r="G29" s="94"/>
      <c r="H29" s="94"/>
      <c r="I29" s="94"/>
      <c r="J29" s="94"/>
      <c r="K29" s="94"/>
      <c r="L29" s="94">
        <v>3</v>
      </c>
      <c r="M29" s="742">
        <v>4.5</v>
      </c>
      <c r="N29" s="456">
        <f t="shared" si="1"/>
        <v>4.5999999999999996</v>
      </c>
      <c r="O29" s="454" t="str">
        <f t="shared" si="0"/>
        <v>TB Yếu</v>
      </c>
      <c r="P29" s="455" t="str">
        <f>IF(OR($B29="",$C$6&lt;&gt;HKII!$T$6,HKII!$V29=""),"",HKII!$V29)</f>
        <v/>
      </c>
      <c r="Q29" s="455" t="str">
        <f t="shared" si="2"/>
        <v/>
      </c>
    </row>
    <row r="30" spans="1:17" ht="18" customHeight="1">
      <c r="A30" s="364">
        <f>IF(OR($C$6="",$I$6="",$L$6=""),"",IF($B30="","",SUBTOTAL(3,$B$11:B30)))</f>
        <v>20</v>
      </c>
      <c r="B30" s="426" t="str">
        <f>IF(OR($C$6="",$I$6="",$L$6=""),"",IF(HKII!B30="","",HKII!B30))</f>
        <v>13D301Đ040</v>
      </c>
      <c r="C30" s="45" t="str">
        <f>IF(OR($C$6="",$I$6="",$L$6=""),"",IF(HKII!$C30="","",HKII!$C30))</f>
        <v>Nguyễn Văn</v>
      </c>
      <c r="D30" s="427" t="str">
        <f>IF(OR($C$6="",$I$6="",$L$6=""),"",IF(HKII!$D30="","",HKII!$D30))</f>
        <v>Đức</v>
      </c>
      <c r="E30" s="743"/>
      <c r="F30" s="94">
        <v>6</v>
      </c>
      <c r="G30" s="94"/>
      <c r="H30" s="94"/>
      <c r="I30" s="94"/>
      <c r="J30" s="94"/>
      <c r="K30" s="94"/>
      <c r="L30" s="94">
        <v>3.5</v>
      </c>
      <c r="M30" s="742">
        <v>5.8</v>
      </c>
      <c r="N30" s="456">
        <f t="shared" si="1"/>
        <v>5.2</v>
      </c>
      <c r="O30" s="454" t="str">
        <f t="shared" si="0"/>
        <v>TB Yếu</v>
      </c>
      <c r="P30" s="455" t="str">
        <f>IF(OR($B30="",$C$6&lt;&gt;HKII!$T$6,HKII!$V30=""),"",HKII!$V30)</f>
        <v/>
      </c>
      <c r="Q30" s="455" t="str">
        <f t="shared" si="2"/>
        <v/>
      </c>
    </row>
    <row r="31" spans="1:17" ht="18" customHeight="1">
      <c r="A31" s="364">
        <f>IF(OR($C$6="",$I$6="",$L$6=""),"",IF($B31="","",SUBTOTAL(3,$B$11:B31)))</f>
        <v>21</v>
      </c>
      <c r="B31" s="426" t="str">
        <f>IF(OR($C$6="",$I$6="",$L$6=""),"",IF(HKII!B31="","",HKII!B31))</f>
        <v>13D301Đ041</v>
      </c>
      <c r="C31" s="45" t="str">
        <f>IF(OR($C$6="",$I$6="",$L$6=""),"",IF(HKII!$C31="","",HKII!$C31))</f>
        <v>Lê Hoàng</v>
      </c>
      <c r="D31" s="427" t="str">
        <f>IF(OR($C$6="",$I$6="",$L$6=""),"",IF(HKII!$D31="","",HKII!$D31))</f>
        <v>Giang</v>
      </c>
      <c r="E31" s="743"/>
      <c r="F31" s="94">
        <v>7</v>
      </c>
      <c r="G31" s="94"/>
      <c r="H31" s="94"/>
      <c r="I31" s="94"/>
      <c r="J31" s="94"/>
      <c r="K31" s="94"/>
      <c r="L31" s="94">
        <v>5.5</v>
      </c>
      <c r="M31" s="742">
        <v>3.8</v>
      </c>
      <c r="N31" s="456">
        <f t="shared" si="1"/>
        <v>5</v>
      </c>
      <c r="O31" s="454" t="str">
        <f t="shared" si="0"/>
        <v>TB Yếu</v>
      </c>
      <c r="P31" s="455" t="str">
        <f>IF(OR($B31="",$C$6&lt;&gt;HKII!$T$6,HKII!$V31=""),"",HKII!$V31)</f>
        <v/>
      </c>
      <c r="Q31" s="455" t="str">
        <f t="shared" si="2"/>
        <v/>
      </c>
    </row>
    <row r="32" spans="1:17" ht="18" customHeight="1">
      <c r="A32" s="364">
        <f>IF(OR($C$6="",$I$6="",$L$6=""),"",IF($B32="","",SUBTOTAL(3,$B$11:B32)))</f>
        <v>22</v>
      </c>
      <c r="B32" s="426" t="str">
        <f>IF(OR($C$6="",$I$6="",$L$6=""),"",IF(HKII!B32="","",HKII!B32))</f>
        <v>13D301Đ045</v>
      </c>
      <c r="C32" s="45" t="str">
        <f>IF(OR($C$6="",$I$6="",$L$6=""),"",IF(HKII!$C32="","",HKII!$C32))</f>
        <v>Lê Công</v>
      </c>
      <c r="D32" s="427" t="str">
        <f>IF(OR($C$6="",$I$6="",$L$6=""),"",IF(HKII!$D32="","",HKII!$D32))</f>
        <v>Hậu</v>
      </c>
      <c r="E32" s="743"/>
      <c r="F32" s="94">
        <v>7</v>
      </c>
      <c r="G32" s="94"/>
      <c r="H32" s="94"/>
      <c r="I32" s="94"/>
      <c r="J32" s="94"/>
      <c r="K32" s="94"/>
      <c r="L32" s="94">
        <v>4</v>
      </c>
      <c r="M32" s="742">
        <v>3.5</v>
      </c>
      <c r="N32" s="456">
        <f t="shared" si="1"/>
        <v>4.4000000000000004</v>
      </c>
      <c r="O32" s="454" t="str">
        <f t="shared" si="0"/>
        <v>TB Yếu</v>
      </c>
      <c r="P32" s="455" t="str">
        <f>IF(OR($B32="",$C$6&lt;&gt;HKII!$T$6,HKII!$V32=""),"",HKII!$V32)</f>
        <v/>
      </c>
      <c r="Q32" s="455" t="str">
        <f t="shared" si="2"/>
        <v/>
      </c>
    </row>
    <row r="33" spans="1:17" ht="18" customHeight="1">
      <c r="A33" s="364">
        <f>IF(OR($C$6="",$I$6="",$L$6=""),"",IF($B33="","",SUBTOTAL(3,$B$11:B33)))</f>
        <v>23</v>
      </c>
      <c r="B33" s="426" t="str">
        <f>IF(OR($C$6="",$I$6="",$L$6=""),"",IF(HKII!B33="","",HKII!B33))</f>
        <v>13D301Đ048</v>
      </c>
      <c r="C33" s="45" t="str">
        <f>IF(OR($C$6="",$I$6="",$L$6=""),"",IF(HKII!$C33="","",HKII!$C33))</f>
        <v>Hồ Văn</v>
      </c>
      <c r="D33" s="427" t="str">
        <f>IF(OR($C$6="",$I$6="",$L$6=""),"",IF(HKII!$D33="","",HKII!$D33))</f>
        <v>Hiệp</v>
      </c>
      <c r="E33" s="743"/>
      <c r="F33" s="94">
        <v>7</v>
      </c>
      <c r="G33" s="94"/>
      <c r="H33" s="94"/>
      <c r="I33" s="94"/>
      <c r="J33" s="94"/>
      <c r="K33" s="94"/>
      <c r="L33" s="94">
        <v>5</v>
      </c>
      <c r="M33" s="742">
        <v>6</v>
      </c>
      <c r="N33" s="456">
        <f t="shared" si="1"/>
        <v>5.9</v>
      </c>
      <c r="O33" s="454" t="str">
        <f t="shared" si="0"/>
        <v>T.Bình</v>
      </c>
      <c r="P33" s="455" t="str">
        <f>IF(OR($B33="",$C$6&lt;&gt;HKII!$T$6,HKII!$V33=""),"",HKII!$V33)</f>
        <v/>
      </c>
      <c r="Q33" s="455" t="str">
        <f t="shared" si="2"/>
        <v/>
      </c>
    </row>
    <row r="34" spans="1:17" ht="18" customHeight="1">
      <c r="A34" s="364">
        <f>IF(OR($C$6="",$I$6="",$L$6=""),"",IF($B34="","",SUBTOTAL(3,$B$11:B34)))</f>
        <v>24</v>
      </c>
      <c r="B34" s="426" t="str">
        <f>IF(OR($C$6="",$I$6="",$L$6=""),"",IF(HKII!B34="","",HKII!B34))</f>
        <v>13D301Đ049</v>
      </c>
      <c r="C34" s="45" t="str">
        <f>IF(OR($C$6="",$I$6="",$L$6=""),"",IF(HKII!$C34="","",HKII!$C34))</f>
        <v>Lê Minh</v>
      </c>
      <c r="D34" s="427" t="str">
        <f>IF(OR($C$6="",$I$6="",$L$6=""),"",IF(HKII!$D34="","",HKII!$D34))</f>
        <v>Hiếu</v>
      </c>
      <c r="E34" s="743"/>
      <c r="F34" s="94">
        <v>6</v>
      </c>
      <c r="G34" s="94"/>
      <c r="H34" s="94"/>
      <c r="I34" s="94"/>
      <c r="J34" s="94"/>
      <c r="K34" s="94"/>
      <c r="L34" s="94">
        <v>5</v>
      </c>
      <c r="M34" s="742">
        <v>5.5</v>
      </c>
      <c r="N34" s="456">
        <f t="shared" si="1"/>
        <v>5.5</v>
      </c>
      <c r="O34" s="454" t="str">
        <f t="shared" si="0"/>
        <v>T.Bình</v>
      </c>
      <c r="P34" s="455" t="str">
        <f>IF(OR($B34="",$C$6&lt;&gt;HKII!$T$6,HKII!$V34=""),"",HKII!$V34)</f>
        <v/>
      </c>
      <c r="Q34" s="455" t="str">
        <f t="shared" si="2"/>
        <v/>
      </c>
    </row>
    <row r="35" spans="1:17" ht="18" customHeight="1">
      <c r="A35" s="364">
        <f>IF(OR($C$6="",$I$6="",$L$6=""),"",IF($B35="","",SUBTOTAL(3,$B$11:B35)))</f>
        <v>25</v>
      </c>
      <c r="B35" s="426" t="str">
        <f>IF(OR($C$6="",$I$6="",$L$6=""),"",IF(HKII!B35="","",HKII!B35))</f>
        <v>13D301Đ053</v>
      </c>
      <c r="C35" s="45" t="str">
        <f>IF(OR($C$6="",$I$6="",$L$6=""),"",IF(HKII!$C35="","",HKII!$C35))</f>
        <v>Nguyễn Ngọc</v>
      </c>
      <c r="D35" s="427" t="str">
        <f>IF(OR($C$6="",$I$6="",$L$6=""),"",IF(HKII!$D35="","",HKII!$D35))</f>
        <v>Hoài</v>
      </c>
      <c r="E35" s="743"/>
      <c r="F35" s="94">
        <v>7</v>
      </c>
      <c r="G35" s="94"/>
      <c r="H35" s="94"/>
      <c r="I35" s="94"/>
      <c r="J35" s="94"/>
      <c r="K35" s="94"/>
      <c r="L35" s="94">
        <v>6.5</v>
      </c>
      <c r="M35" s="742">
        <v>6</v>
      </c>
      <c r="N35" s="456">
        <f t="shared" si="1"/>
        <v>6.4</v>
      </c>
      <c r="O35" s="454" t="str">
        <f t="shared" si="0"/>
        <v>T.Bình</v>
      </c>
      <c r="P35" s="455" t="str">
        <f>IF(OR($B35="",$C$6&lt;&gt;HKII!$T$6,HKII!$V35=""),"",HKII!$V35)</f>
        <v/>
      </c>
      <c r="Q35" s="455" t="str">
        <f t="shared" si="2"/>
        <v/>
      </c>
    </row>
    <row r="36" spans="1:17" ht="18" customHeight="1">
      <c r="A36" s="364">
        <f>IF(OR($C$6="",$I$6="",$L$6=""),"",IF($B36="","",SUBTOTAL(3,$B$11:B36)))</f>
        <v>26</v>
      </c>
      <c r="B36" s="426" t="str">
        <f>IF(OR($C$6="",$I$6="",$L$6=""),"",IF(HKII!B36="","",HKII!B36))</f>
        <v>13D301Đ056</v>
      </c>
      <c r="C36" s="45" t="str">
        <f>IF(OR($C$6="",$I$6="",$L$6=""),"",IF(HKII!$C36="","",HKII!$C36))</f>
        <v>Trần Huy</v>
      </c>
      <c r="D36" s="427" t="str">
        <f>IF(OR($C$6="",$I$6="",$L$6=""),"",IF(HKII!$D36="","",HKII!$D36))</f>
        <v>Hoàng</v>
      </c>
      <c r="E36" s="743"/>
      <c r="F36" s="94">
        <v>7</v>
      </c>
      <c r="G36" s="94"/>
      <c r="H36" s="94"/>
      <c r="I36" s="94"/>
      <c r="J36" s="94"/>
      <c r="K36" s="94"/>
      <c r="L36" s="94">
        <v>4.5</v>
      </c>
      <c r="M36" s="742">
        <v>6</v>
      </c>
      <c r="N36" s="456">
        <f t="shared" si="1"/>
        <v>5.8</v>
      </c>
      <c r="O36" s="454" t="str">
        <f t="shared" si="0"/>
        <v>T.Bình</v>
      </c>
      <c r="P36" s="455" t="str">
        <f>IF(OR($B36="",$C$6&lt;&gt;HKII!$T$6,HKII!$V36=""),"",HKII!$V36)</f>
        <v/>
      </c>
      <c r="Q36" s="455" t="str">
        <f t="shared" si="2"/>
        <v/>
      </c>
    </row>
    <row r="37" spans="1:17" ht="18" customHeight="1">
      <c r="A37" s="364">
        <f>IF(OR($C$6="",$I$6="",$L$6=""),"",IF($B37="","",SUBTOTAL(3,$B$11:B37)))</f>
        <v>27</v>
      </c>
      <c r="B37" s="426" t="str">
        <f>IF(OR($C$6="",$I$6="",$L$6=""),"",IF(HKII!B37="","",HKII!B37))</f>
        <v>13D301Đ057</v>
      </c>
      <c r="C37" s="45" t="str">
        <f>IF(OR($C$6="",$I$6="",$L$6=""),"",IF(HKII!$C37="","",HKII!$C37))</f>
        <v>Trịnh Thanh</v>
      </c>
      <c r="D37" s="427" t="str">
        <f>IF(OR($C$6="",$I$6="",$L$6=""),"",IF(HKII!$D37="","",HKII!$D37))</f>
        <v>Hoàng</v>
      </c>
      <c r="E37" s="743"/>
      <c r="F37" s="94">
        <v>8</v>
      </c>
      <c r="G37" s="94"/>
      <c r="H37" s="94"/>
      <c r="I37" s="94"/>
      <c r="J37" s="94"/>
      <c r="K37" s="94"/>
      <c r="L37" s="94">
        <v>7</v>
      </c>
      <c r="M37" s="742">
        <v>7</v>
      </c>
      <c r="N37" s="456">
        <f t="shared" si="1"/>
        <v>7.2</v>
      </c>
      <c r="O37" s="454" t="str">
        <f t="shared" si="0"/>
        <v>Khá</v>
      </c>
      <c r="P37" s="455" t="str">
        <f>IF(OR($B37="",$C$6&lt;&gt;HKII!$T$6,HKII!$V37=""),"",HKII!$V37)</f>
        <v/>
      </c>
      <c r="Q37" s="455" t="str">
        <f t="shared" si="2"/>
        <v/>
      </c>
    </row>
    <row r="38" spans="1:17" ht="18" customHeight="1">
      <c r="A38" s="364">
        <f>IF(OR($C$6="",$I$6="",$L$6=""),"",IF($B38="","",SUBTOTAL(3,$B$11:B38)))</f>
        <v>28</v>
      </c>
      <c r="B38" s="426" t="str">
        <f>IF(OR($C$6="",$I$6="",$L$6=""),"",IF(HKII!B38="","",HKII!B38))</f>
        <v>13D301Đ201</v>
      </c>
      <c r="C38" s="45" t="str">
        <f>IF(OR($C$6="",$I$6="",$L$6=""),"",IF(HKII!$C38="","",HKII!$C38))</f>
        <v>Nguyễn Quang</v>
      </c>
      <c r="D38" s="427" t="str">
        <f>IF(OR($C$6="",$I$6="",$L$6=""),"",IF(HKII!$D38="","",HKII!$D38))</f>
        <v>Huân</v>
      </c>
      <c r="E38" s="743"/>
      <c r="F38" s="94">
        <v>6</v>
      </c>
      <c r="G38" s="94"/>
      <c r="H38" s="94"/>
      <c r="I38" s="94"/>
      <c r="J38" s="94"/>
      <c r="K38" s="94"/>
      <c r="L38" s="94">
        <v>3.5</v>
      </c>
      <c r="M38" s="779">
        <v>0</v>
      </c>
      <c r="N38" s="456">
        <f t="shared" si="1"/>
        <v>2.2999999999999998</v>
      </c>
      <c r="O38" s="454" t="str">
        <f t="shared" si="0"/>
        <v>Kém</v>
      </c>
      <c r="P38" s="455" t="str">
        <f>IF(OR($B38="",$C$6&lt;&gt;HKII!$T$6,HKII!$V38=""),"",HKII!$V38)</f>
        <v/>
      </c>
      <c r="Q38" s="455" t="str">
        <f t="shared" si="2"/>
        <v/>
      </c>
    </row>
    <row r="39" spans="1:17" ht="18" customHeight="1">
      <c r="A39" s="364">
        <f>IF(OR($C$6="",$I$6="",$L$6=""),"",IF($B39="","",SUBTOTAL(3,$B$11:B39)))</f>
        <v>29</v>
      </c>
      <c r="B39" s="426" t="str">
        <f>IF(OR($C$6="",$I$6="",$L$6=""),"",IF(HKII!B39="","",HKII!B39))</f>
        <v>13D301Đ061</v>
      </c>
      <c r="C39" s="45" t="str">
        <f>IF(OR($C$6="",$I$6="",$L$6=""),"",IF(HKII!$C39="","",HKII!$C39))</f>
        <v>Huỳnh Thanh</v>
      </c>
      <c r="D39" s="427" t="str">
        <f>IF(OR($C$6="",$I$6="",$L$6=""),"",IF(HKII!$D39="","",HKII!$D39))</f>
        <v>Hùng</v>
      </c>
      <c r="E39" s="743"/>
      <c r="F39" s="94">
        <v>7</v>
      </c>
      <c r="G39" s="94"/>
      <c r="H39" s="94"/>
      <c r="I39" s="94"/>
      <c r="J39" s="94"/>
      <c r="K39" s="94"/>
      <c r="L39" s="94">
        <v>4.5</v>
      </c>
      <c r="M39" s="742">
        <v>3.8</v>
      </c>
      <c r="N39" s="456">
        <f t="shared" si="1"/>
        <v>4.7</v>
      </c>
      <c r="O39" s="454" t="str">
        <f t="shared" si="0"/>
        <v>TB Yếu</v>
      </c>
      <c r="P39" s="455" t="str">
        <f>IF(OR($B39="",$C$6&lt;&gt;HKII!$T$6,HKII!$V39=""),"",HKII!$V39)</f>
        <v/>
      </c>
      <c r="Q39" s="455" t="str">
        <f t="shared" si="2"/>
        <v/>
      </c>
    </row>
    <row r="40" spans="1:17" ht="18" customHeight="1">
      <c r="A40" s="364">
        <f>IF(OR($C$6="",$I$6="",$L$6=""),"",IF($B40="","",SUBTOTAL(3,$B$11:B40)))</f>
        <v>30</v>
      </c>
      <c r="B40" s="426" t="str">
        <f>IF(OR($C$6="",$I$6="",$L$6=""),"",IF(HKII!B40="","",HKII!B40))</f>
        <v>13D301Đ065</v>
      </c>
      <c r="C40" s="45" t="str">
        <f>IF(OR($C$6="",$I$6="",$L$6=""),"",IF(HKII!$C40="","",HKII!$C40))</f>
        <v>Đoàn Lê Xuân</v>
      </c>
      <c r="D40" s="427" t="str">
        <f>IF(OR($C$6="",$I$6="",$L$6=""),"",IF(HKII!$D40="","",HKII!$D40))</f>
        <v>Huy</v>
      </c>
      <c r="E40" s="743"/>
      <c r="F40" s="94">
        <v>7</v>
      </c>
      <c r="G40" s="94"/>
      <c r="H40" s="94"/>
      <c r="I40" s="94"/>
      <c r="J40" s="94"/>
      <c r="K40" s="94"/>
      <c r="L40" s="94">
        <v>4</v>
      </c>
      <c r="M40" s="742">
        <v>5</v>
      </c>
      <c r="N40" s="456">
        <f t="shared" si="1"/>
        <v>5.0999999999999996</v>
      </c>
      <c r="O40" s="454" t="str">
        <f t="shared" si="0"/>
        <v>TB Yếu</v>
      </c>
      <c r="P40" s="455" t="str">
        <f>IF(OR($B40="",$C$6&lt;&gt;HKII!$T$6,HKII!$V40=""),"",HKII!$V40)</f>
        <v/>
      </c>
      <c r="Q40" s="455" t="str">
        <f t="shared" si="2"/>
        <v/>
      </c>
    </row>
    <row r="41" spans="1:17" ht="18" customHeight="1">
      <c r="A41" s="364">
        <f>IF(OR($C$6="",$I$6="",$L$6=""),"",IF($B41="","",SUBTOTAL(3,$B$11:B41)))</f>
        <v>31</v>
      </c>
      <c r="B41" s="426" t="str">
        <f>IF(OR($C$6="",$I$6="",$L$6=""),"",IF(HKII!B41="","",HKII!B41))</f>
        <v>13D301Đ073</v>
      </c>
      <c r="C41" s="45" t="str">
        <f>IF(OR($C$6="",$I$6="",$L$6=""),"",IF(HKII!$C41="","",HKII!$C41))</f>
        <v>Trịnh Đại</v>
      </c>
      <c r="D41" s="427" t="str">
        <f>IF(OR($C$6="",$I$6="",$L$6=""),"",IF(HKII!$D41="","",HKII!$D41))</f>
        <v>Lăng</v>
      </c>
      <c r="E41" s="743"/>
      <c r="F41" s="94">
        <v>7</v>
      </c>
      <c r="G41" s="94"/>
      <c r="H41" s="94"/>
      <c r="I41" s="94"/>
      <c r="J41" s="94"/>
      <c r="K41" s="94"/>
      <c r="L41" s="94">
        <v>2</v>
      </c>
      <c r="M41" s="742">
        <v>4</v>
      </c>
      <c r="N41" s="456">
        <f t="shared" si="1"/>
        <v>4</v>
      </c>
      <c r="O41" s="454" t="str">
        <f t="shared" si="0"/>
        <v>TB Yếu</v>
      </c>
      <c r="P41" s="455" t="str">
        <f>IF(OR($B41="",$C$6&lt;&gt;HKII!$T$6,HKII!$V41=""),"",HKII!$V41)</f>
        <v/>
      </c>
      <c r="Q41" s="455" t="str">
        <f t="shared" si="2"/>
        <v/>
      </c>
    </row>
    <row r="42" spans="1:17" ht="18" customHeight="1">
      <c r="A42" s="364">
        <f>IF(OR($C$6="",$I$6="",$L$6=""),"",IF($B42="","",SUBTOTAL(3,$B$11:B42)))</f>
        <v>32</v>
      </c>
      <c r="B42" s="426" t="str">
        <f>IF(OR($C$6="",$I$6="",$L$6=""),"",IF(HKII!B42="","",HKII!B42))</f>
        <v>13D301Đ204</v>
      </c>
      <c r="C42" s="45" t="str">
        <f>IF(OR($C$6="",$I$6="",$L$6=""),"",IF(HKII!$C42="","",HKII!$C42))</f>
        <v>Nguyễn Khánh</v>
      </c>
      <c r="D42" s="427" t="str">
        <f>IF(OR($C$6="",$I$6="",$L$6=""),"",IF(HKII!$D42="","",HKII!$D42))</f>
        <v>Linh</v>
      </c>
      <c r="E42" s="743"/>
      <c r="F42" s="94">
        <v>7</v>
      </c>
      <c r="G42" s="94"/>
      <c r="H42" s="94"/>
      <c r="I42" s="94"/>
      <c r="J42" s="94"/>
      <c r="K42" s="94"/>
      <c r="L42" s="94">
        <v>5.5</v>
      </c>
      <c r="M42" s="742">
        <v>5.3</v>
      </c>
      <c r="N42" s="456">
        <f t="shared" si="1"/>
        <v>5.7</v>
      </c>
      <c r="O42" s="454" t="str">
        <f t="shared" si="0"/>
        <v>T.Bình</v>
      </c>
      <c r="P42" s="455" t="str">
        <f>IF(OR($B42="",$C$6&lt;&gt;HKII!$T$6,HKII!$V42=""),"",HKII!$V42)</f>
        <v/>
      </c>
      <c r="Q42" s="455" t="str">
        <f t="shared" si="2"/>
        <v/>
      </c>
    </row>
    <row r="43" spans="1:17" ht="18" customHeight="1">
      <c r="A43" s="364">
        <f>IF(OR($C$6="",$I$6="",$L$6=""),"",IF($B43="","",SUBTOTAL(3,$B$11:B43)))</f>
        <v>33</v>
      </c>
      <c r="B43" s="426" t="str">
        <f>IF(OR($C$6="",$I$6="",$L$6=""),"",IF(HKII!B43="","",HKII!B43))</f>
        <v>13D301Đ162</v>
      </c>
      <c r="C43" s="45" t="str">
        <f>IF(OR($C$6="",$I$6="",$L$6=""),"",IF(HKII!$C43="","",HKII!$C43))</f>
        <v>Đỗ Văn</v>
      </c>
      <c r="D43" s="427" t="str">
        <f>IF(OR($C$6="",$I$6="",$L$6=""),"",IF(HKII!$D43="","",HKII!$D43))</f>
        <v>Lượng</v>
      </c>
      <c r="E43" s="743"/>
      <c r="F43" s="94">
        <v>6</v>
      </c>
      <c r="G43" s="94"/>
      <c r="H43" s="94"/>
      <c r="I43" s="94"/>
      <c r="J43" s="94"/>
      <c r="K43" s="94"/>
      <c r="L43" s="94">
        <v>3.5</v>
      </c>
      <c r="M43" s="742">
        <v>3.5</v>
      </c>
      <c r="N43" s="456">
        <f t="shared" si="1"/>
        <v>4</v>
      </c>
      <c r="O43" s="454" t="str">
        <f t="shared" si="0"/>
        <v>TB Yếu</v>
      </c>
      <c r="P43" s="455" t="str">
        <f>IF(OR($B43="",$C$6&lt;&gt;HKII!$T$6,HKII!$V43=""),"",HKII!$V43)</f>
        <v/>
      </c>
      <c r="Q43" s="455" t="str">
        <f t="shared" si="2"/>
        <v/>
      </c>
    </row>
    <row r="44" spans="1:17" ht="18" customHeight="1">
      <c r="A44" s="364">
        <f>IF(OR($C$6="",$I$6="",$L$6=""),"",IF($B44="","",SUBTOTAL(3,$B$11:B44)))</f>
        <v>34</v>
      </c>
      <c r="B44" s="426" t="str">
        <f>IF(OR($C$6="",$I$6="",$L$6=""),"",IF(HKII!B44="","",HKII!B44))</f>
        <v>13D301Đ081</v>
      </c>
      <c r="C44" s="45" t="str">
        <f>IF(OR($C$6="",$I$6="",$L$6=""),"",IF(HKII!$C44="","",HKII!$C44))</f>
        <v>Mai Đình</v>
      </c>
      <c r="D44" s="427" t="str">
        <f>IF(OR($C$6="",$I$6="",$L$6=""),"",IF(HKII!$D44="","",HKII!$D44))</f>
        <v>Luyện</v>
      </c>
      <c r="E44" s="743"/>
      <c r="F44" s="94">
        <v>6</v>
      </c>
      <c r="G44" s="94"/>
      <c r="H44" s="94"/>
      <c r="I44" s="94"/>
      <c r="J44" s="94"/>
      <c r="K44" s="94"/>
      <c r="L44" s="94">
        <v>3.5</v>
      </c>
      <c r="M44" s="742">
        <v>3.5</v>
      </c>
      <c r="N44" s="456">
        <f t="shared" si="1"/>
        <v>4</v>
      </c>
      <c r="O44" s="454" t="str">
        <f t="shared" si="0"/>
        <v>TB Yếu</v>
      </c>
      <c r="P44" s="455" t="str">
        <f>IF(OR($B44="",$C$6&lt;&gt;HKII!$T$6,HKII!$V44=""),"",HKII!$V44)</f>
        <v/>
      </c>
      <c r="Q44" s="455" t="str">
        <f t="shared" si="2"/>
        <v/>
      </c>
    </row>
    <row r="45" spans="1:17" ht="18" customHeight="1">
      <c r="A45" s="364">
        <f>IF(OR($C$6="",$I$6="",$L$6=""),"",IF($B45="","",SUBTOTAL(3,$B$11:B45)))</f>
        <v>35</v>
      </c>
      <c r="B45" s="426" t="str">
        <f>IF(OR($C$6="",$I$6="",$L$6=""),"",IF(HKII!B45="","",HKII!B45))</f>
        <v>13D301Đ085</v>
      </c>
      <c r="C45" s="45" t="str">
        <f>IF(OR($C$6="",$I$6="",$L$6=""),"",IF(HKII!$C45="","",HKII!$C45))</f>
        <v>Võ Hoài</v>
      </c>
      <c r="D45" s="427" t="str">
        <f>IF(OR($C$6="",$I$6="",$L$6=""),"",IF(HKII!$D45="","",HKII!$D45))</f>
        <v>Nam</v>
      </c>
      <c r="E45" s="743"/>
      <c r="F45" s="94">
        <v>7</v>
      </c>
      <c r="G45" s="94"/>
      <c r="H45" s="94"/>
      <c r="I45" s="94"/>
      <c r="J45" s="94"/>
      <c r="K45" s="94"/>
      <c r="L45" s="94">
        <v>3.5</v>
      </c>
      <c r="M45" s="742">
        <v>5.5</v>
      </c>
      <c r="N45" s="456">
        <f t="shared" si="1"/>
        <v>5.2</v>
      </c>
      <c r="O45" s="454" t="str">
        <f t="shared" si="0"/>
        <v>TB Yếu</v>
      </c>
      <c r="P45" s="455" t="str">
        <f>IF(OR($B45="",$C$6&lt;&gt;HKII!$T$6,HKII!$V45=""),"",HKII!$V45)</f>
        <v/>
      </c>
      <c r="Q45" s="455" t="str">
        <f t="shared" si="2"/>
        <v/>
      </c>
    </row>
    <row r="46" spans="1:17" ht="18" customHeight="1">
      <c r="A46" s="364">
        <f>IF(OR($C$6="",$I$6="",$L$6=""),"",IF($B46="","",SUBTOTAL(3,$B$11:B46)))</f>
        <v>36</v>
      </c>
      <c r="B46" s="426" t="str">
        <f>IF(OR($C$6="",$I$6="",$L$6=""),"",IF(HKII!B46="","",HKII!B46))</f>
        <v>13D301Đ089</v>
      </c>
      <c r="C46" s="45" t="str">
        <f>IF(OR($C$6="",$I$6="",$L$6=""),"",IF(HKII!$C46="","",HKII!$C46))</f>
        <v>Nguyễn Hữu</v>
      </c>
      <c r="D46" s="427" t="str">
        <f>IF(OR($C$6="",$I$6="",$L$6=""),"",IF(HKII!$D46="","",HKII!$D46))</f>
        <v>Nghĩa</v>
      </c>
      <c r="E46" s="743"/>
      <c r="F46" s="94">
        <v>7</v>
      </c>
      <c r="G46" s="94"/>
      <c r="H46" s="94"/>
      <c r="I46" s="94"/>
      <c r="J46" s="94"/>
      <c r="K46" s="94"/>
      <c r="L46" s="94">
        <v>4</v>
      </c>
      <c r="M46" s="742">
        <v>5.3</v>
      </c>
      <c r="N46" s="456">
        <f t="shared" si="1"/>
        <v>5.3</v>
      </c>
      <c r="O46" s="454" t="str">
        <f t="shared" si="0"/>
        <v>TB Yếu</v>
      </c>
      <c r="P46" s="455" t="str">
        <f>IF(OR($B46="",$C$6&lt;&gt;HKII!$T$6,HKII!$V46=""),"",HKII!$V46)</f>
        <v/>
      </c>
      <c r="Q46" s="455" t="str">
        <f t="shared" si="2"/>
        <v/>
      </c>
    </row>
    <row r="47" spans="1:17" ht="18" customHeight="1">
      <c r="A47" s="364">
        <f>IF(OR($C$6="",$I$6="",$L$6=""),"",IF($B47="","",SUBTOTAL(3,$B$11:B47)))</f>
        <v>37</v>
      </c>
      <c r="B47" s="426" t="str">
        <f>IF(OR($C$6="",$I$6="",$L$6=""),"",IF(HKII!B47="","",HKII!B47))</f>
        <v>13D301Đ097</v>
      </c>
      <c r="C47" s="45" t="str">
        <f>IF(OR($C$6="",$I$6="",$L$6=""),"",IF(HKII!$C47="","",HKII!$C47))</f>
        <v>Nguyễn Thành</v>
      </c>
      <c r="D47" s="427" t="str">
        <f>IF(OR($C$6="",$I$6="",$L$6=""),"",IF(HKII!$D47="","",HKII!$D47))</f>
        <v>Phát</v>
      </c>
      <c r="E47" s="743"/>
      <c r="F47" s="94">
        <v>7</v>
      </c>
      <c r="G47" s="94"/>
      <c r="H47" s="94"/>
      <c r="I47" s="94"/>
      <c r="J47" s="94"/>
      <c r="K47" s="94"/>
      <c r="L47" s="94">
        <v>5</v>
      </c>
      <c r="M47" s="742">
        <v>4.5</v>
      </c>
      <c r="N47" s="456">
        <f t="shared" si="1"/>
        <v>5.2</v>
      </c>
      <c r="O47" s="454" t="str">
        <f t="shared" si="0"/>
        <v>TB Yếu</v>
      </c>
      <c r="P47" s="455" t="str">
        <f>IF(OR($B47="",$C$6&lt;&gt;HKII!$T$6,HKII!$V47=""),"",HKII!$V47)</f>
        <v/>
      </c>
      <c r="Q47" s="455" t="str">
        <f t="shared" si="2"/>
        <v/>
      </c>
    </row>
    <row r="48" spans="1:17" ht="18" customHeight="1">
      <c r="A48" s="364">
        <f>IF(OR($C$6="",$I$6="",$L$6=""),"",IF($B48="","",SUBTOTAL(3,$B$11:B48)))</f>
        <v>38</v>
      </c>
      <c r="B48" s="426" t="str">
        <f>IF(OR($C$6="",$I$6="",$L$6=""),"",IF(HKII!B48="","",HKII!B48))</f>
        <v>13D301Đ101</v>
      </c>
      <c r="C48" s="45" t="str">
        <f>IF(OR($C$6="",$I$6="",$L$6=""),"",IF(HKII!$C48="","",HKII!$C48))</f>
        <v>Huỳnh Thanh</v>
      </c>
      <c r="D48" s="427" t="str">
        <f>IF(OR($C$6="",$I$6="",$L$6=""),"",IF(HKII!$D48="","",HKII!$D48))</f>
        <v>Phú</v>
      </c>
      <c r="E48" s="743"/>
      <c r="F48" s="94">
        <v>7</v>
      </c>
      <c r="G48" s="94"/>
      <c r="H48" s="94"/>
      <c r="I48" s="94"/>
      <c r="J48" s="94"/>
      <c r="K48" s="94"/>
      <c r="L48" s="94">
        <v>3</v>
      </c>
      <c r="M48" s="779">
        <v>0</v>
      </c>
      <c r="N48" s="456">
        <f t="shared" si="1"/>
        <v>2.2999999999999998</v>
      </c>
      <c r="O48" s="454" t="str">
        <f t="shared" si="0"/>
        <v>Kém</v>
      </c>
      <c r="P48" s="455" t="str">
        <f>IF(OR($B48="",$C$6&lt;&gt;HKII!$T$6,HKII!$V48=""),"",HKII!$V48)</f>
        <v/>
      </c>
      <c r="Q48" s="455" t="str">
        <f t="shared" si="2"/>
        <v/>
      </c>
    </row>
    <row r="49" spans="1:17" ht="18" customHeight="1">
      <c r="A49" s="364">
        <f>IF(OR($C$6="",$I$6="",$L$6=""),"",IF($B49="","",SUBTOTAL(3,$B$11:B49)))</f>
        <v>39</v>
      </c>
      <c r="B49" s="426" t="str">
        <f>IF(OR($C$6="",$I$6="",$L$6=""),"",IF(HKII!B49="","",HKII!B49))</f>
        <v>13D301Đ117</v>
      </c>
      <c r="C49" s="45" t="str">
        <f>IF(OR($C$6="",$I$6="",$L$6=""),"",IF(HKII!$C49="","",HKII!$C49))</f>
        <v>Trịnh Ngọc</v>
      </c>
      <c r="D49" s="427" t="str">
        <f>IF(OR($C$6="",$I$6="",$L$6=""),"",IF(HKII!$D49="","",HKII!$D49))</f>
        <v>Sơn</v>
      </c>
      <c r="E49" s="743"/>
      <c r="F49" s="94">
        <v>6</v>
      </c>
      <c r="G49" s="94"/>
      <c r="H49" s="94"/>
      <c r="I49" s="94"/>
      <c r="J49" s="94"/>
      <c r="K49" s="94"/>
      <c r="L49" s="94">
        <v>6</v>
      </c>
      <c r="M49" s="779">
        <v>0</v>
      </c>
      <c r="N49" s="456">
        <f t="shared" si="1"/>
        <v>3</v>
      </c>
      <c r="O49" s="454" t="str">
        <f t="shared" si="0"/>
        <v>Kém</v>
      </c>
      <c r="P49" s="455" t="str">
        <f>IF(OR($B49="",$C$6&lt;&gt;HKII!$T$6,HKII!$V49=""),"",HKII!$V49)</f>
        <v/>
      </c>
      <c r="Q49" s="455" t="str">
        <f t="shared" si="2"/>
        <v/>
      </c>
    </row>
    <row r="50" spans="1:17" ht="18" customHeight="1">
      <c r="A50" s="364">
        <f>IF(OR($C$6="",$I$6="",$L$6=""),"",IF($B50="","",SUBTOTAL(3,$B$11:B50)))</f>
        <v>40</v>
      </c>
      <c r="B50" s="426" t="str">
        <f>IF(OR($C$6="",$I$6="",$L$6=""),"",IF(HKII!B50="","",HKII!B50))</f>
        <v>13D301Đ121</v>
      </c>
      <c r="C50" s="45" t="str">
        <f>IF(OR($C$6="",$I$6="",$L$6=""),"",IF(HKII!$C50="","",HKII!$C50))</f>
        <v>Lê Minh</v>
      </c>
      <c r="D50" s="427" t="str">
        <f>IF(OR($C$6="",$I$6="",$L$6=""),"",IF(HKII!$D50="","",HKII!$D50))</f>
        <v>Tâm</v>
      </c>
      <c r="E50" s="743"/>
      <c r="F50" s="94">
        <v>7</v>
      </c>
      <c r="G50" s="94"/>
      <c r="H50" s="94"/>
      <c r="I50" s="94"/>
      <c r="J50" s="94"/>
      <c r="K50" s="94"/>
      <c r="L50" s="94">
        <v>4</v>
      </c>
      <c r="M50" s="742">
        <v>2.8</v>
      </c>
      <c r="N50" s="456">
        <f t="shared" si="1"/>
        <v>4</v>
      </c>
      <c r="O50" s="454" t="str">
        <f t="shared" si="0"/>
        <v>TB Yếu</v>
      </c>
      <c r="P50" s="455" t="str">
        <f>IF(OR($B50="",$C$6&lt;&gt;HKII!$T$6,HKII!$V50=""),"",HKII!$V50)</f>
        <v/>
      </c>
      <c r="Q50" s="455" t="str">
        <f t="shared" si="2"/>
        <v/>
      </c>
    </row>
    <row r="51" spans="1:17" ht="18" customHeight="1">
      <c r="A51" s="364">
        <f>IF(OR($C$6="",$I$6="",$L$6=""),"",IF($B51="","",SUBTOTAL(3,$B$11:B51)))</f>
        <v>41</v>
      </c>
      <c r="B51" s="426" t="str">
        <f>IF(OR($C$6="",$I$6="",$L$6=""),"",IF(HKII!B51="","",HKII!B51))</f>
        <v>13D301Đ124</v>
      </c>
      <c r="C51" s="45" t="str">
        <f>IF(OR($C$6="",$I$6="",$L$6=""),"",IF(HKII!$C51="","",HKII!$C51))</f>
        <v>Cao Nguyễn Nhật</v>
      </c>
      <c r="D51" s="427" t="str">
        <f>IF(OR($C$6="",$I$6="",$L$6=""),"",IF(HKII!$D51="","",HKII!$D51))</f>
        <v>Tân</v>
      </c>
      <c r="E51" s="743"/>
      <c r="F51" s="94">
        <v>7</v>
      </c>
      <c r="G51" s="94"/>
      <c r="H51" s="94"/>
      <c r="I51" s="94"/>
      <c r="J51" s="94"/>
      <c r="K51" s="94"/>
      <c r="L51" s="94">
        <v>6.5</v>
      </c>
      <c r="M51" s="742">
        <v>4.8</v>
      </c>
      <c r="N51" s="456">
        <f t="shared" si="1"/>
        <v>5.8</v>
      </c>
      <c r="O51" s="454" t="str">
        <f t="shared" si="0"/>
        <v>T.Bình</v>
      </c>
      <c r="P51" s="455" t="str">
        <f>IF(OR($B51="",$C$6&lt;&gt;HKII!$T$6,HKII!$V51=""),"",HKII!$V51)</f>
        <v/>
      </c>
      <c r="Q51" s="455" t="str">
        <f t="shared" si="2"/>
        <v/>
      </c>
    </row>
    <row r="52" spans="1:17" ht="18" customHeight="1">
      <c r="A52" s="364">
        <f>IF(OR($C$6="",$I$6="",$L$6=""),"",IF($B52="","",SUBTOTAL(3,$B$11:B52)))</f>
        <v>42</v>
      </c>
      <c r="B52" s="426" t="str">
        <f>IF(OR($C$6="",$I$6="",$L$6=""),"",IF(HKII!B52="","",HKII!B52))</f>
        <v>13D301Đ130</v>
      </c>
      <c r="C52" s="45" t="str">
        <f>IF(OR($C$6="",$I$6="",$L$6=""),"",IF(HKII!$C52="","",HKII!$C52))</f>
        <v>Nguyễn Việt</v>
      </c>
      <c r="D52" s="427" t="str">
        <f>IF(OR($C$6="",$I$6="",$L$6=""),"",IF(HKII!$D52="","",HKII!$D52))</f>
        <v>Thắng</v>
      </c>
      <c r="E52" s="743"/>
      <c r="F52" s="94">
        <v>6</v>
      </c>
      <c r="G52" s="94"/>
      <c r="H52" s="94"/>
      <c r="I52" s="94"/>
      <c r="J52" s="94"/>
      <c r="K52" s="94"/>
      <c r="L52" s="94">
        <v>4.5</v>
      </c>
      <c r="M52" s="742">
        <v>4.5</v>
      </c>
      <c r="N52" s="456">
        <f t="shared" si="1"/>
        <v>4.8</v>
      </c>
      <c r="O52" s="454" t="str">
        <f t="shared" si="0"/>
        <v>TB Yếu</v>
      </c>
      <c r="P52" s="455" t="str">
        <f>IF(OR($B52="",$C$6&lt;&gt;HKII!$T$6,HKII!$V52=""),"",HKII!$V52)</f>
        <v/>
      </c>
      <c r="Q52" s="455" t="str">
        <f t="shared" si="2"/>
        <v/>
      </c>
    </row>
    <row r="53" spans="1:17" ht="18" customHeight="1">
      <c r="A53" s="364">
        <f>IF(OR($C$6="",$I$6="",$L$6=""),"",IF($B53="","",SUBTOTAL(3,$B$11:B53)))</f>
        <v>43</v>
      </c>
      <c r="B53" s="426" t="str">
        <f>IF(OR($C$6="",$I$6="",$L$6=""),"",IF(HKII!B53="","",HKII!B53))</f>
        <v>13D301Đ133</v>
      </c>
      <c r="C53" s="45" t="str">
        <f>IF(OR($C$6="",$I$6="",$L$6=""),"",IF(HKII!$C53="","",HKII!$C53))</f>
        <v>Nguyễn Khắc</v>
      </c>
      <c r="D53" s="427" t="str">
        <f>IF(OR($C$6="",$I$6="",$L$6=""),"",IF(HKII!$D53="","",HKII!$D53))</f>
        <v>Thành</v>
      </c>
      <c r="E53" s="743"/>
      <c r="F53" s="94">
        <v>7</v>
      </c>
      <c r="G53" s="94"/>
      <c r="H53" s="94"/>
      <c r="I53" s="94"/>
      <c r="J53" s="94"/>
      <c r="K53" s="94"/>
      <c r="L53" s="94">
        <v>2.5</v>
      </c>
      <c r="M53" s="742">
        <v>2.2999999999999998</v>
      </c>
      <c r="N53" s="456">
        <f t="shared" si="1"/>
        <v>3.3</v>
      </c>
      <c r="O53" s="454" t="str">
        <f t="shared" si="0"/>
        <v>Kém</v>
      </c>
      <c r="P53" s="455" t="str">
        <f>IF(OR($B53="",$C$6&lt;&gt;HKII!$T$6,HKII!$V53=""),"",HKII!$V53)</f>
        <v/>
      </c>
      <c r="Q53" s="455" t="str">
        <f t="shared" si="2"/>
        <v/>
      </c>
    </row>
    <row r="54" spans="1:17" ht="18" customHeight="1">
      <c r="A54" s="364">
        <f>IF(OR($C$6="",$I$6="",$L$6=""),"",IF($B54="","",SUBTOTAL(3,$B$11:B54)))</f>
        <v>44</v>
      </c>
      <c r="B54" s="426" t="str">
        <f>IF(OR($C$6="",$I$6="",$L$6=""),"",IF(HKII!B54="","",HKII!B54))</f>
        <v>13D301Đ136</v>
      </c>
      <c r="C54" s="45" t="str">
        <f>IF(OR($C$6="",$I$6="",$L$6=""),"",IF(HKII!$C54="","",HKII!$C54))</f>
        <v>Trần Minh</v>
      </c>
      <c r="D54" s="427" t="str">
        <f>IF(OR($C$6="",$I$6="",$L$6=""),"",IF(HKII!$D54="","",HKII!$D54))</f>
        <v>Thanh</v>
      </c>
      <c r="E54" s="743"/>
      <c r="F54" s="94">
        <v>8</v>
      </c>
      <c r="G54" s="94"/>
      <c r="H54" s="94"/>
      <c r="I54" s="94"/>
      <c r="J54" s="94"/>
      <c r="K54" s="94"/>
      <c r="L54" s="94">
        <v>6</v>
      </c>
      <c r="M54" s="742">
        <v>3.5</v>
      </c>
      <c r="N54" s="456">
        <f t="shared" si="1"/>
        <v>5.2</v>
      </c>
      <c r="O54" s="454" t="str">
        <f t="shared" si="0"/>
        <v>TB Yếu</v>
      </c>
      <c r="P54" s="455" t="str">
        <f>IF(OR($B54="",$C$6&lt;&gt;HKII!$T$6,HKII!$V54=""),"",HKII!$V54)</f>
        <v/>
      </c>
      <c r="Q54" s="455" t="str">
        <f t="shared" si="2"/>
        <v/>
      </c>
    </row>
    <row r="55" spans="1:17" ht="18" customHeight="1">
      <c r="A55" s="364">
        <f>IF(OR($C$6="",$I$6="",$L$6=""),"",IF($B55="","",SUBTOTAL(3,$B$11:B55)))</f>
        <v>45</v>
      </c>
      <c r="B55" s="426" t="str">
        <f>IF(OR($C$6="",$I$6="",$L$6=""),"",IF(HKII!B55="","",HKII!B55))</f>
        <v>13D301Đ169</v>
      </c>
      <c r="C55" s="45" t="str">
        <f>IF(OR($C$6="",$I$6="",$L$6=""),"",IF(HKII!$C55="","",HKII!$C55))</f>
        <v>Nguyễn Thanh</v>
      </c>
      <c r="D55" s="427" t="str">
        <f>IF(OR($C$6="",$I$6="",$L$6=""),"",IF(HKII!$D55="","",HKII!$D55))</f>
        <v>Thảo</v>
      </c>
      <c r="E55" s="743"/>
      <c r="F55" s="94">
        <v>6</v>
      </c>
      <c r="G55" s="94"/>
      <c r="H55" s="94"/>
      <c r="I55" s="94"/>
      <c r="J55" s="94"/>
      <c r="K55" s="94"/>
      <c r="L55" s="94">
        <v>5</v>
      </c>
      <c r="M55" s="742">
        <v>3</v>
      </c>
      <c r="N55" s="456">
        <f t="shared" si="1"/>
        <v>4.2</v>
      </c>
      <c r="O55" s="454" t="str">
        <f t="shared" si="0"/>
        <v>TB Yếu</v>
      </c>
      <c r="P55" s="455" t="str">
        <f>IF(OR($B55="",$C$6&lt;&gt;HKII!$T$6,HKII!$V55=""),"",HKII!$V55)</f>
        <v/>
      </c>
      <c r="Q55" s="455" t="str">
        <f t="shared" si="2"/>
        <v/>
      </c>
    </row>
    <row r="56" spans="1:17" ht="18" customHeight="1">
      <c r="A56" s="364">
        <f>IF(OR($C$6="",$I$6="",$L$6=""),"",IF($B56="","",SUBTOTAL(3,$B$11:B56)))</f>
        <v>46</v>
      </c>
      <c r="B56" s="426" t="str">
        <f>IF(OR($C$6="",$I$6="",$L$6=""),"",IF(HKII!B56="","",HKII!B56))</f>
        <v>13D301Đ154</v>
      </c>
      <c r="C56" s="45" t="str">
        <f>IF(OR($C$6="",$I$6="",$L$6=""),"",IF(HKII!$C56="","",HKII!$C56))</f>
        <v>Võ Đức</v>
      </c>
      <c r="D56" s="427" t="str">
        <f>IF(OR($C$6="",$I$6="",$L$6=""),"",IF(HKII!$D56="","",HKII!$D56))</f>
        <v>Trí</v>
      </c>
      <c r="E56" s="743"/>
      <c r="F56" s="94">
        <v>7</v>
      </c>
      <c r="G56" s="94"/>
      <c r="H56" s="94"/>
      <c r="I56" s="94"/>
      <c r="J56" s="94"/>
      <c r="K56" s="94"/>
      <c r="L56" s="94">
        <v>4</v>
      </c>
      <c r="M56" s="742">
        <v>3.3</v>
      </c>
      <c r="N56" s="456">
        <f t="shared" si="1"/>
        <v>4.3</v>
      </c>
      <c r="O56" s="454" t="str">
        <f t="shared" si="0"/>
        <v>TB Yếu</v>
      </c>
      <c r="P56" s="455" t="str">
        <f>IF(OR($B56="",$C$6&lt;&gt;HKII!$T$6,HKII!$V56=""),"",HKII!$V56)</f>
        <v/>
      </c>
      <c r="Q56" s="455" t="str">
        <f t="shared" si="2"/>
        <v/>
      </c>
    </row>
    <row r="57" spans="1:17" s="423" customFormat="1" ht="18" customHeight="1">
      <c r="A57" s="364">
        <f>IF(OR($C$6="",$I$6="",$L$6=""),"",IF($B57="","",SUBTOTAL(3,$B$11:B57)))</f>
        <v>47</v>
      </c>
      <c r="B57" s="426" t="str">
        <f>IF(OR($C$6="",$I$6="",$L$6=""),"",IF(HKII!B57="","",HKII!B57))</f>
        <v>13D301Đ160</v>
      </c>
      <c r="C57" s="45" t="str">
        <f>IF(OR($C$6="",$I$6="",$L$6=""),"",IF(HKII!$C57="","",HKII!$C57))</f>
        <v>Nguyễn Bá</v>
      </c>
      <c r="D57" s="427" t="str">
        <f>IF(OR($C$6="",$I$6="",$L$6=""),"",IF(HKII!$D57="","",HKII!$D57))</f>
        <v>Trung</v>
      </c>
      <c r="E57" s="743"/>
      <c r="F57" s="94">
        <v>6</v>
      </c>
      <c r="G57" s="94"/>
      <c r="H57" s="94"/>
      <c r="I57" s="94"/>
      <c r="J57" s="94"/>
      <c r="K57" s="94"/>
      <c r="L57" s="94">
        <v>5</v>
      </c>
      <c r="M57" s="742">
        <v>4.8</v>
      </c>
      <c r="N57" s="456">
        <f t="shared" si="1"/>
        <v>5.0999999999999996</v>
      </c>
      <c r="O57" s="454" t="str">
        <f t="shared" si="0"/>
        <v>TB Yếu</v>
      </c>
      <c r="P57" s="455" t="str">
        <f>IF(OR($B57="",$C$6&lt;&gt;HKII!$T$6,HKII!$V57=""),"",HKII!$V57)</f>
        <v/>
      </c>
      <c r="Q57" s="455" t="str">
        <f t="shared" si="2"/>
        <v/>
      </c>
    </row>
    <row r="58" spans="1:17" s="423" customFormat="1" ht="18" customHeight="1">
      <c r="A58" s="364">
        <f>IF(OR($C$6="",$I$6="",$L$6=""),"",IF($B58="","",SUBTOTAL(3,$B$11:B58)))</f>
        <v>48</v>
      </c>
      <c r="B58" s="426" t="str">
        <f>IF(OR($C$6="",$I$6="",$L$6=""),"",IF(HKII!B58="","",HKII!B58))</f>
        <v>13D301Đ163</v>
      </c>
      <c r="C58" s="45" t="str">
        <f>IF(OR($C$6="",$I$6="",$L$6=""),"",IF(HKII!$C58="","",HKII!$C58))</f>
        <v>Mai Ngọc</v>
      </c>
      <c r="D58" s="427" t="str">
        <f>IF(OR($C$6="",$I$6="",$L$6=""),"",IF(HKII!$D58="","",HKII!$D58))</f>
        <v>Trước</v>
      </c>
      <c r="E58" s="743"/>
      <c r="F58" s="94">
        <v>6</v>
      </c>
      <c r="G58" s="94"/>
      <c r="H58" s="94"/>
      <c r="I58" s="94"/>
      <c r="J58" s="94"/>
      <c r="K58" s="94"/>
      <c r="L58" s="94">
        <v>7</v>
      </c>
      <c r="M58" s="742">
        <v>3.8</v>
      </c>
      <c r="N58" s="456">
        <f t="shared" si="1"/>
        <v>5.2</v>
      </c>
      <c r="O58" s="454" t="str">
        <f t="shared" si="0"/>
        <v>TB Yếu</v>
      </c>
      <c r="P58" s="455" t="str">
        <f>IF(OR($B58="",$C$6&lt;&gt;HKII!$T$6,HKII!$V58=""),"",HKII!$V58)</f>
        <v/>
      </c>
      <c r="Q58" s="455" t="str">
        <f t="shared" si="2"/>
        <v/>
      </c>
    </row>
    <row r="59" spans="1:17" ht="18" customHeight="1">
      <c r="A59" s="364">
        <f>IF(OR($C$6="",$I$6="",$L$6=""),"",IF($B59="","",SUBTOTAL(3,$B$11:B59)))</f>
        <v>49</v>
      </c>
      <c r="B59" s="426" t="str">
        <f>IF(OR($C$6="",$I$6="",$L$6=""),"",IF(HKII!B59="","",HKII!B59))</f>
        <v>13D301Đ166</v>
      </c>
      <c r="C59" s="45" t="str">
        <f>IF(OR($C$6="",$I$6="",$L$6=""),"",IF(HKII!$C59="","",HKII!$C59))</f>
        <v>Nguyễn Văn</v>
      </c>
      <c r="D59" s="427" t="str">
        <f>IF(OR($C$6="",$I$6="",$L$6=""),"",IF(HKII!$D59="","",HKII!$D59))</f>
        <v>Tư</v>
      </c>
      <c r="E59" s="743"/>
      <c r="F59" s="94">
        <v>6</v>
      </c>
      <c r="G59" s="94"/>
      <c r="H59" s="94"/>
      <c r="I59" s="94"/>
      <c r="J59" s="94"/>
      <c r="K59" s="94"/>
      <c r="L59" s="94">
        <v>3</v>
      </c>
      <c r="M59" s="779">
        <v>0</v>
      </c>
      <c r="N59" s="456">
        <f t="shared" si="1"/>
        <v>2.1</v>
      </c>
      <c r="O59" s="454" t="str">
        <f t="shared" si="0"/>
        <v>Kém</v>
      </c>
      <c r="P59" s="455" t="str">
        <f>IF(OR($B59="",$C$6&lt;&gt;HKII!$T$6,HKII!$V59=""),"",HKII!$V59)</f>
        <v/>
      </c>
      <c r="Q59" s="455" t="str">
        <f t="shared" si="2"/>
        <v/>
      </c>
    </row>
    <row r="60" spans="1:17" ht="18" customHeight="1">
      <c r="A60" s="364">
        <f>IF(OR($C$6="",$I$6="",$L$6=""),"",IF($B60="","",SUBTOTAL(3,$B$11:B60)))</f>
        <v>50</v>
      </c>
      <c r="B60" s="426" t="str">
        <f>IF(OR($C$6="",$I$6="",$L$6=""),"",IF(HKII!B60="","",HKII!B60))</f>
        <v>13D301Đ178</v>
      </c>
      <c r="C60" s="45" t="str">
        <f>IF(OR($C$6="",$I$6="",$L$6=""),"",IF(HKII!$C60="","",HKII!$C60))</f>
        <v>Lê Văn</v>
      </c>
      <c r="D60" s="427" t="str">
        <f>IF(OR($C$6="",$I$6="",$L$6=""),"",IF(HKII!$D60="","",HKII!$D60))</f>
        <v>Vũ</v>
      </c>
      <c r="E60" s="743"/>
      <c r="F60" s="94">
        <v>6</v>
      </c>
      <c r="G60" s="94"/>
      <c r="H60" s="94"/>
      <c r="I60" s="94"/>
      <c r="J60" s="94"/>
      <c r="K60" s="94"/>
      <c r="L60" s="94">
        <v>5</v>
      </c>
      <c r="M60" s="742">
        <v>4.5</v>
      </c>
      <c r="N60" s="456">
        <f t="shared" si="1"/>
        <v>5</v>
      </c>
      <c r="O60" s="454" t="str">
        <f t="shared" si="0"/>
        <v>TB Yếu</v>
      </c>
      <c r="P60" s="455" t="str">
        <f>IF(OR($B60="",$C$6&lt;&gt;HKII!$T$6,HKII!$V60=""),"",HKII!$V60)</f>
        <v/>
      </c>
      <c r="Q60" s="455" t="str">
        <f t="shared" si="2"/>
        <v/>
      </c>
    </row>
    <row r="61" spans="1:17" ht="18" customHeight="1">
      <c r="A61" s="364" t="str">
        <f>IF(OR($C$6="",$I$6="",$L$6=""),"",IF($B61="","",SUBTOTAL(3,$B$11:B61)))</f>
        <v/>
      </c>
      <c r="B61" s="426" t="str">
        <f>IF(OR($C$6="",$I$6="",$L$6=""),"",IF(HKII!B61="","",HKII!B61))</f>
        <v/>
      </c>
      <c r="C61" s="45" t="str">
        <f>IF(OR($C$6="",$I$6="",$L$6=""),"",IF(HKII!$C61="","",HKII!$C61))</f>
        <v/>
      </c>
      <c r="D61" s="427" t="str">
        <f>IF(OR($C$6="",$I$6="",$L$6=""),"",IF(HKII!$D61="","",HKII!$D61))</f>
        <v/>
      </c>
      <c r="E61" s="418"/>
      <c r="F61" s="418"/>
      <c r="G61" s="418"/>
      <c r="H61" s="418"/>
      <c r="I61" s="418"/>
      <c r="J61" s="418"/>
      <c r="K61" s="418"/>
      <c r="L61" s="418"/>
      <c r="M61" s="418"/>
      <c r="N61" s="456" t="str">
        <f t="shared" si="1"/>
        <v/>
      </c>
      <c r="O61" s="454" t="str">
        <f t="shared" si="0"/>
        <v/>
      </c>
      <c r="P61" s="455" t="str">
        <f>IF(OR($B61="",$C$6&lt;&gt;HKII!$T$6,HKII!$V61=""),"",HKII!$V61)</f>
        <v/>
      </c>
      <c r="Q61" s="455" t="str">
        <f t="shared" si="2"/>
        <v/>
      </c>
    </row>
    <row r="62" spans="1:17" ht="18" customHeight="1">
      <c r="A62" s="364" t="str">
        <f>IF(OR($C$6="",$I$6="",$L$6=""),"",IF($B62="","",SUBTOTAL(3,$B$11:B62)))</f>
        <v/>
      </c>
      <c r="B62" s="426" t="str">
        <f>IF(OR($C$6="",$I$6="",$L$6=""),"",IF(HKII!B62="","",HKII!B62))</f>
        <v/>
      </c>
      <c r="C62" s="45" t="str">
        <f>IF(OR($C$6="",$I$6="",$L$6=""),"",IF(HKII!$C62="","",HKII!$C62))</f>
        <v/>
      </c>
      <c r="D62" s="427" t="str">
        <f>IF(OR($C$6="",$I$6="",$L$6=""),"",IF(HKII!$D62="","",HKII!$D62))</f>
        <v/>
      </c>
      <c r="E62" s="418"/>
      <c r="F62" s="418"/>
      <c r="G62" s="418"/>
      <c r="H62" s="418"/>
      <c r="I62" s="418"/>
      <c r="J62" s="418"/>
      <c r="K62" s="418"/>
      <c r="L62" s="418"/>
      <c r="M62" s="418"/>
      <c r="N62" s="456" t="str">
        <f t="shared" si="1"/>
        <v/>
      </c>
      <c r="O62" s="454" t="str">
        <f t="shared" si="0"/>
        <v/>
      </c>
      <c r="P62" s="455" t="str">
        <f>IF(OR($B62="",$C$6&lt;&gt;HKII!$T$6,HKII!$V62=""),"",HKII!$V62)</f>
        <v/>
      </c>
      <c r="Q62" s="455" t="str">
        <f t="shared" si="2"/>
        <v/>
      </c>
    </row>
    <row r="63" spans="1:17" ht="18" customHeight="1">
      <c r="A63" s="364" t="str">
        <f>IF(OR($C$6="",$I$6="",$L$6=""),"",IF($B63="","",SUBTOTAL(3,$B$11:B63)))</f>
        <v/>
      </c>
      <c r="B63" s="426" t="str">
        <f>IF(OR($C$6="",$I$6="",$L$6=""),"",IF(HKII!B63="","",HKII!B63))</f>
        <v/>
      </c>
      <c r="C63" s="45" t="str">
        <f>IF(OR($C$6="",$I$6="",$L$6=""),"",IF(HKII!$C63="","",HKII!$C63))</f>
        <v/>
      </c>
      <c r="D63" s="427" t="str">
        <f>IF(OR($C$6="",$I$6="",$L$6=""),"",IF(HKII!$D63="","",HKII!$D63))</f>
        <v/>
      </c>
      <c r="E63" s="418"/>
      <c r="F63" s="418"/>
      <c r="G63" s="418"/>
      <c r="H63" s="418"/>
      <c r="I63" s="418"/>
      <c r="J63" s="418"/>
      <c r="K63" s="418"/>
      <c r="L63" s="418"/>
      <c r="M63" s="418"/>
      <c r="N63" s="456" t="str">
        <f t="shared" si="1"/>
        <v/>
      </c>
      <c r="O63" s="454" t="str">
        <f t="shared" si="0"/>
        <v/>
      </c>
      <c r="P63" s="455" t="str">
        <f>IF(OR($B63="",$C$6&lt;&gt;HKII!$T$6,HKII!$V63=""),"",HKII!$V63)</f>
        <v/>
      </c>
      <c r="Q63" s="455" t="str">
        <f t="shared" si="2"/>
        <v/>
      </c>
    </row>
    <row r="64" spans="1:17" ht="18" customHeight="1">
      <c r="A64" s="364" t="str">
        <f>IF(OR($C$6="",$I$6="",$L$6=""),"",IF($B64="","",SUBTOTAL(3,$B$11:B64)))</f>
        <v/>
      </c>
      <c r="B64" s="426" t="str">
        <f>IF(OR($C$6="",$I$6="",$L$6=""),"",IF(HKII!B64="","",HKII!B64))</f>
        <v/>
      </c>
      <c r="C64" s="45" t="str">
        <f>IF(OR($C$6="",$I$6="",$L$6=""),"",IF(HKII!$C64="","",HKII!$C64))</f>
        <v/>
      </c>
      <c r="D64" s="427" t="str">
        <f>IF(OR($C$6="",$I$6="",$L$6=""),"",IF(HKII!$D64="","",HKII!$D64))</f>
        <v/>
      </c>
      <c r="E64" s="418"/>
      <c r="F64" s="418"/>
      <c r="G64" s="418"/>
      <c r="H64" s="418"/>
      <c r="I64" s="418"/>
      <c r="J64" s="418"/>
      <c r="K64" s="418"/>
      <c r="L64" s="418"/>
      <c r="M64" s="418"/>
      <c r="N64" s="456" t="str">
        <f t="shared" si="1"/>
        <v/>
      </c>
      <c r="O64" s="454" t="str">
        <f t="shared" si="0"/>
        <v/>
      </c>
      <c r="P64" s="455" t="str">
        <f>IF(OR($B64="",$C$6&lt;&gt;HKII!$T$6,HKII!$V64=""),"",HKII!$V64)</f>
        <v/>
      </c>
      <c r="Q64" s="455" t="str">
        <f t="shared" si="2"/>
        <v/>
      </c>
    </row>
    <row r="65" spans="1:17" ht="18" customHeight="1">
      <c r="A65" s="364" t="str">
        <f>IF(OR($C$6="",$I$6="",$L$6=""),"",IF($B65="","",SUBTOTAL(3,$B$11:B65)))</f>
        <v/>
      </c>
      <c r="B65" s="426" t="str">
        <f>IF(OR($C$6="",$I$6="",$L$6=""),"",IF(HKII!B65="","",HKII!B65))</f>
        <v/>
      </c>
      <c r="C65" s="45" t="str">
        <f>IF(OR($C$6="",$I$6="",$L$6=""),"",IF(HKII!$C65="","",HKII!$C65))</f>
        <v/>
      </c>
      <c r="D65" s="427" t="str">
        <f>IF(OR($C$6="",$I$6="",$L$6=""),"",IF(HKII!$D65="","",HKII!$D65))</f>
        <v/>
      </c>
      <c r="E65" s="418"/>
      <c r="F65" s="418"/>
      <c r="G65" s="418"/>
      <c r="H65" s="418"/>
      <c r="I65" s="418"/>
      <c r="J65" s="418"/>
      <c r="K65" s="418"/>
      <c r="L65" s="418"/>
      <c r="M65" s="418"/>
      <c r="N65" s="456" t="str">
        <f t="shared" si="1"/>
        <v/>
      </c>
      <c r="O65" s="454" t="str">
        <f t="shared" si="0"/>
        <v/>
      </c>
      <c r="P65" s="455" t="str">
        <f>IF(OR($B65="",$C$6&lt;&gt;HKII!$T$6,HKII!$V65=""),"",HKII!$V65)</f>
        <v/>
      </c>
      <c r="Q65" s="455" t="str">
        <f t="shared" si="2"/>
        <v/>
      </c>
    </row>
    <row r="66" spans="1:17" ht="18" customHeight="1">
      <c r="A66" s="364" t="str">
        <f>IF(OR($C$6="",$I$6="",$L$6=""),"",IF($B66="","",SUBTOTAL(3,$B$11:B66)))</f>
        <v/>
      </c>
      <c r="B66" s="426" t="str">
        <f>IF(OR($C$6="",$I$6="",$L$6=""),"",IF(HKII!B66="","",HKII!B66))</f>
        <v/>
      </c>
      <c r="C66" s="45" t="str">
        <f>IF(OR($C$6="",$I$6="",$L$6=""),"",IF(HKII!$C66="","",HKII!$C66))</f>
        <v/>
      </c>
      <c r="D66" s="427" t="str">
        <f>IF(OR($C$6="",$I$6="",$L$6=""),"",IF(HKII!$D66="","",HKII!$D66))</f>
        <v/>
      </c>
      <c r="E66" s="418"/>
      <c r="F66" s="418"/>
      <c r="G66" s="418"/>
      <c r="H66" s="418"/>
      <c r="I66" s="418"/>
      <c r="J66" s="418"/>
      <c r="K66" s="418"/>
      <c r="L66" s="418"/>
      <c r="M66" s="418"/>
      <c r="N66" s="456" t="str">
        <f t="shared" si="1"/>
        <v/>
      </c>
      <c r="O66" s="454" t="str">
        <f t="shared" si="0"/>
        <v/>
      </c>
      <c r="P66" s="455" t="str">
        <f>IF(OR($B66="",$C$6&lt;&gt;HKII!$T$6,HKII!$V66=""),"",HKII!$V66)</f>
        <v/>
      </c>
      <c r="Q66" s="455" t="str">
        <f t="shared" si="2"/>
        <v/>
      </c>
    </row>
    <row r="67" spans="1:17" ht="18" customHeight="1">
      <c r="A67" s="364" t="str">
        <f>IF(OR($C$6="",$I$6="",$L$6=""),"",IF($B67="","",SUBTOTAL(3,$B$11:B67)))</f>
        <v/>
      </c>
      <c r="B67" s="426" t="str">
        <f>IF(OR($C$6="",$I$6="",$L$6=""),"",IF(HKII!B67="","",HKII!B67))</f>
        <v/>
      </c>
      <c r="C67" s="45" t="str">
        <f>IF(OR($C$6="",$I$6="",$L$6=""),"",IF(HKII!$C67="","",HKII!$C67))</f>
        <v/>
      </c>
      <c r="D67" s="427" t="str">
        <f>IF(OR($C$6="",$I$6="",$L$6=""),"",IF(HKII!$D67="","",HKII!$D67))</f>
        <v/>
      </c>
      <c r="E67" s="418"/>
      <c r="F67" s="418"/>
      <c r="G67" s="418"/>
      <c r="H67" s="418"/>
      <c r="I67" s="418"/>
      <c r="J67" s="418"/>
      <c r="K67" s="418"/>
      <c r="L67" s="418"/>
      <c r="M67" s="418"/>
      <c r="N67" s="456" t="str">
        <f t="shared" si="1"/>
        <v/>
      </c>
      <c r="O67" s="454" t="str">
        <f t="shared" si="0"/>
        <v/>
      </c>
      <c r="P67" s="455" t="str">
        <f>IF(OR($B67="",$C$6&lt;&gt;HKII!$T$6,HKII!$V67=""),"",HKII!$V67)</f>
        <v/>
      </c>
      <c r="Q67" s="455" t="str">
        <f t="shared" si="2"/>
        <v/>
      </c>
    </row>
    <row r="68" spans="1:17" ht="18" customHeight="1">
      <c r="A68" s="364" t="str">
        <f>IF(OR($C$6="",$I$6="",$L$6=""),"",IF($B68="","",SUBTOTAL(3,$B$11:B68)))</f>
        <v/>
      </c>
      <c r="B68" s="426" t="str">
        <f>IF(OR($C$6="",$I$6="",$L$6=""),"",IF(HKII!B68="","",HKII!B68))</f>
        <v/>
      </c>
      <c r="C68" s="45" t="str">
        <f>IF(OR($C$6="",$I$6="",$L$6=""),"",IF(HKII!$C68="","",HKII!$C68))</f>
        <v/>
      </c>
      <c r="D68" s="427" t="str">
        <f>IF(OR($C$6="",$I$6="",$L$6=""),"",IF(HKII!$D68="","",HKII!$D68))</f>
        <v/>
      </c>
      <c r="E68" s="418"/>
      <c r="F68" s="418"/>
      <c r="G68" s="418"/>
      <c r="H68" s="418"/>
      <c r="I68" s="418"/>
      <c r="J68" s="418"/>
      <c r="K68" s="418"/>
      <c r="L68" s="418"/>
      <c r="M68" s="418"/>
      <c r="N68" s="456" t="str">
        <f t="shared" si="1"/>
        <v/>
      </c>
      <c r="O68" s="454" t="str">
        <f t="shared" si="0"/>
        <v/>
      </c>
      <c r="P68" s="455" t="str">
        <f>IF(OR($B68="",$C$6&lt;&gt;HKII!$T$6,HKII!$V68=""),"",HKII!$V68)</f>
        <v/>
      </c>
      <c r="Q68" s="455" t="str">
        <f t="shared" si="2"/>
        <v/>
      </c>
    </row>
    <row r="69" spans="1:17" ht="18" customHeight="1">
      <c r="A69" s="364" t="str">
        <f>IF(OR($C$6="",$I$6="",$L$6=""),"",IF($B69="","",SUBTOTAL(3,$B$11:B69)))</f>
        <v/>
      </c>
      <c r="B69" s="426" t="str">
        <f>IF(OR($C$6="",$I$6="",$L$6=""),"",IF(HKII!B69="","",HKII!B69))</f>
        <v/>
      </c>
      <c r="C69" s="45" t="str">
        <f>IF(OR($C$6="",$I$6="",$L$6=""),"",IF(HKII!$C69="","",HKII!$C69))</f>
        <v/>
      </c>
      <c r="D69" s="427" t="str">
        <f>IF(OR($C$6="",$I$6="",$L$6=""),"",IF(HKII!$D69="","",HKII!$D69))</f>
        <v/>
      </c>
      <c r="E69" s="418"/>
      <c r="F69" s="418"/>
      <c r="G69" s="418"/>
      <c r="H69" s="418"/>
      <c r="I69" s="418"/>
      <c r="J69" s="418"/>
      <c r="K69" s="418"/>
      <c r="L69" s="418"/>
      <c r="M69" s="418"/>
      <c r="N69" s="456" t="str">
        <f t="shared" si="1"/>
        <v/>
      </c>
      <c r="O69" s="454" t="str">
        <f t="shared" si="0"/>
        <v/>
      </c>
      <c r="P69" s="455" t="str">
        <f>IF(OR($B69="",$C$6&lt;&gt;HKII!$T$6,HKII!$V69=""),"",HKII!$V69)</f>
        <v/>
      </c>
      <c r="Q69" s="455" t="str">
        <f t="shared" si="2"/>
        <v/>
      </c>
    </row>
    <row r="70" spans="1:17" ht="18" customHeight="1">
      <c r="A70" s="364" t="str">
        <f>IF(OR($C$6="",$I$6="",$L$6=""),"",IF($B70="","",SUBTOTAL(3,$B$11:B70)))</f>
        <v/>
      </c>
      <c r="B70" s="426" t="str">
        <f>IF(OR($C$6="",$I$6="",$L$6=""),"",IF(HKII!B70="","",HKII!B70))</f>
        <v/>
      </c>
      <c r="C70" s="45" t="str">
        <f>IF(OR($C$6="",$I$6="",$L$6=""),"",IF(HKII!$C70="","",HKII!$C70))</f>
        <v/>
      </c>
      <c r="D70" s="427" t="str">
        <f>IF(OR($C$6="",$I$6="",$L$6=""),"",IF(HKII!$D70="","",HKII!$D70))</f>
        <v/>
      </c>
      <c r="E70" s="418"/>
      <c r="F70" s="418"/>
      <c r="G70" s="418"/>
      <c r="H70" s="418"/>
      <c r="I70" s="418"/>
      <c r="J70" s="418"/>
      <c r="K70" s="418"/>
      <c r="L70" s="418"/>
      <c r="M70" s="418"/>
      <c r="N70" s="456" t="str">
        <f t="shared" si="1"/>
        <v/>
      </c>
      <c r="O70" s="454" t="str">
        <f t="shared" si="0"/>
        <v/>
      </c>
      <c r="P70" s="455" t="str">
        <f>IF(OR($B70="",$C$6&lt;&gt;HKII!$T$6,HKII!$V70=""),"",HKII!$V70)</f>
        <v/>
      </c>
      <c r="Q70" s="455" t="str">
        <f t="shared" si="2"/>
        <v/>
      </c>
    </row>
    <row r="71" spans="1:17" ht="18" customHeight="1">
      <c r="A71" s="364" t="str">
        <f>IF(OR($C$6="",$I$6="",$L$6=""),"",IF($B71="","",SUBTOTAL(3,$B$11:B71)))</f>
        <v/>
      </c>
      <c r="B71" s="426" t="str">
        <f>IF(OR($C$6="",$I$6="",$L$6=""),"",IF(HKII!B71="","",HKII!B71))</f>
        <v/>
      </c>
      <c r="C71" s="45" t="str">
        <f>IF(OR($C$6="",$I$6="",$L$6=""),"",IF(HKII!$C71="","",HKII!$C71))</f>
        <v/>
      </c>
      <c r="D71" s="427" t="str">
        <f>IF(OR($C$6="",$I$6="",$L$6=""),"",IF(HKII!$D71="","",HKII!$D71))</f>
        <v/>
      </c>
      <c r="E71" s="418"/>
      <c r="F71" s="418"/>
      <c r="G71" s="418"/>
      <c r="H71" s="418"/>
      <c r="I71" s="418"/>
      <c r="J71" s="418"/>
      <c r="K71" s="418"/>
      <c r="L71" s="418"/>
      <c r="M71" s="418"/>
      <c r="N71" s="456" t="str">
        <f t="shared" si="1"/>
        <v/>
      </c>
      <c r="O71" s="454" t="str">
        <f t="shared" si="0"/>
        <v/>
      </c>
      <c r="P71" s="455" t="str">
        <f>IF(OR($B71="",$C$6&lt;&gt;HKII!$T$6,HKII!$V71=""),"",HKII!$V71)</f>
        <v/>
      </c>
      <c r="Q71" s="455" t="str">
        <f t="shared" si="2"/>
        <v/>
      </c>
    </row>
    <row r="72" spans="1:17" ht="18" customHeight="1">
      <c r="A72" s="364" t="str">
        <f>IF(OR($C$6="",$I$6="",$L$6=""),"",IF($B72="","",SUBTOTAL(3,$B$11:B72)))</f>
        <v/>
      </c>
      <c r="B72" s="426" t="str">
        <f>IF(OR($C$6="",$I$6="",$L$6=""),"",IF(HKII!B72="","",HKII!B72))</f>
        <v/>
      </c>
      <c r="C72" s="45" t="str">
        <f>IF(OR($C$6="",$I$6="",$L$6=""),"",IF(HKII!$C72="","",HKII!$C72))</f>
        <v/>
      </c>
      <c r="D72" s="427" t="str">
        <f>IF(OR($C$6="",$I$6="",$L$6=""),"",IF(HKII!$D72="","",HKII!$D72))</f>
        <v/>
      </c>
      <c r="E72" s="418"/>
      <c r="F72" s="418"/>
      <c r="G72" s="418"/>
      <c r="H72" s="418"/>
      <c r="I72" s="418"/>
      <c r="J72" s="418"/>
      <c r="K72" s="418"/>
      <c r="L72" s="418"/>
      <c r="M72" s="418"/>
      <c r="N72" s="456" t="str">
        <f t="shared" si="1"/>
        <v/>
      </c>
      <c r="O72" s="454" t="str">
        <f t="shared" si="0"/>
        <v/>
      </c>
      <c r="P72" s="455" t="str">
        <f>IF(OR($B72="",$C$6&lt;&gt;HKII!$T$6,HKII!$V72=""),"",HKII!$V72)</f>
        <v/>
      </c>
      <c r="Q72" s="455" t="str">
        <f t="shared" si="2"/>
        <v/>
      </c>
    </row>
    <row r="73" spans="1:17" ht="18" customHeight="1">
      <c r="A73" s="364" t="str">
        <f>IF(OR($C$6="",$I$6="",$L$6=""),"",IF($B73="","",SUBTOTAL(3,$B$11:B73)))</f>
        <v/>
      </c>
      <c r="B73" s="426" t="str">
        <f>IF(OR($C$6="",$I$6="",$L$6=""),"",IF(HKII!B73="","",HKII!B73))</f>
        <v/>
      </c>
      <c r="C73" s="45" t="str">
        <f>IF(OR($C$6="",$I$6="",$L$6=""),"",IF(HKII!$C73="","",HKII!$C73))</f>
        <v/>
      </c>
      <c r="D73" s="427" t="str">
        <f>IF(OR($C$6="",$I$6="",$L$6=""),"",IF(HKII!$D73="","",HKII!$D73))</f>
        <v/>
      </c>
      <c r="E73" s="418"/>
      <c r="F73" s="418"/>
      <c r="G73" s="418"/>
      <c r="H73" s="418"/>
      <c r="I73" s="418"/>
      <c r="J73" s="418"/>
      <c r="K73" s="418"/>
      <c r="L73" s="418"/>
      <c r="M73" s="418"/>
      <c r="N73" s="456" t="str">
        <f t="shared" si="1"/>
        <v/>
      </c>
      <c r="O73" s="454" t="str">
        <f t="shared" si="0"/>
        <v/>
      </c>
      <c r="P73" s="455" t="str">
        <f>IF(OR($B73="",$C$6&lt;&gt;HKII!$T$6,HKII!$V73=""),"",HKII!$V73)</f>
        <v/>
      </c>
      <c r="Q73" s="455" t="str">
        <f t="shared" si="2"/>
        <v/>
      </c>
    </row>
    <row r="74" spans="1:17" ht="18" customHeight="1">
      <c r="A74" s="364" t="str">
        <f>IF(OR($C$6="",$I$6="",$L$6=""),"",IF($B74="","",SUBTOTAL(3,$B$11:B74)))</f>
        <v/>
      </c>
      <c r="B74" s="426" t="str">
        <f>IF(OR($C$6="",$I$6="",$L$6=""),"",IF(HKII!B74="","",HKII!B74))</f>
        <v/>
      </c>
      <c r="C74" s="45" t="str">
        <f>IF(OR($C$6="",$I$6="",$L$6=""),"",IF(HKII!$C74="","",HKII!$C74))</f>
        <v/>
      </c>
      <c r="D74" s="427" t="str">
        <f>IF(OR($C$6="",$I$6="",$L$6=""),"",IF(HKII!$D74="","",HKII!$D74))</f>
        <v/>
      </c>
      <c r="E74" s="418"/>
      <c r="F74" s="418"/>
      <c r="G74" s="418"/>
      <c r="H74" s="418"/>
      <c r="I74" s="418"/>
      <c r="J74" s="418"/>
      <c r="K74" s="418"/>
      <c r="L74" s="418"/>
      <c r="M74" s="418"/>
      <c r="N74" s="456" t="str">
        <f t="shared" si="1"/>
        <v/>
      </c>
      <c r="O74" s="454" t="str">
        <f t="shared" si="0"/>
        <v/>
      </c>
      <c r="P74" s="455" t="str">
        <f>IF(OR($B74="",$C$6&lt;&gt;HKII!$T$6,HKII!$V74=""),"",HKII!$V74)</f>
        <v/>
      </c>
      <c r="Q74" s="455" t="str">
        <f t="shared" si="2"/>
        <v/>
      </c>
    </row>
    <row r="75" spans="1:17" ht="18" customHeight="1">
      <c r="A75" s="364" t="str">
        <f>IF(OR($C$6="",$I$6="",$L$6=""),"",IF($B75="","",SUBTOTAL(3,$B$11:B75)))</f>
        <v/>
      </c>
      <c r="B75" s="426" t="str">
        <f>IF(OR($C$6="",$I$6="",$L$6=""),"",IF(HKII!B75="","",HKII!B75))</f>
        <v/>
      </c>
      <c r="C75" s="45" t="str">
        <f>IF(OR($C$6="",$I$6="",$L$6=""),"",IF(HKII!$C75="","",HKII!$C75))</f>
        <v/>
      </c>
      <c r="D75" s="427" t="str">
        <f>IF(OR($C$6="",$I$6="",$L$6=""),"",IF(HKII!$D75="","",HKII!$D75))</f>
        <v/>
      </c>
      <c r="E75" s="418"/>
      <c r="F75" s="418"/>
      <c r="G75" s="418"/>
      <c r="H75" s="418"/>
      <c r="I75" s="418"/>
      <c r="J75" s="418"/>
      <c r="K75" s="418"/>
      <c r="L75" s="418"/>
      <c r="M75" s="418"/>
      <c r="N75" s="456" t="str">
        <f t="shared" si="1"/>
        <v/>
      </c>
      <c r="O75" s="454" t="str">
        <f t="shared" ref="O75:O80" si="3">IF($B75="","",IF($N75="","KXL",IF($N75&lt;4,"Kém",IF($N75&lt;5.5,"TB Yếu",IF($N75&lt;7,"T.Bình",IF($N75&lt;8.5,"Khá","Giỏi"))))))</f>
        <v/>
      </c>
      <c r="P75" s="455" t="str">
        <f>IF(OR($B75="",$C$6&lt;&gt;HKII!$T$6,HKII!$V75=""),"",HKII!$V75)</f>
        <v/>
      </c>
      <c r="Q75" s="455" t="str">
        <f t="shared" si="2"/>
        <v/>
      </c>
    </row>
    <row r="76" spans="1:17" ht="18" customHeight="1">
      <c r="A76" s="364" t="str">
        <f>IF(OR($C$6="",$I$6="",$L$6=""),"",IF($B76="","",SUBTOTAL(3,$B$11:B76)))</f>
        <v/>
      </c>
      <c r="B76" s="426" t="str">
        <f>IF(OR($C$6="",$I$6="",$L$6=""),"",IF(HKII!B76="","",HKII!B76))</f>
        <v/>
      </c>
      <c r="C76" s="45" t="str">
        <f>IF(OR($C$6="",$I$6="",$L$6=""),"",IF(HKII!$C76="","",HKII!$C76))</f>
        <v/>
      </c>
      <c r="D76" s="427" t="str">
        <f>IF(OR($C$6="",$I$6="",$L$6=""),"",IF(HKII!$D76="","",HKII!$D76))</f>
        <v/>
      </c>
      <c r="E76" s="418"/>
      <c r="F76" s="418"/>
      <c r="G76" s="418"/>
      <c r="H76" s="418"/>
      <c r="I76" s="418"/>
      <c r="J76" s="418"/>
      <c r="K76" s="418"/>
      <c r="L76" s="418"/>
      <c r="M76" s="418"/>
      <c r="N76" s="456" t="str">
        <f>IF(B76="","",IF(ISNUMBER(E76)=TRUE,E76,IF(COUNT(F76:M76)=0,"",IF(COUNT(F76:K76)=0,ROUND(0.3*L76+0.5*M76,1),ROUND(0.2*(SUM(F76:K76)/COUNT(F76:K76))+0.3*L76+0.5*M76,1)))))</f>
        <v/>
      </c>
      <c r="O76" s="454" t="str">
        <f t="shared" si="3"/>
        <v/>
      </c>
      <c r="P76" s="455" t="str">
        <f>IF(OR($B76="",$C$6&lt;&gt;HKII!$T$6,HKII!$V76=""),"",HKII!$V76)</f>
        <v/>
      </c>
      <c r="Q76" s="455" t="str">
        <f>IF(OR(ISNUMBER($E76)=TRUE,$B76="",$P76=""),"",IF(COUNT($F76:$M76)=0,"",IF($M76&gt;=$P76,$N76,IF(COUNT($F76:$K76)=0,ROUND(0.3*$L76+0.5*$P76,1),ROUND(0.2*(SUM($F76:$K76)/COUNT($F76:$K76))+0.3*$L76+0.5*$P76,1)))))</f>
        <v/>
      </c>
    </row>
    <row r="77" spans="1:17" ht="18" customHeight="1">
      <c r="A77" s="364" t="str">
        <f>IF(OR($C$6="",$I$6="",$L$6=""),"",IF($B77="","",SUBTOTAL(3,$B$11:B77)))</f>
        <v/>
      </c>
      <c r="B77" s="426" t="str">
        <f>IF(OR($C$6="",$I$6="",$L$6=""),"",IF(HKII!B77="","",HKII!B77))</f>
        <v/>
      </c>
      <c r="C77" s="45" t="str">
        <f>IF(OR($C$6="",$I$6="",$L$6=""),"",IF(HKII!$C77="","",HKII!$C77))</f>
        <v/>
      </c>
      <c r="D77" s="427" t="str">
        <f>IF(OR($C$6="",$I$6="",$L$6=""),"",IF(HKII!$D77="","",HKII!$D77))</f>
        <v/>
      </c>
      <c r="E77" s="418"/>
      <c r="F77" s="418"/>
      <c r="G77" s="418"/>
      <c r="H77" s="418"/>
      <c r="I77" s="418"/>
      <c r="J77" s="418"/>
      <c r="K77" s="418"/>
      <c r="L77" s="418"/>
      <c r="M77" s="418"/>
      <c r="N77" s="456" t="str">
        <f>IF(B77="","",IF(ISNUMBER(E77)=TRUE,E77,IF(COUNT(F77:M77)=0,"",IF(COUNT(F77:K77)=0,ROUND(0.3*L77+0.5*M77,1),ROUND(0.2*(SUM(F77:K77)/COUNT(F77:K77))+0.3*L77+0.5*M77,1)))))</f>
        <v/>
      </c>
      <c r="O77" s="454" t="str">
        <f t="shared" si="3"/>
        <v/>
      </c>
      <c r="P77" s="455" t="str">
        <f>IF(OR($B77="",$C$6&lt;&gt;HKII!$T$6,HKII!$V77=""),"",HKII!$V77)</f>
        <v/>
      </c>
      <c r="Q77" s="455" t="str">
        <f>IF(OR(ISNUMBER($E77)=TRUE,$B77="",$P77=""),"",IF(COUNT($F77:$M77)=0,"",IF($M77&gt;=$P77,$N77,IF(COUNT($F77:$K77)=0,ROUND(0.3*$L77+0.5*$P77,1),ROUND(0.2*(SUM($F77:$K77)/COUNT($F77:$K77))+0.3*$L77+0.5*$P77,1)))))</f>
        <v/>
      </c>
    </row>
    <row r="78" spans="1:17" ht="18" customHeight="1">
      <c r="A78" s="364" t="str">
        <f>IF(OR($C$6="",$I$6="",$L$6=""),"",IF($B78="","",SUBTOTAL(3,$B$11:B78)))</f>
        <v/>
      </c>
      <c r="B78" s="426" t="str">
        <f>IF(OR($C$6="",$I$6="",$L$6=""),"",IF(HKII!B78="","",HKII!B78))</f>
        <v/>
      </c>
      <c r="C78" s="45" t="str">
        <f>IF(OR($C$6="",$I$6="",$L$6=""),"",IF(HKII!$C78="","",HKII!$C78))</f>
        <v/>
      </c>
      <c r="D78" s="427" t="str">
        <f>IF(OR($C$6="",$I$6="",$L$6=""),"",IF(HKII!$D78="","",HKII!$D78))</f>
        <v/>
      </c>
      <c r="E78" s="418"/>
      <c r="F78" s="418"/>
      <c r="G78" s="418"/>
      <c r="H78" s="418"/>
      <c r="I78" s="418"/>
      <c r="J78" s="418"/>
      <c r="K78" s="418"/>
      <c r="L78" s="418"/>
      <c r="M78" s="418"/>
      <c r="N78" s="456" t="str">
        <f>IF(B78="","",IF(ISNUMBER(E78)=TRUE,E78,IF(COUNT(F78:M78)=0,"",IF(COUNT(F78:K78)=0,ROUND(0.3*L78+0.5*M78,1),ROUND(0.2*(SUM(F78:K78)/COUNT(F78:K78))+0.3*L78+0.5*M78,1)))))</f>
        <v/>
      </c>
      <c r="O78" s="454" t="str">
        <f t="shared" si="3"/>
        <v/>
      </c>
      <c r="P78" s="455" t="str">
        <f>IF(OR($B78="",$C$6&lt;&gt;HKII!$T$6,HKII!$V78=""),"",HKII!$V78)</f>
        <v/>
      </c>
      <c r="Q78" s="455" t="str">
        <f>IF(OR(ISNUMBER($E78)=TRUE,$B78="",$P78=""),"",IF(COUNT($F78:$M78)=0,"",IF($M78&gt;=$P78,$N78,IF(COUNT($F78:$K78)=0,ROUND(0.3*$L78+0.5*$P78,1),ROUND(0.2*(SUM($F78:$K78)/COUNT($F78:$K78))+0.3*$L78+0.5*$P78,1)))))</f>
        <v/>
      </c>
    </row>
    <row r="79" spans="1:17" ht="18" customHeight="1">
      <c r="A79" s="364" t="str">
        <f>IF(OR($C$6="",$I$6="",$L$6=""),"",IF($B79="","",SUBTOTAL(3,$B$11:B79)))</f>
        <v/>
      </c>
      <c r="B79" s="426" t="str">
        <f>IF(OR($C$6="",$I$6="",$L$6=""),"",IF(HKII!B79="","",HKII!B79))</f>
        <v/>
      </c>
      <c r="C79" s="45" t="str">
        <f>IF(OR($C$6="",$I$6="",$L$6=""),"",IF(HKII!$C79="","",HKII!$C79))</f>
        <v/>
      </c>
      <c r="D79" s="427" t="str">
        <f>IF(OR($C$6="",$I$6="",$L$6=""),"",IF(HKII!$D79="","",HKII!$D79))</f>
        <v/>
      </c>
      <c r="E79" s="418"/>
      <c r="F79" s="418"/>
      <c r="G79" s="418"/>
      <c r="H79" s="418"/>
      <c r="I79" s="418"/>
      <c r="J79" s="418"/>
      <c r="K79" s="418"/>
      <c r="L79" s="418"/>
      <c r="M79" s="418"/>
      <c r="N79" s="456" t="str">
        <f>IF(B79="","",IF(ISNUMBER(E79)=TRUE,E79,IF(COUNT(F79:M79)=0,"",IF(COUNT(F79:K79)=0,ROUND(0.3*L79+0.5*M79,1),ROUND(0.2*(SUM(F79:K79)/COUNT(F79:K79))+0.3*L79+0.5*M79,1)))))</f>
        <v/>
      </c>
      <c r="O79" s="454" t="str">
        <f t="shared" si="3"/>
        <v/>
      </c>
      <c r="P79" s="455" t="str">
        <f>IF(OR($B79="",$C$6&lt;&gt;HKII!$T$6,HKII!$V79=""),"",HKII!$V79)</f>
        <v/>
      </c>
      <c r="Q79" s="455" t="str">
        <f>IF(OR(ISNUMBER($E79)=TRUE,$B79="",$P79=""),"",IF(COUNT($F79:$M79)=0,"",IF($M79&gt;=$P79,$N79,IF(COUNT($F79:$K79)=0,ROUND(0.3*$L79+0.5*$P79,1),ROUND(0.2*(SUM($F79:$K79)/COUNT($F79:$K79))+0.3*$L79+0.5*$P79,1)))))</f>
        <v/>
      </c>
    </row>
    <row r="80" spans="1:17" ht="18" customHeight="1">
      <c r="A80" s="364" t="str">
        <f>IF(OR($C$6="",$I$6="",$L$6=""),"",IF($B80="","",SUBTOTAL(3,$B$11:B80)))</f>
        <v/>
      </c>
      <c r="B80" s="426" t="str">
        <f>IF(OR($C$6="",$I$6="",$L$6=""),"",IF(HKII!B80="","",HKII!B80))</f>
        <v/>
      </c>
      <c r="C80" s="45" t="str">
        <f>IF(OR($C$6="",$I$6="",$L$6=""),"",IF(HKII!$C80="","",HKII!$C80))</f>
        <v/>
      </c>
      <c r="D80" s="427" t="str">
        <f>IF(OR($C$6="",$I$6="",$L$6=""),"",IF(HKII!$D80="","",HKII!$D80))</f>
        <v/>
      </c>
      <c r="E80" s="418"/>
      <c r="F80" s="418"/>
      <c r="G80" s="418"/>
      <c r="H80" s="418"/>
      <c r="I80" s="418"/>
      <c r="J80" s="418"/>
      <c r="K80" s="418"/>
      <c r="L80" s="418"/>
      <c r="M80" s="418"/>
      <c r="N80" s="456" t="str">
        <f>IF(B80="","",IF(ISNUMBER(E80)=TRUE,E80,IF(COUNT(F80:M80)=0,"",IF(COUNT(F80:K80)=0,ROUND(0.3*L80+0.5*M80,1),ROUND(0.2*(SUM(F80:K80)/COUNT(F80:K80))+0.3*L80+0.5*M80,1)))))</f>
        <v/>
      </c>
      <c r="O80" s="454" t="str">
        <f t="shared" si="3"/>
        <v/>
      </c>
      <c r="P80" s="455" t="str">
        <f>IF(OR($B80="",$C$6&lt;&gt;HKII!$T$6,HKII!$V80=""),"",HKII!$V80)</f>
        <v/>
      </c>
      <c r="Q80" s="455" t="str">
        <f>IF(OR(ISNUMBER($E80)=TRUE,$B80="",$P80=""),"",IF(COUNT($F80:$M80)=0,"",IF($M80&gt;=$P80,$N80,IF(COUNT($F80:$K80)=0,ROUND(0.3*$L80+0.5*$P80,1),ROUND(0.2*(SUM($F80:$K80)/COUNT($F80:$K80))+0.3*$L80+0.5*$P80,1)))))</f>
        <v/>
      </c>
    </row>
    <row r="81" spans="1:17" s="421" customFormat="1" ht="16.5" customHeight="1">
      <c r="A81" s="1183" t="s">
        <v>1632</v>
      </c>
      <c r="B81" s="1183"/>
      <c r="C81" s="1183"/>
      <c r="D81" s="1183"/>
      <c r="E81" s="1183"/>
      <c r="F81" s="1183"/>
      <c r="G81" s="1183"/>
      <c r="H81" s="1183"/>
      <c r="I81" s="1183"/>
      <c r="J81" s="1183"/>
      <c r="K81" s="1183"/>
      <c r="L81" s="1183"/>
      <c r="M81" s="1183"/>
      <c r="N81" s="440"/>
      <c r="O81" s="105"/>
      <c r="P81" s="105"/>
    </row>
    <row r="82" spans="1:17" s="421" customFormat="1">
      <c r="A82" s="411"/>
      <c r="B82" s="1181" t="str">
        <f>"Tổng danh sách có"</f>
        <v>Tổng danh sách có</v>
      </c>
      <c r="C82" s="1181"/>
      <c r="D82" s="1181"/>
      <c r="E82" s="1181"/>
      <c r="F82" s="457" t="str">
        <f>": "&amp;MAX($A$11:$A$80)&amp;" SV"</f>
        <v>: 50 SV</v>
      </c>
      <c r="K82" s="422"/>
      <c r="L82" s="422"/>
      <c r="M82" s="422"/>
      <c r="N82" s="422"/>
      <c r="O82" s="422"/>
      <c r="P82" s="105"/>
      <c r="Q82" s="105"/>
    </row>
    <row r="83" spans="1:17" s="421" customFormat="1">
      <c r="A83" s="423"/>
      <c r="B83" s="1173" t="str">
        <f>"Tổng số SV có điểm Giỏi từ 8,5 đ đến 10 đ"</f>
        <v>Tổng số SV có điểm Giỏi từ 8,5 đ đến 10 đ</v>
      </c>
      <c r="C83" s="1173"/>
      <c r="D83" s="1173"/>
      <c r="E83" s="1173"/>
      <c r="F83" s="428" t="str">
        <f>": "&amp;COUNTIF($O$11:$O$80,"Giỏi")&amp;" SV"</f>
        <v>: 0 SV</v>
      </c>
      <c r="H83" s="428" t="str">
        <f>IF(B21="","","("&amp;ROUND(COUNTIF($O$11:$O$80,"Giỏi")*100/MAX($A$11:$A$78),2)&amp;"%" &amp;")")</f>
        <v>(0%)</v>
      </c>
      <c r="I83" s="428"/>
      <c r="J83" s="428"/>
      <c r="K83" s="1175" t="str">
        <f>IF(B11="","","Tổng số SV có điểm &gt;= 4 đ : "&amp;COUNTIF(N11:N80,"&gt;=4")&amp;" SV"&amp;" ("&amp;ROUND(COUNTIF(N11:N80,"&gt;=4")*100/MAX($A$11:$A$80),2)&amp;"%" &amp;")")</f>
        <v>Tổng số SV có điểm &gt;= 4 đ : 44 SV (88%)</v>
      </c>
      <c r="L83" s="1175"/>
      <c r="M83" s="1175"/>
      <c r="N83" s="1175"/>
      <c r="O83" s="368"/>
      <c r="P83" s="105"/>
      <c r="Q83" s="105"/>
    </row>
    <row r="84" spans="1:17" s="421" customFormat="1">
      <c r="A84" s="423"/>
      <c r="B84" s="1173" t="str">
        <f>"Tổng số SV có điểm Khá từ 7 đ đến &lt;8,5 đ"</f>
        <v>Tổng số SV có điểm Khá từ 7 đ đến &lt;8,5 đ</v>
      </c>
      <c r="C84" s="1173"/>
      <c r="D84" s="1173"/>
      <c r="E84" s="1173"/>
      <c r="F84" s="428" t="str">
        <f>": "&amp;COUNTIF($O$11:$O$80,"Khá")&amp;" SV"</f>
        <v>: 1 SV</v>
      </c>
      <c r="H84" s="428" t="str">
        <f>IF(B21="","","("&amp;ROUND(COUNTIF($O$11:$O$80,"Khá")*100/MAX($A$11:$A$78),2)&amp;"%" &amp;")")</f>
        <v>(2%)</v>
      </c>
      <c r="I84" s="428"/>
      <c r="J84" s="428"/>
      <c r="K84" s="1175"/>
      <c r="L84" s="1175"/>
      <c r="M84" s="1175"/>
      <c r="N84" s="1175"/>
      <c r="O84" s="368"/>
      <c r="P84" s="105"/>
      <c r="Q84" s="105"/>
    </row>
    <row r="85" spans="1:17" s="421" customFormat="1">
      <c r="A85" s="423"/>
      <c r="B85" s="1173" t="str">
        <f>"Tổng số SV có điểm Trung bình từ 5,5 đ đến &lt;7 đ"</f>
        <v>Tổng số SV có điểm Trung bình từ 5,5 đ đến &lt;7 đ</v>
      </c>
      <c r="C85" s="1173"/>
      <c r="D85" s="1173"/>
      <c r="E85" s="1173"/>
      <c r="F85" s="428" t="str">
        <f>": "&amp;COUNTIF($O$11:$O$80,"T.Bình")&amp;" SV"</f>
        <v>: 14 SV</v>
      </c>
      <c r="H85" s="428" t="str">
        <f>IF(B21="","","("&amp;ROUND(COUNTIF($O$11:$O$80,"TB")*100/MAX($A$11:$A$78),2)&amp;"%" &amp;")")</f>
        <v>(0%)</v>
      </c>
      <c r="I85" s="428"/>
      <c r="J85" s="428"/>
      <c r="K85" s="1175"/>
      <c r="L85" s="1175"/>
      <c r="M85" s="1175"/>
      <c r="N85" s="1175"/>
      <c r="O85" s="368"/>
      <c r="P85" s="105"/>
      <c r="Q85" s="105"/>
    </row>
    <row r="86" spans="1:17" s="421" customFormat="1" ht="12.75" customHeight="1">
      <c r="A86" s="423"/>
      <c r="B86" s="1173" t="str">
        <f>"Tổng số SV có điểm Trung bình yếu từ 4 đ đến &lt;5,5 đ"</f>
        <v>Tổng số SV có điểm Trung bình yếu từ 4 đ đến &lt;5,5 đ</v>
      </c>
      <c r="C86" s="1173"/>
      <c r="D86" s="1173"/>
      <c r="E86" s="1173"/>
      <c r="F86" s="428" t="str">
        <f>": "&amp;COUNTIF($O$11:$O$80,"TB Yếu")&amp;" SV"</f>
        <v>: 29 SV</v>
      </c>
      <c r="H86" s="428" t="str">
        <f>IF(B21="","","("&amp;ROUND(COUNTIF($O$11:$O$80,"TBY")*100/MAX($A$11:$A$78),2)&amp;"%" &amp;")")</f>
        <v>(0%)</v>
      </c>
      <c r="I86" s="428"/>
      <c r="J86" s="428"/>
      <c r="K86" s="1174" t="str">
        <f>IF(B11="","","Tổng số SV có điểm &lt; 4 đ : "&amp;COUNTIF(N11:N80,"&lt;4")&amp;" SV"&amp;" ("&amp;ROUND(COUNTIF(N11:N80,"&lt;4")*100/MAX($A$11:$A$80),2)&amp;"%" &amp;")")</f>
        <v>Tổng số SV có điểm &lt; 4 đ : 6 SV (12%)</v>
      </c>
      <c r="L86" s="1174"/>
      <c r="M86" s="1174"/>
      <c r="N86" s="1174"/>
      <c r="O86" s="438"/>
      <c r="P86" s="105"/>
      <c r="Q86" s="105"/>
    </row>
    <row r="87" spans="1:17" s="421" customFormat="1">
      <c r="A87" s="423"/>
      <c r="B87" s="1173" t="str">
        <f>"Tổng số SV có điểm kém &lt;4 đ"</f>
        <v>Tổng số SV có điểm kém &lt;4 đ</v>
      </c>
      <c r="C87" s="1173"/>
      <c r="D87" s="1173"/>
      <c r="E87" s="1173"/>
      <c r="F87" s="428" t="str">
        <f>": "&amp;COUNTIF($O$11:$O$80,"Kém")&amp;" SV"</f>
        <v>: 6 SV</v>
      </c>
      <c r="H87" s="428" t="str">
        <f>IF(B21="","","("&amp;ROUND(COUNTIF($O$11:$O$80,"Kém")*100/MAX($A$11:$A$78),2)&amp;"%"&amp;")")</f>
        <v>(12%)</v>
      </c>
      <c r="I87" s="428"/>
      <c r="J87" s="428"/>
      <c r="K87" s="1174"/>
      <c r="L87" s="1174"/>
      <c r="M87" s="1174"/>
      <c r="N87" s="1174"/>
      <c r="O87" s="438"/>
      <c r="P87" s="105"/>
      <c r="Q87" s="105"/>
    </row>
    <row r="88" spans="1:17" s="421" customFormat="1" ht="12.75" customHeight="1">
      <c r="A88" s="423"/>
      <c r="B88" s="1173" t="str">
        <f>"Tổng số SV không xếp loại vì chưa đủ điều kiện"</f>
        <v>Tổng số SV không xếp loại vì chưa đủ điều kiện</v>
      </c>
      <c r="C88" s="1173"/>
      <c r="D88" s="1173"/>
      <c r="E88" s="1173"/>
      <c r="F88" s="428" t="str">
        <f>": "&amp;COUNTIF($O$11:$O$80,"KXL")&amp;" SV"</f>
        <v>: 0 SV</v>
      </c>
      <c r="H88" s="428" t="str">
        <f>IF(B21="","","("&amp;ROUND(COUNTIF($O$11:$O$80,"KXL")*100/MAX($A$11:$A$78),2)&amp;"%"&amp;")")</f>
        <v>(0%)</v>
      </c>
      <c r="I88" s="428"/>
      <c r="J88" s="428"/>
      <c r="K88" s="1174"/>
      <c r="L88" s="1174"/>
      <c r="M88" s="1174"/>
      <c r="N88" s="1174"/>
      <c r="O88" s="438"/>
      <c r="P88" s="105"/>
      <c r="Q88" s="105"/>
    </row>
    <row r="89" spans="1:17" ht="15.75">
      <c r="B89" s="424"/>
      <c r="C89" s="424"/>
      <c r="D89" s="424"/>
      <c r="E89" s="424"/>
      <c r="F89" s="424"/>
      <c r="G89" s="424"/>
      <c r="H89" s="424"/>
      <c r="I89" s="424"/>
      <c r="J89" s="424"/>
      <c r="K89" s="424"/>
      <c r="L89" s="424"/>
      <c r="M89" s="424"/>
      <c r="N89" s="424"/>
    </row>
    <row r="90" spans="1:17" ht="15.75" customHeight="1">
      <c r="A90" s="1167" t="s">
        <v>195</v>
      </c>
      <c r="B90" s="1167"/>
      <c r="C90" s="1167"/>
      <c r="D90" s="1167" t="s">
        <v>265</v>
      </c>
      <c r="E90" s="1167"/>
      <c r="F90" s="1167"/>
      <c r="G90" s="1167"/>
      <c r="H90" s="413"/>
      <c r="I90" s="413"/>
      <c r="J90" s="1167" t="s">
        <v>266</v>
      </c>
      <c r="K90" s="1167"/>
      <c r="L90" s="1167"/>
      <c r="M90" s="1167"/>
      <c r="N90" s="1167"/>
      <c r="O90" s="1167"/>
    </row>
  </sheetData>
  <sheetProtection sheet="1" formatCells="0" formatColumns="0" formatRows="0" autoFilter="0"/>
  <dataConsolidate/>
  <mergeCells count="41">
    <mergeCell ref="Q8:Q10"/>
    <mergeCell ref="O8:O10"/>
    <mergeCell ref="P8:P9"/>
    <mergeCell ref="A3:F3"/>
    <mergeCell ref="A4:N4"/>
    <mergeCell ref="L6:M6"/>
    <mergeCell ref="K8:K9"/>
    <mergeCell ref="M8:M9"/>
    <mergeCell ref="E8:E10"/>
    <mergeCell ref="A5:L5"/>
    <mergeCell ref="A1:F1"/>
    <mergeCell ref="A81:M81"/>
    <mergeCell ref="H7:I7"/>
    <mergeCell ref="D7:E7"/>
    <mergeCell ref="A6:B6"/>
    <mergeCell ref="F8:F9"/>
    <mergeCell ref="F10:K10"/>
    <mergeCell ref="I8:I9"/>
    <mergeCell ref="J7:L7"/>
    <mergeCell ref="G6:H6"/>
    <mergeCell ref="C6:F6"/>
    <mergeCell ref="L8:L9"/>
    <mergeCell ref="G8:G9"/>
    <mergeCell ref="C8:D10"/>
    <mergeCell ref="J8:J9"/>
    <mergeCell ref="H8:H9"/>
    <mergeCell ref="J90:O90"/>
    <mergeCell ref="A90:C90"/>
    <mergeCell ref="D90:G90"/>
    <mergeCell ref="A8:A10"/>
    <mergeCell ref="B8:B10"/>
    <mergeCell ref="K83:N85"/>
    <mergeCell ref="B82:E82"/>
    <mergeCell ref="N8:N10"/>
    <mergeCell ref="B84:E84"/>
    <mergeCell ref="B86:E86"/>
    <mergeCell ref="K86:N88"/>
    <mergeCell ref="B87:E87"/>
    <mergeCell ref="B88:E88"/>
    <mergeCell ref="B85:E85"/>
    <mergeCell ref="B83:E83"/>
  </mergeCells>
  <phoneticPr fontId="11" type="noConversion"/>
  <conditionalFormatting sqref="N11:N80">
    <cfRule type="cellIs" dxfId="14" priority="1" stopIfTrue="1" operator="lessThan">
      <formula>4</formula>
    </cfRule>
  </conditionalFormatting>
  <dataValidations count="3">
    <dataValidation type="decimal" allowBlank="1" showInputMessage="1" showErrorMessage="1" errorTitle="Nhap sai" error="Hãy nhập lại&#10;0 ≤ Điểm ≤ 10" sqref="M65:M70 M78:M80">
      <formula1>0</formula1>
      <formula2>10</formula2>
    </dataValidation>
    <dataValidation type="whole" allowBlank="1" showInputMessage="1" showErrorMessage="1" errorTitle="Nhap sai" error="Hãy nhập lại&#10;0 ≤ Điểm ≤ 10" sqref="K65:L69 F78:I80 F65:I69 F70:L70 K78:L80">
      <formula1>0</formula1>
      <formula2>10</formula2>
    </dataValidation>
    <dataValidation type="decimal" allowBlank="1" showInputMessage="1" showErrorMessage="1" sqref="J65:J69 J78:J80">
      <formula1>0</formula1>
      <formula2>10</formula2>
    </dataValidation>
  </dataValidations>
  <printOptions horizontalCentered="1"/>
  <pageMargins left="0.5" right="0" top="0.25" bottom="0.25" header="0.25" footer="0.25"/>
  <pageSetup paperSize="9" scale="90" orientation="portrait" horizontalDpi="1200" verticalDpi="1200" r:id="rId1"/>
  <headerFooter alignWithMargins="0"/>
</worksheet>
</file>

<file path=xl/worksheets/sheet13.xml><?xml version="1.0" encoding="utf-8"?>
<worksheet xmlns="http://schemas.openxmlformats.org/spreadsheetml/2006/main" xmlns:r="http://schemas.openxmlformats.org/officeDocument/2006/relationships">
  <sheetPr codeName="Sheet11"/>
  <dimension ref="A1:Q90"/>
  <sheetViews>
    <sheetView workbookViewId="0">
      <selection activeCell="E11" sqref="E11:M60"/>
    </sheetView>
  </sheetViews>
  <sheetFormatPr defaultRowHeight="12.75"/>
  <cols>
    <col min="1" max="1" width="3.85546875" style="411" bestFit="1" customWidth="1"/>
    <col min="2" max="2" width="11" style="411" customWidth="1"/>
    <col min="3" max="3" width="20" style="411" bestFit="1" customWidth="1"/>
    <col min="4" max="4" width="7.5703125" style="411" bestFit="1" customWidth="1"/>
    <col min="5" max="12" width="6.42578125" style="411" customWidth="1"/>
    <col min="13" max="13" width="8.42578125" style="411" bestFit="1" customWidth="1"/>
    <col min="14" max="14" width="7.140625" style="411" customWidth="1"/>
    <col min="15" max="15" width="7.42578125" style="422" hidden="1" customWidth="1"/>
    <col min="16" max="17" width="7" style="422" hidden="1" customWidth="1"/>
    <col min="18" max="16384" width="9.140625" style="411"/>
  </cols>
  <sheetData>
    <row r="1" spans="1:17" ht="15.75">
      <c r="A1" s="1163" t="s">
        <v>1634</v>
      </c>
      <c r="B1" s="1163"/>
      <c r="C1" s="1163"/>
      <c r="D1" s="1163"/>
      <c r="E1" s="1163"/>
      <c r="F1" s="1163"/>
      <c r="H1" s="443" t="s">
        <v>257</v>
      </c>
      <c r="I1" s="429"/>
      <c r="J1" s="429"/>
      <c r="K1" s="431"/>
      <c r="L1" s="422"/>
      <c r="M1" s="422"/>
      <c r="N1" s="422"/>
    </row>
    <row r="2" spans="1:17" ht="15.75">
      <c r="A2" s="433" t="s">
        <v>1635</v>
      </c>
      <c r="B2" s="433"/>
      <c r="C2" s="433"/>
      <c r="D2" s="433"/>
      <c r="E2" s="433"/>
      <c r="I2" s="459" t="s">
        <v>258</v>
      </c>
      <c r="J2" s="429"/>
      <c r="K2" s="431"/>
      <c r="L2" s="422"/>
      <c r="M2" s="422"/>
      <c r="N2" s="422"/>
    </row>
    <row r="3" spans="1:17" ht="19.5" customHeight="1">
      <c r="A3" s="1164" t="s">
        <v>259</v>
      </c>
      <c r="B3" s="1164"/>
      <c r="C3" s="1164"/>
      <c r="D3" s="1164"/>
      <c r="E3" s="1164"/>
      <c r="F3" s="1164"/>
      <c r="G3" s="432"/>
      <c r="J3" s="461" t="s">
        <v>259</v>
      </c>
      <c r="K3" s="412"/>
      <c r="L3" s="422"/>
      <c r="M3" s="422"/>
      <c r="N3" s="422"/>
    </row>
    <row r="4" spans="1:17" ht="24" customHeight="1">
      <c r="A4" s="1166" t="s">
        <v>260</v>
      </c>
      <c r="B4" s="1166"/>
      <c r="C4" s="1166"/>
      <c r="D4" s="1166"/>
      <c r="E4" s="1166"/>
      <c r="F4" s="1166"/>
      <c r="G4" s="1166"/>
      <c r="H4" s="1166"/>
      <c r="I4" s="1166"/>
      <c r="J4" s="1166"/>
      <c r="K4" s="1166"/>
      <c r="L4" s="1166"/>
      <c r="M4" s="1166"/>
      <c r="N4" s="1166"/>
    </row>
    <row r="5" spans="1:17" ht="9.75" customHeight="1">
      <c r="A5" s="1166"/>
      <c r="B5" s="1166"/>
      <c r="C5" s="1166"/>
      <c r="D5" s="1166"/>
      <c r="E5" s="1166"/>
      <c r="F5" s="1166"/>
      <c r="G5" s="1166"/>
      <c r="H5" s="1166"/>
      <c r="I5" s="1166"/>
      <c r="J5" s="1166"/>
      <c r="K5" s="1166"/>
      <c r="L5" s="1166"/>
    </row>
    <row r="6" spans="1:17" s="414" customFormat="1" ht="17.25" customHeight="1">
      <c r="A6" s="1186" t="s">
        <v>261</v>
      </c>
      <c r="B6" s="1186"/>
      <c r="C6" s="1168" t="str">
        <f>IF($L$6="","",IF(VLOOKUP($L$6,'LOP-MON'!$B$2:$L$43,6,FALSE)=0,"",VLOOKUP($L$6,'LOP-MON'!$B$2:$L$43,6,FALSE)))</f>
        <v>Kỹ thuật Audio và Video</v>
      </c>
      <c r="D6" s="1168"/>
      <c r="E6" s="1168"/>
      <c r="F6" s="1168"/>
      <c r="G6" s="1167" t="s">
        <v>280</v>
      </c>
      <c r="H6" s="1167"/>
      <c r="I6" s="467">
        <f>IF(L6="","",IF(VLOOKUP(CONCATENATE("TC",MID(L6,1,4),MID(L6,6,3)),'LOP-MON'!$B$2:$L$43,6,FALSE)=0,"",VLOOKUP(CONCATENATE("TC",MID(L6,1,4),MID(L6,6,3)),'LOP-MON'!$B$2:$L$43,6,FALSE)))</f>
        <v>2</v>
      </c>
      <c r="K6" s="38" t="s">
        <v>192</v>
      </c>
      <c r="L6" s="1168" t="str">
        <f>HKII!$D$3</f>
        <v>13CĐ-Đ1</v>
      </c>
      <c r="M6" s="1168"/>
      <c r="O6" s="43"/>
      <c r="P6" s="43"/>
      <c r="Q6" s="43"/>
    </row>
    <row r="7" spans="1:17" s="415" customFormat="1" ht="17.25" customHeight="1">
      <c r="C7" s="271" t="s">
        <v>262</v>
      </c>
      <c r="D7" s="1165" t="s">
        <v>182</v>
      </c>
      <c r="E7" s="1165"/>
      <c r="G7" s="453"/>
      <c r="H7" s="1165" t="s">
        <v>263</v>
      </c>
      <c r="I7" s="1165"/>
      <c r="J7" s="1165" t="s">
        <v>1633</v>
      </c>
      <c r="K7" s="1165"/>
      <c r="L7" s="1165"/>
      <c r="N7" s="38"/>
      <c r="O7" s="271"/>
      <c r="P7" s="410"/>
      <c r="Q7" s="410"/>
    </row>
    <row r="8" spans="1:17" s="414" customFormat="1" ht="15" customHeight="1">
      <c r="A8" s="1176" t="s">
        <v>264</v>
      </c>
      <c r="B8" s="1176" t="s">
        <v>193</v>
      </c>
      <c r="C8" s="1176" t="s">
        <v>194</v>
      </c>
      <c r="D8" s="1176"/>
      <c r="E8" s="1176" t="s">
        <v>268</v>
      </c>
      <c r="F8" s="1170" t="s">
        <v>270</v>
      </c>
      <c r="G8" s="1170" t="s">
        <v>271</v>
      </c>
      <c r="H8" s="1170" t="s">
        <v>272</v>
      </c>
      <c r="I8" s="1170" t="s">
        <v>273</v>
      </c>
      <c r="J8" s="1170" t="s">
        <v>274</v>
      </c>
      <c r="K8" s="1170" t="s">
        <v>275</v>
      </c>
      <c r="L8" s="1170" t="s">
        <v>276</v>
      </c>
      <c r="M8" s="1170" t="s">
        <v>277</v>
      </c>
      <c r="N8" s="1170" t="s">
        <v>269</v>
      </c>
      <c r="O8" s="1169" t="s">
        <v>267</v>
      </c>
      <c r="P8" s="1169" t="s">
        <v>278</v>
      </c>
      <c r="Q8" s="1169" t="s">
        <v>279</v>
      </c>
    </row>
    <row r="9" spans="1:17" s="43" customFormat="1" ht="28.5" customHeight="1">
      <c r="A9" s="1176"/>
      <c r="B9" s="1176"/>
      <c r="C9" s="1176"/>
      <c r="D9" s="1176"/>
      <c r="E9" s="1176"/>
      <c r="F9" s="1170"/>
      <c r="G9" s="1170"/>
      <c r="H9" s="1170"/>
      <c r="I9" s="1170"/>
      <c r="J9" s="1170"/>
      <c r="K9" s="1170"/>
      <c r="L9" s="1170"/>
      <c r="M9" s="1170"/>
      <c r="N9" s="1170"/>
      <c r="O9" s="1169"/>
      <c r="P9" s="1169"/>
      <c r="Q9" s="1169"/>
    </row>
    <row r="10" spans="1:17" s="43" customFormat="1" ht="15">
      <c r="A10" s="1176"/>
      <c r="B10" s="1176"/>
      <c r="C10" s="1176"/>
      <c r="D10" s="1176"/>
      <c r="E10" s="1176"/>
      <c r="F10" s="1178">
        <v>0.2</v>
      </c>
      <c r="G10" s="1170"/>
      <c r="H10" s="1170"/>
      <c r="I10" s="1170"/>
      <c r="J10" s="1170"/>
      <c r="K10" s="1170"/>
      <c r="L10" s="6">
        <v>0.3</v>
      </c>
      <c r="M10" s="6">
        <v>0.5</v>
      </c>
      <c r="N10" s="1170"/>
      <c r="O10" s="1169"/>
      <c r="P10" s="435">
        <v>0.5</v>
      </c>
      <c r="Q10" s="1169"/>
    </row>
    <row r="11" spans="1:17" ht="18" customHeight="1">
      <c r="A11" s="364">
        <f>IF(OR($C$6="",$I$6="",$L$6=""),"",IF($B11="","",SUBTOTAL(3,$B$11:B11)))</f>
        <v>1</v>
      </c>
      <c r="B11" s="426" t="str">
        <f>IF(OR($C$6="",$I$6="",$L$6=""),"",IF(HKII!$B11="","",HKII!$B11))</f>
        <v>13D301Đ001</v>
      </c>
      <c r="C11" s="45" t="str">
        <f>IF(OR($C$6="",$I$6="",$L$6=""),"",IF(HKII!$C11="","",HKII!$C11))</f>
        <v>Lương Hoàng Thuận</v>
      </c>
      <c r="D11" s="427" t="str">
        <f>IF(OR($C$6="",$I$6="",$L$6=""),"",IF(HKII!$D11="","",HKII!$D11))</f>
        <v>An</v>
      </c>
      <c r="E11" s="741"/>
      <c r="F11" s="93">
        <v>5</v>
      </c>
      <c r="G11" s="93"/>
      <c r="H11" s="93">
        <v>7</v>
      </c>
      <c r="I11" s="93"/>
      <c r="J11" s="93"/>
      <c r="K11" s="93"/>
      <c r="L11" s="93">
        <v>5</v>
      </c>
      <c r="M11" s="93">
        <v>7.5</v>
      </c>
      <c r="N11" s="456">
        <f>IF($B11="","",IF(ISNUMBER($E11)=TRUE,$E11,IF(COUNT($F11:$M11)=0,"",IF(COUNT($F11:$K11)=0,ROUND(0.3*$L11+0.5*$M11,1),ROUND(0.2*(SUM($F11:$K11)/COUNT($F11:$K11))+0.3*$L11+0.5*$M11,1)))))</f>
        <v>6.5</v>
      </c>
      <c r="O11" s="454" t="str">
        <f t="shared" ref="O11:O74" si="0">IF($B11="","",IF($N11="","KXL",IF($N11&lt;4,"Kém",IF($N11&lt;5.5,"TB Yếu",IF($N11&lt;7,"T.Bình",IF($N11&lt;8.5,"Khá","Giỏi"))))))</f>
        <v>T.Bình</v>
      </c>
      <c r="P11" s="436" t="str">
        <f>IF(OR($B11="",$C$6&lt;&gt;HKII!$X$6,HKII!$Z11=""),"",HKII!$Z11)</f>
        <v/>
      </c>
      <c r="Q11" s="436" t="str">
        <f>IF(OR(ISNUMBER($E11)=TRUE,$B11="",$P11=""),"",IF(COUNT($F11:$M11)=0,"",IF($M11&gt;=$P11,$N11,IF(COUNT($F11:$K11)=0,ROUND(0.3*$L11+0.5*$P11,1),ROUND(0.2*(SUM($F11:$K11)/COUNT($F11:$K11))+0.3*$L11+0.5*$P11,1)))))</f>
        <v/>
      </c>
    </row>
    <row r="12" spans="1:17" ht="18" customHeight="1">
      <c r="A12" s="364">
        <f>IF(OR($C$6="",$I$6="",$L$6=""),"",IF(B12="","",SUBTOTAL(3,$B$11:B12)))</f>
        <v>2</v>
      </c>
      <c r="B12" s="426" t="str">
        <f>IF(OR($C$6="",$I$6="",$L$6=""),"",IF(HKII!$B12="","",HKII!$B12))</f>
        <v>13D301Đ004</v>
      </c>
      <c r="C12" s="45" t="str">
        <f>IF(OR($C$6="",$I$6="",$L$6=""),"",IF(HKII!$C12="","",HKII!$C12))</f>
        <v>Đặng Thế</v>
      </c>
      <c r="D12" s="427" t="str">
        <f>IF(OR($C$6="",$I$6="",$L$6=""),"",IF(HKII!$D12="","",HKII!$D12))</f>
        <v>Anh</v>
      </c>
      <c r="E12" s="743"/>
      <c r="F12" s="94">
        <v>6</v>
      </c>
      <c r="G12" s="94"/>
      <c r="H12" s="94">
        <v>5</v>
      </c>
      <c r="I12" s="94"/>
      <c r="J12" s="94"/>
      <c r="K12" s="94"/>
      <c r="L12" s="94">
        <v>8</v>
      </c>
      <c r="M12" s="94">
        <v>7.5</v>
      </c>
      <c r="N12" s="456">
        <f t="shared" ref="N12:N75" si="1">IF($B12="","",IF(ISNUMBER($E12)=TRUE,$E12,IF(COUNT($F12:$M12)=0,"",IF(COUNT($F12:$K12)=0,ROUND(0.3*$L12+0.5*$M12,1),ROUND(0.2*(SUM($F12:$K12)/COUNT($F12:$K12))+0.3*$L12+0.5*$M12,1)))))</f>
        <v>7.3</v>
      </c>
      <c r="O12" s="454" t="str">
        <f t="shared" si="0"/>
        <v>Khá</v>
      </c>
      <c r="P12" s="436" t="str">
        <f>IF(OR($B12="",$C$6&lt;&gt;HKII!$X$6,HKII!$Z12=""),"",HKII!$Z12)</f>
        <v/>
      </c>
      <c r="Q12" s="436" t="str">
        <f>IF(OR(ISNUMBER(E12)=TRUE,B12="",P12=""),"",IF(COUNT(F12:M12)=0,"",IF(M12&gt;=P12,N12,IF(COUNT(F12:K12)=0,ROUND(#REF!*0.1+0.2*L12+0.5*P12,1),ROUND(#REF!*0.1+0.2*(SUM(F12:K12)/COUNT(F12:K12))+0.2*L12+0.5*P12,1)))))</f>
        <v/>
      </c>
    </row>
    <row r="13" spans="1:17" ht="18" customHeight="1">
      <c r="A13" s="364">
        <f>IF(OR($C$6="",$I$6="",$L$6=""),"",IF(B13="","",SUBTOTAL(3,$B$11:B13)))</f>
        <v>3</v>
      </c>
      <c r="B13" s="426" t="str">
        <f>IF(OR($C$6="",$I$6="",$L$6=""),"",IF(HKII!$B13="","",HKII!$B13))</f>
        <v>13D301Đ149</v>
      </c>
      <c r="C13" s="45" t="str">
        <f>IF(OR($C$6="",$I$6="",$L$6=""),"",IF(HKII!$C13="","",HKII!$C13))</f>
        <v>Đỗ Huỳnh</v>
      </c>
      <c r="D13" s="427" t="str">
        <f>IF(OR($C$6="",$I$6="",$L$6=""),"",IF(HKII!$D13="","",HKII!$D13))</f>
        <v>Bảo</v>
      </c>
      <c r="E13" s="743"/>
      <c r="F13" s="94">
        <v>6</v>
      </c>
      <c r="G13" s="94"/>
      <c r="H13" s="94">
        <v>8</v>
      </c>
      <c r="I13" s="94"/>
      <c r="J13" s="94"/>
      <c r="K13" s="94"/>
      <c r="L13" s="94">
        <v>9</v>
      </c>
      <c r="M13" s="94">
        <v>6</v>
      </c>
      <c r="N13" s="456">
        <f t="shared" si="1"/>
        <v>7.1</v>
      </c>
      <c r="O13" s="454" t="str">
        <f t="shared" si="0"/>
        <v>Khá</v>
      </c>
      <c r="P13" s="436" t="str">
        <f>IF(OR($B13="",$C$6&lt;&gt;HKII!$X$6,HKII!$Z13=""),"",HKII!$Z13)</f>
        <v/>
      </c>
      <c r="Q13" s="436" t="str">
        <f>IF(OR(ISNUMBER(E13)=TRUE,B13="",P13=""),"",IF(COUNT(F13:M13)=0,"",IF(M13&gt;=P13,N13,IF(COUNT(F13:K13)=0,ROUND(#REF!*0.1+0.2*L13+0.5*P13,1),ROUND(#REF!*0.1+0.2*(SUM(F13:K13)/COUNT(F13:K13))+0.2*L13+0.5*P13,1)))))</f>
        <v/>
      </c>
    </row>
    <row r="14" spans="1:17" ht="18" customHeight="1">
      <c r="A14" s="364">
        <f>IF(OR($C$6="",$I$6="",$L$6=""),"",IF(B14="","",SUBTOTAL(3,$B$11:B14)))</f>
        <v>4</v>
      </c>
      <c r="B14" s="426" t="str">
        <f>IF(OR($C$6="",$I$6="",$L$6=""),"",IF(HKII!$B14="","",HKII!$B14))</f>
        <v>13D301Đ008</v>
      </c>
      <c r="C14" s="45" t="str">
        <f>IF(OR($C$6="",$I$6="",$L$6=""),"",IF(HKII!$C14="","",HKII!$C14))</f>
        <v>Trương Vũ</v>
      </c>
      <c r="D14" s="427" t="str">
        <f>IF(OR($C$6="",$I$6="",$L$6=""),"",IF(HKII!$D14="","",HKII!$D14))</f>
        <v>Bảo</v>
      </c>
      <c r="E14" s="743"/>
      <c r="F14" s="94">
        <v>6</v>
      </c>
      <c r="G14" s="94"/>
      <c r="H14" s="94">
        <v>9</v>
      </c>
      <c r="I14" s="94"/>
      <c r="J14" s="94"/>
      <c r="K14" s="94"/>
      <c r="L14" s="94">
        <v>9</v>
      </c>
      <c r="M14" s="94">
        <v>6</v>
      </c>
      <c r="N14" s="456">
        <f t="shared" si="1"/>
        <v>7.2</v>
      </c>
      <c r="O14" s="454" t="str">
        <f t="shared" si="0"/>
        <v>Khá</v>
      </c>
      <c r="P14" s="436" t="str">
        <f>IF(OR($B14="",$C$6&lt;&gt;HKII!$X$6,HKII!$Z14=""),"",HKII!$Z14)</f>
        <v/>
      </c>
      <c r="Q14" s="436" t="str">
        <f>IF(OR(ISNUMBER(E14)=TRUE,B14="",P14=""),"",IF(COUNT(F14:M14)=0,"",IF(M14&gt;=P14,N14,IF(COUNT(F14:K14)=0,ROUND(#REF!*0.1+0.2*L14+0.5*P14,1),ROUND(#REF!*0.1+0.2*(SUM(F14:K14)/COUNT(F14:K14))+0.2*L14+0.5*P14,1)))))</f>
        <v/>
      </c>
    </row>
    <row r="15" spans="1:17" ht="18" customHeight="1">
      <c r="A15" s="364">
        <f>IF(OR($C$6="",$I$6="",$L$6=""),"",IF(B15="","",SUBTOTAL(3,$B$11:B15)))</f>
        <v>5</v>
      </c>
      <c r="B15" s="426" t="str">
        <f>IF(OR($C$6="",$I$6="",$L$6=""),"",IF(HKII!$B15="","",HKII!$B15))</f>
        <v>13D301Đ009</v>
      </c>
      <c r="C15" s="45" t="str">
        <f>IF(OR($C$6="",$I$6="",$L$6=""),"",IF(HKII!$C15="","",HKII!$C15))</f>
        <v>Võ Thành</v>
      </c>
      <c r="D15" s="427" t="str">
        <f>IF(OR($C$6="",$I$6="",$L$6=""),"",IF(HKII!$D15="","",HKII!$D15))</f>
        <v>Bảo</v>
      </c>
      <c r="E15" s="743"/>
      <c r="F15" s="94">
        <v>7</v>
      </c>
      <c r="G15" s="94"/>
      <c r="H15" s="94">
        <v>6</v>
      </c>
      <c r="I15" s="94"/>
      <c r="J15" s="94"/>
      <c r="K15" s="94"/>
      <c r="L15" s="94">
        <v>8</v>
      </c>
      <c r="M15" s="94">
        <v>5</v>
      </c>
      <c r="N15" s="456">
        <f t="shared" si="1"/>
        <v>6.2</v>
      </c>
      <c r="O15" s="454" t="str">
        <f t="shared" si="0"/>
        <v>T.Bình</v>
      </c>
      <c r="P15" s="436" t="str">
        <f>IF(OR($B15="",$C$6&lt;&gt;HKII!$X$6,HKII!$Z15=""),"",HKII!$Z15)</f>
        <v/>
      </c>
      <c r="Q15" s="436" t="str">
        <f>IF(OR(ISNUMBER(E15)=TRUE,B15="",P15=""),"",IF(COUNT(F15:M15)=0,"",IF(M15&gt;=P15,N15,IF(COUNT(F15:K15)=0,ROUND(#REF!*0.1+0.2*L15+0.5*P15,1),ROUND(#REF!*0.1+0.2*(SUM(F15:K15)/COUNT(F15:K15))+0.2*L15+0.5*P15,1)))))</f>
        <v/>
      </c>
    </row>
    <row r="16" spans="1:17" ht="18" customHeight="1">
      <c r="A16" s="364">
        <f>IF(OR($C$6="",$I$6="",$L$6=""),"",IF(B16="","",SUBTOTAL(3,$B$11:B16)))</f>
        <v>6</v>
      </c>
      <c r="B16" s="426" t="str">
        <f>IF(OR($C$6="",$I$6="",$L$6=""),"",IF(HKII!$B16="","",HKII!$B16))</f>
        <v>13D301Đ013</v>
      </c>
      <c r="C16" s="45" t="str">
        <f>IF(OR($C$6="",$I$6="",$L$6=""),"",IF(HKII!$C16="","",HKII!$C16))</f>
        <v>Nguyễn Chí</v>
      </c>
      <c r="D16" s="427" t="str">
        <f>IF(OR($C$6="",$I$6="",$L$6=""),"",IF(HKII!$D16="","",HKII!$D16))</f>
        <v>Bình</v>
      </c>
      <c r="E16" s="743"/>
      <c r="F16" s="94">
        <v>7</v>
      </c>
      <c r="G16" s="94"/>
      <c r="H16" s="94">
        <v>7</v>
      </c>
      <c r="I16" s="94"/>
      <c r="J16" s="94"/>
      <c r="K16" s="94"/>
      <c r="L16" s="94">
        <v>7</v>
      </c>
      <c r="M16" s="94">
        <v>7</v>
      </c>
      <c r="N16" s="456">
        <f t="shared" si="1"/>
        <v>7</v>
      </c>
      <c r="O16" s="454" t="str">
        <f t="shared" si="0"/>
        <v>Khá</v>
      </c>
      <c r="P16" s="436" t="str">
        <f>IF(OR($B16="",$C$6&lt;&gt;HKII!$X$6,HKII!$Z16=""),"",HKII!$Z16)</f>
        <v/>
      </c>
      <c r="Q16" s="436" t="str">
        <f>IF(OR(ISNUMBER(E16)=TRUE,B16="",P16=""),"",IF(COUNT(F16:M16)=0,"",IF(M16&gt;=P16,N16,IF(COUNT(F16:K16)=0,ROUND(#REF!*0.1+0.2*L16+0.5*P16,1),ROUND(#REF!*0.1+0.2*(SUM(F16:K16)/COUNT(F16:K16))+0.2*L16+0.5*P16,1)))))</f>
        <v/>
      </c>
    </row>
    <row r="17" spans="1:17" ht="18" customHeight="1">
      <c r="A17" s="364">
        <f>IF(OR($C$6="",$I$6="",$L$6=""),"",IF(B17="","",SUBTOTAL(3,$B$11:B17)))</f>
        <v>7</v>
      </c>
      <c r="B17" s="426" t="str">
        <f>IF(OR($C$6="",$I$6="",$L$6=""),"",IF(HKII!$B17="","",HKII!$B17))</f>
        <v>13D301Đ016</v>
      </c>
      <c r="C17" s="45" t="str">
        <f>IF(OR($C$6="",$I$6="",$L$6=""),"",IF(HKII!$C17="","",HKII!$C17))</f>
        <v>Vũ Văn</v>
      </c>
      <c r="D17" s="427" t="str">
        <f>IF(OR($C$6="",$I$6="",$L$6=""),"",IF(HKII!$D17="","",HKII!$D17))</f>
        <v>Chiến</v>
      </c>
      <c r="E17" s="743"/>
      <c r="F17" s="94">
        <v>5</v>
      </c>
      <c r="G17" s="94"/>
      <c r="H17" s="94">
        <v>7</v>
      </c>
      <c r="I17" s="94"/>
      <c r="J17" s="94"/>
      <c r="K17" s="94"/>
      <c r="L17" s="94">
        <v>6</v>
      </c>
      <c r="M17" s="94">
        <v>4.8</v>
      </c>
      <c r="N17" s="456">
        <f t="shared" si="1"/>
        <v>5.4</v>
      </c>
      <c r="O17" s="454" t="str">
        <f t="shared" si="0"/>
        <v>TB Yếu</v>
      </c>
      <c r="P17" s="436" t="str">
        <f>IF(OR($B17="",$C$6&lt;&gt;HKII!$X$6,HKII!$Z17=""),"",HKII!$Z17)</f>
        <v/>
      </c>
      <c r="Q17" s="436" t="str">
        <f>IF(OR(ISNUMBER(E17)=TRUE,B17="",P17=""),"",IF(COUNT(F17:M17)=0,"",IF(M17&gt;=P17,N17,IF(COUNT(F17:K17)=0,ROUND(#REF!*0.1+0.2*L17+0.5*P17,1),ROUND(#REF!*0.1+0.2*(SUM(F17:K17)/COUNT(F17:K17))+0.2*L17+0.5*P17,1)))))</f>
        <v/>
      </c>
    </row>
    <row r="18" spans="1:17" ht="18" customHeight="1">
      <c r="A18" s="364">
        <f>IF(OR($C$6="",$I$6="",$L$6=""),"",IF(B18="","",SUBTOTAL(3,$B$11:B18)))</f>
        <v>8</v>
      </c>
      <c r="B18" s="426" t="str">
        <f>IF(OR($C$6="",$I$6="",$L$6=""),"",IF(HKII!$B18="","",HKII!$B18))</f>
        <v>13D301Đ193</v>
      </c>
      <c r="C18" s="45" t="str">
        <f>IF(OR($C$6="",$I$6="",$L$6=""),"",IF(HKII!$C18="","",HKII!$C18))</f>
        <v>Phạm Công</v>
      </c>
      <c r="D18" s="427" t="str">
        <f>IF(OR($C$6="",$I$6="",$L$6=""),"",IF(HKII!$D18="","",HKII!$D18))</f>
        <v>Chính</v>
      </c>
      <c r="E18" s="743"/>
      <c r="F18" s="94">
        <v>5</v>
      </c>
      <c r="G18" s="94"/>
      <c r="H18" s="94">
        <v>5</v>
      </c>
      <c r="I18" s="94"/>
      <c r="J18" s="94"/>
      <c r="K18" s="94"/>
      <c r="L18" s="94">
        <v>8</v>
      </c>
      <c r="M18" s="94">
        <v>3</v>
      </c>
      <c r="N18" s="456">
        <f t="shared" si="1"/>
        <v>4.9000000000000004</v>
      </c>
      <c r="O18" s="454" t="str">
        <f t="shared" si="0"/>
        <v>TB Yếu</v>
      </c>
      <c r="P18" s="436" t="str">
        <f>IF(OR($B18="",$C$6&lt;&gt;HKII!$X$6,HKII!$Z18=""),"",HKII!$Z18)</f>
        <v/>
      </c>
      <c r="Q18" s="436" t="str">
        <f>IF(OR(ISNUMBER(E18)=TRUE,B18="",P18=""),"",IF(COUNT(F18:M18)=0,"",IF(M18&gt;=P18,N18,IF(COUNT(F18:K18)=0,ROUND(#REF!*0.1+0.2*L18+0.5*P18,1),ROUND(#REF!*0.1+0.2*(SUM(F18:K18)/COUNT(F18:K18))+0.2*L18+0.5*P18,1)))))</f>
        <v/>
      </c>
    </row>
    <row r="19" spans="1:17" ht="18" customHeight="1">
      <c r="A19" s="364">
        <f>IF(OR($C$6="",$I$6="",$L$6=""),"",IF(B19="","",SUBTOTAL(3,$B$11:B19)))</f>
        <v>9</v>
      </c>
      <c r="B19" s="426" t="str">
        <f>IF(OR($C$6="",$I$6="",$L$6=""),"",IF(HKII!$B19="","",HKII!$B19))</f>
        <v>13D301Đ017</v>
      </c>
      <c r="C19" s="45" t="str">
        <f>IF(OR($C$6="",$I$6="",$L$6=""),"",IF(HKII!$C19="","",HKII!$C19))</f>
        <v>Trần Văn</v>
      </c>
      <c r="D19" s="427" t="str">
        <f>IF(OR($C$6="",$I$6="",$L$6=""),"",IF(HKII!$D19="","",HKII!$D19))</f>
        <v>Chinh</v>
      </c>
      <c r="E19" s="743"/>
      <c r="F19" s="94">
        <v>4</v>
      </c>
      <c r="G19" s="94"/>
      <c r="H19" s="94">
        <v>3</v>
      </c>
      <c r="I19" s="94"/>
      <c r="J19" s="94"/>
      <c r="K19" s="94"/>
      <c r="L19" s="94">
        <v>8</v>
      </c>
      <c r="M19" s="94">
        <v>5.8</v>
      </c>
      <c r="N19" s="456">
        <f t="shared" si="1"/>
        <v>6</v>
      </c>
      <c r="O19" s="454" t="str">
        <f t="shared" si="0"/>
        <v>T.Bình</v>
      </c>
      <c r="P19" s="436" t="str">
        <f>IF(OR($B19="",$C$6&lt;&gt;HKII!$X$6,HKII!$Z19=""),"",HKII!$Z19)</f>
        <v/>
      </c>
      <c r="Q19" s="436" t="str">
        <f>IF(OR(ISNUMBER(E19)=TRUE,B19="",P19=""),"",IF(COUNT(F19:M19)=0,"",IF(M19&gt;=P19,N19,IF(COUNT(F19:K19)=0,ROUND(#REF!*0.1+0.2*L19+0.5*P19,1),ROUND(#REF!*0.1+0.2*(SUM(F19:K19)/COUNT(F19:K19))+0.2*L19+0.5*P19,1)))))</f>
        <v/>
      </c>
    </row>
    <row r="20" spans="1:17" ht="18" customHeight="1">
      <c r="A20" s="364">
        <f>IF(OR($C$6="",$I$6="",$L$6=""),"",IF(B20="","",SUBTOTAL(3,$B$11:B20)))</f>
        <v>10</v>
      </c>
      <c r="B20" s="426" t="str">
        <f>IF(OR($C$6="",$I$6="",$L$6=""),"",IF(HKII!$B20="","",HKII!$B20))</f>
        <v>13D301Đ020</v>
      </c>
      <c r="C20" s="45" t="str">
        <f>IF(OR($C$6="",$I$6="",$L$6=""),"",IF(HKII!$C20="","",HKII!$C20))</f>
        <v>Trịnh Lê</v>
      </c>
      <c r="D20" s="427" t="str">
        <f>IF(OR($C$6="",$I$6="",$L$6=""),"",IF(HKII!$D20="","",HKII!$D20))</f>
        <v>Cung</v>
      </c>
      <c r="E20" s="743"/>
      <c r="F20" s="94">
        <v>7</v>
      </c>
      <c r="G20" s="94"/>
      <c r="H20" s="94">
        <v>9</v>
      </c>
      <c r="I20" s="94"/>
      <c r="J20" s="94"/>
      <c r="K20" s="94"/>
      <c r="L20" s="94">
        <v>8</v>
      </c>
      <c r="M20" s="94">
        <v>5.5</v>
      </c>
      <c r="N20" s="456">
        <f t="shared" si="1"/>
        <v>6.8</v>
      </c>
      <c r="O20" s="454" t="str">
        <f t="shared" si="0"/>
        <v>T.Bình</v>
      </c>
      <c r="P20" s="436" t="str">
        <f>IF(OR($B20="",$C$6&lt;&gt;HKII!$X$6,HKII!$Z20=""),"",HKII!$Z20)</f>
        <v/>
      </c>
      <c r="Q20" s="436" t="str">
        <f>IF(OR(ISNUMBER(E20)=TRUE,B20="",P20=""),"",IF(COUNT(F20:M20)=0,"",IF(M20&gt;=P20,N20,IF(COUNT(F20:K20)=0,ROUND(#REF!*0.1+0.2*L20+0.5*P20,1),ROUND(#REF!*0.1+0.2*(SUM(F20:K20)/COUNT(F20:K20))+0.2*L20+0.5*P20,1)))))</f>
        <v/>
      </c>
    </row>
    <row r="21" spans="1:17" ht="18" customHeight="1">
      <c r="A21" s="364">
        <f>IF(OR($C$6="",$I$6="",$L$6=""),"",IF(B21="","",SUBTOTAL(3,$B$11:B21)))</f>
        <v>11</v>
      </c>
      <c r="B21" s="426" t="str">
        <f>IF(OR($C$6="",$I$6="",$L$6=""),"",IF(HKII!$B21="","",HKII!$B21))</f>
        <v>13D301Đ021</v>
      </c>
      <c r="C21" s="45" t="str">
        <f>IF(OR($C$6="",$I$6="",$L$6=""),"",IF(HKII!$C21="","",HKII!$C21))</f>
        <v>Nguyễn Chí</v>
      </c>
      <c r="D21" s="427" t="str">
        <f>IF(OR($C$6="",$I$6="",$L$6=""),"",IF(HKII!$D21="","",HKII!$D21))</f>
        <v>Cường</v>
      </c>
      <c r="E21" s="743"/>
      <c r="F21" s="94">
        <v>6</v>
      </c>
      <c r="G21" s="94"/>
      <c r="H21" s="94">
        <v>7</v>
      </c>
      <c r="I21" s="94"/>
      <c r="J21" s="94"/>
      <c r="K21" s="94"/>
      <c r="L21" s="94">
        <v>8</v>
      </c>
      <c r="M21" s="94">
        <v>6</v>
      </c>
      <c r="N21" s="456">
        <f t="shared" si="1"/>
        <v>6.7</v>
      </c>
      <c r="O21" s="454" t="str">
        <f t="shared" si="0"/>
        <v>T.Bình</v>
      </c>
      <c r="P21" s="436" t="str">
        <f>IF(OR($B21="",$C$6&lt;&gt;HKII!$X$6,HKII!$Z21=""),"",HKII!$Z21)</f>
        <v/>
      </c>
      <c r="Q21" s="436" t="str">
        <f>IF(OR(ISNUMBER(E21)=TRUE,B21="",P21=""),"",IF(COUNT(F21:M21)=0,"",IF(M21&gt;=P21,N21,IF(COUNT(F21:K21)=0,ROUND(#REF!*0.1+0.2*L21+0.5*P21,1),ROUND(#REF!*0.1+0.2*(SUM(F21:K21)/COUNT(F21:K21))+0.2*L21+0.5*P21,1)))))</f>
        <v/>
      </c>
    </row>
    <row r="22" spans="1:17" ht="18" customHeight="1">
      <c r="A22" s="364">
        <f>IF(OR($C$6="",$I$6="",$L$6=""),"",IF(B22="","",SUBTOTAL(3,$B$11:B22)))</f>
        <v>12</v>
      </c>
      <c r="B22" s="426" t="str">
        <f>IF(OR($C$6="",$I$6="",$L$6=""),"",IF(HKII!$B22="","",HKII!$B22))</f>
        <v>13D301Đ024</v>
      </c>
      <c r="C22" s="45" t="str">
        <f>IF(OR($C$6="",$I$6="",$L$6=""),"",IF(HKII!$C22="","",HKII!$C22))</f>
        <v xml:space="preserve">Trương Công </v>
      </c>
      <c r="D22" s="427" t="str">
        <f>IF(OR($C$6="",$I$6="",$L$6=""),"",IF(HKII!$D22="","",HKII!$D22))</f>
        <v>Duẩn</v>
      </c>
      <c r="E22" s="743"/>
      <c r="F22" s="94">
        <v>6</v>
      </c>
      <c r="G22" s="94"/>
      <c r="H22" s="94">
        <v>9</v>
      </c>
      <c r="I22" s="94"/>
      <c r="J22" s="94"/>
      <c r="K22" s="94"/>
      <c r="L22" s="94">
        <v>5</v>
      </c>
      <c r="M22" s="94">
        <v>6.3</v>
      </c>
      <c r="N22" s="456">
        <f t="shared" si="1"/>
        <v>6.2</v>
      </c>
      <c r="O22" s="454" t="str">
        <f t="shared" si="0"/>
        <v>T.Bình</v>
      </c>
      <c r="P22" s="436" t="str">
        <f>IF(OR($B22="",$C$6&lt;&gt;HKII!$X$6,HKII!$Z22=""),"",HKII!$Z22)</f>
        <v/>
      </c>
      <c r="Q22" s="436" t="str">
        <f>IF(OR(ISNUMBER(E22)=TRUE,B22="",P22=""),"",IF(COUNT(F22:M22)=0,"",IF(M22&gt;=P22,N22,IF(COUNT(F22:K22)=0,ROUND(#REF!*0.1+0.2*L22+0.5*P22,1),ROUND(#REF!*0.1+0.2*(SUM(F22:K22)/COUNT(F22:K22))+0.2*L22+0.5*P22,1)))))</f>
        <v/>
      </c>
    </row>
    <row r="23" spans="1:17" ht="18" customHeight="1">
      <c r="A23" s="364">
        <f>IF(OR($C$6="",$I$6="",$L$6=""),"",IF(B23="","",SUBTOTAL(3,$B$11:B23)))</f>
        <v>13</v>
      </c>
      <c r="B23" s="426" t="str">
        <f>IF(OR($C$6="",$I$6="",$L$6=""),"",IF(HKII!$B23="","",HKII!$B23))</f>
        <v>13D301Đ025</v>
      </c>
      <c r="C23" s="45" t="str">
        <f>IF(OR($C$6="",$I$6="",$L$6=""),"",IF(HKII!$C23="","",HKII!$C23))</f>
        <v>Nguyễn Ngọc</v>
      </c>
      <c r="D23" s="427" t="str">
        <f>IF(OR($C$6="",$I$6="",$L$6=""),"",IF(HKII!$D23="","",HKII!$D23))</f>
        <v>Dũng</v>
      </c>
      <c r="E23" s="743"/>
      <c r="F23" s="94">
        <v>5</v>
      </c>
      <c r="G23" s="94"/>
      <c r="H23" s="94">
        <v>4</v>
      </c>
      <c r="I23" s="94"/>
      <c r="J23" s="94"/>
      <c r="K23" s="94"/>
      <c r="L23" s="94">
        <v>9</v>
      </c>
      <c r="M23" s="94">
        <v>7.5</v>
      </c>
      <c r="N23" s="456">
        <f t="shared" si="1"/>
        <v>7.4</v>
      </c>
      <c r="O23" s="454" t="str">
        <f t="shared" si="0"/>
        <v>Khá</v>
      </c>
      <c r="P23" s="436" t="str">
        <f>IF(OR($B23="",$C$6&lt;&gt;HKII!$X$6,HKII!$Z23=""),"",HKII!$Z23)</f>
        <v/>
      </c>
      <c r="Q23" s="436" t="str">
        <f>IF(OR(ISNUMBER(E23)=TRUE,B23="",P23=""),"",IF(COUNT(F23:M23)=0,"",IF(M23&gt;=P23,N23,IF(COUNT(F23:K23)=0,ROUND(#REF!*0.1+0.2*L23+0.5*P23,1),ROUND(#REF!*0.1+0.2*(SUM(F23:K23)/COUNT(F23:K23))+0.2*L23+0.5*P23,1)))))</f>
        <v/>
      </c>
    </row>
    <row r="24" spans="1:17" ht="18" customHeight="1">
      <c r="A24" s="364">
        <f>IF(OR($C$6="",$I$6="",$L$6=""),"",IF(B24="","",SUBTOTAL(3,$B$11:B24)))</f>
        <v>14</v>
      </c>
      <c r="B24" s="426" t="str">
        <f>IF(OR($C$6="",$I$6="",$L$6=""),"",IF(HKII!$B24="","",HKII!$B24))</f>
        <v>13D301Đ192</v>
      </c>
      <c r="C24" s="45" t="str">
        <f>IF(OR($C$6="",$I$6="",$L$6=""),"",IF(HKII!$C24="","",HKII!$C24))</f>
        <v>Cao Trùng</v>
      </c>
      <c r="D24" s="427" t="str">
        <f>IF(OR($C$6="",$I$6="",$L$6=""),"",IF(HKII!$D24="","",HKII!$D24))</f>
        <v>Dương</v>
      </c>
      <c r="E24" s="743"/>
      <c r="F24" s="94">
        <v>9</v>
      </c>
      <c r="G24" s="94"/>
      <c r="H24" s="94">
        <v>7</v>
      </c>
      <c r="I24" s="94"/>
      <c r="J24" s="94"/>
      <c r="K24" s="94"/>
      <c r="L24" s="94">
        <v>9</v>
      </c>
      <c r="M24" s="94">
        <v>9</v>
      </c>
      <c r="N24" s="456">
        <f t="shared" si="1"/>
        <v>8.8000000000000007</v>
      </c>
      <c r="O24" s="454" t="str">
        <f t="shared" si="0"/>
        <v>Giỏi</v>
      </c>
      <c r="P24" s="436" t="str">
        <f>IF(OR($B24="",$C$6&lt;&gt;HKII!$X$6,HKII!$Z24=""),"",HKII!$Z24)</f>
        <v/>
      </c>
      <c r="Q24" s="436" t="str">
        <f>IF(OR(ISNUMBER(E24)=TRUE,B24="",P24=""),"",IF(COUNT(F24:M24)=0,"",IF(M24&gt;=P24,N24,IF(COUNT(F24:K24)=0,ROUND(#REF!*0.1+0.2*L24+0.5*P24,1),ROUND(#REF!*0.1+0.2*(SUM(F24:K24)/COUNT(F24:K24))+0.2*L24+0.5*P24,1)))))</f>
        <v/>
      </c>
    </row>
    <row r="25" spans="1:17" ht="18" customHeight="1">
      <c r="A25" s="364">
        <f>IF(OR($C$6="",$I$6="",$L$6=""),"",IF(B25="","",SUBTOTAL(3,$B$11:B25)))</f>
        <v>15</v>
      </c>
      <c r="B25" s="426" t="str">
        <f>IF(OR($C$6="",$I$6="",$L$6=""),"",IF(HKII!$B25="","",HKII!$B25))</f>
        <v>13D301Đ028</v>
      </c>
      <c r="C25" s="45" t="str">
        <f>IF(OR($C$6="",$I$6="",$L$6=""),"",IF(HKII!$C25="","",HKII!$C25))</f>
        <v>Hoàng Văn</v>
      </c>
      <c r="D25" s="427" t="str">
        <f>IF(OR($C$6="",$I$6="",$L$6=""),"",IF(HKII!$D25="","",HKII!$D25))</f>
        <v>Duy</v>
      </c>
      <c r="E25" s="743"/>
      <c r="F25" s="94">
        <v>6</v>
      </c>
      <c r="G25" s="94"/>
      <c r="H25" s="94">
        <v>4</v>
      </c>
      <c r="I25" s="94"/>
      <c r="J25" s="94"/>
      <c r="K25" s="94"/>
      <c r="L25" s="94">
        <v>5</v>
      </c>
      <c r="M25" s="94">
        <v>6.5</v>
      </c>
      <c r="N25" s="456">
        <f t="shared" si="1"/>
        <v>5.8</v>
      </c>
      <c r="O25" s="454" t="str">
        <f t="shared" si="0"/>
        <v>T.Bình</v>
      </c>
      <c r="P25" s="436" t="str">
        <f>IF(OR($B25="",$C$6&lt;&gt;HKII!$X$6,HKII!$Z25=""),"",HKII!$Z25)</f>
        <v/>
      </c>
      <c r="Q25" s="436" t="str">
        <f>IF(OR(ISNUMBER(E25)=TRUE,B25="",P25=""),"",IF(COUNT(F25:M25)=0,"",IF(M25&gt;=P25,N25,IF(COUNT(F25:K25)=0,ROUND(#REF!*0.1+0.2*L25+0.5*P25,1),ROUND(#REF!*0.1+0.2*(SUM(F25:K25)/COUNT(F25:K25))+0.2*L25+0.5*P25,1)))))</f>
        <v/>
      </c>
    </row>
    <row r="26" spans="1:17" ht="18" customHeight="1">
      <c r="A26" s="364">
        <f>IF(OR($C$6="",$I$6="",$L$6=""),"",IF(B26="","",SUBTOTAL(3,$B$11:B26)))</f>
        <v>16</v>
      </c>
      <c r="B26" s="426" t="str">
        <f>IF(OR($C$6="",$I$6="",$L$6=""),"",IF(HKII!$B26="","",HKII!$B26))</f>
        <v>13D301Đ181</v>
      </c>
      <c r="C26" s="45" t="str">
        <f>IF(OR($C$6="",$I$6="",$L$6=""),"",IF(HKII!$C26="","",HKII!$C26))</f>
        <v>Lâm Văn</v>
      </c>
      <c r="D26" s="427" t="str">
        <f>IF(OR($C$6="",$I$6="",$L$6=""),"",IF(HKII!$D26="","",HKII!$D26))</f>
        <v>Duy</v>
      </c>
      <c r="E26" s="743"/>
      <c r="F26" s="94">
        <v>8</v>
      </c>
      <c r="G26" s="94"/>
      <c r="H26" s="94">
        <v>5</v>
      </c>
      <c r="I26" s="94"/>
      <c r="J26" s="94"/>
      <c r="K26" s="94"/>
      <c r="L26" s="94">
        <v>9</v>
      </c>
      <c r="M26" s="94">
        <v>3.3</v>
      </c>
      <c r="N26" s="456">
        <f t="shared" si="1"/>
        <v>5.7</v>
      </c>
      <c r="O26" s="454" t="str">
        <f t="shared" si="0"/>
        <v>T.Bình</v>
      </c>
      <c r="P26" s="436" t="str">
        <f>IF(OR($B26="",$C$6&lt;&gt;HKII!$X$6,HKII!$Z26=""),"",HKII!$Z26)</f>
        <v/>
      </c>
      <c r="Q26" s="436" t="str">
        <f>IF(OR(ISNUMBER(E26)=TRUE,B26="",P26=""),"",IF(COUNT(F26:M26)=0,"",IF(M26&gt;=P26,N26,IF(COUNT(F26:K26)=0,ROUND(#REF!*0.1+0.2*L26+0.5*P26,1),ROUND(#REF!*0.1+0.2*(SUM(F26:K26)/COUNT(F26:K26))+0.2*L26+0.5*P26,1)))))</f>
        <v/>
      </c>
    </row>
    <row r="27" spans="1:17" ht="18" customHeight="1">
      <c r="A27" s="364">
        <f>IF(OR($C$6="",$I$6="",$L$6=""),"",IF(B27="","",SUBTOTAL(3,$B$11:B27)))</f>
        <v>17</v>
      </c>
      <c r="B27" s="426" t="str">
        <f>IF(OR($C$6="",$I$6="",$L$6=""),"",IF(HKII!$B27="","",HKII!$B27))</f>
        <v>13D301Đ033</v>
      </c>
      <c r="C27" s="45" t="str">
        <f>IF(OR($C$6="",$I$6="",$L$6=""),"",IF(HKII!$C27="","",HKII!$C27))</f>
        <v xml:space="preserve">Trương Văn </v>
      </c>
      <c r="D27" s="427" t="str">
        <f>IF(OR($C$6="",$I$6="",$L$6=""),"",IF(HKII!$D27="","",HKII!$D27))</f>
        <v>Đạt</v>
      </c>
      <c r="E27" s="743"/>
      <c r="F27" s="94">
        <v>7</v>
      </c>
      <c r="G27" s="94"/>
      <c r="H27" s="94">
        <v>8</v>
      </c>
      <c r="I27" s="94"/>
      <c r="J27" s="94"/>
      <c r="K27" s="94"/>
      <c r="L27" s="94">
        <v>7</v>
      </c>
      <c r="M27" s="94">
        <v>5.5</v>
      </c>
      <c r="N27" s="456">
        <f t="shared" si="1"/>
        <v>6.4</v>
      </c>
      <c r="O27" s="454" t="str">
        <f t="shared" si="0"/>
        <v>T.Bình</v>
      </c>
      <c r="P27" s="436" t="str">
        <f>IF(OR($B27="",$C$6&lt;&gt;HKII!$X$6,HKII!$Z27=""),"",HKII!$Z27)</f>
        <v/>
      </c>
      <c r="Q27" s="436" t="str">
        <f>IF(OR(ISNUMBER(E27)=TRUE,B27="",P27=""),"",IF(COUNT(F27:M27)=0,"",IF(M27&gt;=P27,N27,IF(COUNT(F27:K27)=0,ROUND(#REF!*0.1+0.2*L27+0.5*P27,1),ROUND(#REF!*0.1+0.2*(SUM(F27:K27)/COUNT(F27:K27))+0.2*L27+0.5*P27,1)))))</f>
        <v/>
      </c>
    </row>
    <row r="28" spans="1:17" ht="18" customHeight="1">
      <c r="A28" s="364">
        <f>IF(OR($C$6="",$I$6="",$L$6=""),"",IF(B28="","",SUBTOTAL(3,$B$11:B28)))</f>
        <v>18</v>
      </c>
      <c r="B28" s="426" t="str">
        <f>IF(OR($C$6="",$I$6="",$L$6=""),"",IF(HKII!$B28="","",HKII!$B28))</f>
        <v>13D301Đ037</v>
      </c>
      <c r="C28" s="45" t="str">
        <f>IF(OR($C$6="",$I$6="",$L$6=""),"",IF(HKII!$C28="","",HKII!$C28))</f>
        <v>Nguyễn Thành</v>
      </c>
      <c r="D28" s="427" t="str">
        <f>IF(OR($C$6="",$I$6="",$L$6=""),"",IF(HKII!$D28="","",HKII!$D28))</f>
        <v>Đông</v>
      </c>
      <c r="E28" s="743"/>
      <c r="F28" s="94">
        <v>8</v>
      </c>
      <c r="G28" s="94"/>
      <c r="H28" s="94">
        <v>6</v>
      </c>
      <c r="I28" s="94"/>
      <c r="J28" s="94"/>
      <c r="K28" s="94"/>
      <c r="L28" s="94">
        <v>6</v>
      </c>
      <c r="M28" s="94">
        <v>6</v>
      </c>
      <c r="N28" s="456">
        <f t="shared" si="1"/>
        <v>6.2</v>
      </c>
      <c r="O28" s="454" t="str">
        <f t="shared" si="0"/>
        <v>T.Bình</v>
      </c>
      <c r="P28" s="436" t="str">
        <f>IF(OR($B28="",$C$6&lt;&gt;HKII!$X$6,HKII!$Z28=""),"",HKII!$Z28)</f>
        <v/>
      </c>
      <c r="Q28" s="436" t="str">
        <f>IF(OR(ISNUMBER(E28)=TRUE,B28="",P28=""),"",IF(COUNT(F28:M28)=0,"",IF(M28&gt;=P28,N28,IF(COUNT(F28:K28)=0,ROUND(#REF!*0.1+0.2*L28+0.5*P28,1),ROUND(#REF!*0.1+0.2*(SUM(F28:K28)/COUNT(F28:K28))+0.2*L28+0.5*P28,1)))))</f>
        <v/>
      </c>
    </row>
    <row r="29" spans="1:17" ht="18" customHeight="1">
      <c r="A29" s="364">
        <f>IF(OR($C$6="",$I$6="",$L$6=""),"",IF(B29="","",SUBTOTAL(3,$B$11:B29)))</f>
        <v>19</v>
      </c>
      <c r="B29" s="426" t="str">
        <f>IF(OR($C$6="",$I$6="",$L$6=""),"",IF(HKII!$B29="","",HKII!$B29))</f>
        <v>13D301Đ191</v>
      </c>
      <c r="C29" s="45" t="str">
        <f>IF(OR($C$6="",$I$6="",$L$6=""),"",IF(HKII!$C29="","",HKII!$C29))</f>
        <v>Nguyễn Hiền</v>
      </c>
      <c r="D29" s="427" t="str">
        <f>IF(OR($C$6="",$I$6="",$L$6=""),"",IF(HKII!$D29="","",HKII!$D29))</f>
        <v>Đức</v>
      </c>
      <c r="E29" s="743"/>
      <c r="F29" s="94">
        <v>7</v>
      </c>
      <c r="G29" s="94"/>
      <c r="H29" s="94">
        <v>8</v>
      </c>
      <c r="I29" s="94"/>
      <c r="J29" s="94"/>
      <c r="K29" s="94"/>
      <c r="L29" s="94">
        <v>9</v>
      </c>
      <c r="M29" s="94">
        <v>4.8</v>
      </c>
      <c r="N29" s="456">
        <f t="shared" si="1"/>
        <v>6.6</v>
      </c>
      <c r="O29" s="454" t="str">
        <f t="shared" si="0"/>
        <v>T.Bình</v>
      </c>
      <c r="P29" s="436" t="str">
        <f>IF(OR($B29="",$C$6&lt;&gt;HKII!$X$6,HKII!$Z29=""),"",HKII!$Z29)</f>
        <v/>
      </c>
      <c r="Q29" s="436" t="str">
        <f>IF(OR(ISNUMBER(E29)=TRUE,B29="",P29=""),"",IF(COUNT(F29:M29)=0,"",IF(M29&gt;=P29,N29,IF(COUNT(F29:K29)=0,ROUND(#REF!*0.1+0.2*L29+0.5*P29,1),ROUND(#REF!*0.1+0.2*(SUM(F29:K29)/COUNT(F29:K29))+0.2*L29+0.5*P29,1)))))</f>
        <v/>
      </c>
    </row>
    <row r="30" spans="1:17" ht="18" customHeight="1">
      <c r="A30" s="364">
        <f>IF(OR($C$6="",$I$6="",$L$6=""),"",IF(B30="","",SUBTOTAL(3,$B$11:B30)))</f>
        <v>20</v>
      </c>
      <c r="B30" s="426" t="str">
        <f>IF(OR($C$6="",$I$6="",$L$6=""),"",IF(HKII!$B30="","",HKII!$B30))</f>
        <v>13D301Đ040</v>
      </c>
      <c r="C30" s="45" t="str">
        <f>IF(OR($C$6="",$I$6="",$L$6=""),"",IF(HKII!$C30="","",HKII!$C30))</f>
        <v>Nguyễn Văn</v>
      </c>
      <c r="D30" s="427" t="str">
        <f>IF(OR($C$6="",$I$6="",$L$6=""),"",IF(HKII!$D30="","",HKII!$D30))</f>
        <v>Đức</v>
      </c>
      <c r="E30" s="743"/>
      <c r="F30" s="94">
        <v>8</v>
      </c>
      <c r="G30" s="94"/>
      <c r="H30" s="94">
        <v>8</v>
      </c>
      <c r="I30" s="94"/>
      <c r="J30" s="94"/>
      <c r="K30" s="94"/>
      <c r="L30" s="94">
        <v>8</v>
      </c>
      <c r="M30" s="94">
        <v>4.8</v>
      </c>
      <c r="N30" s="456">
        <f t="shared" si="1"/>
        <v>6.4</v>
      </c>
      <c r="O30" s="454" t="str">
        <f t="shared" si="0"/>
        <v>T.Bình</v>
      </c>
      <c r="P30" s="436" t="str">
        <f>IF(OR($B30="",$C$6&lt;&gt;HKII!$X$6,HKII!$Z30=""),"",HKII!$Z30)</f>
        <v/>
      </c>
      <c r="Q30" s="436" t="str">
        <f>IF(OR(ISNUMBER(E30)=TRUE,B30="",P30=""),"",IF(COUNT(F30:M30)=0,"",IF(M30&gt;=P30,N30,IF(COUNT(F30:K30)=0,ROUND(#REF!*0.1+0.2*L30+0.5*P30,1),ROUND(#REF!*0.1+0.2*(SUM(F30:K30)/COUNT(F30:K30))+0.2*L30+0.5*P30,1)))))</f>
        <v/>
      </c>
    </row>
    <row r="31" spans="1:17" ht="18" customHeight="1">
      <c r="A31" s="364">
        <f>IF(OR($C$6="",$I$6="",$L$6=""),"",IF(B31="","",SUBTOTAL(3,$B$11:B31)))</f>
        <v>21</v>
      </c>
      <c r="B31" s="426" t="str">
        <f>IF(OR($C$6="",$I$6="",$L$6=""),"",IF(HKII!$B31="","",HKII!$B31))</f>
        <v>13D301Đ041</v>
      </c>
      <c r="C31" s="45" t="str">
        <f>IF(OR($C$6="",$I$6="",$L$6=""),"",IF(HKII!$C31="","",HKII!$C31))</f>
        <v>Lê Hoàng</v>
      </c>
      <c r="D31" s="427" t="str">
        <f>IF(OR($C$6="",$I$6="",$L$6=""),"",IF(HKII!$D31="","",HKII!$D31))</f>
        <v>Giang</v>
      </c>
      <c r="E31" s="743"/>
      <c r="F31" s="94">
        <v>8</v>
      </c>
      <c r="G31" s="94"/>
      <c r="H31" s="94">
        <v>8</v>
      </c>
      <c r="I31" s="94"/>
      <c r="J31" s="94"/>
      <c r="K31" s="94"/>
      <c r="L31" s="94">
        <v>8</v>
      </c>
      <c r="M31" s="94">
        <v>6.3</v>
      </c>
      <c r="N31" s="456">
        <f t="shared" si="1"/>
        <v>7.2</v>
      </c>
      <c r="O31" s="454" t="str">
        <f t="shared" si="0"/>
        <v>Khá</v>
      </c>
      <c r="P31" s="436" t="str">
        <f>IF(OR($B31="",$C$6&lt;&gt;HKII!$X$6,HKII!$Z31=""),"",HKII!$Z31)</f>
        <v/>
      </c>
      <c r="Q31" s="436" t="str">
        <f>IF(OR(ISNUMBER(E31)=TRUE,B31="",P31=""),"",IF(COUNT(F31:M31)=0,"",IF(M31&gt;=P31,N31,IF(COUNT(F31:K31)=0,ROUND(#REF!*0.1+0.2*L31+0.5*P31,1),ROUND(#REF!*0.1+0.2*(SUM(F31:K31)/COUNT(F31:K31))+0.2*L31+0.5*P31,1)))))</f>
        <v/>
      </c>
    </row>
    <row r="32" spans="1:17" ht="18" customHeight="1">
      <c r="A32" s="364">
        <f>IF(OR($C$6="",$I$6="",$L$6=""),"",IF(B32="","",SUBTOTAL(3,$B$11:B32)))</f>
        <v>22</v>
      </c>
      <c r="B32" s="426" t="str">
        <f>IF(OR($C$6="",$I$6="",$L$6=""),"",IF(HKII!$B32="","",HKII!$B32))</f>
        <v>13D301Đ045</v>
      </c>
      <c r="C32" s="45" t="str">
        <f>IF(OR($C$6="",$I$6="",$L$6=""),"",IF(HKII!$C32="","",HKII!$C32))</f>
        <v>Lê Công</v>
      </c>
      <c r="D32" s="427" t="str">
        <f>IF(OR($C$6="",$I$6="",$L$6=""),"",IF(HKII!$D32="","",HKII!$D32))</f>
        <v>Hậu</v>
      </c>
      <c r="E32" s="743"/>
      <c r="F32" s="94">
        <v>4</v>
      </c>
      <c r="G32" s="94"/>
      <c r="H32" s="94">
        <v>8</v>
      </c>
      <c r="I32" s="94"/>
      <c r="J32" s="94"/>
      <c r="K32" s="94"/>
      <c r="L32" s="94">
        <v>9</v>
      </c>
      <c r="M32" s="94">
        <v>6.3</v>
      </c>
      <c r="N32" s="456">
        <f t="shared" si="1"/>
        <v>7.1</v>
      </c>
      <c r="O32" s="454" t="str">
        <f t="shared" si="0"/>
        <v>Khá</v>
      </c>
      <c r="P32" s="436" t="str">
        <f>IF(OR($B32="",$C$6&lt;&gt;HKII!$X$6,HKII!$Z32=""),"",HKII!$Z32)</f>
        <v/>
      </c>
      <c r="Q32" s="436" t="str">
        <f>IF(OR(ISNUMBER(E32)=TRUE,B32="",P32=""),"",IF(COUNT(F32:M32)=0,"",IF(M32&gt;=P32,N32,IF(COUNT(F32:K32)=0,ROUND(#REF!*0.1+0.2*L32+0.5*P32,1),ROUND(#REF!*0.1+0.2*(SUM(F32:K32)/COUNT(F32:K32))+0.2*L32+0.5*P32,1)))))</f>
        <v/>
      </c>
    </row>
    <row r="33" spans="1:17" ht="18" customHeight="1">
      <c r="A33" s="364">
        <f>IF(OR($C$6="",$I$6="",$L$6=""),"",IF(B33="","",SUBTOTAL(3,$B$11:B33)))</f>
        <v>23</v>
      </c>
      <c r="B33" s="426" t="str">
        <f>IF(OR($C$6="",$I$6="",$L$6=""),"",IF(HKII!$B33="","",HKII!$B33))</f>
        <v>13D301Đ048</v>
      </c>
      <c r="C33" s="45" t="str">
        <f>IF(OR($C$6="",$I$6="",$L$6=""),"",IF(HKII!$C33="","",HKII!$C33))</f>
        <v>Hồ Văn</v>
      </c>
      <c r="D33" s="427" t="str">
        <f>IF(OR($C$6="",$I$6="",$L$6=""),"",IF(HKII!$D33="","",HKII!$D33))</f>
        <v>Hiệp</v>
      </c>
      <c r="E33" s="743"/>
      <c r="F33" s="94">
        <v>6</v>
      </c>
      <c r="G33" s="94"/>
      <c r="H33" s="94">
        <v>7</v>
      </c>
      <c r="I33" s="94"/>
      <c r="J33" s="94"/>
      <c r="K33" s="94"/>
      <c r="L33" s="94">
        <v>9</v>
      </c>
      <c r="M33" s="94">
        <v>3.5</v>
      </c>
      <c r="N33" s="456">
        <f t="shared" si="1"/>
        <v>5.8</v>
      </c>
      <c r="O33" s="454" t="str">
        <f t="shared" si="0"/>
        <v>T.Bình</v>
      </c>
      <c r="P33" s="436" t="str">
        <f>IF(OR($B33="",$C$6&lt;&gt;HKII!$X$6,HKII!$Z33=""),"",HKII!$Z33)</f>
        <v/>
      </c>
      <c r="Q33" s="436" t="str">
        <f>IF(OR(ISNUMBER(E33)=TRUE,B33="",P33=""),"",IF(COUNT(F33:M33)=0,"",IF(M33&gt;=P33,N33,IF(COUNT(F33:K33)=0,ROUND(#REF!*0.1+0.2*L33+0.5*P33,1),ROUND(#REF!*0.1+0.2*(SUM(F33:K33)/COUNT(F33:K33))+0.2*L33+0.5*P33,1)))))</f>
        <v/>
      </c>
    </row>
    <row r="34" spans="1:17" ht="18" customHeight="1">
      <c r="A34" s="364">
        <f>IF(OR($C$6="",$I$6="",$L$6=""),"",IF(B34="","",SUBTOTAL(3,$B$11:B34)))</f>
        <v>24</v>
      </c>
      <c r="B34" s="426" t="str">
        <f>IF(OR($C$6="",$I$6="",$L$6=""),"",IF(HKII!$B34="","",HKII!$B34))</f>
        <v>13D301Đ049</v>
      </c>
      <c r="C34" s="45" t="str">
        <f>IF(OR($C$6="",$I$6="",$L$6=""),"",IF(HKII!$C34="","",HKII!$C34))</f>
        <v>Lê Minh</v>
      </c>
      <c r="D34" s="427" t="str">
        <f>IF(OR($C$6="",$I$6="",$L$6=""),"",IF(HKII!$D34="","",HKII!$D34))</f>
        <v>Hiếu</v>
      </c>
      <c r="E34" s="743"/>
      <c r="F34" s="94">
        <v>5</v>
      </c>
      <c r="G34" s="94"/>
      <c r="H34" s="94">
        <v>4</v>
      </c>
      <c r="I34" s="94"/>
      <c r="J34" s="94"/>
      <c r="K34" s="94"/>
      <c r="L34" s="94">
        <v>5</v>
      </c>
      <c r="M34" s="94">
        <v>7.5</v>
      </c>
      <c r="N34" s="456">
        <f t="shared" si="1"/>
        <v>6.2</v>
      </c>
      <c r="O34" s="454" t="str">
        <f t="shared" si="0"/>
        <v>T.Bình</v>
      </c>
      <c r="P34" s="436" t="str">
        <f>IF(OR($B34="",$C$6&lt;&gt;HKII!$X$6,HKII!$Z34=""),"",HKII!$Z34)</f>
        <v/>
      </c>
      <c r="Q34" s="436" t="str">
        <f>IF(OR(ISNUMBER(E34)=TRUE,B34="",P34=""),"",IF(COUNT(F34:M34)=0,"",IF(M34&gt;=P34,N34,IF(COUNT(F34:K34)=0,ROUND(#REF!*0.1+0.2*L34+0.5*P34,1),ROUND(#REF!*0.1+0.2*(SUM(F34:K34)/COUNT(F34:K34))+0.2*L34+0.5*P34,1)))))</f>
        <v/>
      </c>
    </row>
    <row r="35" spans="1:17" ht="18" customHeight="1">
      <c r="A35" s="364">
        <f>IF(OR($C$6="",$I$6="",$L$6=""),"",IF(B35="","",SUBTOTAL(3,$B$11:B35)))</f>
        <v>25</v>
      </c>
      <c r="B35" s="426" t="str">
        <f>IF(OR($C$6="",$I$6="",$L$6=""),"",IF(HKII!$B35="","",HKII!$B35))</f>
        <v>13D301Đ053</v>
      </c>
      <c r="C35" s="45" t="str">
        <f>IF(OR($C$6="",$I$6="",$L$6=""),"",IF(HKII!$C35="","",HKII!$C35))</f>
        <v>Nguyễn Ngọc</v>
      </c>
      <c r="D35" s="427" t="str">
        <f>IF(OR($C$6="",$I$6="",$L$6=""),"",IF(HKII!$D35="","",HKII!$D35))</f>
        <v>Hoài</v>
      </c>
      <c r="E35" s="743"/>
      <c r="F35" s="94">
        <v>6</v>
      </c>
      <c r="G35" s="94"/>
      <c r="H35" s="94">
        <v>7</v>
      </c>
      <c r="I35" s="94"/>
      <c r="J35" s="94"/>
      <c r="K35" s="94"/>
      <c r="L35" s="94">
        <v>8</v>
      </c>
      <c r="M35" s="94">
        <v>6.8</v>
      </c>
      <c r="N35" s="456">
        <f t="shared" si="1"/>
        <v>7.1</v>
      </c>
      <c r="O35" s="454" t="str">
        <f t="shared" si="0"/>
        <v>Khá</v>
      </c>
      <c r="P35" s="436" t="str">
        <f>IF(OR($B35="",$C$6&lt;&gt;HKII!$X$6,HKII!$Z35=""),"",HKII!$Z35)</f>
        <v/>
      </c>
      <c r="Q35" s="436" t="str">
        <f>IF(OR(ISNUMBER(E35)=TRUE,B35="",P35=""),"",IF(COUNT(F35:M35)=0,"",IF(M35&gt;=P35,N35,IF(COUNT(F35:K35)=0,ROUND(#REF!*0.1+0.2*L35+0.5*P35,1),ROUND(#REF!*0.1+0.2*(SUM(F35:K35)/COUNT(F35:K35))+0.2*L35+0.5*P35,1)))))</f>
        <v/>
      </c>
    </row>
    <row r="36" spans="1:17" ht="18" customHeight="1">
      <c r="A36" s="364">
        <f>IF(OR($C$6="",$I$6="",$L$6=""),"",IF(B36="","",SUBTOTAL(3,$B$11:B36)))</f>
        <v>26</v>
      </c>
      <c r="B36" s="426" t="str">
        <f>IF(OR($C$6="",$I$6="",$L$6=""),"",IF(HKII!$B36="","",HKII!$B36))</f>
        <v>13D301Đ056</v>
      </c>
      <c r="C36" s="45" t="str">
        <f>IF(OR($C$6="",$I$6="",$L$6=""),"",IF(HKII!$C36="","",HKII!$C36))</f>
        <v>Trần Huy</v>
      </c>
      <c r="D36" s="427" t="str">
        <f>IF(OR($C$6="",$I$6="",$L$6=""),"",IF(HKII!$D36="","",HKII!$D36))</f>
        <v>Hoàng</v>
      </c>
      <c r="E36" s="743"/>
      <c r="F36" s="94">
        <v>5</v>
      </c>
      <c r="G36" s="94"/>
      <c r="H36" s="94">
        <v>8</v>
      </c>
      <c r="I36" s="94"/>
      <c r="J36" s="94"/>
      <c r="K36" s="94"/>
      <c r="L36" s="94">
        <v>8</v>
      </c>
      <c r="M36" s="94">
        <v>5.5</v>
      </c>
      <c r="N36" s="456">
        <f t="shared" si="1"/>
        <v>6.5</v>
      </c>
      <c r="O36" s="454" t="str">
        <f t="shared" si="0"/>
        <v>T.Bình</v>
      </c>
      <c r="P36" s="436" t="str">
        <f>IF(OR($B36="",$C$6&lt;&gt;HKII!$X$6,HKII!$Z36=""),"",HKII!$Z36)</f>
        <v/>
      </c>
      <c r="Q36" s="436" t="str">
        <f>IF(OR(ISNUMBER(E36)=TRUE,B36="",P36=""),"",IF(COUNT(F36:M36)=0,"",IF(M36&gt;=P36,N36,IF(COUNT(F36:K36)=0,ROUND(#REF!*0.1+0.2*L36+0.5*P36,1),ROUND(#REF!*0.1+0.2*(SUM(F36:K36)/COUNT(F36:K36))+0.2*L36+0.5*P36,1)))))</f>
        <v/>
      </c>
    </row>
    <row r="37" spans="1:17" ht="18" customHeight="1">
      <c r="A37" s="364">
        <f>IF(OR($C$6="",$I$6="",$L$6=""),"",IF(B37="","",SUBTOTAL(3,$B$11:B37)))</f>
        <v>27</v>
      </c>
      <c r="B37" s="426" t="str">
        <f>IF(OR($C$6="",$I$6="",$L$6=""),"",IF(HKII!$B37="","",HKII!$B37))</f>
        <v>13D301Đ057</v>
      </c>
      <c r="C37" s="45" t="str">
        <f>IF(OR($C$6="",$I$6="",$L$6=""),"",IF(HKII!$C37="","",HKII!$C37))</f>
        <v>Trịnh Thanh</v>
      </c>
      <c r="D37" s="427" t="str">
        <f>IF(OR($C$6="",$I$6="",$L$6=""),"",IF(HKII!$D37="","",HKII!$D37))</f>
        <v>Hoàng</v>
      </c>
      <c r="E37" s="743"/>
      <c r="F37" s="94">
        <v>8</v>
      </c>
      <c r="G37" s="94"/>
      <c r="H37" s="94">
        <v>9</v>
      </c>
      <c r="I37" s="94"/>
      <c r="J37" s="94"/>
      <c r="K37" s="94"/>
      <c r="L37" s="94">
        <v>9</v>
      </c>
      <c r="M37" s="94">
        <v>9</v>
      </c>
      <c r="N37" s="456">
        <f t="shared" si="1"/>
        <v>8.9</v>
      </c>
      <c r="O37" s="454" t="str">
        <f t="shared" si="0"/>
        <v>Giỏi</v>
      </c>
      <c r="P37" s="436" t="str">
        <f>IF(OR($B37="",$C$6&lt;&gt;HKII!$X$6,HKII!$Z37=""),"",HKII!$Z37)</f>
        <v/>
      </c>
      <c r="Q37" s="436" t="str">
        <f>IF(OR(ISNUMBER(E37)=TRUE,B37="",P37=""),"",IF(COUNT(F37:M37)=0,"",IF(M37&gt;=P37,N37,IF(COUNT(F37:K37)=0,ROUND(#REF!*0.1+0.2*L37+0.5*P37,1),ROUND(#REF!*0.1+0.2*(SUM(F37:K37)/COUNT(F37:K37))+0.2*L37+0.5*P37,1)))))</f>
        <v/>
      </c>
    </row>
    <row r="38" spans="1:17" ht="18" customHeight="1">
      <c r="A38" s="364">
        <f>IF(OR($C$6="",$I$6="",$L$6=""),"",IF(B38="","",SUBTOTAL(3,$B$11:B38)))</f>
        <v>28</v>
      </c>
      <c r="B38" s="426" t="str">
        <f>IF(OR($C$6="",$I$6="",$L$6=""),"",IF(HKII!$B38="","",HKII!$B38))</f>
        <v>13D301Đ201</v>
      </c>
      <c r="C38" s="45" t="str">
        <f>IF(OR($C$6="",$I$6="",$L$6=""),"",IF(HKII!$C38="","",HKII!$C38))</f>
        <v>Nguyễn Quang</v>
      </c>
      <c r="D38" s="427" t="str">
        <f>IF(OR($C$6="",$I$6="",$L$6=""),"",IF(HKII!$D38="","",HKII!$D38))</f>
        <v>Huân</v>
      </c>
      <c r="E38" s="743"/>
      <c r="F38" s="94">
        <v>7</v>
      </c>
      <c r="G38" s="94"/>
      <c r="H38" s="94">
        <v>0</v>
      </c>
      <c r="I38" s="94"/>
      <c r="J38" s="94"/>
      <c r="K38" s="94"/>
      <c r="L38" s="94">
        <v>7</v>
      </c>
      <c r="M38" s="94">
        <v>0</v>
      </c>
      <c r="N38" s="456">
        <f t="shared" si="1"/>
        <v>2.8</v>
      </c>
      <c r="O38" s="454" t="str">
        <f t="shared" si="0"/>
        <v>Kém</v>
      </c>
      <c r="P38" s="436" t="str">
        <f>IF(OR($B38="",$C$6&lt;&gt;HKII!$X$6,HKII!$Z38=""),"",HKII!$Z38)</f>
        <v/>
      </c>
      <c r="Q38" s="436" t="str">
        <f>IF(OR(ISNUMBER(E38)=TRUE,B38="",P38=""),"",IF(COUNT(F38:M38)=0,"",IF(M38&gt;=P38,N38,IF(COUNT(F38:K38)=0,ROUND(#REF!*0.1+0.2*L38+0.5*P38,1),ROUND(#REF!*0.1+0.2*(SUM(F38:K38)/COUNT(F38:K38))+0.2*L38+0.5*P38,1)))))</f>
        <v/>
      </c>
    </row>
    <row r="39" spans="1:17" ht="18" customHeight="1">
      <c r="A39" s="364">
        <f>IF(OR($C$6="",$I$6="",$L$6=""),"",IF(B39="","",SUBTOTAL(3,$B$11:B39)))</f>
        <v>29</v>
      </c>
      <c r="B39" s="426" t="str">
        <f>IF(OR($C$6="",$I$6="",$L$6=""),"",IF(HKII!$B39="","",HKII!$B39))</f>
        <v>13D301Đ061</v>
      </c>
      <c r="C39" s="45" t="str">
        <f>IF(OR($C$6="",$I$6="",$L$6=""),"",IF(HKII!$C39="","",HKII!$C39))</f>
        <v>Huỳnh Thanh</v>
      </c>
      <c r="D39" s="427" t="str">
        <f>IF(OR($C$6="",$I$6="",$L$6=""),"",IF(HKII!$D39="","",HKII!$D39))</f>
        <v>Hùng</v>
      </c>
      <c r="E39" s="743"/>
      <c r="F39" s="94">
        <v>7</v>
      </c>
      <c r="G39" s="94"/>
      <c r="H39" s="94">
        <v>7</v>
      </c>
      <c r="I39" s="94"/>
      <c r="J39" s="94"/>
      <c r="K39" s="94"/>
      <c r="L39" s="94">
        <v>5</v>
      </c>
      <c r="M39" s="94">
        <v>4.5</v>
      </c>
      <c r="N39" s="456">
        <f t="shared" si="1"/>
        <v>5.2</v>
      </c>
      <c r="O39" s="454" t="str">
        <f t="shared" si="0"/>
        <v>TB Yếu</v>
      </c>
      <c r="P39" s="436" t="str">
        <f>IF(OR($B39="",$C$6&lt;&gt;HKII!$X$6,HKII!$Z39=""),"",HKII!$Z39)</f>
        <v/>
      </c>
      <c r="Q39" s="436" t="str">
        <f>IF(OR(ISNUMBER(E39)=TRUE,B39="",P39=""),"",IF(COUNT(F39:M39)=0,"",IF(M39&gt;=P39,N39,IF(COUNT(F39:K39)=0,ROUND(#REF!*0.1+0.2*L39+0.5*P39,1),ROUND(#REF!*0.1+0.2*(SUM(F39:K39)/COUNT(F39:K39))+0.2*L39+0.5*P39,1)))))</f>
        <v/>
      </c>
    </row>
    <row r="40" spans="1:17" ht="18" customHeight="1">
      <c r="A40" s="364">
        <f>IF(OR($C$6="",$I$6="",$L$6=""),"",IF(B40="","",SUBTOTAL(3,$B$11:B40)))</f>
        <v>30</v>
      </c>
      <c r="B40" s="426" t="str">
        <f>IF(OR($C$6="",$I$6="",$L$6=""),"",IF(HKII!$B40="","",HKII!$B40))</f>
        <v>13D301Đ065</v>
      </c>
      <c r="C40" s="45" t="str">
        <f>IF(OR($C$6="",$I$6="",$L$6=""),"",IF(HKII!$C40="","",HKII!$C40))</f>
        <v>Đoàn Lê Xuân</v>
      </c>
      <c r="D40" s="427" t="str">
        <f>IF(OR($C$6="",$I$6="",$L$6=""),"",IF(HKII!$D40="","",HKII!$D40))</f>
        <v>Huy</v>
      </c>
      <c r="E40" s="743"/>
      <c r="F40" s="94">
        <v>7</v>
      </c>
      <c r="G40" s="94"/>
      <c r="H40" s="94">
        <v>7</v>
      </c>
      <c r="I40" s="94"/>
      <c r="J40" s="94"/>
      <c r="K40" s="94"/>
      <c r="L40" s="94">
        <v>8</v>
      </c>
      <c r="M40" s="94">
        <v>7.5</v>
      </c>
      <c r="N40" s="456">
        <f t="shared" si="1"/>
        <v>7.6</v>
      </c>
      <c r="O40" s="454" t="str">
        <f t="shared" si="0"/>
        <v>Khá</v>
      </c>
      <c r="P40" s="436" t="str">
        <f>IF(OR($B40="",$C$6&lt;&gt;HKII!$X$6,HKII!$Z40=""),"",HKII!$Z40)</f>
        <v/>
      </c>
      <c r="Q40" s="436" t="str">
        <f>IF(OR(ISNUMBER(E40)=TRUE,B40="",P40=""),"",IF(COUNT(F40:M40)=0,"",IF(M40&gt;=P40,N40,IF(COUNT(F40:K40)=0,ROUND(#REF!*0.1+0.2*L40+0.5*P40,1),ROUND(#REF!*0.1+0.2*(SUM(F40:K40)/COUNT(F40:K40))+0.2*L40+0.5*P40,1)))))</f>
        <v/>
      </c>
    </row>
    <row r="41" spans="1:17" ht="18" customHeight="1">
      <c r="A41" s="364">
        <f>IF(OR($C$6="",$I$6="",$L$6=""),"",IF(B41="","",SUBTOTAL(3,$B$11:B41)))</f>
        <v>31</v>
      </c>
      <c r="B41" s="426" t="str">
        <f>IF(OR($C$6="",$I$6="",$L$6=""),"",IF(HKII!$B41="","",HKII!$B41))</f>
        <v>13D301Đ073</v>
      </c>
      <c r="C41" s="45" t="str">
        <f>IF(OR($C$6="",$I$6="",$L$6=""),"",IF(HKII!$C41="","",HKII!$C41))</f>
        <v>Trịnh Đại</v>
      </c>
      <c r="D41" s="427" t="str">
        <f>IF(OR($C$6="",$I$6="",$L$6=""),"",IF(HKII!$D41="","",HKII!$D41))</f>
        <v>Lăng</v>
      </c>
      <c r="E41" s="743"/>
      <c r="F41" s="94">
        <v>7</v>
      </c>
      <c r="G41" s="94"/>
      <c r="H41" s="94">
        <v>3</v>
      </c>
      <c r="I41" s="94"/>
      <c r="J41" s="94"/>
      <c r="K41" s="94"/>
      <c r="L41" s="94">
        <v>5</v>
      </c>
      <c r="M41" s="94">
        <v>5.8</v>
      </c>
      <c r="N41" s="456">
        <f t="shared" si="1"/>
        <v>5.4</v>
      </c>
      <c r="O41" s="454" t="str">
        <f t="shared" si="0"/>
        <v>TB Yếu</v>
      </c>
      <c r="P41" s="436" t="str">
        <f>IF(OR($B41="",$C$6&lt;&gt;HKII!$X$6,HKII!$Z41=""),"",HKII!$Z41)</f>
        <v/>
      </c>
      <c r="Q41" s="436" t="str">
        <f>IF(OR(ISNUMBER(E41)=TRUE,B41="",P41=""),"",IF(COUNT(F41:M41)=0,"",IF(M41&gt;=P41,N41,IF(COUNT(F41:K41)=0,ROUND(#REF!*0.1+0.2*L41+0.5*P41,1),ROUND(#REF!*0.1+0.2*(SUM(F41:K41)/COUNT(F41:K41))+0.2*L41+0.5*P41,1)))))</f>
        <v/>
      </c>
    </row>
    <row r="42" spans="1:17" ht="18" customHeight="1">
      <c r="A42" s="364">
        <f>IF(OR($C$6="",$I$6="",$L$6=""),"",IF(B42="","",SUBTOTAL(3,$B$11:B42)))</f>
        <v>32</v>
      </c>
      <c r="B42" s="426" t="str">
        <f>IF(OR($C$6="",$I$6="",$L$6=""),"",IF(HKII!$B42="","",HKII!$B42))</f>
        <v>13D301Đ204</v>
      </c>
      <c r="C42" s="45" t="str">
        <f>IF(OR($C$6="",$I$6="",$L$6=""),"",IF(HKII!$C42="","",HKII!$C42))</f>
        <v>Nguyễn Khánh</v>
      </c>
      <c r="D42" s="427" t="str">
        <f>IF(OR($C$6="",$I$6="",$L$6=""),"",IF(HKII!$D42="","",HKII!$D42))</f>
        <v>Linh</v>
      </c>
      <c r="E42" s="743"/>
      <c r="F42" s="94">
        <v>8</v>
      </c>
      <c r="G42" s="94"/>
      <c r="H42" s="94">
        <v>8</v>
      </c>
      <c r="I42" s="94"/>
      <c r="J42" s="94"/>
      <c r="K42" s="94"/>
      <c r="L42" s="94">
        <v>9</v>
      </c>
      <c r="M42" s="94">
        <v>7</v>
      </c>
      <c r="N42" s="456">
        <f t="shared" si="1"/>
        <v>7.8</v>
      </c>
      <c r="O42" s="454" t="str">
        <f t="shared" si="0"/>
        <v>Khá</v>
      </c>
      <c r="P42" s="436" t="str">
        <f>IF(OR($B42="",$C$6&lt;&gt;HKII!$X$6,HKII!$Z42=""),"",HKII!$Z42)</f>
        <v/>
      </c>
      <c r="Q42" s="436" t="str">
        <f>IF(OR(ISNUMBER(E42)=TRUE,B42="",P42=""),"",IF(COUNT(F42:M42)=0,"",IF(M42&gt;=P42,N42,IF(COUNT(F42:K42)=0,ROUND(#REF!*0.1+0.2*L42+0.5*P42,1),ROUND(#REF!*0.1+0.2*(SUM(F42:K42)/COUNT(F42:K42))+0.2*L42+0.5*P42,1)))))</f>
        <v/>
      </c>
    </row>
    <row r="43" spans="1:17" ht="18" customHeight="1">
      <c r="A43" s="364">
        <f>IF(OR($C$6="",$I$6="",$L$6=""),"",IF(B43="","",SUBTOTAL(3,$B$11:B43)))</f>
        <v>33</v>
      </c>
      <c r="B43" s="426" t="str">
        <f>IF(OR($C$6="",$I$6="",$L$6=""),"",IF(HKII!$B43="","",HKII!$B43))</f>
        <v>13D301Đ162</v>
      </c>
      <c r="C43" s="45" t="str">
        <f>IF(OR($C$6="",$I$6="",$L$6=""),"",IF(HKII!$C43="","",HKII!$C43))</f>
        <v>Đỗ Văn</v>
      </c>
      <c r="D43" s="427" t="str">
        <f>IF(OR($C$6="",$I$6="",$L$6=""),"",IF(HKII!$D43="","",HKII!$D43))</f>
        <v>Lượng</v>
      </c>
      <c r="E43" s="743"/>
      <c r="F43" s="94">
        <v>4</v>
      </c>
      <c r="G43" s="94"/>
      <c r="H43" s="94">
        <v>4</v>
      </c>
      <c r="I43" s="94"/>
      <c r="J43" s="94"/>
      <c r="K43" s="94"/>
      <c r="L43" s="94">
        <v>6</v>
      </c>
      <c r="M43" s="94">
        <v>7</v>
      </c>
      <c r="N43" s="456">
        <f t="shared" si="1"/>
        <v>6.1</v>
      </c>
      <c r="O43" s="454" t="str">
        <f t="shared" si="0"/>
        <v>T.Bình</v>
      </c>
      <c r="P43" s="436" t="str">
        <f>IF(OR($B43="",$C$6&lt;&gt;HKII!$X$6,HKII!$Z43=""),"",HKII!$Z43)</f>
        <v/>
      </c>
      <c r="Q43" s="436" t="str">
        <f>IF(OR(ISNUMBER(E43)=TRUE,B43="",P43=""),"",IF(COUNT(F43:M43)=0,"",IF(M43&gt;=P43,N43,IF(COUNT(F43:K43)=0,ROUND(#REF!*0.1+0.2*L43+0.5*P43,1),ROUND(#REF!*0.1+0.2*(SUM(F43:K43)/COUNT(F43:K43))+0.2*L43+0.5*P43,1)))))</f>
        <v/>
      </c>
    </row>
    <row r="44" spans="1:17" ht="18" customHeight="1">
      <c r="A44" s="364">
        <f>IF(OR($C$6="",$I$6="",$L$6=""),"",IF(B44="","",SUBTOTAL(3,$B$11:B44)))</f>
        <v>34</v>
      </c>
      <c r="B44" s="426" t="str">
        <f>IF(OR($C$6="",$I$6="",$L$6=""),"",IF(HKII!$B44="","",HKII!$B44))</f>
        <v>13D301Đ081</v>
      </c>
      <c r="C44" s="45" t="str">
        <f>IF(OR($C$6="",$I$6="",$L$6=""),"",IF(HKII!$C44="","",HKII!$C44))</f>
        <v>Mai Đình</v>
      </c>
      <c r="D44" s="427" t="str">
        <f>IF(OR($C$6="",$I$6="",$L$6=""),"",IF(HKII!$D44="","",HKII!$D44))</f>
        <v>Luyện</v>
      </c>
      <c r="E44" s="743"/>
      <c r="F44" s="94">
        <v>6</v>
      </c>
      <c r="G44" s="94"/>
      <c r="H44" s="94">
        <v>7</v>
      </c>
      <c r="I44" s="94"/>
      <c r="J44" s="94"/>
      <c r="K44" s="94"/>
      <c r="L44" s="94">
        <v>5</v>
      </c>
      <c r="M44" s="94">
        <v>5.3</v>
      </c>
      <c r="N44" s="456">
        <f t="shared" si="1"/>
        <v>5.5</v>
      </c>
      <c r="O44" s="454" t="str">
        <f t="shared" si="0"/>
        <v>T.Bình</v>
      </c>
      <c r="P44" s="436" t="str">
        <f>IF(OR($B44="",$C$6&lt;&gt;HKII!$X$6,HKII!$Z44=""),"",HKII!$Z44)</f>
        <v/>
      </c>
      <c r="Q44" s="436" t="str">
        <f>IF(OR(ISNUMBER(E44)=TRUE,B44="",P44=""),"",IF(COUNT(F44:M44)=0,"",IF(M44&gt;=P44,N44,IF(COUNT(F44:K44)=0,ROUND(#REF!*0.1+0.2*L44+0.5*P44,1),ROUND(#REF!*0.1+0.2*(SUM(F44:K44)/COUNT(F44:K44))+0.2*L44+0.5*P44,1)))))</f>
        <v/>
      </c>
    </row>
    <row r="45" spans="1:17" ht="18" customHeight="1">
      <c r="A45" s="364">
        <f>IF(OR($C$6="",$I$6="",$L$6=""),"",IF(B45="","",SUBTOTAL(3,$B$11:B45)))</f>
        <v>35</v>
      </c>
      <c r="B45" s="426" t="str">
        <f>IF(OR($C$6="",$I$6="",$L$6=""),"",IF(HKII!$B45="","",HKII!$B45))</f>
        <v>13D301Đ085</v>
      </c>
      <c r="C45" s="45" t="str">
        <f>IF(OR($C$6="",$I$6="",$L$6=""),"",IF(HKII!$C45="","",HKII!$C45))</f>
        <v>Võ Hoài</v>
      </c>
      <c r="D45" s="427" t="str">
        <f>IF(OR($C$6="",$I$6="",$L$6=""),"",IF(HKII!$D45="","",HKII!$D45))</f>
        <v>Nam</v>
      </c>
      <c r="E45" s="743"/>
      <c r="F45" s="94">
        <v>4</v>
      </c>
      <c r="G45" s="94"/>
      <c r="H45" s="94">
        <v>8</v>
      </c>
      <c r="I45" s="94"/>
      <c r="J45" s="94"/>
      <c r="K45" s="94"/>
      <c r="L45" s="94">
        <v>5</v>
      </c>
      <c r="M45" s="94">
        <v>7.8</v>
      </c>
      <c r="N45" s="456">
        <f t="shared" si="1"/>
        <v>6.6</v>
      </c>
      <c r="O45" s="454" t="str">
        <f t="shared" si="0"/>
        <v>T.Bình</v>
      </c>
      <c r="P45" s="436" t="str">
        <f>IF(OR($B45="",$C$6&lt;&gt;HKII!$X$6,HKII!$Z45=""),"",HKII!$Z45)</f>
        <v/>
      </c>
      <c r="Q45" s="436" t="str">
        <f>IF(OR(ISNUMBER(E45)=TRUE,B45="",P45=""),"",IF(COUNT(F45:M45)=0,"",IF(M45&gt;=P45,N45,IF(COUNT(F45:K45)=0,ROUND(#REF!*0.1+0.2*L45+0.5*P45,1),ROUND(#REF!*0.1+0.2*(SUM(F45:K45)/COUNT(F45:K45))+0.2*L45+0.5*P45,1)))))</f>
        <v/>
      </c>
    </row>
    <row r="46" spans="1:17" ht="18" customHeight="1">
      <c r="A46" s="364">
        <f>IF(OR($C$6="",$I$6="",$L$6=""),"",IF(B46="","",SUBTOTAL(3,$B$11:B46)))</f>
        <v>36</v>
      </c>
      <c r="B46" s="426" t="str">
        <f>IF(OR($C$6="",$I$6="",$L$6=""),"",IF(HKII!$B46="","",HKII!$B46))</f>
        <v>13D301Đ089</v>
      </c>
      <c r="C46" s="45" t="str">
        <f>IF(OR($C$6="",$I$6="",$L$6=""),"",IF(HKII!$C46="","",HKII!$C46))</f>
        <v>Nguyễn Hữu</v>
      </c>
      <c r="D46" s="427" t="str">
        <f>IF(OR($C$6="",$I$6="",$L$6=""),"",IF(HKII!$D46="","",HKII!$D46))</f>
        <v>Nghĩa</v>
      </c>
      <c r="E46" s="743"/>
      <c r="F46" s="94">
        <v>0</v>
      </c>
      <c r="G46" s="94"/>
      <c r="H46" s="94">
        <v>7</v>
      </c>
      <c r="I46" s="94"/>
      <c r="J46" s="94"/>
      <c r="K46" s="94"/>
      <c r="L46" s="94">
        <v>5</v>
      </c>
      <c r="M46" s="94">
        <v>7</v>
      </c>
      <c r="N46" s="456">
        <f t="shared" si="1"/>
        <v>5.7</v>
      </c>
      <c r="O46" s="454" t="str">
        <f t="shared" si="0"/>
        <v>T.Bình</v>
      </c>
      <c r="P46" s="436" t="str">
        <f>IF(OR($B46="",$C$6&lt;&gt;HKII!$X$6,HKII!$Z46=""),"",HKII!$Z46)</f>
        <v/>
      </c>
      <c r="Q46" s="436" t="str">
        <f>IF(OR(ISNUMBER(E46)=TRUE,B46="",P46=""),"",IF(COUNT(F46:M46)=0,"",IF(M46&gt;=P46,N46,IF(COUNT(F46:K46)=0,ROUND(#REF!*0.1+0.2*L46+0.5*P46,1),ROUND(#REF!*0.1+0.2*(SUM(F46:K46)/COUNT(F46:K46))+0.2*L46+0.5*P46,1)))))</f>
        <v/>
      </c>
    </row>
    <row r="47" spans="1:17" ht="18" customHeight="1">
      <c r="A47" s="364">
        <f>IF(OR($C$6="",$I$6="",$L$6=""),"",IF(B47="","",SUBTOTAL(3,$B$11:B47)))</f>
        <v>37</v>
      </c>
      <c r="B47" s="426" t="str">
        <f>IF(OR($C$6="",$I$6="",$L$6=""),"",IF(HKII!$B47="","",HKII!$B47))</f>
        <v>13D301Đ097</v>
      </c>
      <c r="C47" s="45" t="str">
        <f>IF(OR($C$6="",$I$6="",$L$6=""),"",IF(HKII!$C47="","",HKII!$C47))</f>
        <v>Nguyễn Thành</v>
      </c>
      <c r="D47" s="427" t="str">
        <f>IF(OR($C$6="",$I$6="",$L$6=""),"",IF(HKII!$D47="","",HKII!$D47))</f>
        <v>Phát</v>
      </c>
      <c r="E47" s="743"/>
      <c r="F47" s="94">
        <v>8</v>
      </c>
      <c r="G47" s="94"/>
      <c r="H47" s="94">
        <v>6</v>
      </c>
      <c r="I47" s="94"/>
      <c r="J47" s="94"/>
      <c r="K47" s="94"/>
      <c r="L47" s="94">
        <v>5</v>
      </c>
      <c r="M47" s="94">
        <v>6.5</v>
      </c>
      <c r="N47" s="456">
        <f t="shared" si="1"/>
        <v>6.2</v>
      </c>
      <c r="O47" s="454" t="str">
        <f t="shared" si="0"/>
        <v>T.Bình</v>
      </c>
      <c r="P47" s="436" t="str">
        <f>IF(OR($B47="",$C$6&lt;&gt;HKII!$X$6,HKII!$Z47=""),"",HKII!$Z47)</f>
        <v/>
      </c>
      <c r="Q47" s="436" t="str">
        <f>IF(OR(ISNUMBER(E47)=TRUE,B47="",P47=""),"",IF(COUNT(F47:M47)=0,"",IF(M47&gt;=P47,N47,IF(COUNT(F47:K47)=0,ROUND(#REF!*0.1+0.2*L47+0.5*P47,1),ROUND(#REF!*0.1+0.2*(SUM(F47:K47)/COUNT(F47:K47))+0.2*L47+0.5*P47,1)))))</f>
        <v/>
      </c>
    </row>
    <row r="48" spans="1:17" ht="18" customHeight="1">
      <c r="A48" s="364">
        <f>IF(OR($C$6="",$I$6="",$L$6=""),"",IF(B48="","",SUBTOTAL(3,$B$11:B48)))</f>
        <v>38</v>
      </c>
      <c r="B48" s="426" t="str">
        <f>IF(OR($C$6="",$I$6="",$L$6=""),"",IF(HKII!$B48="","",HKII!$B48))</f>
        <v>13D301Đ101</v>
      </c>
      <c r="C48" s="45" t="str">
        <f>IF(OR($C$6="",$I$6="",$L$6=""),"",IF(HKII!$C48="","",HKII!$C48))</f>
        <v>Huỳnh Thanh</v>
      </c>
      <c r="D48" s="427" t="str">
        <f>IF(OR($C$6="",$I$6="",$L$6=""),"",IF(HKII!$D48="","",HKII!$D48))</f>
        <v>Phú</v>
      </c>
      <c r="E48" s="743"/>
      <c r="F48" s="94">
        <v>0</v>
      </c>
      <c r="G48" s="94"/>
      <c r="H48" s="94">
        <v>0</v>
      </c>
      <c r="I48" s="94"/>
      <c r="J48" s="94"/>
      <c r="K48" s="94"/>
      <c r="L48" s="94">
        <v>0</v>
      </c>
      <c r="M48" s="94">
        <v>0</v>
      </c>
      <c r="N48" s="456">
        <f t="shared" si="1"/>
        <v>0</v>
      </c>
      <c r="O48" s="454" t="str">
        <f t="shared" si="0"/>
        <v>Kém</v>
      </c>
      <c r="P48" s="436" t="str">
        <f>IF(OR($B48="",$C$6&lt;&gt;HKII!$X$6,HKII!$Z48=""),"",HKII!$Z48)</f>
        <v/>
      </c>
      <c r="Q48" s="436" t="str">
        <f>IF(OR(ISNUMBER(E48)=TRUE,B48="",P48=""),"",IF(COUNT(F48:M48)=0,"",IF(M48&gt;=P48,N48,IF(COUNT(F48:K48)=0,ROUND(#REF!*0.1+0.2*L48+0.5*P48,1),ROUND(#REF!*0.1+0.2*(SUM(F48:K48)/COUNT(F48:K48))+0.2*L48+0.5*P48,1)))))</f>
        <v/>
      </c>
    </row>
    <row r="49" spans="1:17" ht="18" customHeight="1">
      <c r="A49" s="364">
        <f>IF(OR($C$6="",$I$6="",$L$6=""),"",IF(B49="","",SUBTOTAL(3,$B$11:B49)))</f>
        <v>39</v>
      </c>
      <c r="B49" s="426" t="str">
        <f>IF(OR($C$6="",$I$6="",$L$6=""),"",IF(HKII!$B49="","",HKII!$B49))</f>
        <v>13D301Đ117</v>
      </c>
      <c r="C49" s="45" t="str">
        <f>IF(OR($C$6="",$I$6="",$L$6=""),"",IF(HKII!$C49="","",HKII!$C49))</f>
        <v>Trịnh Ngọc</v>
      </c>
      <c r="D49" s="427" t="str">
        <f>IF(OR($C$6="",$I$6="",$L$6=""),"",IF(HKII!$D49="","",HKII!$D49))</f>
        <v>Sơn</v>
      </c>
      <c r="E49" s="743"/>
      <c r="F49" s="94">
        <v>6</v>
      </c>
      <c r="G49" s="94"/>
      <c r="H49" s="94">
        <v>0</v>
      </c>
      <c r="I49" s="94"/>
      <c r="J49" s="94"/>
      <c r="K49" s="94"/>
      <c r="L49" s="94">
        <v>7</v>
      </c>
      <c r="M49" s="94">
        <v>0</v>
      </c>
      <c r="N49" s="456">
        <f t="shared" si="1"/>
        <v>2.7</v>
      </c>
      <c r="O49" s="454" t="str">
        <f t="shared" si="0"/>
        <v>Kém</v>
      </c>
      <c r="P49" s="436" t="str">
        <f>IF(OR($B49="",$C$6&lt;&gt;HKII!$X$6,HKII!$Z49=""),"",HKII!$Z49)</f>
        <v/>
      </c>
      <c r="Q49" s="436" t="str">
        <f>IF(OR(ISNUMBER(E49)=TRUE,B49="",P49=""),"",IF(COUNT(F49:M49)=0,"",IF(M49&gt;=P49,N49,IF(COUNT(F49:K49)=0,ROUND(#REF!*0.1+0.2*L49+0.5*P49,1),ROUND(#REF!*0.1+0.2*(SUM(F49:K49)/COUNT(F49:K49))+0.2*L49+0.5*P49,1)))))</f>
        <v/>
      </c>
    </row>
    <row r="50" spans="1:17" ht="18" customHeight="1">
      <c r="A50" s="364">
        <f>IF(OR($C$6="",$I$6="",$L$6=""),"",IF(B50="","",SUBTOTAL(3,$B$11:B50)))</f>
        <v>40</v>
      </c>
      <c r="B50" s="426" t="str">
        <f>IF(OR($C$6="",$I$6="",$L$6=""),"",IF(HKII!$B50="","",HKII!$B50))</f>
        <v>13D301Đ121</v>
      </c>
      <c r="C50" s="45" t="str">
        <f>IF(OR($C$6="",$I$6="",$L$6=""),"",IF(HKII!$C50="","",HKII!$C50))</f>
        <v>Lê Minh</v>
      </c>
      <c r="D50" s="427" t="str">
        <f>IF(OR($C$6="",$I$6="",$L$6=""),"",IF(HKII!$D50="","",HKII!$D50))</f>
        <v>Tâm</v>
      </c>
      <c r="E50" s="743"/>
      <c r="F50" s="94">
        <v>7</v>
      </c>
      <c r="G50" s="94"/>
      <c r="H50" s="94">
        <v>5</v>
      </c>
      <c r="I50" s="94"/>
      <c r="J50" s="94"/>
      <c r="K50" s="94"/>
      <c r="L50" s="94">
        <v>6</v>
      </c>
      <c r="M50" s="94">
        <v>3.3</v>
      </c>
      <c r="N50" s="456">
        <f t="shared" si="1"/>
        <v>4.7</v>
      </c>
      <c r="O50" s="454" t="str">
        <f t="shared" si="0"/>
        <v>TB Yếu</v>
      </c>
      <c r="P50" s="436" t="str">
        <f>IF(OR($B50="",$C$6&lt;&gt;HKII!$X$6,HKII!$Z50=""),"",HKII!$Z50)</f>
        <v/>
      </c>
      <c r="Q50" s="436" t="str">
        <f>IF(OR(ISNUMBER(E50)=TRUE,B50="",P50=""),"",IF(COUNT(F50:M50)=0,"",IF(M50&gt;=P50,N50,IF(COUNT(F50:K50)=0,ROUND(#REF!*0.1+0.2*L50+0.5*P50,1),ROUND(#REF!*0.1+0.2*(SUM(F50:K50)/COUNT(F50:K50))+0.2*L50+0.5*P50,1)))))</f>
        <v/>
      </c>
    </row>
    <row r="51" spans="1:17" ht="18" customHeight="1">
      <c r="A51" s="364">
        <f>IF(OR($C$6="",$I$6="",$L$6=""),"",IF(B51="","",SUBTOTAL(3,$B$11:B51)))</f>
        <v>41</v>
      </c>
      <c r="B51" s="426" t="str">
        <f>IF(OR($C$6="",$I$6="",$L$6=""),"",IF(HKII!$B51="","",HKII!$B51))</f>
        <v>13D301Đ124</v>
      </c>
      <c r="C51" s="45" t="str">
        <f>IF(OR($C$6="",$I$6="",$L$6=""),"",IF(HKII!$C51="","",HKII!$C51))</f>
        <v>Cao Nguyễn Nhật</v>
      </c>
      <c r="D51" s="427" t="str">
        <f>IF(OR($C$6="",$I$6="",$L$6=""),"",IF(HKII!$D51="","",HKII!$D51))</f>
        <v>Tân</v>
      </c>
      <c r="E51" s="743"/>
      <c r="F51" s="94">
        <v>6</v>
      </c>
      <c r="G51" s="94"/>
      <c r="H51" s="94">
        <v>7</v>
      </c>
      <c r="I51" s="94"/>
      <c r="J51" s="94"/>
      <c r="K51" s="94"/>
      <c r="L51" s="94">
        <v>5</v>
      </c>
      <c r="M51" s="94">
        <v>4.8</v>
      </c>
      <c r="N51" s="456">
        <f t="shared" si="1"/>
        <v>5.2</v>
      </c>
      <c r="O51" s="454" t="str">
        <f t="shared" si="0"/>
        <v>TB Yếu</v>
      </c>
      <c r="P51" s="436" t="str">
        <f>IF(OR($B51="",$C$6&lt;&gt;HKII!$X$6,HKII!$Z51=""),"",HKII!$Z51)</f>
        <v/>
      </c>
      <c r="Q51" s="436" t="str">
        <f>IF(OR(ISNUMBER(E51)=TRUE,B51="",P51=""),"",IF(COUNT(F51:M51)=0,"",IF(M51&gt;=P51,N51,IF(COUNT(F51:K51)=0,ROUND(#REF!*0.1+0.2*L51+0.5*P51,1),ROUND(#REF!*0.1+0.2*(SUM(F51:K51)/COUNT(F51:K51))+0.2*L51+0.5*P51,1)))))</f>
        <v/>
      </c>
    </row>
    <row r="52" spans="1:17" ht="18" customHeight="1">
      <c r="A52" s="364">
        <f>IF(OR($C$6="",$I$6="",$L$6=""),"",IF(B52="","",SUBTOTAL(3,$B$11:B52)))</f>
        <v>42</v>
      </c>
      <c r="B52" s="426" t="str">
        <f>IF(OR($C$6="",$I$6="",$L$6=""),"",IF(HKII!$B52="","",HKII!$B52))</f>
        <v>13D301Đ130</v>
      </c>
      <c r="C52" s="45" t="str">
        <f>IF(OR($C$6="",$I$6="",$L$6=""),"",IF(HKII!$C52="","",HKII!$C52))</f>
        <v>Nguyễn Việt</v>
      </c>
      <c r="D52" s="427" t="str">
        <f>IF(OR($C$6="",$I$6="",$L$6=""),"",IF(HKII!$D52="","",HKII!$D52))</f>
        <v>Thắng</v>
      </c>
      <c r="E52" s="743"/>
      <c r="F52" s="94">
        <v>4</v>
      </c>
      <c r="G52" s="94"/>
      <c r="H52" s="94">
        <v>5</v>
      </c>
      <c r="I52" s="94"/>
      <c r="J52" s="94"/>
      <c r="K52" s="94"/>
      <c r="L52" s="94">
        <v>7</v>
      </c>
      <c r="M52" s="94">
        <v>5</v>
      </c>
      <c r="N52" s="456">
        <f t="shared" si="1"/>
        <v>5.5</v>
      </c>
      <c r="O52" s="454" t="str">
        <f t="shared" si="0"/>
        <v>T.Bình</v>
      </c>
      <c r="P52" s="436" t="str">
        <f>IF(OR($B52="",$C$6&lt;&gt;HKII!$X$6,HKII!$Z52=""),"",HKII!$Z52)</f>
        <v/>
      </c>
      <c r="Q52" s="436" t="str">
        <f>IF(OR(ISNUMBER(E52)=TRUE,B52="",P52=""),"",IF(COUNT(F52:M52)=0,"",IF(M52&gt;=P52,N52,IF(COUNT(F52:K52)=0,ROUND(#REF!*0.1+0.2*L52+0.5*P52,1),ROUND(#REF!*0.1+0.2*(SUM(F52:K52)/COUNT(F52:K52))+0.2*L52+0.5*P52,1)))))</f>
        <v/>
      </c>
    </row>
    <row r="53" spans="1:17" ht="18" customHeight="1">
      <c r="A53" s="364">
        <f>IF(OR($C$6="",$I$6="",$L$6=""),"",IF(B53="","",SUBTOTAL(3,$B$11:B53)))</f>
        <v>43</v>
      </c>
      <c r="B53" s="426" t="str">
        <f>IF(OR($C$6="",$I$6="",$L$6=""),"",IF(HKII!$B53="","",HKII!$B53))</f>
        <v>13D301Đ133</v>
      </c>
      <c r="C53" s="45" t="str">
        <f>IF(OR($C$6="",$I$6="",$L$6=""),"",IF(HKII!$C53="","",HKII!$C53))</f>
        <v>Nguyễn Khắc</v>
      </c>
      <c r="D53" s="427" t="str">
        <f>IF(OR($C$6="",$I$6="",$L$6=""),"",IF(HKII!$D53="","",HKII!$D53))</f>
        <v>Thành</v>
      </c>
      <c r="E53" s="743"/>
      <c r="F53" s="94">
        <v>4</v>
      </c>
      <c r="G53" s="94"/>
      <c r="H53" s="94">
        <v>8</v>
      </c>
      <c r="I53" s="94"/>
      <c r="J53" s="94"/>
      <c r="K53" s="94"/>
      <c r="L53" s="94">
        <v>7</v>
      </c>
      <c r="M53" s="94">
        <v>2.2999999999999998</v>
      </c>
      <c r="N53" s="456">
        <f t="shared" si="1"/>
        <v>4.5</v>
      </c>
      <c r="O53" s="454" t="str">
        <f t="shared" si="0"/>
        <v>TB Yếu</v>
      </c>
      <c r="P53" s="436" t="str">
        <f>IF(OR($B53="",$C$6&lt;&gt;HKII!$X$6,HKII!$Z53=""),"",HKII!$Z53)</f>
        <v/>
      </c>
      <c r="Q53" s="436" t="str">
        <f>IF(OR(ISNUMBER(E53)=TRUE,B53="",P53=""),"",IF(COUNT(F53:M53)=0,"",IF(M53&gt;=P53,N53,IF(COUNT(F53:K53)=0,ROUND(#REF!*0.1+0.2*L53+0.5*P53,1),ROUND(#REF!*0.1+0.2*(SUM(F53:K53)/COUNT(F53:K53))+0.2*L53+0.5*P53,1)))))</f>
        <v/>
      </c>
    </row>
    <row r="54" spans="1:17" ht="18" customHeight="1">
      <c r="A54" s="364">
        <f>IF(OR($C$6="",$I$6="",$L$6=""),"",IF(B54="","",SUBTOTAL(3,$B$11:B54)))</f>
        <v>44</v>
      </c>
      <c r="B54" s="426" t="str">
        <f>IF(OR($C$6="",$I$6="",$L$6=""),"",IF(HKII!$B54="","",HKII!$B54))</f>
        <v>13D301Đ136</v>
      </c>
      <c r="C54" s="45" t="str">
        <f>IF(OR($C$6="",$I$6="",$L$6=""),"",IF(HKII!$C54="","",HKII!$C54))</f>
        <v>Trần Minh</v>
      </c>
      <c r="D54" s="427" t="str">
        <f>IF(OR($C$6="",$I$6="",$L$6=""),"",IF(HKII!$D54="","",HKII!$D54))</f>
        <v>Thanh</v>
      </c>
      <c r="E54" s="743"/>
      <c r="F54" s="94">
        <v>7</v>
      </c>
      <c r="G54" s="94"/>
      <c r="H54" s="94">
        <v>9</v>
      </c>
      <c r="I54" s="94"/>
      <c r="J54" s="94"/>
      <c r="K54" s="94"/>
      <c r="L54" s="94">
        <v>5</v>
      </c>
      <c r="M54" s="94">
        <v>7.3</v>
      </c>
      <c r="N54" s="456">
        <f t="shared" si="1"/>
        <v>6.8</v>
      </c>
      <c r="O54" s="454" t="str">
        <f t="shared" si="0"/>
        <v>T.Bình</v>
      </c>
      <c r="P54" s="436" t="str">
        <f>IF(OR($B54="",$C$6&lt;&gt;HKII!$X$6,HKII!$Z54=""),"",HKII!$Z54)</f>
        <v/>
      </c>
      <c r="Q54" s="436" t="str">
        <f>IF(OR(ISNUMBER(E54)=TRUE,B54="",P54=""),"",IF(COUNT(F54:M54)=0,"",IF(M54&gt;=P54,N54,IF(COUNT(F54:K54)=0,ROUND(#REF!*0.1+0.2*L54+0.5*P54,1),ROUND(#REF!*0.1+0.2*(SUM(F54:K54)/COUNT(F54:K54))+0.2*L54+0.5*P54,1)))))</f>
        <v/>
      </c>
    </row>
    <row r="55" spans="1:17" ht="18" customHeight="1">
      <c r="A55" s="364">
        <f>IF(OR($C$6="",$I$6="",$L$6=""),"",IF(B55="","",SUBTOTAL(3,$B$11:B55)))</f>
        <v>45</v>
      </c>
      <c r="B55" s="426" t="str">
        <f>IF(OR($C$6="",$I$6="",$L$6=""),"",IF(HKII!$B55="","",HKII!$B55))</f>
        <v>13D301Đ169</v>
      </c>
      <c r="C55" s="45" t="str">
        <f>IF(OR($C$6="",$I$6="",$L$6=""),"",IF(HKII!$C55="","",HKII!$C55))</f>
        <v>Nguyễn Thanh</v>
      </c>
      <c r="D55" s="427" t="str">
        <f>IF(OR($C$6="",$I$6="",$L$6=""),"",IF(HKII!$D55="","",HKII!$D55))</f>
        <v>Thảo</v>
      </c>
      <c r="E55" s="743"/>
      <c r="F55" s="94">
        <v>9</v>
      </c>
      <c r="G55" s="94"/>
      <c r="H55" s="94">
        <v>7</v>
      </c>
      <c r="I55" s="94"/>
      <c r="J55" s="94"/>
      <c r="K55" s="94"/>
      <c r="L55" s="94">
        <v>5</v>
      </c>
      <c r="M55" s="94">
        <v>3.5</v>
      </c>
      <c r="N55" s="456">
        <f t="shared" si="1"/>
        <v>4.9000000000000004</v>
      </c>
      <c r="O55" s="454" t="str">
        <f t="shared" si="0"/>
        <v>TB Yếu</v>
      </c>
      <c r="P55" s="436" t="str">
        <f>IF(OR($B55="",$C$6&lt;&gt;HKII!$X$6,HKII!$Z55=""),"",HKII!$Z55)</f>
        <v/>
      </c>
      <c r="Q55" s="436" t="str">
        <f>IF(OR(ISNUMBER(E55)=TRUE,B55="",P55=""),"",IF(COUNT(F55:M55)=0,"",IF(M55&gt;=P55,N55,IF(COUNT(F55:K55)=0,ROUND(#REF!*0.1+0.2*L55+0.5*P55,1),ROUND(#REF!*0.1+0.2*(SUM(F55:K55)/COUNT(F55:K55))+0.2*L55+0.5*P55,1)))))</f>
        <v/>
      </c>
    </row>
    <row r="56" spans="1:17" ht="18" customHeight="1">
      <c r="A56" s="364">
        <f>IF(OR($C$6="",$I$6="",$L$6=""),"",IF(B56="","",SUBTOTAL(3,$B$11:B56)))</f>
        <v>46</v>
      </c>
      <c r="B56" s="426" t="str">
        <f>IF(OR($C$6="",$I$6="",$L$6=""),"",IF(HKII!$B56="","",HKII!$B56))</f>
        <v>13D301Đ154</v>
      </c>
      <c r="C56" s="45" t="str">
        <f>IF(OR($C$6="",$I$6="",$L$6=""),"",IF(HKII!$C56="","",HKII!$C56))</f>
        <v>Võ Đức</v>
      </c>
      <c r="D56" s="427" t="str">
        <f>IF(OR($C$6="",$I$6="",$L$6=""),"",IF(HKII!$D56="","",HKII!$D56))</f>
        <v>Trí</v>
      </c>
      <c r="E56" s="743"/>
      <c r="F56" s="94">
        <v>4</v>
      </c>
      <c r="G56" s="94"/>
      <c r="H56" s="94">
        <v>9</v>
      </c>
      <c r="I56" s="94"/>
      <c r="J56" s="94"/>
      <c r="K56" s="94"/>
      <c r="L56" s="94">
        <v>7</v>
      </c>
      <c r="M56" s="94">
        <v>3</v>
      </c>
      <c r="N56" s="456">
        <f t="shared" si="1"/>
        <v>4.9000000000000004</v>
      </c>
      <c r="O56" s="454" t="str">
        <f t="shared" si="0"/>
        <v>TB Yếu</v>
      </c>
      <c r="P56" s="436" t="str">
        <f>IF(OR($B56="",$C$6&lt;&gt;HKII!$X$6,HKII!$Z56=""),"",HKII!$Z56)</f>
        <v/>
      </c>
      <c r="Q56" s="436" t="str">
        <f>IF(OR(ISNUMBER(E56)=TRUE,B56="",P56=""),"",IF(COUNT(F56:M56)=0,"",IF(M56&gt;=P56,N56,IF(COUNT(F56:K56)=0,ROUND(#REF!*0.1+0.2*L56+0.5*P56,1),ROUND(#REF!*0.1+0.2*(SUM(F56:K56)/COUNT(F56:K56))+0.2*L56+0.5*P56,1)))))</f>
        <v/>
      </c>
    </row>
    <row r="57" spans="1:17" s="423" customFormat="1" ht="18" customHeight="1">
      <c r="A57" s="364">
        <f>IF(OR($C$6="",$I$6="",$L$6=""),"",IF(B57="","",SUBTOTAL(3,$B$11:B57)))</f>
        <v>47</v>
      </c>
      <c r="B57" s="426" t="str">
        <f>IF(OR($C$6="",$I$6="",$L$6=""),"",IF(HKII!$B57="","",HKII!$B57))</f>
        <v>13D301Đ160</v>
      </c>
      <c r="C57" s="45" t="str">
        <f>IF(OR($C$6="",$I$6="",$L$6=""),"",IF(HKII!$C57="","",HKII!$C57))</f>
        <v>Nguyễn Bá</v>
      </c>
      <c r="D57" s="427" t="str">
        <f>IF(OR($C$6="",$I$6="",$L$6=""),"",IF(HKII!$D57="","",HKII!$D57))</f>
        <v>Trung</v>
      </c>
      <c r="E57" s="743"/>
      <c r="F57" s="94">
        <v>6</v>
      </c>
      <c r="G57" s="94"/>
      <c r="H57" s="94">
        <v>8</v>
      </c>
      <c r="I57" s="94"/>
      <c r="J57" s="94"/>
      <c r="K57" s="94"/>
      <c r="L57" s="94">
        <v>9</v>
      </c>
      <c r="M57" s="94">
        <v>3.5</v>
      </c>
      <c r="N57" s="456">
        <f t="shared" si="1"/>
        <v>5.9</v>
      </c>
      <c r="O57" s="454" t="str">
        <f t="shared" si="0"/>
        <v>T.Bình</v>
      </c>
      <c r="P57" s="436" t="str">
        <f>IF(OR($B57="",$C$6&lt;&gt;HKII!$X$6,HKII!$Z57=""),"",HKII!$Z57)</f>
        <v/>
      </c>
      <c r="Q57" s="436" t="str">
        <f>IF(OR(ISNUMBER(E57)=TRUE,B57="",P57=""),"",IF(COUNT(F57:M57)=0,"",IF(M57&gt;=P57,N57,IF(COUNT(F57:K57)=0,ROUND(#REF!*0.1+0.2*L57+0.5*P57,1),ROUND(#REF!*0.1+0.2*(SUM(F57:K57)/COUNT(F57:K57))+0.2*L57+0.5*P57,1)))))</f>
        <v/>
      </c>
    </row>
    <row r="58" spans="1:17" s="423" customFormat="1" ht="18" customHeight="1">
      <c r="A58" s="364">
        <f>IF(OR($C$6="",$I$6="",$L$6=""),"",IF(B58="","",SUBTOTAL(3,$B$11:B58)))</f>
        <v>48</v>
      </c>
      <c r="B58" s="426" t="str">
        <f>IF(OR($C$6="",$I$6="",$L$6=""),"",IF(HKII!$B58="","",HKII!$B58))</f>
        <v>13D301Đ163</v>
      </c>
      <c r="C58" s="45" t="str">
        <f>IF(OR($C$6="",$I$6="",$L$6=""),"",IF(HKII!$C58="","",HKII!$C58))</f>
        <v>Mai Ngọc</v>
      </c>
      <c r="D58" s="427" t="str">
        <f>IF(OR($C$6="",$I$6="",$L$6=""),"",IF(HKII!$D58="","",HKII!$D58))</f>
        <v>Trước</v>
      </c>
      <c r="E58" s="743"/>
      <c r="F58" s="94">
        <v>5</v>
      </c>
      <c r="G58" s="94"/>
      <c r="H58" s="94">
        <v>8</v>
      </c>
      <c r="I58" s="94"/>
      <c r="J58" s="94"/>
      <c r="K58" s="94"/>
      <c r="L58" s="94">
        <v>6</v>
      </c>
      <c r="M58" s="94">
        <v>5.5</v>
      </c>
      <c r="N58" s="456">
        <f t="shared" si="1"/>
        <v>5.9</v>
      </c>
      <c r="O58" s="454" t="str">
        <f t="shared" si="0"/>
        <v>T.Bình</v>
      </c>
      <c r="P58" s="436" t="str">
        <f>IF(OR($B58="",$C$6&lt;&gt;HKII!$X$6,HKII!$Z58=""),"",HKII!$Z58)</f>
        <v/>
      </c>
      <c r="Q58" s="436" t="str">
        <f>IF(OR(ISNUMBER(E58)=TRUE,B58="",P58=""),"",IF(COUNT(F58:M58)=0,"",IF(M58&gt;=P58,N58,IF(COUNT(F58:K58)=0,ROUND(#REF!*0.1+0.2*L58+0.5*P58,1),ROUND(#REF!*0.1+0.2*(SUM(F58:K58)/COUNT(F58:K58))+0.2*L58+0.5*P58,1)))))</f>
        <v/>
      </c>
    </row>
    <row r="59" spans="1:17" ht="18" customHeight="1">
      <c r="A59" s="364">
        <f>IF(OR($C$6="",$I$6="",$L$6=""),"",IF(B59="","",SUBTOTAL(3,$B$11:B59)))</f>
        <v>49</v>
      </c>
      <c r="B59" s="426" t="str">
        <f>IF(OR($C$6="",$I$6="",$L$6=""),"",IF(HKII!$B59="","",HKII!$B59))</f>
        <v>13D301Đ166</v>
      </c>
      <c r="C59" s="45" t="str">
        <f>IF(OR($C$6="",$I$6="",$L$6=""),"",IF(HKII!$C59="","",HKII!$C59))</f>
        <v>Nguyễn Văn</v>
      </c>
      <c r="D59" s="427" t="str">
        <f>IF(OR($C$6="",$I$6="",$L$6=""),"",IF(HKII!$D59="","",HKII!$D59))</f>
        <v>Tư</v>
      </c>
      <c r="E59" s="743"/>
      <c r="F59" s="94">
        <v>7</v>
      </c>
      <c r="G59" s="94"/>
      <c r="H59" s="94">
        <v>0</v>
      </c>
      <c r="I59" s="94"/>
      <c r="J59" s="94"/>
      <c r="K59" s="94"/>
      <c r="L59" s="94">
        <v>0</v>
      </c>
      <c r="M59" s="94">
        <v>0</v>
      </c>
      <c r="N59" s="456">
        <f t="shared" si="1"/>
        <v>0.7</v>
      </c>
      <c r="O59" s="454" t="str">
        <f t="shared" si="0"/>
        <v>Kém</v>
      </c>
      <c r="P59" s="436" t="str">
        <f>IF(OR($B59="",$C$6&lt;&gt;HKII!$X$6,HKII!$Z59=""),"",HKII!$Z59)</f>
        <v/>
      </c>
      <c r="Q59" s="436" t="str">
        <f>IF(OR(ISNUMBER(E59)=TRUE,B59="",P59=""),"",IF(COUNT(F59:M59)=0,"",IF(M59&gt;=P59,N59,IF(COUNT(F59:K59)=0,ROUND(#REF!*0.1+0.2*L59+0.5*P59,1),ROUND(#REF!*0.1+0.2*(SUM(F59:K59)/COUNT(F59:K59))+0.2*L59+0.5*P59,1)))))</f>
        <v/>
      </c>
    </row>
    <row r="60" spans="1:17" ht="18" customHeight="1">
      <c r="A60" s="364">
        <f>IF(OR($C$6="",$I$6="",$L$6=""),"",IF(B60="","",SUBTOTAL(3,$B$11:B60)))</f>
        <v>50</v>
      </c>
      <c r="B60" s="426" t="str">
        <f>IF(OR($C$6="",$I$6="",$L$6=""),"",IF(HKII!$B60="","",HKII!$B60))</f>
        <v>13D301Đ178</v>
      </c>
      <c r="C60" s="45" t="str">
        <f>IF(OR($C$6="",$I$6="",$L$6=""),"",IF(HKII!$C60="","",HKII!$C60))</f>
        <v>Lê Văn</v>
      </c>
      <c r="D60" s="427" t="str">
        <f>IF(OR($C$6="",$I$6="",$L$6=""),"",IF(HKII!$D60="","",HKII!$D60))</f>
        <v>Vũ</v>
      </c>
      <c r="E60" s="743"/>
      <c r="F60" s="94">
        <v>9</v>
      </c>
      <c r="G60" s="94"/>
      <c r="H60" s="94">
        <v>8</v>
      </c>
      <c r="I60" s="94"/>
      <c r="J60" s="94"/>
      <c r="K60" s="94"/>
      <c r="L60" s="94">
        <v>5</v>
      </c>
      <c r="M60" s="94">
        <v>5</v>
      </c>
      <c r="N60" s="456">
        <f t="shared" si="1"/>
        <v>5.7</v>
      </c>
      <c r="O60" s="454" t="str">
        <f t="shared" si="0"/>
        <v>T.Bình</v>
      </c>
      <c r="P60" s="436" t="str">
        <f>IF(OR($B60="",$C$6&lt;&gt;HKII!$X$6,HKII!$Z60=""),"",HKII!$Z60)</f>
        <v/>
      </c>
      <c r="Q60" s="436" t="str">
        <f>IF(OR(ISNUMBER(E60)=TRUE,B60="",P60=""),"",IF(COUNT(F60:M60)=0,"",IF(M60&gt;=P60,N60,IF(COUNT(F60:K60)=0,ROUND(#REF!*0.1+0.2*L60+0.5*P60,1),ROUND(#REF!*0.1+0.2*(SUM(F60:K60)/COUNT(F60:K60))+0.2*L60+0.5*P60,1)))))</f>
        <v/>
      </c>
    </row>
    <row r="61" spans="1:17" ht="18" customHeight="1">
      <c r="A61" s="364" t="str">
        <f>IF(OR($C$6="",$I$6="",$L$6=""),"",IF(B61="","",SUBTOTAL(3,$B$11:B61)))</f>
        <v/>
      </c>
      <c r="B61" s="426" t="str">
        <f>IF(OR($C$6="",$I$6="",$L$6=""),"",IF(HKII!$B61="","",HKII!$B61))</f>
        <v/>
      </c>
      <c r="C61" s="45" t="str">
        <f>IF(OR($C$6="",$I$6="",$L$6=""),"",IF(HKII!$C61="","",HKII!$C61))</f>
        <v/>
      </c>
      <c r="D61" s="427" t="str">
        <f>IF(OR($C$6="",$I$6="",$L$6=""),"",IF(HKII!$D61="","",HKII!$D61))</f>
        <v/>
      </c>
      <c r="E61" s="67"/>
      <c r="F61" s="67"/>
      <c r="G61" s="67"/>
      <c r="H61" s="67"/>
      <c r="I61" s="67"/>
      <c r="J61" s="67"/>
      <c r="K61" s="67"/>
      <c r="L61" s="67"/>
      <c r="M61" s="67"/>
      <c r="N61" s="456" t="str">
        <f t="shared" si="1"/>
        <v/>
      </c>
      <c r="O61" s="454" t="str">
        <f t="shared" si="0"/>
        <v/>
      </c>
      <c r="P61" s="436" t="str">
        <f>IF(OR($B61="",$C$6&lt;&gt;HKII!$X$6,HKII!$Z61=""),"",HKII!$Z61)</f>
        <v/>
      </c>
      <c r="Q61" s="436" t="str">
        <f>IF(OR(ISNUMBER(E61)=TRUE,B61="",P61=""),"",IF(COUNT(F61:M61)=0,"",IF(M61&gt;=P61,N61,IF(COUNT(F61:K61)=0,ROUND(#REF!*0.1+0.2*L61+0.5*P61,1),ROUND(#REF!*0.1+0.2*(SUM(F61:K61)/COUNT(F61:K61))+0.2*L61+0.5*P61,1)))))</f>
        <v/>
      </c>
    </row>
    <row r="62" spans="1:17" ht="18" customHeight="1">
      <c r="A62" s="364" t="str">
        <f>IF(OR($C$6="",$I$6="",$L$6=""),"",IF(B62="","",SUBTOTAL(3,$B$11:B62)))</f>
        <v/>
      </c>
      <c r="B62" s="426" t="str">
        <f>IF(OR($C$6="",$I$6="",$L$6=""),"",IF(HKII!$B62="","",HKII!$B62))</f>
        <v/>
      </c>
      <c r="C62" s="45" t="str">
        <f>IF(OR($C$6="",$I$6="",$L$6=""),"",IF(HKII!$C62="","",HKII!$C62))</f>
        <v/>
      </c>
      <c r="D62" s="427" t="str">
        <f>IF(OR($C$6="",$I$6="",$L$6=""),"",IF(HKII!$D62="","",HKII!$D62))</f>
        <v/>
      </c>
      <c r="E62" s="67"/>
      <c r="F62" s="67"/>
      <c r="G62" s="67"/>
      <c r="H62" s="67"/>
      <c r="I62" s="67"/>
      <c r="J62" s="67"/>
      <c r="K62" s="67"/>
      <c r="L62" s="67"/>
      <c r="M62" s="67"/>
      <c r="N62" s="456" t="str">
        <f t="shared" si="1"/>
        <v/>
      </c>
      <c r="O62" s="454" t="str">
        <f t="shared" si="0"/>
        <v/>
      </c>
      <c r="P62" s="436" t="str">
        <f>IF(OR($B62="",$C$6&lt;&gt;HKII!$X$6,HKII!$Z62=""),"",HKII!$Z62)</f>
        <v/>
      </c>
      <c r="Q62" s="436" t="str">
        <f>IF(OR(ISNUMBER(E62)=TRUE,B62="",P62=""),"",IF(COUNT(F62:M62)=0,"",IF(M62&gt;=P62,N62,IF(COUNT(F62:K62)=0,ROUND(#REF!*0.1+0.2*L62+0.5*P62,1),ROUND(#REF!*0.1+0.2*(SUM(F62:K62)/COUNT(F62:K62))+0.2*L62+0.5*P62,1)))))</f>
        <v/>
      </c>
    </row>
    <row r="63" spans="1:17" ht="18" customHeight="1">
      <c r="A63" s="364" t="str">
        <f>IF(OR($C$6="",$I$6="",$L$6=""),"",IF(B63="","",SUBTOTAL(3,$B$11:B63)))</f>
        <v/>
      </c>
      <c r="B63" s="426" t="str">
        <f>IF(OR($C$6="",$I$6="",$L$6=""),"",IF(HKII!$B63="","",HKII!$B63))</f>
        <v/>
      </c>
      <c r="C63" s="45" t="str">
        <f>IF(OR($C$6="",$I$6="",$L$6=""),"",IF(HKII!$C63="","",HKII!$C63))</f>
        <v/>
      </c>
      <c r="D63" s="427" t="str">
        <f>IF(OR($C$6="",$I$6="",$L$6=""),"",IF(HKII!$D63="","",HKII!$D63))</f>
        <v/>
      </c>
      <c r="E63" s="67"/>
      <c r="F63" s="67"/>
      <c r="G63" s="67"/>
      <c r="H63" s="67"/>
      <c r="I63" s="67"/>
      <c r="J63" s="67"/>
      <c r="K63" s="67"/>
      <c r="L63" s="67"/>
      <c r="M63" s="67"/>
      <c r="N63" s="456" t="str">
        <f t="shared" si="1"/>
        <v/>
      </c>
      <c r="O63" s="454" t="str">
        <f t="shared" si="0"/>
        <v/>
      </c>
      <c r="P63" s="436" t="str">
        <f>IF(OR($B63="",$C$6&lt;&gt;HKII!$X$6,HKII!$Z63=""),"",HKII!$Z63)</f>
        <v/>
      </c>
      <c r="Q63" s="436" t="str">
        <f>IF(OR(ISNUMBER(E63)=TRUE,B63="",P63=""),"",IF(COUNT(F63:M63)=0,"",IF(M63&gt;=P63,N63,IF(COUNT(F63:K63)=0,ROUND(#REF!*0.1+0.2*L63+0.5*P63,1),ROUND(#REF!*0.1+0.2*(SUM(F63:K63)/COUNT(F63:K63))+0.2*L63+0.5*P63,1)))))</f>
        <v/>
      </c>
    </row>
    <row r="64" spans="1:17" ht="18" customHeight="1">
      <c r="A64" s="364" t="str">
        <f>IF(OR($C$6="",$I$6="",$L$6=""),"",IF(B64="","",SUBTOTAL(3,$B$11:B64)))</f>
        <v/>
      </c>
      <c r="B64" s="426" t="str">
        <f>IF(OR($C$6="",$I$6="",$L$6=""),"",IF(HKII!$B64="","",HKII!$B64))</f>
        <v/>
      </c>
      <c r="C64" s="45" t="str">
        <f>IF(OR($C$6="",$I$6="",$L$6=""),"",IF(HKII!$C64="","",HKII!$C64))</f>
        <v/>
      </c>
      <c r="D64" s="427" t="str">
        <f>IF(OR($C$6="",$I$6="",$L$6=""),"",IF(HKII!$D64="","",HKII!$D64))</f>
        <v/>
      </c>
      <c r="E64" s="67"/>
      <c r="F64" s="67"/>
      <c r="G64" s="67"/>
      <c r="H64" s="67"/>
      <c r="I64" s="67"/>
      <c r="J64" s="67"/>
      <c r="K64" s="67"/>
      <c r="L64" s="67"/>
      <c r="M64" s="67"/>
      <c r="N64" s="456" t="str">
        <f t="shared" si="1"/>
        <v/>
      </c>
      <c r="O64" s="454" t="str">
        <f t="shared" si="0"/>
        <v/>
      </c>
      <c r="P64" s="436" t="str">
        <f>IF(OR($B64="",$C$6&lt;&gt;HKII!$X$6,HKII!$Z64=""),"",HKII!$Z64)</f>
        <v/>
      </c>
      <c r="Q64" s="436" t="str">
        <f>IF(OR(ISNUMBER(E64)=TRUE,B64="",P64=""),"",IF(COUNT(F64:M64)=0,"",IF(M64&gt;=P64,N64,IF(COUNT(F64:K64)=0,ROUND(#REF!*0.1+0.2*L64+0.5*P64,1),ROUND(#REF!*0.1+0.2*(SUM(F64:K64)/COUNT(F64:K64))+0.2*L64+0.5*P64,1)))))</f>
        <v/>
      </c>
    </row>
    <row r="65" spans="1:17" ht="18" customHeight="1">
      <c r="A65" s="364" t="str">
        <f>IF(OR($C$6="",$I$6="",$L$6=""),"",IF(B65="","",SUBTOTAL(3,$B$11:B65)))</f>
        <v/>
      </c>
      <c r="B65" s="426" t="str">
        <f>IF(OR($C$6="",$I$6="",$L$6=""),"",IF(HKII!$B65="","",HKII!$B65))</f>
        <v/>
      </c>
      <c r="C65" s="45" t="str">
        <f>IF(OR($C$6="",$I$6="",$L$6=""),"",IF(HKII!$C65="","",HKII!$C65))</f>
        <v/>
      </c>
      <c r="D65" s="427" t="str">
        <f>IF(OR($C$6="",$I$6="",$L$6=""),"",IF(HKII!$D65="","",HKII!$D65))</f>
        <v/>
      </c>
      <c r="E65" s="67"/>
      <c r="F65" s="67"/>
      <c r="G65" s="67"/>
      <c r="H65" s="67"/>
      <c r="I65" s="67"/>
      <c r="J65" s="67"/>
      <c r="K65" s="67"/>
      <c r="L65" s="67"/>
      <c r="M65" s="67"/>
      <c r="N65" s="456" t="str">
        <f t="shared" si="1"/>
        <v/>
      </c>
      <c r="O65" s="454" t="str">
        <f t="shared" si="0"/>
        <v/>
      </c>
      <c r="P65" s="436" t="str">
        <f>IF(OR($B65="",$C$6&lt;&gt;HKII!$X$6,HKII!$Z65=""),"",HKII!$Z65)</f>
        <v/>
      </c>
      <c r="Q65" s="436" t="str">
        <f>IF(OR(ISNUMBER(E65)=TRUE,B65="",P65=""),"",IF(COUNT(F65:M65)=0,"",IF(M65&gt;=P65,N65,IF(COUNT(F65:K65)=0,ROUND(#REF!*0.1+0.2*L65+0.5*P65,1),ROUND(#REF!*0.1+0.2*(SUM(F65:K65)/COUNT(F65:K65))+0.2*L65+0.5*P65,1)))))</f>
        <v/>
      </c>
    </row>
    <row r="66" spans="1:17" ht="18" customHeight="1">
      <c r="A66" s="364" t="str">
        <f>IF(OR($C$6="",$I$6="",$L$6=""),"",IF(B66="","",SUBTOTAL(3,$B$11:B66)))</f>
        <v/>
      </c>
      <c r="B66" s="426" t="str">
        <f>IF(OR($C$6="",$I$6="",$L$6=""),"",IF(HKII!$B66="","",HKII!$B66))</f>
        <v/>
      </c>
      <c r="C66" s="45" t="str">
        <f>IF(OR($C$6="",$I$6="",$L$6=""),"",IF(HKII!$C66="","",HKII!$C66))</f>
        <v/>
      </c>
      <c r="D66" s="427" t="str">
        <f>IF(OR($C$6="",$I$6="",$L$6=""),"",IF(HKII!$D66="","",HKII!$D66))</f>
        <v/>
      </c>
      <c r="E66" s="67"/>
      <c r="F66" s="67"/>
      <c r="G66" s="67"/>
      <c r="H66" s="67"/>
      <c r="I66" s="67"/>
      <c r="J66" s="67"/>
      <c r="K66" s="67"/>
      <c r="L66" s="67"/>
      <c r="M66" s="67"/>
      <c r="N66" s="456" t="str">
        <f t="shared" si="1"/>
        <v/>
      </c>
      <c r="O66" s="454" t="str">
        <f t="shared" si="0"/>
        <v/>
      </c>
      <c r="P66" s="436" t="str">
        <f>IF(OR($B66="",$C$6&lt;&gt;HKII!$X$6,HKII!$Z66=""),"",HKII!$Z66)</f>
        <v/>
      </c>
      <c r="Q66" s="436" t="str">
        <f>IF(OR(ISNUMBER(E66)=TRUE,B66="",P66=""),"",IF(COUNT(F66:M66)=0,"",IF(M66&gt;=P66,N66,IF(COUNT(F66:K66)=0,ROUND(#REF!*0.1+0.2*L66+0.5*P66,1),ROUND(#REF!*0.1+0.2*(SUM(F66:K66)/COUNT(F66:K66))+0.2*L66+0.5*P66,1)))))</f>
        <v/>
      </c>
    </row>
    <row r="67" spans="1:17" ht="18" customHeight="1">
      <c r="A67" s="364" t="str">
        <f>IF(OR($C$6="",$I$6="",$L$6=""),"",IF(B67="","",SUBTOTAL(3,$B$11:B67)))</f>
        <v/>
      </c>
      <c r="B67" s="426" t="str">
        <f>IF(OR($C$6="",$I$6="",$L$6=""),"",IF(HKII!$B67="","",HKII!$B67))</f>
        <v/>
      </c>
      <c r="C67" s="45" t="str">
        <f>IF(OR($C$6="",$I$6="",$L$6=""),"",IF(HKII!$C67="","",HKII!$C67))</f>
        <v/>
      </c>
      <c r="D67" s="427" t="str">
        <f>IF(OR($C$6="",$I$6="",$L$6=""),"",IF(HKII!$D67="","",HKII!$D67))</f>
        <v/>
      </c>
      <c r="E67" s="67"/>
      <c r="F67" s="67"/>
      <c r="G67" s="67"/>
      <c r="H67" s="67"/>
      <c r="I67" s="67"/>
      <c r="J67" s="67"/>
      <c r="K67" s="67"/>
      <c r="L67" s="67"/>
      <c r="M67" s="67"/>
      <c r="N67" s="456" t="str">
        <f t="shared" si="1"/>
        <v/>
      </c>
      <c r="O67" s="454" t="str">
        <f t="shared" si="0"/>
        <v/>
      </c>
      <c r="P67" s="436" t="str">
        <f>IF(OR($B67="",$C$6&lt;&gt;HKII!$X$6,HKII!$Z67=""),"",HKII!$Z67)</f>
        <v/>
      </c>
      <c r="Q67" s="436" t="str">
        <f>IF(OR(ISNUMBER(E67)=TRUE,B67="",P67=""),"",IF(COUNT(F67:M67)=0,"",IF(M67&gt;=P67,N67,IF(COUNT(F67:K67)=0,ROUND(#REF!*0.1+0.2*L67+0.5*P67,1),ROUND(#REF!*0.1+0.2*(SUM(F67:K67)/COUNT(F67:K67))+0.2*L67+0.5*P67,1)))))</f>
        <v/>
      </c>
    </row>
    <row r="68" spans="1:17" ht="18" customHeight="1">
      <c r="A68" s="364" t="str">
        <f>IF(OR($C$6="",$I$6="",$L$6=""),"",IF(B68="","",SUBTOTAL(3,$B$11:B68)))</f>
        <v/>
      </c>
      <c r="B68" s="426" t="str">
        <f>IF(OR($C$6="",$I$6="",$L$6=""),"",IF(HKII!$B68="","",HKII!$B68))</f>
        <v/>
      </c>
      <c r="C68" s="45" t="str">
        <f>IF(OR($C$6="",$I$6="",$L$6=""),"",IF(HKII!$C68="","",HKII!$C68))</f>
        <v/>
      </c>
      <c r="D68" s="427" t="str">
        <f>IF(OR($C$6="",$I$6="",$L$6=""),"",IF(HKII!$D68="","",HKII!$D68))</f>
        <v/>
      </c>
      <c r="E68" s="67"/>
      <c r="F68" s="67"/>
      <c r="G68" s="67"/>
      <c r="H68" s="67"/>
      <c r="I68" s="67"/>
      <c r="J68" s="67"/>
      <c r="K68" s="67"/>
      <c r="L68" s="67"/>
      <c r="M68" s="67"/>
      <c r="N68" s="456" t="str">
        <f t="shared" si="1"/>
        <v/>
      </c>
      <c r="O68" s="454" t="str">
        <f t="shared" si="0"/>
        <v/>
      </c>
      <c r="P68" s="436" t="str">
        <f>IF(OR($B68="",$C$6&lt;&gt;HKII!$X$6,HKII!$Z68=""),"",HKII!$Z68)</f>
        <v/>
      </c>
      <c r="Q68" s="436" t="str">
        <f>IF(OR(ISNUMBER(E68)=TRUE,B68="",P68=""),"",IF(COUNT(F68:M68)=0,"",IF(M68&gt;=P68,N68,IF(COUNT(F68:K68)=0,ROUND(#REF!*0.1+0.2*L68+0.5*P68,1),ROUND(#REF!*0.1+0.2*(SUM(F68:K68)/COUNT(F68:K68))+0.2*L68+0.5*P68,1)))))</f>
        <v/>
      </c>
    </row>
    <row r="69" spans="1:17" ht="18" customHeight="1">
      <c r="A69" s="364" t="str">
        <f>IF(OR($C$6="",$I$6="",$L$6=""),"",IF(B69="","",SUBTOTAL(3,$B$11:B69)))</f>
        <v/>
      </c>
      <c r="B69" s="426" t="str">
        <f>IF(OR($C$6="",$I$6="",$L$6=""),"",IF(HKII!$B69="","",HKII!$B69))</f>
        <v/>
      </c>
      <c r="C69" s="45" t="str">
        <f>IF(OR($C$6="",$I$6="",$L$6=""),"",IF(HKII!$C69="","",HKII!$C69))</f>
        <v/>
      </c>
      <c r="D69" s="427" t="str">
        <f>IF(OR($C$6="",$I$6="",$L$6=""),"",IF(HKII!$D69="","",HKII!$D69))</f>
        <v/>
      </c>
      <c r="E69" s="67"/>
      <c r="F69" s="67"/>
      <c r="G69" s="67"/>
      <c r="H69" s="67"/>
      <c r="I69" s="67"/>
      <c r="J69" s="67"/>
      <c r="K69" s="67"/>
      <c r="L69" s="67"/>
      <c r="M69" s="67"/>
      <c r="N69" s="456" t="str">
        <f t="shared" si="1"/>
        <v/>
      </c>
      <c r="O69" s="454" t="str">
        <f t="shared" si="0"/>
        <v/>
      </c>
      <c r="P69" s="436" t="str">
        <f>IF(OR($B69="",$C$6&lt;&gt;HKII!$X$6,HKII!$Z69=""),"",HKII!$Z69)</f>
        <v/>
      </c>
      <c r="Q69" s="436" t="str">
        <f>IF(OR(ISNUMBER(E69)=TRUE,B69="",P69=""),"",IF(COUNT(F69:M69)=0,"",IF(M69&gt;=P69,N69,IF(COUNT(F69:K69)=0,ROUND(#REF!*0.1+0.2*L69+0.5*P69,1),ROUND(#REF!*0.1+0.2*(SUM(F69:K69)/COUNT(F69:K69))+0.2*L69+0.5*P69,1)))))</f>
        <v/>
      </c>
    </row>
    <row r="70" spans="1:17" ht="18" customHeight="1">
      <c r="A70" s="364" t="str">
        <f>IF(OR($C$6="",$I$6="",$L$6=""),"",IF(B70="","",SUBTOTAL(3,$B$11:B70)))</f>
        <v/>
      </c>
      <c r="B70" s="426" t="str">
        <f>IF(OR($C$6="",$I$6="",$L$6=""),"",IF(HKII!$B70="","",HKII!$B70))</f>
        <v/>
      </c>
      <c r="C70" s="45" t="str">
        <f>IF(OR($C$6="",$I$6="",$L$6=""),"",IF(HKII!$C70="","",HKII!$C70))</f>
        <v/>
      </c>
      <c r="D70" s="427" t="str">
        <f>IF(OR($C$6="",$I$6="",$L$6=""),"",IF(HKII!$D70="","",HKII!$D70))</f>
        <v/>
      </c>
      <c r="E70" s="67"/>
      <c r="F70" s="67"/>
      <c r="G70" s="67"/>
      <c r="H70" s="67"/>
      <c r="I70" s="67"/>
      <c r="J70" s="67"/>
      <c r="K70" s="67"/>
      <c r="L70" s="67"/>
      <c r="M70" s="67"/>
      <c r="N70" s="456" t="str">
        <f t="shared" si="1"/>
        <v/>
      </c>
      <c r="O70" s="454" t="str">
        <f t="shared" si="0"/>
        <v/>
      </c>
      <c r="P70" s="436" t="str">
        <f>IF(OR($B70="",$C$6&lt;&gt;HKII!$X$6,HKII!$Z70=""),"",HKII!$Z70)</f>
        <v/>
      </c>
      <c r="Q70" s="436" t="str">
        <f>IF(OR(ISNUMBER(E70)=TRUE,B70="",P70=""),"",IF(COUNT(F70:M70)=0,"",IF(M70&gt;=P70,N70,IF(COUNT(F70:K70)=0,ROUND(#REF!*0.1+0.2*L70+0.5*P70,1),ROUND(#REF!*0.1+0.2*(SUM(F70:K70)/COUNT(F70:K70))+0.2*L70+0.5*P70,1)))))</f>
        <v/>
      </c>
    </row>
    <row r="71" spans="1:17" ht="18" customHeight="1">
      <c r="A71" s="364" t="str">
        <f>IF(OR($C$6="",$I$6="",$L$6=""),"",IF(B71="","",SUBTOTAL(3,$B$11:B71)))</f>
        <v/>
      </c>
      <c r="B71" s="426" t="str">
        <f>IF(OR($C$6="",$I$6="",$L$6=""),"",IF(HKII!$B71="","",HKII!$B71))</f>
        <v/>
      </c>
      <c r="C71" s="45" t="str">
        <f>IF(OR($C$6="",$I$6="",$L$6=""),"",IF(HKII!$C71="","",HKII!$C71))</f>
        <v/>
      </c>
      <c r="D71" s="427" t="str">
        <f>IF(OR($C$6="",$I$6="",$L$6=""),"",IF(HKII!$D71="","",HKII!$D71))</f>
        <v/>
      </c>
      <c r="E71" s="67"/>
      <c r="F71" s="67"/>
      <c r="G71" s="67"/>
      <c r="H71" s="67"/>
      <c r="I71" s="67"/>
      <c r="J71" s="67"/>
      <c r="K71" s="67"/>
      <c r="L71" s="67"/>
      <c r="M71" s="67"/>
      <c r="N71" s="456" t="str">
        <f t="shared" si="1"/>
        <v/>
      </c>
      <c r="O71" s="454" t="str">
        <f t="shared" si="0"/>
        <v/>
      </c>
      <c r="P71" s="436" t="str">
        <f>IF(OR($B71="",$C$6&lt;&gt;HKII!$X$6,HKII!$Z71=""),"",HKII!$Z71)</f>
        <v/>
      </c>
      <c r="Q71" s="436" t="str">
        <f>IF(OR(ISNUMBER(E71)=TRUE,B71="",P71=""),"",IF(COUNT(F71:M71)=0,"",IF(M71&gt;=P71,N71,IF(COUNT(F71:K71)=0,ROUND(#REF!*0.1+0.2*L71+0.5*P71,1),ROUND(#REF!*0.1+0.2*(SUM(F71:K71)/COUNT(F71:K71))+0.2*L71+0.5*P71,1)))))</f>
        <v/>
      </c>
    </row>
    <row r="72" spans="1:17" ht="18" customHeight="1">
      <c r="A72" s="364" t="str">
        <f>IF(OR($C$6="",$I$6="",$L$6=""),"",IF(B72="","",SUBTOTAL(3,$B$11:B72)))</f>
        <v/>
      </c>
      <c r="B72" s="426" t="str">
        <f>IF(OR($C$6="",$I$6="",$L$6=""),"",IF(HKII!$B72="","",HKII!$B72))</f>
        <v/>
      </c>
      <c r="C72" s="45" t="str">
        <f>IF(OR($C$6="",$I$6="",$L$6=""),"",IF(HKII!$C72="","",HKII!$C72))</f>
        <v/>
      </c>
      <c r="D72" s="427" t="str">
        <f>IF(OR($C$6="",$I$6="",$L$6=""),"",IF(HKII!$D72="","",HKII!$D72))</f>
        <v/>
      </c>
      <c r="E72" s="67"/>
      <c r="F72" s="67"/>
      <c r="G72" s="67"/>
      <c r="H72" s="67"/>
      <c r="I72" s="67"/>
      <c r="J72" s="67"/>
      <c r="K72" s="67"/>
      <c r="L72" s="67"/>
      <c r="M72" s="67"/>
      <c r="N72" s="456" t="str">
        <f t="shared" si="1"/>
        <v/>
      </c>
      <c r="O72" s="454" t="str">
        <f t="shared" si="0"/>
        <v/>
      </c>
      <c r="P72" s="436" t="str">
        <f>IF(OR($B72="",$C$6&lt;&gt;HKII!$X$6,HKII!$Z72=""),"",HKII!$Z72)</f>
        <v/>
      </c>
      <c r="Q72" s="436" t="str">
        <f>IF(OR(ISNUMBER(E72)=TRUE,B72="",P72=""),"",IF(COUNT(F72:M72)=0,"",IF(M72&gt;=P72,N72,IF(COUNT(F72:K72)=0,ROUND(#REF!*0.1+0.2*L72+0.5*P72,1),ROUND(#REF!*0.1+0.2*(SUM(F72:K72)/COUNT(F72:K72))+0.2*L72+0.5*P72,1)))))</f>
        <v/>
      </c>
    </row>
    <row r="73" spans="1:17" ht="18" customHeight="1">
      <c r="A73" s="364" t="str">
        <f>IF(OR($C$6="",$I$6="",$L$6=""),"",IF(B73="","",SUBTOTAL(3,$B$11:B73)))</f>
        <v/>
      </c>
      <c r="B73" s="426" t="str">
        <f>IF(OR($C$6="",$I$6="",$L$6=""),"",IF(HKII!$B73="","",HKII!$B73))</f>
        <v/>
      </c>
      <c r="C73" s="45" t="str">
        <f>IF(OR($C$6="",$I$6="",$L$6=""),"",IF(HKII!$C73="","",HKII!$C73))</f>
        <v/>
      </c>
      <c r="D73" s="427" t="str">
        <f>IF(OR($C$6="",$I$6="",$L$6=""),"",IF(HKII!$D73="","",HKII!$D73))</f>
        <v/>
      </c>
      <c r="E73" s="67"/>
      <c r="F73" s="67"/>
      <c r="G73" s="67"/>
      <c r="H73" s="67"/>
      <c r="I73" s="67"/>
      <c r="J73" s="67"/>
      <c r="K73" s="67"/>
      <c r="L73" s="67"/>
      <c r="M73" s="67"/>
      <c r="N73" s="456" t="str">
        <f t="shared" si="1"/>
        <v/>
      </c>
      <c r="O73" s="454" t="str">
        <f t="shared" si="0"/>
        <v/>
      </c>
      <c r="P73" s="436" t="str">
        <f>IF(OR($B73="",$C$6&lt;&gt;HKII!$X$6,HKII!$Z73=""),"",HKII!$Z73)</f>
        <v/>
      </c>
      <c r="Q73" s="436" t="str">
        <f>IF(OR(ISNUMBER(E73)=TRUE,B73="",P73=""),"",IF(COUNT(F73:M73)=0,"",IF(M73&gt;=P73,N73,IF(COUNT(F73:K73)=0,ROUND(#REF!*0.1+0.2*L73+0.5*P73,1),ROUND(#REF!*0.1+0.2*(SUM(F73:K73)/COUNT(F73:K73))+0.2*L73+0.5*P73,1)))))</f>
        <v/>
      </c>
    </row>
    <row r="74" spans="1:17" ht="18" customHeight="1">
      <c r="A74" s="364" t="str">
        <f>IF(OR($C$6="",$I$6="",$L$6=""),"",IF(B74="","",SUBTOTAL(3,$B$11:B74)))</f>
        <v/>
      </c>
      <c r="B74" s="426" t="str">
        <f>IF(OR($C$6="",$I$6="",$L$6=""),"",IF(HKII!$B74="","",HKII!$B74))</f>
        <v/>
      </c>
      <c r="C74" s="45" t="str">
        <f>IF(OR($C$6="",$I$6="",$L$6=""),"",IF(HKII!$C74="","",HKII!$C74))</f>
        <v/>
      </c>
      <c r="D74" s="427" t="str">
        <f>IF(OR($C$6="",$I$6="",$L$6=""),"",IF(HKII!$D74="","",HKII!$D74))</f>
        <v/>
      </c>
      <c r="E74" s="67"/>
      <c r="F74" s="67"/>
      <c r="G74" s="67"/>
      <c r="H74" s="67"/>
      <c r="I74" s="67"/>
      <c r="J74" s="67"/>
      <c r="K74" s="67"/>
      <c r="L74" s="67"/>
      <c r="M74" s="67"/>
      <c r="N74" s="456" t="str">
        <f t="shared" si="1"/>
        <v/>
      </c>
      <c r="O74" s="454" t="str">
        <f t="shared" si="0"/>
        <v/>
      </c>
      <c r="P74" s="436" t="str">
        <f>IF(OR($B74="",$C$6&lt;&gt;HKII!$X$6,HKII!$Z74=""),"",HKII!$Z74)</f>
        <v/>
      </c>
      <c r="Q74" s="436" t="str">
        <f>IF(OR(ISNUMBER(E74)=TRUE,B74="",P74=""),"",IF(COUNT(F74:M74)=0,"",IF(M74&gt;=P74,N74,IF(COUNT(F74:K74)=0,ROUND(#REF!*0.1+0.2*L74+0.5*P74,1),ROUND(#REF!*0.1+0.2*(SUM(F74:K74)/COUNT(F74:K74))+0.2*L74+0.5*P74,1)))))</f>
        <v/>
      </c>
    </row>
    <row r="75" spans="1:17" ht="18" customHeight="1">
      <c r="A75" s="364" t="str">
        <f>IF(OR($C$6="",$I$6="",$L$6=""),"",IF(B75="","",SUBTOTAL(3,$B$11:B75)))</f>
        <v/>
      </c>
      <c r="B75" s="426" t="str">
        <f>IF(OR($C$6="",$I$6="",$L$6=""),"",IF(HKII!$B75="","",HKII!$B75))</f>
        <v/>
      </c>
      <c r="C75" s="45" t="str">
        <f>IF(OR($C$6="",$I$6="",$L$6=""),"",IF(HKII!$C75="","",HKII!$C75))</f>
        <v/>
      </c>
      <c r="D75" s="427" t="str">
        <f>IF(OR($C$6="",$I$6="",$L$6=""),"",IF(HKII!$D75="","",HKII!$D75))</f>
        <v/>
      </c>
      <c r="E75" s="67"/>
      <c r="F75" s="67"/>
      <c r="G75" s="67"/>
      <c r="H75" s="67"/>
      <c r="I75" s="67"/>
      <c r="J75" s="67"/>
      <c r="K75" s="67"/>
      <c r="L75" s="67"/>
      <c r="M75" s="67"/>
      <c r="N75" s="456" t="str">
        <f t="shared" si="1"/>
        <v/>
      </c>
      <c r="O75" s="454" t="str">
        <f t="shared" ref="O75:O80" si="2">IF($B75="","",IF($N75="","KXL",IF($N75&lt;4,"Kém",IF($N75&lt;5.5,"TB Yếu",IF($N75&lt;7,"T.Bình",IF($N75&lt;8.5,"Khá","Giỏi"))))))</f>
        <v/>
      </c>
      <c r="P75" s="436" t="str">
        <f>IF(OR($B75="",$C$6&lt;&gt;HKII!$X$6,HKII!$Z75=""),"",HKII!$Z75)</f>
        <v/>
      </c>
      <c r="Q75" s="436" t="str">
        <f>IF(OR(ISNUMBER(E75)=TRUE,B75="",P75=""),"",IF(COUNT(F75:M75)=0,"",IF(M75&gt;=P75,N75,IF(COUNT(F75:K75)=0,ROUND(#REF!*0.1+0.2*L75+0.5*P75,1),ROUND(#REF!*0.1+0.2*(SUM(F75:K75)/COUNT(F75:K75))+0.2*L75+0.5*P75,1)))))</f>
        <v/>
      </c>
    </row>
    <row r="76" spans="1:17" ht="18" customHeight="1">
      <c r="A76" s="364" t="str">
        <f>IF(OR($C$6="",$I$6="",$L$6=""),"",IF(B76="","",SUBTOTAL(3,$B$11:B76)))</f>
        <v/>
      </c>
      <c r="B76" s="426" t="str">
        <f>IF(OR($C$6="",$I$6="",$L$6=""),"",IF(HKII!$B76="","",HKII!$B76))</f>
        <v/>
      </c>
      <c r="C76" s="45" t="str">
        <f>IF(OR($C$6="",$I$6="",$L$6=""),"",IF(HKII!$C76="","",HKII!$C76))</f>
        <v/>
      </c>
      <c r="D76" s="427" t="str">
        <f>IF(OR($C$6="",$I$6="",$L$6=""),"",IF(HKII!$D76="","",HKII!$D76))</f>
        <v/>
      </c>
      <c r="E76" s="67"/>
      <c r="F76" s="67"/>
      <c r="G76" s="67"/>
      <c r="H76" s="67"/>
      <c r="I76" s="67"/>
      <c r="J76" s="67"/>
      <c r="K76" s="67"/>
      <c r="L76" s="67"/>
      <c r="M76" s="67"/>
      <c r="N76" s="456" t="str">
        <f>IF($B76="","",IF(ISNUMBER($E76)=TRUE,$E76,IF(COUNT($F76:$M76)=0,"",IF(COUNT($F76:$K76)=0,ROUND(0.3*$L76+0.5*$M76,1),ROUND(0.2*(SUM($F76:$K76)/COUNT($F76:$K76))+0.3*$L76+0.5*$M76,1)))))</f>
        <v/>
      </c>
      <c r="O76" s="454" t="str">
        <f t="shared" si="2"/>
        <v/>
      </c>
      <c r="P76" s="436" t="str">
        <f>IF(OR($B76="",$C$6&lt;&gt;HKII!$X$6,HKII!$Z76=""),"",HKII!$Z76)</f>
        <v/>
      </c>
      <c r="Q76" s="436" t="str">
        <f>IF(OR(ISNUMBER(E76)=TRUE,B76="",P76=""),"",IF(COUNT(F76:M76)=0,"",IF(M76&gt;=P76,N76,IF(COUNT(F76:K76)=0,ROUND(#REF!*0.1+0.2*L76+0.5*P76,1),ROUND(#REF!*0.1+0.2*(SUM(F76:K76)/COUNT(F76:K76))+0.2*L76+0.5*P76,1)))))</f>
        <v/>
      </c>
    </row>
    <row r="77" spans="1:17" ht="18" customHeight="1">
      <c r="A77" s="364" t="str">
        <f>IF(OR($C$6="",$I$6="",$L$6=""),"",IF(B77="","",SUBTOTAL(3,$B$11:B77)))</f>
        <v/>
      </c>
      <c r="B77" s="426" t="str">
        <f>IF(OR($C$6="",$I$6="",$L$6=""),"",IF(HKII!$B77="","",HKII!$B77))</f>
        <v/>
      </c>
      <c r="C77" s="45" t="str">
        <f>IF(OR($C$6="",$I$6="",$L$6=""),"",IF(HKII!$C77="","",HKII!$C77))</f>
        <v/>
      </c>
      <c r="D77" s="427" t="str">
        <f>IF(OR($C$6="",$I$6="",$L$6=""),"",IF(HKII!$D77="","",HKII!$D77))</f>
        <v/>
      </c>
      <c r="E77" s="67"/>
      <c r="F77" s="67"/>
      <c r="G77" s="67"/>
      <c r="H77" s="67"/>
      <c r="I77" s="67"/>
      <c r="J77" s="67"/>
      <c r="K77" s="67"/>
      <c r="L77" s="67"/>
      <c r="M77" s="67"/>
      <c r="N77" s="456" t="str">
        <f>IF($B77="","",IF(ISNUMBER($E77)=TRUE,$E77,IF(COUNT($F77:$M77)=0,"",IF(COUNT($F77:$K77)=0,ROUND(0.3*$L77+0.5*$M77,1),ROUND(0.2*(SUM($F77:$K77)/COUNT($F77:$K77))+0.3*$L77+0.5*$M77,1)))))</f>
        <v/>
      </c>
      <c r="O77" s="454" t="str">
        <f t="shared" si="2"/>
        <v/>
      </c>
      <c r="P77" s="436" t="str">
        <f>IF(OR($B77="",$C$6&lt;&gt;HKII!$X$6,HKII!$Z77=""),"",HKII!$Z77)</f>
        <v/>
      </c>
      <c r="Q77" s="436" t="str">
        <f>IF(OR(ISNUMBER(E77)=TRUE,B77="",P77=""),"",IF(COUNT(F77:M77)=0,"",IF(M77&gt;=P77,N77,IF(COUNT(F77:K77)=0,ROUND(#REF!*0.1+0.2*L77+0.5*P77,1),ROUND(#REF!*0.1+0.2*(SUM(F77:K77)/COUNT(F77:K77))+0.2*L77+0.5*P77,1)))))</f>
        <v/>
      </c>
    </row>
    <row r="78" spans="1:17" ht="18" customHeight="1">
      <c r="A78" s="364" t="str">
        <f>IF(OR($C$6="",$I$6="",$L$6=""),"",IF(B78="","",SUBTOTAL(3,$B$11:B78)))</f>
        <v/>
      </c>
      <c r="B78" s="426" t="str">
        <f>IF(OR($C$6="",$I$6="",$L$6=""),"",IF(HKII!$B78="","",HKII!$B78))</f>
        <v/>
      </c>
      <c r="C78" s="45" t="str">
        <f>IF(OR($C$6="",$I$6="",$L$6=""),"",IF(HKII!$C78="","",HKII!$C78))</f>
        <v/>
      </c>
      <c r="D78" s="427" t="str">
        <f>IF(OR($C$6="",$I$6="",$L$6=""),"",IF(HKII!$D78="","",HKII!$D78))</f>
        <v/>
      </c>
      <c r="E78" s="67"/>
      <c r="F78" s="67"/>
      <c r="G78" s="67"/>
      <c r="H78" s="67"/>
      <c r="I78" s="67"/>
      <c r="J78" s="67"/>
      <c r="K78" s="67"/>
      <c r="L78" s="67"/>
      <c r="M78" s="67"/>
      <c r="N78" s="456" t="str">
        <f>IF($B78="","",IF(ISNUMBER($E78)=TRUE,$E78,IF(COUNT($F78:$M78)=0,"",IF(COUNT($F78:$K78)=0,ROUND(0.3*$L78+0.5*$M78,1),ROUND(0.2*(SUM($F78:$K78)/COUNT($F78:$K78))+0.3*$L78+0.5*$M78,1)))))</f>
        <v/>
      </c>
      <c r="O78" s="454" t="str">
        <f t="shared" si="2"/>
        <v/>
      </c>
      <c r="P78" s="436" t="str">
        <f>IF(OR($B78="",$C$6&lt;&gt;HKII!$X$6,HKII!$Z78=""),"",HKII!$Z78)</f>
        <v/>
      </c>
      <c r="Q78" s="436" t="str">
        <f>IF(OR(ISNUMBER(E78)=TRUE,B78="",P78=""),"",IF(COUNT(F78:M78)=0,"",IF(M78&gt;=P78,N78,IF(COUNT(F78:K78)=0,ROUND(#REF!*0.1+0.2*L78+0.5*P78,1),ROUND(#REF!*0.1+0.2*(SUM(F78:K78)/COUNT(F78:K78))+0.2*L78+0.5*P78,1)))))</f>
        <v/>
      </c>
    </row>
    <row r="79" spans="1:17" ht="18" customHeight="1">
      <c r="A79" s="364" t="str">
        <f>IF(OR($C$6="",$I$6="",$L$6=""),"",IF(B79="","",SUBTOTAL(3,$B$11:B79)))</f>
        <v/>
      </c>
      <c r="B79" s="426" t="str">
        <f>IF(OR($C$6="",$I$6="",$L$6=""),"",IF(HKII!$B79="","",HKII!$B79))</f>
        <v/>
      </c>
      <c r="C79" s="45" t="str">
        <f>IF(OR($C$6="",$I$6="",$L$6=""),"",IF(HKII!$C79="","",HKII!$C79))</f>
        <v/>
      </c>
      <c r="D79" s="427" t="str">
        <f>IF(OR($C$6="",$I$6="",$L$6=""),"",IF(HKII!$D79="","",HKII!$D79))</f>
        <v/>
      </c>
      <c r="E79" s="67"/>
      <c r="F79" s="67"/>
      <c r="G79" s="67"/>
      <c r="H79" s="67"/>
      <c r="I79" s="67"/>
      <c r="J79" s="67"/>
      <c r="K79" s="67"/>
      <c r="L79" s="67"/>
      <c r="M79" s="67"/>
      <c r="N79" s="456" t="str">
        <f>IF($B79="","",IF(ISNUMBER($E79)=TRUE,$E79,IF(COUNT($F79:$M79)=0,"",IF(COUNT($F79:$K79)=0,ROUND(0.3*$L79+0.5*$M79,1),ROUND(0.2*(SUM($F79:$K79)/COUNT($F79:$K79))+0.3*$L79+0.5*$M79,1)))))</f>
        <v/>
      </c>
      <c r="O79" s="454" t="str">
        <f t="shared" si="2"/>
        <v/>
      </c>
      <c r="P79" s="436" t="str">
        <f>IF(OR($B79="",$C$6&lt;&gt;HKII!$X$6,HKII!$Z79=""),"",HKII!$Z79)</f>
        <v/>
      </c>
      <c r="Q79" s="436" t="str">
        <f>IF(OR(ISNUMBER(E79)=TRUE,B79="",P79=""),"",IF(COUNT(F79:M79)=0,"",IF(M79&gt;=P79,N79,IF(COUNT(F79:K79)=0,ROUND(#REF!*0.1+0.2*L79+0.5*P79,1),ROUND(#REF!*0.1+0.2*(SUM(F79:K79)/COUNT(F79:K79))+0.2*L79+0.5*P79,1)))))</f>
        <v/>
      </c>
    </row>
    <row r="80" spans="1:17" ht="18" customHeight="1">
      <c r="A80" s="364" t="str">
        <f>IF(OR($C$6="",$I$6="",$L$6=""),"",IF(B80="","",SUBTOTAL(3,$B$11:B80)))</f>
        <v/>
      </c>
      <c r="B80" s="426" t="str">
        <f>IF(OR($C$6="",$I$6="",$L$6=""),"",IF(HKII!$B80="","",HKII!$B80))</f>
        <v/>
      </c>
      <c r="C80" s="45" t="str">
        <f>IF(OR($C$6="",$I$6="",$L$6=""),"",IF(HKII!$C80="","",HKII!$C80))</f>
        <v/>
      </c>
      <c r="D80" s="427" t="str">
        <f>IF(OR($C$6="",$I$6="",$L$6=""),"",IF(HKII!$D80="","",HKII!$D80))</f>
        <v/>
      </c>
      <c r="E80" s="67"/>
      <c r="F80" s="67"/>
      <c r="G80" s="67"/>
      <c r="H80" s="67"/>
      <c r="I80" s="67"/>
      <c r="J80" s="67"/>
      <c r="K80" s="67"/>
      <c r="L80" s="67"/>
      <c r="M80" s="67"/>
      <c r="N80" s="456" t="str">
        <f>IF($B80="","",IF(ISNUMBER($E80)=TRUE,$E80,IF(COUNT($F80:$M80)=0,"",IF(COUNT($F80:$K80)=0,ROUND(0.3*$L80+0.5*$M80,1),ROUND(0.2*(SUM($F80:$K80)/COUNT($F80:$K80))+0.3*$L80+0.5*$M80,1)))))</f>
        <v/>
      </c>
      <c r="O80" s="454" t="str">
        <f t="shared" si="2"/>
        <v/>
      </c>
      <c r="P80" s="436" t="str">
        <f>IF(OR($B80="",$C$6&lt;&gt;HKII!$X$6,HKII!$Z80=""),"",HKII!$Z80)</f>
        <v/>
      </c>
      <c r="Q80" s="436" t="str">
        <f>IF(OR(ISNUMBER(E80)=TRUE,B80="",P80=""),"",IF(COUNT(F80:M80)=0,"",IF(M80&gt;=P80,N80,IF(COUNT(F80:K80)=0,ROUND(#REF!*0.1+0.2*L80+0.5*P80,1),ROUND(#REF!*0.1+0.2*(SUM(F80:K80)/COUNT(F80:K80))+0.2*L80+0.5*P80,1)))))</f>
        <v/>
      </c>
    </row>
    <row r="81" spans="1:17" s="421" customFormat="1" ht="16.5" customHeight="1">
      <c r="A81" s="1183" t="s">
        <v>1632</v>
      </c>
      <c r="B81" s="1183"/>
      <c r="C81" s="1183"/>
      <c r="D81" s="1183"/>
      <c r="E81" s="1183"/>
      <c r="F81" s="1183"/>
      <c r="G81" s="1183"/>
      <c r="H81" s="1183"/>
      <c r="I81" s="1183"/>
      <c r="J81" s="1183"/>
      <c r="K81" s="1183"/>
      <c r="L81" s="1183"/>
      <c r="M81" s="1183"/>
      <c r="N81" s="440"/>
      <c r="O81" s="105"/>
      <c r="P81" s="105"/>
    </row>
    <row r="82" spans="1:17" s="421" customFormat="1">
      <c r="A82" s="411"/>
      <c r="B82" s="1181" t="str">
        <f>"Tổng danh sách có"</f>
        <v>Tổng danh sách có</v>
      </c>
      <c r="C82" s="1181"/>
      <c r="D82" s="1181"/>
      <c r="E82" s="1181"/>
      <c r="F82" s="457" t="str">
        <f>": "&amp;MAX($A$11:$A$80)&amp;" SV"</f>
        <v>: 50 SV</v>
      </c>
      <c r="K82" s="422"/>
      <c r="L82" s="422"/>
      <c r="M82" s="422"/>
      <c r="N82" s="422"/>
      <c r="O82" s="422"/>
      <c r="P82" s="105"/>
      <c r="Q82" s="105"/>
    </row>
    <row r="83" spans="1:17" s="421" customFormat="1">
      <c r="A83" s="423"/>
      <c r="B83" s="1173" t="str">
        <f>"Tổng số SV có điểm Giỏi từ 8,5 đ đến 10 đ"</f>
        <v>Tổng số SV có điểm Giỏi từ 8,5 đ đến 10 đ</v>
      </c>
      <c r="C83" s="1173"/>
      <c r="D83" s="1173"/>
      <c r="E83" s="1173"/>
      <c r="F83" s="428" t="str">
        <f>": "&amp;COUNTIF($O$11:$O$80,"Giỏi")&amp;" SV"</f>
        <v>: 2 SV</v>
      </c>
      <c r="H83" s="428" t="str">
        <f>IF(B21="","","("&amp;ROUND(COUNTIF($O$11:$O$80,"Giỏi")*100/MAX($A$11:$A$75),2)&amp;"%" &amp;")")</f>
        <v>(4%)</v>
      </c>
      <c r="I83" s="428"/>
      <c r="J83" s="428"/>
      <c r="K83" s="1175" t="str">
        <f>IF(B11="","","Tổng số SV có điểm &gt;= 4 đ : "&amp;COUNTIF(N11:N80,"&gt;=4")&amp;" SV"&amp;" ("&amp;ROUND(COUNTIF(N11:N80,"&gt;=4")*100/MAX($A$11:$A$80),2)&amp;"%" &amp;")")</f>
        <v>Tổng số SV có điểm &gt;= 4 đ : 46 SV (92%)</v>
      </c>
      <c r="L83" s="1175"/>
      <c r="M83" s="1175"/>
      <c r="N83" s="1175"/>
      <c r="O83" s="368"/>
      <c r="P83" s="105"/>
      <c r="Q83" s="105"/>
    </row>
    <row r="84" spans="1:17" s="421" customFormat="1">
      <c r="A84" s="423"/>
      <c r="B84" s="1173" t="str">
        <f>"Tổng số SV có điểm Khá từ 7 đ đến &lt;8,5 đ"</f>
        <v>Tổng số SV có điểm Khá từ 7 đ đến &lt;8,5 đ</v>
      </c>
      <c r="C84" s="1173"/>
      <c r="D84" s="1173"/>
      <c r="E84" s="1173"/>
      <c r="F84" s="428" t="str">
        <f>": "&amp;COUNTIF($O$11:$O$80,"Khá")&amp;" SV"</f>
        <v>: 10 SV</v>
      </c>
      <c r="H84" s="428" t="str">
        <f>IF(B21="","","("&amp;ROUND(COUNTIF($O$11:$O$80,"Khá")*100/MAX($A$11:$A$75),2)&amp;"%" &amp;")")</f>
        <v>(20%)</v>
      </c>
      <c r="I84" s="428"/>
      <c r="J84" s="428"/>
      <c r="K84" s="1175"/>
      <c r="L84" s="1175"/>
      <c r="M84" s="1175"/>
      <c r="N84" s="1175"/>
      <c r="O84" s="368"/>
      <c r="P84" s="105"/>
      <c r="Q84" s="105"/>
    </row>
    <row r="85" spans="1:17" s="421" customFormat="1">
      <c r="A85" s="423"/>
      <c r="B85" s="1173" t="str">
        <f>"Tổng số SV có điểm Trung bình từ 5,5 đ đến &lt;7 đ"</f>
        <v>Tổng số SV có điểm Trung bình từ 5,5 đ đến &lt;7 đ</v>
      </c>
      <c r="C85" s="1173"/>
      <c r="D85" s="1173"/>
      <c r="E85" s="1173"/>
      <c r="F85" s="428" t="str">
        <f>": "&amp;COUNTIF($O$11:$O$80,"T.Bình")&amp;" SV"</f>
        <v>: 25 SV</v>
      </c>
      <c r="H85" s="428" t="str">
        <f>IF(B21="","","("&amp;ROUND(COUNTIF($O$11:$O$80,"TB")*100/MAX($A$11:$A$75),2)&amp;"%" &amp;")")</f>
        <v>(0%)</v>
      </c>
      <c r="I85" s="428"/>
      <c r="J85" s="428"/>
      <c r="K85" s="1175"/>
      <c r="L85" s="1175"/>
      <c r="M85" s="1175"/>
      <c r="N85" s="1175"/>
      <c r="O85" s="368"/>
      <c r="P85" s="105"/>
      <c r="Q85" s="105"/>
    </row>
    <row r="86" spans="1:17" s="421" customFormat="1" ht="12.75" customHeight="1">
      <c r="A86" s="423"/>
      <c r="B86" s="1173" t="str">
        <f>"Tổng số SV có điểm Trung bình yếu từ 4 đ đến &lt;5,5 đ"</f>
        <v>Tổng số SV có điểm Trung bình yếu từ 4 đ đến &lt;5,5 đ</v>
      </c>
      <c r="C86" s="1173"/>
      <c r="D86" s="1173"/>
      <c r="E86" s="1173"/>
      <c r="F86" s="428" t="str">
        <f>": "&amp;COUNTIF($O$11:$O$80,"TB Yếu")&amp;" SV"</f>
        <v>: 9 SV</v>
      </c>
      <c r="H86" s="428" t="str">
        <f>IF(B21="","","("&amp;ROUND(COUNTIF($O$11:$O$80,"TBY")*100/MAX($A$11:$A$75),2)&amp;"%" &amp;")")</f>
        <v>(0%)</v>
      </c>
      <c r="I86" s="428"/>
      <c r="J86" s="428"/>
      <c r="K86" s="1174" t="str">
        <f>IF(B11="","","Tổng số SV có điểm &lt; 4 đ : "&amp;COUNTIF(N11:N80,"&lt;4")&amp;" SV"&amp;" ("&amp;ROUND(COUNTIF(N11:N80,"&lt;4")*100/MAX($A$11:$A$80),2)&amp;"%" &amp;")")</f>
        <v>Tổng số SV có điểm &lt; 4 đ : 4 SV (8%)</v>
      </c>
      <c r="L86" s="1174"/>
      <c r="M86" s="1174"/>
      <c r="N86" s="1174"/>
      <c r="O86" s="438"/>
      <c r="P86" s="105"/>
      <c r="Q86" s="105"/>
    </row>
    <row r="87" spans="1:17" s="421" customFormat="1">
      <c r="A87" s="423"/>
      <c r="B87" s="1173" t="str">
        <f>"Tổng số SV có điểm kém &lt;4 đ"</f>
        <v>Tổng số SV có điểm kém &lt;4 đ</v>
      </c>
      <c r="C87" s="1173"/>
      <c r="D87" s="1173"/>
      <c r="E87" s="1173"/>
      <c r="F87" s="428" t="str">
        <f>": "&amp;COUNTIF($O$11:$O$80,"Kém")&amp;" SV"</f>
        <v>: 4 SV</v>
      </c>
      <c r="H87" s="428" t="str">
        <f>IF(B21="","","("&amp;ROUND(COUNTIF($O$11:$O$80,"Kém")*100/MAX($A$11:$A$75),2)&amp;"%"&amp;")")</f>
        <v>(8%)</v>
      </c>
      <c r="I87" s="428"/>
      <c r="J87" s="428"/>
      <c r="K87" s="1174"/>
      <c r="L87" s="1174"/>
      <c r="M87" s="1174"/>
      <c r="N87" s="1174"/>
      <c r="O87" s="438"/>
      <c r="P87" s="105"/>
      <c r="Q87" s="105"/>
    </row>
    <row r="88" spans="1:17" s="421" customFormat="1" ht="12.75" customHeight="1">
      <c r="A88" s="423"/>
      <c r="B88" s="1173" t="str">
        <f>"Tổng số SV không xếp loại vì chưa đủ điều kiện"</f>
        <v>Tổng số SV không xếp loại vì chưa đủ điều kiện</v>
      </c>
      <c r="C88" s="1173"/>
      <c r="D88" s="1173"/>
      <c r="E88" s="1173"/>
      <c r="F88" s="428" t="str">
        <f>": "&amp;COUNTIF($O$11:$O$80,"KXL")&amp;" SV"</f>
        <v>: 0 SV</v>
      </c>
      <c r="H88" s="428" t="str">
        <f>IF(B21="","","("&amp;ROUND(COUNTIF($O$11:$O$80,"KXL")*100/MAX($A$11:$A$75),2)&amp;"%"&amp;")")</f>
        <v>(0%)</v>
      </c>
      <c r="I88" s="428"/>
      <c r="J88" s="428"/>
      <c r="K88" s="1174"/>
      <c r="L88" s="1174"/>
      <c r="M88" s="1174"/>
      <c r="N88" s="1174"/>
      <c r="O88" s="438"/>
      <c r="P88" s="105"/>
      <c r="Q88" s="105"/>
    </row>
    <row r="89" spans="1:17" ht="15.75">
      <c r="B89" s="424"/>
      <c r="C89" s="424"/>
      <c r="D89" s="424"/>
      <c r="E89" s="424"/>
      <c r="F89" s="424"/>
      <c r="G89" s="424"/>
      <c r="H89" s="424"/>
      <c r="I89" s="424"/>
      <c r="J89" s="424"/>
      <c r="K89" s="424"/>
      <c r="L89" s="424"/>
      <c r="M89" s="424"/>
      <c r="N89" s="424"/>
    </row>
    <row r="90" spans="1:17" ht="15.75" customHeight="1">
      <c r="A90" s="1167" t="s">
        <v>195</v>
      </c>
      <c r="B90" s="1167"/>
      <c r="C90" s="1167"/>
      <c r="E90" s="439" t="s">
        <v>1636</v>
      </c>
      <c r="F90" s="439"/>
      <c r="G90" s="439"/>
      <c r="H90" s="413"/>
      <c r="I90" s="413"/>
      <c r="J90" s="463" t="s">
        <v>266</v>
      </c>
      <c r="K90" s="439"/>
      <c r="L90" s="439"/>
      <c r="M90" s="439"/>
      <c r="N90" s="439"/>
      <c r="O90" s="439"/>
    </row>
  </sheetData>
  <sheetProtection sheet="1" formatCells="0" formatColumns="0" formatRows="0" autoFilter="0"/>
  <dataConsolidate/>
  <mergeCells count="39">
    <mergeCell ref="L6:M6"/>
    <mergeCell ref="A4:N4"/>
    <mergeCell ref="A6:B6"/>
    <mergeCell ref="A1:F1"/>
    <mergeCell ref="A3:F3"/>
    <mergeCell ref="A5:L5"/>
    <mergeCell ref="G6:H6"/>
    <mergeCell ref="C6:F6"/>
    <mergeCell ref="Q8:Q10"/>
    <mergeCell ref="B85:E85"/>
    <mergeCell ref="B83:E83"/>
    <mergeCell ref="B84:E84"/>
    <mergeCell ref="B82:E82"/>
    <mergeCell ref="A81:M81"/>
    <mergeCell ref="N8:N10"/>
    <mergeCell ref="O8:O10"/>
    <mergeCell ref="P8:P9"/>
    <mergeCell ref="M8:M9"/>
    <mergeCell ref="A8:A10"/>
    <mergeCell ref="B8:B10"/>
    <mergeCell ref="C8:D10"/>
    <mergeCell ref="E8:E10"/>
    <mergeCell ref="D7:E7"/>
    <mergeCell ref="F10:K10"/>
    <mergeCell ref="H8:H9"/>
    <mergeCell ref="I8:I9"/>
    <mergeCell ref="J8:J9"/>
    <mergeCell ref="K8:K9"/>
    <mergeCell ref="J7:L7"/>
    <mergeCell ref="H7:I7"/>
    <mergeCell ref="L8:L9"/>
    <mergeCell ref="F8:F9"/>
    <mergeCell ref="G8:G9"/>
    <mergeCell ref="B88:E88"/>
    <mergeCell ref="K83:N85"/>
    <mergeCell ref="A90:C90"/>
    <mergeCell ref="B86:E86"/>
    <mergeCell ref="K86:N88"/>
    <mergeCell ref="B87:E87"/>
  </mergeCells>
  <phoneticPr fontId="11" type="noConversion"/>
  <conditionalFormatting sqref="N11:N80">
    <cfRule type="cellIs" dxfId="13" priority="1" stopIfTrue="1" operator="lessThan">
      <formula>4</formula>
    </cfRule>
  </conditionalFormatting>
  <dataValidations count="3">
    <dataValidation type="decimal" allowBlank="1" showInputMessage="1" showErrorMessage="1" errorTitle="Nhap sai" error="Hãy nhập lại&#10;0 ≤ Điểm ≤ 10" sqref="M11:M80">
      <formula1>0</formula1>
      <formula2>10</formula2>
    </dataValidation>
    <dataValidation type="whole" allowBlank="1" showInputMessage="1" showErrorMessage="1" errorTitle="Nhap sai" error="Hãy nhập lại&#10;0 ≤ Điểm ≤ 10" sqref="H11:K55 F78:L80 H56:I67 L11:L67 K71:L77 F68:L70 F11:G67 F71:I77 K56:K67">
      <formula1>0</formula1>
      <formula2>10</formula2>
    </dataValidation>
    <dataValidation type="decimal" allowBlank="1" showInputMessage="1" showErrorMessage="1" sqref="J56:J67 J71:J77">
      <formula1>0</formula1>
      <formula2>10</formula2>
    </dataValidation>
  </dataValidations>
  <printOptions horizontalCentered="1"/>
  <pageMargins left="0.5" right="0" top="0.25" bottom="0.25" header="0.25" footer="0.25"/>
  <pageSetup paperSize="9" scale="90" orientation="portrait" horizontalDpi="1200" verticalDpi="1200" r:id="rId1"/>
  <headerFooter alignWithMargins="0"/>
</worksheet>
</file>

<file path=xl/worksheets/sheet14.xml><?xml version="1.0" encoding="utf-8"?>
<worksheet xmlns="http://schemas.openxmlformats.org/spreadsheetml/2006/main" xmlns:r="http://schemas.openxmlformats.org/officeDocument/2006/relationships">
  <sheetPr codeName="Sheet12"/>
  <dimension ref="A1:Q90"/>
  <sheetViews>
    <sheetView workbookViewId="0">
      <selection activeCell="E11" sqref="E11:M60"/>
    </sheetView>
  </sheetViews>
  <sheetFormatPr defaultRowHeight="12.75"/>
  <cols>
    <col min="1" max="1" width="3.85546875" style="411" bestFit="1" customWidth="1"/>
    <col min="2" max="2" width="11.85546875" style="411" customWidth="1"/>
    <col min="3" max="3" width="18.85546875" style="411" bestFit="1" customWidth="1"/>
    <col min="4" max="4" width="8.140625" style="411" customWidth="1"/>
    <col min="5" max="12" width="6.42578125" style="411" customWidth="1"/>
    <col min="13" max="13" width="8.140625" style="411" customWidth="1"/>
    <col min="14" max="14" width="7.42578125" style="411" customWidth="1"/>
    <col min="15" max="15" width="7.7109375" style="411" hidden="1" customWidth="1"/>
    <col min="16" max="17" width="6.5703125" style="411" hidden="1" customWidth="1"/>
    <col min="18" max="16384" width="9.140625" style="411"/>
  </cols>
  <sheetData>
    <row r="1" spans="1:17" ht="15.75">
      <c r="A1" s="1163" t="s">
        <v>1634</v>
      </c>
      <c r="B1" s="1163"/>
      <c r="C1" s="1163"/>
      <c r="D1" s="1163"/>
      <c r="E1" s="1163"/>
      <c r="F1" s="1163"/>
      <c r="H1" s="429" t="s">
        <v>159</v>
      </c>
      <c r="I1" s="429"/>
      <c r="J1" s="431"/>
      <c r="K1" s="422"/>
      <c r="L1" s="422"/>
      <c r="M1" s="422"/>
      <c r="N1" s="422"/>
      <c r="O1" s="422"/>
      <c r="P1" s="422"/>
    </row>
    <row r="2" spans="1:17" ht="15.75">
      <c r="A2" s="433" t="s">
        <v>1635</v>
      </c>
      <c r="B2" s="433"/>
      <c r="C2" s="433"/>
      <c r="D2" s="433"/>
      <c r="E2" s="433"/>
      <c r="H2" s="434" t="s">
        <v>258</v>
      </c>
      <c r="I2" s="429"/>
      <c r="J2" s="431"/>
      <c r="K2" s="422"/>
      <c r="L2" s="422"/>
      <c r="M2" s="422"/>
      <c r="N2" s="422"/>
      <c r="O2" s="422"/>
      <c r="P2" s="422"/>
    </row>
    <row r="3" spans="1:17" ht="19.5" customHeight="1">
      <c r="A3" s="1164" t="s">
        <v>259</v>
      </c>
      <c r="B3" s="1164"/>
      <c r="C3" s="1164"/>
      <c r="D3" s="1164"/>
      <c r="E3" s="1164"/>
      <c r="F3" s="1164"/>
      <c r="I3" s="465" t="s">
        <v>259</v>
      </c>
      <c r="J3" s="412"/>
      <c r="K3" s="422"/>
      <c r="L3" s="422"/>
      <c r="M3" s="422"/>
      <c r="N3" s="422"/>
      <c r="O3" s="422"/>
      <c r="P3" s="422"/>
    </row>
    <row r="4" spans="1:17" ht="23.25" customHeight="1">
      <c r="A4" s="1166" t="s">
        <v>260</v>
      </c>
      <c r="B4" s="1166"/>
      <c r="C4" s="1166"/>
      <c r="D4" s="1166"/>
      <c r="E4" s="1166"/>
      <c r="F4" s="1166"/>
      <c r="G4" s="1166"/>
      <c r="H4" s="1166"/>
      <c r="I4" s="1166"/>
      <c r="J4" s="1166"/>
      <c r="K4" s="1166"/>
      <c r="L4" s="1166"/>
      <c r="M4" s="1166"/>
      <c r="N4" s="1166"/>
    </row>
    <row r="5" spans="1:17" ht="9.75" customHeight="1">
      <c r="A5" s="1166"/>
      <c r="B5" s="1166"/>
      <c r="C5" s="1166"/>
      <c r="D5" s="1166"/>
      <c r="E5" s="1166"/>
      <c r="F5" s="1166"/>
      <c r="G5" s="1166"/>
      <c r="H5" s="1166"/>
      <c r="I5" s="1166"/>
      <c r="J5" s="1166"/>
      <c r="K5" s="1166"/>
      <c r="L5" s="1166"/>
    </row>
    <row r="6" spans="1:17" s="414" customFormat="1" ht="17.25" customHeight="1">
      <c r="A6" s="1186" t="s">
        <v>261</v>
      </c>
      <c r="B6" s="1186"/>
      <c r="C6" s="1168" t="str">
        <f>IF(L6="","",IF(VLOOKUP(L6,'LOP-MON'!$B$2:$L$43,7,FALSE)=0,"",VLOOKUP(L6,'LOP-MON'!$B$2:$L$43,7,FALSE)))</f>
        <v xml:space="preserve">Vi xử lý  </v>
      </c>
      <c r="D6" s="1168"/>
      <c r="E6" s="1168"/>
      <c r="F6" s="1168"/>
      <c r="G6" s="1167" t="s">
        <v>280</v>
      </c>
      <c r="H6" s="1167"/>
      <c r="I6" s="467">
        <f>IF(L6="","",IF(VLOOKUP(CONCATENATE("TC",MID(L6,1,4),MID(L6,6,3)),'LOP-MON'!$B$2:$L$43,7,FALSE)=0,"",VLOOKUP(CONCATENATE("TC",MID(L6,1,4),MID(L6,6,3)),'LOP-MON'!$B$2:$L$43,7,FALSE)))</f>
        <v>2</v>
      </c>
      <c r="K6" s="38" t="s">
        <v>192</v>
      </c>
      <c r="L6" s="1168" t="str">
        <f>HKII!$D$3</f>
        <v>13CĐ-Đ1</v>
      </c>
      <c r="M6" s="1168"/>
    </row>
    <row r="7" spans="1:17" s="415" customFormat="1" ht="17.25" customHeight="1">
      <c r="C7" s="271" t="s">
        <v>262</v>
      </c>
      <c r="D7" s="1165" t="s">
        <v>182</v>
      </c>
      <c r="E7" s="1165"/>
      <c r="G7" s="453"/>
      <c r="H7" s="1165" t="s">
        <v>263</v>
      </c>
      <c r="I7" s="1165"/>
      <c r="J7" s="1165" t="s">
        <v>1633</v>
      </c>
      <c r="K7" s="1165"/>
      <c r="L7" s="1165"/>
      <c r="N7" s="38"/>
      <c r="O7" s="38"/>
    </row>
    <row r="8" spans="1:17" s="414" customFormat="1" ht="15" customHeight="1">
      <c r="A8" s="1176" t="s">
        <v>264</v>
      </c>
      <c r="B8" s="1176" t="s">
        <v>193</v>
      </c>
      <c r="C8" s="1176" t="s">
        <v>194</v>
      </c>
      <c r="D8" s="1176"/>
      <c r="E8" s="1176" t="s">
        <v>268</v>
      </c>
      <c r="F8" s="1170" t="s">
        <v>270</v>
      </c>
      <c r="G8" s="1170" t="s">
        <v>271</v>
      </c>
      <c r="H8" s="1170" t="s">
        <v>272</v>
      </c>
      <c r="I8" s="1170" t="s">
        <v>273</v>
      </c>
      <c r="J8" s="1170" t="s">
        <v>274</v>
      </c>
      <c r="K8" s="1170" t="s">
        <v>275</v>
      </c>
      <c r="L8" s="1170" t="s">
        <v>276</v>
      </c>
      <c r="M8" s="1170" t="s">
        <v>277</v>
      </c>
      <c r="N8" s="1170" t="s">
        <v>269</v>
      </c>
      <c r="O8" s="1171" t="s">
        <v>267</v>
      </c>
      <c r="P8" s="1171" t="s">
        <v>278</v>
      </c>
      <c r="Q8" s="1171" t="s">
        <v>279</v>
      </c>
    </row>
    <row r="9" spans="1:17" s="43" customFormat="1" ht="28.5" customHeight="1">
      <c r="A9" s="1176"/>
      <c r="B9" s="1176"/>
      <c r="C9" s="1176"/>
      <c r="D9" s="1176"/>
      <c r="E9" s="1176"/>
      <c r="F9" s="1170"/>
      <c r="G9" s="1170"/>
      <c r="H9" s="1170"/>
      <c r="I9" s="1170"/>
      <c r="J9" s="1170"/>
      <c r="K9" s="1170"/>
      <c r="L9" s="1170"/>
      <c r="M9" s="1170"/>
      <c r="N9" s="1170"/>
      <c r="O9" s="1171"/>
      <c r="P9" s="1171"/>
      <c r="Q9" s="1171"/>
    </row>
    <row r="10" spans="1:17" s="43" customFormat="1" ht="15.75">
      <c r="A10" s="1176"/>
      <c r="B10" s="1176"/>
      <c r="C10" s="1176"/>
      <c r="D10" s="1176"/>
      <c r="E10" s="1176"/>
      <c r="F10" s="1178">
        <v>0.2</v>
      </c>
      <c r="G10" s="1170"/>
      <c r="H10" s="1170"/>
      <c r="I10" s="1170"/>
      <c r="J10" s="1170"/>
      <c r="K10" s="1170"/>
      <c r="L10" s="6">
        <v>0.3</v>
      </c>
      <c r="M10" s="6">
        <v>0.5</v>
      </c>
      <c r="N10" s="1170"/>
      <c r="O10" s="1171"/>
      <c r="P10" s="441">
        <v>0.5</v>
      </c>
      <c r="Q10" s="1171"/>
    </row>
    <row r="11" spans="1:17" ht="18" customHeight="1">
      <c r="A11" s="364">
        <f>IF(OR($C$6="",$I$6="",$L$6=""),"",IF($B11="","",SUBTOTAL(3,$B$11:B11)))</f>
        <v>1</v>
      </c>
      <c r="B11" s="426" t="str">
        <f>IF(OR($C$6="",$I$6="",$L$6=""),"",IF(HKII!$B11="","",HKII!$B11))</f>
        <v>13D301Đ001</v>
      </c>
      <c r="C11" s="45" t="str">
        <f>IF(OR($C$6="",$I$6="",$L$6=""),"",IF(HKII!$C11="","",HKII!$C11))</f>
        <v>Lương Hoàng Thuận</v>
      </c>
      <c r="D11" s="46" t="str">
        <f>IF(OR($C$6="",$I$6="",$L$6=""),"",IF(HKII!$D11="","",HKII!$D11))</f>
        <v>An</v>
      </c>
      <c r="E11" s="741"/>
      <c r="F11" s="93">
        <v>4</v>
      </c>
      <c r="G11" s="93"/>
      <c r="H11" s="93"/>
      <c r="I11" s="93"/>
      <c r="J11" s="93"/>
      <c r="K11" s="93"/>
      <c r="L11" s="93">
        <v>6</v>
      </c>
      <c r="M11" s="93">
        <v>4</v>
      </c>
      <c r="N11" s="417">
        <f>IF($B11="","",IF(ISNUMBER($E11)=TRUE,$E11,IF(COUNT($F11:$M11)=0,"",IF(COUNT($F11:$K11)=0,ROUND(0.3*$L11+0.5*$M11,1),ROUND(0.2*(SUM($F11:$K11)/COUNT($F11:$K11))+0.3*$L11+0.5*$M11,1)))))</f>
        <v>4.5999999999999996</v>
      </c>
      <c r="O11" s="454" t="str">
        <f t="shared" ref="O11:O74" si="0">IF($B11="","",IF($N11="","KXL",IF($N11&lt;4,"Kém",IF($N11&lt;5.5,"TB Yếu",IF($N11&lt;7,"T.Bình",IF($N11&lt;8.5,"Khá","Giỏi"))))))</f>
        <v>TB Yếu</v>
      </c>
      <c r="P11" s="455" t="str">
        <f>IF(OR($B11="",$C$6&lt;&gt;HKII!$AB$6,HKII!$AD11=""),"",HKII!$AD11)</f>
        <v/>
      </c>
      <c r="Q11" s="455" t="str">
        <f>IF(OR(ISNUMBER($E11)=TRUE,$B11="",$P11=""),"",IF(COUNT($F11:$M11)=0,"",IF($M11&gt;=$P11,$N11,IF(COUNT($F11:$K11)=0,ROUND(0.3*$L11+0.5*$P11,1),ROUND(0.2*(SUM($F11:$K11)/COUNT($F11:$K11))+0.3*$L11+0.5*$P11,1)))))</f>
        <v/>
      </c>
    </row>
    <row r="12" spans="1:17" ht="18" customHeight="1">
      <c r="A12" s="364">
        <f>IF(OR($C$6="",$I$6="",$L$6=""),"",IF($B12="","",SUBTOTAL(3,$B$11:B12)))</f>
        <v>2</v>
      </c>
      <c r="B12" s="426" t="str">
        <f>IF(OR($C$6="",$I$6="",$L$6=""),"",IF(HKII!$B12="","",HKII!$B12))</f>
        <v>13D301Đ004</v>
      </c>
      <c r="C12" s="45" t="str">
        <f>IF(OR($C$6="",$I$6="",$L$6=""),"",IF(HKII!$C12="","",HKII!$C12))</f>
        <v>Đặng Thế</v>
      </c>
      <c r="D12" s="46" t="str">
        <f>IF(OR($C$6="",$I$6="",$L$6=""),"",IF(HKII!$D12="","",HKII!$D12))</f>
        <v>Anh</v>
      </c>
      <c r="E12" s="743"/>
      <c r="F12" s="94">
        <v>4</v>
      </c>
      <c r="G12" s="94"/>
      <c r="H12" s="94"/>
      <c r="I12" s="94"/>
      <c r="J12" s="94"/>
      <c r="K12" s="94"/>
      <c r="L12" s="94">
        <v>5</v>
      </c>
      <c r="M12" s="794">
        <v>0</v>
      </c>
      <c r="N12" s="417">
        <f t="shared" ref="N12:N75" si="1">IF($B12="","",IF(ISNUMBER($E12)=TRUE,$E12,IF(COUNT($F12:$M12)=0,"",IF(COUNT($F12:$K12)=0,ROUND(0.3*$L12+0.5*$M12,1),ROUND(0.2*(SUM($F12:$K12)/COUNT($F12:$K12))+0.3*$L12+0.5*$M12,1)))))</f>
        <v>2.2999999999999998</v>
      </c>
      <c r="O12" s="454" t="str">
        <f t="shared" si="0"/>
        <v>Kém</v>
      </c>
      <c r="P12" s="455" t="str">
        <f>IF(OR($B12="",$C$6&lt;&gt;HKII!$AB$6,HKII!$AD12=""),"",HKII!$AD12)</f>
        <v/>
      </c>
      <c r="Q12" s="455" t="str">
        <f t="shared" ref="Q12:Q75" si="2">IF(OR(ISNUMBER($E12)=TRUE,$B12="",$P12=""),"",IF(COUNT($F12:$M12)=0,"",IF($M12&gt;=$P12,$N12,IF(COUNT($F12:$K12)=0,ROUND(0.3*$L12+0.5*$P12,1),ROUND(0.2*(SUM($F12:$K12)/COUNT($F12:$K12))+0.3*$L12+0.5*$P12,1)))))</f>
        <v/>
      </c>
    </row>
    <row r="13" spans="1:17" ht="18" customHeight="1">
      <c r="A13" s="364">
        <f>IF(OR($C$6="",$I$6="",$L$6=""),"",IF($B13="","",SUBTOTAL(3,$B$11:B13)))</f>
        <v>3</v>
      </c>
      <c r="B13" s="426" t="str">
        <f>IF(OR($C$6="",$I$6="",$L$6=""),"",IF(HKII!$B13="","",HKII!$B13))</f>
        <v>13D301Đ149</v>
      </c>
      <c r="C13" s="45" t="str">
        <f>IF(OR($C$6="",$I$6="",$L$6=""),"",IF(HKII!$C13="","",HKII!$C13))</f>
        <v>Đỗ Huỳnh</v>
      </c>
      <c r="D13" s="46" t="str">
        <f>IF(OR($C$6="",$I$6="",$L$6=""),"",IF(HKII!$D13="","",HKII!$D13))</f>
        <v>Bảo</v>
      </c>
      <c r="E13" s="743"/>
      <c r="F13" s="94">
        <v>5</v>
      </c>
      <c r="G13" s="94"/>
      <c r="H13" s="94"/>
      <c r="I13" s="94"/>
      <c r="J13" s="94"/>
      <c r="K13" s="94"/>
      <c r="L13" s="94">
        <v>5</v>
      </c>
      <c r="M13" s="794">
        <v>0</v>
      </c>
      <c r="N13" s="417">
        <f t="shared" si="1"/>
        <v>2.5</v>
      </c>
      <c r="O13" s="454" t="str">
        <f t="shared" si="0"/>
        <v>Kém</v>
      </c>
      <c r="P13" s="455" t="str">
        <f>IF(OR($B13="",$C$6&lt;&gt;HKII!$AB$6,HKII!$AD13=""),"",HKII!$AD13)</f>
        <v/>
      </c>
      <c r="Q13" s="455" t="str">
        <f t="shared" si="2"/>
        <v/>
      </c>
    </row>
    <row r="14" spans="1:17" ht="18" customHeight="1">
      <c r="A14" s="364">
        <f>IF(OR($C$6="",$I$6="",$L$6=""),"",IF($B14="","",SUBTOTAL(3,$B$11:B14)))</f>
        <v>4</v>
      </c>
      <c r="B14" s="426" t="str">
        <f>IF(OR($C$6="",$I$6="",$L$6=""),"",IF(HKII!$B14="","",HKII!$B14))</f>
        <v>13D301Đ008</v>
      </c>
      <c r="C14" s="45" t="str">
        <f>IF(OR($C$6="",$I$6="",$L$6=""),"",IF(HKII!$C14="","",HKII!$C14))</f>
        <v>Trương Vũ</v>
      </c>
      <c r="D14" s="46" t="str">
        <f>IF(OR($C$6="",$I$6="",$L$6=""),"",IF(HKII!$D14="","",HKII!$D14))</f>
        <v>Bảo</v>
      </c>
      <c r="E14" s="743"/>
      <c r="F14" s="94">
        <v>5</v>
      </c>
      <c r="G14" s="94"/>
      <c r="H14" s="94"/>
      <c r="I14" s="94"/>
      <c r="J14" s="94"/>
      <c r="K14" s="94"/>
      <c r="L14" s="94">
        <v>7</v>
      </c>
      <c r="M14" s="94">
        <v>4.3</v>
      </c>
      <c r="N14" s="417">
        <f t="shared" si="1"/>
        <v>5.3</v>
      </c>
      <c r="O14" s="454" t="str">
        <f t="shared" si="0"/>
        <v>TB Yếu</v>
      </c>
      <c r="P14" s="455" t="str">
        <f>IF(OR($B14="",$C$6&lt;&gt;HKII!$AB$6,HKII!$AD14=""),"",HKII!$AD14)</f>
        <v/>
      </c>
      <c r="Q14" s="455" t="str">
        <f t="shared" si="2"/>
        <v/>
      </c>
    </row>
    <row r="15" spans="1:17" ht="18" customHeight="1">
      <c r="A15" s="364">
        <f>IF(OR($C$6="",$I$6="",$L$6=""),"",IF($B15="","",SUBTOTAL(3,$B$11:B15)))</f>
        <v>5</v>
      </c>
      <c r="B15" s="426" t="str">
        <f>IF(OR($C$6="",$I$6="",$L$6=""),"",IF(HKII!$B15="","",HKII!$B15))</f>
        <v>13D301Đ009</v>
      </c>
      <c r="C15" s="45" t="str">
        <f>IF(OR($C$6="",$I$6="",$L$6=""),"",IF(HKII!$C15="","",HKII!$C15))</f>
        <v>Võ Thành</v>
      </c>
      <c r="D15" s="46" t="str">
        <f>IF(OR($C$6="",$I$6="",$L$6=""),"",IF(HKII!$D15="","",HKII!$D15))</f>
        <v>Bảo</v>
      </c>
      <c r="E15" s="743"/>
      <c r="F15" s="94">
        <v>4</v>
      </c>
      <c r="G15" s="94"/>
      <c r="H15" s="94"/>
      <c r="I15" s="94"/>
      <c r="J15" s="94"/>
      <c r="K15" s="94"/>
      <c r="L15" s="94">
        <v>6</v>
      </c>
      <c r="M15" s="94">
        <v>2.2999999999999998</v>
      </c>
      <c r="N15" s="417">
        <f t="shared" si="1"/>
        <v>3.8</v>
      </c>
      <c r="O15" s="454" t="str">
        <f t="shared" si="0"/>
        <v>Kém</v>
      </c>
      <c r="P15" s="455" t="str">
        <f>IF(OR($B15="",$C$6&lt;&gt;HKII!$AB$6,HKII!$AD15=""),"",HKII!$AD15)</f>
        <v/>
      </c>
      <c r="Q15" s="455" t="str">
        <f t="shared" si="2"/>
        <v/>
      </c>
    </row>
    <row r="16" spans="1:17" ht="18" customHeight="1">
      <c r="A16" s="364">
        <f>IF(OR($C$6="",$I$6="",$L$6=""),"",IF($B16="","",SUBTOTAL(3,$B$11:B16)))</f>
        <v>6</v>
      </c>
      <c r="B16" s="426" t="str">
        <f>IF(OR($C$6="",$I$6="",$L$6=""),"",IF(HKII!$B16="","",HKII!$B16))</f>
        <v>13D301Đ013</v>
      </c>
      <c r="C16" s="45" t="str">
        <f>IF(OR($C$6="",$I$6="",$L$6=""),"",IF(HKII!$C16="","",HKII!$C16))</f>
        <v>Nguyễn Chí</v>
      </c>
      <c r="D16" s="46" t="str">
        <f>IF(OR($C$6="",$I$6="",$L$6=""),"",IF(HKII!$D16="","",HKII!$D16))</f>
        <v>Bình</v>
      </c>
      <c r="E16" s="743"/>
      <c r="F16" s="94">
        <v>4</v>
      </c>
      <c r="G16" s="94"/>
      <c r="H16" s="94"/>
      <c r="I16" s="94"/>
      <c r="J16" s="94"/>
      <c r="K16" s="94"/>
      <c r="L16" s="94">
        <v>7</v>
      </c>
      <c r="M16" s="94">
        <v>2.5</v>
      </c>
      <c r="N16" s="417">
        <f t="shared" si="1"/>
        <v>4.2</v>
      </c>
      <c r="O16" s="454" t="str">
        <f t="shared" si="0"/>
        <v>TB Yếu</v>
      </c>
      <c r="P16" s="455" t="str">
        <f>IF(OR($B16="",$C$6&lt;&gt;HKII!$AB$6,HKII!$AD16=""),"",HKII!$AD16)</f>
        <v/>
      </c>
      <c r="Q16" s="455" t="str">
        <f t="shared" si="2"/>
        <v/>
      </c>
    </row>
    <row r="17" spans="1:17" ht="18" customHeight="1">
      <c r="A17" s="364">
        <f>IF(OR($C$6="",$I$6="",$L$6=""),"",IF($B17="","",SUBTOTAL(3,$B$11:B17)))</f>
        <v>7</v>
      </c>
      <c r="B17" s="426" t="str">
        <f>IF(OR($C$6="",$I$6="",$L$6=""),"",IF(HKII!$B17="","",HKII!$B17))</f>
        <v>13D301Đ016</v>
      </c>
      <c r="C17" s="45" t="str">
        <f>IF(OR($C$6="",$I$6="",$L$6=""),"",IF(HKII!$C17="","",HKII!$C17))</f>
        <v>Vũ Văn</v>
      </c>
      <c r="D17" s="46" t="str">
        <f>IF(OR($C$6="",$I$6="",$L$6=""),"",IF(HKII!$D17="","",HKII!$D17))</f>
        <v>Chiến</v>
      </c>
      <c r="E17" s="743"/>
      <c r="F17" s="94">
        <v>4</v>
      </c>
      <c r="G17" s="94"/>
      <c r="H17" s="94"/>
      <c r="I17" s="94"/>
      <c r="J17" s="94"/>
      <c r="K17" s="94"/>
      <c r="L17" s="94">
        <v>5</v>
      </c>
      <c r="M17" s="94">
        <v>0</v>
      </c>
      <c r="N17" s="417">
        <f t="shared" si="1"/>
        <v>2.2999999999999998</v>
      </c>
      <c r="O17" s="454" t="str">
        <f t="shared" si="0"/>
        <v>Kém</v>
      </c>
      <c r="P17" s="455" t="str">
        <f>IF(OR($B17="",$C$6&lt;&gt;HKII!$AB$6,HKII!$AD17=""),"",HKII!$AD17)</f>
        <v/>
      </c>
      <c r="Q17" s="455" t="str">
        <f t="shared" si="2"/>
        <v/>
      </c>
    </row>
    <row r="18" spans="1:17" ht="18" customHeight="1">
      <c r="A18" s="364">
        <f>IF(OR($C$6="",$I$6="",$L$6=""),"",IF($B18="","",SUBTOTAL(3,$B$11:B18)))</f>
        <v>8</v>
      </c>
      <c r="B18" s="426" t="str">
        <f>IF(OR($C$6="",$I$6="",$L$6=""),"",IF(HKII!$B18="","",HKII!$B18))</f>
        <v>13D301Đ193</v>
      </c>
      <c r="C18" s="45" t="str">
        <f>IF(OR($C$6="",$I$6="",$L$6=""),"",IF(HKII!$C18="","",HKII!$C18))</f>
        <v>Phạm Công</v>
      </c>
      <c r="D18" s="46" t="str">
        <f>IF(OR($C$6="",$I$6="",$L$6=""),"",IF(HKII!$D18="","",HKII!$D18))</f>
        <v>Chính</v>
      </c>
      <c r="E18" s="743"/>
      <c r="F18" s="94">
        <v>3</v>
      </c>
      <c r="G18" s="94"/>
      <c r="H18" s="94"/>
      <c r="I18" s="94"/>
      <c r="J18" s="94"/>
      <c r="K18" s="94"/>
      <c r="L18" s="94">
        <v>5</v>
      </c>
      <c r="M18" s="94">
        <v>0.5</v>
      </c>
      <c r="N18" s="417">
        <f t="shared" si="1"/>
        <v>2.4</v>
      </c>
      <c r="O18" s="454" t="str">
        <f t="shared" si="0"/>
        <v>Kém</v>
      </c>
      <c r="P18" s="455" t="str">
        <f>IF(OR($B18="",$C$6&lt;&gt;HKII!$AB$6,HKII!$AD18=""),"",HKII!$AD18)</f>
        <v/>
      </c>
      <c r="Q18" s="455" t="str">
        <f t="shared" si="2"/>
        <v/>
      </c>
    </row>
    <row r="19" spans="1:17" ht="18" customHeight="1">
      <c r="A19" s="364">
        <f>IF(OR($C$6="",$I$6="",$L$6=""),"",IF($B19="","",SUBTOTAL(3,$B$11:B19)))</f>
        <v>9</v>
      </c>
      <c r="B19" s="426" t="str">
        <f>IF(OR($C$6="",$I$6="",$L$6=""),"",IF(HKII!$B19="","",HKII!$B19))</f>
        <v>13D301Đ017</v>
      </c>
      <c r="C19" s="45" t="str">
        <f>IF(OR($C$6="",$I$6="",$L$6=""),"",IF(HKII!$C19="","",HKII!$C19))</f>
        <v>Trần Văn</v>
      </c>
      <c r="D19" s="46" t="str">
        <f>IF(OR($C$6="",$I$6="",$L$6=""),"",IF(HKII!$D19="","",HKII!$D19))</f>
        <v>Chinh</v>
      </c>
      <c r="E19" s="743"/>
      <c r="F19" s="94">
        <v>3</v>
      </c>
      <c r="G19" s="94"/>
      <c r="H19" s="94"/>
      <c r="I19" s="94"/>
      <c r="J19" s="94"/>
      <c r="K19" s="94"/>
      <c r="L19" s="94">
        <v>5</v>
      </c>
      <c r="M19" s="94">
        <v>2.8</v>
      </c>
      <c r="N19" s="417">
        <f t="shared" si="1"/>
        <v>3.5</v>
      </c>
      <c r="O19" s="454" t="str">
        <f t="shared" si="0"/>
        <v>Kém</v>
      </c>
      <c r="P19" s="455" t="str">
        <f>IF(OR($B19="",$C$6&lt;&gt;HKII!$AB$6,HKII!$AD19=""),"",HKII!$AD19)</f>
        <v/>
      </c>
      <c r="Q19" s="455" t="str">
        <f t="shared" si="2"/>
        <v/>
      </c>
    </row>
    <row r="20" spans="1:17" ht="18" customHeight="1">
      <c r="A20" s="364">
        <f>IF(OR($C$6="",$I$6="",$L$6=""),"",IF($B20="","",SUBTOTAL(3,$B$11:B20)))</f>
        <v>10</v>
      </c>
      <c r="B20" s="426" t="str">
        <f>IF(OR($C$6="",$I$6="",$L$6=""),"",IF(HKII!$B20="","",HKII!$B20))</f>
        <v>13D301Đ020</v>
      </c>
      <c r="C20" s="45" t="str">
        <f>IF(OR($C$6="",$I$6="",$L$6=""),"",IF(HKII!$C20="","",HKII!$C20))</f>
        <v>Trịnh Lê</v>
      </c>
      <c r="D20" s="46" t="str">
        <f>IF(OR($C$6="",$I$6="",$L$6=""),"",IF(HKII!$D20="","",HKII!$D20))</f>
        <v>Cung</v>
      </c>
      <c r="E20" s="743"/>
      <c r="F20" s="94">
        <v>5</v>
      </c>
      <c r="G20" s="94"/>
      <c r="H20" s="94"/>
      <c r="I20" s="94"/>
      <c r="J20" s="94"/>
      <c r="K20" s="94"/>
      <c r="L20" s="94">
        <v>5</v>
      </c>
      <c r="M20" s="94">
        <v>2.8</v>
      </c>
      <c r="N20" s="417">
        <f t="shared" si="1"/>
        <v>3.9</v>
      </c>
      <c r="O20" s="454" t="str">
        <f t="shared" si="0"/>
        <v>Kém</v>
      </c>
      <c r="P20" s="455" t="str">
        <f>IF(OR($B20="",$C$6&lt;&gt;HKII!$AB$6,HKII!$AD20=""),"",HKII!$AD20)</f>
        <v/>
      </c>
      <c r="Q20" s="455" t="str">
        <f t="shared" si="2"/>
        <v/>
      </c>
    </row>
    <row r="21" spans="1:17" ht="18" customHeight="1">
      <c r="A21" s="364">
        <f>IF(OR($C$6="",$I$6="",$L$6=""),"",IF($B21="","",SUBTOTAL(3,$B$11:B21)))</f>
        <v>11</v>
      </c>
      <c r="B21" s="426" t="str">
        <f>IF(OR($C$6="",$I$6="",$L$6=""),"",IF(HKII!$B21="","",HKII!$B21))</f>
        <v>13D301Đ021</v>
      </c>
      <c r="C21" s="45" t="str">
        <f>IF(OR($C$6="",$I$6="",$L$6=""),"",IF(HKII!$C21="","",HKII!$C21))</f>
        <v>Nguyễn Chí</v>
      </c>
      <c r="D21" s="46" t="str">
        <f>IF(OR($C$6="",$I$6="",$L$6=""),"",IF(HKII!$D21="","",HKII!$D21))</f>
        <v>Cường</v>
      </c>
      <c r="E21" s="743"/>
      <c r="F21" s="94">
        <v>5</v>
      </c>
      <c r="G21" s="94"/>
      <c r="H21" s="94"/>
      <c r="I21" s="94"/>
      <c r="J21" s="94"/>
      <c r="K21" s="94"/>
      <c r="L21" s="94">
        <v>6</v>
      </c>
      <c r="M21" s="94">
        <v>2.5</v>
      </c>
      <c r="N21" s="417">
        <f t="shared" si="1"/>
        <v>4.0999999999999996</v>
      </c>
      <c r="O21" s="454" t="str">
        <f t="shared" si="0"/>
        <v>TB Yếu</v>
      </c>
      <c r="P21" s="455" t="str">
        <f>IF(OR($B21="",$C$6&lt;&gt;HKII!$AB$6,HKII!$AD21=""),"",HKII!$AD21)</f>
        <v/>
      </c>
      <c r="Q21" s="455" t="str">
        <f t="shared" si="2"/>
        <v/>
      </c>
    </row>
    <row r="22" spans="1:17" ht="18" customHeight="1">
      <c r="A22" s="364">
        <f>IF(OR($C$6="",$I$6="",$L$6=""),"",IF($B22="","",SUBTOTAL(3,$B$11:B22)))</f>
        <v>12</v>
      </c>
      <c r="B22" s="426" t="str">
        <f>IF(OR($C$6="",$I$6="",$L$6=""),"",IF(HKII!$B22="","",HKII!$B22))</f>
        <v>13D301Đ024</v>
      </c>
      <c r="C22" s="45" t="str">
        <f>IF(OR($C$6="",$I$6="",$L$6=""),"",IF(HKII!$C22="","",HKII!$C22))</f>
        <v xml:space="preserve">Trương Công </v>
      </c>
      <c r="D22" s="46" t="str">
        <f>IF(OR($C$6="",$I$6="",$L$6=""),"",IF(HKII!$D22="","",HKII!$D22))</f>
        <v>Duẩn</v>
      </c>
      <c r="E22" s="743"/>
      <c r="F22" s="94">
        <v>8</v>
      </c>
      <c r="G22" s="94"/>
      <c r="H22" s="94"/>
      <c r="I22" s="94"/>
      <c r="J22" s="94"/>
      <c r="K22" s="94"/>
      <c r="L22" s="94">
        <v>6</v>
      </c>
      <c r="M22" s="94">
        <v>5.5</v>
      </c>
      <c r="N22" s="417">
        <f t="shared" si="1"/>
        <v>6.2</v>
      </c>
      <c r="O22" s="454" t="str">
        <f t="shared" si="0"/>
        <v>T.Bình</v>
      </c>
      <c r="P22" s="455" t="str">
        <f>IF(OR($B22="",$C$6&lt;&gt;HKII!$AB$6,HKII!$AD22=""),"",HKII!$AD22)</f>
        <v/>
      </c>
      <c r="Q22" s="455" t="str">
        <f t="shared" si="2"/>
        <v/>
      </c>
    </row>
    <row r="23" spans="1:17" ht="18" customHeight="1">
      <c r="A23" s="364">
        <f>IF(OR($C$6="",$I$6="",$L$6=""),"",IF($B23="","",SUBTOTAL(3,$B$11:B23)))</f>
        <v>13</v>
      </c>
      <c r="B23" s="426" t="str">
        <f>IF(OR($C$6="",$I$6="",$L$6=""),"",IF(HKII!$B23="","",HKII!$B23))</f>
        <v>13D301Đ025</v>
      </c>
      <c r="C23" s="45" t="str">
        <f>IF(OR($C$6="",$I$6="",$L$6=""),"",IF(HKII!$C23="","",HKII!$C23))</f>
        <v>Nguyễn Ngọc</v>
      </c>
      <c r="D23" s="46" t="str">
        <f>IF(OR($C$6="",$I$6="",$L$6=""),"",IF(HKII!$D23="","",HKII!$D23))</f>
        <v>Dũng</v>
      </c>
      <c r="E23" s="743"/>
      <c r="F23" s="94">
        <v>5</v>
      </c>
      <c r="G23" s="94"/>
      <c r="H23" s="94"/>
      <c r="I23" s="94"/>
      <c r="J23" s="94"/>
      <c r="K23" s="94"/>
      <c r="L23" s="94">
        <v>7</v>
      </c>
      <c r="M23" s="94">
        <v>1</v>
      </c>
      <c r="N23" s="417">
        <f t="shared" si="1"/>
        <v>3.6</v>
      </c>
      <c r="O23" s="454" t="str">
        <f t="shared" si="0"/>
        <v>Kém</v>
      </c>
      <c r="P23" s="455" t="str">
        <f>IF(OR($B23="",$C$6&lt;&gt;HKII!$AB$6,HKII!$AD23=""),"",HKII!$AD23)</f>
        <v/>
      </c>
      <c r="Q23" s="455" t="str">
        <f t="shared" si="2"/>
        <v/>
      </c>
    </row>
    <row r="24" spans="1:17" ht="18" customHeight="1">
      <c r="A24" s="364">
        <f>IF(OR($C$6="",$I$6="",$L$6=""),"",IF($B24="","",SUBTOTAL(3,$B$11:B24)))</f>
        <v>14</v>
      </c>
      <c r="B24" s="426" t="str">
        <f>IF(OR($C$6="",$I$6="",$L$6=""),"",IF(HKII!$B24="","",HKII!$B24))</f>
        <v>13D301Đ192</v>
      </c>
      <c r="C24" s="45" t="str">
        <f>IF(OR($C$6="",$I$6="",$L$6=""),"",IF(HKII!$C24="","",HKII!$C24))</f>
        <v>Cao Trùng</v>
      </c>
      <c r="D24" s="46" t="str">
        <f>IF(OR($C$6="",$I$6="",$L$6=""),"",IF(HKII!$D24="","",HKII!$D24))</f>
        <v>Dương</v>
      </c>
      <c r="E24" s="743"/>
      <c r="F24" s="94">
        <v>6</v>
      </c>
      <c r="G24" s="94"/>
      <c r="H24" s="94"/>
      <c r="I24" s="94"/>
      <c r="J24" s="94"/>
      <c r="K24" s="94"/>
      <c r="L24" s="94">
        <v>7</v>
      </c>
      <c r="M24" s="94">
        <v>6</v>
      </c>
      <c r="N24" s="417">
        <f t="shared" si="1"/>
        <v>6.3</v>
      </c>
      <c r="O24" s="454" t="str">
        <f t="shared" si="0"/>
        <v>T.Bình</v>
      </c>
      <c r="P24" s="455" t="str">
        <f>IF(OR($B24="",$C$6&lt;&gt;HKII!$AB$6,HKII!$AD24=""),"",HKII!$AD24)</f>
        <v/>
      </c>
      <c r="Q24" s="455" t="str">
        <f t="shared" si="2"/>
        <v/>
      </c>
    </row>
    <row r="25" spans="1:17" ht="18" customHeight="1">
      <c r="A25" s="364">
        <f>IF(OR($C$6="",$I$6="",$L$6=""),"",IF($B25="","",SUBTOTAL(3,$B$11:B25)))</f>
        <v>15</v>
      </c>
      <c r="B25" s="426" t="str">
        <f>IF(OR($C$6="",$I$6="",$L$6=""),"",IF(HKII!$B25="","",HKII!$B25))</f>
        <v>13D301Đ028</v>
      </c>
      <c r="C25" s="45" t="str">
        <f>IF(OR($C$6="",$I$6="",$L$6=""),"",IF(HKII!$C25="","",HKII!$C25))</f>
        <v>Hoàng Văn</v>
      </c>
      <c r="D25" s="46" t="str">
        <f>IF(OR($C$6="",$I$6="",$L$6=""),"",IF(HKII!$D25="","",HKII!$D25))</f>
        <v>Duy</v>
      </c>
      <c r="E25" s="743"/>
      <c r="F25" s="94">
        <v>5</v>
      </c>
      <c r="G25" s="94"/>
      <c r="H25" s="94"/>
      <c r="I25" s="94"/>
      <c r="J25" s="94"/>
      <c r="K25" s="94"/>
      <c r="L25" s="94">
        <v>6</v>
      </c>
      <c r="M25" s="94">
        <v>2.2999999999999998</v>
      </c>
      <c r="N25" s="417">
        <f t="shared" si="1"/>
        <v>4</v>
      </c>
      <c r="O25" s="454" t="str">
        <f t="shared" si="0"/>
        <v>TB Yếu</v>
      </c>
      <c r="P25" s="455" t="str">
        <f>IF(OR($B25="",$C$6&lt;&gt;HKII!$AB$6,HKII!$AD25=""),"",HKII!$AD25)</f>
        <v/>
      </c>
      <c r="Q25" s="455" t="str">
        <f t="shared" si="2"/>
        <v/>
      </c>
    </row>
    <row r="26" spans="1:17" ht="18" customHeight="1">
      <c r="A26" s="364">
        <f>IF(OR($C$6="",$I$6="",$L$6=""),"",IF($B26="","",SUBTOTAL(3,$B$11:B26)))</f>
        <v>16</v>
      </c>
      <c r="B26" s="426" t="str">
        <f>IF(OR($C$6="",$I$6="",$L$6=""),"",IF(HKII!$B26="","",HKII!$B26))</f>
        <v>13D301Đ181</v>
      </c>
      <c r="C26" s="45" t="str">
        <f>IF(OR($C$6="",$I$6="",$L$6=""),"",IF(HKII!$C26="","",HKII!$C26))</f>
        <v>Lâm Văn</v>
      </c>
      <c r="D26" s="46" t="str">
        <f>IF(OR($C$6="",$I$6="",$L$6=""),"",IF(HKII!$D26="","",HKII!$D26))</f>
        <v>Duy</v>
      </c>
      <c r="E26" s="743"/>
      <c r="F26" s="94">
        <v>4</v>
      </c>
      <c r="G26" s="94"/>
      <c r="H26" s="94"/>
      <c r="I26" s="94"/>
      <c r="J26" s="94"/>
      <c r="K26" s="94"/>
      <c r="L26" s="94">
        <v>5</v>
      </c>
      <c r="M26" s="94">
        <v>3</v>
      </c>
      <c r="N26" s="417">
        <f t="shared" si="1"/>
        <v>3.8</v>
      </c>
      <c r="O26" s="454" t="str">
        <f t="shared" si="0"/>
        <v>Kém</v>
      </c>
      <c r="P26" s="455" t="str">
        <f>IF(OR($B26="",$C$6&lt;&gt;HKII!$AB$6,HKII!$AD26=""),"",HKII!$AD26)</f>
        <v/>
      </c>
      <c r="Q26" s="455" t="str">
        <f t="shared" si="2"/>
        <v/>
      </c>
    </row>
    <row r="27" spans="1:17" ht="18" customHeight="1">
      <c r="A27" s="364">
        <f>IF(OR($C$6="",$I$6="",$L$6=""),"",IF($B27="","",SUBTOTAL(3,$B$11:B27)))</f>
        <v>17</v>
      </c>
      <c r="B27" s="426" t="str">
        <f>IF(OR($C$6="",$I$6="",$L$6=""),"",IF(HKII!$B27="","",HKII!$B27))</f>
        <v>13D301Đ033</v>
      </c>
      <c r="C27" s="45" t="str">
        <f>IF(OR($C$6="",$I$6="",$L$6=""),"",IF(HKII!$C27="","",HKII!$C27))</f>
        <v xml:space="preserve">Trương Văn </v>
      </c>
      <c r="D27" s="46" t="str">
        <f>IF(OR($C$6="",$I$6="",$L$6=""),"",IF(HKII!$D27="","",HKII!$D27))</f>
        <v>Đạt</v>
      </c>
      <c r="E27" s="743"/>
      <c r="F27" s="94">
        <v>4</v>
      </c>
      <c r="G27" s="94"/>
      <c r="H27" s="94"/>
      <c r="I27" s="94"/>
      <c r="J27" s="94"/>
      <c r="K27" s="94"/>
      <c r="L27" s="94">
        <v>6</v>
      </c>
      <c r="M27" s="94">
        <v>3.5</v>
      </c>
      <c r="N27" s="417">
        <f t="shared" si="1"/>
        <v>4.4000000000000004</v>
      </c>
      <c r="O27" s="454" t="str">
        <f t="shared" si="0"/>
        <v>TB Yếu</v>
      </c>
      <c r="P27" s="455" t="str">
        <f>IF(OR($B27="",$C$6&lt;&gt;HKII!$AB$6,HKII!$AD27=""),"",HKII!$AD27)</f>
        <v/>
      </c>
      <c r="Q27" s="455" t="str">
        <f t="shared" si="2"/>
        <v/>
      </c>
    </row>
    <row r="28" spans="1:17" ht="18" customHeight="1">
      <c r="A28" s="364">
        <f>IF(OR($C$6="",$I$6="",$L$6=""),"",IF($B28="","",SUBTOTAL(3,$B$11:B28)))</f>
        <v>18</v>
      </c>
      <c r="B28" s="426" t="str">
        <f>IF(OR($C$6="",$I$6="",$L$6=""),"",IF(HKII!$B28="","",HKII!$B28))</f>
        <v>13D301Đ037</v>
      </c>
      <c r="C28" s="45" t="str">
        <f>IF(OR($C$6="",$I$6="",$L$6=""),"",IF(HKII!$C28="","",HKII!$C28))</f>
        <v>Nguyễn Thành</v>
      </c>
      <c r="D28" s="46" t="str">
        <f>IF(OR($C$6="",$I$6="",$L$6=""),"",IF(HKII!$D28="","",HKII!$D28))</f>
        <v>Đông</v>
      </c>
      <c r="E28" s="743"/>
      <c r="F28" s="94">
        <v>4</v>
      </c>
      <c r="G28" s="94"/>
      <c r="H28" s="94"/>
      <c r="I28" s="94"/>
      <c r="J28" s="94"/>
      <c r="K28" s="94"/>
      <c r="L28" s="94">
        <v>5</v>
      </c>
      <c r="M28" s="94">
        <v>4</v>
      </c>
      <c r="N28" s="417">
        <f t="shared" si="1"/>
        <v>4.3</v>
      </c>
      <c r="O28" s="454" t="str">
        <f t="shared" si="0"/>
        <v>TB Yếu</v>
      </c>
      <c r="P28" s="455" t="str">
        <f>IF(OR($B28="",$C$6&lt;&gt;HKII!$AB$6,HKII!$AD28=""),"",HKII!$AD28)</f>
        <v/>
      </c>
      <c r="Q28" s="455" t="str">
        <f t="shared" si="2"/>
        <v/>
      </c>
    </row>
    <row r="29" spans="1:17" ht="18" customHeight="1">
      <c r="A29" s="364">
        <f>IF(OR($C$6="",$I$6="",$L$6=""),"",IF($B29="","",SUBTOTAL(3,$B$11:B29)))</f>
        <v>19</v>
      </c>
      <c r="B29" s="426" t="str">
        <f>IF(OR($C$6="",$I$6="",$L$6=""),"",IF(HKII!$B29="","",HKII!$B29))</f>
        <v>13D301Đ191</v>
      </c>
      <c r="C29" s="45" t="str">
        <f>IF(OR($C$6="",$I$6="",$L$6=""),"",IF(HKII!$C29="","",HKII!$C29))</f>
        <v>Nguyễn Hiền</v>
      </c>
      <c r="D29" s="46" t="str">
        <f>IF(OR($C$6="",$I$6="",$L$6=""),"",IF(HKII!$D29="","",HKII!$D29))</f>
        <v>Đức</v>
      </c>
      <c r="E29" s="743"/>
      <c r="F29" s="94">
        <v>5</v>
      </c>
      <c r="G29" s="94"/>
      <c r="H29" s="94"/>
      <c r="I29" s="94"/>
      <c r="J29" s="94"/>
      <c r="K29" s="94"/>
      <c r="L29" s="94">
        <v>7</v>
      </c>
      <c r="M29" s="94">
        <v>3.5</v>
      </c>
      <c r="N29" s="417">
        <f t="shared" si="1"/>
        <v>4.9000000000000004</v>
      </c>
      <c r="O29" s="454" t="str">
        <f t="shared" si="0"/>
        <v>TB Yếu</v>
      </c>
      <c r="P29" s="455" t="str">
        <f>IF(OR($B29="",$C$6&lt;&gt;HKII!$AB$6,HKII!$AD29=""),"",HKII!$AD29)</f>
        <v/>
      </c>
      <c r="Q29" s="455" t="str">
        <f t="shared" si="2"/>
        <v/>
      </c>
    </row>
    <row r="30" spans="1:17" ht="18" customHeight="1">
      <c r="A30" s="364">
        <f>IF(OR($C$6="",$I$6="",$L$6=""),"",IF($B30="","",SUBTOTAL(3,$B$11:B30)))</f>
        <v>20</v>
      </c>
      <c r="B30" s="426" t="str">
        <f>IF(OR($C$6="",$I$6="",$L$6=""),"",IF(HKII!$B30="","",HKII!$B30))</f>
        <v>13D301Đ040</v>
      </c>
      <c r="C30" s="45" t="str">
        <f>IF(OR($C$6="",$I$6="",$L$6=""),"",IF(HKII!$C30="","",HKII!$C30))</f>
        <v>Nguyễn Văn</v>
      </c>
      <c r="D30" s="46" t="str">
        <f>IF(OR($C$6="",$I$6="",$L$6=""),"",IF(HKII!$D30="","",HKII!$D30))</f>
        <v>Đức</v>
      </c>
      <c r="E30" s="743"/>
      <c r="F30" s="94">
        <v>5</v>
      </c>
      <c r="G30" s="94"/>
      <c r="H30" s="94"/>
      <c r="I30" s="94"/>
      <c r="J30" s="94"/>
      <c r="K30" s="94"/>
      <c r="L30" s="94">
        <v>6</v>
      </c>
      <c r="M30" s="94">
        <v>3.8</v>
      </c>
      <c r="N30" s="417">
        <f t="shared" si="1"/>
        <v>4.7</v>
      </c>
      <c r="O30" s="454" t="str">
        <f t="shared" si="0"/>
        <v>TB Yếu</v>
      </c>
      <c r="P30" s="455" t="str">
        <f>IF(OR($B30="",$C$6&lt;&gt;HKII!$AB$6,HKII!$AD30=""),"",HKII!$AD30)</f>
        <v/>
      </c>
      <c r="Q30" s="455" t="str">
        <f t="shared" si="2"/>
        <v/>
      </c>
    </row>
    <row r="31" spans="1:17" ht="18" customHeight="1">
      <c r="A31" s="364">
        <f>IF(OR($C$6="",$I$6="",$L$6=""),"",IF($B31="","",SUBTOTAL(3,$B$11:B31)))</f>
        <v>21</v>
      </c>
      <c r="B31" s="426" t="str">
        <f>IF(OR($C$6="",$I$6="",$L$6=""),"",IF(HKII!$B31="","",HKII!$B31))</f>
        <v>13D301Đ041</v>
      </c>
      <c r="C31" s="45" t="str">
        <f>IF(OR($C$6="",$I$6="",$L$6=""),"",IF(HKII!$C31="","",HKII!$C31))</f>
        <v>Lê Hoàng</v>
      </c>
      <c r="D31" s="46" t="str">
        <f>IF(OR($C$6="",$I$6="",$L$6=""),"",IF(HKII!$D31="","",HKII!$D31))</f>
        <v>Giang</v>
      </c>
      <c r="E31" s="743"/>
      <c r="F31" s="94">
        <v>5</v>
      </c>
      <c r="G31" s="94"/>
      <c r="H31" s="94"/>
      <c r="I31" s="94"/>
      <c r="J31" s="94"/>
      <c r="K31" s="94"/>
      <c r="L31" s="94">
        <v>7</v>
      </c>
      <c r="M31" s="94">
        <v>0.5</v>
      </c>
      <c r="N31" s="417">
        <f t="shared" si="1"/>
        <v>3.4</v>
      </c>
      <c r="O31" s="454" t="str">
        <f t="shared" si="0"/>
        <v>Kém</v>
      </c>
      <c r="P31" s="455" t="str">
        <f>IF(OR($B31="",$C$6&lt;&gt;HKII!$AB$6,HKII!$AD31=""),"",HKII!$AD31)</f>
        <v/>
      </c>
      <c r="Q31" s="455" t="str">
        <f t="shared" si="2"/>
        <v/>
      </c>
    </row>
    <row r="32" spans="1:17" ht="18" customHeight="1">
      <c r="A32" s="364">
        <f>IF(OR($C$6="",$I$6="",$L$6=""),"",IF($B32="","",SUBTOTAL(3,$B$11:B32)))</f>
        <v>22</v>
      </c>
      <c r="B32" s="426" t="str">
        <f>IF(OR($C$6="",$I$6="",$L$6=""),"",IF(HKII!$B32="","",HKII!$B32))</f>
        <v>13D301Đ045</v>
      </c>
      <c r="C32" s="45" t="str">
        <f>IF(OR($C$6="",$I$6="",$L$6=""),"",IF(HKII!$C32="","",HKII!$C32))</f>
        <v>Lê Công</v>
      </c>
      <c r="D32" s="46" t="str">
        <f>IF(OR($C$6="",$I$6="",$L$6=""),"",IF(HKII!$D32="","",HKII!$D32))</f>
        <v>Hậu</v>
      </c>
      <c r="E32" s="743"/>
      <c r="F32" s="94">
        <v>5</v>
      </c>
      <c r="G32" s="94"/>
      <c r="H32" s="94"/>
      <c r="I32" s="94"/>
      <c r="J32" s="94"/>
      <c r="K32" s="94"/>
      <c r="L32" s="94">
        <v>6</v>
      </c>
      <c r="M32" s="94">
        <v>1.5</v>
      </c>
      <c r="N32" s="417">
        <f t="shared" si="1"/>
        <v>3.6</v>
      </c>
      <c r="O32" s="454" t="str">
        <f t="shared" si="0"/>
        <v>Kém</v>
      </c>
      <c r="P32" s="455" t="str">
        <f>IF(OR($B32="",$C$6&lt;&gt;HKII!$AB$6,HKII!$AD32=""),"",HKII!$AD32)</f>
        <v/>
      </c>
      <c r="Q32" s="455" t="str">
        <f t="shared" si="2"/>
        <v/>
      </c>
    </row>
    <row r="33" spans="1:17" ht="18" customHeight="1">
      <c r="A33" s="364">
        <f>IF(OR($C$6="",$I$6="",$L$6=""),"",IF($B33="","",SUBTOTAL(3,$B$11:B33)))</f>
        <v>23</v>
      </c>
      <c r="B33" s="426" t="str">
        <f>IF(OR($C$6="",$I$6="",$L$6=""),"",IF(HKII!$B33="","",HKII!$B33))</f>
        <v>13D301Đ048</v>
      </c>
      <c r="C33" s="45" t="str">
        <f>IF(OR($C$6="",$I$6="",$L$6=""),"",IF(HKII!$C33="","",HKII!$C33))</f>
        <v>Hồ Văn</v>
      </c>
      <c r="D33" s="46" t="str">
        <f>IF(OR($C$6="",$I$6="",$L$6=""),"",IF(HKII!$D33="","",HKII!$D33))</f>
        <v>Hiệp</v>
      </c>
      <c r="E33" s="743"/>
      <c r="F33" s="94">
        <v>4</v>
      </c>
      <c r="G33" s="94"/>
      <c r="H33" s="94"/>
      <c r="I33" s="94"/>
      <c r="J33" s="94"/>
      <c r="K33" s="94"/>
      <c r="L33" s="94">
        <v>5</v>
      </c>
      <c r="M33" s="94">
        <v>7.8</v>
      </c>
      <c r="N33" s="417">
        <f t="shared" si="1"/>
        <v>6.2</v>
      </c>
      <c r="O33" s="454" t="str">
        <f t="shared" si="0"/>
        <v>T.Bình</v>
      </c>
      <c r="P33" s="455" t="str">
        <f>IF(OR($B33="",$C$6&lt;&gt;HKII!$AB$6,HKII!$AD33=""),"",HKII!$AD33)</f>
        <v/>
      </c>
      <c r="Q33" s="455" t="str">
        <f t="shared" si="2"/>
        <v/>
      </c>
    </row>
    <row r="34" spans="1:17" ht="18" customHeight="1">
      <c r="A34" s="364">
        <f>IF(OR($C$6="",$I$6="",$L$6=""),"",IF($B34="","",SUBTOTAL(3,$B$11:B34)))</f>
        <v>24</v>
      </c>
      <c r="B34" s="426" t="str">
        <f>IF(OR($C$6="",$I$6="",$L$6=""),"",IF(HKII!$B34="","",HKII!$B34))</f>
        <v>13D301Đ049</v>
      </c>
      <c r="C34" s="45" t="str">
        <f>IF(OR($C$6="",$I$6="",$L$6=""),"",IF(HKII!$C34="","",HKII!$C34))</f>
        <v>Lê Minh</v>
      </c>
      <c r="D34" s="46" t="str">
        <f>IF(OR($C$6="",$I$6="",$L$6=""),"",IF(HKII!$D34="","",HKII!$D34))</f>
        <v>Hiếu</v>
      </c>
      <c r="E34" s="743"/>
      <c r="F34" s="94">
        <v>4</v>
      </c>
      <c r="G34" s="94"/>
      <c r="H34" s="94"/>
      <c r="I34" s="94"/>
      <c r="J34" s="94"/>
      <c r="K34" s="94"/>
      <c r="L34" s="94">
        <v>6</v>
      </c>
      <c r="M34" s="94">
        <v>5</v>
      </c>
      <c r="N34" s="417">
        <f t="shared" si="1"/>
        <v>5.0999999999999996</v>
      </c>
      <c r="O34" s="454" t="str">
        <f t="shared" si="0"/>
        <v>TB Yếu</v>
      </c>
      <c r="P34" s="455" t="str">
        <f>IF(OR($B34="",$C$6&lt;&gt;HKII!$AB$6,HKII!$AD34=""),"",HKII!$AD34)</f>
        <v/>
      </c>
      <c r="Q34" s="455" t="str">
        <f t="shared" si="2"/>
        <v/>
      </c>
    </row>
    <row r="35" spans="1:17" ht="18" customHeight="1">
      <c r="A35" s="364">
        <f>IF(OR($C$6="",$I$6="",$L$6=""),"",IF($B35="","",SUBTOTAL(3,$B$11:B35)))</f>
        <v>25</v>
      </c>
      <c r="B35" s="426" t="str">
        <f>IF(OR($C$6="",$I$6="",$L$6=""),"",IF(HKII!$B35="","",HKII!$B35))</f>
        <v>13D301Đ053</v>
      </c>
      <c r="C35" s="45" t="str">
        <f>IF(OR($C$6="",$I$6="",$L$6=""),"",IF(HKII!$C35="","",HKII!$C35))</f>
        <v>Nguyễn Ngọc</v>
      </c>
      <c r="D35" s="46" t="str">
        <f>IF(OR($C$6="",$I$6="",$L$6=""),"",IF(HKII!$D35="","",HKII!$D35))</f>
        <v>Hoài</v>
      </c>
      <c r="E35" s="743"/>
      <c r="F35" s="94">
        <v>6</v>
      </c>
      <c r="G35" s="94"/>
      <c r="H35" s="94"/>
      <c r="I35" s="94"/>
      <c r="J35" s="94"/>
      <c r="K35" s="94"/>
      <c r="L35" s="94">
        <v>5</v>
      </c>
      <c r="M35" s="94">
        <v>5</v>
      </c>
      <c r="N35" s="417">
        <f t="shared" si="1"/>
        <v>5.2</v>
      </c>
      <c r="O35" s="454" t="str">
        <f t="shared" si="0"/>
        <v>TB Yếu</v>
      </c>
      <c r="P35" s="455" t="str">
        <f>IF(OR($B35="",$C$6&lt;&gt;HKII!$AB$6,HKII!$AD35=""),"",HKII!$AD35)</f>
        <v/>
      </c>
      <c r="Q35" s="455" t="str">
        <f t="shared" si="2"/>
        <v/>
      </c>
    </row>
    <row r="36" spans="1:17" ht="18" customHeight="1">
      <c r="A36" s="364">
        <f>IF(OR($C$6="",$I$6="",$L$6=""),"",IF($B36="","",SUBTOTAL(3,$B$11:B36)))</f>
        <v>26</v>
      </c>
      <c r="B36" s="426" t="str">
        <f>IF(OR($C$6="",$I$6="",$L$6=""),"",IF(HKII!$B36="","",HKII!$B36))</f>
        <v>13D301Đ056</v>
      </c>
      <c r="C36" s="45" t="str">
        <f>IF(OR($C$6="",$I$6="",$L$6=""),"",IF(HKII!$C36="","",HKII!$C36))</f>
        <v>Trần Huy</v>
      </c>
      <c r="D36" s="46" t="str">
        <f>IF(OR($C$6="",$I$6="",$L$6=""),"",IF(HKII!$D36="","",HKII!$D36))</f>
        <v>Hoàng</v>
      </c>
      <c r="E36" s="743"/>
      <c r="F36" s="94">
        <v>5</v>
      </c>
      <c r="G36" s="94"/>
      <c r="H36" s="94"/>
      <c r="I36" s="94"/>
      <c r="J36" s="94"/>
      <c r="K36" s="94"/>
      <c r="L36" s="94">
        <v>5</v>
      </c>
      <c r="M36" s="94">
        <v>7</v>
      </c>
      <c r="N36" s="417">
        <f t="shared" si="1"/>
        <v>6</v>
      </c>
      <c r="O36" s="454" t="str">
        <f t="shared" si="0"/>
        <v>T.Bình</v>
      </c>
      <c r="P36" s="455" t="str">
        <f>IF(OR($B36="",$C$6&lt;&gt;HKII!$AB$6,HKII!$AD36=""),"",HKII!$AD36)</f>
        <v/>
      </c>
      <c r="Q36" s="455" t="str">
        <f t="shared" si="2"/>
        <v/>
      </c>
    </row>
    <row r="37" spans="1:17" ht="18" customHeight="1">
      <c r="A37" s="364">
        <f>IF(OR($C$6="",$I$6="",$L$6=""),"",IF($B37="","",SUBTOTAL(3,$B$11:B37)))</f>
        <v>27</v>
      </c>
      <c r="B37" s="426" t="str">
        <f>IF(OR($C$6="",$I$6="",$L$6=""),"",IF(HKII!$B37="","",HKII!$B37))</f>
        <v>13D301Đ057</v>
      </c>
      <c r="C37" s="45" t="str">
        <f>IF(OR($C$6="",$I$6="",$L$6=""),"",IF(HKII!$C37="","",HKII!$C37))</f>
        <v>Trịnh Thanh</v>
      </c>
      <c r="D37" s="46" t="str">
        <f>IF(OR($C$6="",$I$6="",$L$6=""),"",IF(HKII!$D37="","",HKII!$D37))</f>
        <v>Hoàng</v>
      </c>
      <c r="E37" s="743"/>
      <c r="F37" s="94">
        <v>6</v>
      </c>
      <c r="G37" s="94"/>
      <c r="H37" s="94"/>
      <c r="I37" s="94"/>
      <c r="J37" s="94"/>
      <c r="K37" s="94"/>
      <c r="L37" s="94">
        <v>6</v>
      </c>
      <c r="M37" s="94">
        <v>5</v>
      </c>
      <c r="N37" s="417">
        <f t="shared" si="1"/>
        <v>5.5</v>
      </c>
      <c r="O37" s="454" t="str">
        <f t="shared" si="0"/>
        <v>T.Bình</v>
      </c>
      <c r="P37" s="455" t="str">
        <f>IF(OR($B37="",$C$6&lt;&gt;HKII!$AB$6,HKII!$AD37=""),"",HKII!$AD37)</f>
        <v/>
      </c>
      <c r="Q37" s="455" t="str">
        <f t="shared" si="2"/>
        <v/>
      </c>
    </row>
    <row r="38" spans="1:17" ht="18" customHeight="1">
      <c r="A38" s="364">
        <f>IF(OR($C$6="",$I$6="",$L$6=""),"",IF($B38="","",SUBTOTAL(3,$B$11:B38)))</f>
        <v>28</v>
      </c>
      <c r="B38" s="426" t="str">
        <f>IF(OR($C$6="",$I$6="",$L$6=""),"",IF(HKII!$B38="","",HKII!$B38))</f>
        <v>13D301Đ201</v>
      </c>
      <c r="C38" s="45" t="str">
        <f>IF(OR($C$6="",$I$6="",$L$6=""),"",IF(HKII!$C38="","",HKII!$C38))</f>
        <v>Nguyễn Quang</v>
      </c>
      <c r="D38" s="46" t="str">
        <f>IF(OR($C$6="",$I$6="",$L$6=""),"",IF(HKII!$D38="","",HKII!$D38))</f>
        <v>Huân</v>
      </c>
      <c r="E38" s="743"/>
      <c r="F38" s="94">
        <v>3</v>
      </c>
      <c r="G38" s="94"/>
      <c r="H38" s="94"/>
      <c r="I38" s="94"/>
      <c r="J38" s="94"/>
      <c r="K38" s="94"/>
      <c r="L38" s="94">
        <v>0</v>
      </c>
      <c r="M38" s="794">
        <v>0</v>
      </c>
      <c r="N38" s="417">
        <f t="shared" si="1"/>
        <v>0.6</v>
      </c>
      <c r="O38" s="454" t="str">
        <f t="shared" si="0"/>
        <v>Kém</v>
      </c>
      <c r="P38" s="455" t="str">
        <f>IF(OR($B38="",$C$6&lt;&gt;HKII!$AB$6,HKII!$AD38=""),"",HKII!$AD38)</f>
        <v/>
      </c>
      <c r="Q38" s="455" t="str">
        <f t="shared" si="2"/>
        <v/>
      </c>
    </row>
    <row r="39" spans="1:17" ht="18" customHeight="1">
      <c r="A39" s="364">
        <f>IF(OR($C$6="",$I$6="",$L$6=""),"",IF($B39="","",SUBTOTAL(3,$B$11:B39)))</f>
        <v>29</v>
      </c>
      <c r="B39" s="426" t="str">
        <f>IF(OR($C$6="",$I$6="",$L$6=""),"",IF(HKII!$B39="","",HKII!$B39))</f>
        <v>13D301Đ061</v>
      </c>
      <c r="C39" s="45" t="str">
        <f>IF(OR($C$6="",$I$6="",$L$6=""),"",IF(HKII!$C39="","",HKII!$C39))</f>
        <v>Huỳnh Thanh</v>
      </c>
      <c r="D39" s="46" t="str">
        <f>IF(OR($C$6="",$I$6="",$L$6=""),"",IF(HKII!$D39="","",HKII!$D39))</f>
        <v>Hùng</v>
      </c>
      <c r="E39" s="743"/>
      <c r="F39" s="94">
        <v>3</v>
      </c>
      <c r="G39" s="94"/>
      <c r="H39" s="94"/>
      <c r="I39" s="94"/>
      <c r="J39" s="94"/>
      <c r="K39" s="94"/>
      <c r="L39" s="94">
        <v>4</v>
      </c>
      <c r="M39" s="94">
        <v>1.8</v>
      </c>
      <c r="N39" s="417">
        <f t="shared" si="1"/>
        <v>2.7</v>
      </c>
      <c r="O39" s="454" t="str">
        <f t="shared" si="0"/>
        <v>Kém</v>
      </c>
      <c r="P39" s="455" t="str">
        <f>IF(OR($B39="",$C$6&lt;&gt;HKII!$AB$6,HKII!$AD39=""),"",HKII!$AD39)</f>
        <v/>
      </c>
      <c r="Q39" s="455" t="str">
        <f t="shared" si="2"/>
        <v/>
      </c>
    </row>
    <row r="40" spans="1:17" ht="18" customHeight="1">
      <c r="A40" s="364">
        <f>IF(OR($C$6="",$I$6="",$L$6=""),"",IF($B40="","",SUBTOTAL(3,$B$11:B40)))</f>
        <v>30</v>
      </c>
      <c r="B40" s="426" t="str">
        <f>IF(OR($C$6="",$I$6="",$L$6=""),"",IF(HKII!$B40="","",HKII!$B40))</f>
        <v>13D301Đ065</v>
      </c>
      <c r="C40" s="45" t="str">
        <f>IF(OR($C$6="",$I$6="",$L$6=""),"",IF(HKII!$C40="","",HKII!$C40))</f>
        <v>Đoàn Lê Xuân</v>
      </c>
      <c r="D40" s="46" t="str">
        <f>IF(OR($C$6="",$I$6="",$L$6=""),"",IF(HKII!$D40="","",HKII!$D40))</f>
        <v>Huy</v>
      </c>
      <c r="E40" s="743"/>
      <c r="F40" s="94">
        <v>5</v>
      </c>
      <c r="G40" s="94"/>
      <c r="H40" s="94"/>
      <c r="I40" s="94"/>
      <c r="J40" s="94"/>
      <c r="K40" s="94"/>
      <c r="L40" s="94">
        <v>6</v>
      </c>
      <c r="M40" s="94">
        <v>2.5</v>
      </c>
      <c r="N40" s="417">
        <f t="shared" si="1"/>
        <v>4.0999999999999996</v>
      </c>
      <c r="O40" s="454" t="str">
        <f t="shared" si="0"/>
        <v>TB Yếu</v>
      </c>
      <c r="P40" s="455" t="str">
        <f>IF(OR($B40="",$C$6&lt;&gt;HKII!$AB$6,HKII!$AD40=""),"",HKII!$AD40)</f>
        <v/>
      </c>
      <c r="Q40" s="455" t="str">
        <f t="shared" si="2"/>
        <v/>
      </c>
    </row>
    <row r="41" spans="1:17" ht="18" customHeight="1">
      <c r="A41" s="364">
        <f>IF(OR($C$6="",$I$6="",$L$6=""),"",IF($B41="","",SUBTOTAL(3,$B$11:B41)))</f>
        <v>31</v>
      </c>
      <c r="B41" s="426" t="str">
        <f>IF(OR($C$6="",$I$6="",$L$6=""),"",IF(HKII!$B41="","",HKII!$B41))</f>
        <v>13D301Đ073</v>
      </c>
      <c r="C41" s="45" t="str">
        <f>IF(OR($C$6="",$I$6="",$L$6=""),"",IF(HKII!$C41="","",HKII!$C41))</f>
        <v>Trịnh Đại</v>
      </c>
      <c r="D41" s="46" t="str">
        <f>IF(OR($C$6="",$I$6="",$L$6=""),"",IF(HKII!$D41="","",HKII!$D41))</f>
        <v>Lăng</v>
      </c>
      <c r="E41" s="743"/>
      <c r="F41" s="94">
        <v>5</v>
      </c>
      <c r="G41" s="94"/>
      <c r="H41" s="94"/>
      <c r="I41" s="94"/>
      <c r="J41" s="94"/>
      <c r="K41" s="94"/>
      <c r="L41" s="94">
        <v>6</v>
      </c>
      <c r="M41" s="94">
        <v>5.3</v>
      </c>
      <c r="N41" s="417">
        <f t="shared" si="1"/>
        <v>5.5</v>
      </c>
      <c r="O41" s="454" t="str">
        <f t="shared" si="0"/>
        <v>T.Bình</v>
      </c>
      <c r="P41" s="455" t="str">
        <f>IF(OR($B41="",$C$6&lt;&gt;HKII!$AB$6,HKII!$AD41=""),"",HKII!$AD41)</f>
        <v/>
      </c>
      <c r="Q41" s="455" t="str">
        <f t="shared" si="2"/>
        <v/>
      </c>
    </row>
    <row r="42" spans="1:17" ht="18" customHeight="1">
      <c r="A42" s="364">
        <f>IF(OR($C$6="",$I$6="",$L$6=""),"",IF($B42="","",SUBTOTAL(3,$B$11:B42)))</f>
        <v>32</v>
      </c>
      <c r="B42" s="426" t="str">
        <f>IF(OR($C$6="",$I$6="",$L$6=""),"",IF(HKII!$B42="","",HKII!$B42))</f>
        <v>13D301Đ204</v>
      </c>
      <c r="C42" s="45" t="str">
        <f>IF(OR($C$6="",$I$6="",$L$6=""),"",IF(HKII!$C42="","",HKII!$C42))</f>
        <v>Nguyễn Khánh</v>
      </c>
      <c r="D42" s="46" t="str">
        <f>IF(OR($C$6="",$I$6="",$L$6=""),"",IF(HKII!$D42="","",HKII!$D42))</f>
        <v>Linh</v>
      </c>
      <c r="E42" s="743"/>
      <c r="F42" s="94">
        <v>6</v>
      </c>
      <c r="G42" s="94"/>
      <c r="H42" s="94"/>
      <c r="I42" s="94"/>
      <c r="J42" s="94"/>
      <c r="K42" s="94"/>
      <c r="L42" s="94">
        <v>5</v>
      </c>
      <c r="M42" s="94">
        <v>6</v>
      </c>
      <c r="N42" s="417">
        <f t="shared" si="1"/>
        <v>5.7</v>
      </c>
      <c r="O42" s="454" t="str">
        <f t="shared" si="0"/>
        <v>T.Bình</v>
      </c>
      <c r="P42" s="455" t="str">
        <f>IF(OR($B42="",$C$6&lt;&gt;HKII!$AB$6,HKII!$AD42=""),"",HKII!$AD42)</f>
        <v/>
      </c>
      <c r="Q42" s="455" t="str">
        <f t="shared" si="2"/>
        <v/>
      </c>
    </row>
    <row r="43" spans="1:17" ht="18" customHeight="1">
      <c r="A43" s="364">
        <f>IF(OR($C$6="",$I$6="",$L$6=""),"",IF($B43="","",SUBTOTAL(3,$B$11:B43)))</f>
        <v>33</v>
      </c>
      <c r="B43" s="426" t="str">
        <f>IF(OR($C$6="",$I$6="",$L$6=""),"",IF(HKII!$B43="","",HKII!$B43))</f>
        <v>13D301Đ162</v>
      </c>
      <c r="C43" s="45" t="str">
        <f>IF(OR($C$6="",$I$6="",$L$6=""),"",IF(HKII!$C43="","",HKII!$C43))</f>
        <v>Đỗ Văn</v>
      </c>
      <c r="D43" s="46" t="str">
        <f>IF(OR($C$6="",$I$6="",$L$6=""),"",IF(HKII!$D43="","",HKII!$D43))</f>
        <v>Lượng</v>
      </c>
      <c r="E43" s="743"/>
      <c r="F43" s="94">
        <v>5</v>
      </c>
      <c r="G43" s="94"/>
      <c r="H43" s="94"/>
      <c r="I43" s="94"/>
      <c r="J43" s="94"/>
      <c r="K43" s="94"/>
      <c r="L43" s="94">
        <v>7</v>
      </c>
      <c r="M43" s="94">
        <v>3</v>
      </c>
      <c r="N43" s="417">
        <f t="shared" si="1"/>
        <v>4.5999999999999996</v>
      </c>
      <c r="O43" s="454" t="str">
        <f t="shared" si="0"/>
        <v>TB Yếu</v>
      </c>
      <c r="P43" s="455" t="str">
        <f>IF(OR($B43="",$C$6&lt;&gt;HKII!$AB$6,HKII!$AD43=""),"",HKII!$AD43)</f>
        <v/>
      </c>
      <c r="Q43" s="455" t="str">
        <f t="shared" si="2"/>
        <v/>
      </c>
    </row>
    <row r="44" spans="1:17" ht="18" customHeight="1">
      <c r="A44" s="364">
        <f>IF(OR($C$6="",$I$6="",$L$6=""),"",IF($B44="","",SUBTOTAL(3,$B$11:B44)))</f>
        <v>34</v>
      </c>
      <c r="B44" s="426" t="str">
        <f>IF(OR($C$6="",$I$6="",$L$6=""),"",IF(HKII!$B44="","",HKII!$B44))</f>
        <v>13D301Đ081</v>
      </c>
      <c r="C44" s="45" t="str">
        <f>IF(OR($C$6="",$I$6="",$L$6=""),"",IF(HKII!$C44="","",HKII!$C44))</f>
        <v>Mai Đình</v>
      </c>
      <c r="D44" s="46" t="str">
        <f>IF(OR($C$6="",$I$6="",$L$6=""),"",IF(HKII!$D44="","",HKII!$D44))</f>
        <v>Luyện</v>
      </c>
      <c r="E44" s="743"/>
      <c r="F44" s="94">
        <v>5</v>
      </c>
      <c r="G44" s="94"/>
      <c r="H44" s="94"/>
      <c r="I44" s="94"/>
      <c r="J44" s="94"/>
      <c r="K44" s="94"/>
      <c r="L44" s="94">
        <v>4</v>
      </c>
      <c r="M44" s="94">
        <v>3.5</v>
      </c>
      <c r="N44" s="417">
        <f t="shared" si="1"/>
        <v>4</v>
      </c>
      <c r="O44" s="454" t="str">
        <f t="shared" si="0"/>
        <v>TB Yếu</v>
      </c>
      <c r="P44" s="455" t="str">
        <f>IF(OR($B44="",$C$6&lt;&gt;HKII!$AB$6,HKII!$AD44=""),"",HKII!$AD44)</f>
        <v/>
      </c>
      <c r="Q44" s="455" t="str">
        <f t="shared" si="2"/>
        <v/>
      </c>
    </row>
    <row r="45" spans="1:17" ht="18" customHeight="1">
      <c r="A45" s="364">
        <f>IF(OR($C$6="",$I$6="",$L$6=""),"",IF($B45="","",SUBTOTAL(3,$B$11:B45)))</f>
        <v>35</v>
      </c>
      <c r="B45" s="426" t="str">
        <f>IF(OR($C$6="",$I$6="",$L$6=""),"",IF(HKII!$B45="","",HKII!$B45))</f>
        <v>13D301Đ085</v>
      </c>
      <c r="C45" s="45" t="str">
        <f>IF(OR($C$6="",$I$6="",$L$6=""),"",IF(HKII!$C45="","",HKII!$C45))</f>
        <v>Võ Hoài</v>
      </c>
      <c r="D45" s="46" t="str">
        <f>IF(OR($C$6="",$I$6="",$L$6=""),"",IF(HKII!$D45="","",HKII!$D45))</f>
        <v>Nam</v>
      </c>
      <c r="E45" s="743"/>
      <c r="F45" s="94">
        <v>5</v>
      </c>
      <c r="G45" s="94"/>
      <c r="H45" s="94"/>
      <c r="I45" s="94"/>
      <c r="J45" s="94"/>
      <c r="K45" s="94"/>
      <c r="L45" s="94">
        <v>5</v>
      </c>
      <c r="M45" s="94">
        <v>2.2999999999999998</v>
      </c>
      <c r="N45" s="417">
        <f t="shared" si="1"/>
        <v>3.7</v>
      </c>
      <c r="O45" s="454" t="str">
        <f t="shared" si="0"/>
        <v>Kém</v>
      </c>
      <c r="P45" s="455" t="str">
        <f>IF(OR($B45="",$C$6&lt;&gt;HKII!$AB$6,HKII!$AD45=""),"",HKII!$AD45)</f>
        <v/>
      </c>
      <c r="Q45" s="455" t="str">
        <f t="shared" si="2"/>
        <v/>
      </c>
    </row>
    <row r="46" spans="1:17" ht="18" customHeight="1">
      <c r="A46" s="364">
        <f>IF(OR($C$6="",$I$6="",$L$6=""),"",IF($B46="","",SUBTOTAL(3,$B$11:B46)))</f>
        <v>36</v>
      </c>
      <c r="B46" s="426" t="str">
        <f>IF(OR($C$6="",$I$6="",$L$6=""),"",IF(HKII!$B46="","",HKII!$B46))</f>
        <v>13D301Đ089</v>
      </c>
      <c r="C46" s="45" t="str">
        <f>IF(OR($C$6="",$I$6="",$L$6=""),"",IF(HKII!$C46="","",HKII!$C46))</f>
        <v>Nguyễn Hữu</v>
      </c>
      <c r="D46" s="46" t="str">
        <f>IF(OR($C$6="",$I$6="",$L$6=""),"",IF(HKII!$D46="","",HKII!$D46))</f>
        <v>Nghĩa</v>
      </c>
      <c r="E46" s="743"/>
      <c r="F46" s="94">
        <v>5</v>
      </c>
      <c r="G46" s="94"/>
      <c r="H46" s="94"/>
      <c r="I46" s="94"/>
      <c r="J46" s="94"/>
      <c r="K46" s="94"/>
      <c r="L46" s="94">
        <v>7</v>
      </c>
      <c r="M46" s="94">
        <v>4.5</v>
      </c>
      <c r="N46" s="417">
        <f t="shared" si="1"/>
        <v>5.4</v>
      </c>
      <c r="O46" s="454" t="str">
        <f t="shared" si="0"/>
        <v>TB Yếu</v>
      </c>
      <c r="P46" s="455" t="str">
        <f>IF(OR($B46="",$C$6&lt;&gt;HKII!$AB$6,HKII!$AD46=""),"",HKII!$AD46)</f>
        <v/>
      </c>
      <c r="Q46" s="455" t="str">
        <f t="shared" si="2"/>
        <v/>
      </c>
    </row>
    <row r="47" spans="1:17" ht="18" customHeight="1">
      <c r="A47" s="364">
        <f>IF(OR($C$6="",$I$6="",$L$6=""),"",IF($B47="","",SUBTOTAL(3,$B$11:B47)))</f>
        <v>37</v>
      </c>
      <c r="B47" s="426" t="str">
        <f>IF(OR($C$6="",$I$6="",$L$6=""),"",IF(HKII!$B47="","",HKII!$B47))</f>
        <v>13D301Đ097</v>
      </c>
      <c r="C47" s="45" t="str">
        <f>IF(OR($C$6="",$I$6="",$L$6=""),"",IF(HKII!$C47="","",HKII!$C47))</f>
        <v>Nguyễn Thành</v>
      </c>
      <c r="D47" s="46" t="str">
        <f>IF(OR($C$6="",$I$6="",$L$6=""),"",IF(HKII!$D47="","",HKII!$D47))</f>
        <v>Phát</v>
      </c>
      <c r="E47" s="743"/>
      <c r="F47" s="94">
        <v>7</v>
      </c>
      <c r="G47" s="94"/>
      <c r="H47" s="94"/>
      <c r="I47" s="94"/>
      <c r="J47" s="94"/>
      <c r="K47" s="94"/>
      <c r="L47" s="94">
        <v>6</v>
      </c>
      <c r="M47" s="94">
        <v>4.8</v>
      </c>
      <c r="N47" s="417">
        <f t="shared" si="1"/>
        <v>5.6</v>
      </c>
      <c r="O47" s="454" t="str">
        <f t="shared" si="0"/>
        <v>T.Bình</v>
      </c>
      <c r="P47" s="455" t="str">
        <f>IF(OR($B47="",$C$6&lt;&gt;HKII!$AB$6,HKII!$AD47=""),"",HKII!$AD47)</f>
        <v/>
      </c>
      <c r="Q47" s="455" t="str">
        <f t="shared" si="2"/>
        <v/>
      </c>
    </row>
    <row r="48" spans="1:17" ht="18" customHeight="1">
      <c r="A48" s="364">
        <f>IF(OR($C$6="",$I$6="",$L$6=""),"",IF($B48="","",SUBTOTAL(3,$B$11:B48)))</f>
        <v>38</v>
      </c>
      <c r="B48" s="426" t="str">
        <f>IF(OR($C$6="",$I$6="",$L$6=""),"",IF(HKII!$B48="","",HKII!$B48))</f>
        <v>13D301Đ101</v>
      </c>
      <c r="C48" s="45" t="str">
        <f>IF(OR($C$6="",$I$6="",$L$6=""),"",IF(HKII!$C48="","",HKII!$C48))</f>
        <v>Huỳnh Thanh</v>
      </c>
      <c r="D48" s="46" t="str">
        <f>IF(OR($C$6="",$I$6="",$L$6=""),"",IF(HKII!$D48="","",HKII!$D48))</f>
        <v>Phú</v>
      </c>
      <c r="E48" s="743"/>
      <c r="F48" s="794">
        <v>0</v>
      </c>
      <c r="G48" s="794"/>
      <c r="H48" s="794"/>
      <c r="I48" s="794"/>
      <c r="J48" s="794"/>
      <c r="K48" s="794"/>
      <c r="L48" s="794">
        <v>0</v>
      </c>
      <c r="M48" s="794">
        <v>0</v>
      </c>
      <c r="N48" s="417">
        <f t="shared" si="1"/>
        <v>0</v>
      </c>
      <c r="O48" s="454" t="str">
        <f t="shared" si="0"/>
        <v>Kém</v>
      </c>
      <c r="P48" s="455" t="str">
        <f>IF(OR($B48="",$C$6&lt;&gt;HKII!$AB$6,HKII!$AD48=""),"",HKII!$AD48)</f>
        <v/>
      </c>
      <c r="Q48" s="455" t="str">
        <f t="shared" si="2"/>
        <v/>
      </c>
    </row>
    <row r="49" spans="1:17" ht="18" customHeight="1">
      <c r="A49" s="364">
        <f>IF(OR($C$6="",$I$6="",$L$6=""),"",IF($B49="","",SUBTOTAL(3,$B$11:B49)))</f>
        <v>39</v>
      </c>
      <c r="B49" s="426" t="str">
        <f>IF(OR($C$6="",$I$6="",$L$6=""),"",IF(HKII!$B49="","",HKII!$B49))</f>
        <v>13D301Đ117</v>
      </c>
      <c r="C49" s="45" t="str">
        <f>IF(OR($C$6="",$I$6="",$L$6=""),"",IF(HKII!$C49="","",HKII!$C49))</f>
        <v>Trịnh Ngọc</v>
      </c>
      <c r="D49" s="46" t="str">
        <f>IF(OR($C$6="",$I$6="",$L$6=""),"",IF(HKII!$D49="","",HKII!$D49))</f>
        <v>Sơn</v>
      </c>
      <c r="E49" s="743"/>
      <c r="F49" s="94">
        <v>5</v>
      </c>
      <c r="G49" s="94"/>
      <c r="H49" s="94"/>
      <c r="I49" s="94"/>
      <c r="J49" s="94"/>
      <c r="K49" s="94"/>
      <c r="L49" s="94">
        <v>6</v>
      </c>
      <c r="M49" s="794">
        <v>0</v>
      </c>
      <c r="N49" s="417">
        <f t="shared" si="1"/>
        <v>2.8</v>
      </c>
      <c r="O49" s="454" t="str">
        <f t="shared" si="0"/>
        <v>Kém</v>
      </c>
      <c r="P49" s="455" t="str">
        <f>IF(OR($B49="",$C$6&lt;&gt;HKII!$AB$6,HKII!$AD49=""),"",HKII!$AD49)</f>
        <v/>
      </c>
      <c r="Q49" s="455" t="str">
        <f t="shared" si="2"/>
        <v/>
      </c>
    </row>
    <row r="50" spans="1:17" ht="18" customHeight="1">
      <c r="A50" s="364">
        <f>IF(OR($C$6="",$I$6="",$L$6=""),"",IF($B50="","",SUBTOTAL(3,$B$11:B50)))</f>
        <v>40</v>
      </c>
      <c r="B50" s="426" t="str">
        <f>IF(OR($C$6="",$I$6="",$L$6=""),"",IF(HKII!$B50="","",HKII!$B50))</f>
        <v>13D301Đ121</v>
      </c>
      <c r="C50" s="45" t="str">
        <f>IF(OR($C$6="",$I$6="",$L$6=""),"",IF(HKII!$C50="","",HKII!$C50))</f>
        <v>Lê Minh</v>
      </c>
      <c r="D50" s="46" t="str">
        <f>IF(OR($C$6="",$I$6="",$L$6=""),"",IF(HKII!$D50="","",HKII!$D50))</f>
        <v>Tâm</v>
      </c>
      <c r="E50" s="743"/>
      <c r="F50" s="94">
        <v>3</v>
      </c>
      <c r="G50" s="94"/>
      <c r="H50" s="94"/>
      <c r="I50" s="94"/>
      <c r="J50" s="94"/>
      <c r="K50" s="94"/>
      <c r="L50" s="94">
        <v>4</v>
      </c>
      <c r="M50" s="94">
        <v>4.3</v>
      </c>
      <c r="N50" s="417">
        <f t="shared" si="1"/>
        <v>4</v>
      </c>
      <c r="O50" s="454" t="str">
        <f t="shared" si="0"/>
        <v>TB Yếu</v>
      </c>
      <c r="P50" s="455" t="str">
        <f>IF(OR($B50="",$C$6&lt;&gt;HKII!$AB$6,HKII!$AD50=""),"",HKII!$AD50)</f>
        <v/>
      </c>
      <c r="Q50" s="455" t="str">
        <f t="shared" si="2"/>
        <v/>
      </c>
    </row>
    <row r="51" spans="1:17" ht="18" customHeight="1">
      <c r="A51" s="364">
        <f>IF(OR($C$6="",$I$6="",$L$6=""),"",IF($B51="","",SUBTOTAL(3,$B$11:B51)))</f>
        <v>41</v>
      </c>
      <c r="B51" s="426" t="str">
        <f>IF(OR($C$6="",$I$6="",$L$6=""),"",IF(HKII!$B51="","",HKII!$B51))</f>
        <v>13D301Đ124</v>
      </c>
      <c r="C51" s="45" t="str">
        <f>IF(OR($C$6="",$I$6="",$L$6=""),"",IF(HKII!$C51="","",HKII!$C51))</f>
        <v>Cao Nguyễn Nhật</v>
      </c>
      <c r="D51" s="46" t="str">
        <f>IF(OR($C$6="",$I$6="",$L$6=""),"",IF(HKII!$D51="","",HKII!$D51))</f>
        <v>Tân</v>
      </c>
      <c r="E51" s="743"/>
      <c r="F51" s="94">
        <v>5</v>
      </c>
      <c r="G51" s="94"/>
      <c r="H51" s="94"/>
      <c r="I51" s="94"/>
      <c r="J51" s="94"/>
      <c r="K51" s="94"/>
      <c r="L51" s="94">
        <v>7</v>
      </c>
      <c r="M51" s="94">
        <v>6.5</v>
      </c>
      <c r="N51" s="417">
        <f t="shared" si="1"/>
        <v>6.4</v>
      </c>
      <c r="O51" s="454" t="str">
        <f t="shared" si="0"/>
        <v>T.Bình</v>
      </c>
      <c r="P51" s="455" t="str">
        <f>IF(OR($B51="",$C$6&lt;&gt;HKII!$AB$6,HKII!$AD51=""),"",HKII!$AD51)</f>
        <v/>
      </c>
      <c r="Q51" s="455" t="str">
        <f t="shared" si="2"/>
        <v/>
      </c>
    </row>
    <row r="52" spans="1:17" ht="18" customHeight="1">
      <c r="A52" s="364">
        <f>IF(OR($C$6="",$I$6="",$L$6=""),"",IF($B52="","",SUBTOTAL(3,$B$11:B52)))</f>
        <v>42</v>
      </c>
      <c r="B52" s="426" t="str">
        <f>IF(OR($C$6="",$I$6="",$L$6=""),"",IF(HKII!$B52="","",HKII!$B52))</f>
        <v>13D301Đ130</v>
      </c>
      <c r="C52" s="45" t="str">
        <f>IF(OR($C$6="",$I$6="",$L$6=""),"",IF(HKII!$C52="","",HKII!$C52))</f>
        <v>Nguyễn Việt</v>
      </c>
      <c r="D52" s="46" t="str">
        <f>IF(OR($C$6="",$I$6="",$L$6=""),"",IF(HKII!$D52="","",HKII!$D52))</f>
        <v>Thắng</v>
      </c>
      <c r="E52" s="743"/>
      <c r="F52" s="94">
        <v>3</v>
      </c>
      <c r="G52" s="94"/>
      <c r="H52" s="94"/>
      <c r="I52" s="94"/>
      <c r="J52" s="94"/>
      <c r="K52" s="94"/>
      <c r="L52" s="94">
        <v>5</v>
      </c>
      <c r="M52" s="94">
        <v>5.3</v>
      </c>
      <c r="N52" s="417">
        <f t="shared" si="1"/>
        <v>4.8</v>
      </c>
      <c r="O52" s="454" t="str">
        <f t="shared" si="0"/>
        <v>TB Yếu</v>
      </c>
      <c r="P52" s="455" t="str">
        <f>IF(OR($B52="",$C$6&lt;&gt;HKII!$AB$6,HKII!$AD52=""),"",HKII!$AD52)</f>
        <v/>
      </c>
      <c r="Q52" s="455" t="str">
        <f t="shared" si="2"/>
        <v/>
      </c>
    </row>
    <row r="53" spans="1:17" ht="18" customHeight="1">
      <c r="A53" s="364">
        <f>IF(OR($C$6="",$I$6="",$L$6=""),"",IF($B53="","",SUBTOTAL(3,$B$11:B53)))</f>
        <v>43</v>
      </c>
      <c r="B53" s="426" t="str">
        <f>IF(OR($C$6="",$I$6="",$L$6=""),"",IF(HKII!$B53="","",HKII!$B53))</f>
        <v>13D301Đ133</v>
      </c>
      <c r="C53" s="45" t="str">
        <f>IF(OR($C$6="",$I$6="",$L$6=""),"",IF(HKII!$C53="","",HKII!$C53))</f>
        <v>Nguyễn Khắc</v>
      </c>
      <c r="D53" s="46" t="str">
        <f>IF(OR($C$6="",$I$6="",$L$6=""),"",IF(HKII!$D53="","",HKII!$D53))</f>
        <v>Thành</v>
      </c>
      <c r="E53" s="743"/>
      <c r="F53" s="94">
        <v>5</v>
      </c>
      <c r="G53" s="94"/>
      <c r="H53" s="94"/>
      <c r="I53" s="94"/>
      <c r="J53" s="94"/>
      <c r="K53" s="94"/>
      <c r="L53" s="94">
        <v>6</v>
      </c>
      <c r="M53" s="94">
        <v>4.5</v>
      </c>
      <c r="N53" s="417">
        <f t="shared" si="1"/>
        <v>5.0999999999999996</v>
      </c>
      <c r="O53" s="454" t="str">
        <f t="shared" si="0"/>
        <v>TB Yếu</v>
      </c>
      <c r="P53" s="455" t="str">
        <f>IF(OR($B53="",$C$6&lt;&gt;HKII!$AB$6,HKII!$AD53=""),"",HKII!$AD53)</f>
        <v/>
      </c>
      <c r="Q53" s="455" t="str">
        <f t="shared" si="2"/>
        <v/>
      </c>
    </row>
    <row r="54" spans="1:17" ht="18" customHeight="1">
      <c r="A54" s="364">
        <f>IF(OR($C$6="",$I$6="",$L$6=""),"",IF($B54="","",SUBTOTAL(3,$B$11:B54)))</f>
        <v>44</v>
      </c>
      <c r="B54" s="426" t="str">
        <f>IF(OR($C$6="",$I$6="",$L$6=""),"",IF(HKII!$B54="","",HKII!$B54))</f>
        <v>13D301Đ136</v>
      </c>
      <c r="C54" s="45" t="str">
        <f>IF(OR($C$6="",$I$6="",$L$6=""),"",IF(HKII!$C54="","",HKII!$C54))</f>
        <v>Trần Minh</v>
      </c>
      <c r="D54" s="46" t="str">
        <f>IF(OR($C$6="",$I$6="",$L$6=""),"",IF(HKII!$D54="","",HKII!$D54))</f>
        <v>Thanh</v>
      </c>
      <c r="E54" s="743"/>
      <c r="F54" s="94">
        <v>4</v>
      </c>
      <c r="G54" s="94"/>
      <c r="H54" s="94"/>
      <c r="I54" s="94"/>
      <c r="J54" s="94"/>
      <c r="K54" s="94"/>
      <c r="L54" s="94">
        <v>7</v>
      </c>
      <c r="M54" s="94">
        <v>7</v>
      </c>
      <c r="N54" s="417">
        <f t="shared" si="1"/>
        <v>6.4</v>
      </c>
      <c r="O54" s="454" t="str">
        <f t="shared" si="0"/>
        <v>T.Bình</v>
      </c>
      <c r="P54" s="455" t="str">
        <f>IF(OR($B54="",$C$6&lt;&gt;HKII!$AB$6,HKII!$AD54=""),"",HKII!$AD54)</f>
        <v/>
      </c>
      <c r="Q54" s="455" t="str">
        <f t="shared" si="2"/>
        <v/>
      </c>
    </row>
    <row r="55" spans="1:17" ht="18" customHeight="1">
      <c r="A55" s="364">
        <f>IF(OR($C$6="",$I$6="",$L$6=""),"",IF($B55="","",SUBTOTAL(3,$B$11:B55)))</f>
        <v>45</v>
      </c>
      <c r="B55" s="426" t="str">
        <f>IF(OR($C$6="",$I$6="",$L$6=""),"",IF(HKII!$B55="","",HKII!$B55))</f>
        <v>13D301Đ169</v>
      </c>
      <c r="C55" s="45" t="str">
        <f>IF(OR($C$6="",$I$6="",$L$6=""),"",IF(HKII!$C55="","",HKII!$C55))</f>
        <v>Nguyễn Thanh</v>
      </c>
      <c r="D55" s="46" t="str">
        <f>IF(OR($C$6="",$I$6="",$L$6=""),"",IF(HKII!$D55="","",HKII!$D55))</f>
        <v>Thảo</v>
      </c>
      <c r="E55" s="743"/>
      <c r="F55" s="94">
        <v>4</v>
      </c>
      <c r="G55" s="94"/>
      <c r="H55" s="94"/>
      <c r="I55" s="94"/>
      <c r="J55" s="94"/>
      <c r="K55" s="94"/>
      <c r="L55" s="94">
        <v>5</v>
      </c>
      <c r="M55" s="94">
        <v>5</v>
      </c>
      <c r="N55" s="417">
        <f t="shared" si="1"/>
        <v>4.8</v>
      </c>
      <c r="O55" s="454" t="str">
        <f t="shared" si="0"/>
        <v>TB Yếu</v>
      </c>
      <c r="P55" s="455" t="str">
        <f>IF(OR($B55="",$C$6&lt;&gt;HKII!$AB$6,HKII!$AD55=""),"",HKII!$AD55)</f>
        <v/>
      </c>
      <c r="Q55" s="455" t="str">
        <f t="shared" si="2"/>
        <v/>
      </c>
    </row>
    <row r="56" spans="1:17" ht="18" customHeight="1">
      <c r="A56" s="364">
        <f>IF(OR($C$6="",$I$6="",$L$6=""),"",IF($B56="","",SUBTOTAL(3,$B$11:B56)))</f>
        <v>46</v>
      </c>
      <c r="B56" s="426" t="str">
        <f>IF(OR($C$6="",$I$6="",$L$6=""),"",IF(HKII!$B56="","",HKII!$B56))</f>
        <v>13D301Đ154</v>
      </c>
      <c r="C56" s="45" t="str">
        <f>IF(OR($C$6="",$I$6="",$L$6=""),"",IF(HKII!$C56="","",HKII!$C56))</f>
        <v>Võ Đức</v>
      </c>
      <c r="D56" s="46" t="str">
        <f>IF(OR($C$6="",$I$6="",$L$6=""),"",IF(HKII!$D56="","",HKII!$D56))</f>
        <v>Trí</v>
      </c>
      <c r="E56" s="743"/>
      <c r="F56" s="94">
        <v>3</v>
      </c>
      <c r="G56" s="94"/>
      <c r="H56" s="94"/>
      <c r="I56" s="94"/>
      <c r="J56" s="94"/>
      <c r="K56" s="94"/>
      <c r="L56" s="94">
        <v>5</v>
      </c>
      <c r="M56" s="94">
        <v>4.8</v>
      </c>
      <c r="N56" s="417">
        <f t="shared" si="1"/>
        <v>4.5</v>
      </c>
      <c r="O56" s="454" t="str">
        <f t="shared" si="0"/>
        <v>TB Yếu</v>
      </c>
      <c r="P56" s="455" t="str">
        <f>IF(OR($B56="",$C$6&lt;&gt;HKII!$AB$6,HKII!$AD56=""),"",HKII!$AD56)</f>
        <v/>
      </c>
      <c r="Q56" s="455" t="str">
        <f t="shared" si="2"/>
        <v/>
      </c>
    </row>
    <row r="57" spans="1:17" s="423" customFormat="1" ht="18" customHeight="1">
      <c r="A57" s="364">
        <f>IF(OR($C$6="",$I$6="",$L$6=""),"",IF($B57="","",SUBTOTAL(3,$B$11:B57)))</f>
        <v>47</v>
      </c>
      <c r="B57" s="426" t="str">
        <f>IF(OR($C$6="",$I$6="",$L$6=""),"",IF(HKII!$B57="","",HKII!$B57))</f>
        <v>13D301Đ160</v>
      </c>
      <c r="C57" s="45" t="str">
        <f>IF(OR($C$6="",$I$6="",$L$6=""),"",IF(HKII!$C57="","",HKII!$C57))</f>
        <v>Nguyễn Bá</v>
      </c>
      <c r="D57" s="46" t="str">
        <f>IF(OR($C$6="",$I$6="",$L$6=""),"",IF(HKII!$D57="","",HKII!$D57))</f>
        <v>Trung</v>
      </c>
      <c r="E57" s="743"/>
      <c r="F57" s="94">
        <v>5</v>
      </c>
      <c r="G57" s="94"/>
      <c r="H57" s="94"/>
      <c r="I57" s="94"/>
      <c r="J57" s="94"/>
      <c r="K57" s="94"/>
      <c r="L57" s="94">
        <v>7</v>
      </c>
      <c r="M57" s="94">
        <v>6</v>
      </c>
      <c r="N57" s="417">
        <f t="shared" si="1"/>
        <v>6.1</v>
      </c>
      <c r="O57" s="454" t="str">
        <f t="shared" si="0"/>
        <v>T.Bình</v>
      </c>
      <c r="P57" s="455" t="str">
        <f>IF(OR($B57="",$C$6&lt;&gt;HKII!$AB$6,HKII!$AD57=""),"",HKII!$AD57)</f>
        <v/>
      </c>
      <c r="Q57" s="455" t="str">
        <f t="shared" si="2"/>
        <v/>
      </c>
    </row>
    <row r="58" spans="1:17" s="423" customFormat="1" ht="18" customHeight="1">
      <c r="A58" s="364">
        <f>IF(OR($C$6="",$I$6="",$L$6=""),"",IF($B58="","",SUBTOTAL(3,$B$11:B58)))</f>
        <v>48</v>
      </c>
      <c r="B58" s="426" t="str">
        <f>IF(OR($C$6="",$I$6="",$L$6=""),"",IF(HKII!$B58="","",HKII!$B58))</f>
        <v>13D301Đ163</v>
      </c>
      <c r="C58" s="45" t="str">
        <f>IF(OR($C$6="",$I$6="",$L$6=""),"",IF(HKII!$C58="","",HKII!$C58))</f>
        <v>Mai Ngọc</v>
      </c>
      <c r="D58" s="46" t="str">
        <f>IF(OR($C$6="",$I$6="",$L$6=""),"",IF(HKII!$D58="","",HKII!$D58))</f>
        <v>Trước</v>
      </c>
      <c r="E58" s="743"/>
      <c r="F58" s="94">
        <v>5</v>
      </c>
      <c r="G58" s="94"/>
      <c r="H58" s="94"/>
      <c r="I58" s="94"/>
      <c r="J58" s="94"/>
      <c r="K58" s="94"/>
      <c r="L58" s="94">
        <v>5</v>
      </c>
      <c r="M58" s="94">
        <v>6.8</v>
      </c>
      <c r="N58" s="417">
        <f t="shared" si="1"/>
        <v>5.9</v>
      </c>
      <c r="O58" s="454" t="str">
        <f t="shared" si="0"/>
        <v>T.Bình</v>
      </c>
      <c r="P58" s="455" t="str">
        <f>IF(OR($B58="",$C$6&lt;&gt;HKII!$AB$6,HKII!$AD58=""),"",HKII!$AD58)</f>
        <v/>
      </c>
      <c r="Q58" s="455" t="str">
        <f t="shared" si="2"/>
        <v/>
      </c>
    </row>
    <row r="59" spans="1:17" ht="18" customHeight="1">
      <c r="A59" s="364">
        <f>IF(OR($C$6="",$I$6="",$L$6=""),"",IF($B59="","",SUBTOTAL(3,$B$11:B59)))</f>
        <v>49</v>
      </c>
      <c r="B59" s="426" t="str">
        <f>IF(OR($C$6="",$I$6="",$L$6=""),"",IF(HKII!$B59="","",HKII!$B59))</f>
        <v>13D301Đ166</v>
      </c>
      <c r="C59" s="45" t="str">
        <f>IF(OR($C$6="",$I$6="",$L$6=""),"",IF(HKII!$C59="","",HKII!$C59))</f>
        <v>Nguyễn Văn</v>
      </c>
      <c r="D59" s="46" t="str">
        <f>IF(OR($C$6="",$I$6="",$L$6=""),"",IF(HKII!$D59="","",HKII!$D59))</f>
        <v>Tư</v>
      </c>
      <c r="E59" s="743"/>
      <c r="F59" s="94">
        <v>3</v>
      </c>
      <c r="G59" s="94"/>
      <c r="H59" s="94"/>
      <c r="I59" s="94"/>
      <c r="J59" s="94"/>
      <c r="K59" s="94"/>
      <c r="L59" s="94">
        <v>0</v>
      </c>
      <c r="M59" s="794">
        <v>0</v>
      </c>
      <c r="N59" s="417">
        <f t="shared" si="1"/>
        <v>0.6</v>
      </c>
      <c r="O59" s="454" t="str">
        <f t="shared" si="0"/>
        <v>Kém</v>
      </c>
      <c r="P59" s="455" t="str">
        <f>IF(OR($B59="",$C$6&lt;&gt;HKII!$AB$6,HKII!$AD59=""),"",HKII!$AD59)</f>
        <v/>
      </c>
      <c r="Q59" s="455" t="str">
        <f t="shared" si="2"/>
        <v/>
      </c>
    </row>
    <row r="60" spans="1:17" ht="18" customHeight="1">
      <c r="A60" s="364">
        <f>IF(OR($C$6="",$I$6="",$L$6=""),"",IF($B60="","",SUBTOTAL(3,$B$11:B60)))</f>
        <v>50</v>
      </c>
      <c r="B60" s="426" t="str">
        <f>IF(OR($C$6="",$I$6="",$L$6=""),"",IF(HKII!$B60="","",HKII!$B60))</f>
        <v>13D301Đ178</v>
      </c>
      <c r="C60" s="45" t="str">
        <f>IF(OR($C$6="",$I$6="",$L$6=""),"",IF(HKII!$C60="","",HKII!$C60))</f>
        <v>Lê Văn</v>
      </c>
      <c r="D60" s="46" t="str">
        <f>IF(OR($C$6="",$I$6="",$L$6=""),"",IF(HKII!$D60="","",HKII!$D60))</f>
        <v>Vũ</v>
      </c>
      <c r="E60" s="743"/>
      <c r="F60" s="94">
        <v>4</v>
      </c>
      <c r="G60" s="94"/>
      <c r="H60" s="94"/>
      <c r="I60" s="94"/>
      <c r="J60" s="94"/>
      <c r="K60" s="94"/>
      <c r="L60" s="94">
        <v>5</v>
      </c>
      <c r="M60" s="94">
        <v>5</v>
      </c>
      <c r="N60" s="417">
        <f t="shared" si="1"/>
        <v>4.8</v>
      </c>
      <c r="O60" s="454" t="str">
        <f t="shared" si="0"/>
        <v>TB Yếu</v>
      </c>
      <c r="P60" s="455" t="str">
        <f>IF(OR($B60="",$C$6&lt;&gt;HKII!$AB$6,HKII!$AD60=""),"",HKII!$AD60)</f>
        <v/>
      </c>
      <c r="Q60" s="455" t="str">
        <f t="shared" si="2"/>
        <v/>
      </c>
    </row>
    <row r="61" spans="1:17" ht="18" customHeight="1">
      <c r="A61" s="364" t="str">
        <f>IF(OR($C$6="",$I$6="",$L$6=""),"",IF($B61="","",SUBTOTAL(3,$B$11:B61)))</f>
        <v/>
      </c>
      <c r="B61" s="426" t="str">
        <f>IF(OR($C$6="",$I$6="",$L$6=""),"",IF(HKII!$B61="","",HKII!$B61))</f>
        <v/>
      </c>
      <c r="C61" s="45" t="str">
        <f>IF(OR($C$6="",$I$6="",$L$6=""),"",IF(HKII!$C61="","",HKII!$C61))</f>
        <v/>
      </c>
      <c r="D61" s="46" t="str">
        <f>IF(OR($C$6="",$I$6="",$L$6=""),"",IF(HKII!$D61="","",HKII!$D61))</f>
        <v/>
      </c>
      <c r="E61" s="418"/>
      <c r="F61" s="67"/>
      <c r="G61" s="67"/>
      <c r="H61" s="418"/>
      <c r="I61" s="418"/>
      <c r="J61" s="418"/>
      <c r="K61" s="418"/>
      <c r="L61" s="67"/>
      <c r="M61" s="67"/>
      <c r="N61" s="417" t="str">
        <f t="shared" si="1"/>
        <v/>
      </c>
      <c r="O61" s="454" t="str">
        <f t="shared" si="0"/>
        <v/>
      </c>
      <c r="P61" s="455" t="str">
        <f>IF(OR($B61="",$C$6&lt;&gt;HKII!$AB$6,HKII!$AD61=""),"",HKII!$AD61)</f>
        <v/>
      </c>
      <c r="Q61" s="455" t="str">
        <f t="shared" si="2"/>
        <v/>
      </c>
    </row>
    <row r="62" spans="1:17" ht="18" customHeight="1">
      <c r="A62" s="364" t="str">
        <f>IF(OR($C$6="",$I$6="",$L$6=""),"",IF($B62="","",SUBTOTAL(3,$B$11:B62)))</f>
        <v/>
      </c>
      <c r="B62" s="426" t="str">
        <f>IF(OR($C$6="",$I$6="",$L$6=""),"",IF(HKII!$B62="","",HKII!$B62))</f>
        <v/>
      </c>
      <c r="C62" s="45" t="str">
        <f>IF(OR($C$6="",$I$6="",$L$6=""),"",IF(HKII!$C62="","",HKII!$C62))</f>
        <v/>
      </c>
      <c r="D62" s="46" t="str">
        <f>IF(OR($C$6="",$I$6="",$L$6=""),"",IF(HKII!$D62="","",HKII!$D62))</f>
        <v/>
      </c>
      <c r="E62" s="418"/>
      <c r="F62" s="67"/>
      <c r="G62" s="67"/>
      <c r="H62" s="418"/>
      <c r="I62" s="418"/>
      <c r="J62" s="418"/>
      <c r="K62" s="418"/>
      <c r="L62" s="67"/>
      <c r="M62" s="67"/>
      <c r="N62" s="417" t="str">
        <f t="shared" si="1"/>
        <v/>
      </c>
      <c r="O62" s="454" t="str">
        <f t="shared" si="0"/>
        <v/>
      </c>
      <c r="P62" s="455" t="str">
        <f>IF(OR($B62="",$C$6&lt;&gt;HKII!$AB$6,HKII!$AD62=""),"",HKII!$AD62)</f>
        <v/>
      </c>
      <c r="Q62" s="455" t="str">
        <f t="shared" si="2"/>
        <v/>
      </c>
    </row>
    <row r="63" spans="1:17" ht="18" customHeight="1">
      <c r="A63" s="364" t="str">
        <f>IF(OR($C$6="",$I$6="",$L$6=""),"",IF($B63="","",SUBTOTAL(3,$B$11:B63)))</f>
        <v/>
      </c>
      <c r="B63" s="426" t="str">
        <f>IF(OR($C$6="",$I$6="",$L$6=""),"",IF(HKII!$B63="","",HKII!$B63))</f>
        <v/>
      </c>
      <c r="C63" s="45" t="str">
        <f>IF(OR($C$6="",$I$6="",$L$6=""),"",IF(HKII!$C63="","",HKII!$C63))</f>
        <v/>
      </c>
      <c r="D63" s="46" t="str">
        <f>IF(OR($C$6="",$I$6="",$L$6=""),"",IF(HKII!$D63="","",HKII!$D63))</f>
        <v/>
      </c>
      <c r="E63" s="418"/>
      <c r="F63" s="67"/>
      <c r="G63" s="67"/>
      <c r="H63" s="418"/>
      <c r="I63" s="418"/>
      <c r="J63" s="418"/>
      <c r="K63" s="418"/>
      <c r="L63" s="67"/>
      <c r="M63" s="67"/>
      <c r="N63" s="417" t="str">
        <f t="shared" si="1"/>
        <v/>
      </c>
      <c r="O63" s="454" t="str">
        <f t="shared" si="0"/>
        <v/>
      </c>
      <c r="P63" s="455" t="str">
        <f>IF(OR($B63="",$C$6&lt;&gt;HKII!$AB$6,HKII!$AD63=""),"",HKII!$AD63)</f>
        <v/>
      </c>
      <c r="Q63" s="455" t="str">
        <f t="shared" si="2"/>
        <v/>
      </c>
    </row>
    <row r="64" spans="1:17" ht="18" customHeight="1">
      <c r="A64" s="364" t="str">
        <f>IF(OR($C$6="",$I$6="",$L$6=""),"",IF($B64="","",SUBTOTAL(3,$B$11:B64)))</f>
        <v/>
      </c>
      <c r="B64" s="426" t="str">
        <f>IF(OR($C$6="",$I$6="",$L$6=""),"",IF(HKII!$B64="","",HKII!$B64))</f>
        <v/>
      </c>
      <c r="C64" s="45" t="str">
        <f>IF(OR($C$6="",$I$6="",$L$6=""),"",IF(HKII!$C64="","",HKII!$C64))</f>
        <v/>
      </c>
      <c r="D64" s="46" t="str">
        <f>IF(OR($C$6="",$I$6="",$L$6=""),"",IF(HKII!$D64="","",HKII!$D64))</f>
        <v/>
      </c>
      <c r="E64" s="418"/>
      <c r="F64" s="67"/>
      <c r="G64" s="67"/>
      <c r="H64" s="418"/>
      <c r="I64" s="418"/>
      <c r="J64" s="418"/>
      <c r="K64" s="418"/>
      <c r="L64" s="67"/>
      <c r="M64" s="67"/>
      <c r="N64" s="417" t="str">
        <f t="shared" si="1"/>
        <v/>
      </c>
      <c r="O64" s="454" t="str">
        <f t="shared" si="0"/>
        <v/>
      </c>
      <c r="P64" s="455" t="str">
        <f>IF(OR($B64="",$C$6&lt;&gt;HKII!$AB$6,HKII!$AD64=""),"",HKII!$AD64)</f>
        <v/>
      </c>
      <c r="Q64" s="455" t="str">
        <f t="shared" si="2"/>
        <v/>
      </c>
    </row>
    <row r="65" spans="1:17" ht="18" customHeight="1">
      <c r="A65" s="364" t="str">
        <f>IF(OR($C$6="",$I$6="",$L$6=""),"",IF($B65="","",SUBTOTAL(3,$B$11:B65)))</f>
        <v/>
      </c>
      <c r="B65" s="426" t="str">
        <f>IF(OR($C$6="",$I$6="",$L$6=""),"",IF(HKII!$B65="","",HKII!$B65))</f>
        <v/>
      </c>
      <c r="C65" s="45" t="str">
        <f>IF(OR($C$6="",$I$6="",$L$6=""),"",IF(HKII!$C65="","",HKII!$C65))</f>
        <v/>
      </c>
      <c r="D65" s="46" t="str">
        <f>IF(OR($C$6="",$I$6="",$L$6=""),"",IF(HKII!$D65="","",HKII!$D65))</f>
        <v/>
      </c>
      <c r="E65" s="418"/>
      <c r="F65" s="67"/>
      <c r="G65" s="67"/>
      <c r="H65" s="418"/>
      <c r="I65" s="418"/>
      <c r="J65" s="418"/>
      <c r="K65" s="418"/>
      <c r="L65" s="67"/>
      <c r="M65" s="67"/>
      <c r="N65" s="417" t="str">
        <f t="shared" si="1"/>
        <v/>
      </c>
      <c r="O65" s="454" t="str">
        <f t="shared" si="0"/>
        <v/>
      </c>
      <c r="P65" s="455" t="str">
        <f>IF(OR($B65="",$C$6&lt;&gt;HKII!$AB$6,HKII!$AD65=""),"",HKII!$AD65)</f>
        <v/>
      </c>
      <c r="Q65" s="455" t="str">
        <f t="shared" si="2"/>
        <v/>
      </c>
    </row>
    <row r="66" spans="1:17" ht="18" customHeight="1">
      <c r="A66" s="364" t="str">
        <f>IF(OR($C$6="",$I$6="",$L$6=""),"",IF($B66="","",SUBTOTAL(3,$B$11:B66)))</f>
        <v/>
      </c>
      <c r="B66" s="426" t="str">
        <f>IF(OR($C$6="",$I$6="",$L$6=""),"",IF(HKII!$B66="","",HKII!$B66))</f>
        <v/>
      </c>
      <c r="C66" s="45" t="str">
        <f>IF(OR($C$6="",$I$6="",$L$6=""),"",IF(HKII!$C66="","",HKII!$C66))</f>
        <v/>
      </c>
      <c r="D66" s="46" t="str">
        <f>IF(OR($C$6="",$I$6="",$L$6=""),"",IF(HKII!$D66="","",HKII!$D66))</f>
        <v/>
      </c>
      <c r="E66" s="418"/>
      <c r="F66" s="67"/>
      <c r="G66" s="67"/>
      <c r="H66" s="418"/>
      <c r="I66" s="418"/>
      <c r="J66" s="418"/>
      <c r="K66" s="418"/>
      <c r="L66" s="67"/>
      <c r="M66" s="67"/>
      <c r="N66" s="417" t="str">
        <f t="shared" si="1"/>
        <v/>
      </c>
      <c r="O66" s="454" t="str">
        <f t="shared" si="0"/>
        <v/>
      </c>
      <c r="P66" s="455" t="str">
        <f>IF(OR($B66="",$C$6&lt;&gt;HKII!$AB$6,HKII!$AD66=""),"",HKII!$AD66)</f>
        <v/>
      </c>
      <c r="Q66" s="455" t="str">
        <f t="shared" si="2"/>
        <v/>
      </c>
    </row>
    <row r="67" spans="1:17" ht="18" customHeight="1">
      <c r="A67" s="364" t="str">
        <f>IF(OR($C$6="",$I$6="",$L$6=""),"",IF($B67="","",SUBTOTAL(3,$B$11:B67)))</f>
        <v/>
      </c>
      <c r="B67" s="426" t="str">
        <f>IF(OR($C$6="",$I$6="",$L$6=""),"",IF(HKII!$B67="","",HKII!$B67))</f>
        <v/>
      </c>
      <c r="C67" s="45" t="str">
        <f>IF(OR($C$6="",$I$6="",$L$6=""),"",IF(HKII!$C67="","",HKII!$C67))</f>
        <v/>
      </c>
      <c r="D67" s="46" t="str">
        <f>IF(OR($C$6="",$I$6="",$L$6=""),"",IF(HKII!$D67="","",HKII!$D67))</f>
        <v/>
      </c>
      <c r="E67" s="418"/>
      <c r="F67" s="67"/>
      <c r="G67" s="67"/>
      <c r="H67" s="418"/>
      <c r="I67" s="418"/>
      <c r="J67" s="418"/>
      <c r="K67" s="418"/>
      <c r="L67" s="67"/>
      <c r="M67" s="67"/>
      <c r="N67" s="417" t="str">
        <f t="shared" si="1"/>
        <v/>
      </c>
      <c r="O67" s="454" t="str">
        <f t="shared" si="0"/>
        <v/>
      </c>
      <c r="P67" s="455" t="str">
        <f>IF(OR($B67="",$C$6&lt;&gt;HKII!$AB$6,HKII!$AD67=""),"",HKII!$AD67)</f>
        <v/>
      </c>
      <c r="Q67" s="455" t="str">
        <f t="shared" si="2"/>
        <v/>
      </c>
    </row>
    <row r="68" spans="1:17" ht="18" customHeight="1">
      <c r="A68" s="364" t="str">
        <f>IF(OR($C$6="",$I$6="",$L$6=""),"",IF($B68="","",SUBTOTAL(3,$B$11:B68)))</f>
        <v/>
      </c>
      <c r="B68" s="426" t="str">
        <f>IF(OR($C$6="",$I$6="",$L$6=""),"",IF(HKII!$B68="","",HKII!$B68))</f>
        <v/>
      </c>
      <c r="C68" s="45" t="str">
        <f>IF(OR($C$6="",$I$6="",$L$6=""),"",IF(HKII!$C68="","",HKII!$C68))</f>
        <v/>
      </c>
      <c r="D68" s="46" t="str">
        <f>IF(OR($C$6="",$I$6="",$L$6=""),"",IF(HKII!$D68="","",HKII!$D68))</f>
        <v/>
      </c>
      <c r="E68" s="418"/>
      <c r="F68" s="67"/>
      <c r="G68" s="67"/>
      <c r="H68" s="418"/>
      <c r="I68" s="418"/>
      <c r="J68" s="418"/>
      <c r="K68" s="418"/>
      <c r="L68" s="67"/>
      <c r="M68" s="67"/>
      <c r="N68" s="417" t="str">
        <f t="shared" si="1"/>
        <v/>
      </c>
      <c r="O68" s="454" t="str">
        <f t="shared" si="0"/>
        <v/>
      </c>
      <c r="P68" s="455" t="str">
        <f>IF(OR($B68="",$C$6&lt;&gt;HKII!$AB$6,HKII!$AD68=""),"",HKII!$AD68)</f>
        <v/>
      </c>
      <c r="Q68" s="455" t="str">
        <f t="shared" si="2"/>
        <v/>
      </c>
    </row>
    <row r="69" spans="1:17" ht="18" customHeight="1">
      <c r="A69" s="364" t="str">
        <f>IF(OR($C$6="",$I$6="",$L$6=""),"",IF($B69="","",SUBTOTAL(3,$B$11:B69)))</f>
        <v/>
      </c>
      <c r="B69" s="426" t="str">
        <f>IF(OR($C$6="",$I$6="",$L$6=""),"",IF(HKII!$B69="","",HKII!$B69))</f>
        <v/>
      </c>
      <c r="C69" s="45" t="str">
        <f>IF(OR($C$6="",$I$6="",$L$6=""),"",IF(HKII!$C69="","",HKII!$C69))</f>
        <v/>
      </c>
      <c r="D69" s="46" t="str">
        <f>IF(OR($C$6="",$I$6="",$L$6=""),"",IF(HKII!$D69="","",HKII!$D69))</f>
        <v/>
      </c>
      <c r="E69" s="418"/>
      <c r="F69" s="67"/>
      <c r="G69" s="67"/>
      <c r="H69" s="418"/>
      <c r="I69" s="418"/>
      <c r="J69" s="418"/>
      <c r="K69" s="418"/>
      <c r="L69" s="67"/>
      <c r="M69" s="67"/>
      <c r="N69" s="417" t="str">
        <f t="shared" si="1"/>
        <v/>
      </c>
      <c r="O69" s="454" t="str">
        <f t="shared" si="0"/>
        <v/>
      </c>
      <c r="P69" s="455" t="str">
        <f>IF(OR($B69="",$C$6&lt;&gt;HKII!$AB$6,HKII!$AD69=""),"",HKII!$AD69)</f>
        <v/>
      </c>
      <c r="Q69" s="455" t="str">
        <f t="shared" si="2"/>
        <v/>
      </c>
    </row>
    <row r="70" spans="1:17" ht="18" customHeight="1">
      <c r="A70" s="364" t="str">
        <f>IF(OR($C$6="",$I$6="",$L$6=""),"",IF($B70="","",SUBTOTAL(3,$B$11:B70)))</f>
        <v/>
      </c>
      <c r="B70" s="426" t="str">
        <f>IF(OR($C$6="",$I$6="",$L$6=""),"",IF(HKII!$B70="","",HKII!$B70))</f>
        <v/>
      </c>
      <c r="C70" s="45" t="str">
        <f>IF(OR($C$6="",$I$6="",$L$6=""),"",IF(HKII!$C70="","",HKII!$C70))</f>
        <v/>
      </c>
      <c r="D70" s="46" t="str">
        <f>IF(OR($C$6="",$I$6="",$L$6=""),"",IF(HKII!$D70="","",HKII!$D70))</f>
        <v/>
      </c>
      <c r="E70" s="67"/>
      <c r="F70" s="67"/>
      <c r="G70" s="67"/>
      <c r="H70" s="67"/>
      <c r="I70" s="67"/>
      <c r="J70" s="67"/>
      <c r="K70" s="67"/>
      <c r="L70" s="67"/>
      <c r="M70" s="67"/>
      <c r="N70" s="417" t="str">
        <f t="shared" si="1"/>
        <v/>
      </c>
      <c r="O70" s="454" t="str">
        <f t="shared" si="0"/>
        <v/>
      </c>
      <c r="P70" s="455" t="str">
        <f>IF(OR($B70="",$C$6&lt;&gt;HKII!$AB$6,HKII!$AD70=""),"",HKII!$AD70)</f>
        <v/>
      </c>
      <c r="Q70" s="455" t="str">
        <f t="shared" si="2"/>
        <v/>
      </c>
    </row>
    <row r="71" spans="1:17" ht="18" customHeight="1">
      <c r="A71" s="364" t="str">
        <f>IF(OR($C$6="",$I$6="",$L$6=""),"",IF($B71="","",SUBTOTAL(3,$B$11:B71)))</f>
        <v/>
      </c>
      <c r="B71" s="426" t="str">
        <f>IF(OR($C$6="",$I$6="",$L$6=""),"",IF(HKII!$B71="","",HKII!$B71))</f>
        <v/>
      </c>
      <c r="C71" s="45" t="str">
        <f>IF(OR($C$6="",$I$6="",$L$6=""),"",IF(HKII!$C71="","",HKII!$C71))</f>
        <v/>
      </c>
      <c r="D71" s="46" t="str">
        <f>IF(OR($C$6="",$I$6="",$L$6=""),"",IF(HKII!$D71="","",HKII!$D71))</f>
        <v/>
      </c>
      <c r="E71" s="418"/>
      <c r="F71" s="67"/>
      <c r="G71" s="67"/>
      <c r="H71" s="418"/>
      <c r="I71" s="418"/>
      <c r="J71" s="418"/>
      <c r="K71" s="418"/>
      <c r="L71" s="67"/>
      <c r="M71" s="67"/>
      <c r="N71" s="417" t="str">
        <f t="shared" si="1"/>
        <v/>
      </c>
      <c r="O71" s="454" t="str">
        <f t="shared" si="0"/>
        <v/>
      </c>
      <c r="P71" s="455" t="str">
        <f>IF(OR($B71="",$C$6&lt;&gt;HKII!$AB$6,HKII!$AD71=""),"",HKII!$AD71)</f>
        <v/>
      </c>
      <c r="Q71" s="455" t="str">
        <f t="shared" si="2"/>
        <v/>
      </c>
    </row>
    <row r="72" spans="1:17" ht="18" customHeight="1">
      <c r="A72" s="364" t="str">
        <f>IF(OR($C$6="",$I$6="",$L$6=""),"",IF($B72="","",SUBTOTAL(3,$B$11:B72)))</f>
        <v/>
      </c>
      <c r="B72" s="426" t="str">
        <f>IF(OR($C$6="",$I$6="",$L$6=""),"",IF(HKII!$B72="","",HKII!$B72))</f>
        <v/>
      </c>
      <c r="C72" s="45" t="str">
        <f>IF(OR($C$6="",$I$6="",$L$6=""),"",IF(HKII!$C72="","",HKII!$C72))</f>
        <v/>
      </c>
      <c r="D72" s="46" t="str">
        <f>IF(OR($C$6="",$I$6="",$L$6=""),"",IF(HKII!$D72="","",HKII!$D72))</f>
        <v/>
      </c>
      <c r="E72" s="418"/>
      <c r="F72" s="67"/>
      <c r="G72" s="67"/>
      <c r="H72" s="418"/>
      <c r="I72" s="418"/>
      <c r="J72" s="418"/>
      <c r="K72" s="418"/>
      <c r="L72" s="67"/>
      <c r="M72" s="67"/>
      <c r="N72" s="417" t="str">
        <f t="shared" si="1"/>
        <v/>
      </c>
      <c r="O72" s="454" t="str">
        <f t="shared" si="0"/>
        <v/>
      </c>
      <c r="P72" s="455" t="str">
        <f>IF(OR($B72="",$C$6&lt;&gt;HKII!$AB$6,HKII!$AD72=""),"",HKII!$AD72)</f>
        <v/>
      </c>
      <c r="Q72" s="455" t="str">
        <f t="shared" si="2"/>
        <v/>
      </c>
    </row>
    <row r="73" spans="1:17" ht="18" customHeight="1">
      <c r="A73" s="364" t="str">
        <f>IF(OR($C$6="",$I$6="",$L$6=""),"",IF($B73="","",SUBTOTAL(3,$B$11:B73)))</f>
        <v/>
      </c>
      <c r="B73" s="426" t="str">
        <f>IF(OR($C$6="",$I$6="",$L$6=""),"",IF(HKII!$B73="","",HKII!$B73))</f>
        <v/>
      </c>
      <c r="C73" s="45" t="str">
        <f>IF(OR($C$6="",$I$6="",$L$6=""),"",IF(HKII!$C73="","",HKII!$C73))</f>
        <v/>
      </c>
      <c r="D73" s="46" t="str">
        <f>IF(OR($C$6="",$I$6="",$L$6=""),"",IF(HKII!$D73="","",HKII!$D73))</f>
        <v/>
      </c>
      <c r="E73" s="418"/>
      <c r="F73" s="67"/>
      <c r="G73" s="67"/>
      <c r="H73" s="418"/>
      <c r="I73" s="418"/>
      <c r="J73" s="418"/>
      <c r="K73" s="418"/>
      <c r="L73" s="67"/>
      <c r="M73" s="67"/>
      <c r="N73" s="417" t="str">
        <f t="shared" si="1"/>
        <v/>
      </c>
      <c r="O73" s="454" t="str">
        <f t="shared" si="0"/>
        <v/>
      </c>
      <c r="P73" s="455" t="str">
        <f>IF(OR($B73="",$C$6&lt;&gt;HKII!$AB$6,HKII!$AD73=""),"",HKII!$AD73)</f>
        <v/>
      </c>
      <c r="Q73" s="455" t="str">
        <f t="shared" si="2"/>
        <v/>
      </c>
    </row>
    <row r="74" spans="1:17" ht="18" customHeight="1">
      <c r="A74" s="364" t="str">
        <f>IF(OR($C$6="",$I$6="",$L$6=""),"",IF($B74="","",SUBTOTAL(3,$B$11:B74)))</f>
        <v/>
      </c>
      <c r="B74" s="426" t="str">
        <f>IF(OR($C$6="",$I$6="",$L$6=""),"",IF(HKII!$B74="","",HKII!$B74))</f>
        <v/>
      </c>
      <c r="C74" s="45" t="str">
        <f>IF(OR($C$6="",$I$6="",$L$6=""),"",IF(HKII!$C74="","",HKII!$C74))</f>
        <v/>
      </c>
      <c r="D74" s="46" t="str">
        <f>IF(OR($C$6="",$I$6="",$L$6=""),"",IF(HKII!$D74="","",HKII!$D74))</f>
        <v/>
      </c>
      <c r="E74" s="418"/>
      <c r="F74" s="67"/>
      <c r="G74" s="67"/>
      <c r="H74" s="418"/>
      <c r="I74" s="418"/>
      <c r="J74" s="418"/>
      <c r="K74" s="418"/>
      <c r="L74" s="67"/>
      <c r="M74" s="67"/>
      <c r="N74" s="417" t="str">
        <f t="shared" si="1"/>
        <v/>
      </c>
      <c r="O74" s="454" t="str">
        <f t="shared" si="0"/>
        <v/>
      </c>
      <c r="P74" s="455" t="str">
        <f>IF(OR($B74="",$C$6&lt;&gt;HKII!$AB$6,HKII!$AD74=""),"",HKII!$AD74)</f>
        <v/>
      </c>
      <c r="Q74" s="455" t="str">
        <f t="shared" si="2"/>
        <v/>
      </c>
    </row>
    <row r="75" spans="1:17" ht="18" customHeight="1">
      <c r="A75" s="364" t="str">
        <f>IF(OR($C$6="",$I$6="",$L$6=""),"",IF($B75="","",SUBTOTAL(3,$B$11:B75)))</f>
        <v/>
      </c>
      <c r="B75" s="426" t="str">
        <f>IF(OR($C$6="",$I$6="",$L$6=""),"",IF(HKII!$B75="","",HKII!$B75))</f>
        <v/>
      </c>
      <c r="C75" s="45" t="str">
        <f>IF(OR($C$6="",$I$6="",$L$6=""),"",IF(HKII!$C75="","",HKII!$C75))</f>
        <v/>
      </c>
      <c r="D75" s="46" t="str">
        <f>IF(OR($C$6="",$I$6="",$L$6=""),"",IF(HKII!$D75="","",HKII!$D75))</f>
        <v/>
      </c>
      <c r="E75" s="418"/>
      <c r="F75" s="67"/>
      <c r="G75" s="67"/>
      <c r="H75" s="418"/>
      <c r="I75" s="418"/>
      <c r="J75" s="418"/>
      <c r="K75" s="418"/>
      <c r="L75" s="67"/>
      <c r="M75" s="67"/>
      <c r="N75" s="417" t="str">
        <f t="shared" si="1"/>
        <v/>
      </c>
      <c r="O75" s="454" t="str">
        <f t="shared" ref="O75:O80" si="3">IF($B75="","",IF($N75="","KXL",IF($N75&lt;4,"Kém",IF($N75&lt;5.5,"TB Yếu",IF($N75&lt;7,"T.Bình",IF($N75&lt;8.5,"Khá","Giỏi"))))))</f>
        <v/>
      </c>
      <c r="P75" s="455" t="str">
        <f>IF(OR($B75="",$C$6&lt;&gt;HKII!$AB$6,HKII!$AD75=""),"",HKII!$AD75)</f>
        <v/>
      </c>
      <c r="Q75" s="455" t="str">
        <f t="shared" si="2"/>
        <v/>
      </c>
    </row>
    <row r="76" spans="1:17" ht="18" customHeight="1">
      <c r="A76" s="364" t="str">
        <f>IF(OR($C$6="",$I$6="",$L$6=""),"",IF($B76="","",SUBTOTAL(3,$B$11:B76)))</f>
        <v/>
      </c>
      <c r="B76" s="426" t="str">
        <f>IF(OR($C$6="",$I$6="",$L$6=""),"",IF(HKII!$B76="","",HKII!$B76))</f>
        <v/>
      </c>
      <c r="C76" s="45" t="str">
        <f>IF(OR($C$6="",$I$6="",$L$6=""),"",IF(HKII!$C76="","",HKII!$C76))</f>
        <v/>
      </c>
      <c r="D76" s="46" t="str">
        <f>IF(OR($C$6="",$I$6="",$L$6=""),"",IF(HKII!$D76="","",HKII!$D76))</f>
        <v/>
      </c>
      <c r="E76" s="418"/>
      <c r="F76" s="67"/>
      <c r="G76" s="67"/>
      <c r="H76" s="418"/>
      <c r="I76" s="418"/>
      <c r="J76" s="418"/>
      <c r="K76" s="418"/>
      <c r="L76" s="67"/>
      <c r="M76" s="67"/>
      <c r="N76" s="417" t="str">
        <f>IF($B76="","",IF(ISNUMBER($E76)=TRUE,$E76,IF(COUNT($F76:$M76)=0,"",IF(COUNT($F76:$K76)=0,ROUND(0.3*$L76+0.5*$M76,1),ROUND(0.2*(SUM($F76:$K76)/COUNT($F76:$K76))+0.3*$L76+0.5*$M76,1)))))</f>
        <v/>
      </c>
      <c r="O76" s="454" t="str">
        <f t="shared" si="3"/>
        <v/>
      </c>
      <c r="P76" s="455" t="str">
        <f>IF(OR($B76="",$C$6&lt;&gt;HKII!$AB$6,HKII!$AD76=""),"",HKII!$AD76)</f>
        <v/>
      </c>
      <c r="Q76" s="455" t="str">
        <f>IF(OR(ISNUMBER($E76)=TRUE,$B76="",$P76=""),"",IF(COUNT($F76:$M76)=0,"",IF($M76&gt;=$P76,$N76,IF(COUNT($F76:$K76)=0,ROUND(0.3*$L76+0.5*$P76,1),ROUND(0.2*(SUM($F76:$K76)/COUNT($F76:$K76))+0.3*$L76+0.5*$P76,1)))))</f>
        <v/>
      </c>
    </row>
    <row r="77" spans="1:17" ht="18" customHeight="1">
      <c r="A77" s="364" t="str">
        <f>IF(OR($C$6="",$I$6="",$L$6=""),"",IF($B77="","",SUBTOTAL(3,$B$11:B77)))</f>
        <v/>
      </c>
      <c r="B77" s="426" t="str">
        <f>IF(OR($C$6="",$I$6="",$L$6=""),"",IF(HKII!$B77="","",HKII!$B77))</f>
        <v/>
      </c>
      <c r="C77" s="45" t="str">
        <f>IF(OR($C$6="",$I$6="",$L$6=""),"",IF(HKII!$C77="","",HKII!$C77))</f>
        <v/>
      </c>
      <c r="D77" s="46" t="str">
        <f>IF(OR($C$6="",$I$6="",$L$6=""),"",IF(HKII!$D77="","",HKII!$D77))</f>
        <v/>
      </c>
      <c r="E77" s="418"/>
      <c r="F77" s="67"/>
      <c r="G77" s="67"/>
      <c r="H77" s="418"/>
      <c r="I77" s="418"/>
      <c r="J77" s="418"/>
      <c r="K77" s="418"/>
      <c r="L77" s="67"/>
      <c r="M77" s="67"/>
      <c r="N77" s="417" t="str">
        <f>IF($B77="","",IF(ISNUMBER($E77)=TRUE,$E77,IF(COUNT($F77:$M77)=0,"",IF(COUNT($F77:$K77)=0,ROUND(0.3*$L77+0.5*$M77,1),ROUND(0.2*(SUM($F77:$K77)/COUNT($F77:$K77))+0.3*$L77+0.5*$M77,1)))))</f>
        <v/>
      </c>
      <c r="O77" s="454" t="str">
        <f t="shared" si="3"/>
        <v/>
      </c>
      <c r="P77" s="455" t="str">
        <f>IF(OR($B77="",$C$6&lt;&gt;HKII!$AB$6,HKII!$AD77=""),"",HKII!$AD77)</f>
        <v/>
      </c>
      <c r="Q77" s="455" t="str">
        <f>IF(OR(ISNUMBER($E77)=TRUE,$B77="",$P77=""),"",IF(COUNT($F77:$M77)=0,"",IF($M77&gt;=$P77,$N77,IF(COUNT($F77:$K77)=0,ROUND(0.3*$L77+0.5*$P77,1),ROUND(0.2*(SUM($F77:$K77)/COUNT($F77:$K77))+0.3*$L77+0.5*$P77,1)))))</f>
        <v/>
      </c>
    </row>
    <row r="78" spans="1:17" ht="18" customHeight="1">
      <c r="A78" s="364" t="str">
        <f>IF(OR($C$6="",$I$6="",$L$6=""),"",IF($B78="","",SUBTOTAL(3,$B$11:B78)))</f>
        <v/>
      </c>
      <c r="B78" s="426" t="str">
        <f>IF(OR($C$6="",$I$6="",$L$6=""),"",IF(HKII!$B78="","",HKII!$B78))</f>
        <v/>
      </c>
      <c r="C78" s="45" t="str">
        <f>IF(OR($C$6="",$I$6="",$L$6=""),"",IF(HKII!$C78="","",HKII!$C78))</f>
        <v/>
      </c>
      <c r="D78" s="46" t="str">
        <f>IF(OR($C$6="",$I$6="",$L$6=""),"",IF(HKII!$D78="","",HKII!$D78))</f>
        <v/>
      </c>
      <c r="E78" s="418"/>
      <c r="F78" s="67"/>
      <c r="G78" s="67"/>
      <c r="H78" s="418"/>
      <c r="I78" s="418"/>
      <c r="J78" s="418"/>
      <c r="K78" s="418"/>
      <c r="L78" s="67"/>
      <c r="M78" s="67"/>
      <c r="N78" s="417" t="str">
        <f>IF($B78="","",IF(ISNUMBER($E78)=TRUE,$E78,IF(COUNT($F78:$M78)=0,"",IF(COUNT($F78:$K78)=0,ROUND(0.3*$L78+0.5*$M78,1),ROUND(0.2*(SUM($F78:$K78)/COUNT($F78:$K78))+0.3*$L78+0.5*$M78,1)))))</f>
        <v/>
      </c>
      <c r="O78" s="454" t="str">
        <f t="shared" si="3"/>
        <v/>
      </c>
      <c r="P78" s="455" t="str">
        <f>IF(OR($B78="",$C$6&lt;&gt;HKII!$AB$6,HKII!$AD78=""),"",HKII!$AD78)</f>
        <v/>
      </c>
      <c r="Q78" s="455" t="str">
        <f>IF(OR(ISNUMBER($E78)=TRUE,$B78="",$P78=""),"",IF(COUNT($F78:$M78)=0,"",IF($M78&gt;=$P78,$N78,IF(COUNT($F78:$K78)=0,ROUND(0.3*$L78+0.5*$P78,1),ROUND(0.2*(SUM($F78:$K78)/COUNT($F78:$K78))+0.3*$L78+0.5*$P78,1)))))</f>
        <v/>
      </c>
    </row>
    <row r="79" spans="1:17" ht="18" customHeight="1">
      <c r="A79" s="364" t="str">
        <f>IF(OR($C$6="",$I$6="",$L$6=""),"",IF($B79="","",SUBTOTAL(3,$B$11:B79)))</f>
        <v/>
      </c>
      <c r="B79" s="426" t="str">
        <f>IF(OR($C$6="",$I$6="",$L$6=""),"",IF(HKII!$B79="","",HKII!$B79))</f>
        <v/>
      </c>
      <c r="C79" s="45" t="str">
        <f>IF(OR($C$6="",$I$6="",$L$6=""),"",IF(HKII!$C79="","",HKII!$C79))</f>
        <v/>
      </c>
      <c r="D79" s="46" t="str">
        <f>IF(OR($C$6="",$I$6="",$L$6=""),"",IF(HKII!$D79="","",HKII!$D79))</f>
        <v/>
      </c>
      <c r="E79" s="418"/>
      <c r="F79" s="67"/>
      <c r="G79" s="67"/>
      <c r="H79" s="418"/>
      <c r="I79" s="418"/>
      <c r="J79" s="418"/>
      <c r="K79" s="418"/>
      <c r="L79" s="67"/>
      <c r="M79" s="67"/>
      <c r="N79" s="417" t="str">
        <f>IF($B79="","",IF(ISNUMBER($E79)=TRUE,$E79,IF(COUNT($F79:$M79)=0,"",IF(COUNT($F79:$K79)=0,ROUND(0.3*$L79+0.5*$M79,1),ROUND(0.2*(SUM($F79:$K79)/COUNT($F79:$K79))+0.3*$L79+0.5*$M79,1)))))</f>
        <v/>
      </c>
      <c r="O79" s="454" t="str">
        <f t="shared" si="3"/>
        <v/>
      </c>
      <c r="P79" s="455" t="str">
        <f>IF(OR($B79="",$C$6&lt;&gt;HKII!$AB$6,HKII!$AD79=""),"",HKII!$AD79)</f>
        <v/>
      </c>
      <c r="Q79" s="455" t="str">
        <f>IF(OR(ISNUMBER($E79)=TRUE,$B79="",$P79=""),"",IF(COUNT($F79:$M79)=0,"",IF($M79&gt;=$P79,$N79,IF(COUNT($F79:$K79)=0,ROUND(0.3*$L79+0.5*$P79,1),ROUND(0.2*(SUM($F79:$K79)/COUNT($F79:$K79))+0.3*$L79+0.5*$P79,1)))))</f>
        <v/>
      </c>
    </row>
    <row r="80" spans="1:17" ht="18" customHeight="1">
      <c r="A80" s="364" t="str">
        <f>IF(OR($C$6="",$I$6="",$L$6=""),"",IF($B80="","",SUBTOTAL(3,$B$11:B80)))</f>
        <v/>
      </c>
      <c r="B80" s="426" t="str">
        <f>IF(OR($C$6="",$I$6="",$L$6=""),"",IF(HKII!$B80="","",HKII!$B80))</f>
        <v/>
      </c>
      <c r="C80" s="45" t="str">
        <f>IF(OR($C$6="",$I$6="",$L$6=""),"",IF(HKII!$C80="","",HKII!$C80))</f>
        <v/>
      </c>
      <c r="D80" s="46" t="str">
        <f>IF(OR($C$6="",$I$6="",$L$6=""),"",IF(HKII!$D80="","",HKII!$D80))</f>
        <v/>
      </c>
      <c r="E80" s="418"/>
      <c r="F80" s="67"/>
      <c r="G80" s="67"/>
      <c r="H80" s="418"/>
      <c r="I80" s="418"/>
      <c r="J80" s="418"/>
      <c r="K80" s="418"/>
      <c r="L80" s="67"/>
      <c r="M80" s="67"/>
      <c r="N80" s="417" t="str">
        <f>IF($B80="","",IF(ISNUMBER($E80)=TRUE,$E80,IF(COUNT($F80:$M80)=0,"",IF(COUNT($F80:$K80)=0,ROUND(0.3*$L80+0.5*$M80,1),ROUND(0.2*(SUM($F80:$K80)/COUNT($F80:$K80))+0.3*$L80+0.5*$M80,1)))))</f>
        <v/>
      </c>
      <c r="O80" s="454" t="str">
        <f t="shared" si="3"/>
        <v/>
      </c>
      <c r="P80" s="455" t="str">
        <f>IF(OR($B80="",$C$6&lt;&gt;HKII!$AB$6,HKII!$AD80=""),"",HKII!$AD80)</f>
        <v/>
      </c>
      <c r="Q80" s="455" t="str">
        <f>IF(OR(ISNUMBER($E80)=TRUE,$B80="",$P80=""),"",IF(COUNT($F80:$M80)=0,"",IF($M80&gt;=$P80,$N80,IF(COUNT($F80:$K80)=0,ROUND(0.3*$L80+0.5*$P80,1),ROUND(0.2*(SUM($F80:$K80)/COUNT($F80:$K80))+0.3*$L80+0.5*$P80,1)))))</f>
        <v/>
      </c>
    </row>
    <row r="81" spans="1:16" s="421" customFormat="1" ht="17.25" customHeight="1">
      <c r="A81" s="1183" t="s">
        <v>1632</v>
      </c>
      <c r="B81" s="1183"/>
      <c r="C81" s="1183"/>
      <c r="D81" s="1183"/>
      <c r="E81" s="1183"/>
      <c r="F81" s="1183"/>
      <c r="G81" s="1183"/>
      <c r="H81" s="1183"/>
      <c r="I81" s="1183"/>
      <c r="J81" s="1183"/>
      <c r="K81" s="1183"/>
      <c r="L81" s="1183"/>
      <c r="M81" s="1183"/>
      <c r="N81" s="440"/>
      <c r="O81" s="105"/>
      <c r="P81" s="105"/>
    </row>
    <row r="82" spans="1:16" s="421" customFormat="1">
      <c r="A82" s="411"/>
      <c r="B82" s="1181" t="str">
        <f>"Tổng danh sách có"</f>
        <v>Tổng danh sách có</v>
      </c>
      <c r="C82" s="1181"/>
      <c r="D82" s="1181"/>
      <c r="E82" s="1181"/>
      <c r="F82" s="457" t="str">
        <f>": "&amp;MAX($A$11:$A$80)&amp;" SV"</f>
        <v>: 50 SV</v>
      </c>
      <c r="K82" s="422"/>
      <c r="L82" s="422"/>
      <c r="M82" s="422"/>
      <c r="N82" s="422"/>
      <c r="O82" s="411"/>
    </row>
    <row r="83" spans="1:16" s="421" customFormat="1">
      <c r="A83" s="423"/>
      <c r="B83" s="1173" t="str">
        <f>"Tổng số SV có điểm Giỏi từ 8,5 đ đến 10 đ"</f>
        <v>Tổng số SV có điểm Giỏi từ 8,5 đ đến 10 đ</v>
      </c>
      <c r="C83" s="1173"/>
      <c r="D83" s="1173"/>
      <c r="E83" s="1173"/>
      <c r="F83" s="428" t="str">
        <f>": "&amp;COUNTIF($O$11:$O$80,"Giỏi")&amp;" SV"</f>
        <v>: 0 SV</v>
      </c>
      <c r="H83" s="428" t="str">
        <f>IF(B21="","","("&amp;ROUND(COUNTIF($O$11:$O$80,"Giỏi")*100/MAX($A$11:$A$78),2)&amp;"%" &amp;")")</f>
        <v>(0%)</v>
      </c>
      <c r="I83" s="428"/>
      <c r="J83" s="428"/>
      <c r="K83" s="1175" t="str">
        <f>IF(B11="","","Tổng số SV có điểm &gt;= 4 đ : "&amp;COUNTIF(N11:N80,"&gt;=4")&amp;" SV"&amp;" ("&amp;ROUND(COUNTIF(N11:N80,"&gt;=4")*100/MAX($A$11:$A$80),2)&amp;"%" &amp;")")</f>
        <v>Tổng số SV có điểm &gt;= 4 đ : 33 SV (66%)</v>
      </c>
      <c r="L83" s="1175"/>
      <c r="M83" s="1175"/>
      <c r="N83" s="1175"/>
      <c r="O83" s="19"/>
    </row>
    <row r="84" spans="1:16" s="421" customFormat="1">
      <c r="A84" s="423"/>
      <c r="B84" s="1173" t="str">
        <f>"Tổng số SV có điểm Khá từ 7 đ đến &lt;8,5 đ"</f>
        <v>Tổng số SV có điểm Khá từ 7 đ đến &lt;8,5 đ</v>
      </c>
      <c r="C84" s="1173"/>
      <c r="D84" s="1173"/>
      <c r="E84" s="1173"/>
      <c r="F84" s="428" t="str">
        <f>": "&amp;COUNTIF($O$11:$O$80,"Khá")&amp;" SV"</f>
        <v>: 0 SV</v>
      </c>
      <c r="H84" s="428" t="str">
        <f>IF(B21="","","("&amp;ROUND(COUNTIF($O$11:$O$80,"Khá")*100/MAX($A$11:$A$78),2)&amp;"%" &amp;")")</f>
        <v>(0%)</v>
      </c>
      <c r="I84" s="428"/>
      <c r="J84" s="428"/>
      <c r="K84" s="1175"/>
      <c r="L84" s="1175"/>
      <c r="M84" s="1175"/>
      <c r="N84" s="1175"/>
      <c r="O84" s="19"/>
    </row>
    <row r="85" spans="1:16" s="421" customFormat="1">
      <c r="A85" s="423"/>
      <c r="B85" s="1173" t="str">
        <f>"Tổng số SV có điểm Trung bình từ 5,5 đ đến &lt;7 đ"</f>
        <v>Tổng số SV có điểm Trung bình từ 5,5 đ đến &lt;7 đ</v>
      </c>
      <c r="C85" s="1173"/>
      <c r="D85" s="1173"/>
      <c r="E85" s="1173"/>
      <c r="F85" s="428" t="str">
        <f>": "&amp;COUNTIF($O$11:$O$80,"T.Bình")&amp;" SV"</f>
        <v>: 12 SV</v>
      </c>
      <c r="H85" s="428" t="str">
        <f>IF(B21="","","("&amp;ROUND(COUNTIF($O$11:$O$80,"TB")*100/MAX($A$11:$A$78),2)&amp;"%" &amp;")")</f>
        <v>(0%)</v>
      </c>
      <c r="I85" s="428"/>
      <c r="J85" s="428"/>
      <c r="K85" s="1175"/>
      <c r="L85" s="1175"/>
      <c r="M85" s="1175"/>
      <c r="N85" s="1175"/>
      <c r="O85" s="19"/>
    </row>
    <row r="86" spans="1:16" s="421" customFormat="1" ht="12.75" customHeight="1">
      <c r="A86" s="423"/>
      <c r="B86" s="1173" t="str">
        <f>"Tổng số SV có điểm Trung bình yếu từ 4 đ đến &lt;5,5 đ"</f>
        <v>Tổng số SV có điểm Trung bình yếu từ 4 đ đến &lt;5,5 đ</v>
      </c>
      <c r="C86" s="1173"/>
      <c r="D86" s="1173"/>
      <c r="E86" s="1173"/>
      <c r="F86" s="428" t="str">
        <f>": "&amp;COUNTIF($O$11:$O$80,"TB Yếu")&amp;" SV"</f>
        <v>: 21 SV</v>
      </c>
      <c r="H86" s="428" t="str">
        <f>IF(B21="","","("&amp;ROUND(COUNTIF($O$11:$O$80,"TBY")*100/MAX($A$11:$A$78),2)&amp;"%" &amp;")")</f>
        <v>(0%)</v>
      </c>
      <c r="I86" s="428"/>
      <c r="J86" s="428"/>
      <c r="K86" s="1174" t="str">
        <f>IF(B11="","","Tổng số SV có điểm &lt; 4 đ : "&amp;COUNTIF(N11:N80,"&lt;4")&amp;" SV"&amp;" ("&amp;ROUND(COUNTIF(N11:N80,"&lt;4")*100/MAX($A$11:$A$80),2)&amp;"%" &amp;")")</f>
        <v>Tổng số SV có điểm &lt; 4 đ : 17 SV (34%)</v>
      </c>
      <c r="L86" s="1174"/>
      <c r="M86" s="1174"/>
      <c r="N86" s="1174"/>
      <c r="O86" s="47"/>
    </row>
    <row r="87" spans="1:16" s="421" customFormat="1">
      <c r="A87" s="423"/>
      <c r="B87" s="1173" t="str">
        <f>"Tổng số SV có điểm kém &lt;4 đ"</f>
        <v>Tổng số SV có điểm kém &lt;4 đ</v>
      </c>
      <c r="C87" s="1173"/>
      <c r="D87" s="1173"/>
      <c r="E87" s="1173"/>
      <c r="F87" s="428" t="str">
        <f>": "&amp;COUNTIF($O$11:$O$80,"Kém")&amp;" SV"</f>
        <v>: 17 SV</v>
      </c>
      <c r="H87" s="428" t="str">
        <f>IF(B21="","","("&amp;ROUND(COUNTIF($O$11:$O$80,"Kém")*100/MAX($A$11:$A$78),2)&amp;"%"&amp;")")</f>
        <v>(34%)</v>
      </c>
      <c r="I87" s="428"/>
      <c r="J87" s="428"/>
      <c r="K87" s="1174"/>
      <c r="L87" s="1174"/>
      <c r="M87" s="1174"/>
      <c r="N87" s="1174"/>
      <c r="O87" s="47"/>
    </row>
    <row r="88" spans="1:16" s="421" customFormat="1" ht="12.75" customHeight="1">
      <c r="A88" s="423"/>
      <c r="B88" s="1173" t="str">
        <f>"Tổng số SV không xếp loại vì chưa đủ điều kiện"</f>
        <v>Tổng số SV không xếp loại vì chưa đủ điều kiện</v>
      </c>
      <c r="C88" s="1173"/>
      <c r="D88" s="1173"/>
      <c r="E88" s="1173"/>
      <c r="F88" s="428" t="str">
        <f>": "&amp;COUNTIF($O$11:$O$80,"KXL")&amp;" SV"</f>
        <v>: 0 SV</v>
      </c>
      <c r="H88" s="428" t="str">
        <f>IF(B21="","","("&amp;ROUND(COUNTIF($O$11:$O$80,"KXL")*100/MAX($A$11:$A$78),2)&amp;"%"&amp;")")</f>
        <v>(0%)</v>
      </c>
      <c r="I88" s="428"/>
      <c r="J88" s="428"/>
      <c r="K88" s="1174"/>
      <c r="L88" s="1174"/>
      <c r="M88" s="1174"/>
      <c r="N88" s="1174"/>
      <c r="O88" s="47"/>
    </row>
    <row r="89" spans="1:16" ht="15.75">
      <c r="B89" s="424"/>
      <c r="C89" s="424"/>
      <c r="D89" s="424"/>
      <c r="E89" s="424"/>
      <c r="F89" s="424"/>
      <c r="G89" s="424"/>
      <c r="H89" s="424"/>
      <c r="I89" s="424"/>
      <c r="J89" s="424"/>
      <c r="K89" s="424"/>
      <c r="L89" s="424"/>
      <c r="M89" s="424"/>
      <c r="N89" s="424"/>
    </row>
    <row r="90" spans="1:16" ht="15.75" customHeight="1">
      <c r="A90" s="1167" t="s">
        <v>195</v>
      </c>
      <c r="B90" s="1167"/>
      <c r="C90" s="1167"/>
      <c r="D90" s="1167" t="s">
        <v>265</v>
      </c>
      <c r="E90" s="1167"/>
      <c r="F90" s="1167"/>
      <c r="G90" s="1167"/>
      <c r="H90" s="413"/>
      <c r="I90" s="413"/>
      <c r="J90" s="1167" t="s">
        <v>266</v>
      </c>
      <c r="K90" s="1167"/>
      <c r="L90" s="1167"/>
      <c r="M90" s="1167"/>
      <c r="N90" s="1167"/>
      <c r="O90" s="1167"/>
    </row>
  </sheetData>
  <sheetProtection sheet="1" formatCells="0" formatColumns="0" formatRows="0" autoFilter="0"/>
  <dataConsolidate/>
  <mergeCells count="41">
    <mergeCell ref="A5:L5"/>
    <mergeCell ref="B83:E83"/>
    <mergeCell ref="P8:P9"/>
    <mergeCell ref="A1:F1"/>
    <mergeCell ref="A3:F3"/>
    <mergeCell ref="J7:L7"/>
    <mergeCell ref="H7:I7"/>
    <mergeCell ref="A6:B6"/>
    <mergeCell ref="F8:F9"/>
    <mergeCell ref="A4:N4"/>
    <mergeCell ref="C6:F6"/>
    <mergeCell ref="N8:N10"/>
    <mergeCell ref="H8:H9"/>
    <mergeCell ref="K8:K9"/>
    <mergeCell ref="K83:N85"/>
    <mergeCell ref="C8:D10"/>
    <mergeCell ref="B85:E85"/>
    <mergeCell ref="B84:E84"/>
    <mergeCell ref="B82:E82"/>
    <mergeCell ref="L6:M6"/>
    <mergeCell ref="A81:M81"/>
    <mergeCell ref="D7:E7"/>
    <mergeCell ref="G8:G9"/>
    <mergeCell ref="G6:H6"/>
    <mergeCell ref="I8:I9"/>
    <mergeCell ref="J8:J9"/>
    <mergeCell ref="E8:E10"/>
    <mergeCell ref="B8:B10"/>
    <mergeCell ref="A8:A10"/>
    <mergeCell ref="J90:O90"/>
    <mergeCell ref="A90:C90"/>
    <mergeCell ref="D90:G90"/>
    <mergeCell ref="B86:E86"/>
    <mergeCell ref="K86:N88"/>
    <mergeCell ref="B88:E88"/>
    <mergeCell ref="B87:E87"/>
    <mergeCell ref="Q8:Q10"/>
    <mergeCell ref="L8:L9"/>
    <mergeCell ref="M8:M9"/>
    <mergeCell ref="F10:K10"/>
    <mergeCell ref="O8:O10"/>
  </mergeCells>
  <phoneticPr fontId="11" type="noConversion"/>
  <conditionalFormatting sqref="N11:N80">
    <cfRule type="cellIs" dxfId="12" priority="1" stopIfTrue="1" operator="lessThan">
      <formula>4</formula>
    </cfRule>
  </conditionalFormatting>
  <dataValidations count="2">
    <dataValidation type="decimal" allowBlank="1" showInputMessage="1" showErrorMessage="1" errorTitle="Nhap sai" error="Hãy nhập lại&#10;0 ≤ Điểm ≤ 10" sqref="M70">
      <formula1>0</formula1>
      <formula2>10</formula2>
    </dataValidation>
    <dataValidation type="whole" allowBlank="1" showInputMessage="1" showErrorMessage="1" errorTitle="Nhap sai" error="Hãy nhập lại&#10;0 ≤ Điểm ≤ 10" sqref="F70:L70">
      <formula1>0</formula1>
      <formula2>10</formula2>
    </dataValidation>
  </dataValidations>
  <printOptions horizontalCentered="1"/>
  <pageMargins left="0.5" right="0" top="0.25" bottom="0.25" header="0.25" footer="0.25"/>
  <pageSetup paperSize="9" scale="90" orientation="portrait" horizontalDpi="1200" verticalDpi="1200" r:id="rId1"/>
  <headerFooter alignWithMargins="0"/>
</worksheet>
</file>

<file path=xl/worksheets/sheet15.xml><?xml version="1.0" encoding="utf-8"?>
<worksheet xmlns="http://schemas.openxmlformats.org/spreadsheetml/2006/main" xmlns:r="http://schemas.openxmlformats.org/officeDocument/2006/relationships">
  <sheetPr codeName="Sheet13"/>
  <dimension ref="A1:Q90"/>
  <sheetViews>
    <sheetView workbookViewId="0">
      <selection activeCell="G16" sqref="G16"/>
    </sheetView>
  </sheetViews>
  <sheetFormatPr defaultRowHeight="12.75"/>
  <cols>
    <col min="1" max="1" width="3.85546875" style="4" bestFit="1" customWidth="1"/>
    <col min="2" max="2" width="11.85546875" style="4" customWidth="1"/>
    <col min="3" max="3" width="18.85546875" style="4" bestFit="1" customWidth="1"/>
    <col min="4" max="4" width="7.5703125" style="4" bestFit="1" customWidth="1"/>
    <col min="5" max="5" width="6" style="4" bestFit="1" customWidth="1"/>
    <col min="6" max="6" width="6.5703125" style="4" bestFit="1" customWidth="1"/>
    <col min="7" max="7" width="6.7109375" style="4" bestFit="1" customWidth="1"/>
    <col min="8" max="8" width="6.5703125" style="4" bestFit="1" customWidth="1"/>
    <col min="9" max="9" width="6.7109375" style="4" bestFit="1" customWidth="1"/>
    <col min="10" max="10" width="6.140625" style="4" bestFit="1" customWidth="1"/>
    <col min="11" max="11" width="6.7109375" style="4" bestFit="1" customWidth="1"/>
    <col min="12" max="12" width="6" style="4" customWidth="1"/>
    <col min="13" max="13" width="8.42578125" style="4" bestFit="1" customWidth="1"/>
    <col min="14" max="14" width="8" style="4" customWidth="1"/>
    <col min="15" max="17" width="6.42578125" style="4" hidden="1" customWidth="1"/>
    <col min="18" max="16384" width="9.140625" style="4"/>
  </cols>
  <sheetData>
    <row r="1" spans="1:17" s="411" customFormat="1" ht="15.75">
      <c r="A1" s="1163" t="s">
        <v>1634</v>
      </c>
      <c r="B1" s="1163"/>
      <c r="C1" s="1163"/>
      <c r="D1" s="1163"/>
      <c r="E1" s="1163"/>
      <c r="F1" s="1163"/>
      <c r="H1" s="458" t="s">
        <v>159</v>
      </c>
      <c r="I1" s="431"/>
      <c r="J1" s="422"/>
      <c r="K1" s="422"/>
      <c r="L1" s="422"/>
      <c r="M1" s="422"/>
      <c r="N1" s="422"/>
      <c r="O1" s="422"/>
    </row>
    <row r="2" spans="1:17" s="411" customFormat="1" ht="15.75">
      <c r="A2" s="433" t="s">
        <v>1635</v>
      </c>
      <c r="B2" s="433"/>
      <c r="C2" s="433"/>
      <c r="D2" s="433"/>
      <c r="E2" s="433"/>
      <c r="H2" s="450" t="s">
        <v>258</v>
      </c>
      <c r="I2" s="431"/>
      <c r="J2" s="422"/>
      <c r="K2" s="422"/>
      <c r="L2" s="422"/>
      <c r="M2" s="422"/>
      <c r="N2" s="422"/>
      <c r="O2" s="422"/>
    </row>
    <row r="3" spans="1:17" s="411" customFormat="1" ht="19.5" customHeight="1">
      <c r="A3" s="1164" t="s">
        <v>259</v>
      </c>
      <c r="B3" s="1164"/>
      <c r="C3" s="1164"/>
      <c r="D3" s="1164"/>
      <c r="E3" s="1164"/>
      <c r="F3" s="1164"/>
      <c r="I3" s="469" t="s">
        <v>259</v>
      </c>
      <c r="J3" s="422"/>
      <c r="K3" s="422"/>
      <c r="L3" s="422"/>
      <c r="M3" s="422"/>
      <c r="N3" s="422"/>
      <c r="O3" s="422"/>
    </row>
    <row r="4" spans="1:17" ht="21.75" customHeight="1">
      <c r="A4" s="1190" t="s">
        <v>260</v>
      </c>
      <c r="B4" s="1190"/>
      <c r="C4" s="1190"/>
      <c r="D4" s="1190"/>
      <c r="E4" s="1190"/>
      <c r="F4" s="1190"/>
      <c r="G4" s="1190"/>
      <c r="H4" s="1190"/>
      <c r="I4" s="1190"/>
      <c r="J4" s="1190"/>
      <c r="K4" s="1190"/>
      <c r="L4" s="1190"/>
      <c r="M4" s="1190"/>
      <c r="N4" s="1190"/>
    </row>
    <row r="5" spans="1:17" ht="9.75" customHeight="1">
      <c r="A5" s="1190"/>
      <c r="B5" s="1190"/>
      <c r="C5" s="1190"/>
      <c r="D5" s="1190"/>
      <c r="E5" s="1190"/>
      <c r="F5" s="1190"/>
      <c r="G5" s="1190"/>
      <c r="H5" s="1190"/>
      <c r="I5" s="1190"/>
      <c r="J5" s="1190"/>
      <c r="K5" s="1190"/>
      <c r="L5" s="1190"/>
    </row>
    <row r="6" spans="1:17" s="37" customFormat="1" ht="17.25" customHeight="1">
      <c r="B6" s="38" t="s">
        <v>261</v>
      </c>
      <c r="C6" s="1168" t="str">
        <f>IF($L$6="","",IF(VLOOKUP($L$6,'LOP-MON'!$B$2:$L$43,8,FALSE)=0,"",VLOOKUP($L$6,'LOP-MON'!$B$2:$L$43,8,FALSE)))</f>
        <v/>
      </c>
      <c r="D6" s="1168"/>
      <c r="E6" s="1168"/>
      <c r="F6" s="1168"/>
      <c r="G6" s="1189" t="s">
        <v>280</v>
      </c>
      <c r="H6" s="1189"/>
      <c r="I6" s="467" t="str">
        <f>IF(L6="","",IF(VLOOKUP(CONCATENATE("TC",MID(L6,1,4),MID(L6,6,3)),'LOP-MON'!$B$2:$L$43,8,FALSE)=0,"",VLOOKUP(CONCATENATE("TC",MID(L6,1,4),MID(L6,6,3)),'LOP-MON'!$B$2:$L$43,8,FALSE)))</f>
        <v/>
      </c>
      <c r="K6" s="38" t="s">
        <v>192</v>
      </c>
      <c r="L6" s="1168" t="str">
        <f>HKII!$D$3</f>
        <v>13CĐ-Đ1</v>
      </c>
      <c r="M6" s="1168"/>
    </row>
    <row r="7" spans="1:17" s="41" customFormat="1" ht="17.25" customHeight="1">
      <c r="C7" s="18" t="s">
        <v>262</v>
      </c>
      <c r="D7" s="1191" t="s">
        <v>182</v>
      </c>
      <c r="E7" s="1191"/>
      <c r="G7" s="362"/>
      <c r="H7" s="1191" t="s">
        <v>263</v>
      </c>
      <c r="I7" s="1191"/>
      <c r="J7" s="1191" t="s">
        <v>1633</v>
      </c>
      <c r="K7" s="1191"/>
      <c r="L7" s="1191"/>
      <c r="N7" s="42"/>
      <c r="O7" s="42"/>
    </row>
    <row r="8" spans="1:17" s="37" customFormat="1" ht="15" customHeight="1">
      <c r="A8" s="1176" t="s">
        <v>264</v>
      </c>
      <c r="B8" s="1176" t="s">
        <v>193</v>
      </c>
      <c r="C8" s="1176" t="s">
        <v>194</v>
      </c>
      <c r="D8" s="1176"/>
      <c r="E8" s="1176" t="s">
        <v>268</v>
      </c>
      <c r="F8" s="1170" t="s">
        <v>270</v>
      </c>
      <c r="G8" s="1170" t="s">
        <v>271</v>
      </c>
      <c r="H8" s="1170" t="s">
        <v>272</v>
      </c>
      <c r="I8" s="1170" t="s">
        <v>273</v>
      </c>
      <c r="J8" s="1170" t="s">
        <v>274</v>
      </c>
      <c r="K8" s="1170" t="s">
        <v>275</v>
      </c>
      <c r="L8" s="1170" t="s">
        <v>276</v>
      </c>
      <c r="M8" s="1170" t="s">
        <v>277</v>
      </c>
      <c r="N8" s="1170" t="s">
        <v>269</v>
      </c>
      <c r="O8" s="1171" t="s">
        <v>267</v>
      </c>
      <c r="P8" s="1171" t="s">
        <v>278</v>
      </c>
      <c r="Q8" s="1171" t="s">
        <v>279</v>
      </c>
    </row>
    <row r="9" spans="1:17" s="43" customFormat="1" ht="28.5" customHeight="1">
      <c r="A9" s="1176"/>
      <c r="B9" s="1176"/>
      <c r="C9" s="1176"/>
      <c r="D9" s="1176"/>
      <c r="E9" s="1176"/>
      <c r="F9" s="1170"/>
      <c r="G9" s="1170"/>
      <c r="H9" s="1170"/>
      <c r="I9" s="1170"/>
      <c r="J9" s="1170"/>
      <c r="K9" s="1170"/>
      <c r="L9" s="1170"/>
      <c r="M9" s="1170"/>
      <c r="N9" s="1170"/>
      <c r="O9" s="1171"/>
      <c r="P9" s="1171"/>
      <c r="Q9" s="1171"/>
    </row>
    <row r="10" spans="1:17" s="43" customFormat="1" ht="15.75">
      <c r="A10" s="1176"/>
      <c r="B10" s="1176"/>
      <c r="C10" s="1176"/>
      <c r="D10" s="1176"/>
      <c r="E10" s="1176"/>
      <c r="F10" s="1178">
        <v>0.2</v>
      </c>
      <c r="G10" s="1170"/>
      <c r="H10" s="1170"/>
      <c r="I10" s="1170"/>
      <c r="J10" s="1170"/>
      <c r="K10" s="1170"/>
      <c r="L10" s="6">
        <v>0.3</v>
      </c>
      <c r="M10" s="6">
        <v>0.5</v>
      </c>
      <c r="N10" s="1170"/>
      <c r="O10" s="1171"/>
      <c r="P10" s="441">
        <v>0.5</v>
      </c>
      <c r="Q10" s="1171"/>
    </row>
    <row r="11" spans="1:17" ht="18" customHeight="1">
      <c r="A11" s="1" t="str">
        <f>IF(OR($C$6="",$I$6="",$L$6=""),"",IF($B11="","",SUBTOTAL(3,$B$11:B11)))</f>
        <v/>
      </c>
      <c r="B11" s="44" t="str">
        <f>IF(OR($C$6="",$I$6="",$L$6=""),"",IF(HKII!$B11="","",HKII!$B11))</f>
        <v/>
      </c>
      <c r="C11" s="45" t="str">
        <f>IF(OR($C$6="",$I$6="",$L$6=""),"",IF(HKII!$C11="","",HKII!$C11))</f>
        <v/>
      </c>
      <c r="D11" s="46" t="str">
        <f>IF(OR($C$6="",$I$6="",$L$6=""),"",IF(HKII!$D11="","",HKII!$D11))</f>
        <v/>
      </c>
      <c r="E11" s="67"/>
      <c r="F11" s="159"/>
      <c r="G11" s="159"/>
      <c r="H11" s="93"/>
      <c r="I11" s="93"/>
      <c r="J11" s="93"/>
      <c r="K11" s="93"/>
      <c r="L11" s="159"/>
      <c r="M11" s="159"/>
      <c r="N11" s="8" t="str">
        <f>IF($B11="","",IF(ISNUMBER($E11)=TRUE,$E11,IF(COUNT($F11:$M11)=0,"",IF(COUNT($F11:$K11)=0,ROUND(0.3*$L11+0.5*$M11,1),ROUND(0.2*(SUM($F11:$K11)/COUNT($F11:$K11))+0.3*$L11+0.5*$M11,1)))))</f>
        <v/>
      </c>
      <c r="O11" s="451" t="str">
        <f t="shared" ref="O11:O74" si="0">IF($B11="","",IF($N11="","KXL",IF($N11&lt;4,"Kém",IF($N11&lt;5.5,"TB Yếu",IF($N11&lt;7,"T.Bình",IF($N11&lt;8.5,"Khá","Giỏi"))))))</f>
        <v/>
      </c>
      <c r="P11" s="442" t="str">
        <f>IF(OR($B11="",$C$6&lt;&gt;HKII!$AF$6,HKII!$AH$11=""),"",HKII!$AH$11)</f>
        <v/>
      </c>
      <c r="Q11" s="442" t="str">
        <f>IF(OR(ISNUMBER($E11)=TRUE,$B11="",$P11=""),"",IF(COUNT($F11:$M11)=0,"",IF($M11&gt;=$P11,$N11,IF(COUNT($F11:$K11)=0,ROUND(0.3*$L11+0.5*$P11,1),ROUND(0.2*(SUM($F11:$K11)/COUNT($F11:$K11))+0.3*$L11+0.5*$P11,1)))))</f>
        <v/>
      </c>
    </row>
    <row r="12" spans="1:17" ht="18" customHeight="1">
      <c r="A12" s="1" t="str">
        <f>IF(OR($C$6="",$I$6="",$L$6=""),"",IF($B12="","",SUBTOTAL(3,$B$11:B12)))</f>
        <v/>
      </c>
      <c r="B12" s="44" t="str">
        <f>IF(OR($C$6="",$I$6="",$L$6=""),"",IF(HKII!$B12="","",HKII!$B12))</f>
        <v/>
      </c>
      <c r="C12" s="45" t="str">
        <f>IF(OR($C$6="",$I$6="",$L$6=""),"",IF(HKII!$C12="","",HKII!$C12))</f>
        <v/>
      </c>
      <c r="D12" s="46" t="str">
        <f>IF(OR($C$6="",$I$6="",$L$6=""),"",IF(HKII!$D12="","",HKII!$D12))</f>
        <v/>
      </c>
      <c r="E12" s="67"/>
      <c r="F12" s="130"/>
      <c r="G12" s="130"/>
      <c r="H12" s="94"/>
      <c r="I12" s="94"/>
      <c r="J12" s="94"/>
      <c r="K12" s="94"/>
      <c r="L12" s="130"/>
      <c r="M12" s="130"/>
      <c r="N12" s="8" t="str">
        <f t="shared" ref="N12:N75" si="1">IF($B12="","",IF(ISNUMBER($E12)=TRUE,$E12,IF(COUNT($F12:$M12)=0,"",IF(COUNT($F12:$K12)=0,ROUND(0.3*$L12+0.5*$M12,1),ROUND(0.2*(SUM($F12:$K12)/COUNT($F12:$K12))+0.3*$L12+0.5*$M12,1)))))</f>
        <v/>
      </c>
      <c r="O12" s="451" t="str">
        <f t="shared" si="0"/>
        <v/>
      </c>
      <c r="P12" s="442" t="str">
        <f>IF(OR($B12="",$C$6&lt;&gt;HKII!$AF$6,HKII!$AH$11=""),"",HKII!$AH$11)</f>
        <v/>
      </c>
      <c r="Q12" s="442" t="str">
        <f t="shared" ref="Q12:Q75" si="2">IF(OR(ISNUMBER($E12)=TRUE,$B12="",$P12=""),"",IF(COUNT($F12:$M12)=0,"",IF($M12&gt;=$P12,$N12,IF(COUNT($F12:$K12)=0,ROUND(0.3*$L12+0.5*$P12,1),ROUND(0.2*(SUM($F12:$K12)/COUNT($F12:$K12))+0.3*$L12+0.5*$P12,1)))))</f>
        <v/>
      </c>
    </row>
    <row r="13" spans="1:17" ht="18" customHeight="1">
      <c r="A13" s="1" t="str">
        <f>IF(OR($C$6="",$I$6="",$L$6=""),"",IF($B13="","",SUBTOTAL(3,$B$11:B13)))</f>
        <v/>
      </c>
      <c r="B13" s="44" t="str">
        <f>IF(OR($C$6="",$I$6="",$L$6=""),"",IF(HKII!$B13="","",HKII!$B13))</f>
        <v/>
      </c>
      <c r="C13" s="45" t="str">
        <f>IF(OR($C$6="",$I$6="",$L$6=""),"",IF(HKII!$C13="","",HKII!$C13))</f>
        <v/>
      </c>
      <c r="D13" s="46" t="str">
        <f>IF(OR($C$6="",$I$6="",$L$6=""),"",IF(HKII!$D13="","",HKII!$D13))</f>
        <v/>
      </c>
      <c r="E13" s="67"/>
      <c r="F13" s="130"/>
      <c r="G13" s="130"/>
      <c r="H13" s="94"/>
      <c r="I13" s="94"/>
      <c r="J13" s="94"/>
      <c r="K13" s="94"/>
      <c r="L13" s="130"/>
      <c r="M13" s="130"/>
      <c r="N13" s="8" t="str">
        <f t="shared" si="1"/>
        <v/>
      </c>
      <c r="O13" s="451" t="str">
        <f t="shared" si="0"/>
        <v/>
      </c>
      <c r="P13" s="442" t="str">
        <f>IF(OR($B13="",$C$6&lt;&gt;HKII!$AF$6,HKII!$AH$11=""),"",HKII!$AH$11)</f>
        <v/>
      </c>
      <c r="Q13" s="442" t="str">
        <f t="shared" si="2"/>
        <v/>
      </c>
    </row>
    <row r="14" spans="1:17" ht="18" customHeight="1">
      <c r="A14" s="1" t="str">
        <f>IF(OR($C$6="",$I$6="",$L$6=""),"",IF($B14="","",SUBTOTAL(3,$B$11:B14)))</f>
        <v/>
      </c>
      <c r="B14" s="44" t="str">
        <f>IF(OR($C$6="",$I$6="",$L$6=""),"",IF(HKII!$B14="","",HKII!$B14))</f>
        <v/>
      </c>
      <c r="C14" s="45" t="str">
        <f>IF(OR($C$6="",$I$6="",$L$6=""),"",IF(HKII!$C14="","",HKII!$C14))</f>
        <v/>
      </c>
      <c r="D14" s="46" t="str">
        <f>IF(OR($C$6="",$I$6="",$L$6=""),"",IF(HKII!$D14="","",HKII!$D14))</f>
        <v/>
      </c>
      <c r="E14" s="67"/>
      <c r="F14" s="130"/>
      <c r="G14" s="130"/>
      <c r="H14" s="94"/>
      <c r="I14" s="94"/>
      <c r="J14" s="94"/>
      <c r="K14" s="94"/>
      <c r="L14" s="130"/>
      <c r="M14" s="130"/>
      <c r="N14" s="8" t="str">
        <f t="shared" si="1"/>
        <v/>
      </c>
      <c r="O14" s="451" t="str">
        <f t="shared" si="0"/>
        <v/>
      </c>
      <c r="P14" s="442" t="str">
        <f>IF(OR($B14="",$C$6&lt;&gt;HKII!$AF$6,HKII!$AH$11=""),"",HKII!$AH$11)</f>
        <v/>
      </c>
      <c r="Q14" s="442" t="str">
        <f t="shared" si="2"/>
        <v/>
      </c>
    </row>
    <row r="15" spans="1:17" ht="18" customHeight="1">
      <c r="A15" s="1" t="str">
        <f>IF(OR($C$6="",$I$6="",$L$6=""),"",IF($B15="","",SUBTOTAL(3,$B$11:B15)))</f>
        <v/>
      </c>
      <c r="B15" s="44" t="str">
        <f>IF(OR($C$6="",$I$6="",$L$6=""),"",IF(HKII!$B15="","",HKII!$B15))</f>
        <v/>
      </c>
      <c r="C15" s="45" t="str">
        <f>IF(OR($C$6="",$I$6="",$L$6=""),"",IF(HKII!$C15="","",HKII!$C15))</f>
        <v/>
      </c>
      <c r="D15" s="46" t="str">
        <f>IF(OR($C$6="",$I$6="",$L$6=""),"",IF(HKII!$D15="","",HKII!$D15))</f>
        <v/>
      </c>
      <c r="E15" s="67"/>
      <c r="F15" s="130"/>
      <c r="G15" s="130"/>
      <c r="H15" s="94"/>
      <c r="I15" s="94"/>
      <c r="J15" s="94"/>
      <c r="K15" s="94"/>
      <c r="L15" s="130"/>
      <c r="M15" s="130"/>
      <c r="N15" s="8" t="str">
        <f t="shared" si="1"/>
        <v/>
      </c>
      <c r="O15" s="451" t="str">
        <f t="shared" si="0"/>
        <v/>
      </c>
      <c r="P15" s="442" t="str">
        <f>IF(OR($B15="",$C$6&lt;&gt;HKII!$AF$6,HKII!$AH$11=""),"",HKII!$AH$11)</f>
        <v/>
      </c>
      <c r="Q15" s="442" t="str">
        <f t="shared" si="2"/>
        <v/>
      </c>
    </row>
    <row r="16" spans="1:17" ht="18" customHeight="1">
      <c r="A16" s="1" t="str">
        <f>IF(OR($C$6="",$I$6="",$L$6=""),"",IF($B16="","",SUBTOTAL(3,$B$11:B16)))</f>
        <v/>
      </c>
      <c r="B16" s="44" t="str">
        <f>IF(OR($C$6="",$I$6="",$L$6=""),"",IF(HKII!$B16="","",HKII!$B16))</f>
        <v/>
      </c>
      <c r="C16" s="45" t="str">
        <f>IF(OR($C$6="",$I$6="",$L$6=""),"",IF(HKII!$C16="","",HKII!$C16))</f>
        <v/>
      </c>
      <c r="D16" s="46" t="str">
        <f>IF(OR($C$6="",$I$6="",$L$6=""),"",IF(HKII!$D16="","",HKII!$D16))</f>
        <v/>
      </c>
      <c r="E16" s="67"/>
      <c r="F16" s="130"/>
      <c r="G16" s="130"/>
      <c r="H16" s="94"/>
      <c r="I16" s="94"/>
      <c r="J16" s="94"/>
      <c r="K16" s="94"/>
      <c r="L16" s="130"/>
      <c r="M16" s="130"/>
      <c r="N16" s="8" t="str">
        <f t="shared" si="1"/>
        <v/>
      </c>
      <c r="O16" s="451" t="str">
        <f t="shared" si="0"/>
        <v/>
      </c>
      <c r="P16" s="442" t="str">
        <f>IF(OR($B16="",$C$6&lt;&gt;HKII!$AF$6,HKII!$AH$11=""),"",HKII!$AH$11)</f>
        <v/>
      </c>
      <c r="Q16" s="442" t="str">
        <f t="shared" si="2"/>
        <v/>
      </c>
    </row>
    <row r="17" spans="1:17" ht="18" customHeight="1">
      <c r="A17" s="1" t="str">
        <f>IF(OR($C$6="",$I$6="",$L$6=""),"",IF($B17="","",SUBTOTAL(3,$B$11:B17)))</f>
        <v/>
      </c>
      <c r="B17" s="44" t="str">
        <f>IF(OR($C$6="",$I$6="",$L$6=""),"",IF(HKII!$B17="","",HKII!$B17))</f>
        <v/>
      </c>
      <c r="C17" s="45" t="str">
        <f>IF(OR($C$6="",$I$6="",$L$6=""),"",IF(HKII!$C17="","",HKII!$C17))</f>
        <v/>
      </c>
      <c r="D17" s="46" t="str">
        <f>IF(OR($C$6="",$I$6="",$L$6=""),"",IF(HKII!$D17="","",HKII!$D17))</f>
        <v/>
      </c>
      <c r="E17" s="67"/>
      <c r="F17" s="130"/>
      <c r="G17" s="130"/>
      <c r="H17" s="94"/>
      <c r="I17" s="94"/>
      <c r="J17" s="94"/>
      <c r="K17" s="94"/>
      <c r="L17" s="130"/>
      <c r="M17" s="130"/>
      <c r="N17" s="8" t="str">
        <f t="shared" si="1"/>
        <v/>
      </c>
      <c r="O17" s="451" t="str">
        <f t="shared" si="0"/>
        <v/>
      </c>
      <c r="P17" s="442" t="str">
        <f>IF(OR($B17="",$C$6&lt;&gt;HKII!$AF$6,HKII!$AH$11=""),"",HKII!$AH$11)</f>
        <v/>
      </c>
      <c r="Q17" s="442" t="str">
        <f t="shared" si="2"/>
        <v/>
      </c>
    </row>
    <row r="18" spans="1:17" ht="18" customHeight="1">
      <c r="A18" s="1" t="str">
        <f>IF(OR($C$6="",$I$6="",$L$6=""),"",IF($B18="","",SUBTOTAL(3,$B$11:B18)))</f>
        <v/>
      </c>
      <c r="B18" s="44" t="str">
        <f>IF(OR($C$6="",$I$6="",$L$6=""),"",IF(HKII!$B18="","",HKII!$B18))</f>
        <v/>
      </c>
      <c r="C18" s="45" t="str">
        <f>IF(OR($C$6="",$I$6="",$L$6=""),"",IF(HKII!$C18="","",HKII!$C18))</f>
        <v/>
      </c>
      <c r="D18" s="46" t="str">
        <f>IF(OR($C$6="",$I$6="",$L$6=""),"",IF(HKII!$D18="","",HKII!$D18))</f>
        <v/>
      </c>
      <c r="E18" s="67"/>
      <c r="F18" s="130"/>
      <c r="G18" s="130"/>
      <c r="H18" s="94"/>
      <c r="I18" s="94"/>
      <c r="J18" s="94"/>
      <c r="K18" s="94"/>
      <c r="L18" s="130"/>
      <c r="M18" s="130"/>
      <c r="N18" s="8" t="str">
        <f t="shared" si="1"/>
        <v/>
      </c>
      <c r="O18" s="451" t="str">
        <f t="shared" si="0"/>
        <v/>
      </c>
      <c r="P18" s="442" t="str">
        <f>IF(OR($B18="",$C$6&lt;&gt;HKII!$AF$6,HKII!$AH$11=""),"",HKII!$AH$11)</f>
        <v/>
      </c>
      <c r="Q18" s="442" t="str">
        <f t="shared" si="2"/>
        <v/>
      </c>
    </row>
    <row r="19" spans="1:17" ht="18" customHeight="1">
      <c r="A19" s="1" t="str">
        <f>IF(OR($C$6="",$I$6="",$L$6=""),"",IF($B19="","",SUBTOTAL(3,$B$11:B19)))</f>
        <v/>
      </c>
      <c r="B19" s="44" t="str">
        <f>IF(OR($C$6="",$I$6="",$L$6=""),"",IF(HKII!$B19="","",HKII!$B19))</f>
        <v/>
      </c>
      <c r="C19" s="45" t="str">
        <f>IF(OR($C$6="",$I$6="",$L$6=""),"",IF(HKII!$C19="","",HKII!$C19))</f>
        <v/>
      </c>
      <c r="D19" s="46" t="str">
        <f>IF(OR($C$6="",$I$6="",$L$6=""),"",IF(HKII!$D19="","",HKII!$D19))</f>
        <v/>
      </c>
      <c r="E19" s="67"/>
      <c r="F19" s="130"/>
      <c r="G19" s="130"/>
      <c r="H19" s="94"/>
      <c r="I19" s="94"/>
      <c r="J19" s="94"/>
      <c r="K19" s="94"/>
      <c r="L19" s="130"/>
      <c r="M19" s="130"/>
      <c r="N19" s="8" t="str">
        <f t="shared" si="1"/>
        <v/>
      </c>
      <c r="O19" s="451" t="str">
        <f t="shared" si="0"/>
        <v/>
      </c>
      <c r="P19" s="442" t="str">
        <f>IF(OR($B19="",$C$6&lt;&gt;HKII!$AF$6,HKII!$AH$11=""),"",HKII!$AH$11)</f>
        <v/>
      </c>
      <c r="Q19" s="442" t="str">
        <f t="shared" si="2"/>
        <v/>
      </c>
    </row>
    <row r="20" spans="1:17" ht="18" customHeight="1">
      <c r="A20" s="1" t="str">
        <f>IF(OR($C$6="",$I$6="",$L$6=""),"",IF($B20="","",SUBTOTAL(3,$B$11:B20)))</f>
        <v/>
      </c>
      <c r="B20" s="44" t="str">
        <f>IF(OR($C$6="",$I$6="",$L$6=""),"",IF(HKII!$B20="","",HKII!$B20))</f>
        <v/>
      </c>
      <c r="C20" s="45" t="str">
        <f>IF(OR($C$6="",$I$6="",$L$6=""),"",IF(HKII!$C20="","",HKII!$C20))</f>
        <v/>
      </c>
      <c r="D20" s="46" t="str">
        <f>IF(OR($C$6="",$I$6="",$L$6=""),"",IF(HKII!$D20="","",HKII!$D20))</f>
        <v/>
      </c>
      <c r="E20" s="67"/>
      <c r="F20" s="130"/>
      <c r="G20" s="130"/>
      <c r="H20" s="94"/>
      <c r="I20" s="94"/>
      <c r="J20" s="94"/>
      <c r="K20" s="94"/>
      <c r="L20" s="130"/>
      <c r="M20" s="130"/>
      <c r="N20" s="8" t="str">
        <f t="shared" si="1"/>
        <v/>
      </c>
      <c r="O20" s="451" t="str">
        <f t="shared" si="0"/>
        <v/>
      </c>
      <c r="P20" s="442" t="str">
        <f>IF(OR($B20="",$C$6&lt;&gt;HKII!$AF$6,HKII!$AH$11=""),"",HKII!$AH$11)</f>
        <v/>
      </c>
      <c r="Q20" s="442" t="str">
        <f t="shared" si="2"/>
        <v/>
      </c>
    </row>
    <row r="21" spans="1:17" ht="18" customHeight="1">
      <c r="A21" s="1" t="str">
        <f>IF(OR($C$6="",$I$6="",$L$6=""),"",IF($B21="","",SUBTOTAL(3,$B$11:B21)))</f>
        <v/>
      </c>
      <c r="B21" s="44" t="str">
        <f>IF(OR($C$6="",$I$6="",$L$6=""),"",IF(HKII!$B21="","",HKII!$B21))</f>
        <v/>
      </c>
      <c r="C21" s="45" t="str">
        <f>IF(OR($C$6="",$I$6="",$L$6=""),"",IF(HKII!$C21="","",HKII!$C21))</f>
        <v/>
      </c>
      <c r="D21" s="46" t="str">
        <f>IF(OR($C$6="",$I$6="",$L$6=""),"",IF(HKII!$D21="","",HKII!$D21))</f>
        <v/>
      </c>
      <c r="E21" s="67"/>
      <c r="F21" s="130"/>
      <c r="G21" s="130"/>
      <c r="H21" s="94"/>
      <c r="I21" s="94"/>
      <c r="J21" s="94"/>
      <c r="K21" s="94"/>
      <c r="L21" s="130"/>
      <c r="M21" s="130"/>
      <c r="N21" s="8" t="str">
        <f t="shared" si="1"/>
        <v/>
      </c>
      <c r="O21" s="451" t="str">
        <f t="shared" si="0"/>
        <v/>
      </c>
      <c r="P21" s="442" t="str">
        <f>IF(OR($B21="",$C$6&lt;&gt;HKII!$AF$6,HKII!$AH$11=""),"",HKII!$AH$11)</f>
        <v/>
      </c>
      <c r="Q21" s="442" t="str">
        <f t="shared" si="2"/>
        <v/>
      </c>
    </row>
    <row r="22" spans="1:17" ht="18" customHeight="1">
      <c r="A22" s="1" t="str">
        <f>IF(OR($C$6="",$I$6="",$L$6=""),"",IF($B22="","",SUBTOTAL(3,$B$11:B22)))</f>
        <v/>
      </c>
      <c r="B22" s="44" t="str">
        <f>IF(OR($C$6="",$I$6="",$L$6=""),"",IF(HKII!$B22="","",HKII!$B22))</f>
        <v/>
      </c>
      <c r="C22" s="45" t="str">
        <f>IF(OR($C$6="",$I$6="",$L$6=""),"",IF(HKII!$C22="","",HKII!$C22))</f>
        <v/>
      </c>
      <c r="D22" s="46" t="str">
        <f>IF(OR($C$6="",$I$6="",$L$6=""),"",IF(HKII!$D22="","",HKII!$D22))</f>
        <v/>
      </c>
      <c r="E22" s="67"/>
      <c r="F22" s="130"/>
      <c r="G22" s="130"/>
      <c r="H22" s="94"/>
      <c r="I22" s="94"/>
      <c r="J22" s="94"/>
      <c r="K22" s="94"/>
      <c r="L22" s="130"/>
      <c r="M22" s="130"/>
      <c r="N22" s="8" t="str">
        <f t="shared" si="1"/>
        <v/>
      </c>
      <c r="O22" s="451" t="str">
        <f t="shared" si="0"/>
        <v/>
      </c>
      <c r="P22" s="442" t="str">
        <f>IF(OR($B22="",$C$6&lt;&gt;HKII!$AF$6,HKII!$AH$11=""),"",HKII!$AH$11)</f>
        <v/>
      </c>
      <c r="Q22" s="442" t="str">
        <f t="shared" si="2"/>
        <v/>
      </c>
    </row>
    <row r="23" spans="1:17" ht="18" customHeight="1">
      <c r="A23" s="1" t="str">
        <f>IF(OR($C$6="",$I$6="",$L$6=""),"",IF($B23="","",SUBTOTAL(3,$B$11:B23)))</f>
        <v/>
      </c>
      <c r="B23" s="44" t="str">
        <f>IF(OR($C$6="",$I$6="",$L$6=""),"",IF(HKII!$B23="","",HKII!$B23))</f>
        <v/>
      </c>
      <c r="C23" s="45" t="str">
        <f>IF(OR($C$6="",$I$6="",$L$6=""),"",IF(HKII!$C23="","",HKII!$C23))</f>
        <v/>
      </c>
      <c r="D23" s="46" t="str">
        <f>IF(OR($C$6="",$I$6="",$L$6=""),"",IF(HKII!$D23="","",HKII!$D23))</f>
        <v/>
      </c>
      <c r="E23" s="67"/>
      <c r="F23" s="130"/>
      <c r="G23" s="130"/>
      <c r="H23" s="94"/>
      <c r="I23" s="94"/>
      <c r="J23" s="94"/>
      <c r="K23" s="94"/>
      <c r="L23" s="130"/>
      <c r="M23" s="130"/>
      <c r="N23" s="8" t="str">
        <f t="shared" si="1"/>
        <v/>
      </c>
      <c r="O23" s="451" t="str">
        <f t="shared" si="0"/>
        <v/>
      </c>
      <c r="P23" s="442" t="str">
        <f>IF(OR($B23="",$C$6&lt;&gt;HKII!$AF$6,HKII!$AH$11=""),"",HKII!$AH$11)</f>
        <v/>
      </c>
      <c r="Q23" s="442" t="str">
        <f t="shared" si="2"/>
        <v/>
      </c>
    </row>
    <row r="24" spans="1:17" ht="18" customHeight="1">
      <c r="A24" s="1" t="str">
        <f>IF(OR($C$6="",$I$6="",$L$6=""),"",IF($B24="","",SUBTOTAL(3,$B$11:B24)))</f>
        <v/>
      </c>
      <c r="B24" s="44" t="str">
        <f>IF(OR($C$6="",$I$6="",$L$6=""),"",IF(HKII!$B24="","",HKII!$B24))</f>
        <v/>
      </c>
      <c r="C24" s="45" t="str">
        <f>IF(OR($C$6="",$I$6="",$L$6=""),"",IF(HKII!$C24="","",HKII!$C24))</f>
        <v/>
      </c>
      <c r="D24" s="46" t="str">
        <f>IF(OR($C$6="",$I$6="",$L$6=""),"",IF(HKII!$D24="","",HKII!$D24))</f>
        <v/>
      </c>
      <c r="E24" s="67"/>
      <c r="F24" s="130"/>
      <c r="G24" s="130"/>
      <c r="H24" s="94"/>
      <c r="I24" s="94"/>
      <c r="J24" s="94"/>
      <c r="K24" s="94"/>
      <c r="L24" s="130"/>
      <c r="M24" s="130"/>
      <c r="N24" s="8" t="str">
        <f t="shared" si="1"/>
        <v/>
      </c>
      <c r="O24" s="451" t="str">
        <f t="shared" si="0"/>
        <v/>
      </c>
      <c r="P24" s="442" t="str">
        <f>IF(OR($B24="",$C$6&lt;&gt;HKII!$AF$6,HKII!$AH$11=""),"",HKII!$AH$11)</f>
        <v/>
      </c>
      <c r="Q24" s="442" t="str">
        <f t="shared" si="2"/>
        <v/>
      </c>
    </row>
    <row r="25" spans="1:17" ht="18" customHeight="1">
      <c r="A25" s="1" t="str">
        <f>IF(OR($C$6="",$I$6="",$L$6=""),"",IF($B25="","",SUBTOTAL(3,$B$11:B25)))</f>
        <v/>
      </c>
      <c r="B25" s="44" t="str">
        <f>IF(OR($C$6="",$I$6="",$L$6=""),"",IF(HKII!$B25="","",HKII!$B25))</f>
        <v/>
      </c>
      <c r="C25" s="45" t="str">
        <f>IF(OR($C$6="",$I$6="",$L$6=""),"",IF(HKII!$C25="","",HKII!$C25))</f>
        <v/>
      </c>
      <c r="D25" s="46" t="str">
        <f>IF(OR($C$6="",$I$6="",$L$6=""),"",IF(HKII!$D25="","",HKII!$D25))</f>
        <v/>
      </c>
      <c r="E25" s="67"/>
      <c r="F25" s="130"/>
      <c r="G25" s="130"/>
      <c r="H25" s="94"/>
      <c r="I25" s="94"/>
      <c r="J25" s="94"/>
      <c r="K25" s="94"/>
      <c r="L25" s="130"/>
      <c r="M25" s="130"/>
      <c r="N25" s="8" t="str">
        <f t="shared" si="1"/>
        <v/>
      </c>
      <c r="O25" s="451" t="str">
        <f t="shared" si="0"/>
        <v/>
      </c>
      <c r="P25" s="442" t="str">
        <f>IF(OR($B25="",$C$6&lt;&gt;HKII!$AF$6,HKII!$AH$11=""),"",HKII!$AH$11)</f>
        <v/>
      </c>
      <c r="Q25" s="442" t="str">
        <f t="shared" si="2"/>
        <v/>
      </c>
    </row>
    <row r="26" spans="1:17" ht="18" customHeight="1">
      <c r="A26" s="1" t="str">
        <f>IF(OR($C$6="",$I$6="",$L$6=""),"",IF($B26="","",SUBTOTAL(3,$B$11:B26)))</f>
        <v/>
      </c>
      <c r="B26" s="44" t="str">
        <f>IF(OR($C$6="",$I$6="",$L$6=""),"",IF(HKII!$B26="","",HKII!$B26))</f>
        <v/>
      </c>
      <c r="C26" s="45" t="str">
        <f>IF(OR($C$6="",$I$6="",$L$6=""),"",IF(HKII!$C26="","",HKII!$C26))</f>
        <v/>
      </c>
      <c r="D26" s="46" t="str">
        <f>IF(OR($C$6="",$I$6="",$L$6=""),"",IF(HKII!$D26="","",HKII!$D26))</f>
        <v/>
      </c>
      <c r="E26" s="67"/>
      <c r="F26" s="130"/>
      <c r="G26" s="130"/>
      <c r="H26" s="94"/>
      <c r="I26" s="94"/>
      <c r="J26" s="94"/>
      <c r="K26" s="94"/>
      <c r="L26" s="130"/>
      <c r="M26" s="130"/>
      <c r="N26" s="8" t="str">
        <f t="shared" si="1"/>
        <v/>
      </c>
      <c r="O26" s="451" t="str">
        <f t="shared" si="0"/>
        <v/>
      </c>
      <c r="P26" s="442" t="str">
        <f>IF(OR($B26="",$C$6&lt;&gt;HKII!$AF$6,HKII!$AH$11=""),"",HKII!$AH$11)</f>
        <v/>
      </c>
      <c r="Q26" s="442" t="str">
        <f t="shared" si="2"/>
        <v/>
      </c>
    </row>
    <row r="27" spans="1:17" ht="18" customHeight="1">
      <c r="A27" s="1" t="str">
        <f>IF(OR($C$6="",$I$6="",$L$6=""),"",IF($B27="","",SUBTOTAL(3,$B$11:B27)))</f>
        <v/>
      </c>
      <c r="B27" s="44" t="str">
        <f>IF(OR($C$6="",$I$6="",$L$6=""),"",IF(HKII!$B27="","",HKII!$B27))</f>
        <v/>
      </c>
      <c r="C27" s="45" t="str">
        <f>IF(OR($C$6="",$I$6="",$L$6=""),"",IF(HKII!$C27="","",HKII!$C27))</f>
        <v/>
      </c>
      <c r="D27" s="46" t="str">
        <f>IF(OR($C$6="",$I$6="",$L$6=""),"",IF(HKII!$D27="","",HKII!$D27))</f>
        <v/>
      </c>
      <c r="E27" s="67"/>
      <c r="F27" s="130"/>
      <c r="G27" s="130"/>
      <c r="H27" s="94"/>
      <c r="I27" s="94"/>
      <c r="J27" s="94"/>
      <c r="K27" s="94"/>
      <c r="L27" s="130"/>
      <c r="M27" s="130"/>
      <c r="N27" s="8" t="str">
        <f t="shared" si="1"/>
        <v/>
      </c>
      <c r="O27" s="451" t="str">
        <f t="shared" si="0"/>
        <v/>
      </c>
      <c r="P27" s="442" t="str">
        <f>IF(OR($B27="",$C$6&lt;&gt;HKII!$AF$6,HKII!$AH$11=""),"",HKII!$AH$11)</f>
        <v/>
      </c>
      <c r="Q27" s="442" t="str">
        <f t="shared" si="2"/>
        <v/>
      </c>
    </row>
    <row r="28" spans="1:17" ht="18" customHeight="1">
      <c r="A28" s="1" t="str">
        <f>IF(OR($C$6="",$I$6="",$L$6=""),"",IF($B28="","",SUBTOTAL(3,$B$11:B28)))</f>
        <v/>
      </c>
      <c r="B28" s="44" t="str">
        <f>IF(OR($C$6="",$I$6="",$L$6=""),"",IF(HKII!$B28="","",HKII!$B28))</f>
        <v/>
      </c>
      <c r="C28" s="45" t="str">
        <f>IF(OR($C$6="",$I$6="",$L$6=""),"",IF(HKII!$C28="","",HKII!$C28))</f>
        <v/>
      </c>
      <c r="D28" s="46" t="str">
        <f>IF(OR($C$6="",$I$6="",$L$6=""),"",IF(HKII!$D28="","",HKII!$D28))</f>
        <v/>
      </c>
      <c r="E28" s="67"/>
      <c r="F28" s="130"/>
      <c r="G28" s="130"/>
      <c r="H28" s="94"/>
      <c r="I28" s="94"/>
      <c r="J28" s="94"/>
      <c r="K28" s="94"/>
      <c r="L28" s="130"/>
      <c r="M28" s="130"/>
      <c r="N28" s="8" t="str">
        <f t="shared" si="1"/>
        <v/>
      </c>
      <c r="O28" s="451" t="str">
        <f t="shared" si="0"/>
        <v/>
      </c>
      <c r="P28" s="442" t="str">
        <f>IF(OR($B28="",$C$6&lt;&gt;HKII!$AF$6,HKII!$AH$11=""),"",HKII!$AH$11)</f>
        <v/>
      </c>
      <c r="Q28" s="442" t="str">
        <f t="shared" si="2"/>
        <v/>
      </c>
    </row>
    <row r="29" spans="1:17" ht="18" customHeight="1">
      <c r="A29" s="1" t="str">
        <f>IF(OR($C$6="",$I$6="",$L$6=""),"",IF($B29="","",SUBTOTAL(3,$B$11:B29)))</f>
        <v/>
      </c>
      <c r="B29" s="44" t="str">
        <f>IF(OR($C$6="",$I$6="",$L$6=""),"",IF(HKII!$B29="","",HKII!$B29))</f>
        <v/>
      </c>
      <c r="C29" s="45" t="str">
        <f>IF(OR($C$6="",$I$6="",$L$6=""),"",IF(HKII!$C29="","",HKII!$C29))</f>
        <v/>
      </c>
      <c r="D29" s="46" t="str">
        <f>IF(OR($C$6="",$I$6="",$L$6=""),"",IF(HKII!$D29="","",HKII!$D29))</f>
        <v/>
      </c>
      <c r="E29" s="67"/>
      <c r="F29" s="130"/>
      <c r="G29" s="130"/>
      <c r="H29" s="94"/>
      <c r="I29" s="94"/>
      <c r="J29" s="94"/>
      <c r="K29" s="94"/>
      <c r="L29" s="130"/>
      <c r="M29" s="130"/>
      <c r="N29" s="8" t="str">
        <f t="shared" si="1"/>
        <v/>
      </c>
      <c r="O29" s="451" t="str">
        <f t="shared" si="0"/>
        <v/>
      </c>
      <c r="P29" s="442" t="str">
        <f>IF(OR($B29="",$C$6&lt;&gt;HKII!$AF$6,HKII!$AH$11=""),"",HKII!$AH$11)</f>
        <v/>
      </c>
      <c r="Q29" s="442" t="str">
        <f t="shared" si="2"/>
        <v/>
      </c>
    </row>
    <row r="30" spans="1:17" ht="18" customHeight="1">
      <c r="A30" s="1" t="str">
        <f>IF(OR($C$6="",$I$6="",$L$6=""),"",IF($B30="","",SUBTOTAL(3,$B$11:B30)))</f>
        <v/>
      </c>
      <c r="B30" s="44" t="str">
        <f>IF(OR($C$6="",$I$6="",$L$6=""),"",IF(HKII!$B30="","",HKII!$B30))</f>
        <v/>
      </c>
      <c r="C30" s="45" t="str">
        <f>IF(OR($C$6="",$I$6="",$L$6=""),"",IF(HKII!$C30="","",HKII!$C30))</f>
        <v/>
      </c>
      <c r="D30" s="46" t="str">
        <f>IF(OR($C$6="",$I$6="",$L$6=""),"",IF(HKII!$D30="","",HKII!$D30))</f>
        <v/>
      </c>
      <c r="E30" s="67"/>
      <c r="F30" s="130"/>
      <c r="G30" s="130"/>
      <c r="H30" s="94"/>
      <c r="I30" s="94"/>
      <c r="J30" s="94"/>
      <c r="K30" s="94"/>
      <c r="L30" s="130"/>
      <c r="M30" s="130"/>
      <c r="N30" s="8" t="str">
        <f t="shared" si="1"/>
        <v/>
      </c>
      <c r="O30" s="451" t="str">
        <f t="shared" si="0"/>
        <v/>
      </c>
      <c r="P30" s="442" t="str">
        <f>IF(OR($B30="",$C$6&lt;&gt;HKII!$AF$6,HKII!$AH$11=""),"",HKII!$AH$11)</f>
        <v/>
      </c>
      <c r="Q30" s="442" t="str">
        <f t="shared" si="2"/>
        <v/>
      </c>
    </row>
    <row r="31" spans="1:17" ht="18" customHeight="1">
      <c r="A31" s="1" t="str">
        <f>IF(OR($C$6="",$I$6="",$L$6=""),"",IF($B31="","",SUBTOTAL(3,$B$11:B31)))</f>
        <v/>
      </c>
      <c r="B31" s="44" t="str">
        <f>IF(OR($C$6="",$I$6="",$L$6=""),"",IF(HKII!$B31="","",HKII!$B31))</f>
        <v/>
      </c>
      <c r="C31" s="45" t="str">
        <f>IF(OR($C$6="",$I$6="",$L$6=""),"",IF(HKII!$C31="","",HKII!$C31))</f>
        <v/>
      </c>
      <c r="D31" s="46" t="str">
        <f>IF(OR($C$6="",$I$6="",$L$6=""),"",IF(HKII!$D31="","",HKII!$D31))</f>
        <v/>
      </c>
      <c r="E31" s="67"/>
      <c r="F31" s="130"/>
      <c r="G31" s="130"/>
      <c r="H31" s="94"/>
      <c r="I31" s="94"/>
      <c r="J31" s="94"/>
      <c r="K31" s="94"/>
      <c r="L31" s="130"/>
      <c r="M31" s="130"/>
      <c r="N31" s="8" t="str">
        <f t="shared" si="1"/>
        <v/>
      </c>
      <c r="O31" s="451" t="str">
        <f t="shared" si="0"/>
        <v/>
      </c>
      <c r="P31" s="442" t="str">
        <f>IF(OR($B31="",$C$6&lt;&gt;HKII!$AF$6,HKII!$AH$11=""),"",HKII!$AH$11)</f>
        <v/>
      </c>
      <c r="Q31" s="442" t="str">
        <f t="shared" si="2"/>
        <v/>
      </c>
    </row>
    <row r="32" spans="1:17" ht="18" customHeight="1">
      <c r="A32" s="1" t="str">
        <f>IF(OR($C$6="",$I$6="",$L$6=""),"",IF($B32="","",SUBTOTAL(3,$B$11:B32)))</f>
        <v/>
      </c>
      <c r="B32" s="44" t="str">
        <f>IF(OR($C$6="",$I$6="",$L$6=""),"",IF(HKII!$B32="","",HKII!$B32))</f>
        <v/>
      </c>
      <c r="C32" s="45" t="str">
        <f>IF(OR($C$6="",$I$6="",$L$6=""),"",IF(HKII!$C32="","",HKII!$C32))</f>
        <v/>
      </c>
      <c r="D32" s="46" t="str">
        <f>IF(OR($C$6="",$I$6="",$L$6=""),"",IF(HKII!$D32="","",HKII!$D32))</f>
        <v/>
      </c>
      <c r="E32" s="67"/>
      <c r="F32" s="130"/>
      <c r="G32" s="130"/>
      <c r="H32" s="94"/>
      <c r="I32" s="94"/>
      <c r="J32" s="94"/>
      <c r="K32" s="94"/>
      <c r="L32" s="130"/>
      <c r="M32" s="130"/>
      <c r="N32" s="8" t="str">
        <f t="shared" si="1"/>
        <v/>
      </c>
      <c r="O32" s="451" t="str">
        <f t="shared" si="0"/>
        <v/>
      </c>
      <c r="P32" s="442" t="str">
        <f>IF(OR($B32="",$C$6&lt;&gt;HKII!$AF$6,HKII!$AH$11=""),"",HKII!$AH$11)</f>
        <v/>
      </c>
      <c r="Q32" s="442" t="str">
        <f t="shared" si="2"/>
        <v/>
      </c>
    </row>
    <row r="33" spans="1:17" ht="18" customHeight="1">
      <c r="A33" s="1" t="str">
        <f>IF(OR($C$6="",$I$6="",$L$6=""),"",IF($B33="","",SUBTOTAL(3,$B$11:B33)))</f>
        <v/>
      </c>
      <c r="B33" s="44" t="str">
        <f>IF(OR($C$6="",$I$6="",$L$6=""),"",IF(HKII!$B33="","",HKII!$B33))</f>
        <v/>
      </c>
      <c r="C33" s="45" t="str">
        <f>IF(OR($C$6="",$I$6="",$L$6=""),"",IF(HKII!$C33="","",HKII!$C33))</f>
        <v/>
      </c>
      <c r="D33" s="46" t="str">
        <f>IF(OR($C$6="",$I$6="",$L$6=""),"",IF(HKII!$D33="","",HKII!$D33))</f>
        <v/>
      </c>
      <c r="E33" s="67"/>
      <c r="F33" s="130"/>
      <c r="G33" s="130"/>
      <c r="H33" s="94"/>
      <c r="I33" s="94"/>
      <c r="J33" s="94"/>
      <c r="K33" s="94"/>
      <c r="L33" s="130"/>
      <c r="M33" s="130"/>
      <c r="N33" s="8" t="str">
        <f t="shared" si="1"/>
        <v/>
      </c>
      <c r="O33" s="451" t="str">
        <f t="shared" si="0"/>
        <v/>
      </c>
      <c r="P33" s="442" t="str">
        <f>IF(OR($B33="",$C$6&lt;&gt;HKII!$AF$6,HKII!$AH$11=""),"",HKII!$AH$11)</f>
        <v/>
      </c>
      <c r="Q33" s="442" t="str">
        <f t="shared" si="2"/>
        <v/>
      </c>
    </row>
    <row r="34" spans="1:17" ht="18" customHeight="1">
      <c r="A34" s="1" t="str">
        <f>IF(OR($C$6="",$I$6="",$L$6=""),"",IF($B34="","",SUBTOTAL(3,$B$11:B34)))</f>
        <v/>
      </c>
      <c r="B34" s="44" t="str">
        <f>IF(OR($C$6="",$I$6="",$L$6=""),"",IF(HKII!$B34="","",HKII!$B34))</f>
        <v/>
      </c>
      <c r="C34" s="45" t="str">
        <f>IF(OR($C$6="",$I$6="",$L$6=""),"",IF(HKII!$C34="","",HKII!$C34))</f>
        <v/>
      </c>
      <c r="D34" s="46" t="str">
        <f>IF(OR($C$6="",$I$6="",$L$6=""),"",IF(HKII!$D34="","",HKII!$D34))</f>
        <v/>
      </c>
      <c r="E34" s="67"/>
      <c r="F34" s="130"/>
      <c r="G34" s="130"/>
      <c r="H34" s="94"/>
      <c r="I34" s="94"/>
      <c r="J34" s="94"/>
      <c r="K34" s="94"/>
      <c r="L34" s="130"/>
      <c r="M34" s="130"/>
      <c r="N34" s="8" t="str">
        <f t="shared" si="1"/>
        <v/>
      </c>
      <c r="O34" s="451" t="str">
        <f t="shared" si="0"/>
        <v/>
      </c>
      <c r="P34" s="442" t="str">
        <f>IF(OR($B34="",$C$6&lt;&gt;HKII!$AF$6,HKII!$AH$11=""),"",HKII!$AH$11)</f>
        <v/>
      </c>
      <c r="Q34" s="442" t="str">
        <f t="shared" si="2"/>
        <v/>
      </c>
    </row>
    <row r="35" spans="1:17" ht="18" customHeight="1">
      <c r="A35" s="1" t="str">
        <f>IF(OR($C$6="",$I$6="",$L$6=""),"",IF($B35="","",SUBTOTAL(3,$B$11:B35)))</f>
        <v/>
      </c>
      <c r="B35" s="44" t="str">
        <f>IF(OR($C$6="",$I$6="",$L$6=""),"",IF(HKII!$B35="","",HKII!$B35))</f>
        <v/>
      </c>
      <c r="C35" s="45" t="str">
        <f>IF(OR($C$6="",$I$6="",$L$6=""),"",IF(HKII!$C35="","",HKII!$C35))</f>
        <v/>
      </c>
      <c r="D35" s="46" t="str">
        <f>IF(OR($C$6="",$I$6="",$L$6=""),"",IF(HKII!$D35="","",HKII!$D35))</f>
        <v/>
      </c>
      <c r="E35" s="67"/>
      <c r="F35" s="130"/>
      <c r="G35" s="130"/>
      <c r="H35" s="94"/>
      <c r="I35" s="94"/>
      <c r="J35" s="94"/>
      <c r="K35" s="94"/>
      <c r="L35" s="130"/>
      <c r="M35" s="130"/>
      <c r="N35" s="8" t="str">
        <f t="shared" si="1"/>
        <v/>
      </c>
      <c r="O35" s="451" t="str">
        <f t="shared" si="0"/>
        <v/>
      </c>
      <c r="P35" s="442" t="str">
        <f>IF(OR($B35="",$C$6&lt;&gt;HKII!$AF$6,HKII!$AH$11=""),"",HKII!$AH$11)</f>
        <v/>
      </c>
      <c r="Q35" s="442" t="str">
        <f t="shared" si="2"/>
        <v/>
      </c>
    </row>
    <row r="36" spans="1:17" ht="18" customHeight="1">
      <c r="A36" s="1" t="str">
        <f>IF(OR($C$6="",$I$6="",$L$6=""),"",IF($B36="","",SUBTOTAL(3,$B$11:B36)))</f>
        <v/>
      </c>
      <c r="B36" s="44" t="str">
        <f>IF(OR($C$6="",$I$6="",$L$6=""),"",IF(HKII!$B36="","",HKII!$B36))</f>
        <v/>
      </c>
      <c r="C36" s="45" t="str">
        <f>IF(OR($C$6="",$I$6="",$L$6=""),"",IF(HKII!$C36="","",HKII!$C36))</f>
        <v/>
      </c>
      <c r="D36" s="46" t="str">
        <f>IF(OR($C$6="",$I$6="",$L$6=""),"",IF(HKII!$D36="","",HKII!$D36))</f>
        <v/>
      </c>
      <c r="E36" s="67"/>
      <c r="F36" s="130"/>
      <c r="G36" s="130"/>
      <c r="H36" s="94"/>
      <c r="I36" s="94"/>
      <c r="J36" s="94"/>
      <c r="K36" s="94"/>
      <c r="L36" s="130"/>
      <c r="M36" s="130"/>
      <c r="N36" s="8" t="str">
        <f t="shared" si="1"/>
        <v/>
      </c>
      <c r="O36" s="451" t="str">
        <f t="shared" si="0"/>
        <v/>
      </c>
      <c r="P36" s="442" t="str">
        <f>IF(OR($B36="",$C$6&lt;&gt;HKII!$AF$6,HKII!$AH$11=""),"",HKII!$AH$11)</f>
        <v/>
      </c>
      <c r="Q36" s="442" t="str">
        <f t="shared" si="2"/>
        <v/>
      </c>
    </row>
    <row r="37" spans="1:17" ht="18" customHeight="1">
      <c r="A37" s="1" t="str">
        <f>IF(OR($C$6="",$I$6="",$L$6=""),"",IF($B37="","",SUBTOTAL(3,$B$11:B37)))</f>
        <v/>
      </c>
      <c r="B37" s="44" t="str">
        <f>IF(OR($C$6="",$I$6="",$L$6=""),"",IF(HKII!$B37="","",HKII!$B37))</f>
        <v/>
      </c>
      <c r="C37" s="45" t="str">
        <f>IF(OR($C$6="",$I$6="",$L$6=""),"",IF(HKII!$C37="","",HKII!$C37))</f>
        <v/>
      </c>
      <c r="D37" s="46" t="str">
        <f>IF(OR($C$6="",$I$6="",$L$6=""),"",IF(HKII!$D37="","",HKII!$D37))</f>
        <v/>
      </c>
      <c r="E37" s="67"/>
      <c r="F37" s="130"/>
      <c r="G37" s="130"/>
      <c r="H37" s="94"/>
      <c r="I37" s="94"/>
      <c r="J37" s="94"/>
      <c r="K37" s="94"/>
      <c r="L37" s="130"/>
      <c r="M37" s="130"/>
      <c r="N37" s="8" t="str">
        <f t="shared" si="1"/>
        <v/>
      </c>
      <c r="O37" s="451" t="str">
        <f t="shared" si="0"/>
        <v/>
      </c>
      <c r="P37" s="442" t="str">
        <f>IF(OR($B37="",$C$6&lt;&gt;HKII!$AF$6,HKII!$AH$11=""),"",HKII!$AH$11)</f>
        <v/>
      </c>
      <c r="Q37" s="442" t="str">
        <f t="shared" si="2"/>
        <v/>
      </c>
    </row>
    <row r="38" spans="1:17" ht="18" customHeight="1">
      <c r="A38" s="1" t="str">
        <f>IF(OR($C$6="",$I$6="",$L$6=""),"",IF($B38="","",SUBTOTAL(3,$B$11:B38)))</f>
        <v/>
      </c>
      <c r="B38" s="44" t="str">
        <f>IF(OR($C$6="",$I$6="",$L$6=""),"",IF(HKII!$B38="","",HKII!$B38))</f>
        <v/>
      </c>
      <c r="C38" s="45" t="str">
        <f>IF(OR($C$6="",$I$6="",$L$6=""),"",IF(HKII!$C38="","",HKII!$C38))</f>
        <v/>
      </c>
      <c r="D38" s="46" t="str">
        <f>IF(OR($C$6="",$I$6="",$L$6=""),"",IF(HKII!$D38="","",HKII!$D38))</f>
        <v/>
      </c>
      <c r="E38" s="67"/>
      <c r="F38" s="130"/>
      <c r="G38" s="130"/>
      <c r="H38" s="94"/>
      <c r="I38" s="94"/>
      <c r="J38" s="94"/>
      <c r="K38" s="94"/>
      <c r="L38" s="130"/>
      <c r="M38" s="130"/>
      <c r="N38" s="8" t="str">
        <f t="shared" si="1"/>
        <v/>
      </c>
      <c r="O38" s="451" t="str">
        <f t="shared" si="0"/>
        <v/>
      </c>
      <c r="P38" s="442" t="str">
        <f>IF(OR($B38="",$C$6&lt;&gt;HKII!$AF$6,HKII!$AH$11=""),"",HKII!$AH$11)</f>
        <v/>
      </c>
      <c r="Q38" s="442" t="str">
        <f t="shared" si="2"/>
        <v/>
      </c>
    </row>
    <row r="39" spans="1:17" ht="18" customHeight="1">
      <c r="A39" s="1" t="str">
        <f>IF(OR($C$6="",$I$6="",$L$6=""),"",IF($B39="","",SUBTOTAL(3,$B$11:B39)))</f>
        <v/>
      </c>
      <c r="B39" s="44" t="str">
        <f>IF(OR($C$6="",$I$6="",$L$6=""),"",IF(HKII!$B39="","",HKII!$B39))</f>
        <v/>
      </c>
      <c r="C39" s="45" t="str">
        <f>IF(OR($C$6="",$I$6="",$L$6=""),"",IF(HKII!$C39="","",HKII!$C39))</f>
        <v/>
      </c>
      <c r="D39" s="46" t="str">
        <f>IF(OR($C$6="",$I$6="",$L$6=""),"",IF(HKII!$D39="","",HKII!$D39))</f>
        <v/>
      </c>
      <c r="E39" s="67"/>
      <c r="F39" s="130"/>
      <c r="G39" s="130"/>
      <c r="H39" s="94"/>
      <c r="I39" s="94"/>
      <c r="J39" s="94"/>
      <c r="K39" s="94"/>
      <c r="L39" s="130"/>
      <c r="M39" s="130"/>
      <c r="N39" s="8" t="str">
        <f t="shared" si="1"/>
        <v/>
      </c>
      <c r="O39" s="451" t="str">
        <f t="shared" si="0"/>
        <v/>
      </c>
      <c r="P39" s="442" t="str">
        <f>IF(OR($B39="",$C$6&lt;&gt;HKII!$AF$6,HKII!$AH$11=""),"",HKII!$AH$11)</f>
        <v/>
      </c>
      <c r="Q39" s="442" t="str">
        <f t="shared" si="2"/>
        <v/>
      </c>
    </row>
    <row r="40" spans="1:17" ht="18" customHeight="1">
      <c r="A40" s="1" t="str">
        <f>IF(OR($C$6="",$I$6="",$L$6=""),"",IF($B40="","",SUBTOTAL(3,$B$11:B40)))</f>
        <v/>
      </c>
      <c r="B40" s="44" t="str">
        <f>IF(OR($C$6="",$I$6="",$L$6=""),"",IF(HKII!$B40="","",HKII!$B40))</f>
        <v/>
      </c>
      <c r="C40" s="45" t="str">
        <f>IF(OR($C$6="",$I$6="",$L$6=""),"",IF(HKII!$C40="","",HKII!$C40))</f>
        <v/>
      </c>
      <c r="D40" s="46" t="str">
        <f>IF(OR($C$6="",$I$6="",$L$6=""),"",IF(HKII!$D40="","",HKII!$D40))</f>
        <v/>
      </c>
      <c r="E40" s="67"/>
      <c r="F40" s="130"/>
      <c r="G40" s="130"/>
      <c r="H40" s="94"/>
      <c r="I40" s="94"/>
      <c r="J40" s="94"/>
      <c r="K40" s="94"/>
      <c r="L40" s="130"/>
      <c r="M40" s="130"/>
      <c r="N40" s="8" t="str">
        <f t="shared" si="1"/>
        <v/>
      </c>
      <c r="O40" s="451" t="str">
        <f t="shared" si="0"/>
        <v/>
      </c>
      <c r="P40" s="442" t="str">
        <f>IF(OR($B40="",$C$6&lt;&gt;HKII!$AF$6,HKII!$AH$11=""),"",HKII!$AH$11)</f>
        <v/>
      </c>
      <c r="Q40" s="442" t="str">
        <f t="shared" si="2"/>
        <v/>
      </c>
    </row>
    <row r="41" spans="1:17" ht="18" customHeight="1">
      <c r="A41" s="1" t="str">
        <f>IF(OR($C$6="",$I$6="",$L$6=""),"",IF($B41="","",SUBTOTAL(3,$B$11:B41)))</f>
        <v/>
      </c>
      <c r="B41" s="44" t="str">
        <f>IF(OR($C$6="",$I$6="",$L$6=""),"",IF(HKII!$B41="","",HKII!$B41))</f>
        <v/>
      </c>
      <c r="C41" s="45" t="str">
        <f>IF(OR($C$6="",$I$6="",$L$6=""),"",IF(HKII!$C41="","",HKII!$C41))</f>
        <v/>
      </c>
      <c r="D41" s="46" t="str">
        <f>IF(OR($C$6="",$I$6="",$L$6=""),"",IF(HKII!$D41="","",HKII!$D41))</f>
        <v/>
      </c>
      <c r="E41" s="67"/>
      <c r="F41" s="130"/>
      <c r="G41" s="130"/>
      <c r="H41" s="94"/>
      <c r="I41" s="94"/>
      <c r="J41" s="94"/>
      <c r="K41" s="94"/>
      <c r="L41" s="130"/>
      <c r="M41" s="130"/>
      <c r="N41" s="8" t="str">
        <f t="shared" si="1"/>
        <v/>
      </c>
      <c r="O41" s="451" t="str">
        <f t="shared" si="0"/>
        <v/>
      </c>
      <c r="P41" s="442" t="str">
        <f>IF(OR($B41="",$C$6&lt;&gt;HKII!$AF$6,HKII!$AH$11=""),"",HKII!$AH$11)</f>
        <v/>
      </c>
      <c r="Q41" s="442" t="str">
        <f t="shared" si="2"/>
        <v/>
      </c>
    </row>
    <row r="42" spans="1:17" ht="18" customHeight="1">
      <c r="A42" s="1" t="str">
        <f>IF(OR($C$6="",$I$6="",$L$6=""),"",IF($B42="","",SUBTOTAL(3,$B$11:B42)))</f>
        <v/>
      </c>
      <c r="B42" s="44" t="str">
        <f>IF(OR($C$6="",$I$6="",$L$6=""),"",IF(HKII!$B42="","",HKII!$B42))</f>
        <v/>
      </c>
      <c r="C42" s="45" t="str">
        <f>IF(OR($C$6="",$I$6="",$L$6=""),"",IF(HKII!$C42="","",HKII!$C42))</f>
        <v/>
      </c>
      <c r="D42" s="46" t="str">
        <f>IF(OR($C$6="",$I$6="",$L$6=""),"",IF(HKII!$D42="","",HKII!$D42))</f>
        <v/>
      </c>
      <c r="E42" s="67"/>
      <c r="F42" s="130"/>
      <c r="G42" s="130"/>
      <c r="H42" s="94"/>
      <c r="I42" s="94"/>
      <c r="J42" s="94"/>
      <c r="K42" s="94"/>
      <c r="L42" s="130"/>
      <c r="M42" s="130"/>
      <c r="N42" s="8" t="str">
        <f t="shared" si="1"/>
        <v/>
      </c>
      <c r="O42" s="451" t="str">
        <f t="shared" si="0"/>
        <v/>
      </c>
      <c r="P42" s="442" t="str">
        <f>IF(OR($B42="",$C$6&lt;&gt;HKII!$AF$6,HKII!$AH$11=""),"",HKII!$AH$11)</f>
        <v/>
      </c>
      <c r="Q42" s="442" t="str">
        <f t="shared" si="2"/>
        <v/>
      </c>
    </row>
    <row r="43" spans="1:17" ht="18" customHeight="1">
      <c r="A43" s="1" t="str">
        <f>IF(OR($C$6="",$I$6="",$L$6=""),"",IF($B43="","",SUBTOTAL(3,$B$11:B43)))</f>
        <v/>
      </c>
      <c r="B43" s="44" t="str">
        <f>IF(OR($C$6="",$I$6="",$L$6=""),"",IF(HKII!$B43="","",HKII!$B43))</f>
        <v/>
      </c>
      <c r="C43" s="45" t="str">
        <f>IF(OR($C$6="",$I$6="",$L$6=""),"",IF(HKII!$C43="","",HKII!$C43))</f>
        <v/>
      </c>
      <c r="D43" s="46" t="str">
        <f>IF(OR($C$6="",$I$6="",$L$6=""),"",IF(HKII!$D43="","",HKII!$D43))</f>
        <v/>
      </c>
      <c r="E43" s="67"/>
      <c r="F43" s="130"/>
      <c r="G43" s="130"/>
      <c r="H43" s="94"/>
      <c r="I43" s="94"/>
      <c r="J43" s="94"/>
      <c r="K43" s="94"/>
      <c r="L43" s="130"/>
      <c r="M43" s="130"/>
      <c r="N43" s="8" t="str">
        <f t="shared" si="1"/>
        <v/>
      </c>
      <c r="O43" s="451" t="str">
        <f t="shared" si="0"/>
        <v/>
      </c>
      <c r="P43" s="442" t="str">
        <f>IF(OR($B43="",$C$6&lt;&gt;HKII!$AF$6,HKII!$AH$11=""),"",HKII!$AH$11)</f>
        <v/>
      </c>
      <c r="Q43" s="442" t="str">
        <f t="shared" si="2"/>
        <v/>
      </c>
    </row>
    <row r="44" spans="1:17" ht="18" customHeight="1">
      <c r="A44" s="1" t="str">
        <f>IF(OR($C$6="",$I$6="",$L$6=""),"",IF($B44="","",SUBTOTAL(3,$B$11:B44)))</f>
        <v/>
      </c>
      <c r="B44" s="44" t="str">
        <f>IF(OR($C$6="",$I$6="",$L$6=""),"",IF(HKII!$B44="","",HKII!$B44))</f>
        <v/>
      </c>
      <c r="C44" s="45" t="str">
        <f>IF(OR($C$6="",$I$6="",$L$6=""),"",IF(HKII!$C44="","",HKII!$C44))</f>
        <v/>
      </c>
      <c r="D44" s="46" t="str">
        <f>IF(OR($C$6="",$I$6="",$L$6=""),"",IF(HKII!$D44="","",HKII!$D44))</f>
        <v/>
      </c>
      <c r="E44" s="67"/>
      <c r="F44" s="130"/>
      <c r="G44" s="130"/>
      <c r="H44" s="94"/>
      <c r="I44" s="94"/>
      <c r="J44" s="94"/>
      <c r="K44" s="94"/>
      <c r="L44" s="130"/>
      <c r="M44" s="130"/>
      <c r="N44" s="8" t="str">
        <f t="shared" si="1"/>
        <v/>
      </c>
      <c r="O44" s="451" t="str">
        <f t="shared" si="0"/>
        <v/>
      </c>
      <c r="P44" s="442" t="str">
        <f>IF(OR($B44="",$C$6&lt;&gt;HKII!$AF$6,HKII!$AH$11=""),"",HKII!$AH$11)</f>
        <v/>
      </c>
      <c r="Q44" s="442" t="str">
        <f t="shared" si="2"/>
        <v/>
      </c>
    </row>
    <row r="45" spans="1:17" ht="18" customHeight="1">
      <c r="A45" s="1" t="str">
        <f>IF(OR($C$6="",$I$6="",$L$6=""),"",IF($B45="","",SUBTOTAL(3,$B$11:B45)))</f>
        <v/>
      </c>
      <c r="B45" s="44" t="str">
        <f>IF(OR($C$6="",$I$6="",$L$6=""),"",IF(HKII!$B45="","",HKII!$B45))</f>
        <v/>
      </c>
      <c r="C45" s="45" t="str">
        <f>IF(OR($C$6="",$I$6="",$L$6=""),"",IF(HKII!$C45="","",HKII!$C45))</f>
        <v/>
      </c>
      <c r="D45" s="46" t="str">
        <f>IF(OR($C$6="",$I$6="",$L$6=""),"",IF(HKII!$D45="","",HKII!$D45))</f>
        <v/>
      </c>
      <c r="E45" s="67"/>
      <c r="F45" s="130"/>
      <c r="G45" s="130"/>
      <c r="H45" s="94"/>
      <c r="I45" s="94"/>
      <c r="J45" s="94"/>
      <c r="K45" s="94"/>
      <c r="L45" s="130"/>
      <c r="M45" s="130"/>
      <c r="N45" s="8" t="str">
        <f t="shared" si="1"/>
        <v/>
      </c>
      <c r="O45" s="451" t="str">
        <f t="shared" si="0"/>
        <v/>
      </c>
      <c r="P45" s="442" t="str">
        <f>IF(OR($B45="",$C$6&lt;&gt;HKII!$AF$6,HKII!$AH$11=""),"",HKII!$AH$11)</f>
        <v/>
      </c>
      <c r="Q45" s="442" t="str">
        <f t="shared" si="2"/>
        <v/>
      </c>
    </row>
    <row r="46" spans="1:17" ht="18" customHeight="1">
      <c r="A46" s="1" t="str">
        <f>IF(OR($C$6="",$I$6="",$L$6=""),"",IF($B46="","",SUBTOTAL(3,$B$11:B46)))</f>
        <v/>
      </c>
      <c r="B46" s="44" t="str">
        <f>IF(OR($C$6="",$I$6="",$L$6=""),"",IF(HKII!$B46="","",HKII!$B46))</f>
        <v/>
      </c>
      <c r="C46" s="45" t="str">
        <f>IF(OR($C$6="",$I$6="",$L$6=""),"",IF(HKII!$C46="","",HKII!$C46))</f>
        <v/>
      </c>
      <c r="D46" s="46" t="str">
        <f>IF(OR($C$6="",$I$6="",$L$6=""),"",IF(HKII!$D46="","",HKII!$D46))</f>
        <v/>
      </c>
      <c r="E46" s="67"/>
      <c r="F46" s="130"/>
      <c r="G46" s="130"/>
      <c r="H46" s="94"/>
      <c r="I46" s="94"/>
      <c r="J46" s="94"/>
      <c r="K46" s="94"/>
      <c r="L46" s="130"/>
      <c r="M46" s="130"/>
      <c r="N46" s="8" t="str">
        <f t="shared" si="1"/>
        <v/>
      </c>
      <c r="O46" s="451" t="str">
        <f t="shared" si="0"/>
        <v/>
      </c>
      <c r="P46" s="442" t="str">
        <f>IF(OR($B46="",$C$6&lt;&gt;HKII!$AF$6,HKII!$AH$11=""),"",HKII!$AH$11)</f>
        <v/>
      </c>
      <c r="Q46" s="442" t="str">
        <f t="shared" si="2"/>
        <v/>
      </c>
    </row>
    <row r="47" spans="1:17" ht="18" customHeight="1">
      <c r="A47" s="1" t="str">
        <f>IF(OR($C$6="",$I$6="",$L$6=""),"",IF($B47="","",SUBTOTAL(3,$B$11:B47)))</f>
        <v/>
      </c>
      <c r="B47" s="44" t="str">
        <f>IF(OR($C$6="",$I$6="",$L$6=""),"",IF(HKII!$B47="","",HKII!$B47))</f>
        <v/>
      </c>
      <c r="C47" s="45" t="str">
        <f>IF(OR($C$6="",$I$6="",$L$6=""),"",IF(HKII!$C47="","",HKII!$C47))</f>
        <v/>
      </c>
      <c r="D47" s="46" t="str">
        <f>IF(OR($C$6="",$I$6="",$L$6=""),"",IF(HKII!$D47="","",HKII!$D47))</f>
        <v/>
      </c>
      <c r="E47" s="67"/>
      <c r="F47" s="130"/>
      <c r="G47" s="130"/>
      <c r="H47" s="94"/>
      <c r="I47" s="94"/>
      <c r="J47" s="94"/>
      <c r="K47" s="94"/>
      <c r="L47" s="130"/>
      <c r="M47" s="130"/>
      <c r="N47" s="8" t="str">
        <f t="shared" si="1"/>
        <v/>
      </c>
      <c r="O47" s="451" t="str">
        <f t="shared" si="0"/>
        <v/>
      </c>
      <c r="P47" s="442" t="str">
        <f>IF(OR($B47="",$C$6&lt;&gt;HKII!$AF$6,HKII!$AH$11=""),"",HKII!$AH$11)</f>
        <v/>
      </c>
      <c r="Q47" s="442" t="str">
        <f t="shared" si="2"/>
        <v/>
      </c>
    </row>
    <row r="48" spans="1:17" ht="18" customHeight="1">
      <c r="A48" s="1" t="str">
        <f>IF(OR($C$6="",$I$6="",$L$6=""),"",IF($B48="","",SUBTOTAL(3,$B$11:B48)))</f>
        <v/>
      </c>
      <c r="B48" s="44" t="str">
        <f>IF(OR($C$6="",$I$6="",$L$6=""),"",IF(HKII!$B48="","",HKII!$B48))</f>
        <v/>
      </c>
      <c r="C48" s="45" t="str">
        <f>IF(OR($C$6="",$I$6="",$L$6=""),"",IF(HKII!$C48="","",HKII!$C48))</f>
        <v/>
      </c>
      <c r="D48" s="46" t="str">
        <f>IF(OR($C$6="",$I$6="",$L$6=""),"",IF(HKII!$D48="","",HKII!$D48))</f>
        <v/>
      </c>
      <c r="E48" s="67"/>
      <c r="F48" s="130"/>
      <c r="G48" s="130"/>
      <c r="H48" s="94"/>
      <c r="I48" s="94"/>
      <c r="J48" s="94"/>
      <c r="K48" s="94"/>
      <c r="L48" s="130"/>
      <c r="M48" s="130"/>
      <c r="N48" s="8" t="str">
        <f t="shared" si="1"/>
        <v/>
      </c>
      <c r="O48" s="451" t="str">
        <f t="shared" si="0"/>
        <v/>
      </c>
      <c r="P48" s="442" t="str">
        <f>IF(OR($B48="",$C$6&lt;&gt;HKII!$AF$6,HKII!$AH$11=""),"",HKII!$AH$11)</f>
        <v/>
      </c>
      <c r="Q48" s="442" t="str">
        <f t="shared" si="2"/>
        <v/>
      </c>
    </row>
    <row r="49" spans="1:17" ht="18" customHeight="1">
      <c r="A49" s="1" t="str">
        <f>IF(OR($C$6="",$I$6="",$L$6=""),"",IF($B49="","",SUBTOTAL(3,$B$11:B49)))</f>
        <v/>
      </c>
      <c r="B49" s="44" t="str">
        <f>IF(OR($C$6="",$I$6="",$L$6=""),"",IF(HKII!$B49="","",HKII!$B49))</f>
        <v/>
      </c>
      <c r="C49" s="45" t="str">
        <f>IF(OR($C$6="",$I$6="",$L$6=""),"",IF(HKII!$C49="","",HKII!$C49))</f>
        <v/>
      </c>
      <c r="D49" s="46" t="str">
        <f>IF(OR($C$6="",$I$6="",$L$6=""),"",IF(HKII!$D49="","",HKII!$D49))</f>
        <v/>
      </c>
      <c r="E49" s="67"/>
      <c r="F49" s="130"/>
      <c r="G49" s="130"/>
      <c r="H49" s="94"/>
      <c r="I49" s="94"/>
      <c r="J49" s="94"/>
      <c r="K49" s="94"/>
      <c r="L49" s="130"/>
      <c r="M49" s="130"/>
      <c r="N49" s="8" t="str">
        <f t="shared" si="1"/>
        <v/>
      </c>
      <c r="O49" s="451" t="str">
        <f t="shared" si="0"/>
        <v/>
      </c>
      <c r="P49" s="442" t="str">
        <f>IF(OR($B49="",$C$6&lt;&gt;HKII!$AF$6,HKII!$AH$11=""),"",HKII!$AH$11)</f>
        <v/>
      </c>
      <c r="Q49" s="442" t="str">
        <f t="shared" si="2"/>
        <v/>
      </c>
    </row>
    <row r="50" spans="1:17" ht="18" customHeight="1">
      <c r="A50" s="1" t="str">
        <f>IF(OR($C$6="",$I$6="",$L$6=""),"",IF($B50="","",SUBTOTAL(3,$B$11:B50)))</f>
        <v/>
      </c>
      <c r="B50" s="44" t="str">
        <f>IF(OR($C$6="",$I$6="",$L$6=""),"",IF(HKII!$B50="","",HKII!$B50))</f>
        <v/>
      </c>
      <c r="C50" s="45" t="str">
        <f>IF(OR($C$6="",$I$6="",$L$6=""),"",IF(HKII!$C50="","",HKII!$C50))</f>
        <v/>
      </c>
      <c r="D50" s="46" t="str">
        <f>IF(OR($C$6="",$I$6="",$L$6=""),"",IF(HKII!$D50="","",HKII!$D50))</f>
        <v/>
      </c>
      <c r="E50" s="67"/>
      <c r="F50" s="130"/>
      <c r="G50" s="130"/>
      <c r="H50" s="94"/>
      <c r="I50" s="94"/>
      <c r="J50" s="94"/>
      <c r="K50" s="94"/>
      <c r="L50" s="130"/>
      <c r="M50" s="130"/>
      <c r="N50" s="8" t="str">
        <f t="shared" si="1"/>
        <v/>
      </c>
      <c r="O50" s="451" t="str">
        <f t="shared" si="0"/>
        <v/>
      </c>
      <c r="P50" s="442" t="str">
        <f>IF(OR($B50="",$C$6&lt;&gt;HKII!$AF$6,HKII!$AH$11=""),"",HKII!$AH$11)</f>
        <v/>
      </c>
      <c r="Q50" s="442" t="str">
        <f t="shared" si="2"/>
        <v/>
      </c>
    </row>
    <row r="51" spans="1:17" ht="18" customHeight="1">
      <c r="A51" s="1" t="str">
        <f>IF(OR($C$6="",$I$6="",$L$6=""),"",IF($B51="","",SUBTOTAL(3,$B$11:B51)))</f>
        <v/>
      </c>
      <c r="B51" s="44" t="str">
        <f>IF(OR($C$6="",$I$6="",$L$6=""),"",IF(HKII!$B51="","",HKII!$B51))</f>
        <v/>
      </c>
      <c r="C51" s="45" t="str">
        <f>IF(OR($C$6="",$I$6="",$L$6=""),"",IF(HKII!$C51="","",HKII!$C51))</f>
        <v/>
      </c>
      <c r="D51" s="46" t="str">
        <f>IF(OR($C$6="",$I$6="",$L$6=""),"",IF(HKII!$D51="","",HKII!$D51))</f>
        <v/>
      </c>
      <c r="E51" s="67"/>
      <c r="F51" s="130"/>
      <c r="G51" s="130"/>
      <c r="H51" s="94"/>
      <c r="I51" s="94"/>
      <c r="J51" s="94"/>
      <c r="K51" s="94"/>
      <c r="L51" s="130"/>
      <c r="M51" s="130"/>
      <c r="N51" s="8" t="str">
        <f t="shared" si="1"/>
        <v/>
      </c>
      <c r="O51" s="451" t="str">
        <f t="shared" si="0"/>
        <v/>
      </c>
      <c r="P51" s="442" t="str">
        <f>IF(OR($B51="",$C$6&lt;&gt;HKII!$AF$6,HKII!$AH$11=""),"",HKII!$AH$11)</f>
        <v/>
      </c>
      <c r="Q51" s="442" t="str">
        <f t="shared" si="2"/>
        <v/>
      </c>
    </row>
    <row r="52" spans="1:17" ht="18" customHeight="1">
      <c r="A52" s="1" t="str">
        <f>IF(OR($C$6="",$I$6="",$L$6=""),"",IF($B52="","",SUBTOTAL(3,$B$11:B52)))</f>
        <v/>
      </c>
      <c r="B52" s="44" t="str">
        <f>IF(OR($C$6="",$I$6="",$L$6=""),"",IF(HKII!$B52="","",HKII!$B52))</f>
        <v/>
      </c>
      <c r="C52" s="45" t="str">
        <f>IF(OR($C$6="",$I$6="",$L$6=""),"",IF(HKII!$C52="","",HKII!$C52))</f>
        <v/>
      </c>
      <c r="D52" s="46" t="str">
        <f>IF(OR($C$6="",$I$6="",$L$6=""),"",IF(HKII!$D52="","",HKII!$D52))</f>
        <v/>
      </c>
      <c r="E52" s="67"/>
      <c r="F52" s="130"/>
      <c r="G52" s="130"/>
      <c r="H52" s="94"/>
      <c r="I52" s="94"/>
      <c r="J52" s="94"/>
      <c r="K52" s="94"/>
      <c r="L52" s="130"/>
      <c r="M52" s="130"/>
      <c r="N52" s="8" t="str">
        <f t="shared" si="1"/>
        <v/>
      </c>
      <c r="O52" s="451" t="str">
        <f t="shared" si="0"/>
        <v/>
      </c>
      <c r="P52" s="442" t="str">
        <f>IF(OR($B52="",$C$6&lt;&gt;HKII!$AF$6,HKII!$AH$11=""),"",HKII!$AH$11)</f>
        <v/>
      </c>
      <c r="Q52" s="442" t="str">
        <f t="shared" si="2"/>
        <v/>
      </c>
    </row>
    <row r="53" spans="1:17" ht="18" customHeight="1">
      <c r="A53" s="1" t="str">
        <f>IF(OR($C$6="",$I$6="",$L$6=""),"",IF($B53="","",SUBTOTAL(3,$B$11:B53)))</f>
        <v/>
      </c>
      <c r="B53" s="44" t="str">
        <f>IF(OR($C$6="",$I$6="",$L$6=""),"",IF(HKII!$B53="","",HKII!$B53))</f>
        <v/>
      </c>
      <c r="C53" s="45" t="str">
        <f>IF(OR($C$6="",$I$6="",$L$6=""),"",IF(HKII!$C53="","",HKII!$C53))</f>
        <v/>
      </c>
      <c r="D53" s="46" t="str">
        <f>IF(OR($C$6="",$I$6="",$L$6=""),"",IF(HKII!$D53="","",HKII!$D53))</f>
        <v/>
      </c>
      <c r="E53" s="67"/>
      <c r="F53" s="94"/>
      <c r="G53" s="94"/>
      <c r="H53" s="94"/>
      <c r="I53" s="94"/>
      <c r="J53" s="94"/>
      <c r="K53" s="94"/>
      <c r="L53" s="94"/>
      <c r="M53" s="94"/>
      <c r="N53" s="8" t="str">
        <f t="shared" si="1"/>
        <v/>
      </c>
      <c r="O53" s="451" t="str">
        <f t="shared" si="0"/>
        <v/>
      </c>
      <c r="P53" s="442" t="str">
        <f>IF(OR($B53="",$C$6&lt;&gt;HKII!$AF$6,HKII!$AH$11=""),"",HKII!$AH$11)</f>
        <v/>
      </c>
      <c r="Q53" s="442" t="str">
        <f t="shared" si="2"/>
        <v/>
      </c>
    </row>
    <row r="54" spans="1:17" ht="18" customHeight="1">
      <c r="A54" s="1" t="str">
        <f>IF(OR($C$6="",$I$6="",$L$6=""),"",IF($B54="","",SUBTOTAL(3,$B$11:B54)))</f>
        <v/>
      </c>
      <c r="B54" s="44" t="str">
        <f>IF(OR($C$6="",$I$6="",$L$6=""),"",IF(HKII!$B54="","",HKII!$B54))</f>
        <v/>
      </c>
      <c r="C54" s="45" t="str">
        <f>IF(OR($C$6="",$I$6="",$L$6=""),"",IF(HKII!$C54="","",HKII!$C54))</f>
        <v/>
      </c>
      <c r="D54" s="46" t="str">
        <f>IF(OR($C$6="",$I$6="",$L$6=""),"",IF(HKII!$D54="","",HKII!$D54))</f>
        <v/>
      </c>
      <c r="E54" s="67"/>
      <c r="F54" s="94"/>
      <c r="G54" s="94"/>
      <c r="H54" s="94"/>
      <c r="I54" s="94"/>
      <c r="J54" s="94"/>
      <c r="K54" s="94"/>
      <c r="L54" s="94"/>
      <c r="M54" s="94"/>
      <c r="N54" s="8" t="str">
        <f t="shared" si="1"/>
        <v/>
      </c>
      <c r="O54" s="451" t="str">
        <f t="shared" si="0"/>
        <v/>
      </c>
      <c r="P54" s="442" t="str">
        <f>IF(OR($B54="",$C$6&lt;&gt;HKII!$AF$6,HKII!$AH$11=""),"",HKII!$AH$11)</f>
        <v/>
      </c>
      <c r="Q54" s="442" t="str">
        <f t="shared" si="2"/>
        <v/>
      </c>
    </row>
    <row r="55" spans="1:17" ht="18" customHeight="1">
      <c r="A55" s="1" t="str">
        <f>IF(OR($C$6="",$I$6="",$L$6=""),"",IF($B55="","",SUBTOTAL(3,$B$11:B55)))</f>
        <v/>
      </c>
      <c r="B55" s="44" t="str">
        <f>IF(OR($C$6="",$I$6="",$L$6=""),"",IF(HKII!$B55="","",HKII!$B55))</f>
        <v/>
      </c>
      <c r="C55" s="45" t="str">
        <f>IF(OR($C$6="",$I$6="",$L$6=""),"",IF(HKII!$C55="","",HKII!$C55))</f>
        <v/>
      </c>
      <c r="D55" s="46" t="str">
        <f>IF(OR($C$6="",$I$6="",$L$6=""),"",IF(HKII!$D55="","",HKII!$D55))</f>
        <v/>
      </c>
      <c r="E55" s="67"/>
      <c r="F55" s="94"/>
      <c r="G55" s="94"/>
      <c r="H55" s="94"/>
      <c r="I55" s="94"/>
      <c r="J55" s="94"/>
      <c r="K55" s="94"/>
      <c r="L55" s="94"/>
      <c r="M55" s="94"/>
      <c r="N55" s="8" t="str">
        <f t="shared" si="1"/>
        <v/>
      </c>
      <c r="O55" s="451" t="str">
        <f t="shared" si="0"/>
        <v/>
      </c>
      <c r="P55" s="442" t="str">
        <f>IF(OR($B55="",$C$6&lt;&gt;HKII!$AF$6,HKII!$AH$11=""),"",HKII!$AH$11)</f>
        <v/>
      </c>
      <c r="Q55" s="442" t="str">
        <f t="shared" si="2"/>
        <v/>
      </c>
    </row>
    <row r="56" spans="1:17" ht="18" customHeight="1">
      <c r="A56" s="1" t="str">
        <f>IF(OR($C$6="",$I$6="",$L$6=""),"",IF($B56="","",SUBTOTAL(3,$B$11:B56)))</f>
        <v/>
      </c>
      <c r="B56" s="44" t="str">
        <f>IF(OR($C$6="",$I$6="",$L$6=""),"",IF(HKII!$B56="","",HKII!$B56))</f>
        <v/>
      </c>
      <c r="C56" s="45" t="str">
        <f>IF(OR($C$6="",$I$6="",$L$6=""),"",IF(HKII!$C56="","",HKII!$C56))</f>
        <v/>
      </c>
      <c r="D56" s="46" t="str">
        <f>IF(OR($C$6="",$I$6="",$L$6=""),"",IF(HKII!$D56="","",HKII!$D56))</f>
        <v/>
      </c>
      <c r="E56" s="67"/>
      <c r="F56" s="94"/>
      <c r="G56" s="94"/>
      <c r="H56" s="94"/>
      <c r="I56" s="94"/>
      <c r="J56" s="94"/>
      <c r="K56" s="94"/>
      <c r="L56" s="94"/>
      <c r="M56" s="94"/>
      <c r="N56" s="8" t="str">
        <f t="shared" si="1"/>
        <v/>
      </c>
      <c r="O56" s="451" t="str">
        <f t="shared" si="0"/>
        <v/>
      </c>
      <c r="P56" s="442" t="str">
        <f>IF(OR($B56="",$C$6&lt;&gt;HKII!$AF$6,HKII!$AH$11=""),"",HKII!$AH$11)</f>
        <v/>
      </c>
      <c r="Q56" s="442" t="str">
        <f t="shared" si="2"/>
        <v/>
      </c>
    </row>
    <row r="57" spans="1:17" s="3" customFormat="1" ht="18" customHeight="1">
      <c r="A57" s="1" t="str">
        <f>IF(OR($C$6="",$I$6="",$L$6=""),"",IF($B57="","",SUBTOTAL(3,$B$11:B57)))</f>
        <v/>
      </c>
      <c r="B57" s="44" t="str">
        <f>IF(OR($C$6="",$I$6="",$L$6=""),"",IF(HKII!$B57="","",HKII!$B57))</f>
        <v/>
      </c>
      <c r="C57" s="45" t="str">
        <f>IF(OR($C$6="",$I$6="",$L$6=""),"",IF(HKII!$C57="","",HKII!$C57))</f>
        <v/>
      </c>
      <c r="D57" s="46" t="str">
        <f>IF(OR($C$6="",$I$6="",$L$6=""),"",IF(HKII!$D57="","",HKII!$D57))</f>
        <v/>
      </c>
      <c r="E57" s="67"/>
      <c r="F57" s="94"/>
      <c r="G57" s="94"/>
      <c r="H57" s="94"/>
      <c r="I57" s="94"/>
      <c r="J57" s="94"/>
      <c r="K57" s="94"/>
      <c r="L57" s="94"/>
      <c r="M57" s="94"/>
      <c r="N57" s="8" t="str">
        <f t="shared" si="1"/>
        <v/>
      </c>
      <c r="O57" s="451" t="str">
        <f t="shared" si="0"/>
        <v/>
      </c>
      <c r="P57" s="442" t="str">
        <f>IF(OR($B57="",$C$6&lt;&gt;HKII!$AF$6,HKII!$AH$11=""),"",HKII!$AH$11)</f>
        <v/>
      </c>
      <c r="Q57" s="442" t="str">
        <f t="shared" si="2"/>
        <v/>
      </c>
    </row>
    <row r="58" spans="1:17" s="3" customFormat="1" ht="18" customHeight="1">
      <c r="A58" s="1" t="str">
        <f>IF(OR($C$6="",$I$6="",$L$6=""),"",IF($B58="","",SUBTOTAL(3,$B$11:B58)))</f>
        <v/>
      </c>
      <c r="B58" s="44" t="str">
        <f>IF(OR($C$6="",$I$6="",$L$6=""),"",IF(HKII!$B58="","",HKII!$B58))</f>
        <v/>
      </c>
      <c r="C58" s="45" t="str">
        <f>IF(OR($C$6="",$I$6="",$L$6=""),"",IF(HKII!$C58="","",HKII!$C58))</f>
        <v/>
      </c>
      <c r="D58" s="46" t="str">
        <f>IF(OR($C$6="",$I$6="",$L$6=""),"",IF(HKII!$D58="","",HKII!$D58))</f>
        <v/>
      </c>
      <c r="E58" s="67"/>
      <c r="F58" s="94"/>
      <c r="G58" s="94"/>
      <c r="H58" s="94"/>
      <c r="I58" s="94"/>
      <c r="J58" s="94"/>
      <c r="K58" s="94"/>
      <c r="L58" s="94"/>
      <c r="M58" s="94"/>
      <c r="N58" s="8" t="str">
        <f t="shared" si="1"/>
        <v/>
      </c>
      <c r="O58" s="451" t="str">
        <f t="shared" si="0"/>
        <v/>
      </c>
      <c r="P58" s="442" t="str">
        <f>IF(OR($B58="",$C$6&lt;&gt;HKII!$AF$6,HKII!$AH$11=""),"",HKII!$AH$11)</f>
        <v/>
      </c>
      <c r="Q58" s="442" t="str">
        <f t="shared" si="2"/>
        <v/>
      </c>
    </row>
    <row r="59" spans="1:17" ht="18" customHeight="1">
      <c r="A59" s="1" t="str">
        <f>IF(OR($C$6="",$I$6="",$L$6=""),"",IF($B59="","",SUBTOTAL(3,$B$11:B59)))</f>
        <v/>
      </c>
      <c r="B59" s="44" t="str">
        <f>IF(OR($C$6="",$I$6="",$L$6=""),"",IF(HKII!$B59="","",HKII!$B59))</f>
        <v/>
      </c>
      <c r="C59" s="45" t="str">
        <f>IF(OR($C$6="",$I$6="",$L$6=""),"",IF(HKII!$C59="","",HKII!$C59))</f>
        <v/>
      </c>
      <c r="D59" s="46" t="str">
        <f>IF(OR($C$6="",$I$6="",$L$6=""),"",IF(HKII!$D59="","",HKII!$D59))</f>
        <v/>
      </c>
      <c r="E59" s="67"/>
      <c r="F59" s="94"/>
      <c r="G59" s="94"/>
      <c r="H59" s="94"/>
      <c r="I59" s="94"/>
      <c r="J59" s="94"/>
      <c r="K59" s="94"/>
      <c r="L59" s="94"/>
      <c r="M59" s="94"/>
      <c r="N59" s="8" t="str">
        <f t="shared" si="1"/>
        <v/>
      </c>
      <c r="O59" s="451" t="str">
        <f t="shared" si="0"/>
        <v/>
      </c>
      <c r="P59" s="442" t="str">
        <f>IF(OR($B59="",$C$6&lt;&gt;HKII!$AF$6,HKII!$AH$11=""),"",HKII!$AH$11)</f>
        <v/>
      </c>
      <c r="Q59" s="442" t="str">
        <f t="shared" si="2"/>
        <v/>
      </c>
    </row>
    <row r="60" spans="1:17" ht="18" customHeight="1">
      <c r="A60" s="1" t="str">
        <f>IF(OR($C$6="",$I$6="",$L$6=""),"",IF($B60="","",SUBTOTAL(3,$B$11:B60)))</f>
        <v/>
      </c>
      <c r="B60" s="44" t="str">
        <f>IF(OR($C$6="",$I$6="",$L$6=""),"",IF(HKII!$B60="","",HKII!$B60))</f>
        <v/>
      </c>
      <c r="C60" s="45" t="str">
        <f>IF(OR($C$6="",$I$6="",$L$6=""),"",IF(HKII!$C60="","",HKII!$C60))</f>
        <v/>
      </c>
      <c r="D60" s="46" t="str">
        <f>IF(OR($C$6="",$I$6="",$L$6=""),"",IF(HKII!$D60="","",HKII!$D60))</f>
        <v/>
      </c>
      <c r="E60" s="67"/>
      <c r="F60" s="94"/>
      <c r="G60" s="94"/>
      <c r="H60" s="94"/>
      <c r="I60" s="94"/>
      <c r="J60" s="94"/>
      <c r="K60" s="94"/>
      <c r="L60" s="94"/>
      <c r="M60" s="94"/>
      <c r="N60" s="8" t="str">
        <f t="shared" si="1"/>
        <v/>
      </c>
      <c r="O60" s="451" t="str">
        <f t="shared" si="0"/>
        <v/>
      </c>
      <c r="P60" s="442" t="str">
        <f>IF(OR($B60="",$C$6&lt;&gt;HKII!$AF$6,HKII!$AH$11=""),"",HKII!$AH$11)</f>
        <v/>
      </c>
      <c r="Q60" s="442" t="str">
        <f t="shared" si="2"/>
        <v/>
      </c>
    </row>
    <row r="61" spans="1:17" ht="18" customHeight="1">
      <c r="A61" s="1" t="str">
        <f>IF(OR($C$6="",$I$6="",$L$6=""),"",IF($B61="","",SUBTOTAL(3,$B$11:B61)))</f>
        <v/>
      </c>
      <c r="B61" s="44" t="str">
        <f>IF(OR($C$6="",$I$6="",$L$6=""),"",IF(HKII!$B61="","",HKII!$B61))</f>
        <v/>
      </c>
      <c r="C61" s="45" t="str">
        <f>IF(OR($C$6="",$I$6="",$L$6=""),"",IF(HKII!$C61="","",HKII!$C61))</f>
        <v/>
      </c>
      <c r="D61" s="46" t="str">
        <f>IF(OR($C$6="",$I$6="",$L$6=""),"",IF(HKII!$D61="","",HKII!$D61))</f>
        <v/>
      </c>
      <c r="E61" s="67"/>
      <c r="F61" s="94"/>
      <c r="G61" s="94"/>
      <c r="H61" s="94"/>
      <c r="I61" s="94"/>
      <c r="J61" s="94"/>
      <c r="K61" s="94"/>
      <c r="L61" s="94"/>
      <c r="M61" s="94"/>
      <c r="N61" s="8" t="str">
        <f t="shared" si="1"/>
        <v/>
      </c>
      <c r="O61" s="451" t="str">
        <f t="shared" si="0"/>
        <v/>
      </c>
      <c r="P61" s="442" t="str">
        <f>IF(OR($B61="",$C$6&lt;&gt;HKII!$AF$6,HKII!$AH$11=""),"",HKII!$AH$11)</f>
        <v/>
      </c>
      <c r="Q61" s="442" t="str">
        <f t="shared" si="2"/>
        <v/>
      </c>
    </row>
    <row r="62" spans="1:17" ht="18" customHeight="1">
      <c r="A62" s="1" t="str">
        <f>IF(OR($C$6="",$I$6="",$L$6=""),"",IF($B62="","",SUBTOTAL(3,$B$11:B62)))</f>
        <v/>
      </c>
      <c r="B62" s="44" t="str">
        <f>IF(OR($C$6="",$I$6="",$L$6=""),"",IF(HKII!$B62="","",HKII!$B62))</f>
        <v/>
      </c>
      <c r="C62" s="45" t="str">
        <f>IF(OR($C$6="",$I$6="",$L$6=""),"",IF(HKII!$C62="","",HKII!$C62))</f>
        <v/>
      </c>
      <c r="D62" s="46" t="str">
        <f>IF(OR($C$6="",$I$6="",$L$6=""),"",IF(HKII!$D62="","",HKII!$D62))</f>
        <v/>
      </c>
      <c r="E62" s="67"/>
      <c r="F62" s="94"/>
      <c r="G62" s="94"/>
      <c r="H62" s="94"/>
      <c r="I62" s="94"/>
      <c r="J62" s="94"/>
      <c r="K62" s="94"/>
      <c r="L62" s="94"/>
      <c r="M62" s="94"/>
      <c r="N62" s="8" t="str">
        <f t="shared" si="1"/>
        <v/>
      </c>
      <c r="O62" s="451" t="str">
        <f t="shared" si="0"/>
        <v/>
      </c>
      <c r="P62" s="442" t="str">
        <f>IF(OR($B62="",$C$6&lt;&gt;HKII!$AF$6,HKII!$AH$11=""),"",HKII!$AH$11)</f>
        <v/>
      </c>
      <c r="Q62" s="442" t="str">
        <f t="shared" si="2"/>
        <v/>
      </c>
    </row>
    <row r="63" spans="1:17" ht="18" customHeight="1">
      <c r="A63" s="1" t="str">
        <f>IF(OR($C$6="",$I$6="",$L$6=""),"",IF($B63="","",SUBTOTAL(3,$B$11:B63)))</f>
        <v/>
      </c>
      <c r="B63" s="44" t="str">
        <f>IF(OR($C$6="",$I$6="",$L$6=""),"",IF(HKII!$B63="","",HKII!$B63))</f>
        <v/>
      </c>
      <c r="C63" s="45" t="str">
        <f>IF(OR($C$6="",$I$6="",$L$6=""),"",IF(HKII!$C63="","",HKII!$C63))</f>
        <v/>
      </c>
      <c r="D63" s="46" t="str">
        <f>IF(OR($C$6="",$I$6="",$L$6=""),"",IF(HKII!$D63="","",HKII!$D63))</f>
        <v/>
      </c>
      <c r="E63" s="67"/>
      <c r="F63" s="94"/>
      <c r="G63" s="94"/>
      <c r="H63" s="94"/>
      <c r="I63" s="94"/>
      <c r="J63" s="94"/>
      <c r="K63" s="94"/>
      <c r="L63" s="94"/>
      <c r="M63" s="94"/>
      <c r="N63" s="8" t="str">
        <f t="shared" si="1"/>
        <v/>
      </c>
      <c r="O63" s="451" t="str">
        <f t="shared" si="0"/>
        <v/>
      </c>
      <c r="P63" s="442" t="str">
        <f>IF(OR($B63="",$C$6&lt;&gt;HKII!$AF$6,HKII!$AH$11=""),"",HKII!$AH$11)</f>
        <v/>
      </c>
      <c r="Q63" s="442" t="str">
        <f t="shared" si="2"/>
        <v/>
      </c>
    </row>
    <row r="64" spans="1:17" ht="18" customHeight="1">
      <c r="A64" s="1" t="str">
        <f>IF(OR($C$6="",$I$6="",$L$6=""),"",IF($B64="","",SUBTOTAL(3,$B$11:B64)))</f>
        <v/>
      </c>
      <c r="B64" s="44" t="str">
        <f>IF(OR($C$6="",$I$6="",$L$6=""),"",IF(HKII!$B64="","",HKII!$B64))</f>
        <v/>
      </c>
      <c r="C64" s="45" t="str">
        <f>IF(OR($C$6="",$I$6="",$L$6=""),"",IF(HKII!$C64="","",HKII!$C64))</f>
        <v/>
      </c>
      <c r="D64" s="46" t="str">
        <f>IF(OR($C$6="",$I$6="",$L$6=""),"",IF(HKII!$D64="","",HKII!$D64))</f>
        <v/>
      </c>
      <c r="E64" s="67"/>
      <c r="F64" s="94"/>
      <c r="G64" s="94"/>
      <c r="H64" s="94"/>
      <c r="I64" s="94"/>
      <c r="J64" s="94"/>
      <c r="K64" s="94"/>
      <c r="L64" s="94"/>
      <c r="M64" s="94"/>
      <c r="N64" s="8" t="str">
        <f t="shared" si="1"/>
        <v/>
      </c>
      <c r="O64" s="451" t="str">
        <f t="shared" si="0"/>
        <v/>
      </c>
      <c r="P64" s="442" t="str">
        <f>IF(OR($B64="",$C$6&lt;&gt;HKII!$AF$6,HKII!$AH$11=""),"",HKII!$AH$11)</f>
        <v/>
      </c>
      <c r="Q64" s="442" t="str">
        <f t="shared" si="2"/>
        <v/>
      </c>
    </row>
    <row r="65" spans="1:17" ht="18" customHeight="1">
      <c r="A65" s="1" t="str">
        <f>IF(OR($C$6="",$I$6="",$L$6=""),"",IF($B65="","",SUBTOTAL(3,$B$11:B65)))</f>
        <v/>
      </c>
      <c r="B65" s="44" t="str">
        <f>IF(OR($C$6="",$I$6="",$L$6=""),"",IF(HKII!$B65="","",HKII!$B65))</f>
        <v/>
      </c>
      <c r="C65" s="45" t="str">
        <f>IF(OR($C$6="",$I$6="",$L$6=""),"",IF(HKII!$C65="","",HKII!$C65))</f>
        <v/>
      </c>
      <c r="D65" s="46" t="str">
        <f>IF(OR($C$6="",$I$6="",$L$6=""),"",IF(HKII!$D65="","",HKII!$D65))</f>
        <v/>
      </c>
      <c r="E65" s="67"/>
      <c r="F65" s="94"/>
      <c r="G65" s="94"/>
      <c r="H65" s="94"/>
      <c r="I65" s="94"/>
      <c r="J65" s="94"/>
      <c r="K65" s="94"/>
      <c r="L65" s="94"/>
      <c r="M65" s="94"/>
      <c r="N65" s="8" t="str">
        <f t="shared" si="1"/>
        <v/>
      </c>
      <c r="O65" s="451" t="str">
        <f t="shared" si="0"/>
        <v/>
      </c>
      <c r="P65" s="442" t="str">
        <f>IF(OR($B65="",$C$6&lt;&gt;HKII!$AF$6,HKII!$AH$11=""),"",HKII!$AH$11)</f>
        <v/>
      </c>
      <c r="Q65" s="442" t="str">
        <f t="shared" si="2"/>
        <v/>
      </c>
    </row>
    <row r="66" spans="1:17" ht="18" customHeight="1">
      <c r="A66" s="1" t="str">
        <f>IF(OR($C$6="",$I$6="",$L$6=""),"",IF($B66="","",SUBTOTAL(3,$B$11:B66)))</f>
        <v/>
      </c>
      <c r="B66" s="44" t="str">
        <f>IF(OR($C$6="",$I$6="",$L$6=""),"",IF(HKII!$B66="","",HKII!$B66))</f>
        <v/>
      </c>
      <c r="C66" s="45" t="str">
        <f>IF(OR($C$6="",$I$6="",$L$6=""),"",IF(HKII!$C66="","",HKII!$C66))</f>
        <v/>
      </c>
      <c r="D66" s="46" t="str">
        <f>IF(OR($C$6="",$I$6="",$L$6=""),"",IF(HKII!$D66="","",HKII!$D66))</f>
        <v/>
      </c>
      <c r="E66" s="67"/>
      <c r="F66" s="94"/>
      <c r="G66" s="94"/>
      <c r="H66" s="94"/>
      <c r="I66" s="94"/>
      <c r="J66" s="94"/>
      <c r="K66" s="94"/>
      <c r="L66" s="94"/>
      <c r="M66" s="94"/>
      <c r="N66" s="8" t="str">
        <f t="shared" si="1"/>
        <v/>
      </c>
      <c r="O66" s="451" t="str">
        <f t="shared" si="0"/>
        <v/>
      </c>
      <c r="P66" s="442" t="str">
        <f>IF(OR($B66="",$C$6&lt;&gt;HKII!$AF$6,HKII!$AH$11=""),"",HKII!$AH$11)</f>
        <v/>
      </c>
      <c r="Q66" s="442" t="str">
        <f t="shared" si="2"/>
        <v/>
      </c>
    </row>
    <row r="67" spans="1:17" ht="18" customHeight="1">
      <c r="A67" s="1" t="str">
        <f>IF(OR($C$6="",$I$6="",$L$6=""),"",IF($B67="","",SUBTOTAL(3,$B$11:B67)))</f>
        <v/>
      </c>
      <c r="B67" s="44" t="str">
        <f>IF(OR($C$6="",$I$6="",$L$6=""),"",IF(HKII!$B67="","",HKII!$B67))</f>
        <v/>
      </c>
      <c r="C67" s="45" t="str">
        <f>IF(OR($C$6="",$I$6="",$L$6=""),"",IF(HKII!$C67="","",HKII!$C67))</f>
        <v/>
      </c>
      <c r="D67" s="46" t="str">
        <f>IF(OR($C$6="",$I$6="",$L$6=""),"",IF(HKII!$D67="","",HKII!$D67))</f>
        <v/>
      </c>
      <c r="E67" s="67"/>
      <c r="F67" s="94"/>
      <c r="G67" s="94"/>
      <c r="H67" s="94"/>
      <c r="I67" s="94"/>
      <c r="J67" s="94"/>
      <c r="K67" s="94"/>
      <c r="L67" s="94"/>
      <c r="M67" s="94"/>
      <c r="N67" s="8" t="str">
        <f t="shared" si="1"/>
        <v/>
      </c>
      <c r="O67" s="451" t="str">
        <f t="shared" si="0"/>
        <v/>
      </c>
      <c r="P67" s="442" t="str">
        <f>IF(OR($B67="",$C$6&lt;&gt;HKII!$AF$6,HKII!$AH$11=""),"",HKII!$AH$11)</f>
        <v/>
      </c>
      <c r="Q67" s="442" t="str">
        <f t="shared" si="2"/>
        <v/>
      </c>
    </row>
    <row r="68" spans="1:17" ht="18" customHeight="1">
      <c r="A68" s="1" t="str">
        <f>IF(OR($C$6="",$I$6="",$L$6=""),"",IF($B68="","",SUBTOTAL(3,$B$11:B68)))</f>
        <v/>
      </c>
      <c r="B68" s="44" t="str">
        <f>IF(OR($C$6="",$I$6="",$L$6=""),"",IF(HKII!$B68="","",HKII!$B68))</f>
        <v/>
      </c>
      <c r="C68" s="45" t="str">
        <f>IF(OR($C$6="",$I$6="",$L$6=""),"",IF(HKII!$C68="","",HKII!$C68))</f>
        <v/>
      </c>
      <c r="D68" s="46" t="str">
        <f>IF(OR($C$6="",$I$6="",$L$6=""),"",IF(HKII!$D68="","",HKII!$D68))</f>
        <v/>
      </c>
      <c r="E68" s="67"/>
      <c r="F68" s="62"/>
      <c r="G68" s="62"/>
      <c r="H68" s="62"/>
      <c r="I68" s="62"/>
      <c r="J68" s="62"/>
      <c r="K68" s="62"/>
      <c r="L68" s="62"/>
      <c r="M68" s="62"/>
      <c r="N68" s="8" t="str">
        <f t="shared" si="1"/>
        <v/>
      </c>
      <c r="O68" s="451" t="str">
        <f t="shared" si="0"/>
        <v/>
      </c>
      <c r="P68" s="442" t="str">
        <f>IF(OR($B68="",$C$6&lt;&gt;HKII!$AF$6,HKII!$AH$11=""),"",HKII!$AH$11)</f>
        <v/>
      </c>
      <c r="Q68" s="442" t="str">
        <f t="shared" si="2"/>
        <v/>
      </c>
    </row>
    <row r="69" spans="1:17" ht="18" customHeight="1">
      <c r="A69" s="1" t="str">
        <f>IF(OR($C$6="",$I$6="",$L$6=""),"",IF($B69="","",SUBTOTAL(3,$B$11:B69)))</f>
        <v/>
      </c>
      <c r="B69" s="44" t="str">
        <f>IF(OR($C$6="",$I$6="",$L$6=""),"",IF(HKII!$B69="","",HKII!$B69))</f>
        <v/>
      </c>
      <c r="C69" s="45" t="str">
        <f>IF(OR($C$6="",$I$6="",$L$6=""),"",IF(HKII!$C69="","",HKII!$C69))</f>
        <v/>
      </c>
      <c r="D69" s="46" t="str">
        <f>IF(OR($C$6="",$I$6="",$L$6=""),"",IF(HKII!$D69="","",HKII!$D69))</f>
        <v/>
      </c>
      <c r="E69" s="67"/>
      <c r="F69" s="62"/>
      <c r="G69" s="62"/>
      <c r="H69" s="62"/>
      <c r="I69" s="62"/>
      <c r="J69" s="62"/>
      <c r="K69" s="62"/>
      <c r="L69" s="62"/>
      <c r="M69" s="62"/>
      <c r="N69" s="8" t="str">
        <f t="shared" si="1"/>
        <v/>
      </c>
      <c r="O69" s="451" t="str">
        <f t="shared" si="0"/>
        <v/>
      </c>
      <c r="P69" s="442" t="str">
        <f>IF(OR($B69="",$C$6&lt;&gt;HKII!$AF$6,HKII!$AH$11=""),"",HKII!$AH$11)</f>
        <v/>
      </c>
      <c r="Q69" s="442" t="str">
        <f t="shared" si="2"/>
        <v/>
      </c>
    </row>
    <row r="70" spans="1:17" ht="18" customHeight="1">
      <c r="A70" s="1" t="str">
        <f>IF(OR($C$6="",$I$6="",$L$6=""),"",IF($B70="","",SUBTOTAL(3,$B$11:B70)))</f>
        <v/>
      </c>
      <c r="B70" s="44" t="str">
        <f>IF(OR($C$6="",$I$6="",$L$6=""),"",IF(HKII!$B70="","",HKII!$B70))</f>
        <v/>
      </c>
      <c r="C70" s="45" t="str">
        <f>IF(OR($C$6="",$I$6="",$L$6=""),"",IF(HKII!$C70="","",HKII!$C70))</f>
        <v/>
      </c>
      <c r="D70" s="46" t="str">
        <f>IF(OR($C$6="",$I$6="",$L$6=""),"",IF(HKII!$D70="","",HKII!$D70))</f>
        <v/>
      </c>
      <c r="E70" s="67"/>
      <c r="F70" s="62"/>
      <c r="G70" s="62"/>
      <c r="H70" s="62"/>
      <c r="I70" s="62"/>
      <c r="J70" s="62"/>
      <c r="K70" s="62"/>
      <c r="L70" s="62"/>
      <c r="M70" s="62"/>
      <c r="N70" s="8" t="str">
        <f t="shared" si="1"/>
        <v/>
      </c>
      <c r="O70" s="451" t="str">
        <f t="shared" si="0"/>
        <v/>
      </c>
      <c r="P70" s="442" t="str">
        <f>IF(OR($B70="",$C$6&lt;&gt;HKII!$AF$6,HKII!$AH$11=""),"",HKII!$AH$11)</f>
        <v/>
      </c>
      <c r="Q70" s="442" t="str">
        <f t="shared" si="2"/>
        <v/>
      </c>
    </row>
    <row r="71" spans="1:17" ht="18" customHeight="1">
      <c r="A71" s="1" t="str">
        <f>IF(OR($C$6="",$I$6="",$L$6=""),"",IF($B71="","",SUBTOTAL(3,$B$11:B71)))</f>
        <v/>
      </c>
      <c r="B71" s="44" t="str">
        <f>IF(OR($C$6="",$I$6="",$L$6=""),"",IF(HKII!$B71="","",HKII!$B71))</f>
        <v/>
      </c>
      <c r="C71" s="45" t="str">
        <f>IF(OR($C$6="",$I$6="",$L$6=""),"",IF(HKII!$C71="","",HKII!$C71))</f>
        <v/>
      </c>
      <c r="D71" s="46" t="str">
        <f>IF(OR($C$6="",$I$6="",$L$6=""),"",IF(HKII!$D71="","",HKII!$D71))</f>
        <v/>
      </c>
      <c r="E71" s="67"/>
      <c r="F71" s="62"/>
      <c r="G71" s="62"/>
      <c r="H71" s="62"/>
      <c r="I71" s="62"/>
      <c r="J71" s="62"/>
      <c r="K71" s="62"/>
      <c r="L71" s="62"/>
      <c r="M71" s="62"/>
      <c r="N71" s="8" t="str">
        <f t="shared" si="1"/>
        <v/>
      </c>
      <c r="O71" s="451" t="str">
        <f t="shared" si="0"/>
        <v/>
      </c>
      <c r="P71" s="442" t="str">
        <f>IF(OR($B71="",$C$6&lt;&gt;HKII!$AF$6,HKII!$AH$11=""),"",HKII!$AH$11)</f>
        <v/>
      </c>
      <c r="Q71" s="442" t="str">
        <f t="shared" si="2"/>
        <v/>
      </c>
    </row>
    <row r="72" spans="1:17" ht="18" customHeight="1">
      <c r="A72" s="1" t="str">
        <f>IF(OR($C$6="",$I$6="",$L$6=""),"",IF($B72="","",SUBTOTAL(3,$B$11:B72)))</f>
        <v/>
      </c>
      <c r="B72" s="44" t="str">
        <f>IF(OR($C$6="",$I$6="",$L$6=""),"",IF(HKII!$B72="","",HKII!$B72))</f>
        <v/>
      </c>
      <c r="C72" s="45" t="str">
        <f>IF(OR($C$6="",$I$6="",$L$6=""),"",IF(HKII!$C72="","",HKII!$C72))</f>
        <v/>
      </c>
      <c r="D72" s="46" t="str">
        <f>IF(OR($C$6="",$I$6="",$L$6=""),"",IF(HKII!$D72="","",HKII!$D72))</f>
        <v/>
      </c>
      <c r="E72" s="67"/>
      <c r="F72" s="62"/>
      <c r="G72" s="62"/>
      <c r="H72" s="62"/>
      <c r="I72" s="62"/>
      <c r="J72" s="62"/>
      <c r="K72" s="62"/>
      <c r="L72" s="62"/>
      <c r="M72" s="62"/>
      <c r="N72" s="8" t="str">
        <f t="shared" si="1"/>
        <v/>
      </c>
      <c r="O72" s="451" t="str">
        <f t="shared" si="0"/>
        <v/>
      </c>
      <c r="P72" s="442" t="str">
        <f>IF(OR($B72="",$C$6&lt;&gt;HKII!$AF$6,HKII!$AH$11=""),"",HKII!$AH$11)</f>
        <v/>
      </c>
      <c r="Q72" s="442" t="str">
        <f t="shared" si="2"/>
        <v/>
      </c>
    </row>
    <row r="73" spans="1:17" ht="18" customHeight="1">
      <c r="A73" s="1" t="str">
        <f>IF(OR($C$6="",$I$6="",$L$6=""),"",IF($B73="","",SUBTOTAL(3,$B$11:B73)))</f>
        <v/>
      </c>
      <c r="B73" s="44" t="str">
        <f>IF(OR($C$6="",$I$6="",$L$6=""),"",IF(HKII!$B73="","",HKII!$B73))</f>
        <v/>
      </c>
      <c r="C73" s="45" t="str">
        <f>IF(OR($C$6="",$I$6="",$L$6=""),"",IF(HKII!$C73="","",HKII!$C73))</f>
        <v/>
      </c>
      <c r="D73" s="46" t="str">
        <f>IF(OR($C$6="",$I$6="",$L$6=""),"",IF(HKII!$D73="","",HKII!$D73))</f>
        <v/>
      </c>
      <c r="E73" s="67"/>
      <c r="F73" s="62"/>
      <c r="G73" s="62"/>
      <c r="H73" s="62"/>
      <c r="I73" s="62"/>
      <c r="J73" s="62"/>
      <c r="K73" s="62"/>
      <c r="L73" s="62"/>
      <c r="M73" s="62"/>
      <c r="N73" s="8" t="str">
        <f t="shared" si="1"/>
        <v/>
      </c>
      <c r="O73" s="451" t="str">
        <f t="shared" si="0"/>
        <v/>
      </c>
      <c r="P73" s="442" t="str">
        <f>IF(OR($B73="",$C$6&lt;&gt;HKII!$AF$6,HKII!$AH$11=""),"",HKII!$AH$11)</f>
        <v/>
      </c>
      <c r="Q73" s="442" t="str">
        <f t="shared" si="2"/>
        <v/>
      </c>
    </row>
    <row r="74" spans="1:17" ht="18" customHeight="1">
      <c r="A74" s="1" t="str">
        <f>IF(OR($C$6="",$I$6="",$L$6=""),"",IF($B74="","",SUBTOTAL(3,$B$11:B74)))</f>
        <v/>
      </c>
      <c r="B74" s="44" t="str">
        <f>IF(OR($C$6="",$I$6="",$L$6=""),"",IF(HKII!$B74="","",HKII!$B74))</f>
        <v/>
      </c>
      <c r="C74" s="45" t="str">
        <f>IF(OR($C$6="",$I$6="",$L$6=""),"",IF(HKII!$C74="","",HKII!$C74))</f>
        <v/>
      </c>
      <c r="D74" s="46" t="str">
        <f>IF(OR($C$6="",$I$6="",$L$6=""),"",IF(HKII!$D74="","",HKII!$D74))</f>
        <v/>
      </c>
      <c r="E74" s="67"/>
      <c r="F74" s="62"/>
      <c r="G74" s="62"/>
      <c r="H74" s="62"/>
      <c r="I74" s="62"/>
      <c r="J74" s="62"/>
      <c r="K74" s="62"/>
      <c r="L74" s="62"/>
      <c r="M74" s="62"/>
      <c r="N74" s="8" t="str">
        <f t="shared" si="1"/>
        <v/>
      </c>
      <c r="O74" s="451" t="str">
        <f t="shared" si="0"/>
        <v/>
      </c>
      <c r="P74" s="442" t="str">
        <f>IF(OR($B74="",$C$6&lt;&gt;HKII!$AF$6,HKII!$AH$11=""),"",HKII!$AH$11)</f>
        <v/>
      </c>
      <c r="Q74" s="442" t="str">
        <f t="shared" si="2"/>
        <v/>
      </c>
    </row>
    <row r="75" spans="1:17" ht="18" customHeight="1">
      <c r="A75" s="1" t="str">
        <f>IF(OR($C$6="",$I$6="",$L$6=""),"",IF($B75="","",SUBTOTAL(3,$B$11:B75)))</f>
        <v/>
      </c>
      <c r="B75" s="44" t="str">
        <f>IF(OR($C$6="",$I$6="",$L$6=""),"",IF(HKII!$B75="","",HKII!$B75))</f>
        <v/>
      </c>
      <c r="C75" s="45" t="str">
        <f>IF(OR($C$6="",$I$6="",$L$6=""),"",IF(HKII!$C75="","",HKII!$C75))</f>
        <v/>
      </c>
      <c r="D75" s="46" t="str">
        <f>IF(OR($C$6="",$I$6="",$L$6=""),"",IF(HKII!$D75="","",HKII!$D75))</f>
        <v/>
      </c>
      <c r="E75" s="67"/>
      <c r="F75" s="62"/>
      <c r="G75" s="62"/>
      <c r="H75" s="62"/>
      <c r="I75" s="62"/>
      <c r="J75" s="62"/>
      <c r="K75" s="62"/>
      <c r="L75" s="62"/>
      <c r="M75" s="62"/>
      <c r="N75" s="8" t="str">
        <f t="shared" si="1"/>
        <v/>
      </c>
      <c r="O75" s="451" t="str">
        <f t="shared" ref="O75:O80" si="3">IF($B75="","",IF($N75="","KXL",IF($N75&lt;4,"Kém",IF($N75&lt;5.5,"TB Yếu",IF($N75&lt;7,"T.Bình",IF($N75&lt;8.5,"Khá","Giỏi"))))))</f>
        <v/>
      </c>
      <c r="P75" s="442" t="str">
        <f>IF(OR($B75="",$C$6&lt;&gt;HKII!$AF$6,HKII!$AH$11=""),"",HKII!$AH$11)</f>
        <v/>
      </c>
      <c r="Q75" s="442" t="str">
        <f t="shared" si="2"/>
        <v/>
      </c>
    </row>
    <row r="76" spans="1:17" s="12" customFormat="1" ht="18" customHeight="1">
      <c r="A76" s="1" t="str">
        <f>IF(OR($C$6="",$I$6="",$L$6=""),"",IF($B76="","",SUBTOTAL(3,$B$11:B76)))</f>
        <v/>
      </c>
      <c r="B76" s="44" t="str">
        <f>IF(OR($C$6="",$I$6="",$L$6=""),"",IF(HKII!$B76="","",HKII!$B76))</f>
        <v/>
      </c>
      <c r="C76" s="45" t="str">
        <f>IF(OR($C$6="",$I$6="",$L$6=""),"",IF(HKII!$C76="","",HKII!$C76))</f>
        <v/>
      </c>
      <c r="D76" s="46" t="str">
        <f>IF(OR($C$6="",$I$6="",$L$6=""),"",IF(HKII!$D76="","",HKII!$D76))</f>
        <v/>
      </c>
      <c r="E76" s="67"/>
      <c r="F76" s="62"/>
      <c r="G76" s="62"/>
      <c r="H76" s="62"/>
      <c r="I76" s="62"/>
      <c r="J76" s="62"/>
      <c r="K76" s="62"/>
      <c r="L76" s="62"/>
      <c r="M76" s="62"/>
      <c r="N76" s="8" t="str">
        <f>IF($B76="","",IF(ISNUMBER($E76)=TRUE,$E76,IF(COUNT($F76:$M76)=0,"",IF(COUNT($F76:$K76)=0,ROUND(0.3*$L76+0.5*$M76,1),ROUND(0.2*(SUM($F76:$K76)/COUNT($F76:$K76))+0.3*$L76+0.5*$M76,1)))))</f>
        <v/>
      </c>
      <c r="O76" s="451" t="str">
        <f t="shared" si="3"/>
        <v/>
      </c>
      <c r="P76" s="442" t="str">
        <f>IF(OR($B76="",$C$6&lt;&gt;HKII!$AF$6,HKII!$AH$11=""),"",HKII!$AH$11)</f>
        <v/>
      </c>
      <c r="Q76" s="442" t="str">
        <f>IF(OR(ISNUMBER($E76)=TRUE,$B76="",$P76=""),"",IF(COUNT($F76:$M76)=0,"",IF($M76&gt;=$P76,$N76,IF(COUNT($F76:$K76)=0,ROUND(0.3*$L76+0.5*$P76,1),ROUND(0.2*(SUM($F76:$K76)/COUNT($F76:$K76))+0.3*$L76+0.5*$P76,1)))))</f>
        <v/>
      </c>
    </row>
    <row r="77" spans="1:17" s="12" customFormat="1" ht="18" customHeight="1">
      <c r="A77" s="1" t="str">
        <f>IF(OR($C$6="",$I$6="",$L$6=""),"",IF($B77="","",SUBTOTAL(3,$B$11:B77)))</f>
        <v/>
      </c>
      <c r="B77" s="44" t="str">
        <f>IF(OR($C$6="",$I$6="",$L$6=""),"",IF(HKII!$B77="","",HKII!$B77))</f>
        <v/>
      </c>
      <c r="C77" s="45" t="str">
        <f>IF(OR($C$6="",$I$6="",$L$6=""),"",IF(HKII!$C77="","",HKII!$C77))</f>
        <v/>
      </c>
      <c r="D77" s="46" t="str">
        <f>IF(OR($C$6="",$I$6="",$L$6=""),"",IF(HKII!$D77="","",HKII!$D77))</f>
        <v/>
      </c>
      <c r="E77" s="67"/>
      <c r="F77" s="62"/>
      <c r="G77" s="62"/>
      <c r="H77" s="62"/>
      <c r="I77" s="62"/>
      <c r="J77" s="62"/>
      <c r="K77" s="62"/>
      <c r="L77" s="62"/>
      <c r="M77" s="62"/>
      <c r="N77" s="8" t="str">
        <f>IF($B77="","",IF(ISNUMBER($E77)=TRUE,$E77,IF(COUNT($F77:$M77)=0,"",IF(COUNT($F77:$K77)=0,ROUND(0.3*$L77+0.5*$M77,1),ROUND(0.2*(SUM($F77:$K77)/COUNT($F77:$K77))+0.3*$L77+0.5*$M77,1)))))</f>
        <v/>
      </c>
      <c r="O77" s="451" t="str">
        <f t="shared" si="3"/>
        <v/>
      </c>
      <c r="P77" s="442" t="str">
        <f>IF(OR($B77="",$C$6&lt;&gt;HKII!$AF$6,HKII!$AH$11=""),"",HKII!$AH$11)</f>
        <v/>
      </c>
      <c r="Q77" s="442" t="str">
        <f>IF(OR(ISNUMBER($E77)=TRUE,$B77="",$P77=""),"",IF(COUNT($F77:$M77)=0,"",IF($M77&gt;=$P77,$N77,IF(COUNT($F77:$K77)=0,ROUND(0.3*$L77+0.5*$P77,1),ROUND(0.2*(SUM($F77:$K77)/COUNT($F77:$K77))+0.3*$L77+0.5*$P77,1)))))</f>
        <v/>
      </c>
    </row>
    <row r="78" spans="1:17" s="12" customFormat="1" ht="18" customHeight="1">
      <c r="A78" s="1" t="str">
        <f>IF(OR($C$6="",$I$6="",$L$6=""),"",IF($B78="","",SUBTOTAL(3,$B$11:B78)))</f>
        <v/>
      </c>
      <c r="B78" s="44" t="str">
        <f>IF(OR($C$6="",$I$6="",$L$6=""),"",IF(HKII!$B78="","",HKII!$B78))</f>
        <v/>
      </c>
      <c r="C78" s="45" t="str">
        <f>IF(OR($C$6="",$I$6="",$L$6=""),"",IF(HKII!$C78="","",HKII!$C78))</f>
        <v/>
      </c>
      <c r="D78" s="46" t="str">
        <f>IF(OR($C$6="",$I$6="",$L$6=""),"",IF(HKII!$D78="","",HKII!$D78))</f>
        <v/>
      </c>
      <c r="E78" s="67"/>
      <c r="F78" s="62"/>
      <c r="G78" s="62"/>
      <c r="H78" s="62"/>
      <c r="I78" s="62"/>
      <c r="J78" s="62"/>
      <c r="K78" s="62"/>
      <c r="L78" s="62"/>
      <c r="M78" s="62"/>
      <c r="N78" s="8" t="str">
        <f>IF($B78="","",IF(ISNUMBER($E78)=TRUE,$E78,IF(COUNT($F78:$M78)=0,"",IF(COUNT($F78:$K78)=0,ROUND(0.3*$L78+0.5*$M78,1),ROUND(0.2*(SUM($F78:$K78)/COUNT($F78:$K78))+0.3*$L78+0.5*$M78,1)))))</f>
        <v/>
      </c>
      <c r="O78" s="451" t="str">
        <f t="shared" si="3"/>
        <v/>
      </c>
      <c r="P78" s="442" t="str">
        <f>IF(OR($B78="",$C$6&lt;&gt;HKII!$AF$6,HKII!$AH$11=""),"",HKII!$AH$11)</f>
        <v/>
      </c>
      <c r="Q78" s="442" t="str">
        <f>IF(OR(ISNUMBER($E78)=TRUE,$B78="",$P78=""),"",IF(COUNT($F78:$M78)=0,"",IF($M78&gt;=$P78,$N78,IF(COUNT($F78:$K78)=0,ROUND(0.3*$L78+0.5*$P78,1),ROUND(0.2*(SUM($F78:$K78)/COUNT($F78:$K78))+0.3*$L78+0.5*$P78,1)))))</f>
        <v/>
      </c>
    </row>
    <row r="79" spans="1:17" s="12" customFormat="1" ht="18" customHeight="1">
      <c r="A79" s="1" t="str">
        <f>IF(OR($C$6="",$I$6="",$L$6=""),"",IF($B79="","",SUBTOTAL(3,$B$11:B79)))</f>
        <v/>
      </c>
      <c r="B79" s="44" t="str">
        <f>IF(OR($C$6="",$I$6="",$L$6=""),"",IF(HKII!$B79="","",HKII!$B79))</f>
        <v/>
      </c>
      <c r="C79" s="45" t="str">
        <f>IF(OR($C$6="",$I$6="",$L$6=""),"",IF(HKII!$C79="","",HKII!$C79))</f>
        <v/>
      </c>
      <c r="D79" s="46" t="str">
        <f>IF(OR($C$6="",$I$6="",$L$6=""),"",IF(HKII!$D79="","",HKII!$D79))</f>
        <v/>
      </c>
      <c r="E79" s="67"/>
      <c r="F79" s="62"/>
      <c r="G79" s="62"/>
      <c r="H79" s="62"/>
      <c r="I79" s="62"/>
      <c r="J79" s="62"/>
      <c r="K79" s="62"/>
      <c r="L79" s="62"/>
      <c r="M79" s="62"/>
      <c r="N79" s="8" t="str">
        <f>IF($B79="","",IF(ISNUMBER($E79)=TRUE,$E79,IF(COUNT($F79:$M79)=0,"",IF(COUNT($F79:$K79)=0,ROUND(0.3*$L79+0.5*$M79,1),ROUND(0.2*(SUM($F79:$K79)/COUNT($F79:$K79))+0.3*$L79+0.5*$M79,1)))))</f>
        <v/>
      </c>
      <c r="O79" s="451" t="str">
        <f t="shared" si="3"/>
        <v/>
      </c>
      <c r="P79" s="442" t="str">
        <f>IF(OR($B79="",$C$6&lt;&gt;HKII!$AF$6,HKII!$AH$11=""),"",HKII!$AH$11)</f>
        <v/>
      </c>
      <c r="Q79" s="442" t="str">
        <f>IF(OR(ISNUMBER($E79)=TRUE,$B79="",$P79=""),"",IF(COUNT($F79:$M79)=0,"",IF($M79&gt;=$P79,$N79,IF(COUNT($F79:$K79)=0,ROUND(0.3*$L79+0.5*$P79,1),ROUND(0.2*(SUM($F79:$K79)/COUNT($F79:$K79))+0.3*$L79+0.5*$P79,1)))))</f>
        <v/>
      </c>
    </row>
    <row r="80" spans="1:17" s="12" customFormat="1" ht="18" customHeight="1">
      <c r="A80" s="1" t="str">
        <f>IF(OR($C$6="",$I$6="",$L$6=""),"",IF($B80="","",SUBTOTAL(3,$B$11:B80)))</f>
        <v/>
      </c>
      <c r="B80" s="44" t="str">
        <f>IF(OR($C$6="",$I$6="",$L$6=""),"",IF(HKII!$B80="","",HKII!$B80))</f>
        <v/>
      </c>
      <c r="C80" s="45" t="str">
        <f>IF(OR($C$6="",$I$6="",$L$6=""),"",IF(HKII!$C80="","",HKII!$C80))</f>
        <v/>
      </c>
      <c r="D80" s="46" t="str">
        <f>IF(OR($C$6="",$I$6="",$L$6=""),"",IF(HKII!$D80="","",HKII!$D80))</f>
        <v/>
      </c>
      <c r="E80" s="67"/>
      <c r="F80" s="62"/>
      <c r="G80" s="62"/>
      <c r="H80" s="62"/>
      <c r="I80" s="62"/>
      <c r="J80" s="62"/>
      <c r="K80" s="62"/>
      <c r="L80" s="62"/>
      <c r="M80" s="62"/>
      <c r="N80" s="8" t="str">
        <f>IF($B80="","",IF(ISNUMBER($E80)=TRUE,$E80,IF(COUNT($F80:$M80)=0,"",IF(COUNT($F80:$K80)=0,ROUND(0.3*$L80+0.5*$M80,1),ROUND(0.2*(SUM($F80:$K80)/COUNT($F80:$K80))+0.3*$L80+0.5*$M80,1)))))</f>
        <v/>
      </c>
      <c r="O80" s="451" t="str">
        <f t="shared" si="3"/>
        <v/>
      </c>
      <c r="P80" s="442" t="str">
        <f>IF(OR($B80="",$C$6&lt;&gt;HKII!$AF$6,HKII!$AH$11=""),"",HKII!$AH$11)</f>
        <v/>
      </c>
      <c r="Q80" s="442" t="str">
        <f>IF(OR(ISNUMBER($E80)=TRUE,$B80="",$P80=""),"",IF(COUNT($F80:$M80)=0,"",IF($M80&gt;=$P80,$N80,IF(COUNT($F80:$K80)=0,ROUND(0.3*$L80+0.5*$P80,1),ROUND(0.2*(SUM($F80:$K80)/COUNT($F80:$K80))+0.3*$L80+0.5*$P80,1)))))</f>
        <v/>
      </c>
    </row>
    <row r="81" spans="1:16" s="421" customFormat="1" ht="16.5" customHeight="1">
      <c r="A81" s="1183" t="s">
        <v>1632</v>
      </c>
      <c r="B81" s="1183"/>
      <c r="C81" s="1183"/>
      <c r="D81" s="1183"/>
      <c r="E81" s="1183"/>
      <c r="F81" s="1183"/>
      <c r="G81" s="1183"/>
      <c r="H81" s="1183"/>
      <c r="I81" s="1183"/>
      <c r="J81" s="1183"/>
      <c r="K81" s="1183"/>
      <c r="L81" s="1183"/>
      <c r="M81" s="1183"/>
      <c r="N81" s="440"/>
      <c r="O81" s="105"/>
      <c r="P81" s="105"/>
    </row>
    <row r="82" spans="1:16" s="12" customFormat="1">
      <c r="A82" s="4"/>
      <c r="B82" s="1193" t="str">
        <f>"Tổng danh sách có"</f>
        <v>Tổng danh sách có</v>
      </c>
      <c r="C82" s="1193"/>
      <c r="D82" s="1193"/>
      <c r="E82" s="1193"/>
      <c r="F82" s="448" t="str">
        <f>": "&amp;MAX($A$11:$A$80)&amp;" SV"</f>
        <v>: 0 SV</v>
      </c>
      <c r="K82" s="5"/>
      <c r="L82" s="5"/>
      <c r="M82" s="5"/>
      <c r="N82" s="5"/>
      <c r="O82" s="4"/>
    </row>
    <row r="83" spans="1:16" s="12" customFormat="1">
      <c r="A83" s="3"/>
      <c r="B83" s="1194" t="str">
        <f>"Tổng số SV có điểm Giỏi từ 8,5 đ đến 10 đ"</f>
        <v>Tổng số SV có điểm Giỏi từ 8,5 đ đến 10 đ</v>
      </c>
      <c r="C83" s="1194"/>
      <c r="D83" s="1194"/>
      <c r="E83" s="1194"/>
      <c r="F83" s="367" t="str">
        <f>": "&amp;COUNTIF($O$11:$O$80,"Giỏi")&amp;" SV"</f>
        <v>: 0 SV</v>
      </c>
      <c r="H83" s="1192" t="str">
        <f>IF(B11="","","("&amp;ROUND(COUNTIF($O$11:$O$80,"Giỏi")*100/MAX($A$11:$A$80),2)&amp;"%" &amp;")")</f>
        <v/>
      </c>
      <c r="I83" s="1192"/>
      <c r="J83" s="1192"/>
      <c r="K83" s="1175" t="str">
        <f>IF(B11="","","Tổng số SV có điểm &gt;= 4 đ : "&amp;COUNTIF(N11:N80,"&gt;=4")&amp;" SV"&amp;" ("&amp;ROUND(COUNTIF(N11:N80,"&gt;=4")*100/MAX($A$11:$A$80),2)&amp;"%" &amp;")")</f>
        <v/>
      </c>
      <c r="L83" s="1175"/>
      <c r="M83" s="1175"/>
      <c r="N83" s="1175"/>
      <c r="O83" s="19"/>
    </row>
    <row r="84" spans="1:16" s="12" customFormat="1">
      <c r="A84" s="3"/>
      <c r="B84" s="1194" t="str">
        <f>"Tổng số SV có điểm Khá từ 7 đ đến &lt;8,5 đ"</f>
        <v>Tổng số SV có điểm Khá từ 7 đ đến &lt;8,5 đ</v>
      </c>
      <c r="C84" s="1194"/>
      <c r="D84" s="1194"/>
      <c r="E84" s="1194"/>
      <c r="F84" s="367" t="str">
        <f>": "&amp;COUNTIF($O$11:$O$80,"Khá")&amp;" SV"</f>
        <v>: 0 SV</v>
      </c>
      <c r="H84" s="1192" t="str">
        <f>IF(B11="","","("&amp;ROUND(COUNTIF($O$11:$O$80,"Khá")*100/MAX($A$11:$A$80),2)&amp;"%" &amp;")")</f>
        <v/>
      </c>
      <c r="I84" s="1192"/>
      <c r="J84" s="1192"/>
      <c r="K84" s="1175"/>
      <c r="L84" s="1175"/>
      <c r="M84" s="1175"/>
      <c r="N84" s="1175"/>
      <c r="O84" s="19"/>
    </row>
    <row r="85" spans="1:16" s="12" customFormat="1">
      <c r="A85" s="3"/>
      <c r="B85" s="1194" t="str">
        <f>"Tổng số SV có điểm Trung bình từ 5,5 đ đến &lt;7 đ"</f>
        <v>Tổng số SV có điểm Trung bình từ 5,5 đ đến &lt;7 đ</v>
      </c>
      <c r="C85" s="1194"/>
      <c r="D85" s="1194"/>
      <c r="E85" s="1194"/>
      <c r="F85" s="367" t="str">
        <f>": "&amp;COUNTIF($O$11:$O$80,"T.Bình")&amp;" SV"</f>
        <v>: 0 SV</v>
      </c>
      <c r="H85" s="1192" t="str">
        <f>IF(B11="","","("&amp;ROUND(COUNTIF($O$11:$O$80,"TB")*100/MAX($A$11:$A$80),2)&amp;"%" &amp;")")</f>
        <v/>
      </c>
      <c r="I85" s="1192"/>
      <c r="J85" s="1192"/>
      <c r="K85" s="1175"/>
      <c r="L85" s="1175"/>
      <c r="M85" s="1175"/>
      <c r="N85" s="1175"/>
      <c r="O85" s="19"/>
    </row>
    <row r="86" spans="1:16" s="12" customFormat="1" ht="12.75" customHeight="1">
      <c r="A86" s="3"/>
      <c r="B86" s="1194" t="str">
        <f>"Tổng số SV có điểm Trung bình yếu từ 4 đ đến &lt;5,5 đ"</f>
        <v>Tổng số SV có điểm Trung bình yếu từ 4 đ đến &lt;5,5 đ</v>
      </c>
      <c r="C86" s="1194"/>
      <c r="D86" s="1194"/>
      <c r="E86" s="1194"/>
      <c r="F86" s="367" t="str">
        <f>": "&amp;COUNTIF($O$11:$O$80,"TB Yếu")&amp;" SV"</f>
        <v>: 0 SV</v>
      </c>
      <c r="H86" s="1192" t="str">
        <f>IF(B11="","","("&amp;ROUND(COUNTIF($O$11:$O$80,"TBY")*100/MAX($A$11:$A$80),2)&amp;"%" &amp;")")</f>
        <v/>
      </c>
      <c r="I86" s="1192"/>
      <c r="J86" s="1192"/>
      <c r="K86" s="1174" t="str">
        <f>IF(B11="","","Tổng số SV có điểm &lt; 4 đ : "&amp;COUNTIF(N11:N80,"&lt;4")&amp;" SV"&amp;" ("&amp;ROUND(COUNTIF(N11:N80,"&lt;4")*100/MAX($A$11:$A$80),2)&amp;"%" &amp;")")</f>
        <v/>
      </c>
      <c r="L86" s="1174"/>
      <c r="M86" s="1174"/>
      <c r="N86" s="1174"/>
      <c r="O86" s="47"/>
    </row>
    <row r="87" spans="1:16" s="12" customFormat="1">
      <c r="A87" s="3"/>
      <c r="B87" s="1194" t="str">
        <f>"Tổng số SV có điểm kém &lt;4 đ"</f>
        <v>Tổng số SV có điểm kém &lt;4 đ</v>
      </c>
      <c r="C87" s="1194"/>
      <c r="D87" s="1194"/>
      <c r="E87" s="1194"/>
      <c r="F87" s="367" t="str">
        <f>": "&amp;COUNTIF($O$11:$O$80,"Kém")&amp;" SV"</f>
        <v>: 0 SV</v>
      </c>
      <c r="H87" s="1192" t="str">
        <f>IF(B11="","","("&amp;ROUND(COUNTIF($O$11:$O$80,"Kém")*100/MAX($A$11:$A$80),2)&amp;"%"&amp;")")</f>
        <v/>
      </c>
      <c r="I87" s="1192"/>
      <c r="J87" s="1192"/>
      <c r="K87" s="1174"/>
      <c r="L87" s="1174"/>
      <c r="M87" s="1174"/>
      <c r="N87" s="1174"/>
      <c r="O87" s="47"/>
    </row>
    <row r="88" spans="1:16" s="12" customFormat="1" ht="12.75" customHeight="1">
      <c r="A88" s="3"/>
      <c r="B88" s="1194" t="str">
        <f>"Tổng số SV không xếp loại vì chưa đủ điều kiện"</f>
        <v>Tổng số SV không xếp loại vì chưa đủ điều kiện</v>
      </c>
      <c r="C88" s="1194"/>
      <c r="D88" s="1194"/>
      <c r="E88" s="1194"/>
      <c r="F88" s="367" t="str">
        <f>": "&amp;COUNTIF($O$11:$O$80,"KXL")&amp;" SV"</f>
        <v>: 0 SV</v>
      </c>
      <c r="H88" s="1192" t="str">
        <f>IF(B11="","","("&amp;ROUND(COUNTIF($O$11:$O$80,"KXL")*100/MAX($A$11:$A$80),2)&amp;"%"&amp;")")</f>
        <v/>
      </c>
      <c r="I88" s="1192"/>
      <c r="J88" s="1192"/>
      <c r="K88" s="1174"/>
      <c r="L88" s="1174"/>
      <c r="M88" s="1174"/>
      <c r="N88" s="1174"/>
      <c r="O88" s="47"/>
    </row>
    <row r="89" spans="1:16" ht="15.75">
      <c r="B89" s="20"/>
      <c r="C89" s="20"/>
      <c r="D89" s="20"/>
      <c r="E89" s="20"/>
      <c r="F89" s="20"/>
      <c r="G89" s="20"/>
      <c r="H89" s="20"/>
      <c r="I89" s="20"/>
      <c r="J89" s="20"/>
      <c r="K89" s="20"/>
      <c r="L89" s="20"/>
      <c r="M89" s="20"/>
      <c r="N89" s="20"/>
    </row>
    <row r="90" spans="1:16" ht="15.75" customHeight="1">
      <c r="A90" s="1189" t="s">
        <v>195</v>
      </c>
      <c r="B90" s="1189"/>
      <c r="C90" s="1189"/>
      <c r="E90" s="65" t="s">
        <v>1636</v>
      </c>
      <c r="F90" s="65"/>
      <c r="G90" s="65"/>
      <c r="H90" s="40"/>
      <c r="I90" s="40"/>
      <c r="J90" s="468" t="s">
        <v>266</v>
      </c>
      <c r="K90" s="65"/>
      <c r="L90" s="65"/>
      <c r="M90" s="65"/>
      <c r="N90" s="65"/>
      <c r="O90" s="65"/>
    </row>
  </sheetData>
  <sheetProtection sheet="1" formatCells="0" formatColumns="0" formatRows="0" autoFilter="0"/>
  <dataConsolidate/>
  <mergeCells count="44">
    <mergeCell ref="H86:J86"/>
    <mergeCell ref="H87:J87"/>
    <mergeCell ref="H88:J88"/>
    <mergeCell ref="A81:M81"/>
    <mergeCell ref="B82:E82"/>
    <mergeCell ref="B85:E85"/>
    <mergeCell ref="B83:E83"/>
    <mergeCell ref="B84:E84"/>
    <mergeCell ref="B86:E86"/>
    <mergeCell ref="K86:N88"/>
    <mergeCell ref="H83:J83"/>
    <mergeCell ref="H84:J84"/>
    <mergeCell ref="H85:J85"/>
    <mergeCell ref="B87:E87"/>
    <mergeCell ref="B88:E88"/>
    <mergeCell ref="J7:L7"/>
    <mergeCell ref="H7:I7"/>
    <mergeCell ref="K83:N85"/>
    <mergeCell ref="M8:M9"/>
    <mergeCell ref="A4:N4"/>
    <mergeCell ref="D7:E7"/>
    <mergeCell ref="A1:F1"/>
    <mergeCell ref="A3:F3"/>
    <mergeCell ref="A5:L5"/>
    <mergeCell ref="G6:H6"/>
    <mergeCell ref="C6:F6"/>
    <mergeCell ref="L6:M6"/>
    <mergeCell ref="Q8:Q10"/>
    <mergeCell ref="F10:K10"/>
    <mergeCell ref="H8:H9"/>
    <mergeCell ref="I8:I9"/>
    <mergeCell ref="J8:J9"/>
    <mergeCell ref="N8:N10"/>
    <mergeCell ref="O8:O10"/>
    <mergeCell ref="P8:P9"/>
    <mergeCell ref="K8:K9"/>
    <mergeCell ref="L8:L9"/>
    <mergeCell ref="A90:C90"/>
    <mergeCell ref="G8:G9"/>
    <mergeCell ref="A8:A10"/>
    <mergeCell ref="B8:B10"/>
    <mergeCell ref="C8:D10"/>
    <mergeCell ref="E8:E10"/>
    <mergeCell ref="F8:F9"/>
  </mergeCells>
  <phoneticPr fontId="11" type="noConversion"/>
  <conditionalFormatting sqref="N11:N80">
    <cfRule type="cellIs" dxfId="11" priority="1" stopIfTrue="1" operator="lessThan">
      <formula>4</formula>
    </cfRule>
  </conditionalFormatting>
  <dataValidations count="2">
    <dataValidation type="decimal" allowBlank="1" showInputMessage="1" showErrorMessage="1" errorTitle="Nhap sai" error="Hãy nhập lại&#10;0 ≤ Điểm ≤ 10" sqref="M11:M80">
      <formula1>0</formula1>
      <formula2>10</formula2>
    </dataValidation>
    <dataValidation type="whole" allowBlank="1" showInputMessage="1" showErrorMessage="1" errorTitle="Nhap sai" error="Hãy nhập lại&#10;0 ≤ Điểm ≤ 10" sqref="F11:L80">
      <formula1>0</formula1>
      <formula2>10</formula2>
    </dataValidation>
  </dataValidations>
  <printOptions horizontalCentered="1"/>
  <pageMargins left="0.5" right="0" top="0.25" bottom="0.25" header="0.25" footer="0.25"/>
  <pageSetup paperSize="9" scale="90" orientation="portrait" horizontalDpi="1200" verticalDpi="1200" r:id="rId1"/>
  <headerFooter alignWithMargins="0"/>
</worksheet>
</file>

<file path=xl/worksheets/sheet16.xml><?xml version="1.0" encoding="utf-8"?>
<worksheet xmlns="http://schemas.openxmlformats.org/spreadsheetml/2006/main" xmlns:r="http://schemas.openxmlformats.org/officeDocument/2006/relationships">
  <dimension ref="A1:P91"/>
  <sheetViews>
    <sheetView topLeftCell="A49" workbookViewId="0">
      <selection activeCell="R66" sqref="R66"/>
    </sheetView>
  </sheetViews>
  <sheetFormatPr defaultRowHeight="15.75"/>
  <cols>
    <col min="1" max="1" width="4.28515625" style="361" customWidth="1"/>
    <col min="2" max="2" width="13.7109375" style="361" customWidth="1"/>
    <col min="3" max="3" width="22.7109375" style="361" customWidth="1"/>
    <col min="4" max="4" width="8.7109375" style="361" customWidth="1"/>
    <col min="5" max="9" width="6.85546875" style="361" customWidth="1"/>
    <col min="10" max="10" width="5.7109375" style="361" customWidth="1"/>
    <col min="11" max="11" width="5.42578125" style="361" customWidth="1"/>
    <col min="12" max="12" width="6" style="361" bestFit="1" customWidth="1"/>
    <col min="13" max="13" width="8.28515625" style="361" hidden="1" customWidth="1"/>
    <col min="14" max="14" width="4.5703125" style="361" customWidth="1"/>
    <col min="15" max="15" width="6" style="363" bestFit="1" customWidth="1"/>
    <col min="16" max="16384" width="9.140625" style="359"/>
  </cols>
  <sheetData>
    <row r="1" spans="1:15" s="411" customFormat="1">
      <c r="A1" s="1163" t="s">
        <v>1634</v>
      </c>
      <c r="B1" s="1163"/>
      <c r="C1" s="1163"/>
      <c r="D1" s="1163"/>
      <c r="E1" s="1163"/>
      <c r="F1" s="1163"/>
      <c r="G1" s="443" t="s">
        <v>159</v>
      </c>
      <c r="I1" s="431"/>
      <c r="J1" s="422"/>
      <c r="K1" s="422"/>
      <c r="L1" s="422"/>
      <c r="M1" s="422"/>
      <c r="N1" s="422"/>
      <c r="O1" s="422"/>
    </row>
    <row r="2" spans="1:15" s="411" customFormat="1">
      <c r="A2" s="433" t="s">
        <v>1635</v>
      </c>
      <c r="B2" s="433"/>
      <c r="C2" s="433"/>
      <c r="D2" s="433"/>
      <c r="E2" s="433"/>
      <c r="H2" s="459" t="s">
        <v>258</v>
      </c>
      <c r="I2" s="431"/>
      <c r="J2" s="422"/>
      <c r="K2" s="422"/>
      <c r="L2" s="422"/>
      <c r="M2" s="422"/>
      <c r="N2" s="422"/>
      <c r="O2" s="422"/>
    </row>
    <row r="3" spans="1:15" s="411" customFormat="1" ht="19.5" customHeight="1">
      <c r="A3" s="1164" t="s">
        <v>259</v>
      </c>
      <c r="B3" s="1164"/>
      <c r="C3" s="1164"/>
      <c r="D3" s="1164"/>
      <c r="E3" s="1164"/>
      <c r="F3" s="1164"/>
      <c r="I3" s="478" t="s">
        <v>259</v>
      </c>
      <c r="J3" s="422"/>
      <c r="K3" s="422"/>
      <c r="L3" s="422"/>
      <c r="M3" s="422"/>
      <c r="N3" s="422"/>
      <c r="O3" s="422"/>
    </row>
    <row r="4" spans="1:15" s="471" customFormat="1" ht="21" customHeight="1">
      <c r="A4" s="1205" t="s">
        <v>1622</v>
      </c>
      <c r="B4" s="1205"/>
      <c r="C4" s="1205"/>
      <c r="D4" s="1205"/>
      <c r="E4" s="1205"/>
      <c r="F4" s="1205"/>
      <c r="G4" s="1205"/>
      <c r="H4" s="1205"/>
      <c r="I4" s="1205"/>
      <c r="J4" s="1205"/>
      <c r="K4" s="1205"/>
      <c r="L4" s="1205"/>
      <c r="M4" s="1205"/>
      <c r="N4" s="1205"/>
      <c r="O4" s="1205"/>
    </row>
    <row r="5" spans="1:15" s="471" customFormat="1" ht="9" customHeight="1">
      <c r="A5" s="470"/>
      <c r="B5" s="470"/>
      <c r="C5" s="470"/>
      <c r="D5" s="470"/>
      <c r="E5" s="470"/>
      <c r="F5" s="470"/>
      <c r="G5" s="470"/>
      <c r="H5" s="470"/>
      <c r="I5" s="470"/>
      <c r="J5" s="470"/>
      <c r="K5" s="470"/>
      <c r="L5" s="470"/>
      <c r="M5" s="470"/>
      <c r="N5" s="470"/>
      <c r="O5" s="470"/>
    </row>
    <row r="6" spans="1:15" s="471" customFormat="1" ht="18" customHeight="1">
      <c r="A6" s="1199" t="s">
        <v>261</v>
      </c>
      <c r="B6" s="1199"/>
      <c r="C6" s="1168" t="str">
        <f>IF($L$6="","",IF(VLOOKUP($L$6,'LOP-MON'!$B$2:$M$43,9,FALSE)=0,"",VLOOKUP($L$6,'LOP-MON'!$B$2:$M$43,9,FALSE)))</f>
        <v xml:space="preserve">Đồ án Mạng cung cấp điện </v>
      </c>
      <c r="D6" s="1168"/>
      <c r="E6" s="1168"/>
      <c r="F6" s="1168"/>
      <c r="G6" s="1168"/>
      <c r="H6" s="1206" t="s">
        <v>1623</v>
      </c>
      <c r="I6" s="1206"/>
      <c r="J6" s="479">
        <f>IF($L$6="","",IF(VLOOKUP(CONCATENATE("TC",MID(L6,1,4),MID(L6,6,3)),'LOP-MON'!$B$2:$M$43,9,FALSE)=0,"",VLOOKUP(CONCATENATE("TC",MID(L6,1,4),MID(L6,6,3)),'LOP-MON'!$B$2:$M$43,9,FALSE)))</f>
        <v>1</v>
      </c>
      <c r="K6" s="360" t="s">
        <v>1624</v>
      </c>
      <c r="L6" s="1168" t="str">
        <f>HKII!$D$3</f>
        <v>13CĐ-Đ1</v>
      </c>
      <c r="M6" s="1168"/>
      <c r="N6" s="1168"/>
      <c r="O6" s="1168"/>
    </row>
    <row r="7" spans="1:15" s="471" customFormat="1" ht="18" customHeight="1">
      <c r="A7" s="472"/>
      <c r="B7" s="473"/>
      <c r="C7" s="474" t="s">
        <v>1625</v>
      </c>
      <c r="D7" s="453" t="s">
        <v>182</v>
      </c>
      <c r="E7" s="473"/>
      <c r="F7" s="1201" t="s">
        <v>1626</v>
      </c>
      <c r="G7" s="1201"/>
      <c r="H7" s="1201"/>
      <c r="I7" s="1201"/>
      <c r="J7" s="1201"/>
      <c r="K7" s="1201"/>
      <c r="L7" s="473"/>
      <c r="M7" s="360"/>
      <c r="N7" s="472"/>
      <c r="O7" s="475"/>
    </row>
    <row r="8" spans="1:15" s="471" customFormat="1" ht="13.5" customHeight="1">
      <c r="A8" s="1198" t="s">
        <v>264</v>
      </c>
      <c r="B8" s="1198" t="s">
        <v>193</v>
      </c>
      <c r="C8" s="1198" t="s">
        <v>194</v>
      </c>
      <c r="D8" s="1198"/>
      <c r="E8" s="1198" t="s">
        <v>1627</v>
      </c>
      <c r="F8" s="1198"/>
      <c r="G8" s="1198"/>
      <c r="H8" s="1198"/>
      <c r="I8" s="1198"/>
      <c r="J8" s="1198"/>
      <c r="K8" s="1198"/>
      <c r="L8" s="1198" t="s">
        <v>269</v>
      </c>
      <c r="M8" s="1197" t="s">
        <v>2745</v>
      </c>
      <c r="N8" s="1198" t="s">
        <v>255</v>
      </c>
      <c r="O8" s="1198"/>
    </row>
    <row r="9" spans="1:15" s="471" customFormat="1" ht="13.5" customHeight="1">
      <c r="A9" s="1198"/>
      <c r="B9" s="1198"/>
      <c r="C9" s="1198"/>
      <c r="D9" s="1198"/>
      <c r="E9" s="1198"/>
      <c r="F9" s="1198"/>
      <c r="G9" s="1198"/>
      <c r="H9" s="1198"/>
      <c r="I9" s="1198"/>
      <c r="J9" s="1198"/>
      <c r="K9" s="1198"/>
      <c r="L9" s="1198"/>
      <c r="M9" s="1197"/>
      <c r="N9" s="1198"/>
      <c r="O9" s="1198"/>
    </row>
    <row r="10" spans="1:15" s="471" customFormat="1" ht="13.5" customHeight="1">
      <c r="A10" s="1198"/>
      <c r="B10" s="1198"/>
      <c r="C10" s="1198"/>
      <c r="D10" s="1198"/>
      <c r="E10" s="1198"/>
      <c r="F10" s="1198"/>
      <c r="G10" s="1198"/>
      <c r="H10" s="1198"/>
      <c r="I10" s="1198"/>
      <c r="J10" s="1198"/>
      <c r="K10" s="1198"/>
      <c r="L10" s="1198"/>
      <c r="M10" s="1197"/>
      <c r="N10" s="1198"/>
      <c r="O10" s="1198"/>
    </row>
    <row r="11" spans="1:15" s="471" customFormat="1" ht="18" customHeight="1">
      <c r="A11" s="364">
        <f>IF(OR($C$6="",$J$6="",$L$6=""),"",IF($B11="","",SUBTOTAL(3,$B$11:B11)))</f>
        <v>1</v>
      </c>
      <c r="B11" s="364" t="str">
        <f>IF(OR($C$6="",$J$6="",$L$6=""),"",IF(HKII!$B11="","",HKII!$B11))</f>
        <v>13D301Đ001</v>
      </c>
      <c r="C11" s="365" t="str">
        <f>IF(OR($C$6="",$J$6="",$L$6=""),"",IF(HKII!$C11="","",HKII!$C11))</f>
        <v>Lương Hoàng Thuận</v>
      </c>
      <c r="D11" s="366" t="str">
        <f>IF(OR($C$6="",$J$6="",$L$6=""),"",IF(HKII!$D11="","",HKII!$D11))</f>
        <v>An</v>
      </c>
      <c r="E11" s="1200" t="s">
        <v>2763</v>
      </c>
      <c r="F11" s="1200"/>
      <c r="G11" s="1200"/>
      <c r="H11" s="1200"/>
      <c r="I11" s="1200"/>
      <c r="J11" s="1200"/>
      <c r="K11" s="1200"/>
      <c r="L11" s="795">
        <v>4</v>
      </c>
      <c r="M11" s="477" t="str">
        <f>IF($B11="","",IF($L11="","KXL",IF($L11&lt;4,"Kém",IF($L11&lt;5.5,"TB Yếu",IF($L11&lt;7,"T.Bình",IF($L11&lt;8.5,"Khá","Giỏi"))))))</f>
        <v>TB Yếu</v>
      </c>
      <c r="N11" s="1196" t="s">
        <v>1263</v>
      </c>
      <c r="O11" s="1196"/>
    </row>
    <row r="12" spans="1:15" s="471" customFormat="1" ht="18" customHeight="1">
      <c r="A12" s="364">
        <f>IF(OR($C$6="",$J$6="",$L$6=""),"",IF($B12="","",SUBTOTAL(3,$B$11:B12)))</f>
        <v>2</v>
      </c>
      <c r="B12" s="364" t="str">
        <f>IF(OR($C$6="",$J$6="",$L$6=""),"",IF(HKII!$B12="","",HKII!$B12))</f>
        <v>13D301Đ004</v>
      </c>
      <c r="C12" s="365" t="str">
        <f>IF(OR($C$6="",$J$6="",$L$6=""),"",IF(HKII!$C12="","",HKII!$C12))</f>
        <v>Đặng Thế</v>
      </c>
      <c r="D12" s="366" t="str">
        <f>IF(OR($C$6="",$J$6="",$L$6=""),"",IF(HKII!$D12="","",HKII!$D12))</f>
        <v>Anh</v>
      </c>
      <c r="E12" s="1200" t="s">
        <v>2764</v>
      </c>
      <c r="F12" s="1200"/>
      <c r="G12" s="1200"/>
      <c r="H12" s="1200"/>
      <c r="I12" s="1200"/>
      <c r="J12" s="1200"/>
      <c r="K12" s="1200"/>
      <c r="L12" s="795">
        <v>0</v>
      </c>
      <c r="M12" s="477" t="str">
        <f t="shared" ref="M12:M75" si="0">IF($B12="","",IF($L12="","KXL",IF($L12&lt;4,"Kém",IF($L12&lt;5.5,"TB Yếu",IF($L12&lt;7,"T.Bình",IF($L12&lt;8.5,"Khá","Giỏi"))))))</f>
        <v>Kém</v>
      </c>
      <c r="N12" s="1196" t="s">
        <v>1263</v>
      </c>
      <c r="O12" s="1196"/>
    </row>
    <row r="13" spans="1:15" s="471" customFormat="1" ht="18" customHeight="1">
      <c r="A13" s="364">
        <f>IF(OR($C$6="",$J$6="",$L$6=""),"",IF($B13="","",SUBTOTAL(3,$B$11:B13)))</f>
        <v>3</v>
      </c>
      <c r="B13" s="364" t="str">
        <f>IF(OR($C$6="",$J$6="",$L$6=""),"",IF(HKII!$B13="","",HKII!$B13))</f>
        <v>13D301Đ149</v>
      </c>
      <c r="C13" s="365" t="str">
        <f>IF(OR($C$6="",$J$6="",$L$6=""),"",IF(HKII!$C13="","",HKII!$C13))</f>
        <v>Đỗ Huỳnh</v>
      </c>
      <c r="D13" s="366" t="str">
        <f>IF(OR($C$6="",$J$6="",$L$6=""),"",IF(HKII!$D13="","",HKII!$D13))</f>
        <v>Bảo</v>
      </c>
      <c r="E13" s="1200" t="s">
        <v>2765</v>
      </c>
      <c r="F13" s="1200"/>
      <c r="G13" s="1200"/>
      <c r="H13" s="1200"/>
      <c r="I13" s="1200"/>
      <c r="J13" s="1200"/>
      <c r="K13" s="1200"/>
      <c r="L13" s="795">
        <v>4</v>
      </c>
      <c r="M13" s="477" t="str">
        <f t="shared" si="0"/>
        <v>TB Yếu</v>
      </c>
      <c r="N13" s="1196" t="s">
        <v>1263</v>
      </c>
      <c r="O13" s="1196"/>
    </row>
    <row r="14" spans="1:15" s="471" customFormat="1" ht="18" customHeight="1">
      <c r="A14" s="364">
        <f>IF(OR($C$6="",$J$6="",$L$6=""),"",IF($B14="","",SUBTOTAL(3,$B$11:B14)))</f>
        <v>4</v>
      </c>
      <c r="B14" s="364" t="str">
        <f>IF(OR($C$6="",$J$6="",$L$6=""),"",IF(HKII!$B14="","",HKII!$B14))</f>
        <v>13D301Đ008</v>
      </c>
      <c r="C14" s="365" t="str">
        <f>IF(OR($C$6="",$J$6="",$L$6=""),"",IF(HKII!$C14="","",HKII!$C14))</f>
        <v>Trương Vũ</v>
      </c>
      <c r="D14" s="366" t="str">
        <f>IF(OR($C$6="",$J$6="",$L$6=""),"",IF(HKII!$D14="","",HKII!$D14))</f>
        <v>Bảo</v>
      </c>
      <c r="E14" s="1204" t="s">
        <v>2766</v>
      </c>
      <c r="F14" s="1204"/>
      <c r="G14" s="1204"/>
      <c r="H14" s="1204"/>
      <c r="I14" s="1204"/>
      <c r="J14" s="1204"/>
      <c r="K14" s="1204"/>
      <c r="L14" s="795">
        <v>4</v>
      </c>
      <c r="M14" s="477" t="str">
        <f t="shared" si="0"/>
        <v>TB Yếu</v>
      </c>
      <c r="N14" s="1196" t="s">
        <v>1263</v>
      </c>
      <c r="O14" s="1196"/>
    </row>
    <row r="15" spans="1:15" s="471" customFormat="1" ht="18" customHeight="1">
      <c r="A15" s="364">
        <f>IF(OR($C$6="",$J$6="",$L$6=""),"",IF($B15="","",SUBTOTAL(3,$B$11:B15)))</f>
        <v>5</v>
      </c>
      <c r="B15" s="364" t="str">
        <f>IF(OR($C$6="",$J$6="",$L$6=""),"",IF(HKII!$B15="","",HKII!$B15))</f>
        <v>13D301Đ009</v>
      </c>
      <c r="C15" s="365" t="str">
        <f>IF(OR($C$6="",$J$6="",$L$6=""),"",IF(HKII!$C15="","",HKII!$C15))</f>
        <v>Võ Thành</v>
      </c>
      <c r="D15" s="366" t="str">
        <f>IF(OR($C$6="",$J$6="",$L$6=""),"",IF(HKII!$D15="","",HKII!$D15))</f>
        <v>Bảo</v>
      </c>
      <c r="E15" s="1200" t="s">
        <v>2767</v>
      </c>
      <c r="F15" s="1200"/>
      <c r="G15" s="1200"/>
      <c r="H15" s="1200"/>
      <c r="I15" s="1200"/>
      <c r="J15" s="1200"/>
      <c r="K15" s="1200"/>
      <c r="L15" s="795">
        <v>4</v>
      </c>
      <c r="M15" s="477" t="str">
        <f t="shared" si="0"/>
        <v>TB Yếu</v>
      </c>
      <c r="N15" s="1196"/>
      <c r="O15" s="1196"/>
    </row>
    <row r="16" spans="1:15" s="471" customFormat="1" ht="18" customHeight="1">
      <c r="A16" s="364">
        <f>IF(OR($C$6="",$J$6="",$L$6=""),"",IF($B16="","",SUBTOTAL(3,$B$11:B16)))</f>
        <v>6</v>
      </c>
      <c r="B16" s="364" t="str">
        <f>IF(OR($C$6="",$J$6="",$L$6=""),"",IF(HKII!$B16="","",HKII!$B16))</f>
        <v>13D301Đ013</v>
      </c>
      <c r="C16" s="365" t="str">
        <f>IF(OR($C$6="",$J$6="",$L$6=""),"",IF(HKII!$C16="","",HKII!$C16))</f>
        <v>Nguyễn Chí</v>
      </c>
      <c r="D16" s="366" t="str">
        <f>IF(OR($C$6="",$J$6="",$L$6=""),"",IF(HKII!$D16="","",HKII!$D16))</f>
        <v>Bình</v>
      </c>
      <c r="E16" s="1200" t="s">
        <v>2768</v>
      </c>
      <c r="F16" s="1200"/>
      <c r="G16" s="1200"/>
      <c r="H16" s="1200"/>
      <c r="I16" s="1200"/>
      <c r="J16" s="1200"/>
      <c r="K16" s="1200"/>
      <c r="L16" s="795">
        <v>2</v>
      </c>
      <c r="M16" s="477" t="str">
        <f t="shared" si="0"/>
        <v>Kém</v>
      </c>
      <c r="N16" s="1196" t="s">
        <v>1263</v>
      </c>
      <c r="O16" s="1196"/>
    </row>
    <row r="17" spans="1:15" s="471" customFormat="1" ht="18" customHeight="1">
      <c r="A17" s="364">
        <f>IF(OR($C$6="",$J$6="",$L$6=""),"",IF($B17="","",SUBTOTAL(3,$B$11:B17)))</f>
        <v>7</v>
      </c>
      <c r="B17" s="364" t="str">
        <f>IF(OR($C$6="",$J$6="",$L$6=""),"",IF(HKII!$B17="","",HKII!$B17))</f>
        <v>13D301Đ016</v>
      </c>
      <c r="C17" s="365" t="str">
        <f>IF(OR($C$6="",$J$6="",$L$6=""),"",IF(HKII!$C17="","",HKII!$C17))</f>
        <v>Vũ Văn</v>
      </c>
      <c r="D17" s="366" t="str">
        <f>IF(OR($C$6="",$J$6="",$L$6=""),"",IF(HKII!$D17="","",HKII!$D17))</f>
        <v>Chiến</v>
      </c>
      <c r="E17" s="1200" t="s">
        <v>2764</v>
      </c>
      <c r="F17" s="1200"/>
      <c r="G17" s="1200"/>
      <c r="H17" s="1200"/>
      <c r="I17" s="1200"/>
      <c r="J17" s="1200"/>
      <c r="K17" s="1200"/>
      <c r="L17" s="795">
        <v>0</v>
      </c>
      <c r="M17" s="477" t="str">
        <f t="shared" si="0"/>
        <v>Kém</v>
      </c>
      <c r="N17" s="1196" t="s">
        <v>1263</v>
      </c>
      <c r="O17" s="1196"/>
    </row>
    <row r="18" spans="1:15" s="471" customFormat="1" ht="18" customHeight="1">
      <c r="A18" s="364">
        <f>IF(OR($C$6="",$J$6="",$L$6=""),"",IF($B18="","",SUBTOTAL(3,$B$11:B18)))</f>
        <v>8</v>
      </c>
      <c r="B18" s="364" t="str">
        <f>IF(OR($C$6="",$J$6="",$L$6=""),"",IF(HKII!$B18="","",HKII!$B18))</f>
        <v>13D301Đ193</v>
      </c>
      <c r="C18" s="365" t="str">
        <f>IF(OR($C$6="",$J$6="",$L$6=""),"",IF(HKII!$C18="","",HKII!$C18))</f>
        <v>Phạm Công</v>
      </c>
      <c r="D18" s="366" t="str">
        <f>IF(OR($C$6="",$J$6="",$L$6=""),"",IF(HKII!$D18="","",HKII!$D18))</f>
        <v>Chính</v>
      </c>
      <c r="E18" s="1200" t="s">
        <v>2764</v>
      </c>
      <c r="F18" s="1200"/>
      <c r="G18" s="1200"/>
      <c r="H18" s="1200"/>
      <c r="I18" s="1200"/>
      <c r="J18" s="1200"/>
      <c r="K18" s="1200"/>
      <c r="L18" s="795">
        <v>0</v>
      </c>
      <c r="M18" s="477" t="str">
        <f t="shared" si="0"/>
        <v>Kém</v>
      </c>
      <c r="N18" s="1196" t="s">
        <v>1263</v>
      </c>
      <c r="O18" s="1196"/>
    </row>
    <row r="19" spans="1:15" s="471" customFormat="1" ht="18" customHeight="1">
      <c r="A19" s="364">
        <f>IF(OR($C$6="",$J$6="",$L$6=""),"",IF($B19="","",SUBTOTAL(3,$B$11:B19)))</f>
        <v>9</v>
      </c>
      <c r="B19" s="364" t="str">
        <f>IF(OR($C$6="",$J$6="",$L$6=""),"",IF(HKII!$B19="","",HKII!$B19))</f>
        <v>13D301Đ017</v>
      </c>
      <c r="C19" s="365" t="str">
        <f>IF(OR($C$6="",$J$6="",$L$6=""),"",IF(HKII!$C19="","",HKII!$C19))</f>
        <v>Trần Văn</v>
      </c>
      <c r="D19" s="366" t="str">
        <f>IF(OR($C$6="",$J$6="",$L$6=""),"",IF(HKII!$D19="","",HKII!$D19))</f>
        <v>Chinh</v>
      </c>
      <c r="E19" s="1200" t="s">
        <v>2768</v>
      </c>
      <c r="F19" s="1200"/>
      <c r="G19" s="1200"/>
      <c r="H19" s="1200"/>
      <c r="I19" s="1200"/>
      <c r="J19" s="1200"/>
      <c r="K19" s="1200"/>
      <c r="L19" s="795">
        <v>5.5</v>
      </c>
      <c r="M19" s="477" t="str">
        <f t="shared" si="0"/>
        <v>T.Bình</v>
      </c>
      <c r="N19" s="1196" t="s">
        <v>1263</v>
      </c>
      <c r="O19" s="1196"/>
    </row>
    <row r="20" spans="1:15" s="471" customFormat="1" ht="18" customHeight="1">
      <c r="A20" s="364">
        <f>IF(OR($C$6="",$J$6="",$L$6=""),"",IF($B20="","",SUBTOTAL(3,$B$11:B20)))</f>
        <v>10</v>
      </c>
      <c r="B20" s="364" t="str">
        <f>IF(OR($C$6="",$J$6="",$L$6=""),"",IF(HKII!$B20="","",HKII!$B20))</f>
        <v>13D301Đ020</v>
      </c>
      <c r="C20" s="365" t="str">
        <f>IF(OR($C$6="",$J$6="",$L$6=""),"",IF(HKII!$C20="","",HKII!$C20))</f>
        <v>Trịnh Lê</v>
      </c>
      <c r="D20" s="366" t="str">
        <f>IF(OR($C$6="",$J$6="",$L$6=""),"",IF(HKII!$D20="","",HKII!$D20))</f>
        <v>Cung</v>
      </c>
      <c r="E20" s="1200" t="s">
        <v>2764</v>
      </c>
      <c r="F20" s="1200"/>
      <c r="G20" s="1200"/>
      <c r="H20" s="1200"/>
      <c r="I20" s="1200"/>
      <c r="J20" s="1200"/>
      <c r="K20" s="1200"/>
      <c r="L20" s="795">
        <v>0</v>
      </c>
      <c r="M20" s="477" t="str">
        <f t="shared" si="0"/>
        <v>Kém</v>
      </c>
      <c r="N20" s="1196" t="s">
        <v>1263</v>
      </c>
      <c r="O20" s="1196"/>
    </row>
    <row r="21" spans="1:15" s="471" customFormat="1" ht="18" customHeight="1">
      <c r="A21" s="364">
        <f>IF(OR($C$6="",$J$6="",$L$6=""),"",IF($B21="","",SUBTOTAL(3,$B$11:B21)))</f>
        <v>11</v>
      </c>
      <c r="B21" s="364" t="str">
        <f>IF(OR($C$6="",$J$6="",$L$6=""),"",IF(HKII!$B21="","",HKII!$B21))</f>
        <v>13D301Đ021</v>
      </c>
      <c r="C21" s="365" t="str">
        <f>IF(OR($C$6="",$J$6="",$L$6=""),"",IF(HKII!$C21="","",HKII!$C21))</f>
        <v>Nguyễn Chí</v>
      </c>
      <c r="D21" s="366" t="str">
        <f>IF(OR($C$6="",$J$6="",$L$6=""),"",IF(HKII!$D21="","",HKII!$D21))</f>
        <v>Cường</v>
      </c>
      <c r="E21" s="1200" t="s">
        <v>2763</v>
      </c>
      <c r="F21" s="1200"/>
      <c r="G21" s="1200"/>
      <c r="H21" s="1200"/>
      <c r="I21" s="1200"/>
      <c r="J21" s="1200"/>
      <c r="K21" s="1200"/>
      <c r="L21" s="795">
        <v>2</v>
      </c>
      <c r="M21" s="477" t="str">
        <f t="shared" si="0"/>
        <v>Kém</v>
      </c>
      <c r="N21" s="1196" t="s">
        <v>1263</v>
      </c>
      <c r="O21" s="1196"/>
    </row>
    <row r="22" spans="1:15" s="471" customFormat="1" ht="18" customHeight="1">
      <c r="A22" s="364">
        <f>IF(OR($C$6="",$J$6="",$L$6=""),"",IF($B22="","",SUBTOTAL(3,$B$11:B22)))</f>
        <v>12</v>
      </c>
      <c r="B22" s="364" t="str">
        <f>IF(OR($C$6="",$J$6="",$L$6=""),"",IF(HKII!$B22="","",HKII!$B22))</f>
        <v>13D301Đ024</v>
      </c>
      <c r="C22" s="365" t="str">
        <f>IF(OR($C$6="",$J$6="",$L$6=""),"",IF(HKII!$C22="","",HKII!$C22))</f>
        <v xml:space="preserve">Trương Công </v>
      </c>
      <c r="D22" s="366" t="str">
        <f>IF(OR($C$6="",$J$6="",$L$6=""),"",IF(HKII!$D22="","",HKII!$D22))</f>
        <v>Duẩn</v>
      </c>
      <c r="E22" s="1200" t="s">
        <v>2769</v>
      </c>
      <c r="F22" s="1200"/>
      <c r="G22" s="1200"/>
      <c r="H22" s="1200"/>
      <c r="I22" s="1200"/>
      <c r="J22" s="1200"/>
      <c r="K22" s="1200"/>
      <c r="L22" s="795">
        <v>6</v>
      </c>
      <c r="M22" s="477" t="str">
        <f t="shared" si="0"/>
        <v>T.Bình</v>
      </c>
      <c r="N22" s="1196" t="s">
        <v>1263</v>
      </c>
      <c r="O22" s="1196"/>
    </row>
    <row r="23" spans="1:15" s="471" customFormat="1" ht="18" customHeight="1">
      <c r="A23" s="364">
        <f>IF(OR($C$6="",$J$6="",$L$6=""),"",IF($B23="","",SUBTOTAL(3,$B$11:B23)))</f>
        <v>13</v>
      </c>
      <c r="B23" s="364" t="str">
        <f>IF(OR($C$6="",$J$6="",$L$6=""),"",IF(HKII!$B23="","",HKII!$B23))</f>
        <v>13D301Đ025</v>
      </c>
      <c r="C23" s="365" t="str">
        <f>IF(OR($C$6="",$J$6="",$L$6=""),"",IF(HKII!$C23="","",HKII!$C23))</f>
        <v>Nguyễn Ngọc</v>
      </c>
      <c r="D23" s="366" t="str">
        <f>IF(OR($C$6="",$J$6="",$L$6=""),"",IF(HKII!$D23="","",HKII!$D23))</f>
        <v>Dũng</v>
      </c>
      <c r="E23" s="1200" t="s">
        <v>2769</v>
      </c>
      <c r="F23" s="1200"/>
      <c r="G23" s="1200"/>
      <c r="H23" s="1200"/>
      <c r="I23" s="1200"/>
      <c r="J23" s="1200"/>
      <c r="K23" s="1200"/>
      <c r="L23" s="795">
        <v>5</v>
      </c>
      <c r="M23" s="477" t="str">
        <f t="shared" si="0"/>
        <v>TB Yếu</v>
      </c>
      <c r="N23" s="1196" t="s">
        <v>1263</v>
      </c>
      <c r="O23" s="1196"/>
    </row>
    <row r="24" spans="1:15" s="471" customFormat="1" ht="18" customHeight="1">
      <c r="A24" s="364">
        <f>IF(OR($C$6="",$J$6="",$L$6=""),"",IF($B24="","",SUBTOTAL(3,$B$11:B24)))</f>
        <v>14</v>
      </c>
      <c r="B24" s="364" t="str">
        <f>IF(OR($C$6="",$J$6="",$L$6=""),"",IF(HKII!$B24="","",HKII!$B24))</f>
        <v>13D301Đ192</v>
      </c>
      <c r="C24" s="365" t="str">
        <f>IF(OR($C$6="",$J$6="",$L$6=""),"",IF(HKII!$C24="","",HKII!$C24))</f>
        <v>Cao Trùng</v>
      </c>
      <c r="D24" s="366" t="str">
        <f>IF(OR($C$6="",$J$6="",$L$6=""),"",IF(HKII!$D24="","",HKII!$D24))</f>
        <v>Dương</v>
      </c>
      <c r="E24" s="1200" t="s">
        <v>2770</v>
      </c>
      <c r="F24" s="1200"/>
      <c r="G24" s="1200"/>
      <c r="H24" s="1200"/>
      <c r="I24" s="1200"/>
      <c r="J24" s="1200"/>
      <c r="K24" s="1200"/>
      <c r="L24" s="795">
        <v>8</v>
      </c>
      <c r="M24" s="477" t="str">
        <f t="shared" si="0"/>
        <v>Khá</v>
      </c>
      <c r="N24" s="1196" t="s">
        <v>1263</v>
      </c>
      <c r="O24" s="1196"/>
    </row>
    <row r="25" spans="1:15" s="471" customFormat="1" ht="18" customHeight="1">
      <c r="A25" s="364">
        <f>IF(OR($C$6="",$J$6="",$L$6=""),"",IF($B25="","",SUBTOTAL(3,$B$11:B25)))</f>
        <v>15</v>
      </c>
      <c r="B25" s="364" t="str">
        <f>IF(OR($C$6="",$J$6="",$L$6=""),"",IF(HKII!$B25="","",HKII!$B25))</f>
        <v>13D301Đ028</v>
      </c>
      <c r="C25" s="365" t="str">
        <f>IF(OR($C$6="",$J$6="",$L$6=""),"",IF(HKII!$C25="","",HKII!$C25))</f>
        <v>Hoàng Văn</v>
      </c>
      <c r="D25" s="366" t="str">
        <f>IF(OR($C$6="",$J$6="",$L$6=""),"",IF(HKII!$D25="","",HKII!$D25))</f>
        <v>Duy</v>
      </c>
      <c r="E25" s="1200" t="s">
        <v>2764</v>
      </c>
      <c r="F25" s="1200"/>
      <c r="G25" s="1200"/>
      <c r="H25" s="1200"/>
      <c r="I25" s="1200"/>
      <c r="J25" s="1200"/>
      <c r="K25" s="1200"/>
      <c r="L25" s="795">
        <v>0</v>
      </c>
      <c r="M25" s="477" t="str">
        <f t="shared" si="0"/>
        <v>Kém</v>
      </c>
      <c r="N25" s="1196" t="s">
        <v>1263</v>
      </c>
      <c r="O25" s="1196"/>
    </row>
    <row r="26" spans="1:15" s="471" customFormat="1" ht="18" customHeight="1">
      <c r="A26" s="364">
        <f>IF(OR($C$6="",$J$6="",$L$6=""),"",IF($B26="","",SUBTOTAL(3,$B$11:B26)))</f>
        <v>16</v>
      </c>
      <c r="B26" s="364" t="str">
        <f>IF(OR($C$6="",$J$6="",$L$6=""),"",IF(HKII!$B26="","",HKII!$B26))</f>
        <v>13D301Đ181</v>
      </c>
      <c r="C26" s="365" t="str">
        <f>IF(OR($C$6="",$J$6="",$L$6=""),"",IF(HKII!$C26="","",HKII!$C26))</f>
        <v>Lâm Văn</v>
      </c>
      <c r="D26" s="366" t="str">
        <f>IF(OR($C$6="",$J$6="",$L$6=""),"",IF(HKII!$D26="","",HKII!$D26))</f>
        <v>Duy</v>
      </c>
      <c r="E26" s="1200" t="s">
        <v>2771</v>
      </c>
      <c r="F26" s="1200"/>
      <c r="G26" s="1200"/>
      <c r="H26" s="1200"/>
      <c r="I26" s="1200"/>
      <c r="J26" s="1200"/>
      <c r="K26" s="1200"/>
      <c r="L26" s="795">
        <v>2</v>
      </c>
      <c r="M26" s="477" t="str">
        <f t="shared" si="0"/>
        <v>Kém</v>
      </c>
      <c r="N26" s="1196" t="s">
        <v>1263</v>
      </c>
      <c r="O26" s="1196"/>
    </row>
    <row r="27" spans="1:15" s="471" customFormat="1" ht="18" customHeight="1">
      <c r="A27" s="364">
        <f>IF(OR($C$6="",$J$6="",$L$6=""),"",IF($B27="","",SUBTOTAL(3,$B$11:B27)))</f>
        <v>17</v>
      </c>
      <c r="B27" s="364" t="str">
        <f>IF(OR($C$6="",$J$6="",$L$6=""),"",IF(HKII!$B27="","",HKII!$B27))</f>
        <v>13D301Đ033</v>
      </c>
      <c r="C27" s="365" t="str">
        <f>IF(OR($C$6="",$J$6="",$L$6=""),"",IF(HKII!$C27="","",HKII!$C27))</f>
        <v xml:space="preserve">Trương Văn </v>
      </c>
      <c r="D27" s="366" t="str">
        <f>IF(OR($C$6="",$J$6="",$L$6=""),"",IF(HKII!$D27="","",HKII!$D27))</f>
        <v>Đạt</v>
      </c>
      <c r="E27" s="1200" t="s">
        <v>2772</v>
      </c>
      <c r="F27" s="1200"/>
      <c r="G27" s="1200"/>
      <c r="H27" s="1200"/>
      <c r="I27" s="1200"/>
      <c r="J27" s="1200"/>
      <c r="K27" s="1200"/>
      <c r="L27" s="795">
        <v>7</v>
      </c>
      <c r="M27" s="477" t="str">
        <f t="shared" si="0"/>
        <v>Khá</v>
      </c>
      <c r="N27" s="1196" t="s">
        <v>1263</v>
      </c>
      <c r="O27" s="1196"/>
    </row>
    <row r="28" spans="1:15" s="471" customFormat="1" ht="18" customHeight="1">
      <c r="A28" s="364">
        <f>IF(OR($C$6="",$J$6="",$L$6=""),"",IF($B28="","",SUBTOTAL(3,$B$11:B28)))</f>
        <v>18</v>
      </c>
      <c r="B28" s="364" t="str">
        <f>IF(OR($C$6="",$J$6="",$L$6=""),"",IF(HKII!$B28="","",HKII!$B28))</f>
        <v>13D301Đ037</v>
      </c>
      <c r="C28" s="365" t="str">
        <f>IF(OR($C$6="",$J$6="",$L$6=""),"",IF(HKII!$C28="","",HKII!$C28))</f>
        <v>Nguyễn Thành</v>
      </c>
      <c r="D28" s="366" t="str">
        <f>IF(OR($C$6="",$J$6="",$L$6=""),"",IF(HKII!$D28="","",HKII!$D28))</f>
        <v>Đông</v>
      </c>
      <c r="E28" s="1200" t="s">
        <v>2763</v>
      </c>
      <c r="F28" s="1200"/>
      <c r="G28" s="1200"/>
      <c r="H28" s="1200"/>
      <c r="I28" s="1200"/>
      <c r="J28" s="1200"/>
      <c r="K28" s="1200"/>
      <c r="L28" s="795">
        <v>4</v>
      </c>
      <c r="M28" s="477" t="str">
        <f t="shared" si="0"/>
        <v>TB Yếu</v>
      </c>
      <c r="N28" s="1196" t="s">
        <v>1263</v>
      </c>
      <c r="O28" s="1196"/>
    </row>
    <row r="29" spans="1:15" s="471" customFormat="1" ht="18" customHeight="1">
      <c r="A29" s="364">
        <f>IF(OR($C$6="",$J$6="",$L$6=""),"",IF($B29="","",SUBTOTAL(3,$B$11:B29)))</f>
        <v>19</v>
      </c>
      <c r="B29" s="364" t="str">
        <f>IF(OR($C$6="",$J$6="",$L$6=""),"",IF(HKII!$B29="","",HKII!$B29))</f>
        <v>13D301Đ191</v>
      </c>
      <c r="C29" s="365" t="str">
        <f>IF(OR($C$6="",$J$6="",$L$6=""),"",IF(HKII!$C29="","",HKII!$C29))</f>
        <v>Nguyễn Hiền</v>
      </c>
      <c r="D29" s="366" t="str">
        <f>IF(OR($C$6="",$J$6="",$L$6=""),"",IF(HKII!$D29="","",HKII!$D29))</f>
        <v>Đức</v>
      </c>
      <c r="E29" s="1200" t="s">
        <v>2764</v>
      </c>
      <c r="F29" s="1200"/>
      <c r="G29" s="1200"/>
      <c r="H29" s="1200"/>
      <c r="I29" s="1200"/>
      <c r="J29" s="1200"/>
      <c r="K29" s="1200"/>
      <c r="L29" s="795">
        <v>0</v>
      </c>
      <c r="M29" s="477" t="str">
        <f t="shared" si="0"/>
        <v>Kém</v>
      </c>
      <c r="N29" s="1196" t="s">
        <v>1263</v>
      </c>
      <c r="O29" s="1196"/>
    </row>
    <row r="30" spans="1:15" s="471" customFormat="1" ht="18" customHeight="1">
      <c r="A30" s="364">
        <f>IF(OR($C$6="",$J$6="",$L$6=""),"",IF($B30="","",SUBTOTAL(3,$B$11:B30)))</f>
        <v>20</v>
      </c>
      <c r="B30" s="364" t="str">
        <f>IF(OR($C$6="",$J$6="",$L$6=""),"",IF(HKII!$B30="","",HKII!$B30))</f>
        <v>13D301Đ040</v>
      </c>
      <c r="C30" s="365" t="str">
        <f>IF(OR($C$6="",$J$6="",$L$6=""),"",IF(HKII!$C30="","",HKII!$C30))</f>
        <v>Nguyễn Văn</v>
      </c>
      <c r="D30" s="366" t="str">
        <f>IF(OR($C$6="",$J$6="",$L$6=""),"",IF(HKII!$D30="","",HKII!$D30))</f>
        <v>Đức</v>
      </c>
      <c r="E30" s="1200" t="s">
        <v>2773</v>
      </c>
      <c r="F30" s="1200"/>
      <c r="G30" s="1200"/>
      <c r="H30" s="1200"/>
      <c r="I30" s="1200"/>
      <c r="J30" s="1200"/>
      <c r="K30" s="1200"/>
      <c r="L30" s="795">
        <v>5</v>
      </c>
      <c r="M30" s="477" t="str">
        <f t="shared" si="0"/>
        <v>TB Yếu</v>
      </c>
      <c r="N30" s="1196" t="s">
        <v>1263</v>
      </c>
      <c r="O30" s="1196"/>
    </row>
    <row r="31" spans="1:15" s="471" customFormat="1" ht="18" customHeight="1">
      <c r="A31" s="364">
        <f>IF(OR($C$6="",$J$6="",$L$6=""),"",IF($B31="","",SUBTOTAL(3,$B$11:B31)))</f>
        <v>21</v>
      </c>
      <c r="B31" s="364" t="str">
        <f>IF(OR($C$6="",$J$6="",$L$6=""),"",IF(HKII!$B31="","",HKII!$B31))</f>
        <v>13D301Đ041</v>
      </c>
      <c r="C31" s="365" t="str">
        <f>IF(OR($C$6="",$J$6="",$L$6=""),"",IF(HKII!$C31="","",HKII!$C31))</f>
        <v>Lê Hoàng</v>
      </c>
      <c r="D31" s="366" t="str">
        <f>IF(OR($C$6="",$J$6="",$L$6=""),"",IF(HKII!$D31="","",HKII!$D31))</f>
        <v>Giang</v>
      </c>
      <c r="E31" s="1200" t="s">
        <v>2774</v>
      </c>
      <c r="F31" s="1200"/>
      <c r="G31" s="1200"/>
      <c r="H31" s="1200"/>
      <c r="I31" s="1200"/>
      <c r="J31" s="1200"/>
      <c r="K31" s="1200"/>
      <c r="L31" s="795">
        <v>4</v>
      </c>
      <c r="M31" s="477" t="str">
        <f t="shared" si="0"/>
        <v>TB Yếu</v>
      </c>
      <c r="N31" s="1196" t="s">
        <v>1263</v>
      </c>
      <c r="O31" s="1196"/>
    </row>
    <row r="32" spans="1:15" s="471" customFormat="1" ht="18" customHeight="1">
      <c r="A32" s="364">
        <f>IF(OR($C$6="",$J$6="",$L$6=""),"",IF($B32="","",SUBTOTAL(3,$B$11:B32)))</f>
        <v>22</v>
      </c>
      <c r="B32" s="364" t="str">
        <f>IF(OR($C$6="",$J$6="",$L$6=""),"",IF(HKII!$B32="","",HKII!$B32))</f>
        <v>13D301Đ045</v>
      </c>
      <c r="C32" s="365" t="str">
        <f>IF(OR($C$6="",$J$6="",$L$6=""),"",IF(HKII!$C32="","",HKII!$C32))</f>
        <v>Lê Công</v>
      </c>
      <c r="D32" s="366" t="str">
        <f>IF(OR($C$6="",$J$6="",$L$6=""),"",IF(HKII!$D32="","",HKII!$D32))</f>
        <v>Hậu</v>
      </c>
      <c r="E32" s="1200" t="s">
        <v>2767</v>
      </c>
      <c r="F32" s="1200"/>
      <c r="G32" s="1200"/>
      <c r="H32" s="1200"/>
      <c r="I32" s="1200"/>
      <c r="J32" s="1200"/>
      <c r="K32" s="1200"/>
      <c r="L32" s="795">
        <v>2</v>
      </c>
      <c r="M32" s="477" t="str">
        <f t="shared" si="0"/>
        <v>Kém</v>
      </c>
      <c r="N32" s="1196" t="s">
        <v>1263</v>
      </c>
      <c r="O32" s="1196"/>
    </row>
    <row r="33" spans="1:15" s="471" customFormat="1" ht="18" customHeight="1">
      <c r="A33" s="364">
        <f>IF(OR($C$6="",$J$6="",$L$6=""),"",IF($B33="","",SUBTOTAL(3,$B$11:B33)))</f>
        <v>23</v>
      </c>
      <c r="B33" s="364" t="str">
        <f>IF(OR($C$6="",$J$6="",$L$6=""),"",IF(HKII!$B33="","",HKII!$B33))</f>
        <v>13D301Đ048</v>
      </c>
      <c r="C33" s="365" t="str">
        <f>IF(OR($C$6="",$J$6="",$L$6=""),"",IF(HKII!$C33="","",HKII!$C33))</f>
        <v>Hồ Văn</v>
      </c>
      <c r="D33" s="366" t="str">
        <f>IF(OR($C$6="",$J$6="",$L$6=""),"",IF(HKII!$D33="","",HKII!$D33))</f>
        <v>Hiệp</v>
      </c>
      <c r="E33" s="1200" t="s">
        <v>2770</v>
      </c>
      <c r="F33" s="1200"/>
      <c r="G33" s="1200"/>
      <c r="H33" s="1200"/>
      <c r="I33" s="1200"/>
      <c r="J33" s="1200"/>
      <c r="K33" s="1200"/>
      <c r="L33" s="795">
        <v>8</v>
      </c>
      <c r="M33" s="477" t="str">
        <f t="shared" si="0"/>
        <v>Khá</v>
      </c>
      <c r="N33" s="1196" t="s">
        <v>1263</v>
      </c>
      <c r="O33" s="1196"/>
    </row>
    <row r="34" spans="1:15" s="471" customFormat="1" ht="18" customHeight="1">
      <c r="A34" s="364">
        <f>IF(OR($C$6="",$J$6="",$L$6=""),"",IF($B34="","",SUBTOTAL(3,$B$11:B34)))</f>
        <v>24</v>
      </c>
      <c r="B34" s="364" t="str">
        <f>IF(OR($C$6="",$J$6="",$L$6=""),"",IF(HKII!$B34="","",HKII!$B34))</f>
        <v>13D301Đ049</v>
      </c>
      <c r="C34" s="365" t="str">
        <f>IF(OR($C$6="",$J$6="",$L$6=""),"",IF(HKII!$C34="","",HKII!$C34))</f>
        <v>Lê Minh</v>
      </c>
      <c r="D34" s="366" t="str">
        <f>IF(OR($C$6="",$J$6="",$L$6=""),"",IF(HKII!$D34="","",HKII!$D34))</f>
        <v>Hiếu</v>
      </c>
      <c r="E34" s="1200" t="s">
        <v>2775</v>
      </c>
      <c r="F34" s="1200"/>
      <c r="G34" s="1200"/>
      <c r="H34" s="1200"/>
      <c r="I34" s="1200"/>
      <c r="J34" s="1200"/>
      <c r="K34" s="1200"/>
      <c r="L34" s="795">
        <v>2</v>
      </c>
      <c r="M34" s="477" t="str">
        <f t="shared" si="0"/>
        <v>Kém</v>
      </c>
      <c r="N34" s="1196" t="s">
        <v>1263</v>
      </c>
      <c r="O34" s="1196"/>
    </row>
    <row r="35" spans="1:15" s="471" customFormat="1" ht="18" customHeight="1">
      <c r="A35" s="364">
        <f>IF(OR($C$6="",$J$6="",$L$6=""),"",IF($B35="","",SUBTOTAL(3,$B$11:B35)))</f>
        <v>25</v>
      </c>
      <c r="B35" s="364" t="str">
        <f>IF(OR($C$6="",$J$6="",$L$6=""),"",IF(HKII!$B35="","",HKII!$B35))</f>
        <v>13D301Đ053</v>
      </c>
      <c r="C35" s="365" t="str">
        <f>IF(OR($C$6="",$J$6="",$L$6=""),"",IF(HKII!$C35="","",HKII!$C35))</f>
        <v>Nguyễn Ngọc</v>
      </c>
      <c r="D35" s="366" t="str">
        <f>IF(OR($C$6="",$J$6="",$L$6=""),"",IF(HKII!$D35="","",HKII!$D35))</f>
        <v>Hoài</v>
      </c>
      <c r="E35" s="1200" t="s">
        <v>2774</v>
      </c>
      <c r="F35" s="1200"/>
      <c r="G35" s="1200"/>
      <c r="H35" s="1200"/>
      <c r="I35" s="1200"/>
      <c r="J35" s="1200"/>
      <c r="K35" s="1200"/>
      <c r="L35" s="795">
        <v>6</v>
      </c>
      <c r="M35" s="477" t="str">
        <f t="shared" si="0"/>
        <v>T.Bình</v>
      </c>
      <c r="N35" s="1196" t="s">
        <v>1263</v>
      </c>
      <c r="O35" s="1196"/>
    </row>
    <row r="36" spans="1:15" s="471" customFormat="1" ht="18" customHeight="1">
      <c r="A36" s="364">
        <f>IF(OR($C$6="",$J$6="",$L$6=""),"",IF($B36="","",SUBTOTAL(3,$B$11:B36)))</f>
        <v>26</v>
      </c>
      <c r="B36" s="364" t="str">
        <f>IF(OR($C$6="",$J$6="",$L$6=""),"",IF(HKII!$B36="","",HKII!$B36))</f>
        <v>13D301Đ056</v>
      </c>
      <c r="C36" s="365" t="str">
        <f>IF(OR($C$6="",$J$6="",$L$6=""),"",IF(HKII!$C36="","",HKII!$C36))</f>
        <v>Trần Huy</v>
      </c>
      <c r="D36" s="366" t="str">
        <f>IF(OR($C$6="",$J$6="",$L$6=""),"",IF(HKII!$D36="","",HKII!$D36))</f>
        <v>Hoàng</v>
      </c>
      <c r="E36" s="1200" t="s">
        <v>2770</v>
      </c>
      <c r="F36" s="1200"/>
      <c r="G36" s="1200"/>
      <c r="H36" s="1200"/>
      <c r="I36" s="1200"/>
      <c r="J36" s="1200"/>
      <c r="K36" s="1200"/>
      <c r="L36" s="795">
        <v>6</v>
      </c>
      <c r="M36" s="477" t="str">
        <f t="shared" si="0"/>
        <v>T.Bình</v>
      </c>
      <c r="N36" s="1196" t="s">
        <v>1263</v>
      </c>
      <c r="O36" s="1196"/>
    </row>
    <row r="37" spans="1:15" s="471" customFormat="1" ht="18" customHeight="1">
      <c r="A37" s="364">
        <f>IF(OR($C$6="",$J$6="",$L$6=""),"",IF($B37="","",SUBTOTAL(3,$B$11:B37)))</f>
        <v>27</v>
      </c>
      <c r="B37" s="364" t="str">
        <f>IF(OR($C$6="",$J$6="",$L$6=""),"",IF(HKII!$B37="","",HKII!$B37))</f>
        <v>13D301Đ057</v>
      </c>
      <c r="C37" s="365" t="str">
        <f>IF(OR($C$6="",$J$6="",$L$6=""),"",IF(HKII!$C37="","",HKII!$C37))</f>
        <v>Trịnh Thanh</v>
      </c>
      <c r="D37" s="366" t="str">
        <f>IF(OR($C$6="",$J$6="",$L$6=""),"",IF(HKII!$D37="","",HKII!$D37))</f>
        <v>Hoàng</v>
      </c>
      <c r="E37" s="1200" t="s">
        <v>2767</v>
      </c>
      <c r="F37" s="1200"/>
      <c r="G37" s="1200"/>
      <c r="H37" s="1200"/>
      <c r="I37" s="1200"/>
      <c r="J37" s="1200"/>
      <c r="K37" s="1200"/>
      <c r="L37" s="795">
        <v>7</v>
      </c>
      <c r="M37" s="477" t="str">
        <f t="shared" si="0"/>
        <v>Khá</v>
      </c>
      <c r="N37" s="1196" t="s">
        <v>1263</v>
      </c>
      <c r="O37" s="1196"/>
    </row>
    <row r="38" spans="1:15" s="471" customFormat="1" ht="18" customHeight="1">
      <c r="A38" s="364">
        <f>IF(OR($C$6="",$J$6="",$L$6=""),"",IF($B38="","",SUBTOTAL(3,$B$11:B38)))</f>
        <v>28</v>
      </c>
      <c r="B38" s="364" t="str">
        <f>IF(OR($C$6="",$J$6="",$L$6=""),"",IF(HKII!$B38="","",HKII!$B38))</f>
        <v>13D301Đ201</v>
      </c>
      <c r="C38" s="365" t="str">
        <f>IF(OR($C$6="",$J$6="",$L$6=""),"",IF(HKII!$C38="","",HKII!$C38))</f>
        <v>Nguyễn Quang</v>
      </c>
      <c r="D38" s="366" t="str">
        <f>IF(OR($C$6="",$J$6="",$L$6=""),"",IF(HKII!$D38="","",HKII!$D38))</f>
        <v>Huân</v>
      </c>
      <c r="E38" s="1200" t="s">
        <v>2764</v>
      </c>
      <c r="F38" s="1200"/>
      <c r="G38" s="1200"/>
      <c r="H38" s="1200"/>
      <c r="I38" s="1200"/>
      <c r="J38" s="1200"/>
      <c r="K38" s="1200"/>
      <c r="L38" s="795">
        <v>0</v>
      </c>
      <c r="M38" s="477" t="str">
        <f t="shared" si="0"/>
        <v>Kém</v>
      </c>
      <c r="N38" s="1196" t="s">
        <v>1263</v>
      </c>
      <c r="O38" s="1196"/>
    </row>
    <row r="39" spans="1:15" s="471" customFormat="1" ht="18" customHeight="1">
      <c r="A39" s="364">
        <f>IF(OR($C$6="",$J$6="",$L$6=""),"",IF($B39="","",SUBTOTAL(3,$B$11:B39)))</f>
        <v>29</v>
      </c>
      <c r="B39" s="364" t="str">
        <f>IF(OR($C$6="",$J$6="",$L$6=""),"",IF(HKII!$B39="","",HKII!$B39))</f>
        <v>13D301Đ061</v>
      </c>
      <c r="C39" s="365" t="str">
        <f>IF(OR($C$6="",$J$6="",$L$6=""),"",IF(HKII!$C39="","",HKII!$C39))</f>
        <v>Huỳnh Thanh</v>
      </c>
      <c r="D39" s="366" t="str">
        <f>IF(OR($C$6="",$J$6="",$L$6=""),"",IF(HKII!$D39="","",HKII!$D39))</f>
        <v>Hùng</v>
      </c>
      <c r="E39" s="1200" t="s">
        <v>2776</v>
      </c>
      <c r="F39" s="1200"/>
      <c r="G39" s="1200"/>
      <c r="H39" s="1200"/>
      <c r="I39" s="1200"/>
      <c r="J39" s="1200"/>
      <c r="K39" s="1200"/>
      <c r="L39" s="795">
        <v>2</v>
      </c>
      <c r="M39" s="477" t="str">
        <f t="shared" si="0"/>
        <v>Kém</v>
      </c>
      <c r="N39" s="1196" t="s">
        <v>1263</v>
      </c>
      <c r="O39" s="1196"/>
    </row>
    <row r="40" spans="1:15" s="471" customFormat="1" ht="18" customHeight="1">
      <c r="A40" s="364">
        <f>IF(OR($C$6="",$J$6="",$L$6=""),"",IF($B40="","",SUBTOTAL(3,$B$11:B40)))</f>
        <v>30</v>
      </c>
      <c r="B40" s="364" t="str">
        <f>IF(OR($C$6="",$J$6="",$L$6=""),"",IF(HKII!$B40="","",HKII!$B40))</f>
        <v>13D301Đ065</v>
      </c>
      <c r="C40" s="365" t="str">
        <f>IF(OR($C$6="",$J$6="",$L$6=""),"",IF(HKII!$C40="","",HKII!$C40))</f>
        <v>Đoàn Lê Xuân</v>
      </c>
      <c r="D40" s="366" t="str">
        <f>IF(OR($C$6="",$J$6="",$L$6=""),"",IF(HKII!$D40="","",HKII!$D40))</f>
        <v>Huy</v>
      </c>
      <c r="E40" s="1200" t="s">
        <v>2763</v>
      </c>
      <c r="F40" s="1200"/>
      <c r="G40" s="1200"/>
      <c r="H40" s="1200"/>
      <c r="I40" s="1200"/>
      <c r="J40" s="1200"/>
      <c r="K40" s="1200"/>
      <c r="L40" s="795">
        <v>7</v>
      </c>
      <c r="M40" s="477" t="str">
        <f t="shared" si="0"/>
        <v>Khá</v>
      </c>
      <c r="N40" s="1196" t="s">
        <v>1263</v>
      </c>
      <c r="O40" s="1196"/>
    </row>
    <row r="41" spans="1:15" s="471" customFormat="1" ht="18" customHeight="1">
      <c r="A41" s="364">
        <f>IF(OR($C$6="",$J$6="",$L$6=""),"",IF($B41="","",SUBTOTAL(3,$B$11:B41)))</f>
        <v>31</v>
      </c>
      <c r="B41" s="364" t="str">
        <f>IF(OR($C$6="",$J$6="",$L$6=""),"",IF(HKII!$B41="","",HKII!$B41))</f>
        <v>13D301Đ073</v>
      </c>
      <c r="C41" s="365" t="str">
        <f>IF(OR($C$6="",$J$6="",$L$6=""),"",IF(HKII!$C41="","",HKII!$C41))</f>
        <v>Trịnh Đại</v>
      </c>
      <c r="D41" s="366" t="str">
        <f>IF(OR($C$6="",$J$6="",$L$6=""),"",IF(HKII!$D41="","",HKII!$D41))</f>
        <v>Lăng</v>
      </c>
      <c r="E41" s="1200" t="s">
        <v>2777</v>
      </c>
      <c r="F41" s="1200"/>
      <c r="G41" s="1200"/>
      <c r="H41" s="1200"/>
      <c r="I41" s="1200"/>
      <c r="J41" s="1200"/>
      <c r="K41" s="1200"/>
      <c r="L41" s="795">
        <v>5</v>
      </c>
      <c r="M41" s="477" t="str">
        <f t="shared" si="0"/>
        <v>TB Yếu</v>
      </c>
      <c r="N41" s="1196" t="s">
        <v>1263</v>
      </c>
      <c r="O41" s="1196"/>
    </row>
    <row r="42" spans="1:15" s="471" customFormat="1" ht="18" customHeight="1">
      <c r="A42" s="364">
        <f>IF(OR($C$6="",$J$6="",$L$6=""),"",IF($B42="","",SUBTOTAL(3,$B$11:B42)))</f>
        <v>32</v>
      </c>
      <c r="B42" s="364" t="str">
        <f>IF(OR($C$6="",$J$6="",$L$6=""),"",IF(HKII!$B42="","",HKII!$B42))</f>
        <v>13D301Đ204</v>
      </c>
      <c r="C42" s="365" t="str">
        <f>IF(OR($C$6="",$J$6="",$L$6=""),"",IF(HKII!$C42="","",HKII!$C42))</f>
        <v>Nguyễn Khánh</v>
      </c>
      <c r="D42" s="366" t="str">
        <f>IF(OR($C$6="",$J$6="",$L$6=""),"",IF(HKII!$D42="","",HKII!$D42))</f>
        <v>Linh</v>
      </c>
      <c r="E42" s="1200" t="s">
        <v>2771</v>
      </c>
      <c r="F42" s="1200"/>
      <c r="G42" s="1200"/>
      <c r="H42" s="1200"/>
      <c r="I42" s="1200"/>
      <c r="J42" s="1200"/>
      <c r="K42" s="1200"/>
      <c r="L42" s="795">
        <v>5.5</v>
      </c>
      <c r="M42" s="477" t="str">
        <f t="shared" si="0"/>
        <v>T.Bình</v>
      </c>
      <c r="N42" s="1196" t="s">
        <v>1263</v>
      </c>
      <c r="O42" s="1196"/>
    </row>
    <row r="43" spans="1:15" s="471" customFormat="1" ht="18" customHeight="1">
      <c r="A43" s="364">
        <f>IF(OR($C$6="",$J$6="",$L$6=""),"",IF($B43="","",SUBTOTAL(3,$B$11:B43)))</f>
        <v>33</v>
      </c>
      <c r="B43" s="364" t="str">
        <f>IF(OR($C$6="",$J$6="",$L$6=""),"",IF(HKII!$B43="","",HKII!$B43))</f>
        <v>13D301Đ162</v>
      </c>
      <c r="C43" s="365" t="str">
        <f>IF(OR($C$6="",$J$6="",$L$6=""),"",IF(HKII!$C43="","",HKII!$C43))</f>
        <v>Đỗ Văn</v>
      </c>
      <c r="D43" s="366" t="str">
        <f>IF(OR($C$6="",$J$6="",$L$6=""),"",IF(HKII!$D43="","",HKII!$D43))</f>
        <v>Lượng</v>
      </c>
      <c r="E43" s="1200" t="s">
        <v>2764</v>
      </c>
      <c r="F43" s="1200"/>
      <c r="G43" s="1200"/>
      <c r="H43" s="1200"/>
      <c r="I43" s="1200"/>
      <c r="J43" s="1200"/>
      <c r="K43" s="1200"/>
      <c r="L43" s="795">
        <v>0</v>
      </c>
      <c r="M43" s="477" t="str">
        <f t="shared" si="0"/>
        <v>Kém</v>
      </c>
      <c r="N43" s="1196" t="s">
        <v>1263</v>
      </c>
      <c r="O43" s="1196"/>
    </row>
    <row r="44" spans="1:15" s="471" customFormat="1" ht="18" customHeight="1">
      <c r="A44" s="364">
        <f>IF(OR($C$6="",$J$6="",$L$6=""),"",IF($B44="","",SUBTOTAL(3,$B$11:B44)))</f>
        <v>34</v>
      </c>
      <c r="B44" s="364" t="str">
        <f>IF(OR($C$6="",$J$6="",$L$6=""),"",IF(HKII!$B44="","",HKII!$B44))</f>
        <v>13D301Đ081</v>
      </c>
      <c r="C44" s="365" t="str">
        <f>IF(OR($C$6="",$J$6="",$L$6=""),"",IF(HKII!$C44="","",HKII!$C44))</f>
        <v>Mai Đình</v>
      </c>
      <c r="D44" s="366" t="str">
        <f>IF(OR($C$6="",$J$6="",$L$6=""),"",IF(HKII!$D44="","",HKII!$D44))</f>
        <v>Luyện</v>
      </c>
      <c r="E44" s="1200" t="s">
        <v>2776</v>
      </c>
      <c r="F44" s="1200"/>
      <c r="G44" s="1200"/>
      <c r="H44" s="1200"/>
      <c r="I44" s="1200"/>
      <c r="J44" s="1200"/>
      <c r="K44" s="1200"/>
      <c r="L44" s="795">
        <v>8.5</v>
      </c>
      <c r="M44" s="477" t="str">
        <f t="shared" si="0"/>
        <v>Giỏi</v>
      </c>
      <c r="N44" s="1196" t="s">
        <v>1263</v>
      </c>
      <c r="O44" s="1196"/>
    </row>
    <row r="45" spans="1:15" s="471" customFormat="1" ht="18" customHeight="1">
      <c r="A45" s="364">
        <f>IF(OR($C$6="",$J$6="",$L$6=""),"",IF($B45="","",SUBTOTAL(3,$B$11:B45)))</f>
        <v>35</v>
      </c>
      <c r="B45" s="364" t="str">
        <f>IF(OR($C$6="",$J$6="",$L$6=""),"",IF(HKII!$B45="","",HKII!$B45))</f>
        <v>13D301Đ085</v>
      </c>
      <c r="C45" s="365" t="str">
        <f>IF(OR($C$6="",$J$6="",$L$6=""),"",IF(HKII!$C45="","",HKII!$C45))</f>
        <v>Võ Hoài</v>
      </c>
      <c r="D45" s="366" t="str">
        <f>IF(OR($C$6="",$J$6="",$L$6=""),"",IF(HKII!$D45="","",HKII!$D45))</f>
        <v>Nam</v>
      </c>
      <c r="E45" s="1200" t="s">
        <v>2769</v>
      </c>
      <c r="F45" s="1200"/>
      <c r="G45" s="1200"/>
      <c r="H45" s="1200"/>
      <c r="I45" s="1200"/>
      <c r="J45" s="1200"/>
      <c r="K45" s="1200"/>
      <c r="L45" s="795">
        <v>5.5</v>
      </c>
      <c r="M45" s="477" t="str">
        <f t="shared" si="0"/>
        <v>T.Bình</v>
      </c>
      <c r="N45" s="1196" t="s">
        <v>1263</v>
      </c>
      <c r="O45" s="1196"/>
    </row>
    <row r="46" spans="1:15" s="471" customFormat="1" ht="18" customHeight="1">
      <c r="A46" s="364">
        <f>IF(OR($C$6="",$J$6="",$L$6=""),"",IF($B46="","",SUBTOTAL(3,$B$11:B46)))</f>
        <v>36</v>
      </c>
      <c r="B46" s="364" t="str">
        <f>IF(OR($C$6="",$J$6="",$L$6=""),"",IF(HKII!$B46="","",HKII!$B46))</f>
        <v>13D301Đ089</v>
      </c>
      <c r="C46" s="365" t="str">
        <f>IF(OR($C$6="",$J$6="",$L$6=""),"",IF(HKII!$C46="","",HKII!$C46))</f>
        <v>Nguyễn Hữu</v>
      </c>
      <c r="D46" s="366" t="str">
        <f>IF(OR($C$6="",$J$6="",$L$6=""),"",IF(HKII!$D46="","",HKII!$D46))</f>
        <v>Nghĩa</v>
      </c>
      <c r="E46" s="1200" t="s">
        <v>2778</v>
      </c>
      <c r="F46" s="1200"/>
      <c r="G46" s="1200"/>
      <c r="H46" s="1200"/>
      <c r="I46" s="1200"/>
      <c r="J46" s="1200"/>
      <c r="K46" s="1200"/>
      <c r="L46" s="795">
        <v>5</v>
      </c>
      <c r="M46" s="477" t="str">
        <f t="shared" si="0"/>
        <v>TB Yếu</v>
      </c>
      <c r="N46" s="1196" t="s">
        <v>1263</v>
      </c>
      <c r="O46" s="1196"/>
    </row>
    <row r="47" spans="1:15" s="471" customFormat="1" ht="18" customHeight="1">
      <c r="A47" s="364">
        <f>IF(OR($C$6="",$J$6="",$L$6=""),"",IF($B47="","",SUBTOTAL(3,$B$11:B47)))</f>
        <v>37</v>
      </c>
      <c r="B47" s="364" t="str">
        <f>IF(OR($C$6="",$J$6="",$L$6=""),"",IF(HKII!$B47="","",HKII!$B47))</f>
        <v>13D301Đ097</v>
      </c>
      <c r="C47" s="365" t="str">
        <f>IF(OR($C$6="",$J$6="",$L$6=""),"",IF(HKII!$C47="","",HKII!$C47))</f>
        <v>Nguyễn Thành</v>
      </c>
      <c r="D47" s="366" t="str">
        <f>IF(OR($C$6="",$J$6="",$L$6=""),"",IF(HKII!$D47="","",HKII!$D47))</f>
        <v>Phát</v>
      </c>
      <c r="E47" s="1200" t="s">
        <v>2772</v>
      </c>
      <c r="F47" s="1200"/>
      <c r="G47" s="1200"/>
      <c r="H47" s="1200"/>
      <c r="I47" s="1200"/>
      <c r="J47" s="1200"/>
      <c r="K47" s="1200"/>
      <c r="L47" s="795">
        <v>8.5</v>
      </c>
      <c r="M47" s="477" t="str">
        <f t="shared" si="0"/>
        <v>Giỏi</v>
      </c>
      <c r="N47" s="1196" t="s">
        <v>1263</v>
      </c>
      <c r="O47" s="1196"/>
    </row>
    <row r="48" spans="1:15" s="471" customFormat="1" ht="18" customHeight="1">
      <c r="A48" s="364">
        <f>IF(OR($C$6="",$J$6="",$L$6=""),"",IF($B48="","",SUBTOTAL(3,$B$11:B48)))</f>
        <v>38</v>
      </c>
      <c r="B48" s="364" t="str">
        <f>IF(OR($C$6="",$J$6="",$L$6=""),"",IF(HKII!$B48="","",HKII!$B48))</f>
        <v>13D301Đ101</v>
      </c>
      <c r="C48" s="365" t="str">
        <f>IF(OR($C$6="",$J$6="",$L$6=""),"",IF(HKII!$C48="","",HKII!$C48))</f>
        <v>Huỳnh Thanh</v>
      </c>
      <c r="D48" s="366" t="str">
        <f>IF(OR($C$6="",$J$6="",$L$6=""),"",IF(HKII!$D48="","",HKII!$D48))</f>
        <v>Phú</v>
      </c>
      <c r="E48" s="1200" t="s">
        <v>2764</v>
      </c>
      <c r="F48" s="1200"/>
      <c r="G48" s="1200"/>
      <c r="H48" s="1200"/>
      <c r="I48" s="1200"/>
      <c r="J48" s="1200"/>
      <c r="K48" s="1200"/>
      <c r="L48" s="795">
        <v>0</v>
      </c>
      <c r="M48" s="477" t="str">
        <f t="shared" si="0"/>
        <v>Kém</v>
      </c>
      <c r="N48" s="1196" t="s">
        <v>1263</v>
      </c>
      <c r="O48" s="1196"/>
    </row>
    <row r="49" spans="1:15" s="471" customFormat="1" ht="18" customHeight="1">
      <c r="A49" s="364">
        <f>IF(OR($C$6="",$J$6="",$L$6=""),"",IF($B49="","",SUBTOTAL(3,$B$11:B49)))</f>
        <v>39</v>
      </c>
      <c r="B49" s="364" t="str">
        <f>IF(OR($C$6="",$J$6="",$L$6=""),"",IF(HKII!$B49="","",HKII!$B49))</f>
        <v>13D301Đ117</v>
      </c>
      <c r="C49" s="365" t="str">
        <f>IF(OR($C$6="",$J$6="",$L$6=""),"",IF(HKII!$C49="","",HKII!$C49))</f>
        <v>Trịnh Ngọc</v>
      </c>
      <c r="D49" s="366" t="str">
        <f>IF(OR($C$6="",$J$6="",$L$6=""),"",IF(HKII!$D49="","",HKII!$D49))</f>
        <v>Sơn</v>
      </c>
      <c r="E49" s="1200" t="s">
        <v>2764</v>
      </c>
      <c r="F49" s="1200"/>
      <c r="G49" s="1200"/>
      <c r="H49" s="1200"/>
      <c r="I49" s="1200"/>
      <c r="J49" s="1200"/>
      <c r="K49" s="1200"/>
      <c r="L49" s="795">
        <v>0</v>
      </c>
      <c r="M49" s="477" t="str">
        <f t="shared" si="0"/>
        <v>Kém</v>
      </c>
      <c r="N49" s="1196" t="s">
        <v>1263</v>
      </c>
      <c r="O49" s="1196"/>
    </row>
    <row r="50" spans="1:15" s="471" customFormat="1" ht="18" customHeight="1">
      <c r="A50" s="364">
        <f>IF(OR($C$6="",$J$6="",$L$6=""),"",IF($B50="","",SUBTOTAL(3,$B$11:B50)))</f>
        <v>40</v>
      </c>
      <c r="B50" s="364" t="str">
        <f>IF(OR($C$6="",$J$6="",$L$6=""),"",IF(HKII!$B50="","",HKII!$B50))</f>
        <v>13D301Đ121</v>
      </c>
      <c r="C50" s="365" t="str">
        <f>IF(OR($C$6="",$J$6="",$L$6=""),"",IF(HKII!$C50="","",HKII!$C50))</f>
        <v>Lê Minh</v>
      </c>
      <c r="D50" s="366" t="str">
        <f>IF(OR($C$6="",$J$6="",$L$6=""),"",IF(HKII!$D50="","",HKII!$D50))</f>
        <v>Tâm</v>
      </c>
      <c r="E50" s="1200" t="s">
        <v>2764</v>
      </c>
      <c r="F50" s="1200"/>
      <c r="G50" s="1200"/>
      <c r="H50" s="1200"/>
      <c r="I50" s="1200"/>
      <c r="J50" s="1200"/>
      <c r="K50" s="1200"/>
      <c r="L50" s="795">
        <v>0</v>
      </c>
      <c r="M50" s="477" t="str">
        <f t="shared" si="0"/>
        <v>Kém</v>
      </c>
      <c r="N50" s="1196" t="s">
        <v>1263</v>
      </c>
      <c r="O50" s="1196"/>
    </row>
    <row r="51" spans="1:15" s="471" customFormat="1" ht="18" customHeight="1">
      <c r="A51" s="364">
        <f>IF(OR($C$6="",$J$6="",$L$6=""),"",IF($B51="","",SUBTOTAL(3,$B$11:B51)))</f>
        <v>41</v>
      </c>
      <c r="B51" s="364" t="str">
        <f>IF(OR($C$6="",$J$6="",$L$6=""),"",IF(HKII!$B51="","",HKII!$B51))</f>
        <v>13D301Đ124</v>
      </c>
      <c r="C51" s="365" t="str">
        <f>IF(OR($C$6="",$J$6="",$L$6=""),"",IF(HKII!$C51="","",HKII!$C51))</f>
        <v>Cao Nguyễn Nhật</v>
      </c>
      <c r="D51" s="366" t="str">
        <f>IF(OR($C$6="",$J$6="",$L$6=""),"",IF(HKII!$D51="","",HKII!$D51))</f>
        <v>Tân</v>
      </c>
      <c r="E51" s="1200" t="s">
        <v>2774</v>
      </c>
      <c r="F51" s="1200"/>
      <c r="G51" s="1200"/>
      <c r="H51" s="1200"/>
      <c r="I51" s="1200"/>
      <c r="J51" s="1200"/>
      <c r="K51" s="1200"/>
      <c r="L51" s="795">
        <v>7</v>
      </c>
      <c r="M51" s="477" t="str">
        <f t="shared" si="0"/>
        <v>Khá</v>
      </c>
      <c r="N51" s="1196" t="s">
        <v>1263</v>
      </c>
      <c r="O51" s="1196"/>
    </row>
    <row r="52" spans="1:15" s="471" customFormat="1" ht="18" customHeight="1">
      <c r="A52" s="364">
        <f>IF(OR($C$6="",$J$6="",$L$6=""),"",IF($B52="","",SUBTOTAL(3,$B$11:B52)))</f>
        <v>42</v>
      </c>
      <c r="B52" s="364" t="str">
        <f>IF(OR($C$6="",$J$6="",$L$6=""),"",IF(HKII!$B52="","",HKII!$B52))</f>
        <v>13D301Đ130</v>
      </c>
      <c r="C52" s="365" t="str">
        <f>IF(OR($C$6="",$J$6="",$L$6=""),"",IF(HKII!$C52="","",HKII!$C52))</f>
        <v>Nguyễn Việt</v>
      </c>
      <c r="D52" s="366" t="str">
        <f>IF(OR($C$6="",$J$6="",$L$6=""),"",IF(HKII!$D52="","",HKII!$D52))</f>
        <v>Thắng</v>
      </c>
      <c r="E52" s="1200" t="s">
        <v>2764</v>
      </c>
      <c r="F52" s="1200"/>
      <c r="G52" s="1200"/>
      <c r="H52" s="1200"/>
      <c r="I52" s="1200"/>
      <c r="J52" s="1200"/>
      <c r="K52" s="1200"/>
      <c r="L52" s="795">
        <v>0</v>
      </c>
      <c r="M52" s="477" t="str">
        <f t="shared" si="0"/>
        <v>Kém</v>
      </c>
      <c r="N52" s="1196" t="s">
        <v>1263</v>
      </c>
      <c r="O52" s="1196"/>
    </row>
    <row r="53" spans="1:15" s="471" customFormat="1" ht="18" customHeight="1">
      <c r="A53" s="364">
        <f>IF(OR($C$6="",$J$6="",$L$6=""),"",IF($B53="","",SUBTOTAL(3,$B$11:B53)))</f>
        <v>43</v>
      </c>
      <c r="B53" s="364" t="str">
        <f>IF(OR($C$6="",$J$6="",$L$6=""),"",IF(HKII!$B53="","",HKII!$B53))</f>
        <v>13D301Đ133</v>
      </c>
      <c r="C53" s="365" t="str">
        <f>IF(OR($C$6="",$J$6="",$L$6=""),"",IF(HKII!$C53="","",HKII!$C53))</f>
        <v>Nguyễn Khắc</v>
      </c>
      <c r="D53" s="366" t="str">
        <f>IF(OR($C$6="",$J$6="",$L$6=""),"",IF(HKII!$D53="","",HKII!$D53))</f>
        <v>Thành</v>
      </c>
      <c r="E53" s="1200" t="s">
        <v>2764</v>
      </c>
      <c r="F53" s="1200"/>
      <c r="G53" s="1200"/>
      <c r="H53" s="1200"/>
      <c r="I53" s="1200"/>
      <c r="J53" s="1200"/>
      <c r="K53" s="1200"/>
      <c r="L53" s="795">
        <v>0</v>
      </c>
      <c r="M53" s="477" t="str">
        <f t="shared" si="0"/>
        <v>Kém</v>
      </c>
      <c r="N53" s="1196" t="s">
        <v>1263</v>
      </c>
      <c r="O53" s="1196"/>
    </row>
    <row r="54" spans="1:15" s="471" customFormat="1" ht="18" customHeight="1">
      <c r="A54" s="364">
        <f>IF(OR($C$6="",$J$6="",$L$6=""),"",IF($B54="","",SUBTOTAL(3,$B$11:B54)))</f>
        <v>44</v>
      </c>
      <c r="B54" s="364" t="str">
        <f>IF(OR($C$6="",$J$6="",$L$6=""),"",IF(HKII!$B54="","",HKII!$B54))</f>
        <v>13D301Đ136</v>
      </c>
      <c r="C54" s="365" t="str">
        <f>IF(OR($C$6="",$J$6="",$L$6=""),"",IF(HKII!$C54="","",HKII!$C54))</f>
        <v>Trần Minh</v>
      </c>
      <c r="D54" s="366" t="str">
        <f>IF(OR($C$6="",$J$6="",$L$6=""),"",IF(HKII!$D54="","",HKII!$D54))</f>
        <v>Thanh</v>
      </c>
      <c r="E54" s="1200" t="s">
        <v>2774</v>
      </c>
      <c r="F54" s="1200"/>
      <c r="G54" s="1200"/>
      <c r="H54" s="1200"/>
      <c r="I54" s="1200"/>
      <c r="J54" s="1200"/>
      <c r="K54" s="1200"/>
      <c r="L54" s="795">
        <v>6.5</v>
      </c>
      <c r="M54" s="477" t="str">
        <f t="shared" si="0"/>
        <v>T.Bình</v>
      </c>
      <c r="N54" s="1196" t="s">
        <v>1263</v>
      </c>
      <c r="O54" s="1196"/>
    </row>
    <row r="55" spans="1:15" s="471" customFormat="1" ht="18" customHeight="1">
      <c r="A55" s="364">
        <f>IF(OR($C$6="",$J$6="",$L$6=""),"",IF($B55="","",SUBTOTAL(3,$B$11:B55)))</f>
        <v>45</v>
      </c>
      <c r="B55" s="364" t="str">
        <f>IF(OR($C$6="",$J$6="",$L$6=""),"",IF(HKII!$B55="","",HKII!$B55))</f>
        <v>13D301Đ169</v>
      </c>
      <c r="C55" s="365" t="str">
        <f>IF(OR($C$6="",$J$6="",$L$6=""),"",IF(HKII!$C55="","",HKII!$C55))</f>
        <v>Nguyễn Thanh</v>
      </c>
      <c r="D55" s="366" t="str">
        <f>IF(OR($C$6="",$J$6="",$L$6=""),"",IF(HKII!$D55="","",HKII!$D55))</f>
        <v>Thảo</v>
      </c>
      <c r="E55" s="1200" t="s">
        <v>2774</v>
      </c>
      <c r="F55" s="1200"/>
      <c r="G55" s="1200"/>
      <c r="H55" s="1200"/>
      <c r="I55" s="1200"/>
      <c r="J55" s="1200"/>
      <c r="K55" s="1200"/>
      <c r="L55" s="795">
        <v>5</v>
      </c>
      <c r="M55" s="477" t="str">
        <f t="shared" si="0"/>
        <v>TB Yếu</v>
      </c>
      <c r="N55" s="1196" t="s">
        <v>1263</v>
      </c>
      <c r="O55" s="1196"/>
    </row>
    <row r="56" spans="1:15" s="471" customFormat="1" ht="18" customHeight="1">
      <c r="A56" s="364">
        <f>IF(OR($C$6="",$J$6="",$L$6=""),"",IF($B56="","",SUBTOTAL(3,$B$11:B56)))</f>
        <v>46</v>
      </c>
      <c r="B56" s="364" t="str">
        <f>IF(OR($C$6="",$J$6="",$L$6=""),"",IF(HKII!$B56="","",HKII!$B56))</f>
        <v>13D301Đ154</v>
      </c>
      <c r="C56" s="365" t="str">
        <f>IF(OR($C$6="",$J$6="",$L$6=""),"",IF(HKII!$C56="","",HKII!$C56))</f>
        <v>Võ Đức</v>
      </c>
      <c r="D56" s="366" t="str">
        <f>IF(OR($C$6="",$J$6="",$L$6=""),"",IF(HKII!$D56="","",HKII!$D56))</f>
        <v>Trí</v>
      </c>
      <c r="E56" s="1200" t="s">
        <v>2769</v>
      </c>
      <c r="F56" s="1200"/>
      <c r="G56" s="1200"/>
      <c r="H56" s="1200"/>
      <c r="I56" s="1200"/>
      <c r="J56" s="1200"/>
      <c r="K56" s="1200"/>
      <c r="L56" s="795">
        <v>8</v>
      </c>
      <c r="M56" s="477" t="str">
        <f t="shared" si="0"/>
        <v>Khá</v>
      </c>
      <c r="N56" s="1196" t="s">
        <v>1263</v>
      </c>
      <c r="O56" s="1196"/>
    </row>
    <row r="57" spans="1:15" s="471" customFormat="1" ht="18" customHeight="1">
      <c r="A57" s="364">
        <f>IF(OR($C$6="",$J$6="",$L$6=""),"",IF($B57="","",SUBTOTAL(3,$B$11:B57)))</f>
        <v>47</v>
      </c>
      <c r="B57" s="364" t="str">
        <f>IF(OR($C$6="",$J$6="",$L$6=""),"",IF(HKII!$B57="","",HKII!$B57))</f>
        <v>13D301Đ160</v>
      </c>
      <c r="C57" s="365" t="str">
        <f>IF(OR($C$6="",$J$6="",$L$6=""),"",IF(HKII!$C57="","",HKII!$C57))</f>
        <v>Nguyễn Bá</v>
      </c>
      <c r="D57" s="366" t="str">
        <f>IF(OR($C$6="",$J$6="",$L$6=""),"",IF(HKII!$D57="","",HKII!$D57))</f>
        <v>Trung</v>
      </c>
      <c r="E57" s="1200" t="s">
        <v>2769</v>
      </c>
      <c r="F57" s="1200"/>
      <c r="G57" s="1200"/>
      <c r="H57" s="1200"/>
      <c r="I57" s="1200"/>
      <c r="J57" s="1200"/>
      <c r="K57" s="1200"/>
      <c r="L57" s="795">
        <v>2</v>
      </c>
      <c r="M57" s="477" t="str">
        <f t="shared" si="0"/>
        <v>Kém</v>
      </c>
      <c r="N57" s="1196" t="s">
        <v>1263</v>
      </c>
      <c r="O57" s="1196"/>
    </row>
    <row r="58" spans="1:15" s="471" customFormat="1" ht="18" customHeight="1">
      <c r="A58" s="364">
        <f>IF(OR($C$6="",$J$6="",$L$6=""),"",IF($B58="","",SUBTOTAL(3,$B$11:B58)))</f>
        <v>48</v>
      </c>
      <c r="B58" s="364" t="str">
        <f>IF(OR($C$6="",$J$6="",$L$6=""),"",IF(HKII!$B58="","",HKII!$B58))</f>
        <v>13D301Đ163</v>
      </c>
      <c r="C58" s="365" t="str">
        <f>IF(OR($C$6="",$J$6="",$L$6=""),"",IF(HKII!$C58="","",HKII!$C58))</f>
        <v>Mai Ngọc</v>
      </c>
      <c r="D58" s="366" t="str">
        <f>IF(OR($C$6="",$J$6="",$L$6=""),"",IF(HKII!$D58="","",HKII!$D58))</f>
        <v>Trước</v>
      </c>
      <c r="E58" s="1200" t="s">
        <v>2779</v>
      </c>
      <c r="F58" s="1200"/>
      <c r="G58" s="1200"/>
      <c r="H58" s="1200"/>
      <c r="I58" s="1200"/>
      <c r="J58" s="1200"/>
      <c r="K58" s="1200"/>
      <c r="L58" s="795">
        <v>6</v>
      </c>
      <c r="M58" s="477" t="str">
        <f t="shared" si="0"/>
        <v>T.Bình</v>
      </c>
      <c r="N58" s="1196" t="s">
        <v>1263</v>
      </c>
      <c r="O58" s="1196"/>
    </row>
    <row r="59" spans="1:15" s="471" customFormat="1" ht="18" customHeight="1">
      <c r="A59" s="364">
        <f>IF(OR($C$6="",$J$6="",$L$6=""),"",IF($B59="","",SUBTOTAL(3,$B$11:B59)))</f>
        <v>49</v>
      </c>
      <c r="B59" s="364" t="str">
        <f>IF(OR($C$6="",$J$6="",$L$6=""),"",IF(HKII!$B59="","",HKII!$B59))</f>
        <v>13D301Đ166</v>
      </c>
      <c r="C59" s="365" t="str">
        <f>IF(OR($C$6="",$J$6="",$L$6=""),"",IF(HKII!$C59="","",HKII!$C59))</f>
        <v>Nguyễn Văn</v>
      </c>
      <c r="D59" s="366" t="str">
        <f>IF(OR($C$6="",$J$6="",$L$6=""),"",IF(HKII!$D59="","",HKII!$D59))</f>
        <v>Tư</v>
      </c>
      <c r="E59" s="1200" t="s">
        <v>2764</v>
      </c>
      <c r="F59" s="1200"/>
      <c r="G59" s="1200"/>
      <c r="H59" s="1200"/>
      <c r="I59" s="1200"/>
      <c r="J59" s="1200"/>
      <c r="K59" s="1200"/>
      <c r="L59" s="795">
        <v>0</v>
      </c>
      <c r="M59" s="477" t="str">
        <f t="shared" si="0"/>
        <v>Kém</v>
      </c>
      <c r="N59" s="1196" t="s">
        <v>1263</v>
      </c>
      <c r="O59" s="1196"/>
    </row>
    <row r="60" spans="1:15" s="471" customFormat="1" ht="18" customHeight="1">
      <c r="A60" s="364">
        <f>IF(OR($C$6="",$J$6="",$L$6=""),"",IF($B60="","",SUBTOTAL(3,$B$11:B60)))</f>
        <v>50</v>
      </c>
      <c r="B60" s="364" t="str">
        <f>IF(OR($C$6="",$J$6="",$L$6=""),"",IF(HKII!$B60="","",HKII!$B60))</f>
        <v>13D301Đ178</v>
      </c>
      <c r="C60" s="365" t="str">
        <f>IF(OR($C$6="",$J$6="",$L$6=""),"",IF(HKII!$C60="","",HKII!$C60))</f>
        <v>Lê Văn</v>
      </c>
      <c r="D60" s="366" t="str">
        <f>IF(OR($C$6="",$J$6="",$L$6=""),"",IF(HKII!$D60="","",HKII!$D60))</f>
        <v>Vũ</v>
      </c>
      <c r="E60" s="1200" t="s">
        <v>2780</v>
      </c>
      <c r="F60" s="1200"/>
      <c r="G60" s="1200"/>
      <c r="H60" s="1200"/>
      <c r="I60" s="1200"/>
      <c r="J60" s="1200"/>
      <c r="K60" s="1200"/>
      <c r="L60" s="795">
        <v>2</v>
      </c>
      <c r="M60" s="477" t="str">
        <f t="shared" si="0"/>
        <v>Kém</v>
      </c>
      <c r="N60" s="1196" t="s">
        <v>1263</v>
      </c>
      <c r="O60" s="1196"/>
    </row>
    <row r="61" spans="1:15" s="471" customFormat="1" ht="18" customHeight="1">
      <c r="A61" s="364" t="str">
        <f>IF(OR($C$6="",$J$6="",$L$6=""),"",IF($B61="","",SUBTOTAL(3,$B$11:B61)))</f>
        <v/>
      </c>
      <c r="B61" s="364" t="str">
        <f>IF(OR($C$6="",$J$6="",$L$6=""),"",IF(HKII!$B61="","",HKII!$B61))</f>
        <v/>
      </c>
      <c r="C61" s="365" t="str">
        <f>IF(OR($C$6="",$J$6="",$L$6=""),"",IF(HKII!$C61="","",HKII!$C61))</f>
        <v/>
      </c>
      <c r="D61" s="366" t="str">
        <f>IF(OR($C$6="",$J$6="",$L$6=""),"",IF(HKII!$D61="","",HKII!$D61))</f>
        <v/>
      </c>
      <c r="E61" s="1195"/>
      <c r="F61" s="1195"/>
      <c r="G61" s="1195"/>
      <c r="H61" s="1195"/>
      <c r="I61" s="1195"/>
      <c r="J61" s="1195"/>
      <c r="K61" s="1195"/>
      <c r="L61" s="476"/>
      <c r="M61" s="477" t="str">
        <f t="shared" si="0"/>
        <v/>
      </c>
      <c r="N61" s="1196" t="s">
        <v>1263</v>
      </c>
      <c r="O61" s="1196"/>
    </row>
    <row r="62" spans="1:15" s="471" customFormat="1" ht="18" customHeight="1">
      <c r="A62" s="364" t="str">
        <f>IF(OR($C$6="",$J$6="",$L$6=""),"",IF($B62="","",SUBTOTAL(3,$B$11:B62)))</f>
        <v/>
      </c>
      <c r="B62" s="364" t="str">
        <f>IF(OR($C$6="",$J$6="",$L$6=""),"",IF(HKII!$B62="","",HKII!$B62))</f>
        <v/>
      </c>
      <c r="C62" s="365" t="str">
        <f>IF(OR($C$6="",$J$6="",$L$6=""),"",IF(HKII!$C62="","",HKII!$C62))</f>
        <v/>
      </c>
      <c r="D62" s="366" t="str">
        <f>IF(OR($C$6="",$J$6="",$L$6=""),"",IF(HKII!$D62="","",HKII!$D62))</f>
        <v/>
      </c>
      <c r="E62" s="1195"/>
      <c r="F62" s="1195"/>
      <c r="G62" s="1195"/>
      <c r="H62" s="1195"/>
      <c r="I62" s="1195"/>
      <c r="J62" s="1195"/>
      <c r="K62" s="1195"/>
      <c r="L62" s="476"/>
      <c r="M62" s="477" t="str">
        <f t="shared" si="0"/>
        <v/>
      </c>
      <c r="N62" s="1196" t="s">
        <v>1263</v>
      </c>
      <c r="O62" s="1196"/>
    </row>
    <row r="63" spans="1:15" s="471" customFormat="1" ht="18" customHeight="1">
      <c r="A63" s="364" t="str">
        <f>IF(OR($C$6="",$J$6="",$L$6=""),"",IF($B63="","",SUBTOTAL(3,$B$11:B63)))</f>
        <v/>
      </c>
      <c r="B63" s="364" t="str">
        <f>IF(OR($C$6="",$J$6="",$L$6=""),"",IF(HKII!$B63="","",HKII!$B63))</f>
        <v/>
      </c>
      <c r="C63" s="365" t="str">
        <f>IF(OR($C$6="",$J$6="",$L$6=""),"",IF(HKII!$C63="","",HKII!$C63))</f>
        <v/>
      </c>
      <c r="D63" s="366" t="str">
        <f>IF(OR($C$6="",$J$6="",$L$6=""),"",IF(HKII!$D63="","",HKII!$D63))</f>
        <v/>
      </c>
      <c r="E63" s="1195"/>
      <c r="F63" s="1195"/>
      <c r="G63" s="1195"/>
      <c r="H63" s="1195"/>
      <c r="I63" s="1195"/>
      <c r="J63" s="1195"/>
      <c r="K63" s="1195"/>
      <c r="L63" s="476"/>
      <c r="M63" s="477" t="str">
        <f t="shared" si="0"/>
        <v/>
      </c>
      <c r="N63" s="1196" t="s">
        <v>1263</v>
      </c>
      <c r="O63" s="1196"/>
    </row>
    <row r="64" spans="1:15" s="471" customFormat="1" ht="18" customHeight="1">
      <c r="A64" s="364" t="str">
        <f>IF(OR($C$6="",$J$6="",$L$6=""),"",IF($B64="","",SUBTOTAL(3,$B$11:B64)))</f>
        <v/>
      </c>
      <c r="B64" s="364" t="str">
        <f>IF(OR($C$6="",$J$6="",$L$6=""),"",IF(HKII!$B64="","",HKII!$B64))</f>
        <v/>
      </c>
      <c r="C64" s="365" t="str">
        <f>IF(OR($C$6="",$J$6="",$L$6=""),"",IF(HKII!$C64="","",HKII!$C64))</f>
        <v/>
      </c>
      <c r="D64" s="366" t="str">
        <f>IF(OR($C$6="",$J$6="",$L$6=""),"",IF(HKII!$D64="","",HKII!$D64))</f>
        <v/>
      </c>
      <c r="E64" s="1195"/>
      <c r="F64" s="1195"/>
      <c r="G64" s="1195"/>
      <c r="H64" s="1195"/>
      <c r="I64" s="1195"/>
      <c r="J64" s="1195"/>
      <c r="K64" s="1195"/>
      <c r="L64" s="476"/>
      <c r="M64" s="477" t="str">
        <f t="shared" si="0"/>
        <v/>
      </c>
      <c r="N64" s="1196" t="s">
        <v>1263</v>
      </c>
      <c r="O64" s="1196"/>
    </row>
    <row r="65" spans="1:15" s="471" customFormat="1" ht="18" customHeight="1">
      <c r="A65" s="364" t="str">
        <f>IF(OR($C$6="",$J$6="",$L$6=""),"",IF($B65="","",SUBTOTAL(3,$B$11:B65)))</f>
        <v/>
      </c>
      <c r="B65" s="364" t="str">
        <f>IF(OR($C$6="",$J$6="",$L$6=""),"",IF(HKII!$B65="","",HKII!$B65))</f>
        <v/>
      </c>
      <c r="C65" s="365" t="str">
        <f>IF(OR($C$6="",$J$6="",$L$6=""),"",IF(HKII!$C65="","",HKII!$C65))</f>
        <v/>
      </c>
      <c r="D65" s="366" t="str">
        <f>IF(OR($C$6="",$J$6="",$L$6=""),"",IF(HKII!$D65="","",HKII!$D65))</f>
        <v/>
      </c>
      <c r="E65" s="1195"/>
      <c r="F65" s="1195"/>
      <c r="G65" s="1195"/>
      <c r="H65" s="1195"/>
      <c r="I65" s="1195"/>
      <c r="J65" s="1195"/>
      <c r="K65" s="1195"/>
      <c r="L65" s="476"/>
      <c r="M65" s="477" t="str">
        <f t="shared" si="0"/>
        <v/>
      </c>
      <c r="N65" s="1196" t="s">
        <v>1263</v>
      </c>
      <c r="O65" s="1196"/>
    </row>
    <row r="66" spans="1:15" s="471" customFormat="1" ht="18" customHeight="1">
      <c r="A66" s="364" t="str">
        <f>IF(OR($C$6="",$J$6="",$L$6=""),"",IF($B66="","",SUBTOTAL(3,$B$11:B66)))</f>
        <v/>
      </c>
      <c r="B66" s="364" t="str">
        <f>IF(OR($C$6="",$J$6="",$L$6=""),"",IF(HKII!$B66="","",HKII!$B66))</f>
        <v/>
      </c>
      <c r="C66" s="365" t="str">
        <f>IF(OR($C$6="",$J$6="",$L$6=""),"",IF(HKII!$C66="","",HKII!$C66))</f>
        <v/>
      </c>
      <c r="D66" s="366" t="str">
        <f>IF(OR($C$6="",$J$6="",$L$6=""),"",IF(HKII!$D66="","",HKII!$D66))</f>
        <v/>
      </c>
      <c r="E66" s="1195"/>
      <c r="F66" s="1195"/>
      <c r="G66" s="1195"/>
      <c r="H66" s="1195"/>
      <c r="I66" s="1195"/>
      <c r="J66" s="1195"/>
      <c r="K66" s="1195"/>
      <c r="L66" s="476"/>
      <c r="M66" s="477" t="str">
        <f t="shared" si="0"/>
        <v/>
      </c>
      <c r="N66" s="1196" t="s">
        <v>1263</v>
      </c>
      <c r="O66" s="1196"/>
    </row>
    <row r="67" spans="1:15" s="471" customFormat="1" ht="18" customHeight="1">
      <c r="A67" s="364" t="str">
        <f>IF(OR($C$6="",$J$6="",$L$6=""),"",IF($B67="","",SUBTOTAL(3,$B$11:B67)))</f>
        <v/>
      </c>
      <c r="B67" s="364" t="str">
        <f>IF(OR($C$6="",$J$6="",$L$6=""),"",IF(HKII!$B67="","",HKII!$B67))</f>
        <v/>
      </c>
      <c r="C67" s="365" t="str">
        <f>IF(OR($C$6="",$J$6="",$L$6=""),"",IF(HKII!$C67="","",HKII!$C67))</f>
        <v/>
      </c>
      <c r="D67" s="366" t="str">
        <f>IF(OR($C$6="",$J$6="",$L$6=""),"",IF(HKII!$D67="","",HKII!$D67))</f>
        <v/>
      </c>
      <c r="E67" s="1195"/>
      <c r="F67" s="1195"/>
      <c r="G67" s="1195"/>
      <c r="H67" s="1195"/>
      <c r="I67" s="1195"/>
      <c r="J67" s="1195"/>
      <c r="K67" s="1195"/>
      <c r="L67" s="476"/>
      <c r="M67" s="477" t="str">
        <f t="shared" si="0"/>
        <v/>
      </c>
      <c r="N67" s="1196" t="s">
        <v>1263</v>
      </c>
      <c r="O67" s="1196"/>
    </row>
    <row r="68" spans="1:15" s="471" customFormat="1" ht="18" customHeight="1">
      <c r="A68" s="364" t="str">
        <f>IF(OR($C$6="",$J$6="",$L$6=""),"",IF($B68="","",SUBTOTAL(3,$B$11:B68)))</f>
        <v/>
      </c>
      <c r="B68" s="364" t="str">
        <f>IF(OR($C$6="",$J$6="",$L$6=""),"",IF(HKII!$B68="","",HKII!$B68))</f>
        <v/>
      </c>
      <c r="C68" s="365" t="str">
        <f>IF(OR($C$6="",$J$6="",$L$6=""),"",IF(HKII!$C68="","",HKII!$C68))</f>
        <v/>
      </c>
      <c r="D68" s="366" t="str">
        <f>IF(OR($C$6="",$J$6="",$L$6=""),"",IF(HKII!$D68="","",HKII!$D68))</f>
        <v/>
      </c>
      <c r="E68" s="1195"/>
      <c r="F68" s="1195"/>
      <c r="G68" s="1195"/>
      <c r="H68" s="1195"/>
      <c r="I68" s="1195"/>
      <c r="J68" s="1195"/>
      <c r="K68" s="1195"/>
      <c r="L68" s="476"/>
      <c r="M68" s="477" t="str">
        <f t="shared" si="0"/>
        <v/>
      </c>
      <c r="N68" s="1196" t="s">
        <v>1263</v>
      </c>
      <c r="O68" s="1196"/>
    </row>
    <row r="69" spans="1:15" s="471" customFormat="1" ht="18" customHeight="1">
      <c r="A69" s="364" t="str">
        <f>IF(OR($C$6="",$J$6="",$L$6=""),"",IF($B69="","",SUBTOTAL(3,$B$11:B69)))</f>
        <v/>
      </c>
      <c r="B69" s="364" t="str">
        <f>IF(OR($C$6="",$J$6="",$L$6=""),"",IF(HKII!$B69="","",HKII!$B69))</f>
        <v/>
      </c>
      <c r="C69" s="365" t="str">
        <f>IF(OR($C$6="",$J$6="",$L$6=""),"",IF(HKII!$C69="","",HKII!$C69))</f>
        <v/>
      </c>
      <c r="D69" s="366" t="str">
        <f>IF(OR($C$6="",$J$6="",$L$6=""),"",IF(HKII!$D69="","",HKII!$D69))</f>
        <v/>
      </c>
      <c r="E69" s="1195"/>
      <c r="F69" s="1195"/>
      <c r="G69" s="1195"/>
      <c r="H69" s="1195"/>
      <c r="I69" s="1195"/>
      <c r="J69" s="1195"/>
      <c r="K69" s="1195"/>
      <c r="L69" s="476"/>
      <c r="M69" s="477" t="str">
        <f t="shared" si="0"/>
        <v/>
      </c>
      <c r="N69" s="1196" t="s">
        <v>1263</v>
      </c>
      <c r="O69" s="1196"/>
    </row>
    <row r="70" spans="1:15" s="471" customFormat="1" ht="18" customHeight="1">
      <c r="A70" s="364" t="str">
        <f>IF(OR($C$6="",$J$6="",$L$6=""),"",IF($B70="","",SUBTOTAL(3,$B$11:B70)))</f>
        <v/>
      </c>
      <c r="B70" s="364" t="str">
        <f>IF(OR($C$6="",$J$6="",$L$6=""),"",IF(HKII!$B70="","",HKII!$B70))</f>
        <v/>
      </c>
      <c r="C70" s="365" t="str">
        <f>IF(OR($C$6="",$J$6="",$L$6=""),"",IF(HKII!$C70="","",HKII!$C70))</f>
        <v/>
      </c>
      <c r="D70" s="366" t="str">
        <f>IF(OR($C$6="",$J$6="",$L$6=""),"",IF(HKII!$D70="","",HKII!$D70))</f>
        <v/>
      </c>
      <c r="E70" s="1195"/>
      <c r="F70" s="1195"/>
      <c r="G70" s="1195"/>
      <c r="H70" s="1195"/>
      <c r="I70" s="1195"/>
      <c r="J70" s="1195"/>
      <c r="K70" s="1195"/>
      <c r="L70" s="476"/>
      <c r="M70" s="477" t="str">
        <f t="shared" si="0"/>
        <v/>
      </c>
      <c r="N70" s="1196" t="s">
        <v>1263</v>
      </c>
      <c r="O70" s="1196"/>
    </row>
    <row r="71" spans="1:15" s="471" customFormat="1" ht="18" customHeight="1">
      <c r="A71" s="364" t="str">
        <f>IF(OR($C$6="",$J$6="",$L$6=""),"",IF($B71="","",SUBTOTAL(3,$B$11:B71)))</f>
        <v/>
      </c>
      <c r="B71" s="364" t="str">
        <f>IF(OR($C$6="",$J$6="",$L$6=""),"",IF(HKII!$B71="","",HKII!$B71))</f>
        <v/>
      </c>
      <c r="C71" s="365" t="str">
        <f>IF(OR($C$6="",$J$6="",$L$6=""),"",IF(HKII!$C71="","",HKII!$C71))</f>
        <v/>
      </c>
      <c r="D71" s="366" t="str">
        <f>IF(OR($C$6="",$J$6="",$L$6=""),"",IF(HKII!$D71="","",HKII!$D71))</f>
        <v/>
      </c>
      <c r="E71" s="1195"/>
      <c r="F71" s="1195"/>
      <c r="G71" s="1195"/>
      <c r="H71" s="1195"/>
      <c r="I71" s="1195"/>
      <c r="J71" s="1195"/>
      <c r="K71" s="1195"/>
      <c r="L71" s="476"/>
      <c r="M71" s="477" t="str">
        <f t="shared" si="0"/>
        <v/>
      </c>
      <c r="N71" s="1196" t="s">
        <v>1263</v>
      </c>
      <c r="O71" s="1196"/>
    </row>
    <row r="72" spans="1:15" s="471" customFormat="1" ht="18" customHeight="1">
      <c r="A72" s="364" t="str">
        <f>IF(OR($C$6="",$J$6="",$L$6=""),"",IF($B72="","",SUBTOTAL(3,$B$11:B72)))</f>
        <v/>
      </c>
      <c r="B72" s="364" t="str">
        <f>IF(OR($C$6="",$J$6="",$L$6=""),"",IF(HKII!$B72="","",HKII!$B72))</f>
        <v/>
      </c>
      <c r="C72" s="365" t="str">
        <f>IF(OR($C$6="",$J$6="",$L$6=""),"",IF(HKII!$C72="","",HKII!$C72))</f>
        <v/>
      </c>
      <c r="D72" s="366" t="str">
        <f>IF(OR($C$6="",$J$6="",$L$6=""),"",IF(HKII!$D72="","",HKII!$D72))</f>
        <v/>
      </c>
      <c r="E72" s="1195"/>
      <c r="F72" s="1195"/>
      <c r="G72" s="1195"/>
      <c r="H72" s="1195"/>
      <c r="I72" s="1195"/>
      <c r="J72" s="1195"/>
      <c r="K72" s="1195"/>
      <c r="L72" s="476"/>
      <c r="M72" s="477" t="str">
        <f t="shared" si="0"/>
        <v/>
      </c>
      <c r="N72" s="1196" t="s">
        <v>1263</v>
      </c>
      <c r="O72" s="1196"/>
    </row>
    <row r="73" spans="1:15" s="471" customFormat="1" ht="18" customHeight="1">
      <c r="A73" s="364" t="str">
        <f>IF(OR($C$6="",$J$6="",$L$6=""),"",IF($B73="","",SUBTOTAL(3,$B$11:B73)))</f>
        <v/>
      </c>
      <c r="B73" s="364" t="str">
        <f>IF(OR($C$6="",$J$6="",$L$6=""),"",IF(HKII!$B73="","",HKII!$B73))</f>
        <v/>
      </c>
      <c r="C73" s="365" t="str">
        <f>IF(OR($C$6="",$J$6="",$L$6=""),"",IF(HKII!$C73="","",HKII!$C73))</f>
        <v/>
      </c>
      <c r="D73" s="366" t="str">
        <f>IF(OR($C$6="",$J$6="",$L$6=""),"",IF(HKII!$D73="","",HKII!$D73))</f>
        <v/>
      </c>
      <c r="E73" s="1195"/>
      <c r="F73" s="1195"/>
      <c r="G73" s="1195"/>
      <c r="H73" s="1195"/>
      <c r="I73" s="1195"/>
      <c r="J73" s="1195"/>
      <c r="K73" s="1195"/>
      <c r="L73" s="476"/>
      <c r="M73" s="477" t="str">
        <f t="shared" si="0"/>
        <v/>
      </c>
      <c r="N73" s="1196" t="s">
        <v>1263</v>
      </c>
      <c r="O73" s="1196"/>
    </row>
    <row r="74" spans="1:15" s="471" customFormat="1" ht="18" customHeight="1">
      <c r="A74" s="364" t="str">
        <f>IF(OR($C$6="",$J$6="",$L$6=""),"",IF($B74="","",SUBTOTAL(3,$B$11:B74)))</f>
        <v/>
      </c>
      <c r="B74" s="364" t="str">
        <f>IF(OR($C$6="",$J$6="",$L$6=""),"",IF(HKII!$B74="","",HKII!$B74))</f>
        <v/>
      </c>
      <c r="C74" s="365" t="str">
        <f>IF(OR($C$6="",$J$6="",$L$6=""),"",IF(HKII!$C74="","",HKII!$C74))</f>
        <v/>
      </c>
      <c r="D74" s="366" t="str">
        <f>IF(OR($C$6="",$J$6="",$L$6=""),"",IF(HKII!$D74="","",HKII!$D74))</f>
        <v/>
      </c>
      <c r="E74" s="1195"/>
      <c r="F74" s="1195"/>
      <c r="G74" s="1195"/>
      <c r="H74" s="1195"/>
      <c r="I74" s="1195"/>
      <c r="J74" s="1195"/>
      <c r="K74" s="1195"/>
      <c r="L74" s="476"/>
      <c r="M74" s="477" t="str">
        <f t="shared" si="0"/>
        <v/>
      </c>
      <c r="N74" s="1196" t="s">
        <v>1263</v>
      </c>
      <c r="O74" s="1196"/>
    </row>
    <row r="75" spans="1:15" s="471" customFormat="1" ht="18" customHeight="1">
      <c r="A75" s="364" t="str">
        <f>IF(OR($C$6="",$J$6="",$L$6=""),"",IF($B75="","",SUBTOTAL(3,$B$11:B75)))</f>
        <v/>
      </c>
      <c r="B75" s="364" t="str">
        <f>IF(OR($C$6="",$J$6="",$L$6=""),"",IF(HKII!$B75="","",HKII!$B75))</f>
        <v/>
      </c>
      <c r="C75" s="365" t="str">
        <f>IF(OR($C$6="",$J$6="",$L$6=""),"",IF(HKII!$C75="","",HKII!$C75))</f>
        <v/>
      </c>
      <c r="D75" s="366" t="str">
        <f>IF(OR($C$6="",$J$6="",$L$6=""),"",IF(HKII!$D75="","",HKII!$D75))</f>
        <v/>
      </c>
      <c r="E75" s="1195"/>
      <c r="F75" s="1195"/>
      <c r="G75" s="1195"/>
      <c r="H75" s="1195"/>
      <c r="I75" s="1195"/>
      <c r="J75" s="1195"/>
      <c r="K75" s="1195"/>
      <c r="L75" s="476"/>
      <c r="M75" s="477" t="str">
        <f t="shared" si="0"/>
        <v/>
      </c>
      <c r="N75" s="1196" t="s">
        <v>1263</v>
      </c>
      <c r="O75" s="1196"/>
    </row>
    <row r="76" spans="1:15" s="471" customFormat="1" ht="18" customHeight="1">
      <c r="A76" s="364" t="str">
        <f>IF(OR($C$6="",$J$6="",$L$6=""),"",IF($B76="","",SUBTOTAL(3,$B$11:B76)))</f>
        <v/>
      </c>
      <c r="B76" s="364" t="str">
        <f>IF(OR($C$6="",$J$6="",$L$6=""),"",IF(HKII!$B76="","",HKII!$B76))</f>
        <v/>
      </c>
      <c r="C76" s="365" t="str">
        <f>IF(OR($C$6="",$J$6="",$L$6=""),"",IF(HKII!$C76="","",HKII!$C76))</f>
        <v/>
      </c>
      <c r="D76" s="366" t="str">
        <f>IF(OR($C$6="",$J$6="",$L$6=""),"",IF(HKII!$D76="","",HKII!$D76))</f>
        <v/>
      </c>
      <c r="E76" s="1195"/>
      <c r="F76" s="1195"/>
      <c r="G76" s="1195"/>
      <c r="H76" s="1195"/>
      <c r="I76" s="1195"/>
      <c r="J76" s="1195"/>
      <c r="K76" s="1195"/>
      <c r="L76" s="476"/>
      <c r="M76" s="477" t="str">
        <f>IF($B76="","",IF($L76="","KXL",IF($L76&lt;4,"Kém",IF($L76&lt;5.5,"TB Yếu",IF($L76&lt;7,"T.Bình",IF($L76&lt;8.5,"Khá","Giỏi"))))))</f>
        <v/>
      </c>
      <c r="N76" s="1196" t="s">
        <v>1263</v>
      </c>
      <c r="O76" s="1196"/>
    </row>
    <row r="77" spans="1:15" s="471" customFormat="1" ht="18" customHeight="1">
      <c r="A77" s="364" t="str">
        <f>IF(OR($C$6="",$J$6="",$L$6=""),"",IF($B77="","",SUBTOTAL(3,$B$11:B77)))</f>
        <v/>
      </c>
      <c r="B77" s="364" t="str">
        <f>IF(OR($C$6="",$J$6="",$L$6=""),"",IF(HKII!$B77="","",HKII!$B77))</f>
        <v/>
      </c>
      <c r="C77" s="365" t="str">
        <f>IF(OR($C$6="",$J$6="",$L$6=""),"",IF(HKII!$C77="","",HKII!$C77))</f>
        <v/>
      </c>
      <c r="D77" s="366" t="str">
        <f>IF(OR($C$6="",$J$6="",$L$6=""),"",IF(HKII!$D77="","",HKII!$D77))</f>
        <v/>
      </c>
      <c r="E77" s="1195"/>
      <c r="F77" s="1195"/>
      <c r="G77" s="1195"/>
      <c r="H77" s="1195"/>
      <c r="I77" s="1195"/>
      <c r="J77" s="1195"/>
      <c r="K77" s="1195"/>
      <c r="L77" s="476"/>
      <c r="M77" s="477" t="str">
        <f>IF($B77="","",IF($L77="","KXL",IF($L77&lt;4,"Kém",IF($L77&lt;5.5,"TB Yếu",IF($L77&lt;7,"T.Bình",IF($L77&lt;8.5,"Khá","Giỏi"))))))</f>
        <v/>
      </c>
      <c r="N77" s="1196" t="s">
        <v>1263</v>
      </c>
      <c r="O77" s="1196"/>
    </row>
    <row r="78" spans="1:15" s="471" customFormat="1" ht="18" customHeight="1">
      <c r="A78" s="364" t="str">
        <f>IF(OR($C$6="",$J$6="",$L$6=""),"",IF($B78="","",SUBTOTAL(3,$B$11:B78)))</f>
        <v/>
      </c>
      <c r="B78" s="364" t="str">
        <f>IF(OR($C$6="",$J$6="",$L$6=""),"",IF(HKII!$B78="","",HKII!$B78))</f>
        <v/>
      </c>
      <c r="C78" s="365" t="str">
        <f>IF(OR($C$6="",$J$6="",$L$6=""),"",IF(HKII!$C78="","",HKII!$C78))</f>
        <v/>
      </c>
      <c r="D78" s="366" t="str">
        <f>IF(OR($C$6="",$J$6="",$L$6=""),"",IF(HKII!$D78="","",HKII!$D78))</f>
        <v/>
      </c>
      <c r="E78" s="1195"/>
      <c r="F78" s="1195"/>
      <c r="G78" s="1195"/>
      <c r="H78" s="1195"/>
      <c r="I78" s="1195"/>
      <c r="J78" s="1195"/>
      <c r="K78" s="1195"/>
      <c r="L78" s="476"/>
      <c r="M78" s="477" t="str">
        <f>IF($B78="","",IF($L78="","KXL",IF($L78&lt;4,"Kém",IF($L78&lt;5.5,"TB Yếu",IF($L78&lt;7,"T.Bình",IF($L78&lt;8.5,"Khá","Giỏi"))))))</f>
        <v/>
      </c>
      <c r="N78" s="1196" t="s">
        <v>1263</v>
      </c>
      <c r="O78" s="1196"/>
    </row>
    <row r="79" spans="1:15" s="471" customFormat="1" ht="18" customHeight="1">
      <c r="A79" s="364" t="str">
        <f>IF(OR($C$6="",$J$6="",$L$6=""),"",IF($B79="","",SUBTOTAL(3,$B$11:B79)))</f>
        <v/>
      </c>
      <c r="B79" s="364" t="str">
        <f>IF(OR($C$6="",$J$6="",$L$6=""),"",IF(HKII!$B79="","",HKII!$B79))</f>
        <v/>
      </c>
      <c r="C79" s="365" t="str">
        <f>IF(OR($C$6="",$J$6="",$L$6=""),"",IF(HKII!$C79="","",HKII!$C79))</f>
        <v/>
      </c>
      <c r="D79" s="366" t="str">
        <f>IF(OR($C$6="",$J$6="",$L$6=""),"",IF(HKII!$D79="","",HKII!$D79))</f>
        <v/>
      </c>
      <c r="E79" s="1195"/>
      <c r="F79" s="1195"/>
      <c r="G79" s="1195"/>
      <c r="H79" s="1195"/>
      <c r="I79" s="1195"/>
      <c r="J79" s="1195"/>
      <c r="K79" s="1195"/>
      <c r="L79" s="476"/>
      <c r="M79" s="477" t="str">
        <f>IF($B79="","",IF($L79="","KXL",IF($L79&lt;4,"Kém",IF($L79&lt;5.5,"TB Yếu",IF($L79&lt;7,"T.Bình",IF($L79&lt;8.5,"Khá","Giỏi"))))))</f>
        <v/>
      </c>
      <c r="N79" s="1196" t="s">
        <v>1263</v>
      </c>
      <c r="O79" s="1196"/>
    </row>
    <row r="80" spans="1:15" s="471" customFormat="1" ht="18" customHeight="1">
      <c r="A80" s="364" t="str">
        <f>IF(OR($C$6="",$J$6="",$L$6=""),"",IF($B80="","",SUBTOTAL(3,$B$11:B80)))</f>
        <v/>
      </c>
      <c r="B80" s="364" t="str">
        <f>IF(OR($C$6="",$J$6="",$L$6=""),"",IF(HKII!$B80="","",HKII!$B80))</f>
        <v/>
      </c>
      <c r="C80" s="365" t="str">
        <f>IF(OR($C$6="",$J$6="",$L$6=""),"",IF(HKII!$C80="","",HKII!$C80))</f>
        <v/>
      </c>
      <c r="D80" s="366" t="str">
        <f>IF(OR($C$6="",$J$6="",$L$6=""),"",IF(HKII!$D80="","",HKII!$D80))</f>
        <v/>
      </c>
      <c r="E80" s="1195"/>
      <c r="F80" s="1195"/>
      <c r="G80" s="1195"/>
      <c r="H80" s="1195"/>
      <c r="I80" s="1195"/>
      <c r="J80" s="1195"/>
      <c r="K80" s="1195"/>
      <c r="L80" s="476"/>
      <c r="M80" s="477" t="str">
        <f>IF($B80="","",IF($L80="","KXL",IF($L80&lt;4,"Kém",IF($L80&lt;5.5,"TB Yếu",IF($L80&lt;7,"T.Bình",IF($L80&lt;8.5,"Khá","Giỏi"))))))</f>
        <v/>
      </c>
      <c r="N80" s="1196" t="s">
        <v>1263</v>
      </c>
      <c r="O80" s="1196"/>
    </row>
    <row r="81" spans="1:16" s="421" customFormat="1" ht="17.25" customHeight="1">
      <c r="A81" s="1183" t="s">
        <v>1632</v>
      </c>
      <c r="B81" s="1183"/>
      <c r="C81" s="1183"/>
      <c r="D81" s="1183"/>
      <c r="E81" s="1183"/>
      <c r="F81" s="1183"/>
      <c r="G81" s="1183"/>
      <c r="H81" s="1183"/>
      <c r="I81" s="1183"/>
      <c r="J81" s="1183"/>
      <c r="K81" s="1183"/>
      <c r="L81" s="1183"/>
      <c r="M81" s="1183"/>
      <c r="N81" s="440"/>
      <c r="O81" s="105"/>
      <c r="P81" s="105"/>
    </row>
    <row r="82" spans="1:16" s="421" customFormat="1" ht="14.1" customHeight="1">
      <c r="A82" s="411"/>
      <c r="B82" s="1181" t="str">
        <f>"Tổng danh sách có"</f>
        <v>Tổng danh sách có</v>
      </c>
      <c r="C82" s="1181"/>
      <c r="D82" s="1181"/>
      <c r="E82" s="1181"/>
      <c r="F82" s="457" t="str">
        <f>": "&amp;MAX($A$11:$A$80)&amp;" SV"</f>
        <v>: 50 SV</v>
      </c>
      <c r="K82" s="422"/>
      <c r="L82" s="422"/>
      <c r="M82" s="422"/>
      <c r="N82" s="422"/>
      <c r="O82" s="411"/>
    </row>
    <row r="83" spans="1:16" s="421" customFormat="1" ht="14.1" customHeight="1">
      <c r="A83" s="423"/>
      <c r="B83" s="1173" t="str">
        <f>"Tổng số SV có điểm Giỏi từ 8,5 đ đến 10 đ"</f>
        <v>Tổng số SV có điểm Giỏi từ 8,5 đ đến 10 đ</v>
      </c>
      <c r="C83" s="1173"/>
      <c r="D83" s="1173"/>
      <c r="E83" s="1173"/>
      <c r="F83" s="428" t="str">
        <f>": "&amp;COUNTIF($M$11:$M$80,"Giỏi")&amp;" SV"</f>
        <v>: 2 SV</v>
      </c>
      <c r="H83" s="428" t="str">
        <f>IF(B21="","","("&amp;ROUND(COUNTIF($O$11:$O$80,"Giỏi")*100/MAX($A$11:$A$78),2)&amp;"%" &amp;")")</f>
        <v>(0%)</v>
      </c>
      <c r="I83" s="428"/>
      <c r="J83" s="428"/>
      <c r="K83" s="1175" t="str">
        <f>IF(B11="","","Tổng số SV có điểm &gt;= 4 đ : "&amp;COUNTIF($L$11:$L$80,"&gt;=4")&amp;" SV"&amp;" ("&amp;ROUND(COUNTIF($L$11:$L$80,"&gt;=4")*100/MAX($A$11:$A$80),2)&amp;"%" &amp;")")</f>
        <v>Tổng số SV có điểm &gt;= 4 đ : 28 SV (56%)</v>
      </c>
      <c r="L83" s="1175"/>
      <c r="M83" s="1175"/>
      <c r="N83" s="1175"/>
      <c r="O83" s="19"/>
    </row>
    <row r="84" spans="1:16" s="421" customFormat="1" ht="14.1" customHeight="1">
      <c r="A84" s="423"/>
      <c r="B84" s="1173" t="str">
        <f>"Tổng số SV có điểm Khá từ 7 đ đến &lt;8,5 đ"</f>
        <v>Tổng số SV có điểm Khá từ 7 đ đến &lt;8,5 đ</v>
      </c>
      <c r="C84" s="1173"/>
      <c r="D84" s="1173"/>
      <c r="E84" s="1173"/>
      <c r="F84" s="428" t="str">
        <f>": "&amp;COUNTIF($M$11:$M$80,"Khá")&amp;" SV"</f>
        <v>: 7 SV</v>
      </c>
      <c r="H84" s="428" t="str">
        <f>IF(B21="","","("&amp;ROUND(COUNTIF($O$11:$O$80,"Khá")*100/MAX($A$11:$A$78),2)&amp;"%" &amp;")")</f>
        <v>(0%)</v>
      </c>
      <c r="I84" s="428"/>
      <c r="J84" s="428"/>
      <c r="K84" s="1175"/>
      <c r="L84" s="1175"/>
      <c r="M84" s="1175"/>
      <c r="N84" s="1175"/>
      <c r="O84" s="19"/>
    </row>
    <row r="85" spans="1:16" s="421" customFormat="1" ht="14.1" customHeight="1">
      <c r="A85" s="423"/>
      <c r="B85" s="1173" t="str">
        <f>"Tổng số SV có điểm Trung bình từ 5,5 đ đến &lt;7 đ"</f>
        <v>Tổng số SV có điểm Trung bình từ 5,5 đ đến &lt;7 đ</v>
      </c>
      <c r="C85" s="1173"/>
      <c r="D85" s="1173"/>
      <c r="E85" s="1173"/>
      <c r="F85" s="428" t="str">
        <f>": "&amp;COUNTIF($M$11:$M$80,"T.Bình")&amp;" SV"</f>
        <v>: 8 SV</v>
      </c>
      <c r="H85" s="428" t="str">
        <f>IF(B21="","","("&amp;ROUND(COUNTIF($O$11:$O$80,"TB")*100/MAX($A$11:$A$78),2)&amp;"%" &amp;")")</f>
        <v>(0%)</v>
      </c>
      <c r="I85" s="428"/>
      <c r="J85" s="428"/>
      <c r="K85" s="1175"/>
      <c r="L85" s="1175"/>
      <c r="M85" s="1175"/>
      <c r="N85" s="1175"/>
      <c r="O85" s="19"/>
    </row>
    <row r="86" spans="1:16" s="421" customFormat="1" ht="14.1" customHeight="1">
      <c r="A86" s="423"/>
      <c r="B86" s="1173" t="str">
        <f>"Tổng số SV có điểm Trung bình yếu từ 4 đ đến &lt;5,5 đ"</f>
        <v>Tổng số SV có điểm Trung bình yếu từ 4 đ đến &lt;5,5 đ</v>
      </c>
      <c r="C86" s="1173"/>
      <c r="D86" s="1173"/>
      <c r="E86" s="1173"/>
      <c r="F86" s="428" t="str">
        <f>": "&amp;COUNTIF($M$11:$M$80,"TB Yếu")&amp;" SV"</f>
        <v>: 11 SV</v>
      </c>
      <c r="H86" s="428" t="str">
        <f>IF(B21="","","("&amp;ROUND(COUNTIF($O$11:$O$80,"TBY")*100/MAX($A$11:$A$78),2)&amp;"%" &amp;")")</f>
        <v>(0%)</v>
      </c>
      <c r="I86" s="428"/>
      <c r="J86" s="428"/>
      <c r="K86" s="1174" t="str">
        <f>IF(B11="","","Tổng số SV có điểm &lt; 4 đ : "&amp;COUNTIF($L$11:$L$80,"&lt;4")&amp;" SV"&amp;" ("&amp;ROUND(COUNTIF($L$11:$L$80,"&lt;4")*100/MAX($A$11:$A$80),2)&amp;"%" &amp;")")</f>
        <v>Tổng số SV có điểm &lt; 4 đ : 22 SV (44%)</v>
      </c>
      <c r="L86" s="1174"/>
      <c r="M86" s="1174"/>
      <c r="N86" s="1174"/>
      <c r="O86" s="47"/>
    </row>
    <row r="87" spans="1:16" s="421" customFormat="1" ht="14.1" customHeight="1">
      <c r="A87" s="423"/>
      <c r="B87" s="1173" t="str">
        <f>"Tổng số SV có điểm kém &lt;4 đ"</f>
        <v>Tổng số SV có điểm kém &lt;4 đ</v>
      </c>
      <c r="C87" s="1173"/>
      <c r="D87" s="1173"/>
      <c r="E87" s="1173"/>
      <c r="F87" s="428" t="str">
        <f>": "&amp;COUNTIF($M$11:$M$80,"Kém")&amp;" SV"</f>
        <v>: 22 SV</v>
      </c>
      <c r="H87" s="428" t="str">
        <f>IF(B21="","","("&amp;ROUND(COUNTIF($O$11:$O$80,"Kém")*100/MAX($A$11:$A$78),2)&amp;"%"&amp;")")</f>
        <v>(0%)</v>
      </c>
      <c r="I87" s="428"/>
      <c r="J87" s="428"/>
      <c r="K87" s="1174"/>
      <c r="L87" s="1174"/>
      <c r="M87" s="1174"/>
      <c r="N87" s="1174"/>
      <c r="O87" s="47"/>
    </row>
    <row r="88" spans="1:16" s="421" customFormat="1" ht="14.1" customHeight="1">
      <c r="A88" s="423"/>
      <c r="B88" s="1173" t="str">
        <f>"Tổng số SV không xếp loại vì chưa đủ điều kiện"</f>
        <v>Tổng số SV không xếp loại vì chưa đủ điều kiện</v>
      </c>
      <c r="C88" s="1173"/>
      <c r="D88" s="1173"/>
      <c r="E88" s="1173"/>
      <c r="F88" s="428" t="str">
        <f>": "&amp;COUNTIF($M$11:$M$80,"KXL")&amp;" SV"</f>
        <v>: 0 SV</v>
      </c>
      <c r="H88" s="428" t="str">
        <f>IF(B21="","","("&amp;ROUND(COUNTIF($O$11:$O$80,"KXL")*100/MAX($A$11:$A$78),2)&amp;"%"&amp;")")</f>
        <v>(0%)</v>
      </c>
      <c r="I88" s="428"/>
      <c r="J88" s="428"/>
      <c r="K88" s="1174"/>
      <c r="L88" s="1174"/>
      <c r="M88" s="1174"/>
      <c r="N88" s="1174"/>
      <c r="O88" s="47"/>
    </row>
    <row r="89" spans="1:16" s="411" customFormat="1">
      <c r="B89" s="424"/>
      <c r="C89" s="424"/>
      <c r="D89" s="424"/>
      <c r="E89" s="424"/>
      <c r="F89" s="424"/>
      <c r="G89" s="424"/>
      <c r="H89" s="424"/>
      <c r="I89" s="424"/>
      <c r="J89" s="424"/>
      <c r="K89" s="424"/>
      <c r="L89" s="424"/>
      <c r="M89" s="424"/>
      <c r="N89" s="424"/>
    </row>
    <row r="90" spans="1:16" s="411" customFormat="1" ht="15.75" customHeight="1">
      <c r="A90" s="1167" t="s">
        <v>195</v>
      </c>
      <c r="B90" s="1167"/>
      <c r="C90" s="1167"/>
      <c r="D90" s="1167" t="s">
        <v>265</v>
      </c>
      <c r="E90" s="1167"/>
      <c r="F90" s="1167"/>
      <c r="G90" s="1167"/>
      <c r="H90" s="413"/>
      <c r="I90" s="413"/>
      <c r="J90" s="1167" t="s">
        <v>266</v>
      </c>
      <c r="K90" s="1167"/>
      <c r="L90" s="1167"/>
      <c r="M90" s="1167"/>
      <c r="N90" s="1167"/>
      <c r="O90" s="1167"/>
    </row>
    <row r="91" spans="1:16">
      <c r="A91" s="1202"/>
      <c r="B91" s="1202"/>
      <c r="C91" s="1202"/>
      <c r="D91" s="369"/>
      <c r="F91" s="369"/>
      <c r="G91" s="369"/>
      <c r="H91" s="369"/>
      <c r="I91" s="1203"/>
      <c r="J91" s="1203"/>
      <c r="K91" s="1203"/>
      <c r="L91" s="1203"/>
      <c r="M91" s="370"/>
    </row>
  </sheetData>
  <sheetProtection formatCells="0" formatColumns="0" formatRows="0" autoFilter="0"/>
  <mergeCells count="170">
    <mergeCell ref="A1:F1"/>
    <mergeCell ref="A3:F3"/>
    <mergeCell ref="N65:O65"/>
    <mergeCell ref="N56:O56"/>
    <mergeCell ref="E64:K64"/>
    <mergeCell ref="N33:O33"/>
    <mergeCell ref="N34:O34"/>
    <mergeCell ref="N35:O35"/>
    <mergeCell ref="N48:O48"/>
    <mergeCell ref="N38:O38"/>
    <mergeCell ref="A4:O4"/>
    <mergeCell ref="C6:G6"/>
    <mergeCell ref="H6:I6"/>
    <mergeCell ref="N39:O39"/>
    <mergeCell ref="N40:O40"/>
    <mergeCell ref="N41:O41"/>
    <mergeCell ref="N42:O42"/>
    <mergeCell ref="N43:O43"/>
    <mergeCell ref="N44:O44"/>
    <mergeCell ref="E54:K54"/>
    <mergeCell ref="N50:O50"/>
    <mergeCell ref="N47:O47"/>
    <mergeCell ref="N45:O45"/>
    <mergeCell ref="N64:O64"/>
    <mergeCell ref="N67:O67"/>
    <mergeCell ref="E70:K70"/>
    <mergeCell ref="N62:O62"/>
    <mergeCell ref="N49:O49"/>
    <mergeCell ref="N68:O68"/>
    <mergeCell ref="N54:O54"/>
    <mergeCell ref="N60:O60"/>
    <mergeCell ref="N80:O80"/>
    <mergeCell ref="N70:O70"/>
    <mergeCell ref="N71:O71"/>
    <mergeCell ref="N77:O77"/>
    <mergeCell ref="N76:O76"/>
    <mergeCell ref="N73:O73"/>
    <mergeCell ref="N72:O72"/>
    <mergeCell ref="N78:O78"/>
    <mergeCell ref="N79:O79"/>
    <mergeCell ref="N66:O66"/>
    <mergeCell ref="N69:O69"/>
    <mergeCell ref="N57:O57"/>
    <mergeCell ref="N51:O51"/>
    <mergeCell ref="N52:O52"/>
    <mergeCell ref="N53:O53"/>
    <mergeCell ref="N58:O58"/>
    <mergeCell ref="E53:K53"/>
    <mergeCell ref="N61:O61"/>
    <mergeCell ref="N63:O63"/>
    <mergeCell ref="E59:K59"/>
    <mergeCell ref="E51:K51"/>
    <mergeCell ref="E52:K52"/>
    <mergeCell ref="N59:O59"/>
    <mergeCell ref="N55:O55"/>
    <mergeCell ref="E55:K55"/>
    <mergeCell ref="E57:K57"/>
    <mergeCell ref="N46:O46"/>
    <mergeCell ref="E43:K43"/>
    <mergeCell ref="E44:K44"/>
    <mergeCell ref="N20:O20"/>
    <mergeCell ref="N21:O21"/>
    <mergeCell ref="N22:O22"/>
    <mergeCell ref="N23:O23"/>
    <mergeCell ref="E69:K69"/>
    <mergeCell ref="N24:O24"/>
    <mergeCell ref="N25:O25"/>
    <mergeCell ref="N30:O30"/>
    <mergeCell ref="N31:O31"/>
    <mergeCell ref="N32:O32"/>
    <mergeCell ref="N26:O26"/>
    <mergeCell ref="N29:O29"/>
    <mergeCell ref="N27:O27"/>
    <mergeCell ref="N28:O28"/>
    <mergeCell ref="E67:K67"/>
    <mergeCell ref="E68:K68"/>
    <mergeCell ref="N36:O36"/>
    <mergeCell ref="N37:O37"/>
    <mergeCell ref="E39:K39"/>
    <mergeCell ref="E40:K40"/>
    <mergeCell ref="E60:K60"/>
    <mergeCell ref="E48:K48"/>
    <mergeCell ref="E38:K38"/>
    <mergeCell ref="E33:K33"/>
    <mergeCell ref="E34:K34"/>
    <mergeCell ref="E24:K24"/>
    <mergeCell ref="E25:K25"/>
    <mergeCell ref="E26:K26"/>
    <mergeCell ref="E27:K27"/>
    <mergeCell ref="E28:K28"/>
    <mergeCell ref="E29:K29"/>
    <mergeCell ref="E30:K30"/>
    <mergeCell ref="E31:K31"/>
    <mergeCell ref="E32:K32"/>
    <mergeCell ref="L6:O6"/>
    <mergeCell ref="A91:C91"/>
    <mergeCell ref="I91:L91"/>
    <mergeCell ref="E46:K46"/>
    <mergeCell ref="E41:K41"/>
    <mergeCell ref="E42:K42"/>
    <mergeCell ref="E50:K50"/>
    <mergeCell ref="E62:K62"/>
    <mergeCell ref="E63:K63"/>
    <mergeCell ref="E49:K49"/>
    <mergeCell ref="E80:K80"/>
    <mergeCell ref="E76:K76"/>
    <mergeCell ref="E77:K77"/>
    <mergeCell ref="E61:K61"/>
    <mergeCell ref="E66:K66"/>
    <mergeCell ref="E65:K65"/>
    <mergeCell ref="E71:K71"/>
    <mergeCell ref="E72:K72"/>
    <mergeCell ref="E73:K73"/>
    <mergeCell ref="E58:K58"/>
    <mergeCell ref="E56:K56"/>
    <mergeCell ref="A90:C90"/>
    <mergeCell ref="D90:G90"/>
    <mergeCell ref="J90:O90"/>
    <mergeCell ref="A6:B6"/>
    <mergeCell ref="E23:K23"/>
    <mergeCell ref="E20:K20"/>
    <mergeCell ref="E21:K21"/>
    <mergeCell ref="E22:K22"/>
    <mergeCell ref="E12:K12"/>
    <mergeCell ref="F7:K7"/>
    <mergeCell ref="A8:A10"/>
    <mergeCell ref="B8:B10"/>
    <mergeCell ref="C8:D10"/>
    <mergeCell ref="E19:K19"/>
    <mergeCell ref="E11:K11"/>
    <mergeCell ref="E13:K13"/>
    <mergeCell ref="E14:K14"/>
    <mergeCell ref="E15:K15"/>
    <mergeCell ref="E16:K16"/>
    <mergeCell ref="E17:K17"/>
    <mergeCell ref="E18:K18"/>
    <mergeCell ref="K86:N88"/>
    <mergeCell ref="B87:E87"/>
    <mergeCell ref="B88:E88"/>
    <mergeCell ref="A81:M81"/>
    <mergeCell ref="B82:E82"/>
    <mergeCell ref="B83:E83"/>
    <mergeCell ref="K83:N85"/>
    <mergeCell ref="B84:E84"/>
    <mergeCell ref="B85:E85"/>
    <mergeCell ref="B86:E86"/>
    <mergeCell ref="E74:K74"/>
    <mergeCell ref="N74:O74"/>
    <mergeCell ref="E75:K75"/>
    <mergeCell ref="N75:O75"/>
    <mergeCell ref="E79:K79"/>
    <mergeCell ref="E78:K78"/>
    <mergeCell ref="M8:M10"/>
    <mergeCell ref="L8:L10"/>
    <mergeCell ref="N8:O10"/>
    <mergeCell ref="E8:K10"/>
    <mergeCell ref="N15:O15"/>
    <mergeCell ref="N16:O16"/>
    <mergeCell ref="N17:O17"/>
    <mergeCell ref="N18:O18"/>
    <mergeCell ref="N19:O19"/>
    <mergeCell ref="N14:O14"/>
    <mergeCell ref="N11:O11"/>
    <mergeCell ref="N12:O12"/>
    <mergeCell ref="N13:O13"/>
    <mergeCell ref="E45:K45"/>
    <mergeCell ref="E35:K35"/>
    <mergeCell ref="E36:K36"/>
    <mergeCell ref="E37:K37"/>
    <mergeCell ref="E47:K47"/>
  </mergeCells>
  <phoneticPr fontId="77" type="noConversion"/>
  <conditionalFormatting sqref="L11:L80">
    <cfRule type="cellIs" priority="9" stopIfTrue="1" operator="lessThan">
      <formula>4</formula>
    </cfRule>
  </conditionalFormatting>
  <conditionalFormatting sqref="L11">
    <cfRule type="cellIs" dxfId="10" priority="7" stopIfTrue="1" operator="lessThan">
      <formula>4</formula>
    </cfRule>
    <cfRule type="cellIs" dxfId="9" priority="8" stopIfTrue="1" operator="between">
      <formula>0</formula>
      <formula>4</formula>
    </cfRule>
  </conditionalFormatting>
  <conditionalFormatting sqref="L11">
    <cfRule type="cellIs" dxfId="8" priority="5" stopIfTrue="1" operator="lessThan">
      <formula>4</formula>
    </cfRule>
    <cfRule type="cellIs" dxfId="7" priority="6" stopIfTrue="1" operator="lessThan">
      <formula>5</formula>
    </cfRule>
  </conditionalFormatting>
  <conditionalFormatting sqref="L12:L60">
    <cfRule type="cellIs" dxfId="6" priority="3" stopIfTrue="1" operator="lessThan">
      <formula>4</formula>
    </cfRule>
    <cfRule type="cellIs" dxfId="5" priority="4" stopIfTrue="1" operator="between">
      <formula>0</formula>
      <formula>4</formula>
    </cfRule>
  </conditionalFormatting>
  <conditionalFormatting sqref="L12:L60">
    <cfRule type="cellIs" dxfId="4" priority="1" stopIfTrue="1" operator="lessThan">
      <formula>4</formula>
    </cfRule>
    <cfRule type="cellIs" dxfId="3" priority="2" stopIfTrue="1" operator="lessThan">
      <formula>5</formula>
    </cfRule>
  </conditionalFormatting>
  <printOptions horizontalCentered="1"/>
  <pageMargins left="0.25" right="0.25" top="0.25" bottom="0.25" header="0.25" footer="0.25"/>
  <pageSetup paperSize="9" scale="90" orientation="portrait" r:id="rId1"/>
  <headerFooter alignWithMargins="0"/>
</worksheet>
</file>

<file path=xl/worksheets/sheet17.xml><?xml version="1.0" encoding="utf-8"?>
<worksheet xmlns="http://schemas.openxmlformats.org/spreadsheetml/2006/main" xmlns:r="http://schemas.openxmlformats.org/officeDocument/2006/relationships">
  <sheetPr codeName="Sheet18"/>
  <dimension ref="A1:P96"/>
  <sheetViews>
    <sheetView topLeftCell="A46" zoomScale="110" workbookViewId="0">
      <selection activeCell="E11" sqref="E11:N60"/>
    </sheetView>
  </sheetViews>
  <sheetFormatPr defaultRowHeight="12.75"/>
  <cols>
    <col min="1" max="1" width="4.28515625" style="411" customWidth="1"/>
    <col min="2" max="2" width="11.7109375" style="411" customWidth="1"/>
    <col min="3" max="3" width="19.28515625" style="411" bestFit="1" customWidth="1"/>
    <col min="4" max="4" width="8.28515625" style="411" bestFit="1" customWidth="1"/>
    <col min="5" max="5" width="5.85546875" style="411" customWidth="1"/>
    <col min="6" max="14" width="5.28515625" style="411" customWidth="1"/>
    <col min="15" max="15" width="6.7109375" style="411" bestFit="1" customWidth="1"/>
    <col min="16" max="16" width="9.28515625" style="422" hidden="1" customWidth="1"/>
    <col min="17" max="16384" width="9.140625" style="411"/>
  </cols>
  <sheetData>
    <row r="1" spans="1:16" ht="15.75">
      <c r="A1" s="1163" t="s">
        <v>1634</v>
      </c>
      <c r="B1" s="1163"/>
      <c r="C1" s="1163"/>
      <c r="D1" s="1163"/>
      <c r="E1" s="1163"/>
      <c r="F1" s="1163"/>
      <c r="G1" s="443" t="s">
        <v>159</v>
      </c>
      <c r="I1" s="431"/>
      <c r="J1" s="422"/>
      <c r="K1" s="422"/>
      <c r="L1" s="422"/>
      <c r="M1" s="422"/>
      <c r="N1" s="422"/>
      <c r="O1" s="422"/>
    </row>
    <row r="2" spans="1:16" ht="15.75">
      <c r="A2" s="433" t="s">
        <v>1635</v>
      </c>
      <c r="B2" s="433"/>
      <c r="C2" s="433"/>
      <c r="D2" s="433"/>
      <c r="E2" s="433"/>
      <c r="H2" s="460" t="s">
        <v>258</v>
      </c>
      <c r="I2" s="431"/>
      <c r="J2" s="422"/>
      <c r="K2" s="422"/>
      <c r="L2" s="422"/>
      <c r="M2" s="422"/>
      <c r="N2" s="422"/>
      <c r="O2" s="422"/>
    </row>
    <row r="3" spans="1:16" ht="19.5" customHeight="1">
      <c r="A3" s="1164" t="s">
        <v>259</v>
      </c>
      <c r="B3" s="1164"/>
      <c r="C3" s="1164"/>
      <c r="D3" s="1164"/>
      <c r="E3" s="1164"/>
      <c r="F3" s="1164"/>
      <c r="I3" s="462" t="s">
        <v>259</v>
      </c>
      <c r="J3" s="422"/>
      <c r="K3" s="422"/>
      <c r="L3" s="422"/>
      <c r="M3" s="422"/>
      <c r="N3" s="422"/>
      <c r="O3" s="422"/>
    </row>
    <row r="4" spans="1:16" ht="21.75" customHeight="1">
      <c r="A4" s="1166" t="s">
        <v>162</v>
      </c>
      <c r="B4" s="1166"/>
      <c r="C4" s="1166"/>
      <c r="D4" s="1166"/>
      <c r="E4" s="1166"/>
      <c r="F4" s="1166"/>
      <c r="G4" s="1166"/>
      <c r="H4" s="1166"/>
      <c r="I4" s="1166"/>
      <c r="J4" s="1166"/>
      <c r="K4" s="1166"/>
      <c r="L4" s="1166"/>
      <c r="M4" s="1166"/>
      <c r="N4" s="1166"/>
      <c r="O4" s="1166"/>
    </row>
    <row r="5" spans="1:16" ht="9.75" customHeight="1">
      <c r="A5" s="1166"/>
      <c r="B5" s="1166"/>
      <c r="C5" s="1166"/>
      <c r="D5" s="1166"/>
      <c r="E5" s="1166"/>
      <c r="F5" s="1166"/>
      <c r="G5" s="1166"/>
      <c r="H5" s="1166"/>
      <c r="I5" s="1166"/>
      <c r="J5" s="1166"/>
      <c r="K5" s="1166"/>
      <c r="L5" s="1166"/>
      <c r="M5" s="1166"/>
      <c r="N5" s="1166"/>
      <c r="O5" s="1166"/>
    </row>
    <row r="6" spans="1:16" s="414" customFormat="1" ht="16.5" customHeight="1">
      <c r="A6" s="1186" t="s">
        <v>261</v>
      </c>
      <c r="B6" s="1186"/>
      <c r="C6" s="1168" t="str">
        <f>IF($M$6="","",IF(VLOOKUP($M$6,'LOP-MON'!$B$2:$M$43,10,FALSE)=0,"",VLOOKUP($M$6,'LOP-MON'!$B$2:$M$43,10,FALSE)))</f>
        <v xml:space="preserve">Thực tập Kỹ thuật số </v>
      </c>
      <c r="D6" s="1168"/>
      <c r="E6" s="1168"/>
      <c r="F6" s="1168"/>
      <c r="G6" s="1167" t="s">
        <v>280</v>
      </c>
      <c r="H6" s="1167"/>
      <c r="I6" s="1167"/>
      <c r="J6" s="467">
        <f>IF($M$6="","",IF(VLOOKUP(CONCATENATE("TC",MID($M$6,1,4),MID($M$6,6,3)),'LOP-MON'!$B$2:$M$43,10,FALSE)=0,"",VLOOKUP(CONCATENATE("TC",MID($M$6,1,4),MID($M$6,6,3)),'LOP-MON'!$B$2:$M$43,10,FALSE)))</f>
        <v>2</v>
      </c>
      <c r="K6" s="1182" t="s">
        <v>192</v>
      </c>
      <c r="L6" s="1182"/>
      <c r="M6" s="1220" t="str">
        <f>HKII!$D$3</f>
        <v>13CĐ-Đ1</v>
      </c>
      <c r="N6" s="1220"/>
      <c r="O6" s="1220"/>
      <c r="P6" s="43"/>
    </row>
    <row r="7" spans="1:16" s="415" customFormat="1" ht="16.5" customHeight="1">
      <c r="C7" s="271" t="s">
        <v>262</v>
      </c>
      <c r="D7" s="271" t="s">
        <v>182</v>
      </c>
      <c r="E7" s="416"/>
      <c r="G7" s="1165" t="s">
        <v>263</v>
      </c>
      <c r="H7" s="1165"/>
      <c r="I7" s="1165"/>
      <c r="J7" s="1165" t="s">
        <v>1633</v>
      </c>
      <c r="K7" s="1165"/>
      <c r="L7" s="1165"/>
      <c r="O7" s="38"/>
      <c r="P7" s="271"/>
    </row>
    <row r="8" spans="1:16" s="480" customFormat="1" ht="18.75" customHeight="1">
      <c r="A8" s="1209" t="s">
        <v>264</v>
      </c>
      <c r="B8" s="1209" t="s">
        <v>193</v>
      </c>
      <c r="C8" s="1212" t="s">
        <v>194</v>
      </c>
      <c r="D8" s="1213"/>
      <c r="E8" s="1224" t="s">
        <v>268</v>
      </c>
      <c r="F8" s="1221" t="s">
        <v>163</v>
      </c>
      <c r="G8" s="1222"/>
      <c r="H8" s="1222"/>
      <c r="I8" s="1222"/>
      <c r="J8" s="1222"/>
      <c r="K8" s="1222"/>
      <c r="L8" s="1222"/>
      <c r="M8" s="1222"/>
      <c r="N8" s="1223"/>
      <c r="O8" s="1209" t="s">
        <v>269</v>
      </c>
      <c r="P8" s="1208" t="s">
        <v>267</v>
      </c>
    </row>
    <row r="9" spans="1:16" s="480" customFormat="1" ht="15.75">
      <c r="A9" s="1210"/>
      <c r="B9" s="1210"/>
      <c r="C9" s="1214"/>
      <c r="D9" s="1215"/>
      <c r="E9" s="1225"/>
      <c r="F9" s="1218" t="s">
        <v>164</v>
      </c>
      <c r="G9" s="1218" t="s">
        <v>165</v>
      </c>
      <c r="H9" s="1218" t="s">
        <v>166</v>
      </c>
      <c r="I9" s="1218" t="s">
        <v>167</v>
      </c>
      <c r="J9" s="1218" t="s">
        <v>168</v>
      </c>
      <c r="K9" s="1218" t="s">
        <v>169</v>
      </c>
      <c r="L9" s="1218" t="s">
        <v>170</v>
      </c>
      <c r="M9" s="1218" t="s">
        <v>171</v>
      </c>
      <c r="N9" s="1218" t="s">
        <v>172</v>
      </c>
      <c r="O9" s="1210"/>
      <c r="P9" s="1208"/>
    </row>
    <row r="10" spans="1:16">
      <c r="A10" s="1211"/>
      <c r="B10" s="1211"/>
      <c r="C10" s="1216"/>
      <c r="D10" s="1217"/>
      <c r="E10" s="1226"/>
      <c r="F10" s="1218"/>
      <c r="G10" s="1218"/>
      <c r="H10" s="1218"/>
      <c r="I10" s="1218"/>
      <c r="J10" s="1218"/>
      <c r="K10" s="1218"/>
      <c r="L10" s="1218"/>
      <c r="M10" s="1218"/>
      <c r="N10" s="1218"/>
      <c r="O10" s="1211"/>
      <c r="P10" s="1208"/>
    </row>
    <row r="11" spans="1:16" ht="18" customHeight="1">
      <c r="A11" s="364">
        <f>IF(OR($C$6="",$J$6="",$M$6=""),"",IF($B11="","",SUBTOTAL(3,$B$11:B11)))</f>
        <v>1</v>
      </c>
      <c r="B11" s="44" t="str">
        <f>IF(OR($C$6="",$J$6="",$M$6=""),"",IF(HKII!$B11="","",HKII!$B11))</f>
        <v>13D301Đ001</v>
      </c>
      <c r="C11" s="45" t="str">
        <f>IF(OR($C$6="",$J$6="",$M$6=""),"",IF(HKII!$C11="","",HKII!$C11))</f>
        <v>Lương Hoàng Thuận</v>
      </c>
      <c r="D11" s="427" t="str">
        <f>IF(OR($C$6="",$J$6="",$M$6=""),"",IF(HKII!$D11="","",HKII!$D11))</f>
        <v>An</v>
      </c>
      <c r="E11" s="748"/>
      <c r="F11" s="94">
        <v>5</v>
      </c>
      <c r="G11" s="94">
        <v>4</v>
      </c>
      <c r="H11" s="94">
        <v>6</v>
      </c>
      <c r="I11" s="94">
        <v>8</v>
      </c>
      <c r="J11" s="94"/>
      <c r="K11" s="94"/>
      <c r="L11" s="94"/>
      <c r="M11" s="62"/>
      <c r="N11" s="94"/>
      <c r="O11" s="481">
        <f>IF($B11="","",IF(OR($C$6="",$J$6="",$M$6=""),"",IF(ISNUMBER($E11)=TRUE,$E11,IF(COUNT($F11:$N11)=0,"",ROUND(SUM($F11:$N11)/COUNT($F11:$N11),1)))))</f>
        <v>5.8</v>
      </c>
      <c r="P11" s="487" t="str">
        <f>IF($B11="","",IF(OR($C$6="",$J$6="",$M$6=""),"",IF($O11="","KXL",IF($O11&lt;4,"Kém",IF($O11&lt;5.5,"TB Yếu",IF($O11&lt;7,"T.Bình",IF($O11&lt;8.5,"Khá","Giỏi")))))))</f>
        <v>T.Bình</v>
      </c>
    </row>
    <row r="12" spans="1:16" ht="18" customHeight="1">
      <c r="A12" s="364">
        <f>IF(OR($C$6="",$J$6="",$M$6=""),"",IF($B12="","",SUBTOTAL(3,$B$11:B12)))</f>
        <v>2</v>
      </c>
      <c r="B12" s="44" t="str">
        <f>IF(OR($C$6="",$J$6="",$M$6=""),"",IF(HKII!$B12="","",HKII!$B12))</f>
        <v>13D301Đ004</v>
      </c>
      <c r="C12" s="45" t="str">
        <f>IF(OR($C$6="",$J$6="",$M$6=""),"",IF(HKII!$C12="","",HKII!$C12))</f>
        <v>Đặng Thế</v>
      </c>
      <c r="D12" s="427" t="str">
        <f>IF(OR($C$6="",$J$6="",$M$6=""),"",IF(HKII!$D12="","",HKII!$D12))</f>
        <v>Anh</v>
      </c>
      <c r="E12" s="748"/>
      <c r="F12" s="94">
        <v>7</v>
      </c>
      <c r="G12" s="94">
        <v>8</v>
      </c>
      <c r="H12" s="94">
        <v>6</v>
      </c>
      <c r="I12" s="94">
        <v>4</v>
      </c>
      <c r="J12" s="94"/>
      <c r="K12" s="94"/>
      <c r="L12" s="94"/>
      <c r="M12" s="62"/>
      <c r="N12" s="94"/>
      <c r="O12" s="481">
        <f t="shared" ref="O12:O75" si="0">IF($B12="","",IF(OR($C$6="",$J$6="",$M$6=""),"",IF(ISNUMBER($E12)=TRUE,$E12,IF(COUNT($F12:$N12)=0,"",ROUND(SUM($F12:$N12)/COUNT($F12:$N12),1)))))</f>
        <v>6.3</v>
      </c>
      <c r="P12" s="487" t="str">
        <f t="shared" ref="P12:P75" si="1">IF($B12="","",IF(OR($C$6="",$J$6="",$M$6=""),"",IF($O12="","KXL",IF($O12&lt;4,"Kém",IF($O12&lt;5.5,"TB Yếu",IF($O12&lt;7,"T.Bình",IF($O12&lt;8.5,"Khá","Giỏi")))))))</f>
        <v>T.Bình</v>
      </c>
    </row>
    <row r="13" spans="1:16" ht="18" customHeight="1">
      <c r="A13" s="364">
        <f>IF(OR($C$6="",$J$6="",$M$6=""),"",IF($B13="","",SUBTOTAL(3,$B$11:B13)))</f>
        <v>3</v>
      </c>
      <c r="B13" s="44" t="str">
        <f>IF(OR($C$6="",$J$6="",$M$6=""),"",IF(HKII!$B13="","",HKII!$B13))</f>
        <v>13D301Đ149</v>
      </c>
      <c r="C13" s="45" t="str">
        <f>IF(OR($C$6="",$J$6="",$M$6=""),"",IF(HKII!$C13="","",HKII!$C13))</f>
        <v>Đỗ Huỳnh</v>
      </c>
      <c r="D13" s="427" t="str">
        <f>IF(OR($C$6="",$J$6="",$M$6=""),"",IF(HKII!$D13="","",HKII!$D13))</f>
        <v>Bảo</v>
      </c>
      <c r="E13" s="748"/>
      <c r="F13" s="94">
        <v>7</v>
      </c>
      <c r="G13" s="94">
        <v>5</v>
      </c>
      <c r="H13" s="94">
        <v>5</v>
      </c>
      <c r="I13" s="94">
        <v>9</v>
      </c>
      <c r="J13" s="94"/>
      <c r="K13" s="94"/>
      <c r="L13" s="94"/>
      <c r="M13" s="62"/>
      <c r="N13" s="94"/>
      <c r="O13" s="481">
        <f t="shared" si="0"/>
        <v>6.5</v>
      </c>
      <c r="P13" s="487" t="str">
        <f t="shared" si="1"/>
        <v>T.Bình</v>
      </c>
    </row>
    <row r="14" spans="1:16" ht="18" customHeight="1">
      <c r="A14" s="364">
        <f>IF(OR($C$6="",$J$6="",$M$6=""),"",IF($B14="","",SUBTOTAL(3,$B$11:B14)))</f>
        <v>4</v>
      </c>
      <c r="B14" s="44" t="str">
        <f>IF(OR($C$6="",$J$6="",$M$6=""),"",IF(HKII!$B14="","",HKII!$B14))</f>
        <v>13D301Đ008</v>
      </c>
      <c r="C14" s="45" t="str">
        <f>IF(OR($C$6="",$J$6="",$M$6=""),"",IF(HKII!$C14="","",HKII!$C14))</f>
        <v>Trương Vũ</v>
      </c>
      <c r="D14" s="427" t="str">
        <f>IF(OR($C$6="",$J$6="",$M$6=""),"",IF(HKII!$D14="","",HKII!$D14))</f>
        <v>Bảo</v>
      </c>
      <c r="E14" s="748"/>
      <c r="F14" s="94">
        <v>7</v>
      </c>
      <c r="G14" s="94">
        <v>6</v>
      </c>
      <c r="H14" s="94">
        <v>7</v>
      </c>
      <c r="I14" s="94">
        <v>5</v>
      </c>
      <c r="J14" s="94"/>
      <c r="K14" s="94"/>
      <c r="L14" s="94"/>
      <c r="M14" s="62"/>
      <c r="N14" s="94"/>
      <c r="O14" s="481">
        <f t="shared" si="0"/>
        <v>6.3</v>
      </c>
      <c r="P14" s="487" t="str">
        <f t="shared" si="1"/>
        <v>T.Bình</v>
      </c>
    </row>
    <row r="15" spans="1:16" ht="18" customHeight="1">
      <c r="A15" s="364">
        <f>IF(OR($C$6="",$J$6="",$M$6=""),"",IF($B15="","",SUBTOTAL(3,$B$11:B15)))</f>
        <v>5</v>
      </c>
      <c r="B15" s="44" t="str">
        <f>IF(OR($C$6="",$J$6="",$M$6=""),"",IF(HKII!$B15="","",HKII!$B15))</f>
        <v>13D301Đ009</v>
      </c>
      <c r="C15" s="45" t="str">
        <f>IF(OR($C$6="",$J$6="",$M$6=""),"",IF(HKII!$C15="","",HKII!$C15))</f>
        <v>Võ Thành</v>
      </c>
      <c r="D15" s="427" t="str">
        <f>IF(OR($C$6="",$J$6="",$M$6=""),"",IF(HKII!$D15="","",HKII!$D15))</f>
        <v>Bảo</v>
      </c>
      <c r="E15" s="748"/>
      <c r="F15" s="94">
        <v>6</v>
      </c>
      <c r="G15" s="94">
        <v>7</v>
      </c>
      <c r="H15" s="94">
        <v>4</v>
      </c>
      <c r="I15" s="94">
        <v>5</v>
      </c>
      <c r="J15" s="94"/>
      <c r="K15" s="94"/>
      <c r="L15" s="94"/>
      <c r="M15" s="62"/>
      <c r="N15" s="94"/>
      <c r="O15" s="481">
        <f t="shared" si="0"/>
        <v>5.5</v>
      </c>
      <c r="P15" s="487" t="str">
        <f t="shared" si="1"/>
        <v>T.Bình</v>
      </c>
    </row>
    <row r="16" spans="1:16" ht="18" customHeight="1">
      <c r="A16" s="364">
        <f>IF(OR($C$6="",$J$6="",$M$6=""),"",IF($B16="","",SUBTOTAL(3,$B$11:B16)))</f>
        <v>6</v>
      </c>
      <c r="B16" s="44" t="str">
        <f>IF(OR($C$6="",$J$6="",$M$6=""),"",IF(HKII!$B16="","",HKII!$B16))</f>
        <v>13D301Đ013</v>
      </c>
      <c r="C16" s="45" t="str">
        <f>IF(OR($C$6="",$J$6="",$M$6=""),"",IF(HKII!$C16="","",HKII!$C16))</f>
        <v>Nguyễn Chí</v>
      </c>
      <c r="D16" s="427" t="str">
        <f>IF(OR($C$6="",$J$6="",$M$6=""),"",IF(HKII!$D16="","",HKII!$D16))</f>
        <v>Bình</v>
      </c>
      <c r="E16" s="748"/>
      <c r="F16" s="94">
        <v>5</v>
      </c>
      <c r="G16" s="94">
        <v>7</v>
      </c>
      <c r="H16" s="94">
        <v>4</v>
      </c>
      <c r="I16" s="94">
        <v>4</v>
      </c>
      <c r="J16" s="94"/>
      <c r="K16" s="94"/>
      <c r="L16" s="94"/>
      <c r="M16" s="62"/>
      <c r="N16" s="94"/>
      <c r="O16" s="481">
        <f t="shared" si="0"/>
        <v>5</v>
      </c>
      <c r="P16" s="487" t="str">
        <f t="shared" si="1"/>
        <v>TB Yếu</v>
      </c>
    </row>
    <row r="17" spans="1:16" ht="18" customHeight="1">
      <c r="A17" s="364">
        <f>IF(OR($C$6="",$J$6="",$M$6=""),"",IF($B17="","",SUBTOTAL(3,$B$11:B17)))</f>
        <v>7</v>
      </c>
      <c r="B17" s="44" t="str">
        <f>IF(OR($C$6="",$J$6="",$M$6=""),"",IF(HKII!$B17="","",HKII!$B17))</f>
        <v>13D301Đ016</v>
      </c>
      <c r="C17" s="45" t="str">
        <f>IF(OR($C$6="",$J$6="",$M$6=""),"",IF(HKII!$C17="","",HKII!$C17))</f>
        <v>Vũ Văn</v>
      </c>
      <c r="D17" s="427" t="str">
        <f>IF(OR($C$6="",$J$6="",$M$6=""),"",IF(HKII!$D17="","",HKII!$D17))</f>
        <v>Chiến</v>
      </c>
      <c r="E17" s="748"/>
      <c r="F17" s="94">
        <v>5</v>
      </c>
      <c r="G17" s="94">
        <v>5</v>
      </c>
      <c r="H17" s="94">
        <v>7</v>
      </c>
      <c r="I17" s="94">
        <v>7</v>
      </c>
      <c r="J17" s="94"/>
      <c r="K17" s="94"/>
      <c r="L17" s="94"/>
      <c r="M17" s="62"/>
      <c r="N17" s="94"/>
      <c r="O17" s="481">
        <f t="shared" si="0"/>
        <v>6</v>
      </c>
      <c r="P17" s="487" t="str">
        <f t="shared" si="1"/>
        <v>T.Bình</v>
      </c>
    </row>
    <row r="18" spans="1:16" ht="18" customHeight="1">
      <c r="A18" s="364">
        <f>IF(OR($C$6="",$J$6="",$M$6=""),"",IF($B18="","",SUBTOTAL(3,$B$11:B18)))</f>
        <v>8</v>
      </c>
      <c r="B18" s="44" t="str">
        <f>IF(OR($C$6="",$J$6="",$M$6=""),"",IF(HKII!$B18="","",HKII!$B18))</f>
        <v>13D301Đ193</v>
      </c>
      <c r="C18" s="45" t="str">
        <f>IF(OR($C$6="",$J$6="",$M$6=""),"",IF(HKII!$C18="","",HKII!$C18))</f>
        <v>Phạm Công</v>
      </c>
      <c r="D18" s="427" t="str">
        <f>IF(OR($C$6="",$J$6="",$M$6=""),"",IF(HKII!$D18="","",HKII!$D18))</f>
        <v>Chính</v>
      </c>
      <c r="E18" s="748"/>
      <c r="F18" s="94">
        <v>6</v>
      </c>
      <c r="G18" s="94">
        <v>5</v>
      </c>
      <c r="H18" s="94">
        <v>6</v>
      </c>
      <c r="I18" s="94">
        <v>4</v>
      </c>
      <c r="J18" s="94"/>
      <c r="K18" s="94"/>
      <c r="L18" s="94"/>
      <c r="M18" s="62"/>
      <c r="N18" s="94"/>
      <c r="O18" s="481">
        <f t="shared" si="0"/>
        <v>5.3</v>
      </c>
      <c r="P18" s="487" t="str">
        <f t="shared" si="1"/>
        <v>TB Yếu</v>
      </c>
    </row>
    <row r="19" spans="1:16" ht="18" customHeight="1">
      <c r="A19" s="364">
        <f>IF(OR($C$6="",$J$6="",$M$6=""),"",IF($B19="","",SUBTOTAL(3,$B$11:B19)))</f>
        <v>9</v>
      </c>
      <c r="B19" s="44" t="str">
        <f>IF(OR($C$6="",$J$6="",$M$6=""),"",IF(HKII!$B19="","",HKII!$B19))</f>
        <v>13D301Đ017</v>
      </c>
      <c r="C19" s="45" t="str">
        <f>IF(OR($C$6="",$J$6="",$M$6=""),"",IF(HKII!$C19="","",HKII!$C19))</f>
        <v>Trần Văn</v>
      </c>
      <c r="D19" s="427" t="str">
        <f>IF(OR($C$6="",$J$6="",$M$6=""),"",IF(HKII!$D19="","",HKII!$D19))</f>
        <v>Chinh</v>
      </c>
      <c r="E19" s="748"/>
      <c r="F19" s="94">
        <v>5</v>
      </c>
      <c r="G19" s="94">
        <v>4</v>
      </c>
      <c r="H19" s="94">
        <v>6</v>
      </c>
      <c r="I19" s="94">
        <v>6</v>
      </c>
      <c r="J19" s="94"/>
      <c r="K19" s="94"/>
      <c r="L19" s="94"/>
      <c r="M19" s="62"/>
      <c r="N19" s="94"/>
      <c r="O19" s="481">
        <f t="shared" si="0"/>
        <v>5.3</v>
      </c>
      <c r="P19" s="487" t="str">
        <f t="shared" si="1"/>
        <v>TB Yếu</v>
      </c>
    </row>
    <row r="20" spans="1:16" ht="18" customHeight="1">
      <c r="A20" s="364">
        <f>IF(OR($C$6="",$J$6="",$M$6=""),"",IF($B20="","",SUBTOTAL(3,$B$11:B20)))</f>
        <v>10</v>
      </c>
      <c r="B20" s="44" t="str">
        <f>IF(OR($C$6="",$J$6="",$M$6=""),"",IF(HKII!$B20="","",HKII!$B20))</f>
        <v>13D301Đ020</v>
      </c>
      <c r="C20" s="45" t="str">
        <f>IF(OR($C$6="",$J$6="",$M$6=""),"",IF(HKII!$C20="","",HKII!$C20))</f>
        <v>Trịnh Lê</v>
      </c>
      <c r="D20" s="427" t="str">
        <f>IF(OR($C$6="",$J$6="",$M$6=""),"",IF(HKII!$D20="","",HKII!$D20))</f>
        <v>Cung</v>
      </c>
      <c r="E20" s="748"/>
      <c r="F20" s="94">
        <v>7</v>
      </c>
      <c r="G20" s="94">
        <v>5</v>
      </c>
      <c r="H20" s="94">
        <v>5</v>
      </c>
      <c r="I20" s="94">
        <v>4</v>
      </c>
      <c r="J20" s="94"/>
      <c r="K20" s="94"/>
      <c r="L20" s="94"/>
      <c r="M20" s="62"/>
      <c r="N20" s="94"/>
      <c r="O20" s="481">
        <f t="shared" si="0"/>
        <v>5.3</v>
      </c>
      <c r="P20" s="487" t="str">
        <f t="shared" si="1"/>
        <v>TB Yếu</v>
      </c>
    </row>
    <row r="21" spans="1:16" ht="18" customHeight="1">
      <c r="A21" s="364">
        <f>IF(OR($C$6="",$J$6="",$M$6=""),"",IF($B21="","",SUBTOTAL(3,$B$11:B21)))</f>
        <v>11</v>
      </c>
      <c r="B21" s="44" t="str">
        <f>IF(OR($C$6="",$J$6="",$M$6=""),"",IF(HKII!$B21="","",HKII!$B21))</f>
        <v>13D301Đ021</v>
      </c>
      <c r="C21" s="45" t="str">
        <f>IF(OR($C$6="",$J$6="",$M$6=""),"",IF(HKII!$C21="","",HKII!$C21))</f>
        <v>Nguyễn Chí</v>
      </c>
      <c r="D21" s="427" t="str">
        <f>IF(OR($C$6="",$J$6="",$M$6=""),"",IF(HKII!$D21="","",HKII!$D21))</f>
        <v>Cường</v>
      </c>
      <c r="E21" s="748"/>
      <c r="F21" s="94">
        <v>6</v>
      </c>
      <c r="G21" s="94">
        <v>5</v>
      </c>
      <c r="H21" s="94">
        <v>6</v>
      </c>
      <c r="I21" s="94">
        <v>5</v>
      </c>
      <c r="J21" s="94"/>
      <c r="K21" s="94"/>
      <c r="L21" s="94"/>
      <c r="M21" s="62"/>
      <c r="N21" s="94"/>
      <c r="O21" s="481">
        <f t="shared" si="0"/>
        <v>5.5</v>
      </c>
      <c r="P21" s="487" t="str">
        <f t="shared" si="1"/>
        <v>T.Bình</v>
      </c>
    </row>
    <row r="22" spans="1:16" ht="18" customHeight="1">
      <c r="A22" s="364">
        <f>IF(OR($C$6="",$J$6="",$M$6=""),"",IF($B22="","",SUBTOTAL(3,$B$11:B22)))</f>
        <v>12</v>
      </c>
      <c r="B22" s="44" t="str">
        <f>IF(OR($C$6="",$J$6="",$M$6=""),"",IF(HKII!$B22="","",HKII!$B22))</f>
        <v>13D301Đ024</v>
      </c>
      <c r="C22" s="45" t="str">
        <f>IF(OR($C$6="",$J$6="",$M$6=""),"",IF(HKII!$C22="","",HKII!$C22))</f>
        <v xml:space="preserve">Trương Công </v>
      </c>
      <c r="D22" s="427" t="str">
        <f>IF(OR($C$6="",$J$6="",$M$6=""),"",IF(HKII!$D22="","",HKII!$D22))</f>
        <v>Duẩn</v>
      </c>
      <c r="E22" s="748"/>
      <c r="F22" s="94">
        <v>4</v>
      </c>
      <c r="G22" s="94">
        <v>8</v>
      </c>
      <c r="H22" s="94">
        <v>7</v>
      </c>
      <c r="I22" s="94">
        <v>9</v>
      </c>
      <c r="J22" s="94"/>
      <c r="K22" s="94"/>
      <c r="L22" s="94"/>
      <c r="M22" s="62"/>
      <c r="N22" s="94"/>
      <c r="O22" s="481">
        <f t="shared" si="0"/>
        <v>7</v>
      </c>
      <c r="P22" s="487" t="str">
        <f t="shared" si="1"/>
        <v>Khá</v>
      </c>
    </row>
    <row r="23" spans="1:16" ht="18" customHeight="1">
      <c r="A23" s="364">
        <f>IF(OR($C$6="",$J$6="",$M$6=""),"",IF($B23="","",SUBTOTAL(3,$B$11:B23)))</f>
        <v>13</v>
      </c>
      <c r="B23" s="44" t="str">
        <f>IF(OR($C$6="",$J$6="",$M$6=""),"",IF(HKII!$B23="","",HKII!$B23))</f>
        <v>13D301Đ025</v>
      </c>
      <c r="C23" s="45" t="str">
        <f>IF(OR($C$6="",$J$6="",$M$6=""),"",IF(HKII!$C23="","",HKII!$C23))</f>
        <v>Nguyễn Ngọc</v>
      </c>
      <c r="D23" s="427" t="str">
        <f>IF(OR($C$6="",$J$6="",$M$6=""),"",IF(HKII!$D23="","",HKII!$D23))</f>
        <v>Dũng</v>
      </c>
      <c r="E23" s="748"/>
      <c r="F23" s="94">
        <v>5</v>
      </c>
      <c r="G23" s="94">
        <v>5</v>
      </c>
      <c r="H23" s="94">
        <v>6</v>
      </c>
      <c r="I23" s="94">
        <v>8</v>
      </c>
      <c r="J23" s="94"/>
      <c r="K23" s="94"/>
      <c r="L23" s="94"/>
      <c r="M23" s="62"/>
      <c r="N23" s="94"/>
      <c r="O23" s="481">
        <f t="shared" si="0"/>
        <v>6</v>
      </c>
      <c r="P23" s="487" t="str">
        <f t="shared" si="1"/>
        <v>T.Bình</v>
      </c>
    </row>
    <row r="24" spans="1:16" ht="18" customHeight="1">
      <c r="A24" s="364">
        <f>IF(OR($C$6="",$J$6="",$M$6=""),"",IF($B24="","",SUBTOTAL(3,$B$11:B24)))</f>
        <v>14</v>
      </c>
      <c r="B24" s="44" t="str">
        <f>IF(OR($C$6="",$J$6="",$M$6=""),"",IF(HKII!$B24="","",HKII!$B24))</f>
        <v>13D301Đ192</v>
      </c>
      <c r="C24" s="45" t="str">
        <f>IF(OR($C$6="",$J$6="",$M$6=""),"",IF(HKII!$C24="","",HKII!$C24))</f>
        <v>Cao Trùng</v>
      </c>
      <c r="D24" s="427" t="str">
        <f>IF(OR($C$6="",$J$6="",$M$6=""),"",IF(HKII!$D24="","",HKII!$D24))</f>
        <v>Dương</v>
      </c>
      <c r="E24" s="748"/>
      <c r="F24" s="94">
        <v>7</v>
      </c>
      <c r="G24" s="94">
        <v>6</v>
      </c>
      <c r="H24" s="94">
        <v>7</v>
      </c>
      <c r="I24" s="94">
        <v>7</v>
      </c>
      <c r="J24" s="94"/>
      <c r="K24" s="94"/>
      <c r="L24" s="94"/>
      <c r="M24" s="62"/>
      <c r="N24" s="94"/>
      <c r="O24" s="481">
        <f t="shared" si="0"/>
        <v>6.8</v>
      </c>
      <c r="P24" s="487" t="str">
        <f t="shared" si="1"/>
        <v>T.Bình</v>
      </c>
    </row>
    <row r="25" spans="1:16" ht="18" customHeight="1">
      <c r="A25" s="364">
        <f>IF(OR($C$6="",$J$6="",$M$6=""),"",IF($B25="","",SUBTOTAL(3,$B$11:B25)))</f>
        <v>15</v>
      </c>
      <c r="B25" s="44" t="str">
        <f>IF(OR($C$6="",$J$6="",$M$6=""),"",IF(HKII!$B25="","",HKII!$B25))</f>
        <v>13D301Đ028</v>
      </c>
      <c r="C25" s="45" t="str">
        <f>IF(OR($C$6="",$J$6="",$M$6=""),"",IF(HKII!$C25="","",HKII!$C25))</f>
        <v>Hoàng Văn</v>
      </c>
      <c r="D25" s="427" t="str">
        <f>IF(OR($C$6="",$J$6="",$M$6=""),"",IF(HKII!$D25="","",HKII!$D25))</f>
        <v>Duy</v>
      </c>
      <c r="E25" s="748"/>
      <c r="F25" s="94">
        <v>5</v>
      </c>
      <c r="G25" s="94">
        <v>5</v>
      </c>
      <c r="H25" s="94">
        <v>6</v>
      </c>
      <c r="I25" s="94">
        <v>4</v>
      </c>
      <c r="J25" s="94"/>
      <c r="K25" s="94"/>
      <c r="L25" s="94"/>
      <c r="M25" s="62"/>
      <c r="N25" s="94"/>
      <c r="O25" s="481">
        <f t="shared" si="0"/>
        <v>5</v>
      </c>
      <c r="P25" s="487" t="str">
        <f t="shared" si="1"/>
        <v>TB Yếu</v>
      </c>
    </row>
    <row r="26" spans="1:16" ht="18" customHeight="1">
      <c r="A26" s="364">
        <f>IF(OR($C$6="",$J$6="",$M$6=""),"",IF($B26="","",SUBTOTAL(3,$B$11:B26)))</f>
        <v>16</v>
      </c>
      <c r="B26" s="44" t="str">
        <f>IF(OR($C$6="",$J$6="",$M$6=""),"",IF(HKII!$B26="","",HKII!$B26))</f>
        <v>13D301Đ181</v>
      </c>
      <c r="C26" s="45" t="str">
        <f>IF(OR($C$6="",$J$6="",$M$6=""),"",IF(HKII!$C26="","",HKII!$C26))</f>
        <v>Lâm Văn</v>
      </c>
      <c r="D26" s="427" t="str">
        <f>IF(OR($C$6="",$J$6="",$M$6=""),"",IF(HKII!$D26="","",HKII!$D26))</f>
        <v>Duy</v>
      </c>
      <c r="E26" s="748"/>
      <c r="F26" s="94">
        <v>5</v>
      </c>
      <c r="G26" s="94">
        <v>8</v>
      </c>
      <c r="H26" s="94">
        <v>7</v>
      </c>
      <c r="I26" s="94">
        <v>8</v>
      </c>
      <c r="J26" s="94"/>
      <c r="K26" s="94"/>
      <c r="L26" s="94"/>
      <c r="M26" s="62"/>
      <c r="N26" s="94"/>
      <c r="O26" s="481">
        <f t="shared" si="0"/>
        <v>7</v>
      </c>
      <c r="P26" s="487" t="str">
        <f t="shared" si="1"/>
        <v>Khá</v>
      </c>
    </row>
    <row r="27" spans="1:16" ht="18" customHeight="1">
      <c r="A27" s="364">
        <f>IF(OR($C$6="",$J$6="",$M$6=""),"",IF($B27="","",SUBTOTAL(3,$B$11:B27)))</f>
        <v>17</v>
      </c>
      <c r="B27" s="44" t="str">
        <f>IF(OR($C$6="",$J$6="",$M$6=""),"",IF(HKII!$B27="","",HKII!$B27))</f>
        <v>13D301Đ033</v>
      </c>
      <c r="C27" s="45" t="str">
        <f>IF(OR($C$6="",$J$6="",$M$6=""),"",IF(HKII!$C27="","",HKII!$C27))</f>
        <v xml:space="preserve">Trương Văn </v>
      </c>
      <c r="D27" s="427" t="str">
        <f>IF(OR($C$6="",$J$6="",$M$6=""),"",IF(HKII!$D27="","",HKII!$D27))</f>
        <v>Đạt</v>
      </c>
      <c r="E27" s="748"/>
      <c r="F27" s="94">
        <v>5</v>
      </c>
      <c r="G27" s="94">
        <v>4</v>
      </c>
      <c r="H27" s="94">
        <v>6</v>
      </c>
      <c r="I27" s="94">
        <v>7</v>
      </c>
      <c r="J27" s="94"/>
      <c r="K27" s="94"/>
      <c r="L27" s="94"/>
      <c r="M27" s="62"/>
      <c r="N27" s="94"/>
      <c r="O27" s="481">
        <f t="shared" si="0"/>
        <v>5.5</v>
      </c>
      <c r="P27" s="487" t="str">
        <f t="shared" si="1"/>
        <v>T.Bình</v>
      </c>
    </row>
    <row r="28" spans="1:16" ht="18" customHeight="1">
      <c r="A28" s="364">
        <f>IF(OR($C$6="",$J$6="",$M$6=""),"",IF($B28="","",SUBTOTAL(3,$B$11:B28)))</f>
        <v>18</v>
      </c>
      <c r="B28" s="44" t="str">
        <f>IF(OR($C$6="",$J$6="",$M$6=""),"",IF(HKII!$B28="","",HKII!$B28))</f>
        <v>13D301Đ037</v>
      </c>
      <c r="C28" s="45" t="str">
        <f>IF(OR($C$6="",$J$6="",$M$6=""),"",IF(HKII!$C28="","",HKII!$C28))</f>
        <v>Nguyễn Thành</v>
      </c>
      <c r="D28" s="427" t="str">
        <f>IF(OR($C$6="",$J$6="",$M$6=""),"",IF(HKII!$D28="","",HKII!$D28))</f>
        <v>Đông</v>
      </c>
      <c r="E28" s="748"/>
      <c r="F28" s="94">
        <v>6</v>
      </c>
      <c r="G28" s="94">
        <v>5</v>
      </c>
      <c r="H28" s="94">
        <v>6</v>
      </c>
      <c r="I28" s="94">
        <v>8</v>
      </c>
      <c r="J28" s="94"/>
      <c r="K28" s="94"/>
      <c r="L28" s="94"/>
      <c r="M28" s="62"/>
      <c r="N28" s="94"/>
      <c r="O28" s="481">
        <f t="shared" si="0"/>
        <v>6.3</v>
      </c>
      <c r="P28" s="487" t="str">
        <f t="shared" si="1"/>
        <v>T.Bình</v>
      </c>
    </row>
    <row r="29" spans="1:16" ht="18" customHeight="1">
      <c r="A29" s="364">
        <f>IF(OR($C$6="",$J$6="",$M$6=""),"",IF($B29="","",SUBTOTAL(3,$B$11:B29)))</f>
        <v>19</v>
      </c>
      <c r="B29" s="44" t="str">
        <f>IF(OR($C$6="",$J$6="",$M$6=""),"",IF(HKII!$B29="","",HKII!$B29))</f>
        <v>13D301Đ191</v>
      </c>
      <c r="C29" s="45" t="str">
        <f>IF(OR($C$6="",$J$6="",$M$6=""),"",IF(HKII!$C29="","",HKII!$C29))</f>
        <v>Nguyễn Hiền</v>
      </c>
      <c r="D29" s="427" t="str">
        <f>IF(OR($C$6="",$J$6="",$M$6=""),"",IF(HKII!$D29="","",HKII!$D29))</f>
        <v>Đức</v>
      </c>
      <c r="E29" s="748"/>
      <c r="F29" s="94">
        <v>5</v>
      </c>
      <c r="G29" s="94">
        <v>8</v>
      </c>
      <c r="H29" s="94">
        <v>7</v>
      </c>
      <c r="I29" s="94">
        <v>5</v>
      </c>
      <c r="J29" s="94"/>
      <c r="K29" s="94"/>
      <c r="L29" s="94"/>
      <c r="M29" s="62"/>
      <c r="N29" s="94"/>
      <c r="O29" s="481">
        <f t="shared" si="0"/>
        <v>6.3</v>
      </c>
      <c r="P29" s="487" t="str">
        <f t="shared" si="1"/>
        <v>T.Bình</v>
      </c>
    </row>
    <row r="30" spans="1:16" ht="18" customHeight="1">
      <c r="A30" s="364">
        <f>IF(OR($C$6="",$J$6="",$M$6=""),"",IF($B30="","",SUBTOTAL(3,$B$11:B30)))</f>
        <v>20</v>
      </c>
      <c r="B30" s="44" t="str">
        <f>IF(OR($C$6="",$J$6="",$M$6=""),"",IF(HKII!$B30="","",HKII!$B30))</f>
        <v>13D301Đ040</v>
      </c>
      <c r="C30" s="45" t="str">
        <f>IF(OR($C$6="",$J$6="",$M$6=""),"",IF(HKII!$C30="","",HKII!$C30))</f>
        <v>Nguyễn Văn</v>
      </c>
      <c r="D30" s="427" t="str">
        <f>IF(OR($C$6="",$J$6="",$M$6=""),"",IF(HKII!$D30="","",HKII!$D30))</f>
        <v>Đức</v>
      </c>
      <c r="E30" s="748"/>
      <c r="F30" s="94">
        <v>7</v>
      </c>
      <c r="G30" s="94">
        <v>5</v>
      </c>
      <c r="H30" s="94">
        <v>5</v>
      </c>
      <c r="I30" s="94">
        <v>6</v>
      </c>
      <c r="J30" s="94"/>
      <c r="K30" s="94"/>
      <c r="L30" s="94"/>
      <c r="M30" s="62"/>
      <c r="N30" s="94"/>
      <c r="O30" s="481">
        <f t="shared" si="0"/>
        <v>5.8</v>
      </c>
      <c r="P30" s="487" t="str">
        <f t="shared" si="1"/>
        <v>T.Bình</v>
      </c>
    </row>
    <row r="31" spans="1:16" ht="18" customHeight="1">
      <c r="A31" s="364">
        <f>IF(OR($C$6="",$J$6="",$M$6=""),"",IF($B31="","",SUBTOTAL(3,$B$11:B31)))</f>
        <v>21</v>
      </c>
      <c r="B31" s="44" t="str">
        <f>IF(OR($C$6="",$J$6="",$M$6=""),"",IF(HKII!$B31="","",HKII!$B31))</f>
        <v>13D301Đ041</v>
      </c>
      <c r="C31" s="45" t="str">
        <f>IF(OR($C$6="",$J$6="",$M$6=""),"",IF(HKII!$C31="","",HKII!$C31))</f>
        <v>Lê Hoàng</v>
      </c>
      <c r="D31" s="427" t="str">
        <f>IF(OR($C$6="",$J$6="",$M$6=""),"",IF(HKII!$D31="","",HKII!$D31))</f>
        <v>Giang</v>
      </c>
      <c r="E31" s="748"/>
      <c r="F31" s="94">
        <v>7</v>
      </c>
      <c r="G31" s="94">
        <v>5</v>
      </c>
      <c r="H31" s="94">
        <v>6</v>
      </c>
      <c r="I31" s="94">
        <v>5</v>
      </c>
      <c r="J31" s="94"/>
      <c r="K31" s="94"/>
      <c r="L31" s="94"/>
      <c r="M31" s="62"/>
      <c r="N31" s="94"/>
      <c r="O31" s="481">
        <f t="shared" si="0"/>
        <v>5.8</v>
      </c>
      <c r="P31" s="487" t="str">
        <f t="shared" si="1"/>
        <v>T.Bình</v>
      </c>
    </row>
    <row r="32" spans="1:16" ht="18" customHeight="1">
      <c r="A32" s="364">
        <f>IF(OR($C$6="",$J$6="",$M$6=""),"",IF($B32="","",SUBTOTAL(3,$B$11:B32)))</f>
        <v>22</v>
      </c>
      <c r="B32" s="44" t="str">
        <f>IF(OR($C$6="",$J$6="",$M$6=""),"",IF(HKII!$B32="","",HKII!$B32))</f>
        <v>13D301Đ045</v>
      </c>
      <c r="C32" s="45" t="str">
        <f>IF(OR($C$6="",$J$6="",$M$6=""),"",IF(HKII!$C32="","",HKII!$C32))</f>
        <v>Lê Công</v>
      </c>
      <c r="D32" s="427" t="str">
        <f>IF(OR($C$6="",$J$6="",$M$6=""),"",IF(HKII!$D32="","",HKII!$D32))</f>
        <v>Hậu</v>
      </c>
      <c r="E32" s="748"/>
      <c r="F32" s="94">
        <v>5</v>
      </c>
      <c r="G32" s="94">
        <v>4</v>
      </c>
      <c r="H32" s="94">
        <v>6</v>
      </c>
      <c r="I32" s="94">
        <v>5</v>
      </c>
      <c r="J32" s="94"/>
      <c r="K32" s="94"/>
      <c r="L32" s="94"/>
      <c r="M32" s="62"/>
      <c r="N32" s="94"/>
      <c r="O32" s="481">
        <f t="shared" si="0"/>
        <v>5</v>
      </c>
      <c r="P32" s="487" t="str">
        <f t="shared" si="1"/>
        <v>TB Yếu</v>
      </c>
    </row>
    <row r="33" spans="1:16" ht="18" customHeight="1">
      <c r="A33" s="364">
        <f>IF(OR($C$6="",$J$6="",$M$6=""),"",IF($B33="","",SUBTOTAL(3,$B$11:B33)))</f>
        <v>23</v>
      </c>
      <c r="B33" s="44" t="str">
        <f>IF(OR($C$6="",$J$6="",$M$6=""),"",IF(HKII!$B33="","",HKII!$B33))</f>
        <v>13D301Đ048</v>
      </c>
      <c r="C33" s="45" t="str">
        <f>IF(OR($C$6="",$J$6="",$M$6=""),"",IF(HKII!$C33="","",HKII!$C33))</f>
        <v>Hồ Văn</v>
      </c>
      <c r="D33" s="427" t="str">
        <f>IF(OR($C$6="",$J$6="",$M$6=""),"",IF(HKII!$D33="","",HKII!$D33))</f>
        <v>Hiệp</v>
      </c>
      <c r="E33" s="748"/>
      <c r="F33" s="94">
        <v>7</v>
      </c>
      <c r="G33" s="94">
        <v>5</v>
      </c>
      <c r="H33" s="94">
        <v>7</v>
      </c>
      <c r="I33" s="94">
        <v>7</v>
      </c>
      <c r="J33" s="94"/>
      <c r="K33" s="94"/>
      <c r="L33" s="94"/>
      <c r="M33" s="62"/>
      <c r="N33" s="94"/>
      <c r="O33" s="481">
        <f t="shared" si="0"/>
        <v>6.5</v>
      </c>
      <c r="P33" s="487" t="str">
        <f t="shared" si="1"/>
        <v>T.Bình</v>
      </c>
    </row>
    <row r="34" spans="1:16" ht="18" customHeight="1">
      <c r="A34" s="364">
        <f>IF(OR($C$6="",$J$6="",$M$6=""),"",IF($B34="","",SUBTOTAL(3,$B$11:B34)))</f>
        <v>24</v>
      </c>
      <c r="B34" s="44" t="str">
        <f>IF(OR($C$6="",$J$6="",$M$6=""),"",IF(HKII!$B34="","",HKII!$B34))</f>
        <v>13D301Đ049</v>
      </c>
      <c r="C34" s="45" t="str">
        <f>IF(OR($C$6="",$J$6="",$M$6=""),"",IF(HKII!$C34="","",HKII!$C34))</f>
        <v>Lê Minh</v>
      </c>
      <c r="D34" s="427" t="str">
        <f>IF(OR($C$6="",$J$6="",$M$6=""),"",IF(HKII!$D34="","",HKII!$D34))</f>
        <v>Hiếu</v>
      </c>
      <c r="E34" s="748"/>
      <c r="F34" s="94">
        <v>5</v>
      </c>
      <c r="G34" s="94">
        <v>6</v>
      </c>
      <c r="H34" s="94">
        <v>4</v>
      </c>
      <c r="I34" s="94">
        <v>5</v>
      </c>
      <c r="J34" s="94"/>
      <c r="K34" s="94"/>
      <c r="L34" s="94"/>
      <c r="M34" s="62"/>
      <c r="N34" s="94"/>
      <c r="O34" s="481">
        <f t="shared" si="0"/>
        <v>5</v>
      </c>
      <c r="P34" s="487" t="str">
        <f t="shared" si="1"/>
        <v>TB Yếu</v>
      </c>
    </row>
    <row r="35" spans="1:16" ht="18" customHeight="1">
      <c r="A35" s="364">
        <f>IF(OR($C$6="",$J$6="",$M$6=""),"",IF($B35="","",SUBTOTAL(3,$B$11:B35)))</f>
        <v>25</v>
      </c>
      <c r="B35" s="44" t="str">
        <f>IF(OR($C$6="",$J$6="",$M$6=""),"",IF(HKII!$B35="","",HKII!$B35))</f>
        <v>13D301Đ053</v>
      </c>
      <c r="C35" s="45" t="str">
        <f>IF(OR($C$6="",$J$6="",$M$6=""),"",IF(HKII!$C35="","",HKII!$C35))</f>
        <v>Nguyễn Ngọc</v>
      </c>
      <c r="D35" s="427" t="str">
        <f>IF(OR($C$6="",$J$6="",$M$6=""),"",IF(HKII!$D35="","",HKII!$D35))</f>
        <v>Hoài</v>
      </c>
      <c r="E35" s="748"/>
      <c r="F35" s="94">
        <v>5</v>
      </c>
      <c r="G35" s="94">
        <v>7</v>
      </c>
      <c r="H35" s="94">
        <v>4</v>
      </c>
      <c r="I35" s="94">
        <v>9</v>
      </c>
      <c r="J35" s="94"/>
      <c r="K35" s="94"/>
      <c r="L35" s="94"/>
      <c r="M35" s="62"/>
      <c r="N35" s="94"/>
      <c r="O35" s="481">
        <f t="shared" si="0"/>
        <v>6.3</v>
      </c>
      <c r="P35" s="487" t="str">
        <f t="shared" si="1"/>
        <v>T.Bình</v>
      </c>
    </row>
    <row r="36" spans="1:16" ht="18" customHeight="1">
      <c r="A36" s="364">
        <f>IF(OR($C$6="",$J$6="",$M$6=""),"",IF($B36="","",SUBTOTAL(3,$B$11:B36)))</f>
        <v>26</v>
      </c>
      <c r="B36" s="44" t="str">
        <f>IF(OR($C$6="",$J$6="",$M$6=""),"",IF(HKII!$B36="","",HKII!$B36))</f>
        <v>13D301Đ056</v>
      </c>
      <c r="C36" s="45" t="str">
        <f>IF(OR($C$6="",$J$6="",$M$6=""),"",IF(HKII!$C36="","",HKII!$C36))</f>
        <v>Trần Huy</v>
      </c>
      <c r="D36" s="427" t="str">
        <f>IF(OR($C$6="",$J$6="",$M$6=""),"",IF(HKII!$D36="","",HKII!$D36))</f>
        <v>Hoàng</v>
      </c>
      <c r="E36" s="748"/>
      <c r="F36" s="94">
        <v>7</v>
      </c>
      <c r="G36" s="94">
        <v>5</v>
      </c>
      <c r="H36" s="94">
        <v>7</v>
      </c>
      <c r="I36" s="94">
        <v>9</v>
      </c>
      <c r="J36" s="94"/>
      <c r="K36" s="94"/>
      <c r="L36" s="94"/>
      <c r="M36" s="62"/>
      <c r="N36" s="94"/>
      <c r="O36" s="481">
        <f t="shared" si="0"/>
        <v>7</v>
      </c>
      <c r="P36" s="487" t="str">
        <f t="shared" si="1"/>
        <v>Khá</v>
      </c>
    </row>
    <row r="37" spans="1:16" ht="18" customHeight="1">
      <c r="A37" s="364">
        <f>IF(OR($C$6="",$J$6="",$M$6=""),"",IF($B37="","",SUBTOTAL(3,$B$11:B37)))</f>
        <v>27</v>
      </c>
      <c r="B37" s="44" t="str">
        <f>IF(OR($C$6="",$J$6="",$M$6=""),"",IF(HKII!$B37="","",HKII!$B37))</f>
        <v>13D301Đ057</v>
      </c>
      <c r="C37" s="45" t="str">
        <f>IF(OR($C$6="",$J$6="",$M$6=""),"",IF(HKII!$C37="","",HKII!$C37))</f>
        <v>Trịnh Thanh</v>
      </c>
      <c r="D37" s="427" t="str">
        <f>IF(OR($C$6="",$J$6="",$M$6=""),"",IF(HKII!$D37="","",HKII!$D37))</f>
        <v>Hoàng</v>
      </c>
      <c r="E37" s="748"/>
      <c r="F37" s="94">
        <v>8</v>
      </c>
      <c r="G37" s="94">
        <v>9</v>
      </c>
      <c r="H37" s="94">
        <v>4</v>
      </c>
      <c r="I37" s="94">
        <v>7</v>
      </c>
      <c r="J37" s="94"/>
      <c r="K37" s="94"/>
      <c r="L37" s="94"/>
      <c r="M37" s="62"/>
      <c r="N37" s="94"/>
      <c r="O37" s="481">
        <f t="shared" si="0"/>
        <v>7</v>
      </c>
      <c r="P37" s="487" t="str">
        <f t="shared" si="1"/>
        <v>Khá</v>
      </c>
    </row>
    <row r="38" spans="1:16" ht="18" customHeight="1">
      <c r="A38" s="364">
        <f>IF(OR($C$6="",$J$6="",$M$6=""),"",IF($B38="","",SUBTOTAL(3,$B$11:B38)))</f>
        <v>28</v>
      </c>
      <c r="B38" s="44" t="str">
        <f>IF(OR($C$6="",$J$6="",$M$6=""),"",IF(HKII!$B38="","",HKII!$B38))</f>
        <v>13D301Đ201</v>
      </c>
      <c r="C38" s="45" t="str">
        <f>IF(OR($C$6="",$J$6="",$M$6=""),"",IF(HKII!$C38="","",HKII!$C38))</f>
        <v>Nguyễn Quang</v>
      </c>
      <c r="D38" s="427" t="str">
        <f>IF(OR($C$6="",$J$6="",$M$6=""),"",IF(HKII!$D38="","",HKII!$D38))</f>
        <v>Huân</v>
      </c>
      <c r="E38" s="748"/>
      <c r="F38" s="94">
        <v>2</v>
      </c>
      <c r="G38" s="94">
        <v>7</v>
      </c>
      <c r="H38" s="94">
        <v>0</v>
      </c>
      <c r="I38" s="94">
        <v>0</v>
      </c>
      <c r="J38" s="94"/>
      <c r="K38" s="94"/>
      <c r="L38" s="94"/>
      <c r="M38" s="62"/>
      <c r="N38" s="94"/>
      <c r="O38" s="481">
        <f t="shared" si="0"/>
        <v>2.2999999999999998</v>
      </c>
      <c r="P38" s="487" t="str">
        <f t="shared" si="1"/>
        <v>Kém</v>
      </c>
    </row>
    <row r="39" spans="1:16" ht="18" customHeight="1">
      <c r="A39" s="364">
        <f>IF(OR($C$6="",$J$6="",$M$6=""),"",IF($B39="","",SUBTOTAL(3,$B$11:B39)))</f>
        <v>29</v>
      </c>
      <c r="B39" s="44" t="str">
        <f>IF(OR($C$6="",$J$6="",$M$6=""),"",IF(HKII!$B39="","",HKII!$B39))</f>
        <v>13D301Đ061</v>
      </c>
      <c r="C39" s="45" t="str">
        <f>IF(OR($C$6="",$J$6="",$M$6=""),"",IF(HKII!$C39="","",HKII!$C39))</f>
        <v>Huỳnh Thanh</v>
      </c>
      <c r="D39" s="427" t="str">
        <f>IF(OR($C$6="",$J$6="",$M$6=""),"",IF(HKII!$D39="","",HKII!$D39))</f>
        <v>Hùng</v>
      </c>
      <c r="E39" s="748"/>
      <c r="F39" s="94">
        <v>4</v>
      </c>
      <c r="G39" s="94">
        <v>8</v>
      </c>
      <c r="H39" s="94">
        <v>8</v>
      </c>
      <c r="I39" s="94">
        <v>3</v>
      </c>
      <c r="J39" s="94"/>
      <c r="K39" s="94"/>
      <c r="L39" s="94"/>
      <c r="M39" s="62"/>
      <c r="N39" s="94"/>
      <c r="O39" s="481">
        <f t="shared" si="0"/>
        <v>5.8</v>
      </c>
      <c r="P39" s="487" t="str">
        <f t="shared" si="1"/>
        <v>T.Bình</v>
      </c>
    </row>
    <row r="40" spans="1:16" ht="18" customHeight="1">
      <c r="A40" s="364">
        <f>IF(OR($C$6="",$J$6="",$M$6=""),"",IF($B40="","",SUBTOTAL(3,$B$11:B40)))</f>
        <v>30</v>
      </c>
      <c r="B40" s="44" t="str">
        <f>IF(OR($C$6="",$J$6="",$M$6=""),"",IF(HKII!$B40="","",HKII!$B40))</f>
        <v>13D301Đ065</v>
      </c>
      <c r="C40" s="45" t="str">
        <f>IF(OR($C$6="",$J$6="",$M$6=""),"",IF(HKII!$C40="","",HKII!$C40))</f>
        <v>Đoàn Lê Xuân</v>
      </c>
      <c r="D40" s="427" t="str">
        <f>IF(OR($C$6="",$J$6="",$M$6=""),"",IF(HKII!$D40="","",HKII!$D40))</f>
        <v>Huy</v>
      </c>
      <c r="E40" s="748"/>
      <c r="F40" s="94">
        <v>3</v>
      </c>
      <c r="G40" s="94">
        <v>6</v>
      </c>
      <c r="H40" s="94">
        <v>8</v>
      </c>
      <c r="I40" s="94">
        <v>7</v>
      </c>
      <c r="J40" s="94"/>
      <c r="K40" s="94"/>
      <c r="L40" s="94"/>
      <c r="M40" s="62"/>
      <c r="N40" s="94"/>
      <c r="O40" s="481">
        <f t="shared" si="0"/>
        <v>6</v>
      </c>
      <c r="P40" s="487" t="str">
        <f t="shared" si="1"/>
        <v>T.Bình</v>
      </c>
    </row>
    <row r="41" spans="1:16" ht="18" customHeight="1">
      <c r="A41" s="364">
        <f>IF(OR($C$6="",$J$6="",$M$6=""),"",IF($B41="","",SUBTOTAL(3,$B$11:B41)))</f>
        <v>31</v>
      </c>
      <c r="B41" s="44" t="str">
        <f>IF(OR($C$6="",$J$6="",$M$6=""),"",IF(HKII!$B41="","",HKII!$B41))</f>
        <v>13D301Đ073</v>
      </c>
      <c r="C41" s="45" t="str">
        <f>IF(OR($C$6="",$J$6="",$M$6=""),"",IF(HKII!$C41="","",HKII!$C41))</f>
        <v>Trịnh Đại</v>
      </c>
      <c r="D41" s="427" t="str">
        <f>IF(OR($C$6="",$J$6="",$M$6=""),"",IF(HKII!$D41="","",HKII!$D41))</f>
        <v>Lăng</v>
      </c>
      <c r="E41" s="748"/>
      <c r="F41" s="94">
        <v>3</v>
      </c>
      <c r="G41" s="94">
        <v>2</v>
      </c>
      <c r="H41" s="94">
        <v>5</v>
      </c>
      <c r="I41" s="94">
        <v>6</v>
      </c>
      <c r="J41" s="94"/>
      <c r="K41" s="94"/>
      <c r="L41" s="94"/>
      <c r="M41" s="62"/>
      <c r="N41" s="94"/>
      <c r="O41" s="481">
        <f t="shared" si="0"/>
        <v>4</v>
      </c>
      <c r="P41" s="487" t="str">
        <f t="shared" si="1"/>
        <v>TB Yếu</v>
      </c>
    </row>
    <row r="42" spans="1:16" ht="18" customHeight="1">
      <c r="A42" s="364">
        <f>IF(OR($C$6="",$J$6="",$M$6=""),"",IF($B42="","",SUBTOTAL(3,$B$11:B42)))</f>
        <v>32</v>
      </c>
      <c r="B42" s="44" t="str">
        <f>IF(OR($C$6="",$J$6="",$M$6=""),"",IF(HKII!$B42="","",HKII!$B42))</f>
        <v>13D301Đ204</v>
      </c>
      <c r="C42" s="45" t="str">
        <f>IF(OR($C$6="",$J$6="",$M$6=""),"",IF(HKII!$C42="","",HKII!$C42))</f>
        <v>Nguyễn Khánh</v>
      </c>
      <c r="D42" s="427" t="str">
        <f>IF(OR($C$6="",$J$6="",$M$6=""),"",IF(HKII!$D42="","",HKII!$D42))</f>
        <v>Linh</v>
      </c>
      <c r="E42" s="748"/>
      <c r="F42" s="94">
        <v>7</v>
      </c>
      <c r="G42" s="94">
        <v>4</v>
      </c>
      <c r="H42" s="94">
        <v>8</v>
      </c>
      <c r="I42" s="94">
        <v>7</v>
      </c>
      <c r="J42" s="94"/>
      <c r="K42" s="94"/>
      <c r="L42" s="94"/>
      <c r="M42" s="62"/>
      <c r="N42" s="94"/>
      <c r="O42" s="481">
        <f t="shared" si="0"/>
        <v>6.5</v>
      </c>
      <c r="P42" s="487" t="str">
        <f t="shared" si="1"/>
        <v>T.Bình</v>
      </c>
    </row>
    <row r="43" spans="1:16" ht="18" customHeight="1">
      <c r="A43" s="364">
        <f>IF(OR($C$6="",$J$6="",$M$6=""),"",IF($B43="","",SUBTOTAL(3,$B$11:B43)))</f>
        <v>33</v>
      </c>
      <c r="B43" s="44" t="str">
        <f>IF(OR($C$6="",$J$6="",$M$6=""),"",IF(HKII!$B43="","",HKII!$B43))</f>
        <v>13D301Đ162</v>
      </c>
      <c r="C43" s="45" t="str">
        <f>IF(OR($C$6="",$J$6="",$M$6=""),"",IF(HKII!$C43="","",HKII!$C43))</f>
        <v>Đỗ Văn</v>
      </c>
      <c r="D43" s="427" t="str">
        <f>IF(OR($C$6="",$J$6="",$M$6=""),"",IF(HKII!$D43="","",HKII!$D43))</f>
        <v>Lượng</v>
      </c>
      <c r="E43" s="748"/>
      <c r="F43" s="94">
        <v>4</v>
      </c>
      <c r="G43" s="94">
        <v>8</v>
      </c>
      <c r="H43" s="94">
        <v>3</v>
      </c>
      <c r="I43" s="94">
        <v>5</v>
      </c>
      <c r="J43" s="94"/>
      <c r="K43" s="94"/>
      <c r="L43" s="94"/>
      <c r="M43" s="62"/>
      <c r="N43" s="94"/>
      <c r="O43" s="481">
        <f t="shared" si="0"/>
        <v>5</v>
      </c>
      <c r="P43" s="487" t="str">
        <f t="shared" si="1"/>
        <v>TB Yếu</v>
      </c>
    </row>
    <row r="44" spans="1:16" ht="18" customHeight="1">
      <c r="A44" s="364">
        <f>IF(OR($C$6="",$J$6="",$M$6=""),"",IF($B44="","",SUBTOTAL(3,$B$11:B44)))</f>
        <v>34</v>
      </c>
      <c r="B44" s="44" t="str">
        <f>IF(OR($C$6="",$J$6="",$M$6=""),"",IF(HKII!$B44="","",HKII!$B44))</f>
        <v>13D301Đ081</v>
      </c>
      <c r="C44" s="45" t="str">
        <f>IF(OR($C$6="",$J$6="",$M$6=""),"",IF(HKII!$C44="","",HKII!$C44))</f>
        <v>Mai Đình</v>
      </c>
      <c r="D44" s="427" t="str">
        <f>IF(OR($C$6="",$J$6="",$M$6=""),"",IF(HKII!$D44="","",HKII!$D44))</f>
        <v>Luyện</v>
      </c>
      <c r="E44" s="748"/>
      <c r="F44" s="94">
        <v>2</v>
      </c>
      <c r="G44" s="94">
        <v>2</v>
      </c>
      <c r="H44" s="94">
        <v>7</v>
      </c>
      <c r="I44" s="94">
        <v>5</v>
      </c>
      <c r="J44" s="94"/>
      <c r="K44" s="94"/>
      <c r="L44" s="94"/>
      <c r="M44" s="62"/>
      <c r="N44" s="94"/>
      <c r="O44" s="481">
        <f t="shared" si="0"/>
        <v>4</v>
      </c>
      <c r="P44" s="487" t="str">
        <f t="shared" si="1"/>
        <v>TB Yếu</v>
      </c>
    </row>
    <row r="45" spans="1:16" ht="18" customHeight="1">
      <c r="A45" s="364">
        <f>IF(OR($C$6="",$J$6="",$M$6=""),"",IF($B45="","",SUBTOTAL(3,$B$11:B45)))</f>
        <v>35</v>
      </c>
      <c r="B45" s="44" t="str">
        <f>IF(OR($C$6="",$J$6="",$M$6=""),"",IF(HKII!$B45="","",HKII!$B45))</f>
        <v>13D301Đ085</v>
      </c>
      <c r="C45" s="45" t="str">
        <f>IF(OR($C$6="",$J$6="",$M$6=""),"",IF(HKII!$C45="","",HKII!$C45))</f>
        <v>Võ Hoài</v>
      </c>
      <c r="D45" s="427" t="str">
        <f>IF(OR($C$6="",$J$6="",$M$6=""),"",IF(HKII!$D45="","",HKII!$D45))</f>
        <v>Nam</v>
      </c>
      <c r="E45" s="748"/>
      <c r="F45" s="94">
        <v>4</v>
      </c>
      <c r="G45" s="94">
        <v>5</v>
      </c>
      <c r="H45" s="94">
        <v>3</v>
      </c>
      <c r="I45" s="94">
        <v>6</v>
      </c>
      <c r="J45" s="94"/>
      <c r="K45" s="94"/>
      <c r="L45" s="94"/>
      <c r="M45" s="62"/>
      <c r="N45" s="94"/>
      <c r="O45" s="481">
        <f t="shared" si="0"/>
        <v>4.5</v>
      </c>
      <c r="P45" s="487" t="str">
        <f t="shared" si="1"/>
        <v>TB Yếu</v>
      </c>
    </row>
    <row r="46" spans="1:16" ht="18" customHeight="1">
      <c r="A46" s="364">
        <f>IF(OR($C$6="",$J$6="",$M$6=""),"",IF($B46="","",SUBTOTAL(3,$B$11:B46)))</f>
        <v>36</v>
      </c>
      <c r="B46" s="44" t="str">
        <f>IF(OR($C$6="",$J$6="",$M$6=""),"",IF(HKII!$B46="","",HKII!$B46))</f>
        <v>13D301Đ089</v>
      </c>
      <c r="C46" s="45" t="str">
        <f>IF(OR($C$6="",$J$6="",$M$6=""),"",IF(HKII!$C46="","",HKII!$C46))</f>
        <v>Nguyễn Hữu</v>
      </c>
      <c r="D46" s="427" t="str">
        <f>IF(OR($C$6="",$J$6="",$M$6=""),"",IF(HKII!$D46="","",HKII!$D46))</f>
        <v>Nghĩa</v>
      </c>
      <c r="E46" s="748"/>
      <c r="F46" s="94">
        <v>0</v>
      </c>
      <c r="G46" s="94">
        <v>5</v>
      </c>
      <c r="H46" s="94">
        <v>9</v>
      </c>
      <c r="I46" s="94">
        <v>8</v>
      </c>
      <c r="J46" s="94"/>
      <c r="K46" s="94"/>
      <c r="L46" s="94"/>
      <c r="M46" s="62"/>
      <c r="N46" s="94"/>
      <c r="O46" s="481">
        <f t="shared" si="0"/>
        <v>5.5</v>
      </c>
      <c r="P46" s="487" t="str">
        <f t="shared" si="1"/>
        <v>T.Bình</v>
      </c>
    </row>
    <row r="47" spans="1:16" ht="18" customHeight="1">
      <c r="A47" s="364">
        <f>IF(OR($C$6="",$J$6="",$M$6=""),"",IF($B47="","",SUBTOTAL(3,$B$11:B47)))</f>
        <v>37</v>
      </c>
      <c r="B47" s="44" t="str">
        <f>IF(OR($C$6="",$J$6="",$M$6=""),"",IF(HKII!$B47="","",HKII!$B47))</f>
        <v>13D301Đ097</v>
      </c>
      <c r="C47" s="45" t="str">
        <f>IF(OR($C$6="",$J$6="",$M$6=""),"",IF(HKII!$C47="","",HKII!$C47))</f>
        <v>Nguyễn Thành</v>
      </c>
      <c r="D47" s="427" t="str">
        <f>IF(OR($C$6="",$J$6="",$M$6=""),"",IF(HKII!$D47="","",HKII!$D47))</f>
        <v>Phát</v>
      </c>
      <c r="E47" s="748"/>
      <c r="F47" s="94">
        <v>6</v>
      </c>
      <c r="G47" s="94">
        <v>9</v>
      </c>
      <c r="H47" s="94">
        <v>9</v>
      </c>
      <c r="I47" s="94">
        <v>10</v>
      </c>
      <c r="J47" s="94"/>
      <c r="K47" s="94"/>
      <c r="L47" s="94"/>
      <c r="M47" s="62"/>
      <c r="N47" s="94"/>
      <c r="O47" s="481">
        <f t="shared" si="0"/>
        <v>8.5</v>
      </c>
      <c r="P47" s="487" t="str">
        <f t="shared" si="1"/>
        <v>Giỏi</v>
      </c>
    </row>
    <row r="48" spans="1:16" ht="18" customHeight="1">
      <c r="A48" s="364">
        <f>IF(OR($C$6="",$J$6="",$M$6=""),"",IF($B48="","",SUBTOTAL(3,$B$11:B48)))</f>
        <v>38</v>
      </c>
      <c r="B48" s="44" t="str">
        <f>IF(OR($C$6="",$J$6="",$M$6=""),"",IF(HKII!$B48="","",HKII!$B48))</f>
        <v>13D301Đ101</v>
      </c>
      <c r="C48" s="45" t="str">
        <f>IF(OR($C$6="",$J$6="",$M$6=""),"",IF(HKII!$C48="","",HKII!$C48))</f>
        <v>Huỳnh Thanh</v>
      </c>
      <c r="D48" s="427" t="str">
        <f>IF(OR($C$6="",$J$6="",$M$6=""),"",IF(HKII!$D48="","",HKII!$D48))</f>
        <v>Phú</v>
      </c>
      <c r="E48" s="748"/>
      <c r="F48" s="94">
        <v>0</v>
      </c>
      <c r="G48" s="94">
        <v>0</v>
      </c>
      <c r="H48" s="94">
        <v>0</v>
      </c>
      <c r="I48" s="94">
        <v>0</v>
      </c>
      <c r="J48" s="94"/>
      <c r="K48" s="94"/>
      <c r="L48" s="94"/>
      <c r="M48" s="62"/>
      <c r="N48" s="94"/>
      <c r="O48" s="481">
        <f t="shared" si="0"/>
        <v>0</v>
      </c>
      <c r="P48" s="487" t="str">
        <f t="shared" si="1"/>
        <v>Kém</v>
      </c>
    </row>
    <row r="49" spans="1:16" ht="18" customHeight="1">
      <c r="A49" s="364">
        <f>IF(OR($C$6="",$J$6="",$M$6=""),"",IF($B49="","",SUBTOTAL(3,$B$11:B49)))</f>
        <v>39</v>
      </c>
      <c r="B49" s="44" t="str">
        <f>IF(OR($C$6="",$J$6="",$M$6=""),"",IF(HKII!$B49="","",HKII!$B49))</f>
        <v>13D301Đ117</v>
      </c>
      <c r="C49" s="45" t="str">
        <f>IF(OR($C$6="",$J$6="",$M$6=""),"",IF(HKII!$C49="","",HKII!$C49))</f>
        <v>Trịnh Ngọc</v>
      </c>
      <c r="D49" s="427" t="str">
        <f>IF(OR($C$6="",$J$6="",$M$6=""),"",IF(HKII!$D49="","",HKII!$D49))</f>
        <v>Sơn</v>
      </c>
      <c r="E49" s="748"/>
      <c r="F49" s="94">
        <v>7</v>
      </c>
      <c r="G49" s="94">
        <v>9</v>
      </c>
      <c r="H49" s="94">
        <v>0</v>
      </c>
      <c r="I49" s="94">
        <v>0</v>
      </c>
      <c r="J49" s="94"/>
      <c r="K49" s="94"/>
      <c r="L49" s="94"/>
      <c r="M49" s="62"/>
      <c r="N49" s="94"/>
      <c r="O49" s="481">
        <f t="shared" si="0"/>
        <v>4</v>
      </c>
      <c r="P49" s="487" t="str">
        <f t="shared" si="1"/>
        <v>TB Yếu</v>
      </c>
    </row>
    <row r="50" spans="1:16" ht="18" customHeight="1">
      <c r="A50" s="364">
        <f>IF(OR($C$6="",$J$6="",$M$6=""),"",IF($B50="","",SUBTOTAL(3,$B$11:B50)))</f>
        <v>40</v>
      </c>
      <c r="B50" s="44" t="str">
        <f>IF(OR($C$6="",$J$6="",$M$6=""),"",IF(HKII!$B50="","",HKII!$B50))</f>
        <v>13D301Đ121</v>
      </c>
      <c r="C50" s="45" t="str">
        <f>IF(OR($C$6="",$J$6="",$M$6=""),"",IF(HKII!$C50="","",HKII!$C50))</f>
        <v>Lê Minh</v>
      </c>
      <c r="D50" s="427" t="str">
        <f>IF(OR($C$6="",$J$6="",$M$6=""),"",IF(HKII!$D50="","",HKII!$D50))</f>
        <v>Tâm</v>
      </c>
      <c r="E50" s="748"/>
      <c r="F50" s="94">
        <v>8</v>
      </c>
      <c r="G50" s="94">
        <v>8</v>
      </c>
      <c r="H50" s="94">
        <v>3</v>
      </c>
      <c r="I50" s="94">
        <v>2</v>
      </c>
      <c r="J50" s="94"/>
      <c r="K50" s="94"/>
      <c r="L50" s="94"/>
      <c r="M50" s="62"/>
      <c r="N50" s="94"/>
      <c r="O50" s="481">
        <f t="shared" si="0"/>
        <v>5.3</v>
      </c>
      <c r="P50" s="487" t="str">
        <f t="shared" si="1"/>
        <v>TB Yếu</v>
      </c>
    </row>
    <row r="51" spans="1:16" ht="18" customHeight="1">
      <c r="A51" s="364">
        <f>IF(OR($C$6="",$J$6="",$M$6=""),"",IF($B51="","",SUBTOTAL(3,$B$11:B51)))</f>
        <v>41</v>
      </c>
      <c r="B51" s="44" t="str">
        <f>IF(OR($C$6="",$J$6="",$M$6=""),"",IF(HKII!$B51="","",HKII!$B51))</f>
        <v>13D301Đ124</v>
      </c>
      <c r="C51" s="45" t="str">
        <f>IF(OR($C$6="",$J$6="",$M$6=""),"",IF(HKII!$C51="","",HKII!$C51))</f>
        <v>Cao Nguyễn Nhật</v>
      </c>
      <c r="D51" s="427" t="str">
        <f>IF(OR($C$6="",$J$6="",$M$6=""),"",IF(HKII!$D51="","",HKII!$D51))</f>
        <v>Tân</v>
      </c>
      <c r="E51" s="748"/>
      <c r="F51" s="94">
        <v>4</v>
      </c>
      <c r="G51" s="94">
        <v>9</v>
      </c>
      <c r="H51" s="94">
        <v>5</v>
      </c>
      <c r="I51" s="94">
        <v>8</v>
      </c>
      <c r="J51" s="94"/>
      <c r="K51" s="94"/>
      <c r="L51" s="94"/>
      <c r="M51" s="62"/>
      <c r="N51" s="94"/>
      <c r="O51" s="481">
        <f t="shared" si="0"/>
        <v>6.5</v>
      </c>
      <c r="P51" s="487" t="str">
        <f t="shared" si="1"/>
        <v>T.Bình</v>
      </c>
    </row>
    <row r="52" spans="1:16" ht="18" customHeight="1">
      <c r="A52" s="364">
        <f>IF(OR($C$6="",$J$6="",$M$6=""),"",IF($B52="","",SUBTOTAL(3,$B$11:B52)))</f>
        <v>42</v>
      </c>
      <c r="B52" s="44" t="str">
        <f>IF(OR($C$6="",$J$6="",$M$6=""),"",IF(HKII!$B52="","",HKII!$B52))</f>
        <v>13D301Đ130</v>
      </c>
      <c r="C52" s="45" t="str">
        <f>IF(OR($C$6="",$J$6="",$M$6=""),"",IF(HKII!$C52="","",HKII!$C52))</f>
        <v>Nguyễn Việt</v>
      </c>
      <c r="D52" s="427" t="str">
        <f>IF(OR($C$6="",$J$6="",$M$6=""),"",IF(HKII!$D52="","",HKII!$D52))</f>
        <v>Thắng</v>
      </c>
      <c r="E52" s="748"/>
      <c r="F52" s="94">
        <v>4</v>
      </c>
      <c r="G52" s="94">
        <v>3</v>
      </c>
      <c r="H52" s="94">
        <v>5</v>
      </c>
      <c r="I52" s="94">
        <v>4</v>
      </c>
      <c r="J52" s="94"/>
      <c r="K52" s="94"/>
      <c r="L52" s="94"/>
      <c r="M52" s="62"/>
      <c r="N52" s="94"/>
      <c r="O52" s="481">
        <f t="shared" si="0"/>
        <v>4</v>
      </c>
      <c r="P52" s="487" t="str">
        <f t="shared" si="1"/>
        <v>TB Yếu</v>
      </c>
    </row>
    <row r="53" spans="1:16" ht="18" customHeight="1">
      <c r="A53" s="364">
        <f>IF(OR($C$6="",$J$6="",$M$6=""),"",IF($B53="","",SUBTOTAL(3,$B$11:B53)))</f>
        <v>43</v>
      </c>
      <c r="B53" s="44" t="str">
        <f>IF(OR($C$6="",$J$6="",$M$6=""),"",IF(HKII!$B53="","",HKII!$B53))</f>
        <v>13D301Đ133</v>
      </c>
      <c r="C53" s="45" t="str">
        <f>IF(OR($C$6="",$J$6="",$M$6=""),"",IF(HKII!$C53="","",HKII!$C53))</f>
        <v>Nguyễn Khắc</v>
      </c>
      <c r="D53" s="427" t="str">
        <f>IF(OR($C$6="",$J$6="",$M$6=""),"",IF(HKII!$D53="","",HKII!$D53))</f>
        <v>Thành</v>
      </c>
      <c r="E53" s="748"/>
      <c r="F53" s="94">
        <v>6</v>
      </c>
      <c r="G53" s="94">
        <v>6</v>
      </c>
      <c r="H53" s="94">
        <v>7</v>
      </c>
      <c r="I53" s="94">
        <v>8</v>
      </c>
      <c r="J53" s="94"/>
      <c r="K53" s="94"/>
      <c r="L53" s="94"/>
      <c r="M53" s="62"/>
      <c r="N53" s="94"/>
      <c r="O53" s="481">
        <f t="shared" si="0"/>
        <v>6.8</v>
      </c>
      <c r="P53" s="487" t="str">
        <f t="shared" si="1"/>
        <v>T.Bình</v>
      </c>
    </row>
    <row r="54" spans="1:16" ht="18" customHeight="1">
      <c r="A54" s="364">
        <f>IF(OR($C$6="",$J$6="",$M$6=""),"",IF($B54="","",SUBTOTAL(3,$B$11:B54)))</f>
        <v>44</v>
      </c>
      <c r="B54" s="44" t="str">
        <f>IF(OR($C$6="",$J$6="",$M$6=""),"",IF(HKII!$B54="","",HKII!$B54))</f>
        <v>13D301Đ136</v>
      </c>
      <c r="C54" s="45" t="str">
        <f>IF(OR($C$6="",$J$6="",$M$6=""),"",IF(HKII!$C54="","",HKII!$C54))</f>
        <v>Trần Minh</v>
      </c>
      <c r="D54" s="427" t="str">
        <f>IF(OR($C$6="",$J$6="",$M$6=""),"",IF(HKII!$D54="","",HKII!$D54))</f>
        <v>Thanh</v>
      </c>
      <c r="E54" s="748"/>
      <c r="F54" s="94">
        <v>9</v>
      </c>
      <c r="G54" s="94">
        <v>9</v>
      </c>
      <c r="H54" s="94">
        <v>10</v>
      </c>
      <c r="I54" s="94">
        <v>10</v>
      </c>
      <c r="J54" s="94"/>
      <c r="K54" s="94"/>
      <c r="L54" s="94"/>
      <c r="M54" s="62"/>
      <c r="N54" s="94"/>
      <c r="O54" s="481">
        <f t="shared" si="0"/>
        <v>9.5</v>
      </c>
      <c r="P54" s="487" t="str">
        <f t="shared" si="1"/>
        <v>Giỏi</v>
      </c>
    </row>
    <row r="55" spans="1:16" ht="18" customHeight="1">
      <c r="A55" s="364">
        <f>IF(OR($C$6="",$J$6="",$M$6=""),"",IF($B55="","",SUBTOTAL(3,$B$11:B55)))</f>
        <v>45</v>
      </c>
      <c r="B55" s="44" t="str">
        <f>IF(OR($C$6="",$J$6="",$M$6=""),"",IF(HKII!$B55="","",HKII!$B55))</f>
        <v>13D301Đ169</v>
      </c>
      <c r="C55" s="45" t="str">
        <f>IF(OR($C$6="",$J$6="",$M$6=""),"",IF(HKII!$C55="","",HKII!$C55))</f>
        <v>Nguyễn Thanh</v>
      </c>
      <c r="D55" s="427" t="str">
        <f>IF(OR($C$6="",$J$6="",$M$6=""),"",IF(HKII!$D55="","",HKII!$D55))</f>
        <v>Thảo</v>
      </c>
      <c r="E55" s="748"/>
      <c r="F55" s="94">
        <v>2</v>
      </c>
      <c r="G55" s="94">
        <v>3</v>
      </c>
      <c r="H55" s="94">
        <v>8</v>
      </c>
      <c r="I55" s="94">
        <v>3</v>
      </c>
      <c r="J55" s="94"/>
      <c r="K55" s="94"/>
      <c r="L55" s="94"/>
      <c r="M55" s="62"/>
      <c r="N55" s="94"/>
      <c r="O55" s="481">
        <f t="shared" si="0"/>
        <v>4</v>
      </c>
      <c r="P55" s="487" t="str">
        <f t="shared" si="1"/>
        <v>TB Yếu</v>
      </c>
    </row>
    <row r="56" spans="1:16" ht="18" customHeight="1">
      <c r="A56" s="364">
        <f>IF(OR($C$6="",$J$6="",$M$6=""),"",IF($B56="","",SUBTOTAL(3,$B$11:B56)))</f>
        <v>46</v>
      </c>
      <c r="B56" s="44" t="str">
        <f>IF(OR($C$6="",$J$6="",$M$6=""),"",IF(HKII!$B56="","",HKII!$B56))</f>
        <v>13D301Đ154</v>
      </c>
      <c r="C56" s="45" t="str">
        <f>IF(OR($C$6="",$J$6="",$M$6=""),"",IF(HKII!$C56="","",HKII!$C56))</f>
        <v>Võ Đức</v>
      </c>
      <c r="D56" s="427" t="str">
        <f>IF(OR($C$6="",$J$6="",$M$6=""),"",IF(HKII!$D56="","",HKII!$D56))</f>
        <v>Trí</v>
      </c>
      <c r="E56" s="748"/>
      <c r="F56" s="94">
        <v>4</v>
      </c>
      <c r="G56" s="94">
        <v>3</v>
      </c>
      <c r="H56" s="94">
        <v>7</v>
      </c>
      <c r="I56" s="94">
        <v>5</v>
      </c>
      <c r="J56" s="94"/>
      <c r="K56" s="94"/>
      <c r="L56" s="94"/>
      <c r="M56" s="94"/>
      <c r="N56" s="94"/>
      <c r="O56" s="481">
        <f t="shared" si="0"/>
        <v>4.8</v>
      </c>
      <c r="P56" s="487" t="str">
        <f t="shared" si="1"/>
        <v>TB Yếu</v>
      </c>
    </row>
    <row r="57" spans="1:16" s="423" customFormat="1" ht="18" customHeight="1">
      <c r="A57" s="364">
        <f>IF(OR($C$6="",$J$6="",$M$6=""),"",IF($B57="","",SUBTOTAL(3,$B$11:B57)))</f>
        <v>47</v>
      </c>
      <c r="B57" s="44" t="str">
        <f>IF(OR($C$6="",$J$6="",$M$6=""),"",IF(HKII!$B57="","",HKII!$B57))</f>
        <v>13D301Đ160</v>
      </c>
      <c r="C57" s="45" t="str">
        <f>IF(OR($C$6="",$J$6="",$M$6=""),"",IF(HKII!$C57="","",HKII!$C57))</f>
        <v>Nguyễn Bá</v>
      </c>
      <c r="D57" s="427" t="str">
        <f>IF(OR($C$6="",$J$6="",$M$6=""),"",IF(HKII!$D57="","",HKII!$D57))</f>
        <v>Trung</v>
      </c>
      <c r="E57" s="748"/>
      <c r="F57" s="94">
        <v>8</v>
      </c>
      <c r="G57" s="94">
        <v>9</v>
      </c>
      <c r="H57" s="94">
        <v>3</v>
      </c>
      <c r="I57" s="94">
        <v>10</v>
      </c>
      <c r="J57" s="94"/>
      <c r="K57" s="94"/>
      <c r="L57" s="94"/>
      <c r="M57" s="94"/>
      <c r="N57" s="94"/>
      <c r="O57" s="481">
        <f t="shared" si="0"/>
        <v>7.5</v>
      </c>
      <c r="P57" s="487" t="str">
        <f t="shared" si="1"/>
        <v>Khá</v>
      </c>
    </row>
    <row r="58" spans="1:16" s="423" customFormat="1" ht="18" customHeight="1">
      <c r="A58" s="364">
        <f>IF(OR($C$6="",$J$6="",$M$6=""),"",IF($B58="","",SUBTOTAL(3,$B$11:B58)))</f>
        <v>48</v>
      </c>
      <c r="B58" s="44" t="str">
        <f>IF(OR($C$6="",$J$6="",$M$6=""),"",IF(HKII!$B58="","",HKII!$B58))</f>
        <v>13D301Đ163</v>
      </c>
      <c r="C58" s="45" t="str">
        <f>IF(OR($C$6="",$J$6="",$M$6=""),"",IF(HKII!$C58="","",HKII!$C58))</f>
        <v>Mai Ngọc</v>
      </c>
      <c r="D58" s="427" t="str">
        <f>IF(OR($C$6="",$J$6="",$M$6=""),"",IF(HKII!$D58="","",HKII!$D58))</f>
        <v>Trước</v>
      </c>
      <c r="E58" s="748"/>
      <c r="F58" s="94">
        <v>4</v>
      </c>
      <c r="G58" s="94">
        <v>8</v>
      </c>
      <c r="H58" s="94">
        <v>7</v>
      </c>
      <c r="I58" s="94">
        <v>6</v>
      </c>
      <c r="J58" s="94"/>
      <c r="K58" s="94"/>
      <c r="L58" s="94"/>
      <c r="M58" s="94"/>
      <c r="N58" s="94"/>
      <c r="O58" s="481">
        <f t="shared" si="0"/>
        <v>6.3</v>
      </c>
      <c r="P58" s="487" t="str">
        <f t="shared" si="1"/>
        <v>T.Bình</v>
      </c>
    </row>
    <row r="59" spans="1:16" ht="18" customHeight="1">
      <c r="A59" s="364">
        <f>IF(OR($C$6="",$J$6="",$M$6=""),"",IF($B59="","",SUBTOTAL(3,$B$11:B59)))</f>
        <v>49</v>
      </c>
      <c r="B59" s="44" t="str">
        <f>IF(OR($C$6="",$J$6="",$M$6=""),"",IF(HKII!$B59="","",HKII!$B59))</f>
        <v>13D301Đ166</v>
      </c>
      <c r="C59" s="45" t="str">
        <f>IF(OR($C$6="",$J$6="",$M$6=""),"",IF(HKII!$C59="","",HKII!$C59))</f>
        <v>Nguyễn Văn</v>
      </c>
      <c r="D59" s="427" t="str">
        <f>IF(OR($C$6="",$J$6="",$M$6=""),"",IF(HKII!$D59="","",HKII!$D59))</f>
        <v>Tư</v>
      </c>
      <c r="E59" s="748"/>
      <c r="F59" s="94">
        <v>8</v>
      </c>
      <c r="G59" s="94">
        <v>0</v>
      </c>
      <c r="H59" s="94">
        <v>0</v>
      </c>
      <c r="I59" s="94">
        <v>0</v>
      </c>
      <c r="J59" s="94"/>
      <c r="K59" s="94"/>
      <c r="L59" s="94"/>
      <c r="M59" s="94"/>
      <c r="N59" s="94"/>
      <c r="O59" s="481">
        <f t="shared" si="0"/>
        <v>2</v>
      </c>
      <c r="P59" s="487" t="str">
        <f t="shared" si="1"/>
        <v>Kém</v>
      </c>
    </row>
    <row r="60" spans="1:16" ht="18" customHeight="1">
      <c r="A60" s="364">
        <f>IF(OR($C$6="",$J$6="",$M$6=""),"",IF($B60="","",SUBTOTAL(3,$B$11:B60)))</f>
        <v>50</v>
      </c>
      <c r="B60" s="44" t="str">
        <f>IF(OR($C$6="",$J$6="",$M$6=""),"",IF(HKII!$B60="","",HKII!$B60))</f>
        <v>13D301Đ178</v>
      </c>
      <c r="C60" s="45" t="str">
        <f>IF(OR($C$6="",$J$6="",$M$6=""),"",IF(HKII!$C60="","",HKII!$C60))</f>
        <v>Lê Văn</v>
      </c>
      <c r="D60" s="427" t="str">
        <f>IF(OR($C$6="",$J$6="",$M$6=""),"",IF(HKII!$D60="","",HKII!$D60))</f>
        <v>Vũ</v>
      </c>
      <c r="E60" s="748"/>
      <c r="F60" s="94">
        <v>2</v>
      </c>
      <c r="G60" s="94">
        <v>7</v>
      </c>
      <c r="H60" s="94">
        <v>3</v>
      </c>
      <c r="I60" s="94">
        <v>4</v>
      </c>
      <c r="J60" s="94"/>
      <c r="K60" s="94"/>
      <c r="L60" s="94"/>
      <c r="M60" s="94"/>
      <c r="N60" s="94"/>
      <c r="O60" s="481">
        <f t="shared" si="0"/>
        <v>4</v>
      </c>
      <c r="P60" s="487" t="str">
        <f t="shared" si="1"/>
        <v>TB Yếu</v>
      </c>
    </row>
    <row r="61" spans="1:16" ht="18" customHeight="1">
      <c r="A61" s="364" t="str">
        <f>IF(OR($C$6="",$J$6="",$M$6=""),"",IF($B61="","",SUBTOTAL(3,$B$11:B61)))</f>
        <v/>
      </c>
      <c r="B61" s="44" t="str">
        <f>IF(OR($C$6="",$J$6="",$M$6=""),"",IF(HKII!$B61="","",HKII!$B61))</f>
        <v/>
      </c>
      <c r="C61" s="45" t="str">
        <f>IF(OR($C$6="",$J$6="",$M$6=""),"",IF(HKII!$C61="","",HKII!$C61))</f>
        <v/>
      </c>
      <c r="D61" s="427" t="str">
        <f>IF(OR($C$6="",$J$6="",$M$6=""),"",IF(HKII!$D61="","",HKII!$D61))</f>
        <v/>
      </c>
      <c r="E61" s="66"/>
      <c r="F61" s="484"/>
      <c r="G61" s="482"/>
      <c r="H61" s="482"/>
      <c r="I61" s="483"/>
      <c r="J61" s="483"/>
      <c r="K61" s="483"/>
      <c r="L61" s="482"/>
      <c r="M61" s="482"/>
      <c r="N61" s="482"/>
      <c r="O61" s="481" t="str">
        <f t="shared" si="0"/>
        <v/>
      </c>
      <c r="P61" s="487" t="str">
        <f t="shared" si="1"/>
        <v/>
      </c>
    </row>
    <row r="62" spans="1:16" ht="18" customHeight="1">
      <c r="A62" s="364" t="str">
        <f>IF(OR($C$6="",$J$6="",$M$6=""),"",IF($B62="","",SUBTOTAL(3,$B$11:B62)))</f>
        <v/>
      </c>
      <c r="B62" s="44" t="str">
        <f>IF(OR($C$6="",$J$6="",$M$6=""),"",IF(HKII!$B62="","",HKII!$B62))</f>
        <v/>
      </c>
      <c r="C62" s="45" t="str">
        <f>IF(OR($C$6="",$J$6="",$M$6=""),"",IF(HKII!$C62="","",HKII!$C62))</f>
        <v/>
      </c>
      <c r="D62" s="427" t="str">
        <f>IF(OR($C$6="",$J$6="",$M$6=""),"",IF(HKII!$D62="","",HKII!$D62))</f>
        <v/>
      </c>
      <c r="E62" s="66"/>
      <c r="F62" s="484"/>
      <c r="G62" s="482"/>
      <c r="H62" s="482"/>
      <c r="I62" s="483"/>
      <c r="J62" s="483"/>
      <c r="K62" s="483"/>
      <c r="L62" s="482"/>
      <c r="M62" s="482"/>
      <c r="N62" s="482"/>
      <c r="O62" s="481" t="str">
        <f t="shared" si="0"/>
        <v/>
      </c>
      <c r="P62" s="487" t="str">
        <f t="shared" si="1"/>
        <v/>
      </c>
    </row>
    <row r="63" spans="1:16" ht="18" customHeight="1">
      <c r="A63" s="364" t="str">
        <f>IF(OR($C$6="",$J$6="",$M$6=""),"",IF($B63="","",SUBTOTAL(3,$B$11:B63)))</f>
        <v/>
      </c>
      <c r="B63" s="44" t="str">
        <f>IF(OR($C$6="",$J$6="",$M$6=""),"",IF(HKII!$B63="","",HKII!$B63))</f>
        <v/>
      </c>
      <c r="C63" s="45" t="str">
        <f>IF(OR($C$6="",$J$6="",$M$6=""),"",IF(HKII!$C63="","",HKII!$C63))</f>
        <v/>
      </c>
      <c r="D63" s="427" t="str">
        <f>IF(OR($C$6="",$J$6="",$M$6=""),"",IF(HKII!$D63="","",HKII!$D63))</f>
        <v/>
      </c>
      <c r="E63" s="66"/>
      <c r="F63" s="484"/>
      <c r="G63" s="482"/>
      <c r="H63" s="482"/>
      <c r="I63" s="482"/>
      <c r="J63" s="482"/>
      <c r="K63" s="482"/>
      <c r="L63" s="482"/>
      <c r="M63" s="482"/>
      <c r="N63" s="482"/>
      <c r="O63" s="481" t="str">
        <f t="shared" si="0"/>
        <v/>
      </c>
      <c r="P63" s="487" t="str">
        <f t="shared" si="1"/>
        <v/>
      </c>
    </row>
    <row r="64" spans="1:16" ht="18" customHeight="1">
      <c r="A64" s="364" t="str">
        <f>IF(OR($C$6="",$J$6="",$M$6=""),"",IF($B64="","",SUBTOTAL(3,$B$11:B64)))</f>
        <v/>
      </c>
      <c r="B64" s="44" t="str">
        <f>IF(OR($C$6="",$J$6="",$M$6=""),"",IF(HKII!$B64="","",HKII!$B64))</f>
        <v/>
      </c>
      <c r="C64" s="45" t="str">
        <f>IF(OR($C$6="",$J$6="",$M$6=""),"",IF(HKII!$C64="","",HKII!$C64))</f>
        <v/>
      </c>
      <c r="D64" s="427" t="str">
        <f>IF(OR($C$6="",$J$6="",$M$6=""),"",IF(HKII!$D64="","",HKII!$D64))</f>
        <v/>
      </c>
      <c r="E64" s="66"/>
      <c r="F64" s="484"/>
      <c r="G64" s="482"/>
      <c r="H64" s="482"/>
      <c r="I64" s="482"/>
      <c r="J64" s="482"/>
      <c r="K64" s="485"/>
      <c r="L64" s="482"/>
      <c r="M64" s="482"/>
      <c r="N64" s="482"/>
      <c r="O64" s="481" t="str">
        <f t="shared" si="0"/>
        <v/>
      </c>
      <c r="P64" s="487" t="str">
        <f t="shared" si="1"/>
        <v/>
      </c>
    </row>
    <row r="65" spans="1:16" ht="18" customHeight="1">
      <c r="A65" s="364" t="str">
        <f>IF(OR($C$6="",$J$6="",$M$6=""),"",IF($B65="","",SUBTOTAL(3,$B$11:B65)))</f>
        <v/>
      </c>
      <c r="B65" s="44" t="str">
        <f>IF(OR($C$6="",$J$6="",$M$6=""),"",IF(HKII!$B65="","",HKII!$B65))</f>
        <v/>
      </c>
      <c r="C65" s="45" t="str">
        <f>IF(OR($C$6="",$J$6="",$M$6=""),"",IF(HKII!$C65="","",HKII!$C65))</f>
        <v/>
      </c>
      <c r="D65" s="427" t="str">
        <f>IF(OR($C$6="",$J$6="",$M$6=""),"",IF(HKII!$D65="","",HKII!$D65))</f>
        <v/>
      </c>
      <c r="E65" s="66"/>
      <c r="F65" s="484"/>
      <c r="G65" s="482"/>
      <c r="H65" s="482"/>
      <c r="I65" s="482"/>
      <c r="J65" s="482"/>
      <c r="K65" s="485"/>
      <c r="L65" s="482"/>
      <c r="M65" s="482"/>
      <c r="N65" s="482"/>
      <c r="O65" s="481" t="str">
        <f t="shared" si="0"/>
        <v/>
      </c>
      <c r="P65" s="487" t="str">
        <f t="shared" si="1"/>
        <v/>
      </c>
    </row>
    <row r="66" spans="1:16" ht="18" customHeight="1">
      <c r="A66" s="364" t="str">
        <f>IF(OR($C$6="",$J$6="",$M$6=""),"",IF($B66="","",SUBTOTAL(3,$B$11:B66)))</f>
        <v/>
      </c>
      <c r="B66" s="44" t="str">
        <f>IF(OR($C$6="",$J$6="",$M$6=""),"",IF(HKII!$B66="","",HKII!$B66))</f>
        <v/>
      </c>
      <c r="C66" s="45" t="str">
        <f>IF(OR($C$6="",$J$6="",$M$6=""),"",IF(HKII!$C66="","",HKII!$C66))</f>
        <v/>
      </c>
      <c r="D66" s="427" t="str">
        <f>IF(OR($C$6="",$J$6="",$M$6=""),"",IF(HKII!$D66="","",HKII!$D66))</f>
        <v/>
      </c>
      <c r="E66" s="66"/>
      <c r="F66" s="486"/>
      <c r="G66" s="486"/>
      <c r="H66" s="486"/>
      <c r="I66" s="482"/>
      <c r="J66" s="482"/>
      <c r="K66" s="485"/>
      <c r="L66" s="482"/>
      <c r="M66" s="482"/>
      <c r="N66" s="482"/>
      <c r="O66" s="481" t="str">
        <f t="shared" si="0"/>
        <v/>
      </c>
      <c r="P66" s="487" t="str">
        <f t="shared" si="1"/>
        <v/>
      </c>
    </row>
    <row r="67" spans="1:16" ht="18" customHeight="1">
      <c r="A67" s="364" t="str">
        <f>IF(OR($C$6="",$J$6="",$M$6=""),"",IF($B67="","",SUBTOTAL(3,$B$11:B67)))</f>
        <v/>
      </c>
      <c r="B67" s="44" t="str">
        <f>IF(OR($C$6="",$J$6="",$M$6=""),"",IF(HKII!$B67="","",HKII!$B67))</f>
        <v/>
      </c>
      <c r="C67" s="45" t="str">
        <f>IF(OR($C$6="",$J$6="",$M$6=""),"",IF(HKII!$C67="","",HKII!$C67))</f>
        <v/>
      </c>
      <c r="D67" s="427" t="str">
        <f>IF(OR($C$6="",$J$6="",$M$6=""),"",IF(HKII!$D67="","",HKII!$D67))</f>
        <v/>
      </c>
      <c r="E67" s="66"/>
      <c r="F67" s="486"/>
      <c r="G67" s="486"/>
      <c r="H67" s="486"/>
      <c r="I67" s="482"/>
      <c r="J67" s="482"/>
      <c r="K67" s="485"/>
      <c r="L67" s="482"/>
      <c r="M67" s="482"/>
      <c r="N67" s="482"/>
      <c r="O67" s="481" t="str">
        <f t="shared" si="0"/>
        <v/>
      </c>
      <c r="P67" s="487" t="str">
        <f t="shared" si="1"/>
        <v/>
      </c>
    </row>
    <row r="68" spans="1:16" ht="18" customHeight="1">
      <c r="A68" s="364" t="str">
        <f>IF(OR($C$6="",$J$6="",$M$6=""),"",IF($B68="","",SUBTOTAL(3,$B$11:B68)))</f>
        <v/>
      </c>
      <c r="B68" s="44" t="str">
        <f>IF(OR($C$6="",$J$6="",$M$6=""),"",IF(HKII!$B68="","",HKII!$B68))</f>
        <v/>
      </c>
      <c r="C68" s="45" t="str">
        <f>IF(OR($C$6="",$J$6="",$M$6=""),"",IF(HKII!$C68="","",HKII!$C68))</f>
        <v/>
      </c>
      <c r="D68" s="427" t="str">
        <f>IF(OR($C$6="",$J$6="",$M$6=""),"",IF(HKII!$D68="","",HKII!$D68))</f>
        <v/>
      </c>
      <c r="E68" s="66"/>
      <c r="F68" s="485"/>
      <c r="G68" s="482"/>
      <c r="H68" s="482"/>
      <c r="I68" s="482"/>
      <c r="J68" s="482"/>
      <c r="K68" s="485"/>
      <c r="L68" s="482"/>
      <c r="M68" s="482"/>
      <c r="N68" s="482"/>
      <c r="O68" s="481" t="str">
        <f t="shared" si="0"/>
        <v/>
      </c>
      <c r="P68" s="487" t="str">
        <f t="shared" si="1"/>
        <v/>
      </c>
    </row>
    <row r="69" spans="1:16" ht="18" customHeight="1">
      <c r="A69" s="364" t="str">
        <f>IF(OR($C$6="",$J$6="",$M$6=""),"",IF($B69="","",SUBTOTAL(3,$B$11:B69)))</f>
        <v/>
      </c>
      <c r="B69" s="44" t="str">
        <f>IF(OR($C$6="",$J$6="",$M$6=""),"",IF(HKII!$B69="","",HKII!$B69))</f>
        <v/>
      </c>
      <c r="C69" s="45" t="str">
        <f>IF(OR($C$6="",$J$6="",$M$6=""),"",IF(HKII!$C69="","",HKII!$C69))</f>
        <v/>
      </c>
      <c r="D69" s="427" t="str">
        <f>IF(OR($C$6="",$J$6="",$M$6=""),"",IF(HKII!$D69="","",HKII!$D69))</f>
        <v/>
      </c>
      <c r="E69" s="66"/>
      <c r="F69" s="485"/>
      <c r="G69" s="482"/>
      <c r="H69" s="482"/>
      <c r="I69" s="482"/>
      <c r="J69" s="482"/>
      <c r="K69" s="485"/>
      <c r="L69" s="482"/>
      <c r="M69" s="482"/>
      <c r="N69" s="482"/>
      <c r="O69" s="481" t="str">
        <f t="shared" si="0"/>
        <v/>
      </c>
      <c r="P69" s="487" t="str">
        <f t="shared" si="1"/>
        <v/>
      </c>
    </row>
    <row r="70" spans="1:16" ht="18" customHeight="1">
      <c r="A70" s="364" t="str">
        <f>IF(OR($C$6="",$J$6="",$M$6=""),"",IF($B70="","",SUBTOTAL(3,$B$11:B70)))</f>
        <v/>
      </c>
      <c r="B70" s="44" t="str">
        <f>IF(OR($C$6="",$J$6="",$M$6=""),"",IF(HKII!$B70="","",HKII!$B70))</f>
        <v/>
      </c>
      <c r="C70" s="45" t="str">
        <f>IF(OR($C$6="",$J$6="",$M$6=""),"",IF(HKII!$C70="","",HKII!$C70))</f>
        <v/>
      </c>
      <c r="D70" s="427" t="str">
        <f>IF(OR($C$6="",$J$6="",$M$6=""),"",IF(HKII!$D70="","",HKII!$D70))</f>
        <v/>
      </c>
      <c r="E70" s="66"/>
      <c r="F70" s="485"/>
      <c r="G70" s="482"/>
      <c r="H70" s="482"/>
      <c r="I70" s="482"/>
      <c r="J70" s="482"/>
      <c r="K70" s="485"/>
      <c r="L70" s="482"/>
      <c r="M70" s="482"/>
      <c r="N70" s="482"/>
      <c r="O70" s="481" t="str">
        <f t="shared" si="0"/>
        <v/>
      </c>
      <c r="P70" s="487" t="str">
        <f t="shared" si="1"/>
        <v/>
      </c>
    </row>
    <row r="71" spans="1:16" ht="18" customHeight="1">
      <c r="A71" s="364" t="str">
        <f>IF(OR($C$6="",$J$6="",$M$6=""),"",IF($B71="","",SUBTOTAL(3,$B$11:B71)))</f>
        <v/>
      </c>
      <c r="B71" s="44" t="str">
        <f>IF(OR($C$6="",$J$6="",$M$6=""),"",IF(HKII!$B71="","",HKII!$B71))</f>
        <v/>
      </c>
      <c r="C71" s="45" t="str">
        <f>IF(OR($C$6="",$J$6="",$M$6=""),"",IF(HKII!$C71="","",HKII!$C71))</f>
        <v/>
      </c>
      <c r="D71" s="427" t="str">
        <f>IF(OR($C$6="",$J$6="",$M$6=""),"",IF(HKII!$D71="","",HKII!$D71))</f>
        <v/>
      </c>
      <c r="E71" s="66"/>
      <c r="F71" s="485"/>
      <c r="G71" s="482"/>
      <c r="H71" s="482"/>
      <c r="I71" s="482"/>
      <c r="J71" s="482"/>
      <c r="K71" s="485"/>
      <c r="L71" s="482"/>
      <c r="M71" s="482"/>
      <c r="N71" s="482"/>
      <c r="O71" s="481" t="str">
        <f t="shared" si="0"/>
        <v/>
      </c>
      <c r="P71" s="487" t="str">
        <f t="shared" si="1"/>
        <v/>
      </c>
    </row>
    <row r="72" spans="1:16" ht="18" customHeight="1">
      <c r="A72" s="364" t="str">
        <f>IF(OR($C$6="",$J$6="",$M$6=""),"",IF($B72="","",SUBTOTAL(3,$B$11:B72)))</f>
        <v/>
      </c>
      <c r="B72" s="44" t="str">
        <f>IF(OR($C$6="",$J$6="",$M$6=""),"",IF(HKII!$B72="","",HKII!$B72))</f>
        <v/>
      </c>
      <c r="C72" s="45" t="str">
        <f>IF(OR($C$6="",$J$6="",$M$6=""),"",IF(HKII!$C72="","",HKII!$C72))</f>
        <v/>
      </c>
      <c r="D72" s="427" t="str">
        <f>IF(OR($C$6="",$J$6="",$M$6=""),"",IF(HKII!$D72="","",HKII!$D72))</f>
        <v/>
      </c>
      <c r="E72" s="66"/>
      <c r="F72" s="485"/>
      <c r="G72" s="482"/>
      <c r="H72" s="482"/>
      <c r="I72" s="482"/>
      <c r="J72" s="482"/>
      <c r="K72" s="485"/>
      <c r="L72" s="482"/>
      <c r="M72" s="482"/>
      <c r="N72" s="482"/>
      <c r="O72" s="481" t="str">
        <f t="shared" si="0"/>
        <v/>
      </c>
      <c r="P72" s="487" t="str">
        <f t="shared" si="1"/>
        <v/>
      </c>
    </row>
    <row r="73" spans="1:16" ht="18" customHeight="1">
      <c r="A73" s="364" t="str">
        <f>IF(OR($C$6="",$J$6="",$M$6=""),"",IF($B73="","",SUBTOTAL(3,$B$11:B73)))</f>
        <v/>
      </c>
      <c r="B73" s="44" t="str">
        <f>IF(OR($C$6="",$J$6="",$M$6=""),"",IF(HKII!$B73="","",HKII!$B73))</f>
        <v/>
      </c>
      <c r="C73" s="45" t="str">
        <f>IF(OR($C$6="",$J$6="",$M$6=""),"",IF(HKII!$C73="","",HKII!$C73))</f>
        <v/>
      </c>
      <c r="D73" s="427" t="str">
        <f>IF(OR($C$6="",$J$6="",$M$6=""),"",IF(HKII!$D73="","",HKII!$D73))</f>
        <v/>
      </c>
      <c r="E73" s="66"/>
      <c r="F73" s="485"/>
      <c r="G73" s="482"/>
      <c r="H73" s="482"/>
      <c r="I73" s="482"/>
      <c r="J73" s="482"/>
      <c r="K73" s="485"/>
      <c r="L73" s="482"/>
      <c r="M73" s="482"/>
      <c r="N73" s="482"/>
      <c r="O73" s="481" t="str">
        <f t="shared" si="0"/>
        <v/>
      </c>
      <c r="P73" s="487" t="str">
        <f t="shared" si="1"/>
        <v/>
      </c>
    </row>
    <row r="74" spans="1:16" ht="18" customHeight="1">
      <c r="A74" s="364" t="str">
        <f>IF(OR($C$6="",$J$6="",$M$6=""),"",IF($B74="","",SUBTOTAL(3,$B$11:B74)))</f>
        <v/>
      </c>
      <c r="B74" s="44" t="str">
        <f>IF(OR($C$6="",$J$6="",$M$6=""),"",IF(HKII!$B74="","",HKII!$B74))</f>
        <v/>
      </c>
      <c r="C74" s="45" t="str">
        <f>IF(OR($C$6="",$J$6="",$M$6=""),"",IF(HKII!$C74="","",HKII!$C74))</f>
        <v/>
      </c>
      <c r="D74" s="427" t="str">
        <f>IF(OR($C$6="",$J$6="",$M$6=""),"",IF(HKII!$D74="","",HKII!$D74))</f>
        <v/>
      </c>
      <c r="E74" s="66"/>
      <c r="F74" s="485"/>
      <c r="G74" s="482"/>
      <c r="H74" s="482"/>
      <c r="I74" s="482"/>
      <c r="J74" s="482"/>
      <c r="K74" s="485"/>
      <c r="L74" s="482"/>
      <c r="M74" s="482"/>
      <c r="N74" s="482"/>
      <c r="O74" s="481" t="str">
        <f t="shared" si="0"/>
        <v/>
      </c>
      <c r="P74" s="487" t="str">
        <f t="shared" si="1"/>
        <v/>
      </c>
    </row>
    <row r="75" spans="1:16" ht="18" customHeight="1">
      <c r="A75" s="364" t="str">
        <f>IF(OR($C$6="",$J$6="",$M$6=""),"",IF($B75="","",SUBTOTAL(3,$B$11:B75)))</f>
        <v/>
      </c>
      <c r="B75" s="44" t="str">
        <f>IF(OR($C$6="",$J$6="",$M$6=""),"",IF(HKII!$B75="","",HKII!$B75))</f>
        <v/>
      </c>
      <c r="C75" s="45" t="str">
        <f>IF(OR($C$6="",$J$6="",$M$6=""),"",IF(HKII!$C75="","",HKII!$C75))</f>
        <v/>
      </c>
      <c r="D75" s="427" t="str">
        <f>IF(OR($C$6="",$J$6="",$M$6=""),"",IF(HKII!$D75="","",HKII!$D75))</f>
        <v/>
      </c>
      <c r="E75" s="66"/>
      <c r="F75" s="485"/>
      <c r="G75" s="482"/>
      <c r="H75" s="482"/>
      <c r="I75" s="482"/>
      <c r="J75" s="482"/>
      <c r="K75" s="485"/>
      <c r="L75" s="482"/>
      <c r="M75" s="482"/>
      <c r="N75" s="482"/>
      <c r="O75" s="481" t="str">
        <f t="shared" si="0"/>
        <v/>
      </c>
      <c r="P75" s="487" t="str">
        <f t="shared" si="1"/>
        <v/>
      </c>
    </row>
    <row r="76" spans="1:16" ht="18" customHeight="1">
      <c r="A76" s="364" t="str">
        <f>IF(OR($C$6="",$J$6="",$M$6=""),"",IF($B76="","",SUBTOTAL(3,$B$11:B76)))</f>
        <v/>
      </c>
      <c r="B76" s="44" t="str">
        <f>IF(OR($C$6="",$J$6="",$M$6=""),"",IF(HKII!$B76="","",HKII!$B76))</f>
        <v/>
      </c>
      <c r="C76" s="45" t="str">
        <f>IF(OR($C$6="",$J$6="",$M$6=""),"",IF(HKII!$C76="","",HKII!$C76))</f>
        <v/>
      </c>
      <c r="D76" s="427" t="str">
        <f>IF(OR($C$6="",$J$6="",$M$6=""),"",IF(HKII!$D76="","",HKII!$D76))</f>
        <v/>
      </c>
      <c r="E76" s="66"/>
      <c r="F76" s="485"/>
      <c r="G76" s="482"/>
      <c r="H76" s="482"/>
      <c r="I76" s="482"/>
      <c r="J76" s="482"/>
      <c r="K76" s="485"/>
      <c r="L76" s="482"/>
      <c r="M76" s="482"/>
      <c r="N76" s="482"/>
      <c r="O76" s="481" t="str">
        <f>IF($B76="","",IF(OR($C$6="",$J$6="",$M$6=""),"",IF(ISNUMBER($E76)=TRUE,$E76,IF(COUNT($F76:$N76)=0,"",ROUND(SUM($F76:$N76)/COUNT($F76:$N76),1)))))</f>
        <v/>
      </c>
      <c r="P76" s="487" t="str">
        <f>IF($B76="","",IF(OR($C$6="",$J$6="",$M$6=""),"",IF($O76="","KXL",IF($O76&lt;4,"Kém",IF($O76&lt;5.5,"TB Yếu",IF($O76&lt;7,"T.Bình",IF($O76&lt;8.5,"Khá","Giỏi")))))))</f>
        <v/>
      </c>
    </row>
    <row r="77" spans="1:16" ht="18" customHeight="1">
      <c r="A77" s="364" t="str">
        <f>IF(OR($C$6="",$J$6="",$M$6=""),"",IF($B77="","",SUBTOTAL(3,$B$11:B77)))</f>
        <v/>
      </c>
      <c r="B77" s="44" t="str">
        <f>IF(OR($C$6="",$J$6="",$M$6=""),"",IF(HKII!$B77="","",HKII!$B77))</f>
        <v/>
      </c>
      <c r="C77" s="45" t="str">
        <f>IF(OR($C$6="",$J$6="",$M$6=""),"",IF(HKII!$C77="","",HKII!$C77))</f>
        <v/>
      </c>
      <c r="D77" s="427" t="str">
        <f>IF(OR($C$6="",$J$6="",$M$6=""),"",IF(HKII!$D77="","",HKII!$D77))</f>
        <v/>
      </c>
      <c r="E77" s="66"/>
      <c r="F77" s="485"/>
      <c r="G77" s="482"/>
      <c r="H77" s="482"/>
      <c r="I77" s="482"/>
      <c r="J77" s="482"/>
      <c r="K77" s="485"/>
      <c r="L77" s="482"/>
      <c r="M77" s="482"/>
      <c r="N77" s="482"/>
      <c r="O77" s="481" t="str">
        <f>IF($B77="","",IF(OR($C$6="",$J$6="",$M$6=""),"",IF(ISNUMBER($E77)=TRUE,$E77,IF(COUNT($F77:$N77)=0,"",ROUND(SUM($F77:$N77)/COUNT($F77:$N77),1)))))</f>
        <v/>
      </c>
      <c r="P77" s="487" t="str">
        <f>IF($B77="","",IF(OR($C$6="",$J$6="",$M$6=""),"",IF($O77="","KXL",IF($O77&lt;4,"Kém",IF($O77&lt;5.5,"TB Yếu",IF($O77&lt;7,"T.Bình",IF($O77&lt;8.5,"Khá","Giỏi")))))))</f>
        <v/>
      </c>
    </row>
    <row r="78" spans="1:16" ht="18" customHeight="1">
      <c r="A78" s="364" t="str">
        <f>IF(OR($C$6="",$J$6="",$M$6=""),"",IF($B78="","",SUBTOTAL(3,$B$11:B78)))</f>
        <v/>
      </c>
      <c r="B78" s="44" t="str">
        <f>IF(OR($C$6="",$J$6="",$M$6=""),"",IF(HKII!$B78="","",HKII!$B78))</f>
        <v/>
      </c>
      <c r="C78" s="45" t="str">
        <f>IF(OR($C$6="",$J$6="",$M$6=""),"",IF(HKII!$C78="","",HKII!$C78))</f>
        <v/>
      </c>
      <c r="D78" s="427" t="str">
        <f>IF(OR($C$6="",$J$6="",$M$6=""),"",IF(HKII!$D78="","",HKII!$D78))</f>
        <v/>
      </c>
      <c r="E78" s="66"/>
      <c r="F78" s="485"/>
      <c r="G78" s="482"/>
      <c r="H78" s="482"/>
      <c r="I78" s="482"/>
      <c r="J78" s="482"/>
      <c r="K78" s="485"/>
      <c r="L78" s="482"/>
      <c r="M78" s="482"/>
      <c r="N78" s="482"/>
      <c r="O78" s="481" t="str">
        <f>IF($B78="","",IF(OR($C$6="",$J$6="",$M$6=""),"",IF(ISNUMBER($E78)=TRUE,$E78,IF(COUNT($F78:$N78)=0,"",ROUND(SUM($F78:$N78)/COUNT($F78:$N78),1)))))</f>
        <v/>
      </c>
      <c r="P78" s="487" t="str">
        <f>IF($B78="","",IF(OR($C$6="",$J$6="",$M$6=""),"",IF($O78="","KXL",IF($O78&lt;4,"Kém",IF($O78&lt;5.5,"TB Yếu",IF($O78&lt;7,"T.Bình",IF($O78&lt;8.5,"Khá","Giỏi")))))))</f>
        <v/>
      </c>
    </row>
    <row r="79" spans="1:16" ht="18" customHeight="1">
      <c r="A79" s="364" t="str">
        <f>IF(OR($C$6="",$J$6="",$M$6=""),"",IF($B79="","",SUBTOTAL(3,$B$11:B79)))</f>
        <v/>
      </c>
      <c r="B79" s="44" t="str">
        <f>IF(OR($C$6="",$J$6="",$M$6=""),"",IF(HKII!$B79="","",HKII!$B79))</f>
        <v/>
      </c>
      <c r="C79" s="45" t="str">
        <f>IF(OR($C$6="",$J$6="",$M$6=""),"",IF(HKII!$C79="","",HKII!$C79))</f>
        <v/>
      </c>
      <c r="D79" s="427" t="str">
        <f>IF(OR($C$6="",$J$6="",$M$6=""),"",IF(HKII!$D79="","",HKII!$D79))</f>
        <v/>
      </c>
      <c r="E79" s="66"/>
      <c r="F79" s="485"/>
      <c r="G79" s="482"/>
      <c r="H79" s="482"/>
      <c r="I79" s="482"/>
      <c r="J79" s="482"/>
      <c r="K79" s="485"/>
      <c r="L79" s="482"/>
      <c r="M79" s="482"/>
      <c r="N79" s="482"/>
      <c r="O79" s="481" t="str">
        <f>IF($B79="","",IF(OR($C$6="",$J$6="",$M$6=""),"",IF(ISNUMBER($E79)=TRUE,$E79,IF(COUNT($F79:$N79)=0,"",ROUND(SUM($F79:$N79)/COUNT($F79:$N79),1)))))</f>
        <v/>
      </c>
      <c r="P79" s="487" t="str">
        <f>IF($B79="","",IF(OR($C$6="",$J$6="",$M$6=""),"",IF($O79="","KXL",IF($O79&lt;4,"Kém",IF($O79&lt;5.5,"TB Yếu",IF($O79&lt;7,"T.Bình",IF($O79&lt;8.5,"Khá","Giỏi")))))))</f>
        <v/>
      </c>
    </row>
    <row r="80" spans="1:16" ht="18" customHeight="1">
      <c r="A80" s="364" t="str">
        <f>IF(OR($C$6="",$J$6="",$M$6=""),"",IF($B80="","",SUBTOTAL(3,$B$11:B80)))</f>
        <v/>
      </c>
      <c r="B80" s="44" t="str">
        <f>IF(OR($C$6="",$J$6="",$M$6=""),"",IF(HKII!$B80="","",HKII!$B80))</f>
        <v/>
      </c>
      <c r="C80" s="45" t="str">
        <f>IF(OR($C$6="",$J$6="",$M$6=""),"",IF(HKII!$C80="","",HKII!$C80))</f>
        <v/>
      </c>
      <c r="D80" s="427" t="str">
        <f>IF(OR($C$6="",$J$6="",$M$6=""),"",IF(HKII!$D80="","",HKII!$D80))</f>
        <v/>
      </c>
      <c r="E80" s="66"/>
      <c r="F80" s="485"/>
      <c r="G80" s="482"/>
      <c r="H80" s="482"/>
      <c r="I80" s="482"/>
      <c r="J80" s="482"/>
      <c r="K80" s="485"/>
      <c r="L80" s="482"/>
      <c r="M80" s="482"/>
      <c r="N80" s="482"/>
      <c r="O80" s="481" t="str">
        <f>IF($B80="","",IF(OR($C$6="",$J$6="",$M$6=""),"",IF(ISNUMBER($E80)=TRUE,$E80,IF(COUNT($F80:$N80)=0,"",ROUND(SUM($F80:$N80)/COUNT($F80:$N80),1)))))</f>
        <v/>
      </c>
      <c r="P80" s="487" t="str">
        <f>IF($B80="","",IF(OR($C$6="",$J$6="",$M$6=""),"",IF($O80="","KXL",IF($O80&lt;4,"Kém",IF($O80&lt;5.5,"TB Yếu",IF($O80&lt;7,"T.Bình",IF($O80&lt;8.5,"Khá","Giỏi")))))))</f>
        <v/>
      </c>
    </row>
    <row r="81" spans="1:16" s="421" customFormat="1" ht="17.25" customHeight="1">
      <c r="A81" s="1183" t="s">
        <v>1632</v>
      </c>
      <c r="B81" s="1183"/>
      <c r="C81" s="1183"/>
      <c r="D81" s="1183"/>
      <c r="E81" s="1183"/>
      <c r="F81" s="1183"/>
      <c r="G81" s="1183"/>
      <c r="H81" s="1183"/>
      <c r="I81" s="1183"/>
      <c r="J81" s="1183"/>
      <c r="K81" s="1183"/>
      <c r="L81" s="1183"/>
      <c r="M81" s="1183"/>
      <c r="N81" s="440"/>
      <c r="O81" s="105"/>
      <c r="P81" s="105"/>
    </row>
    <row r="82" spans="1:16" s="421" customFormat="1">
      <c r="A82" s="411"/>
      <c r="B82" s="1181" t="str">
        <f>"Tổng danh sách có"</f>
        <v>Tổng danh sách có</v>
      </c>
      <c r="C82" s="1181"/>
      <c r="D82" s="1181"/>
      <c r="E82" s="1181"/>
      <c r="F82" s="1219" t="str">
        <f>": "&amp;MAX($A$11:$A$75)&amp;" SV"</f>
        <v>: 50 SV</v>
      </c>
      <c r="G82" s="1219"/>
      <c r="L82" s="422"/>
      <c r="M82" s="422"/>
      <c r="N82" s="422"/>
      <c r="O82" s="422"/>
      <c r="P82" s="422"/>
    </row>
    <row r="83" spans="1:16" s="421" customFormat="1" ht="12.75" customHeight="1">
      <c r="A83" s="423"/>
      <c r="B83" s="1173" t="str">
        <f>"Tổng số SV có điểm Giỏi từ 8,5 đ đến 10 đ"</f>
        <v>Tổng số SV có điểm Giỏi từ 8,5 đ đến 10 đ</v>
      </c>
      <c r="C83" s="1173"/>
      <c r="D83" s="1173"/>
      <c r="E83" s="1173"/>
      <c r="F83" s="1173" t="str">
        <f>": "&amp;COUNTIF($P$11:$P$80,"Giỏi")&amp;" SV"</f>
        <v>: 2 SV</v>
      </c>
      <c r="G83" s="1173"/>
      <c r="H83" s="1207" t="str">
        <f>IF($B11="","","("&amp;ROUND(COUNTIF($P$11:$P$80,"Giỏi")*100/MAX($A$11:$A$80),2)&amp;"%" &amp;")")</f>
        <v>(4%)</v>
      </c>
      <c r="I83" s="1207"/>
      <c r="J83" s="1175" t="str">
        <f>"Tổng số SV có điểm &gt;= 4 đ : "&amp;COUNTIF($O$11:$O$80,"&gt;=4")&amp;" SV"&amp;" ("&amp;ROUND(COUNTIF($O$11:$O$80,"&gt;=4")*100/IF($B11="",1,MAX($A$11:$A$80)),2)&amp;"%" &amp;")"</f>
        <v>Tổng số SV có điểm &gt;= 4 đ : 47 SV (94%)</v>
      </c>
      <c r="K83" s="1175"/>
      <c r="L83" s="1175"/>
      <c r="M83" s="1175"/>
      <c r="N83" s="1175"/>
      <c r="O83" s="1175"/>
      <c r="P83" s="368"/>
    </row>
    <row r="84" spans="1:16" s="421" customFormat="1">
      <c r="A84" s="423"/>
      <c r="B84" s="1173" t="str">
        <f>"Tổng số SV có điểm Khá từ 7 đ đến &lt;8,5 đ"</f>
        <v>Tổng số SV có điểm Khá từ 7 đ đến &lt;8,5 đ</v>
      </c>
      <c r="C84" s="1173"/>
      <c r="D84" s="1173"/>
      <c r="E84" s="1173"/>
      <c r="F84" s="1173" t="str">
        <f>": "&amp;COUNTIF($P$11:$P$80,"Khá")&amp;" SV"</f>
        <v>: 5 SV</v>
      </c>
      <c r="G84" s="1173"/>
      <c r="H84" s="1207" t="str">
        <f>IF($B11="","","("&amp;ROUND(COUNTIF($P$11:$P$80,"Khá")*100/MAX($A$11:$A$80),2)&amp;"%" &amp;")")</f>
        <v>(10%)</v>
      </c>
      <c r="I84" s="1207"/>
      <c r="J84" s="1175"/>
      <c r="K84" s="1175"/>
      <c r="L84" s="1175"/>
      <c r="M84" s="1175"/>
      <c r="N84" s="1175"/>
      <c r="O84" s="1175"/>
      <c r="P84" s="368"/>
    </row>
    <row r="85" spans="1:16" s="421" customFormat="1">
      <c r="A85" s="423"/>
      <c r="B85" s="1173" t="str">
        <f>"Tổng số SV có điểm Trung bình từ 5,5 đ đến &lt;7 đ"</f>
        <v>Tổng số SV có điểm Trung bình từ 5,5 đ đến &lt;7 đ</v>
      </c>
      <c r="C85" s="1173"/>
      <c r="D85" s="1173"/>
      <c r="E85" s="1173"/>
      <c r="F85" s="1173" t="str">
        <f>": "&amp;COUNTIF($P$11:$P$80,"T.Bình")&amp;" SV"</f>
        <v>: 23 SV</v>
      </c>
      <c r="G85" s="1173"/>
      <c r="H85" s="1207" t="str">
        <f>IF($B11="","","("&amp;ROUND(COUNTIF($P$11:$P$80,"T.Bình")*100/MAX($A$11:$A$80),2)&amp;"%" &amp;")")</f>
        <v>(46%)</v>
      </c>
      <c r="I85" s="1207"/>
      <c r="J85" s="1175"/>
      <c r="K85" s="1175"/>
      <c r="L85" s="1175"/>
      <c r="M85" s="1175"/>
      <c r="N85" s="1175"/>
      <c r="O85" s="1175"/>
      <c r="P85" s="368"/>
    </row>
    <row r="86" spans="1:16" s="421" customFormat="1" ht="12.75" customHeight="1">
      <c r="A86" s="423"/>
      <c r="B86" s="1173" t="str">
        <f>"Tổng số SV có điểm Trung bình yếu từ 4 đ đến &lt;5,5 đ"</f>
        <v>Tổng số SV có điểm Trung bình yếu từ 4 đ đến &lt;5,5 đ</v>
      </c>
      <c r="C86" s="1173"/>
      <c r="D86" s="1173"/>
      <c r="E86" s="1173"/>
      <c r="F86" s="1173" t="str">
        <f>": "&amp;COUNTIF($P$11:$P$80,"TB Yếu")&amp;" SV"</f>
        <v>: 17 SV</v>
      </c>
      <c r="G86" s="1173"/>
      <c r="H86" s="1207" t="str">
        <f>IF($B11="","","("&amp;ROUND(COUNTIF($P$11:$P$80,"TB Yếu")*100/MAX($A$11:$A$80),2)&amp;"%" &amp;")")</f>
        <v>(34%)</v>
      </c>
      <c r="I86" s="1207"/>
      <c r="J86" s="1174" t="str">
        <f>"Tổng số SV có điểm &lt; 4 đ : "&amp;COUNTIF($O$11:$O$80,"&lt;4")&amp;" SV"&amp;" ("&amp;ROUND(COUNTIF($O$11:$O$80,"&lt;4")*100/IF($B11="",1,MAX($A$11:$A$80)),2)&amp;"%" &amp;")"</f>
        <v>Tổng số SV có điểm &lt; 4 đ : 3 SV (6%)</v>
      </c>
      <c r="K86" s="1174"/>
      <c r="L86" s="1174"/>
      <c r="M86" s="1174"/>
      <c r="N86" s="1174"/>
      <c r="O86" s="1174"/>
      <c r="P86" s="438"/>
    </row>
    <row r="87" spans="1:16" s="421" customFormat="1">
      <c r="A87" s="423"/>
      <c r="B87" s="1173" t="str">
        <f>"Tổng số SV có điểm kém &lt;4 đ"</f>
        <v>Tổng số SV có điểm kém &lt;4 đ</v>
      </c>
      <c r="C87" s="1173"/>
      <c r="D87" s="1173"/>
      <c r="E87" s="1173"/>
      <c r="F87" s="1173" t="str">
        <f>": "&amp;COUNTIF($P$11:$P$80,"Kém")&amp;" SV"</f>
        <v>: 3 SV</v>
      </c>
      <c r="G87" s="1173"/>
      <c r="H87" s="1207" t="str">
        <f>IF($B11="","","("&amp;ROUND(COUNTIF($P$11:$P$80,"Kém")*100/MAX($A$11:$A$80),2)&amp;"%"&amp;")")</f>
        <v>(6%)</v>
      </c>
      <c r="I87" s="1207"/>
      <c r="J87" s="1174"/>
      <c r="K87" s="1174"/>
      <c r="L87" s="1174"/>
      <c r="M87" s="1174"/>
      <c r="N87" s="1174"/>
      <c r="O87" s="1174"/>
      <c r="P87" s="438"/>
    </row>
    <row r="88" spans="1:16" s="421" customFormat="1">
      <c r="A88" s="423"/>
      <c r="B88" s="1173" t="str">
        <f>"Tổng số SV không xếp loại vì chưa đủ điều kiện"</f>
        <v>Tổng số SV không xếp loại vì chưa đủ điều kiện</v>
      </c>
      <c r="C88" s="1173"/>
      <c r="D88" s="1173"/>
      <c r="E88" s="1173"/>
      <c r="F88" s="1173" t="str">
        <f>": "&amp;COUNTIF($P$11:$P$80,"KXL")&amp;" SV"</f>
        <v>: 0 SV</v>
      </c>
      <c r="G88" s="1173"/>
      <c r="H88" s="1207" t="str">
        <f>IF($B11="","","("&amp;ROUND(COUNTIF($P$11:$P$80,"KXL")*100/MAX($A$11:$A$80),2)&amp;"%"&amp;")")</f>
        <v>(0%)</v>
      </c>
      <c r="I88" s="1207"/>
      <c r="J88" s="1174"/>
      <c r="K88" s="1174"/>
      <c r="L88" s="1174"/>
      <c r="M88" s="1174"/>
      <c r="N88" s="1174"/>
      <c r="O88" s="1174"/>
      <c r="P88" s="438"/>
    </row>
    <row r="89" spans="1:16" ht="15.75">
      <c r="B89" s="424"/>
      <c r="C89" s="424"/>
      <c r="D89" s="424"/>
      <c r="E89" s="424"/>
      <c r="F89" s="424"/>
      <c r="G89" s="424"/>
      <c r="H89" s="424"/>
      <c r="I89" s="424"/>
      <c r="J89" s="424"/>
      <c r="K89" s="424"/>
      <c r="L89" s="424"/>
      <c r="M89" s="424"/>
      <c r="N89" s="424"/>
    </row>
    <row r="90" spans="1:16" ht="15.75" customHeight="1">
      <c r="A90" s="1167" t="s">
        <v>195</v>
      </c>
      <c r="B90" s="1167"/>
      <c r="C90" s="1167"/>
      <c r="D90" s="1167" t="s">
        <v>265</v>
      </c>
      <c r="E90" s="1167"/>
      <c r="F90" s="1167"/>
      <c r="G90" s="1167"/>
      <c r="H90" s="1167"/>
      <c r="I90" s="413"/>
      <c r="J90" s="1167" t="s">
        <v>266</v>
      </c>
      <c r="K90" s="1167"/>
      <c r="L90" s="1167"/>
      <c r="M90" s="1167"/>
      <c r="N90" s="1167"/>
      <c r="O90" s="439"/>
      <c r="P90" s="413"/>
    </row>
    <row r="96" spans="1:16" ht="15.75" customHeight="1">
      <c r="A96" s="1167"/>
      <c r="B96" s="1167"/>
      <c r="C96" s="1167"/>
      <c r="D96" s="1167"/>
      <c r="E96" s="1167"/>
      <c r="F96" s="1167"/>
      <c r="G96" s="1167"/>
      <c r="H96" s="1167"/>
      <c r="I96" s="413"/>
      <c r="J96" s="1167"/>
      <c r="K96" s="1167"/>
      <c r="L96" s="1167"/>
      <c r="M96" s="1167"/>
      <c r="N96" s="1167"/>
      <c r="O96" s="439"/>
      <c r="P96" s="413"/>
    </row>
  </sheetData>
  <sheetProtection autoFilter="0"/>
  <mergeCells count="56">
    <mergeCell ref="C6:F6"/>
    <mergeCell ref="A4:O4"/>
    <mergeCell ref="A5:O5"/>
    <mergeCell ref="M6:O6"/>
    <mergeCell ref="M9:M10"/>
    <mergeCell ref="F9:F10"/>
    <mergeCell ref="G9:G10"/>
    <mergeCell ref="F8:N8"/>
    <mergeCell ref="E8:E10"/>
    <mergeCell ref="P8:P10"/>
    <mergeCell ref="A8:A10"/>
    <mergeCell ref="C8:D10"/>
    <mergeCell ref="O8:O10"/>
    <mergeCell ref="F84:G84"/>
    <mergeCell ref="B8:B10"/>
    <mergeCell ref="I9:I10"/>
    <mergeCell ref="N9:N10"/>
    <mergeCell ref="F82:G82"/>
    <mergeCell ref="B82:E82"/>
    <mergeCell ref="A81:M81"/>
    <mergeCell ref="J9:J10"/>
    <mergeCell ref="K9:K10"/>
    <mergeCell ref="L9:L10"/>
    <mergeCell ref="H9:H10"/>
    <mergeCell ref="J86:O88"/>
    <mergeCell ref="A96:C96"/>
    <mergeCell ref="D96:H96"/>
    <mergeCell ref="J96:N96"/>
    <mergeCell ref="H87:I87"/>
    <mergeCell ref="H88:I88"/>
    <mergeCell ref="D90:H90"/>
    <mergeCell ref="J90:N90"/>
    <mergeCell ref="H86:I86"/>
    <mergeCell ref="B86:E86"/>
    <mergeCell ref="F86:G86"/>
    <mergeCell ref="B88:E88"/>
    <mergeCell ref="F88:G88"/>
    <mergeCell ref="B87:E87"/>
    <mergeCell ref="F87:G87"/>
    <mergeCell ref="A90:C90"/>
    <mergeCell ref="A1:F1"/>
    <mergeCell ref="A3:F3"/>
    <mergeCell ref="A6:B6"/>
    <mergeCell ref="J83:O85"/>
    <mergeCell ref="H83:I83"/>
    <mergeCell ref="H84:I84"/>
    <mergeCell ref="H85:I85"/>
    <mergeCell ref="B83:E83"/>
    <mergeCell ref="F83:G83"/>
    <mergeCell ref="B84:E84"/>
    <mergeCell ref="B85:E85"/>
    <mergeCell ref="F85:G85"/>
    <mergeCell ref="G7:I7"/>
    <mergeCell ref="J7:L7"/>
    <mergeCell ref="G6:I6"/>
    <mergeCell ref="K6:L6"/>
  </mergeCells>
  <phoneticPr fontId="11" type="noConversion"/>
  <conditionalFormatting sqref="O11:O80">
    <cfRule type="cellIs" dxfId="2" priority="1" stopIfTrue="1" operator="lessThan">
      <formula>5</formula>
    </cfRule>
  </conditionalFormatting>
  <dataValidations count="3">
    <dataValidation type="decimal" allowBlank="1" showInputMessage="1" showErrorMessage="1" sqref="F64:N81 K63 E11:E81 F11:N55 K56:K60">
      <formula1>0</formula1>
      <formula2>10</formula2>
    </dataValidation>
    <dataValidation type="whole" allowBlank="1" showInputMessage="1" showErrorMessage="1" errorTitle="Nhap sai" error="Hãy nhập lại&#10;0 ≤ Điểm ≤ 10" sqref="F61:I62 F63:J63 L56:M63 F56:J60">
      <formula1>0</formula1>
      <formula2>10</formula2>
    </dataValidation>
    <dataValidation type="decimal" allowBlank="1" showInputMessage="1" showErrorMessage="1" errorTitle="Nhap sai" error="Hãy nhập lại&#10;0 ≤ Điểm ≤ 10" sqref="J61:K62 N56:N63">
      <formula1>0</formula1>
      <formula2>10</formula2>
    </dataValidation>
  </dataValidations>
  <printOptions horizontalCentered="1"/>
  <pageMargins left="0.5" right="0" top="0.25" bottom="0.25" header="0.25" footer="0.25"/>
  <pageSetup paperSize="9" scale="95" orientation="portrait" horizontalDpi="1200" verticalDpi="1200" r:id="rId1"/>
  <headerFooter alignWithMargins="0"/>
</worksheet>
</file>

<file path=xl/worksheets/sheet18.xml><?xml version="1.0" encoding="utf-8"?>
<worksheet xmlns="http://schemas.openxmlformats.org/spreadsheetml/2006/main" xmlns:r="http://schemas.openxmlformats.org/officeDocument/2006/relationships">
  <sheetPr codeName="Sheet19"/>
  <dimension ref="A1:P96"/>
  <sheetViews>
    <sheetView workbookViewId="0">
      <selection activeCell="E11" sqref="E11:N60"/>
    </sheetView>
  </sheetViews>
  <sheetFormatPr defaultRowHeight="15.75"/>
  <cols>
    <col min="1" max="1" width="4.28515625" style="411" customWidth="1"/>
    <col min="2" max="2" width="12.42578125" style="411" customWidth="1"/>
    <col min="3" max="3" width="19.140625" style="411" bestFit="1" customWidth="1"/>
    <col min="4" max="4" width="8.140625" style="411" bestFit="1" customWidth="1"/>
    <col min="5" max="5" width="6.28515625" style="411" customWidth="1"/>
    <col min="6" max="14" width="5.28515625" style="411" customWidth="1"/>
    <col min="15" max="15" width="6.140625" style="411" bestFit="1" customWidth="1"/>
    <col min="16" max="16" width="8.85546875" style="492" hidden="1" customWidth="1"/>
    <col min="17" max="16384" width="9.140625" style="411"/>
  </cols>
  <sheetData>
    <row r="1" spans="1:16">
      <c r="A1" s="1163" t="s">
        <v>1634</v>
      </c>
      <c r="B1" s="1163"/>
      <c r="C1" s="1163"/>
      <c r="D1" s="1163"/>
      <c r="E1" s="1163"/>
      <c r="F1" s="1163"/>
      <c r="G1" s="443" t="s">
        <v>159</v>
      </c>
      <c r="I1" s="431"/>
      <c r="J1" s="422"/>
      <c r="K1" s="422"/>
      <c r="L1" s="422"/>
      <c r="M1" s="422"/>
      <c r="N1" s="422"/>
      <c r="O1" s="422"/>
      <c r="P1" s="422"/>
    </row>
    <row r="2" spans="1:16">
      <c r="A2" s="433" t="s">
        <v>1635</v>
      </c>
      <c r="B2" s="433"/>
      <c r="C2" s="433"/>
      <c r="D2" s="433"/>
      <c r="E2" s="433"/>
      <c r="H2" s="460" t="s">
        <v>258</v>
      </c>
      <c r="I2" s="431"/>
      <c r="J2" s="422"/>
      <c r="K2" s="422"/>
      <c r="L2" s="422"/>
      <c r="M2" s="422"/>
      <c r="N2" s="422"/>
      <c r="O2" s="422"/>
      <c r="P2" s="422"/>
    </row>
    <row r="3" spans="1:16" ht="19.5" customHeight="1">
      <c r="A3" s="1164" t="s">
        <v>259</v>
      </c>
      <c r="B3" s="1164"/>
      <c r="C3" s="1164"/>
      <c r="D3" s="1164"/>
      <c r="E3" s="1164"/>
      <c r="F3" s="1164"/>
      <c r="I3" s="462" t="s">
        <v>259</v>
      </c>
      <c r="J3" s="422"/>
      <c r="K3" s="422"/>
      <c r="L3" s="422"/>
      <c r="M3" s="422"/>
      <c r="N3" s="422"/>
      <c r="O3" s="422"/>
      <c r="P3" s="422"/>
    </row>
    <row r="4" spans="1:16" ht="20.25" customHeight="1">
      <c r="A4" s="1166" t="s">
        <v>162</v>
      </c>
      <c r="B4" s="1166"/>
      <c r="C4" s="1166"/>
      <c r="D4" s="1166"/>
      <c r="E4" s="1166"/>
      <c r="F4" s="1166"/>
      <c r="G4" s="1166"/>
      <c r="H4" s="1166"/>
      <c r="I4" s="1166"/>
      <c r="J4" s="1166"/>
      <c r="K4" s="1166"/>
      <c r="L4" s="1166"/>
      <c r="M4" s="1166"/>
      <c r="N4" s="1166"/>
      <c r="O4" s="1166"/>
    </row>
    <row r="5" spans="1:16" ht="9" customHeight="1">
      <c r="A5" s="1166"/>
      <c r="B5" s="1166"/>
      <c r="C5" s="1166"/>
      <c r="D5" s="1166"/>
      <c r="E5" s="1166"/>
      <c r="F5" s="1166"/>
      <c r="G5" s="1166"/>
      <c r="H5" s="1166"/>
      <c r="I5" s="1166"/>
      <c r="J5" s="1166"/>
      <c r="K5" s="1166"/>
      <c r="L5" s="1166"/>
      <c r="M5" s="1166"/>
      <c r="N5" s="1166"/>
      <c r="O5" s="1166"/>
    </row>
    <row r="6" spans="1:16" s="414" customFormat="1" ht="17.25" customHeight="1">
      <c r="B6" s="38" t="s">
        <v>261</v>
      </c>
      <c r="C6" s="1227" t="str">
        <f>IF($M$6="","",IF(VLOOKUP($M$6,'LOP-MON'!$B$2:$M$43,11,FALSE)=0,"",VLOOKUP($M$6,'LOP-MON'!$B$2:$M$43,11,FALSE)))</f>
        <v xml:space="preserve">Thực tập Điện công nghiệp cơ bản </v>
      </c>
      <c r="D6" s="1227"/>
      <c r="E6" s="1227"/>
      <c r="F6" s="1227"/>
      <c r="G6" s="1167" t="s">
        <v>280</v>
      </c>
      <c r="H6" s="1167"/>
      <c r="I6" s="1167"/>
      <c r="J6" s="39">
        <f>IF($M$6="","",IF(VLOOKUP(CONCATENATE("TC",MID($M$6,1,4),MID($M$6,6,3)),'LOP-MON'!$B$2:$M$43,11,FALSE)=0,"",VLOOKUP(CONCATENATE("TC",MID($M$6,1,4),MID($M$6,6,3)),'LOP-MON'!$B$2:$M$43,11,FALSE)))</f>
        <v>2</v>
      </c>
      <c r="K6" s="1182" t="s">
        <v>192</v>
      </c>
      <c r="L6" s="1182"/>
      <c r="M6" s="1227" t="str">
        <f>HKII!$D$3</f>
        <v>13CĐ-Đ1</v>
      </c>
      <c r="N6" s="1227"/>
      <c r="O6" s="1227"/>
      <c r="P6" s="492"/>
    </row>
    <row r="7" spans="1:16" s="415" customFormat="1" ht="17.25" customHeight="1">
      <c r="C7" s="271" t="s">
        <v>262</v>
      </c>
      <c r="D7" s="271" t="s">
        <v>182</v>
      </c>
      <c r="E7" s="416"/>
      <c r="G7" s="1165" t="s">
        <v>263</v>
      </c>
      <c r="H7" s="1165"/>
      <c r="I7" s="1165"/>
      <c r="J7" s="1165" t="s">
        <v>1633</v>
      </c>
      <c r="K7" s="1165"/>
      <c r="L7" s="1165"/>
      <c r="O7" s="38"/>
      <c r="P7" s="493"/>
    </row>
    <row r="8" spans="1:16" s="480" customFormat="1" ht="20.25" customHeight="1">
      <c r="A8" s="1209" t="s">
        <v>264</v>
      </c>
      <c r="B8" s="1209" t="s">
        <v>193</v>
      </c>
      <c r="C8" s="1212" t="s">
        <v>194</v>
      </c>
      <c r="D8" s="1213"/>
      <c r="E8" s="1224" t="s">
        <v>268</v>
      </c>
      <c r="F8" s="1221" t="s">
        <v>163</v>
      </c>
      <c r="G8" s="1222"/>
      <c r="H8" s="1222"/>
      <c r="I8" s="1222"/>
      <c r="J8" s="1222"/>
      <c r="K8" s="1222"/>
      <c r="L8" s="1222"/>
      <c r="M8" s="1222"/>
      <c r="N8" s="1223"/>
      <c r="O8" s="1209" t="s">
        <v>269</v>
      </c>
      <c r="P8" s="1228" t="s">
        <v>267</v>
      </c>
    </row>
    <row r="9" spans="1:16" s="480" customFormat="1">
      <c r="A9" s="1210"/>
      <c r="B9" s="1210"/>
      <c r="C9" s="1214"/>
      <c r="D9" s="1215"/>
      <c r="E9" s="1225"/>
      <c r="F9" s="1218" t="s">
        <v>164</v>
      </c>
      <c r="G9" s="1218" t="s">
        <v>165</v>
      </c>
      <c r="H9" s="1218" t="s">
        <v>166</v>
      </c>
      <c r="I9" s="1218" t="s">
        <v>167</v>
      </c>
      <c r="J9" s="1218" t="s">
        <v>168</v>
      </c>
      <c r="K9" s="1218" t="s">
        <v>169</v>
      </c>
      <c r="L9" s="1218" t="s">
        <v>170</v>
      </c>
      <c r="M9" s="1218" t="s">
        <v>171</v>
      </c>
      <c r="N9" s="1218" t="s">
        <v>172</v>
      </c>
      <c r="O9" s="1210"/>
      <c r="P9" s="1228"/>
    </row>
    <row r="10" spans="1:16" ht="12.75">
      <c r="A10" s="1211"/>
      <c r="B10" s="1211"/>
      <c r="C10" s="1216"/>
      <c r="D10" s="1217"/>
      <c r="E10" s="1226"/>
      <c r="F10" s="1218"/>
      <c r="G10" s="1218"/>
      <c r="H10" s="1218"/>
      <c r="I10" s="1218"/>
      <c r="J10" s="1218"/>
      <c r="K10" s="1218"/>
      <c r="L10" s="1218"/>
      <c r="M10" s="1218"/>
      <c r="N10" s="1218"/>
      <c r="O10" s="1211"/>
      <c r="P10" s="1228"/>
    </row>
    <row r="11" spans="1:16" ht="18" customHeight="1">
      <c r="A11" s="364">
        <f>IF(OR($C$6="",$J$6="",$M$6=""),"",IF($B11="","",SUBTOTAL(3,$B$11:B11)))</f>
        <v>1</v>
      </c>
      <c r="B11" s="44" t="str">
        <f>IF(OR($C$6="",$J$6="",$M$6=""),"",IF(HKII!$B11="","",HKII!$B11))</f>
        <v>13D301Đ001</v>
      </c>
      <c r="C11" s="45" t="str">
        <f>IF(OR($C$6="",$J$6="",$M$6=""),"",IF(HKII!$C11="","",HKII!$C11))</f>
        <v>Lương Hoàng Thuận</v>
      </c>
      <c r="D11" s="427" t="str">
        <f>IF(OR($C$6="",$J$6="",$M$6=""),"",IF(HKII!$D11="","",HKII!$D11))</f>
        <v>An</v>
      </c>
      <c r="E11" s="748"/>
      <c r="F11" s="94">
        <v>7</v>
      </c>
      <c r="G11" s="94">
        <v>6</v>
      </c>
      <c r="H11" s="94">
        <v>6</v>
      </c>
      <c r="I11" s="94">
        <v>5</v>
      </c>
      <c r="J11" s="94">
        <v>6</v>
      </c>
      <c r="K11" s="94"/>
      <c r="L11" s="94"/>
      <c r="M11" s="62"/>
      <c r="N11" s="94"/>
      <c r="O11" s="481">
        <f>IF($B11="","",IF(OR($C$6="",$J$6="",$M$6=""),"",IF(ISNUMBER($E11)=TRUE,$E11,IF(COUNT($F11:$N11)=0,"",ROUND(SUM($F11:$N11)/COUNT($F11:$N11),1)))))</f>
        <v>6</v>
      </c>
      <c r="P11" s="487" t="str">
        <f>IF($B11="","",IF(OR($C$6="",$J$6="",$M$6=""),"",IF($O11="","KXL",IF($O11&lt;4,"Kém",IF($O11&lt;5.5,"TB Yếu",IF($O11&lt;7,"T.Bình",IF($O11&lt;8.5,"Khá","Giỏi")))))))</f>
        <v>T.Bình</v>
      </c>
    </row>
    <row r="12" spans="1:16" ht="18" customHeight="1">
      <c r="A12" s="364">
        <f>IF(OR($C$6="",$J$6="",$M$6=""),"",IF($B12="","",SUBTOTAL(3,$B$11:B12)))</f>
        <v>2</v>
      </c>
      <c r="B12" s="44" t="str">
        <f>IF(OR($C$6="",$J$6="",$M$6=""),"",IF(HKII!$B12="","",HKII!$B12))</f>
        <v>13D301Đ004</v>
      </c>
      <c r="C12" s="45" t="str">
        <f>IF(OR($C$6="",$J$6="",$M$6=""),"",IF(HKII!$C12="","",HKII!$C12))</f>
        <v>Đặng Thế</v>
      </c>
      <c r="D12" s="427" t="str">
        <f>IF(OR($C$6="",$J$6="",$M$6=""),"",IF(HKII!$D12="","",HKII!$D12))</f>
        <v>Anh</v>
      </c>
      <c r="E12" s="748"/>
      <c r="F12" s="94">
        <v>4</v>
      </c>
      <c r="G12" s="94">
        <v>8</v>
      </c>
      <c r="H12" s="94">
        <v>5</v>
      </c>
      <c r="I12" s="94">
        <v>5</v>
      </c>
      <c r="J12" s="94">
        <v>5</v>
      </c>
      <c r="K12" s="94"/>
      <c r="L12" s="94"/>
      <c r="M12" s="62"/>
      <c r="N12" s="94"/>
      <c r="O12" s="481">
        <f t="shared" ref="O12:O75" si="0">IF($B12="","",IF(OR($C$6="",$J$6="",$M$6=""),"",IF(ISNUMBER($E12)=TRUE,$E12,IF(COUNT($F12:$N12)=0,"",ROUND(SUM($F12:$N12)/COUNT($F12:$N12),1)))))</f>
        <v>5.4</v>
      </c>
      <c r="P12" s="487" t="str">
        <f t="shared" ref="P12:P77" si="1">IF($B12="","",IF(OR($C$6="",$J$6="",$M$6=""),"",IF($O12="","KXL",IF($O12&lt;4,"Kém",IF($O12&lt;5.5,"TB Yếu",IF($O12&lt;7,"T.Bình",IF($O12&lt;8.5,"Khá","Giỏi")))))))</f>
        <v>TB Yếu</v>
      </c>
    </row>
    <row r="13" spans="1:16" ht="18" customHeight="1">
      <c r="A13" s="364">
        <f>IF(OR($C$6="",$J$6="",$M$6=""),"",IF($B13="","",SUBTOTAL(3,$B$11:B13)))</f>
        <v>3</v>
      </c>
      <c r="B13" s="44" t="str">
        <f>IF(OR($C$6="",$J$6="",$M$6=""),"",IF(HKII!$B13="","",HKII!$B13))</f>
        <v>13D301Đ149</v>
      </c>
      <c r="C13" s="45" t="str">
        <f>IF(OR($C$6="",$J$6="",$M$6=""),"",IF(HKII!$C13="","",HKII!$C13))</f>
        <v>Đỗ Huỳnh</v>
      </c>
      <c r="D13" s="427" t="str">
        <f>IF(OR($C$6="",$J$6="",$M$6=""),"",IF(HKII!$D13="","",HKII!$D13))</f>
        <v>Bảo</v>
      </c>
      <c r="E13" s="748"/>
      <c r="F13" s="94">
        <v>3</v>
      </c>
      <c r="G13" s="94">
        <v>6</v>
      </c>
      <c r="H13" s="94">
        <v>7</v>
      </c>
      <c r="I13" s="94">
        <v>8</v>
      </c>
      <c r="J13" s="94">
        <v>5</v>
      </c>
      <c r="K13" s="94"/>
      <c r="L13" s="94"/>
      <c r="M13" s="62"/>
      <c r="N13" s="94"/>
      <c r="O13" s="481">
        <f t="shared" si="0"/>
        <v>5.8</v>
      </c>
      <c r="P13" s="487" t="str">
        <f t="shared" si="1"/>
        <v>T.Bình</v>
      </c>
    </row>
    <row r="14" spans="1:16" ht="18" customHeight="1">
      <c r="A14" s="364">
        <f>IF(OR($C$6="",$J$6="",$M$6=""),"",IF($B14="","",SUBTOTAL(3,$B$11:B14)))</f>
        <v>4</v>
      </c>
      <c r="B14" s="44" t="str">
        <f>IF(OR($C$6="",$J$6="",$M$6=""),"",IF(HKII!$B14="","",HKII!$B14))</f>
        <v>13D301Đ008</v>
      </c>
      <c r="C14" s="45" t="str">
        <f>IF(OR($C$6="",$J$6="",$M$6=""),"",IF(HKII!$C14="","",HKII!$C14))</f>
        <v>Trương Vũ</v>
      </c>
      <c r="D14" s="427" t="str">
        <f>IF(OR($C$6="",$J$6="",$M$6=""),"",IF(HKII!$D14="","",HKII!$D14))</f>
        <v>Bảo</v>
      </c>
      <c r="E14" s="748"/>
      <c r="F14" s="94">
        <v>3</v>
      </c>
      <c r="G14" s="94">
        <v>5</v>
      </c>
      <c r="H14" s="94">
        <v>5</v>
      </c>
      <c r="I14" s="94">
        <v>7</v>
      </c>
      <c r="J14" s="94">
        <v>5</v>
      </c>
      <c r="K14" s="94"/>
      <c r="L14" s="94"/>
      <c r="M14" s="62"/>
      <c r="N14" s="94"/>
      <c r="O14" s="481">
        <f t="shared" si="0"/>
        <v>5</v>
      </c>
      <c r="P14" s="487" t="str">
        <f t="shared" si="1"/>
        <v>TB Yếu</v>
      </c>
    </row>
    <row r="15" spans="1:16" ht="18" customHeight="1">
      <c r="A15" s="364">
        <f>IF(OR($C$6="",$J$6="",$M$6=""),"",IF($B15="","",SUBTOTAL(3,$B$11:B15)))</f>
        <v>5</v>
      </c>
      <c r="B15" s="44" t="str">
        <f>IF(OR($C$6="",$J$6="",$M$6=""),"",IF(HKII!$B15="","",HKII!$B15))</f>
        <v>13D301Đ009</v>
      </c>
      <c r="C15" s="45" t="str">
        <f>IF(OR($C$6="",$J$6="",$M$6=""),"",IF(HKII!$C15="","",HKII!$C15))</f>
        <v>Võ Thành</v>
      </c>
      <c r="D15" s="427" t="str">
        <f>IF(OR($C$6="",$J$6="",$M$6=""),"",IF(HKII!$D15="","",HKII!$D15))</f>
        <v>Bảo</v>
      </c>
      <c r="E15" s="748"/>
      <c r="F15" s="94">
        <v>6</v>
      </c>
      <c r="G15" s="94">
        <v>8</v>
      </c>
      <c r="H15" s="94">
        <v>7</v>
      </c>
      <c r="I15" s="94">
        <v>7</v>
      </c>
      <c r="J15" s="94">
        <v>7</v>
      </c>
      <c r="K15" s="94"/>
      <c r="L15" s="94"/>
      <c r="M15" s="62"/>
      <c r="N15" s="94"/>
      <c r="O15" s="481">
        <f t="shared" si="0"/>
        <v>7</v>
      </c>
      <c r="P15" s="487" t="str">
        <f t="shared" si="1"/>
        <v>Khá</v>
      </c>
    </row>
    <row r="16" spans="1:16" ht="18" customHeight="1">
      <c r="A16" s="364">
        <f>IF(OR($C$6="",$J$6="",$M$6=""),"",IF($B16="","",SUBTOTAL(3,$B$11:B16)))</f>
        <v>6</v>
      </c>
      <c r="B16" s="44" t="str">
        <f>IF(OR($C$6="",$J$6="",$M$6=""),"",IF(HKII!$B16="","",HKII!$B16))</f>
        <v>13D301Đ013</v>
      </c>
      <c r="C16" s="45" t="str">
        <f>IF(OR($C$6="",$J$6="",$M$6=""),"",IF(HKII!$C16="","",HKII!$C16))</f>
        <v>Nguyễn Chí</v>
      </c>
      <c r="D16" s="427" t="str">
        <f>IF(OR($C$6="",$J$6="",$M$6=""),"",IF(HKII!$D16="","",HKII!$D16))</f>
        <v>Bình</v>
      </c>
      <c r="E16" s="748"/>
      <c r="F16" s="94">
        <v>6</v>
      </c>
      <c r="G16" s="94">
        <v>6</v>
      </c>
      <c r="H16" s="94">
        <v>5</v>
      </c>
      <c r="I16" s="94">
        <v>5</v>
      </c>
      <c r="J16" s="94">
        <v>5</v>
      </c>
      <c r="K16" s="94"/>
      <c r="L16" s="94"/>
      <c r="M16" s="62"/>
      <c r="N16" s="94"/>
      <c r="O16" s="481">
        <f t="shared" si="0"/>
        <v>5.4</v>
      </c>
      <c r="P16" s="487" t="str">
        <f t="shared" si="1"/>
        <v>TB Yếu</v>
      </c>
    </row>
    <row r="17" spans="1:16" ht="18" customHeight="1">
      <c r="A17" s="364">
        <f>IF(OR($C$6="",$J$6="",$M$6=""),"",IF($B17="","",SUBTOTAL(3,$B$11:B17)))</f>
        <v>7</v>
      </c>
      <c r="B17" s="44" t="str">
        <f>IF(OR($C$6="",$J$6="",$M$6=""),"",IF(HKII!$B17="","",HKII!$B17))</f>
        <v>13D301Đ016</v>
      </c>
      <c r="C17" s="45" t="str">
        <f>IF(OR($C$6="",$J$6="",$M$6=""),"",IF(HKII!$C17="","",HKII!$C17))</f>
        <v>Vũ Văn</v>
      </c>
      <c r="D17" s="427" t="str">
        <f>IF(OR($C$6="",$J$6="",$M$6=""),"",IF(HKII!$D17="","",HKII!$D17))</f>
        <v>Chiến</v>
      </c>
      <c r="E17" s="748"/>
      <c r="F17" s="94">
        <v>3</v>
      </c>
      <c r="G17" s="94">
        <v>0</v>
      </c>
      <c r="H17" s="94">
        <v>0</v>
      </c>
      <c r="I17" s="94">
        <v>0</v>
      </c>
      <c r="J17" s="94">
        <v>0</v>
      </c>
      <c r="K17" s="94"/>
      <c r="L17" s="94"/>
      <c r="M17" s="62"/>
      <c r="N17" s="94"/>
      <c r="O17" s="481">
        <f t="shared" si="0"/>
        <v>0.6</v>
      </c>
      <c r="P17" s="487" t="str">
        <f t="shared" si="1"/>
        <v>Kém</v>
      </c>
    </row>
    <row r="18" spans="1:16" ht="18" customHeight="1">
      <c r="A18" s="364">
        <f>IF(OR($C$6="",$J$6="",$M$6=""),"",IF($B18="","",SUBTOTAL(3,$B$11:B18)))</f>
        <v>8</v>
      </c>
      <c r="B18" s="44" t="str">
        <f>IF(OR($C$6="",$J$6="",$M$6=""),"",IF(HKII!$B18="","",HKII!$B18))</f>
        <v>13D301Đ193</v>
      </c>
      <c r="C18" s="45" t="str">
        <f>IF(OR($C$6="",$J$6="",$M$6=""),"",IF(HKII!$C18="","",HKII!$C18))</f>
        <v>Phạm Công</v>
      </c>
      <c r="D18" s="427" t="str">
        <f>IF(OR($C$6="",$J$6="",$M$6=""),"",IF(HKII!$D18="","",HKII!$D18))</f>
        <v>Chính</v>
      </c>
      <c r="E18" s="748"/>
      <c r="F18" s="94">
        <v>3</v>
      </c>
      <c r="G18" s="94">
        <v>7</v>
      </c>
      <c r="H18" s="94">
        <v>5</v>
      </c>
      <c r="I18" s="94">
        <v>5</v>
      </c>
      <c r="J18" s="94">
        <v>5</v>
      </c>
      <c r="K18" s="94"/>
      <c r="L18" s="94"/>
      <c r="M18" s="62"/>
      <c r="N18" s="94"/>
      <c r="O18" s="481">
        <f t="shared" si="0"/>
        <v>5</v>
      </c>
      <c r="P18" s="487" t="str">
        <f t="shared" si="1"/>
        <v>TB Yếu</v>
      </c>
    </row>
    <row r="19" spans="1:16" ht="18" customHeight="1">
      <c r="A19" s="364">
        <f>IF(OR($C$6="",$J$6="",$M$6=""),"",IF($B19="","",SUBTOTAL(3,$B$11:B19)))</f>
        <v>9</v>
      </c>
      <c r="B19" s="44" t="str">
        <f>IF(OR($C$6="",$J$6="",$M$6=""),"",IF(HKII!$B19="","",HKII!$B19))</f>
        <v>13D301Đ017</v>
      </c>
      <c r="C19" s="45" t="str">
        <f>IF(OR($C$6="",$J$6="",$M$6=""),"",IF(HKII!$C19="","",HKII!$C19))</f>
        <v>Trần Văn</v>
      </c>
      <c r="D19" s="427" t="str">
        <f>IF(OR($C$6="",$J$6="",$M$6=""),"",IF(HKII!$D19="","",HKII!$D19))</f>
        <v>Chinh</v>
      </c>
      <c r="E19" s="748"/>
      <c r="F19" s="94">
        <v>3</v>
      </c>
      <c r="G19" s="94">
        <v>7</v>
      </c>
      <c r="H19" s="94">
        <v>7</v>
      </c>
      <c r="I19" s="94">
        <v>5</v>
      </c>
      <c r="J19" s="94">
        <v>5</v>
      </c>
      <c r="K19" s="94"/>
      <c r="L19" s="94"/>
      <c r="M19" s="62"/>
      <c r="N19" s="94"/>
      <c r="O19" s="481">
        <f t="shared" si="0"/>
        <v>5.4</v>
      </c>
      <c r="P19" s="487" t="str">
        <f t="shared" si="1"/>
        <v>TB Yếu</v>
      </c>
    </row>
    <row r="20" spans="1:16" ht="18" customHeight="1">
      <c r="A20" s="364">
        <f>IF(OR($C$6="",$J$6="",$M$6=""),"",IF($B20="","",SUBTOTAL(3,$B$11:B20)))</f>
        <v>10</v>
      </c>
      <c r="B20" s="44" t="str">
        <f>IF(OR($C$6="",$J$6="",$M$6=""),"",IF(HKII!$B20="","",HKII!$B20))</f>
        <v>13D301Đ020</v>
      </c>
      <c r="C20" s="45" t="str">
        <f>IF(OR($C$6="",$J$6="",$M$6=""),"",IF(HKII!$C20="","",HKII!$C20))</f>
        <v>Trịnh Lê</v>
      </c>
      <c r="D20" s="427" t="str">
        <f>IF(OR($C$6="",$J$6="",$M$6=""),"",IF(HKII!$D20="","",HKII!$D20))</f>
        <v>Cung</v>
      </c>
      <c r="E20" s="748"/>
      <c r="F20" s="94">
        <v>6</v>
      </c>
      <c r="G20" s="94">
        <v>5</v>
      </c>
      <c r="H20" s="94">
        <v>5</v>
      </c>
      <c r="I20" s="94">
        <v>5</v>
      </c>
      <c r="J20" s="94">
        <v>5</v>
      </c>
      <c r="K20" s="94"/>
      <c r="L20" s="94"/>
      <c r="M20" s="62"/>
      <c r="N20" s="94"/>
      <c r="O20" s="481">
        <f t="shared" si="0"/>
        <v>5.2</v>
      </c>
      <c r="P20" s="487" t="str">
        <f t="shared" si="1"/>
        <v>TB Yếu</v>
      </c>
    </row>
    <row r="21" spans="1:16" ht="18" customHeight="1">
      <c r="A21" s="364">
        <f>IF(OR($C$6="",$J$6="",$M$6=""),"",IF($B21="","",SUBTOTAL(3,$B$11:B21)))</f>
        <v>11</v>
      </c>
      <c r="B21" s="44" t="str">
        <f>IF(OR($C$6="",$J$6="",$M$6=""),"",IF(HKII!$B21="","",HKII!$B21))</f>
        <v>13D301Đ021</v>
      </c>
      <c r="C21" s="45" t="str">
        <f>IF(OR($C$6="",$J$6="",$M$6=""),"",IF(HKII!$C21="","",HKII!$C21))</f>
        <v>Nguyễn Chí</v>
      </c>
      <c r="D21" s="427" t="str">
        <f>IF(OR($C$6="",$J$6="",$M$6=""),"",IF(HKII!$D21="","",HKII!$D21))</f>
        <v>Cường</v>
      </c>
      <c r="E21" s="748"/>
      <c r="F21" s="94">
        <v>3</v>
      </c>
      <c r="G21" s="94">
        <v>5</v>
      </c>
      <c r="H21" s="94">
        <v>5</v>
      </c>
      <c r="I21" s="94">
        <v>6</v>
      </c>
      <c r="J21" s="94">
        <v>6</v>
      </c>
      <c r="K21" s="94"/>
      <c r="L21" s="94"/>
      <c r="M21" s="62"/>
      <c r="N21" s="94"/>
      <c r="O21" s="481">
        <f t="shared" si="0"/>
        <v>5</v>
      </c>
      <c r="P21" s="487" t="str">
        <f t="shared" si="1"/>
        <v>TB Yếu</v>
      </c>
    </row>
    <row r="22" spans="1:16" ht="18" customHeight="1">
      <c r="A22" s="364">
        <f>IF(OR($C$6="",$J$6="",$M$6=""),"",IF($B22="","",SUBTOTAL(3,$B$11:B22)))</f>
        <v>12</v>
      </c>
      <c r="B22" s="44" t="str">
        <f>IF(OR($C$6="",$J$6="",$M$6=""),"",IF(HKII!$B22="","",HKII!$B22))</f>
        <v>13D301Đ024</v>
      </c>
      <c r="C22" s="45" t="str">
        <f>IF(OR($C$6="",$J$6="",$M$6=""),"",IF(HKII!$C22="","",HKII!$C22))</f>
        <v xml:space="preserve">Trương Công </v>
      </c>
      <c r="D22" s="427" t="str">
        <f>IF(OR($C$6="",$J$6="",$M$6=""),"",IF(HKII!$D22="","",HKII!$D22))</f>
        <v>Duẩn</v>
      </c>
      <c r="E22" s="748"/>
      <c r="F22" s="94">
        <v>3</v>
      </c>
      <c r="G22" s="94">
        <v>5</v>
      </c>
      <c r="H22" s="94">
        <v>5</v>
      </c>
      <c r="I22" s="94">
        <v>6</v>
      </c>
      <c r="J22" s="94">
        <v>6</v>
      </c>
      <c r="K22" s="94"/>
      <c r="L22" s="94"/>
      <c r="M22" s="62"/>
      <c r="N22" s="94"/>
      <c r="O22" s="481">
        <f t="shared" si="0"/>
        <v>5</v>
      </c>
      <c r="P22" s="487" t="str">
        <f t="shared" si="1"/>
        <v>TB Yếu</v>
      </c>
    </row>
    <row r="23" spans="1:16" ht="18" customHeight="1">
      <c r="A23" s="364">
        <f>IF(OR($C$6="",$J$6="",$M$6=""),"",IF($B23="","",SUBTOTAL(3,$B$11:B23)))</f>
        <v>13</v>
      </c>
      <c r="B23" s="44" t="str">
        <f>IF(OR($C$6="",$J$6="",$M$6=""),"",IF(HKII!$B23="","",HKII!$B23))</f>
        <v>13D301Đ025</v>
      </c>
      <c r="C23" s="45" t="str">
        <f>IF(OR($C$6="",$J$6="",$M$6=""),"",IF(HKII!$C23="","",HKII!$C23))</f>
        <v>Nguyễn Ngọc</v>
      </c>
      <c r="D23" s="427" t="str">
        <f>IF(OR($C$6="",$J$6="",$M$6=""),"",IF(HKII!$D23="","",HKII!$D23))</f>
        <v>Dũng</v>
      </c>
      <c r="E23" s="748"/>
      <c r="F23" s="94">
        <v>3</v>
      </c>
      <c r="G23" s="94">
        <v>7</v>
      </c>
      <c r="H23" s="94">
        <v>5</v>
      </c>
      <c r="I23" s="94">
        <v>5</v>
      </c>
      <c r="J23" s="94">
        <v>6</v>
      </c>
      <c r="K23" s="94"/>
      <c r="L23" s="94"/>
      <c r="M23" s="62"/>
      <c r="N23" s="94"/>
      <c r="O23" s="481">
        <f t="shared" si="0"/>
        <v>5.2</v>
      </c>
      <c r="P23" s="487" t="str">
        <f t="shared" si="1"/>
        <v>TB Yếu</v>
      </c>
    </row>
    <row r="24" spans="1:16" ht="18" customHeight="1">
      <c r="A24" s="364">
        <f>IF(OR($C$6="",$J$6="",$M$6=""),"",IF($B24="","",SUBTOTAL(3,$B$11:B24)))</f>
        <v>14</v>
      </c>
      <c r="B24" s="44" t="str">
        <f>IF(OR($C$6="",$J$6="",$M$6=""),"",IF(HKII!$B24="","",HKII!$B24))</f>
        <v>13D301Đ192</v>
      </c>
      <c r="C24" s="45" t="str">
        <f>IF(OR($C$6="",$J$6="",$M$6=""),"",IF(HKII!$C24="","",HKII!$C24))</f>
        <v>Cao Trùng</v>
      </c>
      <c r="D24" s="427" t="str">
        <f>IF(OR($C$6="",$J$6="",$M$6=""),"",IF(HKII!$D24="","",HKII!$D24))</f>
        <v>Dương</v>
      </c>
      <c r="E24" s="748"/>
      <c r="F24" s="94">
        <v>6</v>
      </c>
      <c r="G24" s="94">
        <v>6</v>
      </c>
      <c r="H24" s="94">
        <v>7</v>
      </c>
      <c r="I24" s="94">
        <v>5</v>
      </c>
      <c r="J24" s="94">
        <v>5</v>
      </c>
      <c r="K24" s="94"/>
      <c r="L24" s="94"/>
      <c r="M24" s="62"/>
      <c r="N24" s="94"/>
      <c r="O24" s="481">
        <f t="shared" si="0"/>
        <v>5.8</v>
      </c>
      <c r="P24" s="487" t="str">
        <f t="shared" si="1"/>
        <v>T.Bình</v>
      </c>
    </row>
    <row r="25" spans="1:16" ht="18" customHeight="1">
      <c r="A25" s="364">
        <f>IF(OR($C$6="",$J$6="",$M$6=""),"",IF($B25="","",SUBTOTAL(3,$B$11:B25)))</f>
        <v>15</v>
      </c>
      <c r="B25" s="44" t="str">
        <f>IF(OR($C$6="",$J$6="",$M$6=""),"",IF(HKII!$B25="","",HKII!$B25))</f>
        <v>13D301Đ028</v>
      </c>
      <c r="C25" s="45" t="str">
        <f>IF(OR($C$6="",$J$6="",$M$6=""),"",IF(HKII!$C25="","",HKII!$C25))</f>
        <v>Hoàng Văn</v>
      </c>
      <c r="D25" s="427" t="str">
        <f>IF(OR($C$6="",$J$6="",$M$6=""),"",IF(HKII!$D25="","",HKII!$D25))</f>
        <v>Duy</v>
      </c>
      <c r="E25" s="748"/>
      <c r="F25" s="94">
        <v>4</v>
      </c>
      <c r="G25" s="94">
        <v>4</v>
      </c>
      <c r="H25" s="94">
        <v>8</v>
      </c>
      <c r="I25" s="94">
        <v>5</v>
      </c>
      <c r="J25" s="94">
        <v>5</v>
      </c>
      <c r="K25" s="94"/>
      <c r="L25" s="94"/>
      <c r="M25" s="62"/>
      <c r="N25" s="94"/>
      <c r="O25" s="481">
        <f t="shared" si="0"/>
        <v>5.2</v>
      </c>
      <c r="P25" s="487" t="str">
        <f t="shared" si="1"/>
        <v>TB Yếu</v>
      </c>
    </row>
    <row r="26" spans="1:16" ht="18" customHeight="1">
      <c r="A26" s="364">
        <f>IF(OR($C$6="",$J$6="",$M$6=""),"",IF($B26="","",SUBTOTAL(3,$B$11:B26)))</f>
        <v>16</v>
      </c>
      <c r="B26" s="44" t="str">
        <f>IF(OR($C$6="",$J$6="",$M$6=""),"",IF(HKII!$B26="","",HKII!$B26))</f>
        <v>13D301Đ181</v>
      </c>
      <c r="C26" s="45" t="str">
        <f>IF(OR($C$6="",$J$6="",$M$6=""),"",IF(HKII!$C26="","",HKII!$C26))</f>
        <v>Lâm Văn</v>
      </c>
      <c r="D26" s="427" t="str">
        <f>IF(OR($C$6="",$J$6="",$M$6=""),"",IF(HKII!$D26="","",HKII!$D26))</f>
        <v>Duy</v>
      </c>
      <c r="E26" s="748"/>
      <c r="F26" s="94">
        <v>3</v>
      </c>
      <c r="G26" s="94">
        <v>6</v>
      </c>
      <c r="H26" s="94">
        <v>8</v>
      </c>
      <c r="I26" s="94">
        <v>5</v>
      </c>
      <c r="J26" s="94">
        <v>5</v>
      </c>
      <c r="K26" s="94"/>
      <c r="L26" s="94"/>
      <c r="M26" s="62"/>
      <c r="N26" s="94"/>
      <c r="O26" s="481">
        <f t="shared" si="0"/>
        <v>5.4</v>
      </c>
      <c r="P26" s="487" t="str">
        <f t="shared" si="1"/>
        <v>TB Yếu</v>
      </c>
    </row>
    <row r="27" spans="1:16" ht="18" customHeight="1">
      <c r="A27" s="364">
        <f>IF(OR($C$6="",$J$6="",$M$6=""),"",IF($B27="","",SUBTOTAL(3,$B$11:B27)))</f>
        <v>17</v>
      </c>
      <c r="B27" s="44" t="str">
        <f>IF(OR($C$6="",$J$6="",$M$6=""),"",IF(HKII!$B27="","",HKII!$B27))</f>
        <v>13D301Đ033</v>
      </c>
      <c r="C27" s="45" t="str">
        <f>IF(OR($C$6="",$J$6="",$M$6=""),"",IF(HKII!$C27="","",HKII!$C27))</f>
        <v xml:space="preserve">Trương Văn </v>
      </c>
      <c r="D27" s="427" t="str">
        <f>IF(OR($C$6="",$J$6="",$M$6=""),"",IF(HKII!$D27="","",HKII!$D27))</f>
        <v>Đạt</v>
      </c>
      <c r="E27" s="748"/>
      <c r="F27" s="94">
        <v>6</v>
      </c>
      <c r="G27" s="94">
        <v>6</v>
      </c>
      <c r="H27" s="94">
        <v>5</v>
      </c>
      <c r="I27" s="94">
        <v>6</v>
      </c>
      <c r="J27" s="94">
        <v>5</v>
      </c>
      <c r="K27" s="94"/>
      <c r="L27" s="94"/>
      <c r="M27" s="62"/>
      <c r="N27" s="94"/>
      <c r="O27" s="481">
        <f t="shared" si="0"/>
        <v>5.6</v>
      </c>
      <c r="P27" s="487" t="str">
        <f t="shared" si="1"/>
        <v>T.Bình</v>
      </c>
    </row>
    <row r="28" spans="1:16" ht="18" customHeight="1">
      <c r="A28" s="364">
        <f>IF(OR($C$6="",$J$6="",$M$6=""),"",IF($B28="","",SUBTOTAL(3,$B$11:B28)))</f>
        <v>18</v>
      </c>
      <c r="B28" s="44" t="str">
        <f>IF(OR($C$6="",$J$6="",$M$6=""),"",IF(HKII!$B28="","",HKII!$B28))</f>
        <v>13D301Đ037</v>
      </c>
      <c r="C28" s="45" t="str">
        <f>IF(OR($C$6="",$J$6="",$M$6=""),"",IF(HKII!$C28="","",HKII!$C28))</f>
        <v>Nguyễn Thành</v>
      </c>
      <c r="D28" s="427" t="str">
        <f>IF(OR($C$6="",$J$6="",$M$6=""),"",IF(HKII!$D28="","",HKII!$D28))</f>
        <v>Đông</v>
      </c>
      <c r="E28" s="748"/>
      <c r="F28" s="94">
        <v>3</v>
      </c>
      <c r="G28" s="94">
        <v>6</v>
      </c>
      <c r="H28" s="94">
        <v>5</v>
      </c>
      <c r="I28" s="94">
        <v>6</v>
      </c>
      <c r="J28" s="94">
        <v>5</v>
      </c>
      <c r="K28" s="94"/>
      <c r="L28" s="94"/>
      <c r="M28" s="62"/>
      <c r="N28" s="94"/>
      <c r="O28" s="481">
        <f t="shared" si="0"/>
        <v>5</v>
      </c>
      <c r="P28" s="487" t="str">
        <f t="shared" si="1"/>
        <v>TB Yếu</v>
      </c>
    </row>
    <row r="29" spans="1:16" ht="18" customHeight="1">
      <c r="A29" s="364">
        <f>IF(OR($C$6="",$J$6="",$M$6=""),"",IF($B29="","",SUBTOTAL(3,$B$11:B29)))</f>
        <v>19</v>
      </c>
      <c r="B29" s="44" t="str">
        <f>IF(OR($C$6="",$J$6="",$M$6=""),"",IF(HKII!$B29="","",HKII!$B29))</f>
        <v>13D301Đ191</v>
      </c>
      <c r="C29" s="45" t="str">
        <f>IF(OR($C$6="",$J$6="",$M$6=""),"",IF(HKII!$C29="","",HKII!$C29))</f>
        <v>Nguyễn Hiền</v>
      </c>
      <c r="D29" s="427" t="str">
        <f>IF(OR($C$6="",$J$6="",$M$6=""),"",IF(HKII!$D29="","",HKII!$D29))</f>
        <v>Đức</v>
      </c>
      <c r="E29" s="748"/>
      <c r="F29" s="94">
        <v>3</v>
      </c>
      <c r="G29" s="94">
        <v>7</v>
      </c>
      <c r="H29" s="94">
        <v>8</v>
      </c>
      <c r="I29" s="94">
        <v>6</v>
      </c>
      <c r="J29" s="94">
        <v>5</v>
      </c>
      <c r="K29" s="94"/>
      <c r="L29" s="94"/>
      <c r="M29" s="62"/>
      <c r="N29" s="94"/>
      <c r="O29" s="481">
        <f t="shared" si="0"/>
        <v>5.8</v>
      </c>
      <c r="P29" s="487" t="str">
        <f t="shared" si="1"/>
        <v>T.Bình</v>
      </c>
    </row>
    <row r="30" spans="1:16" ht="18" customHeight="1">
      <c r="A30" s="364">
        <f>IF(OR($C$6="",$J$6="",$M$6=""),"",IF($B30="","",SUBTOTAL(3,$B$11:B30)))</f>
        <v>20</v>
      </c>
      <c r="B30" s="44" t="str">
        <f>IF(OR($C$6="",$J$6="",$M$6=""),"",IF(HKII!$B30="","",HKII!$B30))</f>
        <v>13D301Đ040</v>
      </c>
      <c r="C30" s="45" t="str">
        <f>IF(OR($C$6="",$J$6="",$M$6=""),"",IF(HKII!$C30="","",HKII!$C30))</f>
        <v>Nguyễn Văn</v>
      </c>
      <c r="D30" s="427" t="str">
        <f>IF(OR($C$6="",$J$6="",$M$6=""),"",IF(HKII!$D30="","",HKII!$D30))</f>
        <v>Đức</v>
      </c>
      <c r="E30" s="748"/>
      <c r="F30" s="94">
        <v>6</v>
      </c>
      <c r="G30" s="94">
        <v>8</v>
      </c>
      <c r="H30" s="94">
        <v>8</v>
      </c>
      <c r="I30" s="94">
        <v>7</v>
      </c>
      <c r="J30" s="94">
        <v>6</v>
      </c>
      <c r="K30" s="94"/>
      <c r="L30" s="94"/>
      <c r="M30" s="62"/>
      <c r="N30" s="94"/>
      <c r="O30" s="481">
        <f t="shared" si="0"/>
        <v>7</v>
      </c>
      <c r="P30" s="487" t="str">
        <f t="shared" si="1"/>
        <v>Khá</v>
      </c>
    </row>
    <row r="31" spans="1:16" ht="18" customHeight="1">
      <c r="A31" s="364">
        <f>IF(OR($C$6="",$J$6="",$M$6=""),"",IF($B31="","",SUBTOTAL(3,$B$11:B31)))</f>
        <v>21</v>
      </c>
      <c r="B31" s="44" t="str">
        <f>IF(OR($C$6="",$J$6="",$M$6=""),"",IF(HKII!$B31="","",HKII!$B31))</f>
        <v>13D301Đ041</v>
      </c>
      <c r="C31" s="45" t="str">
        <f>IF(OR($C$6="",$J$6="",$M$6=""),"",IF(HKII!$C31="","",HKII!$C31))</f>
        <v>Lê Hoàng</v>
      </c>
      <c r="D31" s="427" t="str">
        <f>IF(OR($C$6="",$J$6="",$M$6=""),"",IF(HKII!$D31="","",HKII!$D31))</f>
        <v>Giang</v>
      </c>
      <c r="E31" s="748"/>
      <c r="F31" s="94">
        <v>6</v>
      </c>
      <c r="G31" s="94">
        <v>5</v>
      </c>
      <c r="H31" s="94">
        <v>6</v>
      </c>
      <c r="I31" s="94">
        <v>5</v>
      </c>
      <c r="J31" s="94">
        <v>5</v>
      </c>
      <c r="K31" s="94"/>
      <c r="L31" s="94"/>
      <c r="M31" s="62"/>
      <c r="N31" s="94"/>
      <c r="O31" s="481">
        <f t="shared" si="0"/>
        <v>5.4</v>
      </c>
      <c r="P31" s="487" t="str">
        <f t="shared" si="1"/>
        <v>TB Yếu</v>
      </c>
    </row>
    <row r="32" spans="1:16" ht="18" customHeight="1">
      <c r="A32" s="364">
        <f>IF(OR($C$6="",$J$6="",$M$6=""),"",IF($B32="","",SUBTOTAL(3,$B$11:B32)))</f>
        <v>22</v>
      </c>
      <c r="B32" s="44" t="str">
        <f>IF(OR($C$6="",$J$6="",$M$6=""),"",IF(HKII!$B32="","",HKII!$B32))</f>
        <v>13D301Đ045</v>
      </c>
      <c r="C32" s="45" t="str">
        <f>IF(OR($C$6="",$J$6="",$M$6=""),"",IF(HKII!$C32="","",HKII!$C32))</f>
        <v>Lê Công</v>
      </c>
      <c r="D32" s="427" t="str">
        <f>IF(OR($C$6="",$J$6="",$M$6=""),"",IF(HKII!$D32="","",HKII!$D32))</f>
        <v>Hậu</v>
      </c>
      <c r="E32" s="748"/>
      <c r="F32" s="94">
        <v>3</v>
      </c>
      <c r="G32" s="94">
        <v>4</v>
      </c>
      <c r="H32" s="94">
        <v>5</v>
      </c>
      <c r="I32" s="94">
        <v>8</v>
      </c>
      <c r="J32" s="94">
        <v>5</v>
      </c>
      <c r="K32" s="94"/>
      <c r="L32" s="94"/>
      <c r="M32" s="62"/>
      <c r="N32" s="94"/>
      <c r="O32" s="481">
        <f t="shared" si="0"/>
        <v>5</v>
      </c>
      <c r="P32" s="487" t="str">
        <f t="shared" si="1"/>
        <v>TB Yếu</v>
      </c>
    </row>
    <row r="33" spans="1:16" ht="18" customHeight="1">
      <c r="A33" s="364">
        <f>IF(OR($C$6="",$J$6="",$M$6=""),"",IF($B33="","",SUBTOTAL(3,$B$11:B33)))</f>
        <v>23</v>
      </c>
      <c r="B33" s="44" t="str">
        <f>IF(OR($C$6="",$J$6="",$M$6=""),"",IF(HKII!$B33="","",HKII!$B33))</f>
        <v>13D301Đ048</v>
      </c>
      <c r="C33" s="45" t="str">
        <f>IF(OR($C$6="",$J$6="",$M$6=""),"",IF(HKII!$C33="","",HKII!$C33))</f>
        <v>Hồ Văn</v>
      </c>
      <c r="D33" s="427" t="str">
        <f>IF(OR($C$6="",$J$6="",$M$6=""),"",IF(HKII!$D33="","",HKII!$D33))</f>
        <v>Hiệp</v>
      </c>
      <c r="E33" s="748"/>
      <c r="F33" s="94">
        <v>3</v>
      </c>
      <c r="G33" s="94">
        <v>7</v>
      </c>
      <c r="H33" s="94">
        <v>8</v>
      </c>
      <c r="I33" s="94">
        <v>5</v>
      </c>
      <c r="J33" s="94">
        <v>7</v>
      </c>
      <c r="K33" s="94"/>
      <c r="L33" s="94"/>
      <c r="M33" s="62"/>
      <c r="N33" s="94"/>
      <c r="O33" s="481">
        <f t="shared" si="0"/>
        <v>6</v>
      </c>
      <c r="P33" s="487" t="str">
        <f t="shared" si="1"/>
        <v>T.Bình</v>
      </c>
    </row>
    <row r="34" spans="1:16" ht="18" customHeight="1">
      <c r="A34" s="364">
        <f>IF(OR($C$6="",$J$6="",$M$6=""),"",IF($B34="","",SUBTOTAL(3,$B$11:B34)))</f>
        <v>24</v>
      </c>
      <c r="B34" s="44" t="str">
        <f>IF(OR($C$6="",$J$6="",$M$6=""),"",IF(HKII!$B34="","",HKII!$B34))</f>
        <v>13D301Đ049</v>
      </c>
      <c r="C34" s="45" t="str">
        <f>IF(OR($C$6="",$J$6="",$M$6=""),"",IF(HKII!$C34="","",HKII!$C34))</f>
        <v>Lê Minh</v>
      </c>
      <c r="D34" s="427" t="str">
        <f>IF(OR($C$6="",$J$6="",$M$6=""),"",IF(HKII!$D34="","",HKII!$D34))</f>
        <v>Hiếu</v>
      </c>
      <c r="E34" s="748"/>
      <c r="F34" s="94">
        <v>3</v>
      </c>
      <c r="G34" s="94">
        <v>5</v>
      </c>
      <c r="H34" s="94">
        <v>8</v>
      </c>
      <c r="I34" s="94">
        <v>5</v>
      </c>
      <c r="J34" s="94">
        <v>5</v>
      </c>
      <c r="K34" s="94"/>
      <c r="L34" s="94"/>
      <c r="M34" s="62"/>
      <c r="N34" s="94"/>
      <c r="O34" s="481">
        <f t="shared" si="0"/>
        <v>5.2</v>
      </c>
      <c r="P34" s="487" t="str">
        <f t="shared" si="1"/>
        <v>TB Yếu</v>
      </c>
    </row>
    <row r="35" spans="1:16" ht="18" customHeight="1">
      <c r="A35" s="364">
        <f>IF(OR($C$6="",$J$6="",$M$6=""),"",IF($B35="","",SUBTOTAL(3,$B$11:B35)))</f>
        <v>25</v>
      </c>
      <c r="B35" s="44" t="str">
        <f>IF(OR($C$6="",$J$6="",$M$6=""),"",IF(HKII!$B35="","",HKII!$B35))</f>
        <v>13D301Đ053</v>
      </c>
      <c r="C35" s="45" t="str">
        <f>IF(OR($C$6="",$J$6="",$M$6=""),"",IF(HKII!$C35="","",HKII!$C35))</f>
        <v>Nguyễn Ngọc</v>
      </c>
      <c r="D35" s="427" t="str">
        <f>IF(OR($C$6="",$J$6="",$M$6=""),"",IF(HKII!$D35="","",HKII!$D35))</f>
        <v>Hoài</v>
      </c>
      <c r="E35" s="748"/>
      <c r="F35" s="94">
        <v>6</v>
      </c>
      <c r="G35" s="94">
        <v>7</v>
      </c>
      <c r="H35" s="94">
        <v>7</v>
      </c>
      <c r="I35" s="94">
        <v>8</v>
      </c>
      <c r="J35" s="94">
        <v>7</v>
      </c>
      <c r="K35" s="94"/>
      <c r="L35" s="94"/>
      <c r="M35" s="62"/>
      <c r="N35" s="94"/>
      <c r="O35" s="481">
        <f t="shared" si="0"/>
        <v>7</v>
      </c>
      <c r="P35" s="487" t="str">
        <f t="shared" si="1"/>
        <v>Khá</v>
      </c>
    </row>
    <row r="36" spans="1:16" ht="18" customHeight="1">
      <c r="A36" s="364">
        <f>IF(OR($C$6="",$J$6="",$M$6=""),"",IF($B36="","",SUBTOTAL(3,$B$11:B36)))</f>
        <v>26</v>
      </c>
      <c r="B36" s="44" t="str">
        <f>IF(OR($C$6="",$J$6="",$M$6=""),"",IF(HKII!$B36="","",HKII!$B36))</f>
        <v>13D301Đ056</v>
      </c>
      <c r="C36" s="45" t="str">
        <f>IF(OR($C$6="",$J$6="",$M$6=""),"",IF(HKII!$C36="","",HKII!$C36))</f>
        <v>Trần Huy</v>
      </c>
      <c r="D36" s="427" t="str">
        <f>IF(OR($C$6="",$J$6="",$M$6=""),"",IF(HKII!$D36="","",HKII!$D36))</f>
        <v>Hoàng</v>
      </c>
      <c r="E36" s="748"/>
      <c r="F36" s="94">
        <v>4</v>
      </c>
      <c r="G36" s="94">
        <v>7</v>
      </c>
      <c r="H36" s="94">
        <v>8</v>
      </c>
      <c r="I36" s="94">
        <v>5</v>
      </c>
      <c r="J36" s="94">
        <v>5</v>
      </c>
      <c r="K36" s="94"/>
      <c r="L36" s="94"/>
      <c r="M36" s="62"/>
      <c r="N36" s="94"/>
      <c r="O36" s="481">
        <f t="shared" si="0"/>
        <v>5.8</v>
      </c>
      <c r="P36" s="487" t="str">
        <f t="shared" si="1"/>
        <v>T.Bình</v>
      </c>
    </row>
    <row r="37" spans="1:16" ht="18" customHeight="1">
      <c r="A37" s="364">
        <f>IF(OR($C$6="",$J$6="",$M$6=""),"",IF($B37="","",SUBTOTAL(3,$B$11:B37)))</f>
        <v>27</v>
      </c>
      <c r="B37" s="44" t="str">
        <f>IF(OR($C$6="",$J$6="",$M$6=""),"",IF(HKII!$B37="","",HKII!$B37))</f>
        <v>13D301Đ057</v>
      </c>
      <c r="C37" s="45" t="str">
        <f>IF(OR($C$6="",$J$6="",$M$6=""),"",IF(HKII!$C37="","",HKII!$C37))</f>
        <v>Trịnh Thanh</v>
      </c>
      <c r="D37" s="427" t="str">
        <f>IF(OR($C$6="",$J$6="",$M$6=""),"",IF(HKII!$D37="","",HKII!$D37))</f>
        <v>Hoàng</v>
      </c>
      <c r="E37" s="748"/>
      <c r="F37" s="94">
        <v>1</v>
      </c>
      <c r="G37" s="94">
        <v>9</v>
      </c>
      <c r="H37" s="94">
        <v>10</v>
      </c>
      <c r="I37" s="94">
        <v>1</v>
      </c>
      <c r="J37" s="94">
        <v>4</v>
      </c>
      <c r="K37" s="94"/>
      <c r="L37" s="94"/>
      <c r="M37" s="62"/>
      <c r="N37" s="94"/>
      <c r="O37" s="481">
        <f t="shared" si="0"/>
        <v>5</v>
      </c>
      <c r="P37" s="487" t="str">
        <f t="shared" si="1"/>
        <v>TB Yếu</v>
      </c>
    </row>
    <row r="38" spans="1:16" ht="18" customHeight="1">
      <c r="A38" s="364">
        <f>IF(OR($C$6="",$J$6="",$M$6=""),"",IF($B38="","",SUBTOTAL(3,$B$11:B38)))</f>
        <v>28</v>
      </c>
      <c r="B38" s="44" t="str">
        <f>IF(OR($C$6="",$J$6="",$M$6=""),"",IF(HKII!$B38="","",HKII!$B38))</f>
        <v>13D301Đ201</v>
      </c>
      <c r="C38" s="45" t="str">
        <f>IF(OR($C$6="",$J$6="",$M$6=""),"",IF(HKII!$C38="","",HKII!$C38))</f>
        <v>Nguyễn Quang</v>
      </c>
      <c r="D38" s="427" t="str">
        <f>IF(OR($C$6="",$J$6="",$M$6=""),"",IF(HKII!$D38="","",HKII!$D38))</f>
        <v>Huân</v>
      </c>
      <c r="E38" s="748"/>
      <c r="F38" s="94">
        <v>0</v>
      </c>
      <c r="G38" s="94">
        <v>0</v>
      </c>
      <c r="H38" s="94">
        <v>0</v>
      </c>
      <c r="I38" s="94">
        <v>0</v>
      </c>
      <c r="J38" s="94">
        <v>0</v>
      </c>
      <c r="K38" s="94"/>
      <c r="L38" s="94"/>
      <c r="M38" s="62"/>
      <c r="N38" s="94"/>
      <c r="O38" s="481">
        <f t="shared" si="0"/>
        <v>0</v>
      </c>
      <c r="P38" s="487" t="str">
        <f t="shared" si="1"/>
        <v>Kém</v>
      </c>
    </row>
    <row r="39" spans="1:16" ht="18" customHeight="1">
      <c r="A39" s="364">
        <f>IF(OR($C$6="",$J$6="",$M$6=""),"",IF($B39="","",SUBTOTAL(3,$B$11:B39)))</f>
        <v>29</v>
      </c>
      <c r="B39" s="44" t="str">
        <f>IF(OR($C$6="",$J$6="",$M$6=""),"",IF(HKII!$B39="","",HKII!$B39))</f>
        <v>13D301Đ061</v>
      </c>
      <c r="C39" s="45" t="str">
        <f>IF(OR($C$6="",$J$6="",$M$6=""),"",IF(HKII!$C39="","",HKII!$C39))</f>
        <v>Huỳnh Thanh</v>
      </c>
      <c r="D39" s="427" t="str">
        <f>IF(OR($C$6="",$J$6="",$M$6=""),"",IF(HKII!$D39="","",HKII!$D39))</f>
        <v>Hùng</v>
      </c>
      <c r="E39" s="748"/>
      <c r="F39" s="94">
        <v>1</v>
      </c>
      <c r="G39" s="94">
        <v>1</v>
      </c>
      <c r="H39" s="94">
        <v>9</v>
      </c>
      <c r="I39" s="94">
        <v>10</v>
      </c>
      <c r="J39" s="94">
        <v>10</v>
      </c>
      <c r="K39" s="94"/>
      <c r="L39" s="94"/>
      <c r="M39" s="62"/>
      <c r="N39" s="94"/>
      <c r="O39" s="481">
        <f t="shared" si="0"/>
        <v>6.2</v>
      </c>
      <c r="P39" s="487" t="str">
        <f t="shared" si="1"/>
        <v>T.Bình</v>
      </c>
    </row>
    <row r="40" spans="1:16" ht="18" customHeight="1">
      <c r="A40" s="364">
        <f>IF(OR($C$6="",$J$6="",$M$6=""),"",IF($B40="","",SUBTOTAL(3,$B$11:B40)))</f>
        <v>30</v>
      </c>
      <c r="B40" s="44" t="str">
        <f>IF(OR($C$6="",$J$6="",$M$6=""),"",IF(HKII!$B40="","",HKII!$B40))</f>
        <v>13D301Đ065</v>
      </c>
      <c r="C40" s="45" t="str">
        <f>IF(OR($C$6="",$J$6="",$M$6=""),"",IF(HKII!$C40="","",HKII!$C40))</f>
        <v>Đoàn Lê Xuân</v>
      </c>
      <c r="D40" s="427" t="str">
        <f>IF(OR($C$6="",$J$6="",$M$6=""),"",IF(HKII!$D40="","",HKII!$D40))</f>
        <v>Huy</v>
      </c>
      <c r="E40" s="748"/>
      <c r="F40" s="94">
        <v>1</v>
      </c>
      <c r="G40" s="94">
        <v>9</v>
      </c>
      <c r="H40" s="94">
        <v>1</v>
      </c>
      <c r="I40" s="94">
        <v>9</v>
      </c>
      <c r="J40" s="94">
        <v>9</v>
      </c>
      <c r="K40" s="94"/>
      <c r="L40" s="94"/>
      <c r="M40" s="62"/>
      <c r="N40" s="94"/>
      <c r="O40" s="481">
        <f t="shared" si="0"/>
        <v>5.8</v>
      </c>
      <c r="P40" s="487" t="str">
        <f t="shared" si="1"/>
        <v>T.Bình</v>
      </c>
    </row>
    <row r="41" spans="1:16" ht="18" customHeight="1">
      <c r="A41" s="364">
        <f>IF(OR($C$6="",$J$6="",$M$6=""),"",IF($B41="","",SUBTOTAL(3,$B$11:B41)))</f>
        <v>31</v>
      </c>
      <c r="B41" s="44" t="str">
        <f>IF(OR($C$6="",$J$6="",$M$6=""),"",IF(HKII!$B41="","",HKII!$B41))</f>
        <v>13D301Đ073</v>
      </c>
      <c r="C41" s="45" t="str">
        <f>IF(OR($C$6="",$J$6="",$M$6=""),"",IF(HKII!$C41="","",HKII!$C41))</f>
        <v>Trịnh Đại</v>
      </c>
      <c r="D41" s="427" t="str">
        <f>IF(OR($C$6="",$J$6="",$M$6=""),"",IF(HKII!$D41="","",HKII!$D41))</f>
        <v>Lăng</v>
      </c>
      <c r="E41" s="748"/>
      <c r="F41" s="94">
        <v>1</v>
      </c>
      <c r="G41" s="94">
        <v>1</v>
      </c>
      <c r="H41" s="94">
        <v>10</v>
      </c>
      <c r="I41" s="94">
        <v>9</v>
      </c>
      <c r="J41" s="94">
        <v>4</v>
      </c>
      <c r="K41" s="94"/>
      <c r="L41" s="94"/>
      <c r="M41" s="62"/>
      <c r="N41" s="94"/>
      <c r="O41" s="481">
        <f t="shared" si="0"/>
        <v>5</v>
      </c>
      <c r="P41" s="487" t="str">
        <f t="shared" si="1"/>
        <v>TB Yếu</v>
      </c>
    </row>
    <row r="42" spans="1:16" ht="18" customHeight="1">
      <c r="A42" s="364">
        <f>IF(OR($C$6="",$J$6="",$M$6=""),"",IF($B42="","",SUBTOTAL(3,$B$11:B42)))</f>
        <v>32</v>
      </c>
      <c r="B42" s="44" t="str">
        <f>IF(OR($C$6="",$J$6="",$M$6=""),"",IF(HKII!$B42="","",HKII!$B42))</f>
        <v>13D301Đ204</v>
      </c>
      <c r="C42" s="45" t="str">
        <f>IF(OR($C$6="",$J$6="",$M$6=""),"",IF(HKII!$C42="","",HKII!$C42))</f>
        <v>Nguyễn Khánh</v>
      </c>
      <c r="D42" s="427" t="str">
        <f>IF(OR($C$6="",$J$6="",$M$6=""),"",IF(HKII!$D42="","",HKII!$D42))</f>
        <v>Linh</v>
      </c>
      <c r="E42" s="748"/>
      <c r="F42" s="94">
        <v>1</v>
      </c>
      <c r="G42" s="94">
        <v>10</v>
      </c>
      <c r="H42" s="94">
        <v>10</v>
      </c>
      <c r="I42" s="94">
        <v>9</v>
      </c>
      <c r="J42" s="94">
        <v>1</v>
      </c>
      <c r="K42" s="94"/>
      <c r="L42" s="94"/>
      <c r="M42" s="62"/>
      <c r="N42" s="94"/>
      <c r="O42" s="481">
        <f t="shared" si="0"/>
        <v>6.2</v>
      </c>
      <c r="P42" s="487" t="str">
        <f t="shared" si="1"/>
        <v>T.Bình</v>
      </c>
    </row>
    <row r="43" spans="1:16" ht="18" customHeight="1">
      <c r="A43" s="364">
        <f>IF(OR($C$6="",$J$6="",$M$6=""),"",IF($B43="","",SUBTOTAL(3,$B$11:B43)))</f>
        <v>33</v>
      </c>
      <c r="B43" s="44" t="str">
        <f>IF(OR($C$6="",$J$6="",$M$6=""),"",IF(HKII!$B43="","",HKII!$B43))</f>
        <v>13D301Đ162</v>
      </c>
      <c r="C43" s="45" t="str">
        <f>IF(OR($C$6="",$J$6="",$M$6=""),"",IF(HKII!$C43="","",HKII!$C43))</f>
        <v>Đỗ Văn</v>
      </c>
      <c r="D43" s="427" t="str">
        <f>IF(OR($C$6="",$J$6="",$M$6=""),"",IF(HKII!$D43="","",HKII!$D43))</f>
        <v>Lượng</v>
      </c>
      <c r="E43" s="748"/>
      <c r="F43" s="94">
        <v>1</v>
      </c>
      <c r="G43" s="94">
        <v>1</v>
      </c>
      <c r="H43" s="94">
        <v>10</v>
      </c>
      <c r="I43" s="94">
        <v>10</v>
      </c>
      <c r="J43" s="94">
        <v>9</v>
      </c>
      <c r="K43" s="94"/>
      <c r="L43" s="94"/>
      <c r="M43" s="62"/>
      <c r="N43" s="94"/>
      <c r="O43" s="481">
        <f t="shared" si="0"/>
        <v>6.2</v>
      </c>
      <c r="P43" s="487" t="str">
        <f t="shared" si="1"/>
        <v>T.Bình</v>
      </c>
    </row>
    <row r="44" spans="1:16" ht="18" customHeight="1">
      <c r="A44" s="364">
        <f>IF(OR($C$6="",$J$6="",$M$6=""),"",IF($B44="","",SUBTOTAL(3,$B$11:B44)))</f>
        <v>34</v>
      </c>
      <c r="B44" s="44" t="str">
        <f>IF(OR($C$6="",$J$6="",$M$6=""),"",IF(HKII!$B44="","",HKII!$B44))</f>
        <v>13D301Đ081</v>
      </c>
      <c r="C44" s="45" t="str">
        <f>IF(OR($C$6="",$J$6="",$M$6=""),"",IF(HKII!$C44="","",HKII!$C44))</f>
        <v>Mai Đình</v>
      </c>
      <c r="D44" s="427" t="str">
        <f>IF(OR($C$6="",$J$6="",$M$6=""),"",IF(HKII!$D44="","",HKII!$D44))</f>
        <v>Luyện</v>
      </c>
      <c r="E44" s="748"/>
      <c r="F44" s="94">
        <v>1</v>
      </c>
      <c r="G44" s="94">
        <v>9</v>
      </c>
      <c r="H44" s="94">
        <v>9</v>
      </c>
      <c r="I44" s="94">
        <v>1</v>
      </c>
      <c r="J44" s="94">
        <v>5</v>
      </c>
      <c r="K44" s="94"/>
      <c r="L44" s="94"/>
      <c r="M44" s="62"/>
      <c r="N44" s="94"/>
      <c r="O44" s="481">
        <f t="shared" si="0"/>
        <v>5</v>
      </c>
      <c r="P44" s="487" t="str">
        <f t="shared" si="1"/>
        <v>TB Yếu</v>
      </c>
    </row>
    <row r="45" spans="1:16" ht="18" customHeight="1">
      <c r="A45" s="364">
        <f>IF(OR($C$6="",$J$6="",$M$6=""),"",IF($B45="","",SUBTOTAL(3,$B$11:B45)))</f>
        <v>35</v>
      </c>
      <c r="B45" s="44" t="str">
        <f>IF(OR($C$6="",$J$6="",$M$6=""),"",IF(HKII!$B45="","",HKII!$B45))</f>
        <v>13D301Đ085</v>
      </c>
      <c r="C45" s="45" t="str">
        <f>IF(OR($C$6="",$J$6="",$M$6=""),"",IF(HKII!$C45="","",HKII!$C45))</f>
        <v>Võ Hoài</v>
      </c>
      <c r="D45" s="427" t="str">
        <f>IF(OR($C$6="",$J$6="",$M$6=""),"",IF(HKII!$D45="","",HKII!$D45))</f>
        <v>Nam</v>
      </c>
      <c r="E45" s="748"/>
      <c r="F45" s="94">
        <v>1</v>
      </c>
      <c r="G45" s="94">
        <v>1</v>
      </c>
      <c r="H45" s="94">
        <v>9</v>
      </c>
      <c r="I45" s="94">
        <v>9</v>
      </c>
      <c r="J45" s="94">
        <v>9</v>
      </c>
      <c r="K45" s="94"/>
      <c r="L45" s="94"/>
      <c r="M45" s="62"/>
      <c r="N45" s="94"/>
      <c r="O45" s="481">
        <f t="shared" si="0"/>
        <v>5.8</v>
      </c>
      <c r="P45" s="487" t="str">
        <f t="shared" si="1"/>
        <v>T.Bình</v>
      </c>
    </row>
    <row r="46" spans="1:16" ht="18" customHeight="1">
      <c r="A46" s="364">
        <f>IF(OR($C$6="",$J$6="",$M$6=""),"",IF($B46="","",SUBTOTAL(3,$B$11:B46)))</f>
        <v>36</v>
      </c>
      <c r="B46" s="44" t="str">
        <f>IF(OR($C$6="",$J$6="",$M$6=""),"",IF(HKII!$B46="","",HKII!$B46))</f>
        <v>13D301Đ089</v>
      </c>
      <c r="C46" s="45" t="str">
        <f>IF(OR($C$6="",$J$6="",$M$6=""),"",IF(HKII!$C46="","",HKII!$C46))</f>
        <v>Nguyễn Hữu</v>
      </c>
      <c r="D46" s="427" t="str">
        <f>IF(OR($C$6="",$J$6="",$M$6=""),"",IF(HKII!$D46="","",HKII!$D46))</f>
        <v>Nghĩa</v>
      </c>
      <c r="E46" s="748"/>
      <c r="F46" s="94">
        <v>1</v>
      </c>
      <c r="G46" s="94">
        <v>9</v>
      </c>
      <c r="H46" s="94">
        <v>9</v>
      </c>
      <c r="I46" s="94">
        <v>9</v>
      </c>
      <c r="J46" s="94">
        <v>1</v>
      </c>
      <c r="K46" s="94"/>
      <c r="L46" s="94"/>
      <c r="M46" s="62"/>
      <c r="N46" s="94"/>
      <c r="O46" s="481">
        <f t="shared" si="0"/>
        <v>5.8</v>
      </c>
      <c r="P46" s="487" t="str">
        <f t="shared" si="1"/>
        <v>T.Bình</v>
      </c>
    </row>
    <row r="47" spans="1:16" ht="18" customHeight="1">
      <c r="A47" s="364">
        <f>IF(OR($C$6="",$J$6="",$M$6=""),"",IF($B47="","",SUBTOTAL(3,$B$11:B47)))</f>
        <v>37</v>
      </c>
      <c r="B47" s="44" t="str">
        <f>IF(OR($C$6="",$J$6="",$M$6=""),"",IF(HKII!$B47="","",HKII!$B47))</f>
        <v>13D301Đ097</v>
      </c>
      <c r="C47" s="45" t="str">
        <f>IF(OR($C$6="",$J$6="",$M$6=""),"",IF(HKII!$C47="","",HKII!$C47))</f>
        <v>Nguyễn Thành</v>
      </c>
      <c r="D47" s="427" t="str">
        <f>IF(OR($C$6="",$J$6="",$M$6=""),"",IF(HKII!$D47="","",HKII!$D47))</f>
        <v>Phát</v>
      </c>
      <c r="E47" s="748"/>
      <c r="F47" s="94">
        <v>9</v>
      </c>
      <c r="G47" s="94">
        <v>9</v>
      </c>
      <c r="H47" s="94">
        <v>10</v>
      </c>
      <c r="I47" s="94">
        <v>10</v>
      </c>
      <c r="J47" s="94">
        <v>10</v>
      </c>
      <c r="K47" s="94"/>
      <c r="L47" s="94"/>
      <c r="M47" s="62"/>
      <c r="N47" s="94"/>
      <c r="O47" s="481">
        <f t="shared" si="0"/>
        <v>9.6</v>
      </c>
      <c r="P47" s="487" t="str">
        <f t="shared" si="1"/>
        <v>Giỏi</v>
      </c>
    </row>
    <row r="48" spans="1:16" ht="18" customHeight="1">
      <c r="A48" s="364">
        <f>IF(OR($C$6="",$J$6="",$M$6=""),"",IF($B48="","",SUBTOTAL(3,$B$11:B48)))</f>
        <v>38</v>
      </c>
      <c r="B48" s="44" t="str">
        <f>IF(OR($C$6="",$J$6="",$M$6=""),"",IF(HKII!$B48="","",HKII!$B48))</f>
        <v>13D301Đ101</v>
      </c>
      <c r="C48" s="45" t="str">
        <f>IF(OR($C$6="",$J$6="",$M$6=""),"",IF(HKII!$C48="","",HKII!$C48))</f>
        <v>Huỳnh Thanh</v>
      </c>
      <c r="D48" s="427" t="str">
        <f>IF(OR($C$6="",$J$6="",$M$6=""),"",IF(HKII!$D48="","",HKII!$D48))</f>
        <v>Phú</v>
      </c>
      <c r="E48" s="748"/>
      <c r="F48" s="94">
        <v>0</v>
      </c>
      <c r="G48" s="94">
        <v>0</v>
      </c>
      <c r="H48" s="94">
        <v>0</v>
      </c>
      <c r="I48" s="94">
        <v>0</v>
      </c>
      <c r="J48" s="94">
        <v>0</v>
      </c>
      <c r="K48" s="94"/>
      <c r="L48" s="94"/>
      <c r="M48" s="62"/>
      <c r="N48" s="94"/>
      <c r="O48" s="481">
        <f t="shared" si="0"/>
        <v>0</v>
      </c>
      <c r="P48" s="487" t="str">
        <f t="shared" si="1"/>
        <v>Kém</v>
      </c>
    </row>
    <row r="49" spans="1:16" ht="18" customHeight="1">
      <c r="A49" s="364">
        <f>IF(OR($C$6="",$J$6="",$M$6=""),"",IF($B49="","",SUBTOTAL(3,$B$11:B49)))</f>
        <v>39</v>
      </c>
      <c r="B49" s="44" t="str">
        <f>IF(OR($C$6="",$J$6="",$M$6=""),"",IF(HKII!$B49="","",HKII!$B49))</f>
        <v>13D301Đ117</v>
      </c>
      <c r="C49" s="45" t="str">
        <f>IF(OR($C$6="",$J$6="",$M$6=""),"",IF(HKII!$C49="","",HKII!$C49))</f>
        <v>Trịnh Ngọc</v>
      </c>
      <c r="D49" s="427" t="str">
        <f>IF(OR($C$6="",$J$6="",$M$6=""),"",IF(HKII!$D49="","",HKII!$D49))</f>
        <v>Sơn</v>
      </c>
      <c r="E49" s="748"/>
      <c r="F49" s="94">
        <v>1</v>
      </c>
      <c r="G49" s="94">
        <v>1</v>
      </c>
      <c r="H49" s="94">
        <v>1</v>
      </c>
      <c r="I49" s="94">
        <v>0</v>
      </c>
      <c r="J49" s="94">
        <v>9</v>
      </c>
      <c r="K49" s="94"/>
      <c r="L49" s="94"/>
      <c r="M49" s="62"/>
      <c r="N49" s="94"/>
      <c r="O49" s="481">
        <f t="shared" si="0"/>
        <v>2.4</v>
      </c>
      <c r="P49" s="487" t="str">
        <f t="shared" si="1"/>
        <v>Kém</v>
      </c>
    </row>
    <row r="50" spans="1:16" ht="18" customHeight="1">
      <c r="A50" s="364">
        <f>IF(OR($C$6="",$J$6="",$M$6=""),"",IF($B50="","",SUBTOTAL(3,$B$11:B50)))</f>
        <v>40</v>
      </c>
      <c r="B50" s="44" t="str">
        <f>IF(OR($C$6="",$J$6="",$M$6=""),"",IF(HKII!$B50="","",HKII!$B50))</f>
        <v>13D301Đ121</v>
      </c>
      <c r="C50" s="45" t="str">
        <f>IF(OR($C$6="",$J$6="",$M$6=""),"",IF(HKII!$C50="","",HKII!$C50))</f>
        <v>Lê Minh</v>
      </c>
      <c r="D50" s="427" t="str">
        <f>IF(OR($C$6="",$J$6="",$M$6=""),"",IF(HKII!$D50="","",HKII!$D50))</f>
        <v>Tâm</v>
      </c>
      <c r="E50" s="748"/>
      <c r="F50" s="94">
        <v>1</v>
      </c>
      <c r="G50" s="94">
        <v>1</v>
      </c>
      <c r="H50" s="94">
        <v>2</v>
      </c>
      <c r="I50" s="94">
        <v>1</v>
      </c>
      <c r="J50" s="94">
        <v>9</v>
      </c>
      <c r="K50" s="94"/>
      <c r="L50" s="94"/>
      <c r="M50" s="62"/>
      <c r="N50" s="94"/>
      <c r="O50" s="481">
        <f t="shared" si="0"/>
        <v>2.8</v>
      </c>
      <c r="P50" s="487" t="str">
        <f t="shared" si="1"/>
        <v>Kém</v>
      </c>
    </row>
    <row r="51" spans="1:16" ht="18" customHeight="1">
      <c r="A51" s="364">
        <f>IF(OR($C$6="",$J$6="",$M$6=""),"",IF($B51="","",SUBTOTAL(3,$B$11:B51)))</f>
        <v>41</v>
      </c>
      <c r="B51" s="44" t="str">
        <f>IF(OR($C$6="",$J$6="",$M$6=""),"",IF(HKII!$B51="","",HKII!$B51))</f>
        <v>13D301Đ124</v>
      </c>
      <c r="C51" s="45" t="str">
        <f>IF(OR($C$6="",$J$6="",$M$6=""),"",IF(HKII!$C51="","",HKII!$C51))</f>
        <v>Cao Nguyễn Nhật</v>
      </c>
      <c r="D51" s="427" t="str">
        <f>IF(OR($C$6="",$J$6="",$M$6=""),"",IF(HKII!$D51="","",HKII!$D51))</f>
        <v>Tân</v>
      </c>
      <c r="E51" s="748"/>
      <c r="F51" s="94">
        <v>1</v>
      </c>
      <c r="G51" s="94">
        <v>9</v>
      </c>
      <c r="H51" s="94">
        <v>10</v>
      </c>
      <c r="I51" s="94">
        <v>9</v>
      </c>
      <c r="J51" s="94">
        <v>1</v>
      </c>
      <c r="K51" s="94"/>
      <c r="L51" s="94"/>
      <c r="M51" s="62"/>
      <c r="N51" s="94"/>
      <c r="O51" s="481">
        <f t="shared" si="0"/>
        <v>6</v>
      </c>
      <c r="P51" s="487" t="str">
        <f t="shared" si="1"/>
        <v>T.Bình</v>
      </c>
    </row>
    <row r="52" spans="1:16" ht="18" customHeight="1">
      <c r="A52" s="364">
        <f>IF(OR($C$6="",$J$6="",$M$6=""),"",IF($B52="","",SUBTOTAL(3,$B$11:B52)))</f>
        <v>42</v>
      </c>
      <c r="B52" s="44" t="str">
        <f>IF(OR($C$6="",$J$6="",$M$6=""),"",IF(HKII!$B52="","",HKII!$B52))</f>
        <v>13D301Đ130</v>
      </c>
      <c r="C52" s="45" t="str">
        <f>IF(OR($C$6="",$J$6="",$M$6=""),"",IF(HKII!$C52="","",HKII!$C52))</f>
        <v>Nguyễn Việt</v>
      </c>
      <c r="D52" s="427" t="str">
        <f>IF(OR($C$6="",$J$6="",$M$6=""),"",IF(HKII!$D52="","",HKII!$D52))</f>
        <v>Thắng</v>
      </c>
      <c r="E52" s="748"/>
      <c r="F52" s="94">
        <v>1</v>
      </c>
      <c r="G52" s="94">
        <v>1</v>
      </c>
      <c r="H52" s="94">
        <v>9</v>
      </c>
      <c r="I52" s="94">
        <v>5</v>
      </c>
      <c r="J52" s="94">
        <v>9</v>
      </c>
      <c r="K52" s="94"/>
      <c r="L52" s="94"/>
      <c r="M52" s="62"/>
      <c r="N52" s="94"/>
      <c r="O52" s="481">
        <f t="shared" si="0"/>
        <v>5</v>
      </c>
      <c r="P52" s="487" t="str">
        <f t="shared" si="1"/>
        <v>TB Yếu</v>
      </c>
    </row>
    <row r="53" spans="1:16" ht="18" customHeight="1">
      <c r="A53" s="364">
        <f>IF(OR($C$6="",$J$6="",$M$6=""),"",IF($B53="","",SUBTOTAL(3,$B$11:B53)))</f>
        <v>43</v>
      </c>
      <c r="B53" s="44" t="str">
        <f>IF(OR($C$6="",$J$6="",$M$6=""),"",IF(HKII!$B53="","",HKII!$B53))</f>
        <v>13D301Đ133</v>
      </c>
      <c r="C53" s="45" t="str">
        <f>IF(OR($C$6="",$J$6="",$M$6=""),"",IF(HKII!$C53="","",HKII!$C53))</f>
        <v>Nguyễn Khắc</v>
      </c>
      <c r="D53" s="427" t="str">
        <f>IF(OR($C$6="",$J$6="",$M$6=""),"",IF(HKII!$D53="","",HKII!$D53))</f>
        <v>Thành</v>
      </c>
      <c r="E53" s="748"/>
      <c r="F53" s="94">
        <v>1</v>
      </c>
      <c r="G53" s="94">
        <v>1</v>
      </c>
      <c r="H53" s="94">
        <v>9</v>
      </c>
      <c r="I53" s="94">
        <v>10</v>
      </c>
      <c r="J53" s="94">
        <v>9</v>
      </c>
      <c r="K53" s="94"/>
      <c r="L53" s="94"/>
      <c r="M53" s="62"/>
      <c r="N53" s="94"/>
      <c r="O53" s="481">
        <f t="shared" si="0"/>
        <v>6</v>
      </c>
      <c r="P53" s="487" t="str">
        <f t="shared" si="1"/>
        <v>T.Bình</v>
      </c>
    </row>
    <row r="54" spans="1:16" ht="18" customHeight="1">
      <c r="A54" s="364">
        <f>IF(OR($C$6="",$J$6="",$M$6=""),"",IF($B54="","",SUBTOTAL(3,$B$11:B54)))</f>
        <v>44</v>
      </c>
      <c r="B54" s="44" t="str">
        <f>IF(OR($C$6="",$J$6="",$M$6=""),"",IF(HKII!$B54="","",HKII!$B54))</f>
        <v>13D301Đ136</v>
      </c>
      <c r="C54" s="45" t="str">
        <f>IF(OR($C$6="",$J$6="",$M$6=""),"",IF(HKII!$C54="","",HKII!$C54))</f>
        <v>Trần Minh</v>
      </c>
      <c r="D54" s="427" t="str">
        <f>IF(OR($C$6="",$J$6="",$M$6=""),"",IF(HKII!$D54="","",HKII!$D54))</f>
        <v>Thanh</v>
      </c>
      <c r="E54" s="748"/>
      <c r="F54" s="94">
        <v>10</v>
      </c>
      <c r="G54" s="94">
        <v>10</v>
      </c>
      <c r="H54" s="94">
        <v>10</v>
      </c>
      <c r="I54" s="94">
        <v>10</v>
      </c>
      <c r="J54" s="94">
        <v>10</v>
      </c>
      <c r="K54" s="94"/>
      <c r="L54" s="94"/>
      <c r="M54" s="62"/>
      <c r="N54" s="94"/>
      <c r="O54" s="481">
        <f t="shared" si="0"/>
        <v>10</v>
      </c>
      <c r="P54" s="487" t="str">
        <f t="shared" si="1"/>
        <v>Giỏi</v>
      </c>
    </row>
    <row r="55" spans="1:16" ht="18" customHeight="1">
      <c r="A55" s="364">
        <f>IF(OR($C$6="",$J$6="",$M$6=""),"",IF($B55="","",SUBTOTAL(3,$B$11:B55)))</f>
        <v>45</v>
      </c>
      <c r="B55" s="44" t="str">
        <f>IF(OR($C$6="",$J$6="",$M$6=""),"",IF(HKII!$B55="","",HKII!$B55))</f>
        <v>13D301Đ169</v>
      </c>
      <c r="C55" s="45" t="str">
        <f>IF(OR($C$6="",$J$6="",$M$6=""),"",IF(HKII!$C55="","",HKII!$C55))</f>
        <v>Nguyễn Thanh</v>
      </c>
      <c r="D55" s="427" t="str">
        <f>IF(OR($C$6="",$J$6="",$M$6=""),"",IF(HKII!$D55="","",HKII!$D55))</f>
        <v>Thảo</v>
      </c>
      <c r="E55" s="748"/>
      <c r="F55" s="94">
        <v>1</v>
      </c>
      <c r="G55" s="94">
        <v>1</v>
      </c>
      <c r="H55" s="94">
        <v>9</v>
      </c>
      <c r="I55" s="94">
        <v>5</v>
      </c>
      <c r="J55" s="94">
        <v>9</v>
      </c>
      <c r="K55" s="94"/>
      <c r="L55" s="94"/>
      <c r="M55" s="62"/>
      <c r="N55" s="94"/>
      <c r="O55" s="481">
        <f t="shared" si="0"/>
        <v>5</v>
      </c>
      <c r="P55" s="487" t="str">
        <f t="shared" si="1"/>
        <v>TB Yếu</v>
      </c>
    </row>
    <row r="56" spans="1:16" ht="18" customHeight="1">
      <c r="A56" s="364">
        <f>IF(OR($C$6="",$J$6="",$M$6=""),"",IF($B56="","",SUBTOTAL(3,$B$11:B56)))</f>
        <v>46</v>
      </c>
      <c r="B56" s="44" t="str">
        <f>IF(OR($C$6="",$J$6="",$M$6=""),"",IF(HKII!$B56="","",HKII!$B56))</f>
        <v>13D301Đ154</v>
      </c>
      <c r="C56" s="45" t="str">
        <f>IF(OR($C$6="",$J$6="",$M$6=""),"",IF(HKII!$C56="","",HKII!$C56))</f>
        <v>Võ Đức</v>
      </c>
      <c r="D56" s="427" t="str">
        <f>IF(OR($C$6="",$J$6="",$M$6=""),"",IF(HKII!$D56="","",HKII!$D56))</f>
        <v>Trí</v>
      </c>
      <c r="E56" s="748"/>
      <c r="F56" s="94">
        <v>1</v>
      </c>
      <c r="G56" s="94">
        <v>1</v>
      </c>
      <c r="H56" s="94">
        <v>10</v>
      </c>
      <c r="I56" s="94">
        <v>4</v>
      </c>
      <c r="J56" s="94">
        <v>9</v>
      </c>
      <c r="K56" s="94"/>
      <c r="L56" s="94"/>
      <c r="M56" s="94"/>
      <c r="N56" s="94"/>
      <c r="O56" s="481">
        <f t="shared" si="0"/>
        <v>5</v>
      </c>
      <c r="P56" s="487" t="str">
        <f t="shared" si="1"/>
        <v>TB Yếu</v>
      </c>
    </row>
    <row r="57" spans="1:16" s="423" customFormat="1" ht="18" customHeight="1">
      <c r="A57" s="364">
        <f>IF(OR($C$6="",$J$6="",$M$6=""),"",IF($B57="","",SUBTOTAL(3,$B$11:B57)))</f>
        <v>47</v>
      </c>
      <c r="B57" s="44" t="str">
        <f>IF(OR($C$6="",$J$6="",$M$6=""),"",IF(HKII!$B57="","",HKII!$B57))</f>
        <v>13D301Đ160</v>
      </c>
      <c r="C57" s="45" t="str">
        <f>IF(OR($C$6="",$J$6="",$M$6=""),"",IF(HKII!$C57="","",HKII!$C57))</f>
        <v>Nguyễn Bá</v>
      </c>
      <c r="D57" s="427" t="str">
        <f>IF(OR($C$6="",$J$6="",$M$6=""),"",IF(HKII!$D57="","",HKII!$D57))</f>
        <v>Trung</v>
      </c>
      <c r="E57" s="748"/>
      <c r="F57" s="94">
        <v>10</v>
      </c>
      <c r="G57" s="94">
        <v>1</v>
      </c>
      <c r="H57" s="94">
        <v>9</v>
      </c>
      <c r="I57" s="94">
        <v>9</v>
      </c>
      <c r="J57" s="94">
        <v>9</v>
      </c>
      <c r="K57" s="94"/>
      <c r="L57" s="94"/>
      <c r="M57" s="94"/>
      <c r="N57" s="94"/>
      <c r="O57" s="481">
        <f t="shared" si="0"/>
        <v>7.6</v>
      </c>
      <c r="P57" s="487" t="str">
        <f t="shared" si="1"/>
        <v>Khá</v>
      </c>
    </row>
    <row r="58" spans="1:16" s="423" customFormat="1" ht="18" customHeight="1">
      <c r="A58" s="364">
        <f>IF(OR($C$6="",$J$6="",$M$6=""),"",IF($B58="","",SUBTOTAL(3,$B$11:B58)))</f>
        <v>48</v>
      </c>
      <c r="B58" s="44" t="str">
        <f>IF(OR($C$6="",$J$6="",$M$6=""),"",IF(HKII!$B58="","",HKII!$B58))</f>
        <v>13D301Đ163</v>
      </c>
      <c r="C58" s="45" t="str">
        <f>IF(OR($C$6="",$J$6="",$M$6=""),"",IF(HKII!$C58="","",HKII!$C58))</f>
        <v>Mai Ngọc</v>
      </c>
      <c r="D58" s="427" t="str">
        <f>IF(OR($C$6="",$J$6="",$M$6=""),"",IF(HKII!$D58="","",HKII!$D58))</f>
        <v>Trước</v>
      </c>
      <c r="E58" s="748"/>
      <c r="F58" s="94">
        <v>1</v>
      </c>
      <c r="G58" s="94">
        <v>9</v>
      </c>
      <c r="H58" s="94">
        <v>9</v>
      </c>
      <c r="I58" s="94">
        <v>9</v>
      </c>
      <c r="J58" s="94">
        <v>9</v>
      </c>
      <c r="K58" s="94"/>
      <c r="L58" s="94"/>
      <c r="M58" s="94"/>
      <c r="N58" s="94"/>
      <c r="O58" s="481">
        <f t="shared" si="0"/>
        <v>7.4</v>
      </c>
      <c r="P58" s="487" t="str">
        <f t="shared" si="1"/>
        <v>Khá</v>
      </c>
    </row>
    <row r="59" spans="1:16" ht="18" customHeight="1">
      <c r="A59" s="364">
        <f>IF(OR($C$6="",$J$6="",$M$6=""),"",IF($B59="","",SUBTOTAL(3,$B$11:B59)))</f>
        <v>49</v>
      </c>
      <c r="B59" s="44" t="str">
        <f>IF(OR($C$6="",$J$6="",$M$6=""),"",IF(HKII!$B59="","",HKII!$B59))</f>
        <v>13D301Đ166</v>
      </c>
      <c r="C59" s="45" t="str">
        <f>IF(OR($C$6="",$J$6="",$M$6=""),"",IF(HKII!$C59="","",HKII!$C59))</f>
        <v>Nguyễn Văn</v>
      </c>
      <c r="D59" s="427" t="str">
        <f>IF(OR($C$6="",$J$6="",$M$6=""),"",IF(HKII!$D59="","",HKII!$D59))</f>
        <v>Tư</v>
      </c>
      <c r="E59" s="748"/>
      <c r="F59" s="94">
        <v>9</v>
      </c>
      <c r="G59" s="94">
        <v>9</v>
      </c>
      <c r="H59" s="94">
        <v>0</v>
      </c>
      <c r="I59" s="94">
        <v>0</v>
      </c>
      <c r="J59" s="94">
        <v>7</v>
      </c>
      <c r="K59" s="94"/>
      <c r="L59" s="94"/>
      <c r="M59" s="94"/>
      <c r="N59" s="94"/>
      <c r="O59" s="481">
        <f t="shared" si="0"/>
        <v>5</v>
      </c>
      <c r="P59" s="487" t="str">
        <f t="shared" si="1"/>
        <v>TB Yếu</v>
      </c>
    </row>
    <row r="60" spans="1:16" ht="18" customHeight="1">
      <c r="A60" s="364">
        <f>IF(OR($C$6="",$J$6="",$M$6=""),"",IF($B60="","",SUBTOTAL(3,$B$11:B60)))</f>
        <v>50</v>
      </c>
      <c r="B60" s="44" t="str">
        <f>IF(OR($C$6="",$J$6="",$M$6=""),"",IF(HKII!$B60="","",HKII!$B60))</f>
        <v>13D301Đ178</v>
      </c>
      <c r="C60" s="45" t="str">
        <f>IF(OR($C$6="",$J$6="",$M$6=""),"",IF(HKII!$C60="","",HKII!$C60))</f>
        <v>Lê Văn</v>
      </c>
      <c r="D60" s="427" t="str">
        <f>IF(OR($C$6="",$J$6="",$M$6=""),"",IF(HKII!$D60="","",HKII!$D60))</f>
        <v>Vũ</v>
      </c>
      <c r="E60" s="748"/>
      <c r="F60" s="94">
        <v>1</v>
      </c>
      <c r="G60" s="94">
        <v>1</v>
      </c>
      <c r="H60" s="94">
        <v>2</v>
      </c>
      <c r="I60" s="94">
        <v>1</v>
      </c>
      <c r="J60" s="94">
        <v>1</v>
      </c>
      <c r="K60" s="94"/>
      <c r="L60" s="94"/>
      <c r="M60" s="94"/>
      <c r="N60" s="94"/>
      <c r="O60" s="481">
        <f t="shared" si="0"/>
        <v>1.2</v>
      </c>
      <c r="P60" s="487" t="str">
        <f t="shared" si="1"/>
        <v>Kém</v>
      </c>
    </row>
    <row r="61" spans="1:16" ht="18" customHeight="1">
      <c r="A61" s="364" t="str">
        <f>IF(OR($C$6="",$J$6="",$M$6=""),"",IF($B61="","",SUBTOTAL(3,$B$11:B61)))</f>
        <v/>
      </c>
      <c r="B61" s="44" t="str">
        <f>IF(OR($C$6="",$J$6="",$M$6=""),"",IF(HKII!$B61="","",HKII!$B61))</f>
        <v/>
      </c>
      <c r="C61" s="45" t="str">
        <f>IF(OR($C$6="",$J$6="",$M$6=""),"",IF(HKII!$C61="","",HKII!$C61))</f>
        <v/>
      </c>
      <c r="D61" s="427" t="str">
        <f>IF(OR($C$6="",$J$6="",$M$6=""),"",IF(HKII!$D61="","",HKII!$D61))</f>
        <v/>
      </c>
      <c r="E61" s="66"/>
      <c r="F61" s="491"/>
      <c r="G61" s="418"/>
      <c r="H61" s="418"/>
      <c r="I61" s="494"/>
      <c r="J61" s="494"/>
      <c r="K61" s="494"/>
      <c r="L61" s="67"/>
      <c r="M61" s="67"/>
      <c r="N61" s="67"/>
      <c r="O61" s="481" t="str">
        <f t="shared" si="0"/>
        <v/>
      </c>
      <c r="P61" s="487" t="str">
        <f t="shared" si="1"/>
        <v/>
      </c>
    </row>
    <row r="62" spans="1:16" ht="18" customHeight="1">
      <c r="A62" s="364" t="str">
        <f>IF(OR($C$6="",$J$6="",$M$6=""),"",IF($B62="","",SUBTOTAL(3,$B$11:B62)))</f>
        <v/>
      </c>
      <c r="B62" s="44" t="str">
        <f>IF(OR($C$6="",$J$6="",$M$6=""),"",IF(HKII!$B62="","",HKII!$B62))</f>
        <v/>
      </c>
      <c r="C62" s="45" t="str">
        <f>IF(OR($C$6="",$J$6="",$M$6=""),"",IF(HKII!$C62="","",HKII!$C62))</f>
        <v/>
      </c>
      <c r="D62" s="427" t="str">
        <f>IF(OR($C$6="",$J$6="",$M$6=""),"",IF(HKII!$D62="","",HKII!$D62))</f>
        <v/>
      </c>
      <c r="E62" s="66"/>
      <c r="F62" s="491"/>
      <c r="G62" s="418"/>
      <c r="H62" s="418"/>
      <c r="I62" s="494"/>
      <c r="J62" s="494"/>
      <c r="K62" s="494"/>
      <c r="L62" s="67"/>
      <c r="M62" s="67"/>
      <c r="N62" s="67"/>
      <c r="O62" s="481" t="str">
        <f t="shared" si="0"/>
        <v/>
      </c>
      <c r="P62" s="487" t="str">
        <f t="shared" si="1"/>
        <v/>
      </c>
    </row>
    <row r="63" spans="1:16" ht="18" customHeight="1">
      <c r="A63" s="364" t="str">
        <f>IF(OR($C$6="",$J$6="",$M$6=""),"",IF($B63="","",SUBTOTAL(3,$B$11:B63)))</f>
        <v/>
      </c>
      <c r="B63" s="44" t="str">
        <f>IF(OR($C$6="",$J$6="",$M$6=""),"",IF(HKII!$B63="","",HKII!$B63))</f>
        <v/>
      </c>
      <c r="C63" s="45" t="str">
        <f>IF(OR($C$6="",$J$6="",$M$6=""),"",IF(HKII!$C63="","",HKII!$C63))</f>
        <v/>
      </c>
      <c r="D63" s="427" t="str">
        <f>IF(OR($C$6="",$J$6="",$M$6=""),"",IF(HKII!$D63="","",HKII!$D63))</f>
        <v/>
      </c>
      <c r="E63" s="66"/>
      <c r="F63" s="491"/>
      <c r="G63" s="418"/>
      <c r="H63" s="418"/>
      <c r="I63" s="67"/>
      <c r="J63" s="67"/>
      <c r="K63" s="67"/>
      <c r="L63" s="67"/>
      <c r="M63" s="67"/>
      <c r="N63" s="67"/>
      <c r="O63" s="481" t="str">
        <f t="shared" si="0"/>
        <v/>
      </c>
      <c r="P63" s="487" t="str">
        <f t="shared" si="1"/>
        <v/>
      </c>
    </row>
    <row r="64" spans="1:16" ht="18" customHeight="1">
      <c r="A64" s="364" t="str">
        <f>IF(OR($C$6="",$J$6="",$M$6=""),"",IF($B64="","",SUBTOTAL(3,$B$11:B64)))</f>
        <v/>
      </c>
      <c r="B64" s="44" t="str">
        <f>IF(OR($C$6="",$J$6="",$M$6=""),"",IF(HKII!$B64="","",HKII!$B64))</f>
        <v/>
      </c>
      <c r="C64" s="45" t="str">
        <f>IF(OR($C$6="",$J$6="",$M$6=""),"",IF(HKII!$C64="","",HKII!$C64))</f>
        <v/>
      </c>
      <c r="D64" s="427" t="str">
        <f>IF(OR($C$6="",$J$6="",$M$6=""),"",IF(HKII!$D64="","",HKII!$D64))</f>
        <v/>
      </c>
      <c r="E64" s="66"/>
      <c r="F64" s="491"/>
      <c r="G64" s="418"/>
      <c r="H64" s="418"/>
      <c r="I64" s="67"/>
      <c r="J64" s="67"/>
      <c r="K64" s="66"/>
      <c r="L64" s="67"/>
      <c r="M64" s="67"/>
      <c r="N64" s="67"/>
      <c r="O64" s="481" t="str">
        <f t="shared" si="0"/>
        <v/>
      </c>
      <c r="P64" s="487" t="str">
        <f t="shared" si="1"/>
        <v/>
      </c>
    </row>
    <row r="65" spans="1:16" ht="18" customHeight="1">
      <c r="A65" s="364" t="str">
        <f>IF(OR($C$6="",$J$6="",$M$6=""),"",IF($B65="","",SUBTOTAL(3,$B$11:B65)))</f>
        <v/>
      </c>
      <c r="B65" s="44" t="str">
        <f>IF(OR($C$6="",$J$6="",$M$6=""),"",IF(HKII!$B65="","",HKII!$B65))</f>
        <v/>
      </c>
      <c r="C65" s="45" t="str">
        <f>IF(OR($C$6="",$J$6="",$M$6=""),"",IF(HKII!$C65="","",HKII!$C65))</f>
        <v/>
      </c>
      <c r="D65" s="427" t="str">
        <f>IF(OR($C$6="",$J$6="",$M$6=""),"",IF(HKII!$D65="","",HKII!$D65))</f>
        <v/>
      </c>
      <c r="E65" s="66"/>
      <c r="F65" s="491"/>
      <c r="G65" s="418"/>
      <c r="H65" s="418"/>
      <c r="I65" s="67"/>
      <c r="J65" s="67"/>
      <c r="K65" s="66"/>
      <c r="L65" s="67"/>
      <c r="M65" s="67"/>
      <c r="N65" s="67"/>
      <c r="O65" s="481" t="str">
        <f t="shared" si="0"/>
        <v/>
      </c>
      <c r="P65" s="487" t="str">
        <f t="shared" si="1"/>
        <v/>
      </c>
    </row>
    <row r="66" spans="1:16" ht="18" customHeight="1">
      <c r="A66" s="364" t="str">
        <f>IF(OR($C$6="",$J$6="",$M$6=""),"",IF($B66="","",SUBTOTAL(3,$B$11:B66)))</f>
        <v/>
      </c>
      <c r="B66" s="44" t="str">
        <f>IF(OR($C$6="",$J$6="",$M$6=""),"",IF(HKII!$B66="","",HKII!$B66))</f>
        <v/>
      </c>
      <c r="C66" s="45" t="str">
        <f>IF(OR($C$6="",$J$6="",$M$6=""),"",IF(HKII!$C66="","",HKII!$C66))</f>
        <v/>
      </c>
      <c r="D66" s="427" t="str">
        <f>IF(OR($C$6="",$J$6="",$M$6=""),"",IF(HKII!$D66="","",HKII!$D66))</f>
        <v/>
      </c>
      <c r="E66" s="66"/>
      <c r="F66" s="495"/>
      <c r="G66" s="495"/>
      <c r="H66" s="495"/>
      <c r="I66" s="67"/>
      <c r="J66" s="67"/>
      <c r="K66" s="66"/>
      <c r="L66" s="67"/>
      <c r="M66" s="67"/>
      <c r="N66" s="67"/>
      <c r="O66" s="481" t="str">
        <f t="shared" si="0"/>
        <v/>
      </c>
      <c r="P66" s="487" t="str">
        <f t="shared" si="1"/>
        <v/>
      </c>
    </row>
    <row r="67" spans="1:16" ht="18" customHeight="1">
      <c r="A67" s="364" t="str">
        <f>IF(OR($C$6="",$J$6="",$M$6=""),"",IF($B67="","",SUBTOTAL(3,$B$11:B67)))</f>
        <v/>
      </c>
      <c r="B67" s="44" t="str">
        <f>IF(OR($C$6="",$J$6="",$M$6=""),"",IF(HKII!$B67="","",HKII!$B67))</f>
        <v/>
      </c>
      <c r="C67" s="45" t="str">
        <f>IF(OR($C$6="",$J$6="",$M$6=""),"",IF(HKII!$C67="","",HKII!$C67))</f>
        <v/>
      </c>
      <c r="D67" s="427" t="str">
        <f>IF(OR($C$6="",$J$6="",$M$6=""),"",IF(HKII!$D67="","",HKII!$D67))</f>
        <v/>
      </c>
      <c r="E67" s="66"/>
      <c r="F67" s="495"/>
      <c r="G67" s="495"/>
      <c r="H67" s="495"/>
      <c r="I67" s="67"/>
      <c r="J67" s="67"/>
      <c r="K67" s="66"/>
      <c r="L67" s="67"/>
      <c r="M67" s="67"/>
      <c r="N67" s="67"/>
      <c r="O67" s="481" t="str">
        <f t="shared" si="0"/>
        <v/>
      </c>
      <c r="P67" s="487" t="str">
        <f t="shared" si="1"/>
        <v/>
      </c>
    </row>
    <row r="68" spans="1:16" ht="18" customHeight="1">
      <c r="A68" s="364" t="str">
        <f>IF(OR($C$6="",$J$6="",$M$6=""),"",IF($B68="","",SUBTOTAL(3,$B$11:B68)))</f>
        <v/>
      </c>
      <c r="B68" s="44" t="str">
        <f>IF(OR($C$6="",$J$6="",$M$6=""),"",IF(HKII!$B68="","",HKII!$B68))</f>
        <v/>
      </c>
      <c r="C68" s="45" t="str">
        <f>IF(OR($C$6="",$J$6="",$M$6=""),"",IF(HKII!$C68="","",HKII!$C68))</f>
        <v/>
      </c>
      <c r="D68" s="427" t="str">
        <f>IF(OR($C$6="",$J$6="",$M$6=""),"",IF(HKII!$D68="","",HKII!$D68))</f>
        <v/>
      </c>
      <c r="E68" s="66"/>
      <c r="F68" s="66"/>
      <c r="G68" s="67"/>
      <c r="H68" s="67"/>
      <c r="I68" s="67"/>
      <c r="J68" s="67"/>
      <c r="K68" s="66"/>
      <c r="L68" s="67"/>
      <c r="M68" s="67"/>
      <c r="N68" s="67"/>
      <c r="O68" s="481" t="str">
        <f t="shared" si="0"/>
        <v/>
      </c>
      <c r="P68" s="487" t="str">
        <f t="shared" si="1"/>
        <v/>
      </c>
    </row>
    <row r="69" spans="1:16" ht="18" customHeight="1">
      <c r="A69" s="364" t="str">
        <f>IF(OR($C$6="",$J$6="",$M$6=""),"",IF($B69="","",SUBTOTAL(3,$B$11:B69)))</f>
        <v/>
      </c>
      <c r="B69" s="44" t="str">
        <f>IF(OR($C$6="",$J$6="",$M$6=""),"",IF(HKII!$B69="","",HKII!$B69))</f>
        <v/>
      </c>
      <c r="C69" s="45" t="str">
        <f>IF(OR($C$6="",$J$6="",$M$6=""),"",IF(HKII!$C69="","",HKII!$C69))</f>
        <v/>
      </c>
      <c r="D69" s="427" t="str">
        <f>IF(OR($C$6="",$J$6="",$M$6=""),"",IF(HKII!$D69="","",HKII!$D69))</f>
        <v/>
      </c>
      <c r="E69" s="66"/>
      <c r="F69" s="66"/>
      <c r="G69" s="67"/>
      <c r="H69" s="67"/>
      <c r="I69" s="67"/>
      <c r="J69" s="67"/>
      <c r="K69" s="66"/>
      <c r="L69" s="67"/>
      <c r="M69" s="67"/>
      <c r="N69" s="67"/>
      <c r="O69" s="481" t="str">
        <f t="shared" si="0"/>
        <v/>
      </c>
      <c r="P69" s="487" t="str">
        <f t="shared" si="1"/>
        <v/>
      </c>
    </row>
    <row r="70" spans="1:16" ht="18" customHeight="1">
      <c r="A70" s="364" t="str">
        <f>IF(OR($C$6="",$J$6="",$M$6=""),"",IF($B70="","",SUBTOTAL(3,$B$11:B70)))</f>
        <v/>
      </c>
      <c r="B70" s="44" t="str">
        <f>IF(OR($C$6="",$J$6="",$M$6=""),"",IF(HKII!$B70="","",HKII!$B70))</f>
        <v/>
      </c>
      <c r="C70" s="45" t="str">
        <f>IF(OR($C$6="",$J$6="",$M$6=""),"",IF(HKII!$C70="","",HKII!$C70))</f>
        <v/>
      </c>
      <c r="D70" s="427" t="str">
        <f>IF(OR($C$6="",$J$6="",$M$6=""),"",IF(HKII!$D70="","",HKII!$D70))</f>
        <v/>
      </c>
      <c r="E70" s="66"/>
      <c r="F70" s="66"/>
      <c r="G70" s="67"/>
      <c r="H70" s="67"/>
      <c r="I70" s="67"/>
      <c r="J70" s="67"/>
      <c r="K70" s="66"/>
      <c r="L70" s="67"/>
      <c r="M70" s="67"/>
      <c r="N70" s="67"/>
      <c r="O70" s="481" t="str">
        <f t="shared" si="0"/>
        <v/>
      </c>
      <c r="P70" s="487" t="str">
        <f t="shared" si="1"/>
        <v/>
      </c>
    </row>
    <row r="71" spans="1:16" ht="18" customHeight="1">
      <c r="A71" s="364" t="str">
        <f>IF(OR($C$6="",$J$6="",$M$6=""),"",IF($B71="","",SUBTOTAL(3,$B$11:B71)))</f>
        <v/>
      </c>
      <c r="B71" s="44" t="str">
        <f>IF(OR($C$6="",$J$6="",$M$6=""),"",IF(HKII!$B71="","",HKII!$B71))</f>
        <v/>
      </c>
      <c r="C71" s="45" t="str">
        <f>IF(OR($C$6="",$J$6="",$M$6=""),"",IF(HKII!$C71="","",HKII!$C71))</f>
        <v/>
      </c>
      <c r="D71" s="427" t="str">
        <f>IF(OR($C$6="",$J$6="",$M$6=""),"",IF(HKII!$D71="","",HKII!$D71))</f>
        <v/>
      </c>
      <c r="E71" s="66"/>
      <c r="F71" s="66"/>
      <c r="G71" s="67"/>
      <c r="H71" s="67"/>
      <c r="I71" s="67"/>
      <c r="J71" s="67"/>
      <c r="K71" s="66"/>
      <c r="L71" s="67"/>
      <c r="M71" s="67"/>
      <c r="N71" s="67"/>
      <c r="O71" s="481" t="str">
        <f t="shared" si="0"/>
        <v/>
      </c>
      <c r="P71" s="487" t="str">
        <f t="shared" si="1"/>
        <v/>
      </c>
    </row>
    <row r="72" spans="1:16" ht="18" customHeight="1">
      <c r="A72" s="364" t="str">
        <f>IF(OR($C$6="",$J$6="",$M$6=""),"",IF($B72="","",SUBTOTAL(3,$B$11:B72)))</f>
        <v/>
      </c>
      <c r="B72" s="44" t="str">
        <f>IF(OR($C$6="",$J$6="",$M$6=""),"",IF(HKII!$B72="","",HKII!$B72))</f>
        <v/>
      </c>
      <c r="C72" s="45" t="str">
        <f>IF(OR($C$6="",$J$6="",$M$6=""),"",IF(HKII!$C72="","",HKII!$C72))</f>
        <v/>
      </c>
      <c r="D72" s="427" t="str">
        <f>IF(OR($C$6="",$J$6="",$M$6=""),"",IF(HKII!$D72="","",HKII!$D72))</f>
        <v/>
      </c>
      <c r="E72" s="66"/>
      <c r="F72" s="66"/>
      <c r="G72" s="67"/>
      <c r="H72" s="67"/>
      <c r="I72" s="67"/>
      <c r="J72" s="67"/>
      <c r="K72" s="66"/>
      <c r="L72" s="67"/>
      <c r="M72" s="67"/>
      <c r="N72" s="67"/>
      <c r="O72" s="481" t="str">
        <f t="shared" si="0"/>
        <v/>
      </c>
      <c r="P72" s="487" t="str">
        <f t="shared" si="1"/>
        <v/>
      </c>
    </row>
    <row r="73" spans="1:16" ht="18" customHeight="1">
      <c r="A73" s="364" t="str">
        <f>IF(OR($C$6="",$J$6="",$M$6=""),"",IF($B73="","",SUBTOTAL(3,$B$11:B73)))</f>
        <v/>
      </c>
      <c r="B73" s="44" t="str">
        <f>IF(OR($C$6="",$J$6="",$M$6=""),"",IF(HKII!$B73="","",HKII!$B73))</f>
        <v/>
      </c>
      <c r="C73" s="45" t="str">
        <f>IF(OR($C$6="",$J$6="",$M$6=""),"",IF(HKII!$C73="","",HKII!$C73))</f>
        <v/>
      </c>
      <c r="D73" s="427" t="str">
        <f>IF(OR($C$6="",$J$6="",$M$6=""),"",IF(HKII!$D73="","",HKII!$D73))</f>
        <v/>
      </c>
      <c r="E73" s="66"/>
      <c r="F73" s="66"/>
      <c r="G73" s="67"/>
      <c r="H73" s="67"/>
      <c r="I73" s="67"/>
      <c r="J73" s="67"/>
      <c r="K73" s="66"/>
      <c r="L73" s="67"/>
      <c r="M73" s="67"/>
      <c r="N73" s="67"/>
      <c r="O73" s="481" t="str">
        <f t="shared" si="0"/>
        <v/>
      </c>
      <c r="P73" s="487" t="str">
        <f t="shared" si="1"/>
        <v/>
      </c>
    </row>
    <row r="74" spans="1:16" ht="18" customHeight="1">
      <c r="A74" s="364" t="str">
        <f>IF(OR($C$6="",$J$6="",$M$6=""),"",IF($B74="","",SUBTOTAL(3,$B$11:B74)))</f>
        <v/>
      </c>
      <c r="B74" s="44" t="str">
        <f>IF(OR($C$6="",$J$6="",$M$6=""),"",IF(HKII!$B74="","",HKII!$B74))</f>
        <v/>
      </c>
      <c r="C74" s="45" t="str">
        <f>IF(OR($C$6="",$J$6="",$M$6=""),"",IF(HKII!$C74="","",HKII!$C74))</f>
        <v/>
      </c>
      <c r="D74" s="427" t="str">
        <f>IF(OR($C$6="",$J$6="",$M$6=""),"",IF(HKII!$D74="","",HKII!$D74))</f>
        <v/>
      </c>
      <c r="E74" s="66"/>
      <c r="F74" s="66"/>
      <c r="G74" s="67"/>
      <c r="H74" s="67"/>
      <c r="I74" s="67"/>
      <c r="J74" s="67"/>
      <c r="K74" s="66"/>
      <c r="L74" s="67"/>
      <c r="M74" s="67"/>
      <c r="N74" s="67"/>
      <c r="O74" s="481" t="str">
        <f t="shared" si="0"/>
        <v/>
      </c>
      <c r="P74" s="487" t="str">
        <f t="shared" si="1"/>
        <v/>
      </c>
    </row>
    <row r="75" spans="1:16" ht="18" customHeight="1">
      <c r="A75" s="364" t="str">
        <f>IF(OR($C$6="",$J$6="",$M$6=""),"",IF($B75="","",SUBTOTAL(3,$B$11:B75)))</f>
        <v/>
      </c>
      <c r="B75" s="44" t="str">
        <f>IF(OR($C$6="",$J$6="",$M$6=""),"",IF(HKII!$B75="","",HKII!$B75))</f>
        <v/>
      </c>
      <c r="C75" s="45" t="str">
        <f>IF(OR($C$6="",$J$6="",$M$6=""),"",IF(HKII!$C75="","",HKII!$C75))</f>
        <v/>
      </c>
      <c r="D75" s="427" t="str">
        <f>IF(OR($C$6="",$J$6="",$M$6=""),"",IF(HKII!$D75="","",HKII!$D75))</f>
        <v/>
      </c>
      <c r="E75" s="66"/>
      <c r="F75" s="66"/>
      <c r="G75" s="67"/>
      <c r="H75" s="67"/>
      <c r="I75" s="67"/>
      <c r="J75" s="67"/>
      <c r="K75" s="66"/>
      <c r="L75" s="67"/>
      <c r="M75" s="67"/>
      <c r="N75" s="67"/>
      <c r="O75" s="481" t="str">
        <f t="shared" si="0"/>
        <v/>
      </c>
      <c r="P75" s="487" t="str">
        <f t="shared" si="1"/>
        <v/>
      </c>
    </row>
    <row r="76" spans="1:16" ht="18" customHeight="1">
      <c r="A76" s="364"/>
      <c r="B76" s="44" t="str">
        <f>IF(OR($C$6="",$J$6="",$M$6=""),"",IF(HKII!$B76="","",HKII!$B76))</f>
        <v/>
      </c>
      <c r="C76" s="45"/>
      <c r="D76" s="427"/>
      <c r="E76" s="66"/>
      <c r="F76" s="66"/>
      <c r="G76" s="67"/>
      <c r="H76" s="67"/>
      <c r="I76" s="67"/>
      <c r="J76" s="67"/>
      <c r="K76" s="66"/>
      <c r="L76" s="67"/>
      <c r="M76" s="67"/>
      <c r="N76" s="67"/>
      <c r="O76" s="481" t="str">
        <f>IF($B76="","",IF(OR($C$6="",$J$6="",$M$6=""),"",IF(ISNUMBER($E76)=TRUE,$E76,IF(COUNT($F76:$N76)=0,"",ROUND(SUM($F76:$N76)/COUNT($F76:$N76),1)))))</f>
        <v/>
      </c>
      <c r="P76" s="487" t="str">
        <f>IF($B76="","",IF(OR($C$6="",$J$6="",$M$6=""),"",IF($O76="","KXL",IF($O76&lt;4,"Kém",IF($O76&lt;5.5,"TB Yếu",IF($O76&lt;7,"T.Bình",IF($O76&lt;8.5,"Khá","Giỏi")))))))</f>
        <v/>
      </c>
    </row>
    <row r="77" spans="1:16" ht="18" customHeight="1">
      <c r="A77" s="364"/>
      <c r="B77" s="44" t="str">
        <f>IF(OR($C$6="",$J$6="",$M$6=""),"",IF(HKII!$B77="","",HKII!$B77))</f>
        <v/>
      </c>
      <c r="C77" s="45"/>
      <c r="D77" s="427"/>
      <c r="E77" s="66"/>
      <c r="F77" s="66"/>
      <c r="G77" s="67"/>
      <c r="H77" s="67"/>
      <c r="I77" s="67"/>
      <c r="J77" s="67"/>
      <c r="K77" s="66"/>
      <c r="L77" s="67"/>
      <c r="M77" s="67"/>
      <c r="N77" s="67"/>
      <c r="O77" s="481" t="str">
        <f>IF($B77="","",IF(OR($C$6="",$J$6="",$M$6=""),"",IF(ISNUMBER($E77)=TRUE,$E77,IF(COUNT($F77:$N77)=0,"",ROUND(SUM($F77:$N77)/COUNT($F77:$N77),1)))))</f>
        <v/>
      </c>
      <c r="P77" s="487" t="str">
        <f t="shared" si="1"/>
        <v/>
      </c>
    </row>
    <row r="78" spans="1:16" ht="18" customHeight="1">
      <c r="A78" s="364"/>
      <c r="B78" s="44" t="str">
        <f>IF(OR($C$6="",$J$6="",$M$6=""),"",IF(HKII!$B78="","",HKII!$B78))</f>
        <v/>
      </c>
      <c r="C78" s="45"/>
      <c r="D78" s="427"/>
      <c r="E78" s="66"/>
      <c r="F78" s="66"/>
      <c r="G78" s="67"/>
      <c r="H78" s="67"/>
      <c r="I78" s="67"/>
      <c r="J78" s="67"/>
      <c r="K78" s="66"/>
      <c r="L78" s="67"/>
      <c r="M78" s="67"/>
      <c r="N78" s="67"/>
      <c r="O78" s="481" t="str">
        <f>IF($B78="","",IF(OR($C$6="",$J$6="",$M$6=""),"",IF(ISNUMBER($E78)=TRUE,$E78,IF(COUNT($F78:$N78)=0,"",ROUND(SUM($F78:$N78)/COUNT($F78:$N78),1)))))</f>
        <v/>
      </c>
      <c r="P78" s="487" t="str">
        <f>IF($B78="","",IF(OR($C$6="",$J$6="",$M$6=""),"",IF($O78="","KXL",IF($O78&lt;4,"Kém",IF($O78&lt;5.5,"TB Yếu",IF($O78&lt;7,"T.Bình",IF($O78&lt;8.5,"Khá","Giỏi")))))))</f>
        <v/>
      </c>
    </row>
    <row r="79" spans="1:16" ht="18" customHeight="1">
      <c r="A79" s="364"/>
      <c r="B79" s="44" t="str">
        <f>IF(OR($C$6="",$J$6="",$M$6=""),"",IF(HKII!$B79="","",HKII!$B79))</f>
        <v/>
      </c>
      <c r="C79" s="45"/>
      <c r="D79" s="427"/>
      <c r="E79" s="66"/>
      <c r="F79" s="66"/>
      <c r="G79" s="67"/>
      <c r="H79" s="67"/>
      <c r="I79" s="67"/>
      <c r="J79" s="67"/>
      <c r="K79" s="66"/>
      <c r="L79" s="67"/>
      <c r="M79" s="67"/>
      <c r="N79" s="67"/>
      <c r="O79" s="481" t="str">
        <f>IF($B79="","",IF(OR($C$6="",$J$6="",$M$6=""),"",IF(ISNUMBER($E79)=TRUE,$E79,IF(COUNT($F79:$N79)=0,"",ROUND(SUM($F79:$N79)/COUNT($F79:$N79),1)))))</f>
        <v/>
      </c>
      <c r="P79" s="487" t="str">
        <f>IF($B79="","",IF(OR($C$6="",$J$6="",$M$6=""),"",IF($O79="","KXL",IF($O79&lt;4,"Kém",IF($O79&lt;5.5,"TB Yếu",IF($O79&lt;7,"T.Bình",IF($O79&lt;8.5,"Khá","Giỏi")))))))</f>
        <v/>
      </c>
    </row>
    <row r="80" spans="1:16" ht="18" customHeight="1">
      <c r="A80" s="364"/>
      <c r="B80" s="44" t="str">
        <f>IF(OR($C$6="",$J$6="",$M$6=""),"",IF(HKII!$B80="","",HKII!$B80))</f>
        <v/>
      </c>
      <c r="C80" s="45"/>
      <c r="D80" s="427"/>
      <c r="E80" s="66"/>
      <c r="F80" s="66"/>
      <c r="G80" s="67"/>
      <c r="H80" s="67"/>
      <c r="I80" s="67"/>
      <c r="J80" s="67"/>
      <c r="K80" s="66"/>
      <c r="L80" s="67"/>
      <c r="M80" s="67"/>
      <c r="N80" s="67"/>
      <c r="O80" s="481" t="str">
        <f>IF($B80="","",IF(OR($C$6="",$J$6="",$M$6=""),"",IF(ISNUMBER($E80)=TRUE,$E80,IF(COUNT($F80:$N80)=0,"",ROUND(SUM($F80:$N80)/COUNT($F80:$N80),1)))))</f>
        <v/>
      </c>
      <c r="P80" s="487" t="str">
        <f>IF($B80="","",IF(OR($C$6="",$J$6="",$M$6=""),"",IF($O80="","KXL",IF($O80&lt;4,"Kém",IF($O80&lt;5.5,"TB Yếu",IF($O80&lt;7,"T.Bình",IF($O80&lt;8.5,"Khá","Giỏi")))))))</f>
        <v/>
      </c>
    </row>
    <row r="81" spans="1:16" s="421" customFormat="1" ht="17.25" customHeight="1">
      <c r="A81" s="1183" t="s">
        <v>1632</v>
      </c>
      <c r="B81" s="1183"/>
      <c r="C81" s="1183"/>
      <c r="D81" s="1183"/>
      <c r="E81" s="1183"/>
      <c r="F81" s="1183"/>
      <c r="G81" s="1183"/>
      <c r="H81" s="1183"/>
      <c r="I81" s="1183"/>
      <c r="J81" s="1183"/>
      <c r="K81" s="1183"/>
      <c r="L81" s="1183"/>
      <c r="M81" s="1183"/>
      <c r="N81" s="1183"/>
      <c r="O81" s="1183"/>
      <c r="P81" s="105"/>
    </row>
    <row r="82" spans="1:16" s="421" customFormat="1">
      <c r="A82" s="411"/>
      <c r="B82" s="1181" t="str">
        <f>"Tổng danh sách có"</f>
        <v>Tổng danh sách có</v>
      </c>
      <c r="C82" s="1181"/>
      <c r="D82" s="1181"/>
      <c r="E82" s="1181"/>
      <c r="F82" s="1219" t="str">
        <f>": "&amp;MAX($A$11:$A$75)&amp;" SV"</f>
        <v>: 50 SV</v>
      </c>
      <c r="G82" s="1219"/>
      <c r="L82" s="422"/>
      <c r="M82" s="422"/>
      <c r="N82" s="422"/>
      <c r="O82" s="422"/>
      <c r="P82" s="492"/>
    </row>
    <row r="83" spans="1:16" s="421" customFormat="1" ht="15" customHeight="1">
      <c r="A83" s="423"/>
      <c r="B83" s="1173" t="str">
        <f>"Tổng số SV có điểm Giỏi từ 8,5 đ đến 10 đ"</f>
        <v>Tổng số SV có điểm Giỏi từ 8,5 đ đến 10 đ</v>
      </c>
      <c r="C83" s="1173"/>
      <c r="D83" s="1173"/>
      <c r="E83" s="1173"/>
      <c r="F83" s="1173" t="str">
        <f>": "&amp;COUNTIF($P$11:$P$80,"Giỏi")&amp;" SV"</f>
        <v>: 2 SV</v>
      </c>
      <c r="G83" s="1173"/>
      <c r="H83" s="1207" t="str">
        <f>IF($B11="","","("&amp;ROUND(COUNTIF($P$11:$P$80,"Giỏi")*100/MAX($A$11:$A$80),2)&amp;"%"&amp;")")</f>
        <v>(4%)</v>
      </c>
      <c r="I83" s="1207"/>
      <c r="J83" s="1175" t="str">
        <f>"Tổng số SV có điểm &gt;= 4 đ : "&amp;COUNTIF($O$11:$O$80,"&gt;=4")&amp;" SV"&amp;" ("&amp;ROUND(COUNTIF($O$11:$O$80,"&gt;=4")*100/IF($B11="",1,MAX($A$11:$A$80)),2)&amp;"%" &amp;")"</f>
        <v>Tổng số SV có điểm &gt;= 4 đ : 44 SV (88%)</v>
      </c>
      <c r="K83" s="1175"/>
      <c r="L83" s="1175"/>
      <c r="M83" s="1175"/>
      <c r="N83" s="1175"/>
      <c r="O83" s="1175"/>
      <c r="P83" s="488"/>
    </row>
    <row r="84" spans="1:16" s="421" customFormat="1" ht="15" customHeight="1">
      <c r="A84" s="423"/>
      <c r="B84" s="1173" t="str">
        <f>"Tổng số SV có điểm Khá từ 7 đ đến &lt;8,5 đ"</f>
        <v>Tổng số SV có điểm Khá từ 7 đ đến &lt;8,5 đ</v>
      </c>
      <c r="C84" s="1173"/>
      <c r="D84" s="1173"/>
      <c r="E84" s="1173"/>
      <c r="F84" s="1173" t="str">
        <f>": "&amp;COUNTIF($P$11:$P$80,"Khá")&amp;" SV"</f>
        <v>: 5 SV</v>
      </c>
      <c r="G84" s="1173"/>
      <c r="H84" s="1207" t="str">
        <f>IF($B11="","","("&amp;ROUND(COUNTIF($P$11:$P$80,"Khá")*100/MAX($A$11:$A$80),2)&amp;"%" &amp;")")</f>
        <v>(10%)</v>
      </c>
      <c r="I84" s="1207"/>
      <c r="J84" s="1175"/>
      <c r="K84" s="1175"/>
      <c r="L84" s="1175"/>
      <c r="M84" s="1175"/>
      <c r="N84" s="1175"/>
      <c r="O84" s="1175"/>
      <c r="P84" s="488"/>
    </row>
    <row r="85" spans="1:16" s="421" customFormat="1" ht="15" customHeight="1">
      <c r="A85" s="423"/>
      <c r="B85" s="1173" t="str">
        <f>"Tổng số SV có điểm Trung bình từ 5,5 đ đến &lt;7 đ"</f>
        <v>Tổng số SV có điểm Trung bình từ 5,5 đ đến &lt;7 đ</v>
      </c>
      <c r="C85" s="1173"/>
      <c r="D85" s="1173"/>
      <c r="E85" s="1173"/>
      <c r="F85" s="1173" t="str">
        <f>": "&amp;COUNTIF($P$11:$P$80,"T.Bình")&amp;" SV"</f>
        <v>: 15 SV</v>
      </c>
      <c r="G85" s="1173"/>
      <c r="H85" s="1207" t="str">
        <f>IF($B11="","","("&amp;ROUND(COUNTIF($P$11:$P$80,"T.Bình")*100/MAX($A$11:$A$80),2)&amp;"%" &amp;")")</f>
        <v>(30%)</v>
      </c>
      <c r="I85" s="1207"/>
      <c r="J85" s="1175"/>
      <c r="K85" s="1175"/>
      <c r="L85" s="1175"/>
      <c r="M85" s="1175"/>
      <c r="N85" s="1175"/>
      <c r="O85" s="1175"/>
      <c r="P85" s="488"/>
    </row>
    <row r="86" spans="1:16" s="421" customFormat="1" ht="15" customHeight="1">
      <c r="A86" s="423"/>
      <c r="B86" s="1173" t="str">
        <f>"Tổng số SV có điểm Trung bình yếu từ 4 đ đến &lt;5,5 đ"</f>
        <v>Tổng số SV có điểm Trung bình yếu từ 4 đ đến &lt;5,5 đ</v>
      </c>
      <c r="C86" s="1173"/>
      <c r="D86" s="1173"/>
      <c r="E86" s="1173"/>
      <c r="F86" s="1173" t="str">
        <f>": "&amp;COUNTIF($P$11:$P$80,"TB Yếu")&amp;" SV"</f>
        <v>: 22 SV</v>
      </c>
      <c r="G86" s="1173"/>
      <c r="H86" s="1207" t="str">
        <f>IF($B11="","","("&amp;ROUND(COUNTIF($P$11:$P$80,"TBYếu")*100/MAX($A$11:$A$80),2)&amp;"%" &amp;")")</f>
        <v>(0%)</v>
      </c>
      <c r="I86" s="1207"/>
      <c r="J86" s="1174" t="str">
        <f>"Tổng số SV có điểm &lt; 4 đ : "&amp;COUNTIF($O$11:$O$80,"&lt;4")&amp;" SV"&amp;" ("&amp;ROUND(COUNTIF($O11:$O75,"&lt;4")*100/IF($B11="",1,MAX($A$11:$A$80)),2)&amp;"%" &amp;")"</f>
        <v>Tổng số SV có điểm &lt; 4 đ : 6 SV (12%)</v>
      </c>
      <c r="K86" s="1174"/>
      <c r="L86" s="1174"/>
      <c r="M86" s="1174"/>
      <c r="N86" s="1174"/>
      <c r="O86" s="1174"/>
      <c r="P86" s="489"/>
    </row>
    <row r="87" spans="1:16" s="421" customFormat="1" ht="15" customHeight="1">
      <c r="A87" s="423"/>
      <c r="B87" s="1173" t="str">
        <f>"Tổng số SV có điểm kém &lt;4 đ"</f>
        <v>Tổng số SV có điểm kém &lt;4 đ</v>
      </c>
      <c r="C87" s="1173"/>
      <c r="D87" s="1173"/>
      <c r="E87" s="1173"/>
      <c r="F87" s="1173" t="str">
        <f>": "&amp;COUNTIF($P$11:$P$80,"Kém")&amp;" SV"</f>
        <v>: 6 SV</v>
      </c>
      <c r="G87" s="1173"/>
      <c r="H87" s="1207" t="str">
        <f>IF($B11="","","("&amp;ROUND(COUNTIF($P$11:$P$80,"Kém")*100/MAX($A$11:$A$80),2)&amp;"%"&amp;")")</f>
        <v>(12%)</v>
      </c>
      <c r="I87" s="1207"/>
      <c r="J87" s="1174"/>
      <c r="K87" s="1174"/>
      <c r="L87" s="1174"/>
      <c r="M87" s="1174"/>
      <c r="N87" s="1174"/>
      <c r="O87" s="1174"/>
      <c r="P87" s="489"/>
    </row>
    <row r="88" spans="1:16" s="421" customFormat="1" ht="15" customHeight="1">
      <c r="A88" s="423"/>
      <c r="B88" s="1173" t="str">
        <f>"Tổng số SV không xếp loại vì chưa đủ điều kiện"</f>
        <v>Tổng số SV không xếp loại vì chưa đủ điều kiện</v>
      </c>
      <c r="C88" s="1173"/>
      <c r="D88" s="1173"/>
      <c r="E88" s="1173"/>
      <c r="F88" s="1173" t="str">
        <f>": "&amp;COUNTIF($P$11:$P$80,"KXL")&amp;" SV"</f>
        <v>: 0 SV</v>
      </c>
      <c r="G88" s="1173"/>
      <c r="H88" s="1207" t="str">
        <f>IF($B11="","","("&amp;ROUND(COUNTIF($P$11:$P$80,"KXL")*100/MAX($A$11:$A$80),2)&amp;"%"&amp;")")</f>
        <v>(0%)</v>
      </c>
      <c r="I88" s="1207"/>
      <c r="J88" s="1174"/>
      <c r="K88" s="1174"/>
      <c r="L88" s="1174"/>
      <c r="M88" s="1174"/>
      <c r="N88" s="1174"/>
      <c r="O88" s="1174"/>
      <c r="P88" s="489"/>
    </row>
    <row r="89" spans="1:16">
      <c r="B89" s="424"/>
      <c r="C89" s="424"/>
      <c r="D89" s="424"/>
      <c r="E89" s="424"/>
      <c r="F89" s="424"/>
      <c r="G89" s="424"/>
      <c r="H89" s="424"/>
      <c r="I89" s="424"/>
      <c r="J89" s="424"/>
      <c r="K89" s="424"/>
      <c r="L89" s="424"/>
      <c r="M89" s="424"/>
      <c r="N89" s="424"/>
    </row>
    <row r="90" spans="1:16" ht="15.75" customHeight="1">
      <c r="A90" s="1167" t="s">
        <v>195</v>
      </c>
      <c r="B90" s="1167"/>
      <c r="C90" s="1167"/>
      <c r="D90" s="1167" t="s">
        <v>265</v>
      </c>
      <c r="E90" s="1167"/>
      <c r="F90" s="1167"/>
      <c r="G90" s="1167"/>
      <c r="H90" s="1167"/>
      <c r="I90" s="413"/>
      <c r="J90" s="1167" t="s">
        <v>266</v>
      </c>
      <c r="K90" s="1167"/>
      <c r="L90" s="1167"/>
      <c r="M90" s="1167"/>
      <c r="N90" s="1167"/>
      <c r="O90" s="439"/>
      <c r="P90" s="496"/>
    </row>
    <row r="96" spans="1:16" ht="15.75" customHeight="1">
      <c r="A96" s="439"/>
      <c r="B96" s="439"/>
      <c r="C96" s="439"/>
      <c r="D96" s="439"/>
      <c r="E96" s="439"/>
      <c r="F96" s="439"/>
      <c r="G96" s="439"/>
      <c r="H96" s="439"/>
      <c r="I96" s="413"/>
      <c r="J96" s="439"/>
      <c r="K96" s="439"/>
      <c r="L96" s="439"/>
      <c r="M96" s="439"/>
      <c r="N96" s="439"/>
      <c r="O96" s="439"/>
      <c r="P96" s="496"/>
    </row>
  </sheetData>
  <sheetProtection sheet="1" formatCells="0" formatColumns="0" formatRows="0" autoFilter="0"/>
  <mergeCells count="52">
    <mergeCell ref="B88:E88"/>
    <mergeCell ref="F87:G87"/>
    <mergeCell ref="F86:G86"/>
    <mergeCell ref="D90:H90"/>
    <mergeCell ref="J90:N90"/>
    <mergeCell ref="A90:C90"/>
    <mergeCell ref="B86:E86"/>
    <mergeCell ref="P8:P10"/>
    <mergeCell ref="A8:A10"/>
    <mergeCell ref="B85:E85"/>
    <mergeCell ref="H85:I85"/>
    <mergeCell ref="H86:I86"/>
    <mergeCell ref="A81:O81"/>
    <mergeCell ref="H83:I83"/>
    <mergeCell ref="J83:O85"/>
    <mergeCell ref="J86:O88"/>
    <mergeCell ref="H87:I87"/>
    <mergeCell ref="H88:I88"/>
    <mergeCell ref="C8:D10"/>
    <mergeCell ref="H9:H10"/>
    <mergeCell ref="F88:G88"/>
    <mergeCell ref="B83:E83"/>
    <mergeCell ref="F83:G83"/>
    <mergeCell ref="L9:L10"/>
    <mergeCell ref="F85:G85"/>
    <mergeCell ref="B87:E87"/>
    <mergeCell ref="B82:E82"/>
    <mergeCell ref="F82:G82"/>
    <mergeCell ref="H84:I84"/>
    <mergeCell ref="B84:E84"/>
    <mergeCell ref="F84:G84"/>
    <mergeCell ref="A1:F1"/>
    <mergeCell ref="A3:F3"/>
    <mergeCell ref="N9:N10"/>
    <mergeCell ref="C6:F6"/>
    <mergeCell ref="G6:I6"/>
    <mergeCell ref="F8:N8"/>
    <mergeCell ref="I9:I10"/>
    <mergeCell ref="J7:L7"/>
    <mergeCell ref="A4:O4"/>
    <mergeCell ref="A5:O5"/>
    <mergeCell ref="O8:O10"/>
    <mergeCell ref="M6:O6"/>
    <mergeCell ref="M9:M10"/>
    <mergeCell ref="K6:L6"/>
    <mergeCell ref="F9:F10"/>
    <mergeCell ref="K9:K10"/>
    <mergeCell ref="G7:I7"/>
    <mergeCell ref="E8:E10"/>
    <mergeCell ref="J9:J10"/>
    <mergeCell ref="G9:G10"/>
    <mergeCell ref="B8:B10"/>
  </mergeCells>
  <phoneticPr fontId="11" type="noConversion"/>
  <conditionalFormatting sqref="O11:O80">
    <cfRule type="cellIs" dxfId="1" priority="1" stopIfTrue="1" operator="lessThan">
      <formula>4</formula>
    </cfRule>
  </conditionalFormatting>
  <dataValidations count="3">
    <dataValidation type="decimal" allowBlank="1" showInputMessage="1" showErrorMessage="1" sqref="F64:N80 K63 L11:N55 E11:E80">
      <formula1>0</formula1>
      <formula2>10</formula2>
    </dataValidation>
    <dataValidation type="whole" allowBlank="1" showInputMessage="1" showErrorMessage="1" errorTitle="Nhap sai" error="Hãy nhập lại&#10;0 ≤ Điểm ≤ 10" sqref="L56:M63 F11:I62 F63:J63">
      <formula1>0</formula1>
      <formula2>10</formula2>
    </dataValidation>
    <dataValidation type="decimal" allowBlank="1" showInputMessage="1" showErrorMessage="1" errorTitle="Nhap sai" error="Hãy nhập lại&#10;0 ≤ Điểm ≤ 10" sqref="N56:N63 J11:K62">
      <formula1>0</formula1>
      <formula2>10</formula2>
    </dataValidation>
  </dataValidations>
  <printOptions horizontalCentered="1"/>
  <pageMargins left="0.5" right="0" top="0.25" bottom="0.25" header="0.25" footer="0.25"/>
  <pageSetup paperSize="9" scale="95" orientation="portrait" horizontalDpi="1200" verticalDpi="1200" r:id="rId1"/>
  <headerFooter alignWithMargins="0"/>
</worksheet>
</file>

<file path=xl/worksheets/sheet19.xml><?xml version="1.0" encoding="utf-8"?>
<worksheet xmlns="http://schemas.openxmlformats.org/spreadsheetml/2006/main" xmlns:r="http://schemas.openxmlformats.org/officeDocument/2006/relationships">
  <dimension ref="A1:P96"/>
  <sheetViews>
    <sheetView topLeftCell="A4" workbookViewId="0">
      <selection activeCell="E11" sqref="E11"/>
    </sheetView>
  </sheetViews>
  <sheetFormatPr defaultRowHeight="12.75"/>
  <cols>
    <col min="1" max="1" width="4.28515625" style="411" customWidth="1"/>
    <col min="2" max="2" width="12.85546875" style="411" customWidth="1"/>
    <col min="3" max="3" width="19.140625" style="411" bestFit="1" customWidth="1"/>
    <col min="4" max="4" width="8.140625" style="411" bestFit="1" customWidth="1"/>
    <col min="5" max="5" width="6" style="411" bestFit="1" customWidth="1"/>
    <col min="6" max="14" width="5.28515625" style="411" customWidth="1"/>
    <col min="15" max="15" width="6.140625" style="411" bestFit="1" customWidth="1"/>
    <col min="16" max="16" width="0" style="411" hidden="1" customWidth="1"/>
    <col min="17" max="16384" width="9.140625" style="411"/>
  </cols>
  <sheetData>
    <row r="1" spans="1:16" ht="15.75">
      <c r="A1" s="1163" t="s">
        <v>1634</v>
      </c>
      <c r="B1" s="1163"/>
      <c r="C1" s="1163"/>
      <c r="D1" s="1163"/>
      <c r="E1" s="1163"/>
      <c r="F1" s="1163"/>
      <c r="G1" s="443" t="s">
        <v>159</v>
      </c>
      <c r="I1" s="431"/>
      <c r="J1" s="422"/>
      <c r="K1" s="422"/>
      <c r="L1" s="422"/>
      <c r="M1" s="422"/>
      <c r="N1" s="422"/>
      <c r="O1" s="422"/>
      <c r="P1" s="422"/>
    </row>
    <row r="2" spans="1:16" ht="15.75">
      <c r="A2" s="433" t="s">
        <v>1635</v>
      </c>
      <c r="B2" s="433"/>
      <c r="C2" s="433"/>
      <c r="D2" s="433"/>
      <c r="E2" s="433"/>
      <c r="H2" s="443" t="s">
        <v>258</v>
      </c>
      <c r="I2" s="431"/>
      <c r="J2" s="422"/>
      <c r="K2" s="422"/>
      <c r="L2" s="422"/>
      <c r="M2" s="422"/>
      <c r="N2" s="422"/>
      <c r="O2" s="422"/>
      <c r="P2" s="422"/>
    </row>
    <row r="3" spans="1:16" ht="19.5" customHeight="1">
      <c r="A3" s="1164" t="s">
        <v>259</v>
      </c>
      <c r="B3" s="1164"/>
      <c r="C3" s="1164"/>
      <c r="D3" s="1164"/>
      <c r="E3" s="1164"/>
      <c r="F3" s="1164"/>
      <c r="I3" s="444" t="s">
        <v>259</v>
      </c>
      <c r="J3" s="422"/>
      <c r="K3" s="422"/>
      <c r="L3" s="422"/>
      <c r="M3" s="422"/>
      <c r="N3" s="422"/>
      <c r="O3" s="422"/>
      <c r="P3" s="422"/>
    </row>
    <row r="4" spans="1:16" ht="21" customHeight="1">
      <c r="A4" s="1166" t="s">
        <v>162</v>
      </c>
      <c r="B4" s="1166"/>
      <c r="C4" s="1166"/>
      <c r="D4" s="1166"/>
      <c r="E4" s="1166"/>
      <c r="F4" s="1166"/>
      <c r="G4" s="1166"/>
      <c r="H4" s="1166"/>
      <c r="I4" s="1166"/>
      <c r="J4" s="1166"/>
      <c r="K4" s="1166"/>
      <c r="L4" s="1166"/>
      <c r="M4" s="1166"/>
      <c r="N4" s="1166"/>
      <c r="O4" s="1166"/>
    </row>
    <row r="5" spans="1:16" ht="10.5" customHeight="1">
      <c r="A5" s="1166"/>
      <c r="B5" s="1166"/>
      <c r="C5" s="1166"/>
      <c r="D5" s="1166"/>
      <c r="E5" s="1166"/>
      <c r="F5" s="1166"/>
      <c r="G5" s="1166"/>
      <c r="H5" s="1166"/>
      <c r="I5" s="1166"/>
      <c r="J5" s="1166"/>
      <c r="K5" s="1166"/>
      <c r="L5" s="1166"/>
      <c r="M5" s="1166"/>
      <c r="N5" s="1166"/>
      <c r="O5" s="1166"/>
    </row>
    <row r="6" spans="1:16" s="414" customFormat="1" ht="17.25" customHeight="1">
      <c r="B6" s="38" t="s">
        <v>261</v>
      </c>
      <c r="C6" s="1168" t="str">
        <f>IF($M$6="","",IF(VLOOKUP($M$6,'LOP-MON'!$B$2:$M$43,12,FALSE)=0,"",VLOOKUP($M$6,'LOP-MON'!$B$2:$M$43,12,FALSE)))</f>
        <v/>
      </c>
      <c r="D6" s="1168"/>
      <c r="E6" s="1168"/>
      <c r="F6" s="1168"/>
      <c r="G6" s="1167" t="s">
        <v>280</v>
      </c>
      <c r="H6" s="1167"/>
      <c r="I6" s="1167"/>
      <c r="J6" s="467" t="str">
        <f>IF($M$6="","",IF(VLOOKUP(CONCATENATE("TC",MID($M$6,1,4),MID($M$6,6,3)),'LOP-MON'!$B$2:$M$43,12,FALSE)=0,"",VLOOKUP(CONCATENATE("TC",MID($M$6,1,4),MID($M$6,6,3)),'LOP-MON'!$B$2:$M$43,12,FALSE)))</f>
        <v/>
      </c>
      <c r="K6" s="1182" t="s">
        <v>192</v>
      </c>
      <c r="L6" s="1182"/>
      <c r="M6" s="1220" t="str">
        <f>HKII!$D$3</f>
        <v>13CĐ-Đ1</v>
      </c>
      <c r="N6" s="1220"/>
      <c r="O6" s="1220"/>
    </row>
    <row r="7" spans="1:16" s="415" customFormat="1" ht="17.25" customHeight="1">
      <c r="C7" s="271" t="s">
        <v>262</v>
      </c>
      <c r="D7" s="271" t="s">
        <v>182</v>
      </c>
      <c r="E7" s="416"/>
      <c r="G7" s="1165" t="s">
        <v>263</v>
      </c>
      <c r="H7" s="1165"/>
      <c r="I7" s="1165"/>
      <c r="J7" s="1165" t="s">
        <v>1633</v>
      </c>
      <c r="K7" s="1165"/>
      <c r="L7" s="1165"/>
      <c r="O7" s="38"/>
      <c r="P7" s="38"/>
    </row>
    <row r="8" spans="1:16" s="480" customFormat="1" ht="18.75" customHeight="1">
      <c r="A8" s="1209" t="s">
        <v>264</v>
      </c>
      <c r="B8" s="1209" t="s">
        <v>193</v>
      </c>
      <c r="C8" s="1212" t="s">
        <v>194</v>
      </c>
      <c r="D8" s="1213"/>
      <c r="E8" s="1224" t="s">
        <v>268</v>
      </c>
      <c r="F8" s="1221" t="s">
        <v>163</v>
      </c>
      <c r="G8" s="1222"/>
      <c r="H8" s="1222"/>
      <c r="I8" s="1222"/>
      <c r="J8" s="1222"/>
      <c r="K8" s="1222"/>
      <c r="L8" s="1222"/>
      <c r="M8" s="1222"/>
      <c r="N8" s="1223"/>
      <c r="O8" s="1209" t="s">
        <v>269</v>
      </c>
      <c r="P8" s="1230" t="s">
        <v>267</v>
      </c>
    </row>
    <row r="9" spans="1:16" s="480" customFormat="1" ht="15.75">
      <c r="A9" s="1210"/>
      <c r="B9" s="1210"/>
      <c r="C9" s="1214"/>
      <c r="D9" s="1215"/>
      <c r="E9" s="1225"/>
      <c r="F9" s="1218" t="s">
        <v>164</v>
      </c>
      <c r="G9" s="1218" t="s">
        <v>165</v>
      </c>
      <c r="H9" s="1218" t="s">
        <v>166</v>
      </c>
      <c r="I9" s="1218" t="s">
        <v>167</v>
      </c>
      <c r="J9" s="1218" t="s">
        <v>168</v>
      </c>
      <c r="K9" s="1218" t="s">
        <v>169</v>
      </c>
      <c r="L9" s="1218" t="s">
        <v>170</v>
      </c>
      <c r="M9" s="1218" t="s">
        <v>171</v>
      </c>
      <c r="N9" s="1218" t="s">
        <v>172</v>
      </c>
      <c r="O9" s="1210"/>
      <c r="P9" s="1230"/>
    </row>
    <row r="10" spans="1:16">
      <c r="A10" s="1211"/>
      <c r="B10" s="1211"/>
      <c r="C10" s="1216"/>
      <c r="D10" s="1217"/>
      <c r="E10" s="1226"/>
      <c r="F10" s="1218"/>
      <c r="G10" s="1218"/>
      <c r="H10" s="1218"/>
      <c r="I10" s="1218"/>
      <c r="J10" s="1218"/>
      <c r="K10" s="1218"/>
      <c r="L10" s="1218"/>
      <c r="M10" s="1218"/>
      <c r="N10" s="1218"/>
      <c r="O10" s="1211"/>
      <c r="P10" s="1230"/>
    </row>
    <row r="11" spans="1:16" ht="18" customHeight="1">
      <c r="A11" s="364" t="str">
        <f>IF(OR($C$6="",$J$6="",$M$6=""),"",IF($B11="","",SUBTOTAL(3,$B$11:B11)))</f>
        <v/>
      </c>
      <c r="B11" s="44" t="str">
        <f>IF(OR($C$6="",$J$6="",$M$6=""),"",IF(HKII!$B11="","",HKII!$B11))</f>
        <v/>
      </c>
      <c r="C11" s="45" t="str">
        <f>IF(OR($C$6="",$J$6="",$M$6=""),"",IF(HKII!$C11="","",HKII!$C11))</f>
        <v/>
      </c>
      <c r="D11" s="46" t="str">
        <f>IF(OR($C$6="",$J$6="",$M$6=""),"",IF(HKII!$D11="","",HKII!$D11))</f>
        <v/>
      </c>
      <c r="E11" s="66"/>
      <c r="F11" s="418"/>
      <c r="G11" s="418"/>
      <c r="H11" s="418"/>
      <c r="I11" s="67"/>
      <c r="J11" s="67"/>
      <c r="K11" s="67"/>
      <c r="L11" s="67"/>
      <c r="M11" s="67"/>
      <c r="N11" s="67"/>
      <c r="O11" s="481" t="str">
        <f>IF($B11="","",IF(OR($C$6="",$J$6="",$M$6=""),"",IF(ISNUMBER($E11)=TRUE,$E11,IF(COUNT($F11:$N11)=0,"",ROUND(SUM($F11:$N11)/COUNT($F11:$N11),1)))))</f>
        <v/>
      </c>
      <c r="P11" s="497" t="str">
        <f>IF($B11="","",IF(OR($C$6="",$J$6="",$M$6=""),"",IF($O11="","KXL",IF($O11&lt;4,"Kém",IF($O11&lt;5.5,"TB Yếu",IF($O11&lt;7,"T.Bình",IF(O11&lt;8.5,"Khá","Giỏi")))))))</f>
        <v/>
      </c>
    </row>
    <row r="12" spans="1:16" ht="18" customHeight="1">
      <c r="A12" s="364" t="str">
        <f>IF(OR($C$6="",$J$6="",$M$6=""),"",IF($B12="","",SUBTOTAL(3,$B$11:B12)))</f>
        <v/>
      </c>
      <c r="B12" s="44" t="str">
        <f>IF(OR($C$6="",$J$6="",$M$6=""),"",IF(HKII!$B12="","",HKII!$B12))</f>
        <v/>
      </c>
      <c r="C12" s="45" t="str">
        <f>IF(OR($C$6="",$J$6="",$M$6=""),"",IF(HKII!$C12="","",HKII!$C12))</f>
        <v/>
      </c>
      <c r="D12" s="46" t="str">
        <f>IF(OR($C$6="",$J$6="",$M$6=""),"",IF(HKII!$D12="","",HKII!$D12))</f>
        <v/>
      </c>
      <c r="E12" s="66"/>
      <c r="F12" s="418"/>
      <c r="G12" s="418"/>
      <c r="H12" s="418"/>
      <c r="I12" s="67"/>
      <c r="J12" s="67"/>
      <c r="K12" s="67"/>
      <c r="L12" s="67"/>
      <c r="M12" s="67"/>
      <c r="N12" s="67"/>
      <c r="O12" s="481" t="str">
        <f t="shared" ref="O12:O75" si="0">IF($B12="","",IF(OR($C$6="",$J$6="",$M$6=""),"",IF(ISNUMBER($E12)=TRUE,$E12,IF(COUNT($F12:$N12)=0,"",ROUND(SUM($F12:$N12)/COUNT($F12:$N12),1)))))</f>
        <v/>
      </c>
      <c r="P12" s="497" t="str">
        <f t="shared" ref="P12:P75" si="1">IF($B12="","",IF(OR($C$6="",$J$6="",$M$6=""),"",IF($O12="","KXL",IF($O12&lt;4,"Kém",IF($O12&lt;5.5,"TB Yếu",IF($O12&lt;7,"T.Bình",IF(O12&lt;8.5,"Khá","Giỏi")))))))</f>
        <v/>
      </c>
    </row>
    <row r="13" spans="1:16" ht="18" customHeight="1">
      <c r="A13" s="364" t="str">
        <f>IF(OR($C$6="",$J$6="",$M$6=""),"",IF($B13="","",SUBTOTAL(3,$B$11:B13)))</f>
        <v/>
      </c>
      <c r="B13" s="44" t="str">
        <f>IF(OR($C$6="",$J$6="",$M$6=""),"",IF(HKII!$B13="","",HKII!$B13))</f>
        <v/>
      </c>
      <c r="C13" s="45" t="str">
        <f>IF(OR($C$6="",$J$6="",$M$6=""),"",IF(HKII!$C13="","",HKII!$C13))</f>
        <v/>
      </c>
      <c r="D13" s="46" t="str">
        <f>IF(OR($C$6="",$J$6="",$M$6=""),"",IF(HKII!$D13="","",HKII!$D13))</f>
        <v/>
      </c>
      <c r="E13" s="66"/>
      <c r="F13" s="418"/>
      <c r="G13" s="418"/>
      <c r="H13" s="418"/>
      <c r="I13" s="67"/>
      <c r="J13" s="67"/>
      <c r="K13" s="67"/>
      <c r="L13" s="67"/>
      <c r="M13" s="67"/>
      <c r="N13" s="67"/>
      <c r="O13" s="481" t="str">
        <f t="shared" si="0"/>
        <v/>
      </c>
      <c r="P13" s="497" t="str">
        <f t="shared" si="1"/>
        <v/>
      </c>
    </row>
    <row r="14" spans="1:16" ht="18" customHeight="1">
      <c r="A14" s="364" t="str">
        <f>IF(OR($C$6="",$J$6="",$M$6=""),"",IF($B14="","",SUBTOTAL(3,$B$11:B14)))</f>
        <v/>
      </c>
      <c r="B14" s="44" t="str">
        <f>IF(OR($C$6="",$J$6="",$M$6=""),"",IF(HKII!$B14="","",HKII!$B14))</f>
        <v/>
      </c>
      <c r="C14" s="45" t="str">
        <f>IF(OR($C$6="",$J$6="",$M$6=""),"",IF(HKII!$C14="","",HKII!$C14))</f>
        <v/>
      </c>
      <c r="D14" s="46" t="str">
        <f>IF(OR($C$6="",$J$6="",$M$6=""),"",IF(HKII!$D14="","",HKII!$D14))</f>
        <v/>
      </c>
      <c r="E14" s="66"/>
      <c r="F14" s="418"/>
      <c r="G14" s="418"/>
      <c r="H14" s="418"/>
      <c r="I14" s="67"/>
      <c r="J14" s="67"/>
      <c r="K14" s="67"/>
      <c r="L14" s="67"/>
      <c r="M14" s="67"/>
      <c r="N14" s="67"/>
      <c r="O14" s="481" t="str">
        <f t="shared" si="0"/>
        <v/>
      </c>
      <c r="P14" s="497" t="str">
        <f t="shared" si="1"/>
        <v/>
      </c>
    </row>
    <row r="15" spans="1:16" ht="18" customHeight="1">
      <c r="A15" s="364" t="str">
        <f>IF(OR($C$6="",$J$6="",$M$6=""),"",IF($B15="","",SUBTOTAL(3,$B$11:B15)))</f>
        <v/>
      </c>
      <c r="B15" s="44" t="str">
        <f>IF(OR($C$6="",$J$6="",$M$6=""),"",IF(HKII!$B15="","",HKII!$B15))</f>
        <v/>
      </c>
      <c r="C15" s="45" t="str">
        <f>IF(OR($C$6="",$J$6="",$M$6=""),"",IF(HKII!$C15="","",HKII!$C15))</f>
        <v/>
      </c>
      <c r="D15" s="46" t="str">
        <f>IF(OR($C$6="",$J$6="",$M$6=""),"",IF(HKII!$D15="","",HKII!$D15))</f>
        <v/>
      </c>
      <c r="E15" s="66"/>
      <c r="F15" s="418"/>
      <c r="G15" s="418"/>
      <c r="H15" s="418"/>
      <c r="I15" s="67"/>
      <c r="J15" s="67"/>
      <c r="K15" s="67"/>
      <c r="L15" s="67"/>
      <c r="M15" s="67"/>
      <c r="N15" s="67"/>
      <c r="O15" s="481" t="str">
        <f t="shared" si="0"/>
        <v/>
      </c>
      <c r="P15" s="497" t="str">
        <f t="shared" si="1"/>
        <v/>
      </c>
    </row>
    <row r="16" spans="1:16" ht="18" customHeight="1">
      <c r="A16" s="364" t="str">
        <f>IF(OR($C$6="",$J$6="",$M$6=""),"",IF($B16="","",SUBTOTAL(3,$B$11:B16)))</f>
        <v/>
      </c>
      <c r="B16" s="44" t="str">
        <f>IF(OR($C$6="",$J$6="",$M$6=""),"",IF(HKII!$B16="","",HKII!$B16))</f>
        <v/>
      </c>
      <c r="C16" s="45" t="str">
        <f>IF(OR($C$6="",$J$6="",$M$6=""),"",IF(HKII!$C16="","",HKII!$C16))</f>
        <v/>
      </c>
      <c r="D16" s="46" t="str">
        <f>IF(OR($C$6="",$J$6="",$M$6=""),"",IF(HKII!$D16="","",HKII!$D16))</f>
        <v/>
      </c>
      <c r="E16" s="66"/>
      <c r="F16" s="418"/>
      <c r="G16" s="418"/>
      <c r="H16" s="418"/>
      <c r="I16" s="67"/>
      <c r="J16" s="67"/>
      <c r="K16" s="67"/>
      <c r="L16" s="67"/>
      <c r="M16" s="67"/>
      <c r="N16" s="67"/>
      <c r="O16" s="481" t="str">
        <f t="shared" si="0"/>
        <v/>
      </c>
      <c r="P16" s="497" t="str">
        <f t="shared" si="1"/>
        <v/>
      </c>
    </row>
    <row r="17" spans="1:16" ht="18" customHeight="1">
      <c r="A17" s="364" t="str">
        <f>IF(OR($C$6="",$J$6="",$M$6=""),"",IF($B17="","",SUBTOTAL(3,$B$11:B17)))</f>
        <v/>
      </c>
      <c r="B17" s="44" t="str">
        <f>IF(OR($C$6="",$J$6="",$M$6=""),"",IF(HKII!$B17="","",HKII!$B17))</f>
        <v/>
      </c>
      <c r="C17" s="45" t="str">
        <f>IF(OR($C$6="",$J$6="",$M$6=""),"",IF(HKII!$C17="","",HKII!$C17))</f>
        <v/>
      </c>
      <c r="D17" s="46" t="str">
        <f>IF(OR($C$6="",$J$6="",$M$6=""),"",IF(HKII!$D17="","",HKII!$D17))</f>
        <v/>
      </c>
      <c r="E17" s="66"/>
      <c r="F17" s="418"/>
      <c r="G17" s="418"/>
      <c r="H17" s="418"/>
      <c r="I17" s="67"/>
      <c r="J17" s="67"/>
      <c r="K17" s="67"/>
      <c r="L17" s="67"/>
      <c r="M17" s="67"/>
      <c r="N17" s="67"/>
      <c r="O17" s="481" t="str">
        <f t="shared" si="0"/>
        <v/>
      </c>
      <c r="P17" s="497" t="str">
        <f t="shared" si="1"/>
        <v/>
      </c>
    </row>
    <row r="18" spans="1:16" ht="18" customHeight="1">
      <c r="A18" s="364" t="str">
        <f>IF(OR($C$6="",$J$6="",$M$6=""),"",IF($B18="","",SUBTOTAL(3,$B$11:B18)))</f>
        <v/>
      </c>
      <c r="B18" s="44" t="str">
        <f>IF(OR($C$6="",$J$6="",$M$6=""),"",IF(HKII!$B18="","",HKII!$B18))</f>
        <v/>
      </c>
      <c r="C18" s="45" t="str">
        <f>IF(OR($C$6="",$J$6="",$M$6=""),"",IF(HKII!$C18="","",HKII!$C18))</f>
        <v/>
      </c>
      <c r="D18" s="46" t="str">
        <f>IF(OR($C$6="",$J$6="",$M$6=""),"",IF(HKII!$D18="","",HKII!$D18))</f>
        <v/>
      </c>
      <c r="E18" s="66"/>
      <c r="F18" s="418"/>
      <c r="G18" s="418"/>
      <c r="H18" s="418"/>
      <c r="I18" s="67"/>
      <c r="J18" s="67"/>
      <c r="K18" s="67"/>
      <c r="L18" s="67"/>
      <c r="M18" s="67"/>
      <c r="N18" s="67"/>
      <c r="O18" s="481" t="str">
        <f t="shared" si="0"/>
        <v/>
      </c>
      <c r="P18" s="497" t="str">
        <f t="shared" si="1"/>
        <v/>
      </c>
    </row>
    <row r="19" spans="1:16" ht="18" customHeight="1">
      <c r="A19" s="364" t="str">
        <f>IF(OR($C$6="",$J$6="",$M$6=""),"",IF($B19="","",SUBTOTAL(3,$B$11:B19)))</f>
        <v/>
      </c>
      <c r="B19" s="44" t="str">
        <f>IF(OR($C$6="",$J$6="",$M$6=""),"",IF(HKII!$B19="","",HKII!$B19))</f>
        <v/>
      </c>
      <c r="C19" s="45" t="str">
        <f>IF(OR($C$6="",$J$6="",$M$6=""),"",IF(HKII!$C19="","",HKII!$C19))</f>
        <v/>
      </c>
      <c r="D19" s="46" t="str">
        <f>IF(OR($C$6="",$J$6="",$M$6=""),"",IF(HKII!$D19="","",HKII!$D19))</f>
        <v/>
      </c>
      <c r="E19" s="66"/>
      <c r="F19" s="418"/>
      <c r="G19" s="418"/>
      <c r="H19" s="418"/>
      <c r="I19" s="67"/>
      <c r="J19" s="67"/>
      <c r="K19" s="67"/>
      <c r="L19" s="67"/>
      <c r="M19" s="67"/>
      <c r="N19" s="67"/>
      <c r="O19" s="481" t="str">
        <f t="shared" si="0"/>
        <v/>
      </c>
      <c r="P19" s="497" t="str">
        <f t="shared" si="1"/>
        <v/>
      </c>
    </row>
    <row r="20" spans="1:16" ht="18" customHeight="1">
      <c r="A20" s="364" t="str">
        <f>IF(OR($C$6="",$J$6="",$M$6=""),"",IF($B20="","",SUBTOTAL(3,$B$11:B20)))</f>
        <v/>
      </c>
      <c r="B20" s="44" t="str">
        <f>IF(OR($C$6="",$J$6="",$M$6=""),"",IF(HKII!$B20="","",HKII!$B20))</f>
        <v/>
      </c>
      <c r="C20" s="45" t="str">
        <f>IF(OR($C$6="",$J$6="",$M$6=""),"",IF(HKII!$C20="","",HKII!$C20))</f>
        <v/>
      </c>
      <c r="D20" s="46" t="str">
        <f>IF(OR($C$6="",$J$6="",$M$6=""),"",IF(HKII!$D20="","",HKII!$D20))</f>
        <v/>
      </c>
      <c r="E20" s="66"/>
      <c r="F20" s="418"/>
      <c r="G20" s="418"/>
      <c r="H20" s="418"/>
      <c r="I20" s="67"/>
      <c r="J20" s="67"/>
      <c r="K20" s="67"/>
      <c r="L20" s="67"/>
      <c r="M20" s="67"/>
      <c r="N20" s="67"/>
      <c r="O20" s="481" t="str">
        <f t="shared" si="0"/>
        <v/>
      </c>
      <c r="P20" s="497" t="str">
        <f t="shared" si="1"/>
        <v/>
      </c>
    </row>
    <row r="21" spans="1:16" ht="18" customHeight="1">
      <c r="A21" s="364" t="str">
        <f>IF(OR($C$6="",$J$6="",$M$6=""),"",IF($B21="","",SUBTOTAL(3,$B$11:B21)))</f>
        <v/>
      </c>
      <c r="B21" s="44" t="str">
        <f>IF(OR($C$6="",$J$6="",$M$6=""),"",IF(HKII!$B21="","",HKII!$B21))</f>
        <v/>
      </c>
      <c r="C21" s="45" t="str">
        <f>IF(OR($C$6="",$J$6="",$M$6=""),"",IF(HKII!$C21="","",HKII!$C21))</f>
        <v/>
      </c>
      <c r="D21" s="46" t="str">
        <f>IF(OR($C$6="",$J$6="",$M$6=""),"",IF(HKII!$D21="","",HKII!$D21))</f>
        <v/>
      </c>
      <c r="E21" s="66"/>
      <c r="F21" s="418"/>
      <c r="G21" s="418"/>
      <c r="H21" s="418"/>
      <c r="I21" s="67"/>
      <c r="J21" s="67"/>
      <c r="K21" s="67"/>
      <c r="L21" s="67"/>
      <c r="M21" s="67"/>
      <c r="N21" s="67"/>
      <c r="O21" s="481" t="str">
        <f t="shared" si="0"/>
        <v/>
      </c>
      <c r="P21" s="497" t="str">
        <f t="shared" si="1"/>
        <v/>
      </c>
    </row>
    <row r="22" spans="1:16" ht="18" customHeight="1">
      <c r="A22" s="364" t="str">
        <f>IF(OR($C$6="",$J$6="",$M$6=""),"",IF($B22="","",SUBTOTAL(3,$B$11:B22)))</f>
        <v/>
      </c>
      <c r="B22" s="44" t="str">
        <f>IF(OR($C$6="",$J$6="",$M$6=""),"",IF(HKII!$B22="","",HKII!$B22))</f>
        <v/>
      </c>
      <c r="C22" s="45" t="str">
        <f>IF(OR($C$6="",$J$6="",$M$6=""),"",IF(HKII!$C22="","",HKII!$C22))</f>
        <v/>
      </c>
      <c r="D22" s="46" t="str">
        <f>IF(OR($C$6="",$J$6="",$M$6=""),"",IF(HKII!$D22="","",HKII!$D22))</f>
        <v/>
      </c>
      <c r="E22" s="66"/>
      <c r="F22" s="418"/>
      <c r="G22" s="418"/>
      <c r="H22" s="418"/>
      <c r="I22" s="67"/>
      <c r="J22" s="67"/>
      <c r="K22" s="67"/>
      <c r="L22" s="67"/>
      <c r="M22" s="67"/>
      <c r="N22" s="67"/>
      <c r="O22" s="481" t="str">
        <f t="shared" si="0"/>
        <v/>
      </c>
      <c r="P22" s="497" t="str">
        <f t="shared" si="1"/>
        <v/>
      </c>
    </row>
    <row r="23" spans="1:16" ht="18" customHeight="1">
      <c r="A23" s="364" t="str">
        <f>IF(OR($C$6="",$J$6="",$M$6=""),"",IF($B23="","",SUBTOTAL(3,$B$11:B23)))</f>
        <v/>
      </c>
      <c r="B23" s="44" t="str">
        <f>IF(OR($C$6="",$J$6="",$M$6=""),"",IF(HKII!$B23="","",HKII!$B23))</f>
        <v/>
      </c>
      <c r="C23" s="45" t="str">
        <f>IF(OR($C$6="",$J$6="",$M$6=""),"",IF(HKII!$C23="","",HKII!$C23))</f>
        <v/>
      </c>
      <c r="D23" s="46" t="str">
        <f>IF(OR($C$6="",$J$6="",$M$6=""),"",IF(HKII!$D23="","",HKII!$D23))</f>
        <v/>
      </c>
      <c r="E23" s="66"/>
      <c r="F23" s="418"/>
      <c r="G23" s="418"/>
      <c r="H23" s="418"/>
      <c r="I23" s="67"/>
      <c r="J23" s="67"/>
      <c r="K23" s="67"/>
      <c r="L23" s="67"/>
      <c r="M23" s="67"/>
      <c r="N23" s="67"/>
      <c r="O23" s="481" t="str">
        <f t="shared" si="0"/>
        <v/>
      </c>
      <c r="P23" s="497" t="str">
        <f t="shared" si="1"/>
        <v/>
      </c>
    </row>
    <row r="24" spans="1:16" ht="18" customHeight="1">
      <c r="A24" s="364" t="str">
        <f>IF(OR($C$6="",$J$6="",$M$6=""),"",IF($B24="","",SUBTOTAL(3,$B$11:B24)))</f>
        <v/>
      </c>
      <c r="B24" s="44" t="str">
        <f>IF(OR($C$6="",$J$6="",$M$6=""),"",IF(HKII!$B24="","",HKII!$B24))</f>
        <v/>
      </c>
      <c r="C24" s="45" t="str">
        <f>IF(OR($C$6="",$J$6="",$M$6=""),"",IF(HKII!$C24="","",HKII!$C24))</f>
        <v/>
      </c>
      <c r="D24" s="46" t="str">
        <f>IF(OR($C$6="",$J$6="",$M$6=""),"",IF(HKII!$D24="","",HKII!$D24))</f>
        <v/>
      </c>
      <c r="E24" s="66"/>
      <c r="F24" s="418"/>
      <c r="G24" s="418"/>
      <c r="H24" s="418"/>
      <c r="I24" s="67"/>
      <c r="J24" s="67"/>
      <c r="K24" s="67"/>
      <c r="L24" s="67"/>
      <c r="M24" s="67"/>
      <c r="N24" s="67"/>
      <c r="O24" s="481" t="str">
        <f t="shared" si="0"/>
        <v/>
      </c>
      <c r="P24" s="497" t="str">
        <f t="shared" si="1"/>
        <v/>
      </c>
    </row>
    <row r="25" spans="1:16" ht="18" customHeight="1">
      <c r="A25" s="364" t="str">
        <f>IF(OR($C$6="",$J$6="",$M$6=""),"",IF($B25="","",SUBTOTAL(3,$B$11:B25)))</f>
        <v/>
      </c>
      <c r="B25" s="44" t="str">
        <f>IF(OR($C$6="",$J$6="",$M$6=""),"",IF(HKII!$B25="","",HKII!$B25))</f>
        <v/>
      </c>
      <c r="C25" s="45" t="str">
        <f>IF(OR($C$6="",$J$6="",$M$6=""),"",IF(HKII!$C25="","",HKII!$C25))</f>
        <v/>
      </c>
      <c r="D25" s="46" t="str">
        <f>IF(OR($C$6="",$J$6="",$M$6=""),"",IF(HKII!$D25="","",HKII!$D25))</f>
        <v/>
      </c>
      <c r="E25" s="66"/>
      <c r="F25" s="418"/>
      <c r="G25" s="418"/>
      <c r="H25" s="418"/>
      <c r="I25" s="67"/>
      <c r="J25" s="67"/>
      <c r="K25" s="67"/>
      <c r="L25" s="67"/>
      <c r="M25" s="67"/>
      <c r="N25" s="67"/>
      <c r="O25" s="481" t="str">
        <f t="shared" si="0"/>
        <v/>
      </c>
      <c r="P25" s="497" t="str">
        <f t="shared" si="1"/>
        <v/>
      </c>
    </row>
    <row r="26" spans="1:16" ht="18" customHeight="1">
      <c r="A26" s="364" t="str">
        <f>IF(OR($C$6="",$J$6="",$M$6=""),"",IF($B26="","",SUBTOTAL(3,$B$11:B26)))</f>
        <v/>
      </c>
      <c r="B26" s="44" t="str">
        <f>IF(OR($C$6="",$J$6="",$M$6=""),"",IF(HKII!$B26="","",HKII!$B26))</f>
        <v/>
      </c>
      <c r="C26" s="45" t="str">
        <f>IF(OR($C$6="",$J$6="",$M$6=""),"",IF(HKII!$C26="","",HKII!$C26))</f>
        <v/>
      </c>
      <c r="D26" s="46" t="str">
        <f>IF(OR($C$6="",$J$6="",$M$6=""),"",IF(HKII!$D26="","",HKII!$D26))</f>
        <v/>
      </c>
      <c r="E26" s="66"/>
      <c r="F26" s="418"/>
      <c r="G26" s="418"/>
      <c r="H26" s="418"/>
      <c r="I26" s="67"/>
      <c r="J26" s="67"/>
      <c r="K26" s="67"/>
      <c r="L26" s="67"/>
      <c r="M26" s="67"/>
      <c r="N26" s="67"/>
      <c r="O26" s="481" t="str">
        <f t="shared" si="0"/>
        <v/>
      </c>
      <c r="P26" s="497" t="str">
        <f t="shared" si="1"/>
        <v/>
      </c>
    </row>
    <row r="27" spans="1:16" ht="18" customHeight="1">
      <c r="A27" s="364" t="str">
        <f>IF(OR($C$6="",$J$6="",$M$6=""),"",IF($B27="","",SUBTOTAL(3,$B$11:B27)))</f>
        <v/>
      </c>
      <c r="B27" s="44" t="str">
        <f>IF(OR($C$6="",$J$6="",$M$6=""),"",IF(HKII!$B27="","",HKII!$B27))</f>
        <v/>
      </c>
      <c r="C27" s="45" t="str">
        <f>IF(OR($C$6="",$J$6="",$M$6=""),"",IF(HKII!$C27="","",HKII!$C27))</f>
        <v/>
      </c>
      <c r="D27" s="46" t="str">
        <f>IF(OR($C$6="",$J$6="",$M$6=""),"",IF(HKII!$D27="","",HKII!$D27))</f>
        <v/>
      </c>
      <c r="E27" s="66"/>
      <c r="F27" s="418"/>
      <c r="G27" s="418"/>
      <c r="H27" s="418"/>
      <c r="I27" s="67"/>
      <c r="J27" s="67"/>
      <c r="K27" s="67"/>
      <c r="L27" s="67"/>
      <c r="M27" s="67"/>
      <c r="N27" s="67"/>
      <c r="O27" s="481" t="str">
        <f t="shared" si="0"/>
        <v/>
      </c>
      <c r="P27" s="497" t="str">
        <f t="shared" si="1"/>
        <v/>
      </c>
    </row>
    <row r="28" spans="1:16" ht="18" customHeight="1">
      <c r="A28" s="364" t="str">
        <f>IF(OR($C$6="",$J$6="",$M$6=""),"",IF($B28="","",SUBTOTAL(3,$B$11:B28)))</f>
        <v/>
      </c>
      <c r="B28" s="44" t="str">
        <f>IF(OR($C$6="",$J$6="",$M$6=""),"",IF(HKII!$B28="","",HKII!$B28))</f>
        <v/>
      </c>
      <c r="C28" s="45" t="str">
        <f>IF(OR($C$6="",$J$6="",$M$6=""),"",IF(HKII!$C28="","",HKII!$C28))</f>
        <v/>
      </c>
      <c r="D28" s="46" t="str">
        <f>IF(OR($C$6="",$J$6="",$M$6=""),"",IF(HKII!$D28="","",HKII!$D28))</f>
        <v/>
      </c>
      <c r="E28" s="66"/>
      <c r="F28" s="418"/>
      <c r="G28" s="418"/>
      <c r="H28" s="418"/>
      <c r="I28" s="67"/>
      <c r="J28" s="67"/>
      <c r="K28" s="67"/>
      <c r="L28" s="67"/>
      <c r="M28" s="67"/>
      <c r="N28" s="67"/>
      <c r="O28" s="481" t="str">
        <f t="shared" si="0"/>
        <v/>
      </c>
      <c r="P28" s="497" t="str">
        <f t="shared" si="1"/>
        <v/>
      </c>
    </row>
    <row r="29" spans="1:16" ht="18" customHeight="1">
      <c r="A29" s="364" t="str">
        <f>IF(OR($C$6="",$J$6="",$M$6=""),"",IF($B29="","",SUBTOTAL(3,$B$11:B29)))</f>
        <v/>
      </c>
      <c r="B29" s="44" t="str">
        <f>IF(OR($C$6="",$J$6="",$M$6=""),"",IF(HKII!$B29="","",HKII!$B29))</f>
        <v/>
      </c>
      <c r="C29" s="45" t="str">
        <f>IF(OR($C$6="",$J$6="",$M$6=""),"",IF(HKII!$C29="","",HKII!$C29))</f>
        <v/>
      </c>
      <c r="D29" s="46" t="str">
        <f>IF(OR($C$6="",$J$6="",$M$6=""),"",IF(HKII!$D29="","",HKII!$D29))</f>
        <v/>
      </c>
      <c r="E29" s="66"/>
      <c r="F29" s="418"/>
      <c r="G29" s="418"/>
      <c r="H29" s="418"/>
      <c r="I29" s="67"/>
      <c r="J29" s="67"/>
      <c r="K29" s="67"/>
      <c r="L29" s="67"/>
      <c r="M29" s="67"/>
      <c r="N29" s="67"/>
      <c r="O29" s="481" t="str">
        <f t="shared" si="0"/>
        <v/>
      </c>
      <c r="P29" s="497" t="str">
        <f t="shared" si="1"/>
        <v/>
      </c>
    </row>
    <row r="30" spans="1:16" ht="18" customHeight="1">
      <c r="A30" s="364" t="str">
        <f>IF(OR($C$6="",$J$6="",$M$6=""),"",IF($B30="","",SUBTOTAL(3,$B$11:B30)))</f>
        <v/>
      </c>
      <c r="B30" s="44" t="str">
        <f>IF(OR($C$6="",$J$6="",$M$6=""),"",IF(HKII!$B30="","",HKII!$B30))</f>
        <v/>
      </c>
      <c r="C30" s="45" t="str">
        <f>IF(OR($C$6="",$J$6="",$M$6=""),"",IF(HKII!$C30="","",HKII!$C30))</f>
        <v/>
      </c>
      <c r="D30" s="46" t="str">
        <f>IF(OR($C$6="",$J$6="",$M$6=""),"",IF(HKII!$D30="","",HKII!$D30))</f>
        <v/>
      </c>
      <c r="E30" s="66"/>
      <c r="F30" s="418"/>
      <c r="G30" s="418"/>
      <c r="H30" s="418"/>
      <c r="I30" s="67"/>
      <c r="J30" s="67"/>
      <c r="K30" s="67"/>
      <c r="L30" s="67"/>
      <c r="M30" s="67"/>
      <c r="N30" s="67"/>
      <c r="O30" s="481" t="str">
        <f t="shared" si="0"/>
        <v/>
      </c>
      <c r="P30" s="497" t="str">
        <f t="shared" si="1"/>
        <v/>
      </c>
    </row>
    <row r="31" spans="1:16" ht="18" customHeight="1">
      <c r="A31" s="364" t="str">
        <f>IF(OR($C$6="",$J$6="",$M$6=""),"",IF($B31="","",SUBTOTAL(3,$B$11:B31)))</f>
        <v/>
      </c>
      <c r="B31" s="44" t="str">
        <f>IF(OR($C$6="",$J$6="",$M$6=""),"",IF(HKII!$B31="","",HKII!$B31))</f>
        <v/>
      </c>
      <c r="C31" s="45" t="str">
        <f>IF(OR($C$6="",$J$6="",$M$6=""),"",IF(HKII!$C31="","",HKII!$C31))</f>
        <v/>
      </c>
      <c r="D31" s="46" t="str">
        <f>IF(OR($C$6="",$J$6="",$M$6=""),"",IF(HKII!$D31="","",HKII!$D31))</f>
        <v/>
      </c>
      <c r="E31" s="66"/>
      <c r="F31" s="418"/>
      <c r="G31" s="418"/>
      <c r="H31" s="418"/>
      <c r="I31" s="67"/>
      <c r="J31" s="67"/>
      <c r="K31" s="67"/>
      <c r="L31" s="67"/>
      <c r="M31" s="67"/>
      <c r="N31" s="67"/>
      <c r="O31" s="481" t="str">
        <f t="shared" si="0"/>
        <v/>
      </c>
      <c r="P31" s="497" t="str">
        <f t="shared" si="1"/>
        <v/>
      </c>
    </row>
    <row r="32" spans="1:16" ht="18" customHeight="1">
      <c r="A32" s="364" t="str">
        <f>IF(OR($C$6="",$J$6="",$M$6=""),"",IF($B32="","",SUBTOTAL(3,$B$11:B32)))</f>
        <v/>
      </c>
      <c r="B32" s="44" t="str">
        <f>IF(OR($C$6="",$J$6="",$M$6=""),"",IF(HKII!$B32="","",HKII!$B32))</f>
        <v/>
      </c>
      <c r="C32" s="45" t="str">
        <f>IF(OR($C$6="",$J$6="",$M$6=""),"",IF(HKII!$C32="","",HKII!$C32))</f>
        <v/>
      </c>
      <c r="D32" s="46" t="str">
        <f>IF(OR($C$6="",$J$6="",$M$6=""),"",IF(HKII!$D32="","",HKII!$D32))</f>
        <v/>
      </c>
      <c r="E32" s="66"/>
      <c r="F32" s="418"/>
      <c r="G32" s="418"/>
      <c r="H32" s="418"/>
      <c r="I32" s="67"/>
      <c r="J32" s="67"/>
      <c r="K32" s="67"/>
      <c r="L32" s="67"/>
      <c r="M32" s="67"/>
      <c r="N32" s="67"/>
      <c r="O32" s="481" t="str">
        <f t="shared" si="0"/>
        <v/>
      </c>
      <c r="P32" s="497" t="str">
        <f t="shared" si="1"/>
        <v/>
      </c>
    </row>
    <row r="33" spans="1:16" ht="18" customHeight="1">
      <c r="A33" s="364" t="str">
        <f>IF(OR($C$6="",$J$6="",$M$6=""),"",IF($B33="","",SUBTOTAL(3,$B$11:B33)))</f>
        <v/>
      </c>
      <c r="B33" s="44" t="str">
        <f>IF(OR($C$6="",$J$6="",$M$6=""),"",IF(HKII!$B33="","",HKII!$B33))</f>
        <v/>
      </c>
      <c r="C33" s="45" t="str">
        <f>IF(OR($C$6="",$J$6="",$M$6=""),"",IF(HKII!$C33="","",HKII!$C33))</f>
        <v/>
      </c>
      <c r="D33" s="46" t="str">
        <f>IF(OR($C$6="",$J$6="",$M$6=""),"",IF(HKII!$D33="","",HKII!$D33))</f>
        <v/>
      </c>
      <c r="E33" s="66"/>
      <c r="F33" s="418"/>
      <c r="G33" s="418"/>
      <c r="H33" s="418"/>
      <c r="I33" s="67"/>
      <c r="J33" s="67"/>
      <c r="K33" s="67"/>
      <c r="L33" s="67"/>
      <c r="M33" s="67"/>
      <c r="N33" s="67"/>
      <c r="O33" s="481" t="str">
        <f t="shared" si="0"/>
        <v/>
      </c>
      <c r="P33" s="497" t="str">
        <f t="shared" si="1"/>
        <v/>
      </c>
    </row>
    <row r="34" spans="1:16" ht="18" customHeight="1">
      <c r="A34" s="364" t="str">
        <f>IF(OR($C$6="",$J$6="",$M$6=""),"",IF($B34="","",SUBTOTAL(3,$B$11:B34)))</f>
        <v/>
      </c>
      <c r="B34" s="44" t="str">
        <f>IF(OR($C$6="",$J$6="",$M$6=""),"",IF(HKII!$B34="","",HKII!$B34))</f>
        <v/>
      </c>
      <c r="C34" s="45" t="str">
        <f>IF(OR($C$6="",$J$6="",$M$6=""),"",IF(HKII!$C34="","",HKII!$C34))</f>
        <v/>
      </c>
      <c r="D34" s="46" t="str">
        <f>IF(OR($C$6="",$J$6="",$M$6=""),"",IF(HKII!$D34="","",HKII!$D34))</f>
        <v/>
      </c>
      <c r="E34" s="66"/>
      <c r="F34" s="418"/>
      <c r="G34" s="418"/>
      <c r="H34" s="418"/>
      <c r="I34" s="67"/>
      <c r="J34" s="67"/>
      <c r="K34" s="67"/>
      <c r="L34" s="67"/>
      <c r="M34" s="67"/>
      <c r="N34" s="67"/>
      <c r="O34" s="481" t="str">
        <f t="shared" si="0"/>
        <v/>
      </c>
      <c r="P34" s="497" t="str">
        <f t="shared" si="1"/>
        <v/>
      </c>
    </row>
    <row r="35" spans="1:16" ht="18" customHeight="1">
      <c r="A35" s="364" t="str">
        <f>IF(OR($C$6="",$J$6="",$M$6=""),"",IF($B35="","",SUBTOTAL(3,$B$11:B35)))</f>
        <v/>
      </c>
      <c r="B35" s="44" t="str">
        <f>IF(OR($C$6="",$J$6="",$M$6=""),"",IF(HKII!$B35="","",HKII!$B35))</f>
        <v/>
      </c>
      <c r="C35" s="45" t="str">
        <f>IF(OR($C$6="",$J$6="",$M$6=""),"",IF(HKII!$C35="","",HKII!$C35))</f>
        <v/>
      </c>
      <c r="D35" s="46" t="str">
        <f>IF(OR($C$6="",$J$6="",$M$6=""),"",IF(HKII!$D35="","",HKII!$D35))</f>
        <v/>
      </c>
      <c r="E35" s="66"/>
      <c r="F35" s="418"/>
      <c r="G35" s="418"/>
      <c r="H35" s="418"/>
      <c r="I35" s="67"/>
      <c r="J35" s="67"/>
      <c r="K35" s="67"/>
      <c r="L35" s="67"/>
      <c r="M35" s="67"/>
      <c r="N35" s="67"/>
      <c r="O35" s="481" t="str">
        <f t="shared" si="0"/>
        <v/>
      </c>
      <c r="P35" s="497" t="str">
        <f t="shared" si="1"/>
        <v/>
      </c>
    </row>
    <row r="36" spans="1:16" ht="18" customHeight="1">
      <c r="A36" s="364" t="str">
        <f>IF(OR($C$6="",$J$6="",$M$6=""),"",IF($B36="","",SUBTOTAL(3,$B$11:B36)))</f>
        <v/>
      </c>
      <c r="B36" s="44" t="str">
        <f>IF(OR($C$6="",$J$6="",$M$6=""),"",IF(HKII!$B36="","",HKII!$B36))</f>
        <v/>
      </c>
      <c r="C36" s="45" t="str">
        <f>IF(OR($C$6="",$J$6="",$M$6=""),"",IF(HKII!$C36="","",HKII!$C36))</f>
        <v/>
      </c>
      <c r="D36" s="46" t="str">
        <f>IF(OR($C$6="",$J$6="",$M$6=""),"",IF(HKII!$D36="","",HKII!$D36))</f>
        <v/>
      </c>
      <c r="E36" s="66"/>
      <c r="F36" s="418"/>
      <c r="G36" s="418"/>
      <c r="H36" s="418"/>
      <c r="I36" s="67"/>
      <c r="J36" s="67"/>
      <c r="K36" s="67"/>
      <c r="L36" s="67"/>
      <c r="M36" s="67"/>
      <c r="N36" s="67"/>
      <c r="O36" s="481" t="str">
        <f t="shared" si="0"/>
        <v/>
      </c>
      <c r="P36" s="497" t="str">
        <f t="shared" si="1"/>
        <v/>
      </c>
    </row>
    <row r="37" spans="1:16" ht="18" customHeight="1">
      <c r="A37" s="364" t="str">
        <f>IF(OR($C$6="",$J$6="",$M$6=""),"",IF($B37="","",SUBTOTAL(3,$B$11:B37)))</f>
        <v/>
      </c>
      <c r="B37" s="44" t="str">
        <f>IF(OR($C$6="",$J$6="",$M$6=""),"",IF(HKII!$B37="","",HKII!$B37))</f>
        <v/>
      </c>
      <c r="C37" s="45" t="str">
        <f>IF(OR($C$6="",$J$6="",$M$6=""),"",IF(HKII!$C37="","",HKII!$C37))</f>
        <v/>
      </c>
      <c r="D37" s="46" t="str">
        <f>IF(OR($C$6="",$J$6="",$M$6=""),"",IF(HKII!$D37="","",HKII!$D37))</f>
        <v/>
      </c>
      <c r="E37" s="66"/>
      <c r="F37" s="418"/>
      <c r="G37" s="418"/>
      <c r="H37" s="418"/>
      <c r="I37" s="67"/>
      <c r="J37" s="67"/>
      <c r="K37" s="67"/>
      <c r="L37" s="67"/>
      <c r="M37" s="67"/>
      <c r="N37" s="67"/>
      <c r="O37" s="481" t="str">
        <f t="shared" si="0"/>
        <v/>
      </c>
      <c r="P37" s="497" t="str">
        <f t="shared" si="1"/>
        <v/>
      </c>
    </row>
    <row r="38" spans="1:16" ht="18" customHeight="1">
      <c r="A38" s="364" t="str">
        <f>IF(OR($C$6="",$J$6="",$M$6=""),"",IF($B38="","",SUBTOTAL(3,$B$11:B38)))</f>
        <v/>
      </c>
      <c r="B38" s="44" t="str">
        <f>IF(OR($C$6="",$J$6="",$M$6=""),"",IF(HKII!$B38="","",HKII!$B38))</f>
        <v/>
      </c>
      <c r="C38" s="45" t="str">
        <f>IF(OR($C$6="",$J$6="",$M$6=""),"",IF(HKII!$C38="","",HKII!$C38))</f>
        <v/>
      </c>
      <c r="D38" s="46" t="str">
        <f>IF(OR($C$6="",$J$6="",$M$6=""),"",IF(HKII!$D38="","",HKII!$D38))</f>
        <v/>
      </c>
      <c r="E38" s="66"/>
      <c r="F38" s="418"/>
      <c r="G38" s="418"/>
      <c r="H38" s="418"/>
      <c r="I38" s="67"/>
      <c r="J38" s="67"/>
      <c r="K38" s="67"/>
      <c r="L38" s="67"/>
      <c r="M38" s="67"/>
      <c r="N38" s="67"/>
      <c r="O38" s="481" t="str">
        <f t="shared" si="0"/>
        <v/>
      </c>
      <c r="P38" s="497" t="str">
        <f t="shared" si="1"/>
        <v/>
      </c>
    </row>
    <row r="39" spans="1:16" ht="18" customHeight="1">
      <c r="A39" s="364" t="str">
        <f>IF(OR($C$6="",$J$6="",$M$6=""),"",IF($B39="","",SUBTOTAL(3,$B$11:B39)))</f>
        <v/>
      </c>
      <c r="B39" s="44" t="str">
        <f>IF(OR($C$6="",$J$6="",$M$6=""),"",IF(HKII!$B39="","",HKII!$B39))</f>
        <v/>
      </c>
      <c r="C39" s="45" t="str">
        <f>IF(OR($C$6="",$J$6="",$M$6=""),"",IF(HKII!$C39="","",HKII!$C39))</f>
        <v/>
      </c>
      <c r="D39" s="46" t="str">
        <f>IF(OR($C$6="",$J$6="",$M$6=""),"",IF(HKII!$D39="","",HKII!$D39))</f>
        <v/>
      </c>
      <c r="E39" s="66"/>
      <c r="F39" s="418"/>
      <c r="G39" s="418"/>
      <c r="H39" s="418"/>
      <c r="I39" s="67"/>
      <c r="J39" s="67"/>
      <c r="K39" s="67"/>
      <c r="L39" s="67"/>
      <c r="M39" s="67"/>
      <c r="N39" s="67"/>
      <c r="O39" s="481" t="str">
        <f t="shared" si="0"/>
        <v/>
      </c>
      <c r="P39" s="497" t="str">
        <f t="shared" si="1"/>
        <v/>
      </c>
    </row>
    <row r="40" spans="1:16" ht="18" customHeight="1">
      <c r="A40" s="364" t="str">
        <f>IF(OR($C$6="",$J$6="",$M$6=""),"",IF($B40="","",SUBTOTAL(3,$B$11:B40)))</f>
        <v/>
      </c>
      <c r="B40" s="44" t="str">
        <f>IF(OR($C$6="",$J$6="",$M$6=""),"",IF(HKII!$B40="","",HKII!$B40))</f>
        <v/>
      </c>
      <c r="C40" s="45" t="str">
        <f>IF(OR($C$6="",$J$6="",$M$6=""),"",IF(HKII!$C40="","",HKII!$C40))</f>
        <v/>
      </c>
      <c r="D40" s="46" t="str">
        <f>IF(OR($C$6="",$J$6="",$M$6=""),"",IF(HKII!$D40="","",HKII!$D40))</f>
        <v/>
      </c>
      <c r="E40" s="66"/>
      <c r="F40" s="418"/>
      <c r="G40" s="418"/>
      <c r="H40" s="418"/>
      <c r="I40" s="67"/>
      <c r="J40" s="67"/>
      <c r="K40" s="67"/>
      <c r="L40" s="67"/>
      <c r="M40" s="67"/>
      <c r="N40" s="67"/>
      <c r="O40" s="481" t="str">
        <f t="shared" si="0"/>
        <v/>
      </c>
      <c r="P40" s="497" t="str">
        <f t="shared" si="1"/>
        <v/>
      </c>
    </row>
    <row r="41" spans="1:16" ht="18" customHeight="1">
      <c r="A41" s="364" t="str">
        <f>IF(OR($C$6="",$J$6="",$M$6=""),"",IF($B41="","",SUBTOTAL(3,$B$11:B41)))</f>
        <v/>
      </c>
      <c r="B41" s="44" t="str">
        <f>IF(OR($C$6="",$J$6="",$M$6=""),"",IF(HKII!$B41="","",HKII!$B41))</f>
        <v/>
      </c>
      <c r="C41" s="45" t="str">
        <f>IF(OR($C$6="",$J$6="",$M$6=""),"",IF(HKII!$C41="","",HKII!$C41))</f>
        <v/>
      </c>
      <c r="D41" s="46" t="str">
        <f>IF(OR($C$6="",$J$6="",$M$6=""),"",IF(HKII!$D41="","",HKII!$D41))</f>
        <v/>
      </c>
      <c r="E41" s="66"/>
      <c r="F41" s="418"/>
      <c r="G41" s="418"/>
      <c r="H41" s="418"/>
      <c r="I41" s="67"/>
      <c r="J41" s="67"/>
      <c r="K41" s="67"/>
      <c r="L41" s="67"/>
      <c r="M41" s="67"/>
      <c r="N41" s="67"/>
      <c r="O41" s="481" t="str">
        <f t="shared" si="0"/>
        <v/>
      </c>
      <c r="P41" s="497" t="str">
        <f t="shared" si="1"/>
        <v/>
      </c>
    </row>
    <row r="42" spans="1:16" ht="18" customHeight="1">
      <c r="A42" s="364" t="str">
        <f>IF(OR($C$6="",$J$6="",$M$6=""),"",IF($B42="","",SUBTOTAL(3,$B$11:B42)))</f>
        <v/>
      </c>
      <c r="B42" s="44" t="str">
        <f>IF(OR($C$6="",$J$6="",$M$6=""),"",IF(HKII!$B42="","",HKII!$B42))</f>
        <v/>
      </c>
      <c r="C42" s="45" t="str">
        <f>IF(OR($C$6="",$J$6="",$M$6=""),"",IF(HKII!$C42="","",HKII!$C42))</f>
        <v/>
      </c>
      <c r="D42" s="46" t="str">
        <f>IF(OR($C$6="",$J$6="",$M$6=""),"",IF(HKII!$D42="","",HKII!$D42))</f>
        <v/>
      </c>
      <c r="E42" s="66"/>
      <c r="F42" s="418"/>
      <c r="G42" s="418"/>
      <c r="H42" s="418"/>
      <c r="I42" s="67"/>
      <c r="J42" s="67"/>
      <c r="K42" s="67"/>
      <c r="L42" s="67"/>
      <c r="M42" s="67"/>
      <c r="N42" s="67"/>
      <c r="O42" s="481" t="str">
        <f t="shared" si="0"/>
        <v/>
      </c>
      <c r="P42" s="497" t="str">
        <f t="shared" si="1"/>
        <v/>
      </c>
    </row>
    <row r="43" spans="1:16" ht="18" customHeight="1">
      <c r="A43" s="364" t="str">
        <f>IF(OR($C$6="",$J$6="",$M$6=""),"",IF($B43="","",SUBTOTAL(3,$B$11:B43)))</f>
        <v/>
      </c>
      <c r="B43" s="44" t="str">
        <f>IF(OR($C$6="",$J$6="",$M$6=""),"",IF(HKII!$B43="","",HKII!$B43))</f>
        <v/>
      </c>
      <c r="C43" s="45" t="str">
        <f>IF(OR($C$6="",$J$6="",$M$6=""),"",IF(HKII!$C43="","",HKII!$C43))</f>
        <v/>
      </c>
      <c r="D43" s="46" t="str">
        <f>IF(OR($C$6="",$J$6="",$M$6=""),"",IF(HKII!$D43="","",HKII!$D43))</f>
        <v/>
      </c>
      <c r="E43" s="66"/>
      <c r="F43" s="418"/>
      <c r="G43" s="418"/>
      <c r="H43" s="418"/>
      <c r="I43" s="67"/>
      <c r="J43" s="67"/>
      <c r="K43" s="67"/>
      <c r="L43" s="67"/>
      <c r="M43" s="67"/>
      <c r="N43" s="67"/>
      <c r="O43" s="481" t="str">
        <f t="shared" si="0"/>
        <v/>
      </c>
      <c r="P43" s="497" t="str">
        <f t="shared" si="1"/>
        <v/>
      </c>
    </row>
    <row r="44" spans="1:16" ht="18" customHeight="1">
      <c r="A44" s="364" t="str">
        <f>IF(OR($C$6="",$J$6="",$M$6=""),"",IF($B44="","",SUBTOTAL(3,$B$11:B44)))</f>
        <v/>
      </c>
      <c r="B44" s="44" t="str">
        <f>IF(OR($C$6="",$J$6="",$M$6=""),"",IF(HKII!$B44="","",HKII!$B44))</f>
        <v/>
      </c>
      <c r="C44" s="45" t="str">
        <f>IF(OR($C$6="",$J$6="",$M$6=""),"",IF(HKII!$C44="","",HKII!$C44))</f>
        <v/>
      </c>
      <c r="D44" s="46" t="str">
        <f>IF(OR($C$6="",$J$6="",$M$6=""),"",IF(HKII!$D44="","",HKII!$D44))</f>
        <v/>
      </c>
      <c r="E44" s="66"/>
      <c r="F44" s="418"/>
      <c r="G44" s="418"/>
      <c r="H44" s="418"/>
      <c r="I44" s="67"/>
      <c r="J44" s="67"/>
      <c r="K44" s="67"/>
      <c r="L44" s="67"/>
      <c r="M44" s="67"/>
      <c r="N44" s="67"/>
      <c r="O44" s="481" t="str">
        <f t="shared" si="0"/>
        <v/>
      </c>
      <c r="P44" s="497" t="str">
        <f t="shared" si="1"/>
        <v/>
      </c>
    </row>
    <row r="45" spans="1:16" ht="18" customHeight="1">
      <c r="A45" s="364" t="str">
        <f>IF(OR($C$6="",$J$6="",$M$6=""),"",IF($B45="","",SUBTOTAL(3,$B$11:B45)))</f>
        <v/>
      </c>
      <c r="B45" s="44" t="str">
        <f>IF(OR($C$6="",$J$6="",$M$6=""),"",IF(HKII!$B45="","",HKII!$B45))</f>
        <v/>
      </c>
      <c r="C45" s="45" t="str">
        <f>IF(OR($C$6="",$J$6="",$M$6=""),"",IF(HKII!$C45="","",HKII!$C45))</f>
        <v/>
      </c>
      <c r="D45" s="46" t="str">
        <f>IF(OR($C$6="",$J$6="",$M$6=""),"",IF(HKII!$D45="","",HKII!$D45))</f>
        <v/>
      </c>
      <c r="E45" s="66"/>
      <c r="F45" s="418"/>
      <c r="G45" s="418"/>
      <c r="H45" s="418"/>
      <c r="I45" s="67"/>
      <c r="J45" s="67"/>
      <c r="K45" s="67"/>
      <c r="L45" s="67"/>
      <c r="M45" s="67"/>
      <c r="N45" s="67"/>
      <c r="O45" s="481" t="str">
        <f t="shared" si="0"/>
        <v/>
      </c>
      <c r="P45" s="497" t="str">
        <f t="shared" si="1"/>
        <v/>
      </c>
    </row>
    <row r="46" spans="1:16" ht="18" customHeight="1">
      <c r="A46" s="364" t="str">
        <f>IF(OR($C$6="",$J$6="",$M$6=""),"",IF($B46="","",SUBTOTAL(3,$B$11:B46)))</f>
        <v/>
      </c>
      <c r="B46" s="44" t="str">
        <f>IF(OR($C$6="",$J$6="",$M$6=""),"",IF(HKII!$B46="","",HKII!$B46))</f>
        <v/>
      </c>
      <c r="C46" s="45" t="str">
        <f>IF(OR($C$6="",$J$6="",$M$6=""),"",IF(HKII!$C46="","",HKII!$C46))</f>
        <v/>
      </c>
      <c r="D46" s="46" t="str">
        <f>IF(OR($C$6="",$J$6="",$M$6=""),"",IF(HKII!$D46="","",HKII!$D46))</f>
        <v/>
      </c>
      <c r="E46" s="66"/>
      <c r="F46" s="418"/>
      <c r="G46" s="418"/>
      <c r="H46" s="418"/>
      <c r="I46" s="67"/>
      <c r="J46" s="67"/>
      <c r="K46" s="67"/>
      <c r="L46" s="67"/>
      <c r="M46" s="67"/>
      <c r="N46" s="67"/>
      <c r="O46" s="481" t="str">
        <f t="shared" si="0"/>
        <v/>
      </c>
      <c r="P46" s="497" t="str">
        <f t="shared" si="1"/>
        <v/>
      </c>
    </row>
    <row r="47" spans="1:16" ht="18" customHeight="1">
      <c r="A47" s="364" t="str">
        <f>IF(OR($C$6="",$J$6="",$M$6=""),"",IF($B47="","",SUBTOTAL(3,$B$11:B47)))</f>
        <v/>
      </c>
      <c r="B47" s="44" t="str">
        <f>IF(OR($C$6="",$J$6="",$M$6=""),"",IF(HKII!$B47="","",HKII!$B47))</f>
        <v/>
      </c>
      <c r="C47" s="45" t="str">
        <f>IF(OR($C$6="",$J$6="",$M$6=""),"",IF(HKII!$C47="","",HKII!$C47))</f>
        <v/>
      </c>
      <c r="D47" s="46" t="str">
        <f>IF(OR($C$6="",$J$6="",$M$6=""),"",IF(HKII!$D47="","",HKII!$D47))</f>
        <v/>
      </c>
      <c r="E47" s="66"/>
      <c r="F47" s="418"/>
      <c r="G47" s="418"/>
      <c r="H47" s="418"/>
      <c r="I47" s="67"/>
      <c r="J47" s="67"/>
      <c r="K47" s="67"/>
      <c r="L47" s="67"/>
      <c r="M47" s="67"/>
      <c r="N47" s="67"/>
      <c r="O47" s="481" t="str">
        <f t="shared" si="0"/>
        <v/>
      </c>
      <c r="P47" s="497" t="str">
        <f t="shared" si="1"/>
        <v/>
      </c>
    </row>
    <row r="48" spans="1:16" ht="18" customHeight="1">
      <c r="A48" s="364" t="str">
        <f>IF(OR($C$6="",$J$6="",$M$6=""),"",IF($B48="","",SUBTOTAL(3,$B$11:B48)))</f>
        <v/>
      </c>
      <c r="B48" s="44" t="str">
        <f>IF(OR($C$6="",$J$6="",$M$6=""),"",IF(HKII!$B48="","",HKII!$B48))</f>
        <v/>
      </c>
      <c r="C48" s="45" t="str">
        <f>IF(OR($C$6="",$J$6="",$M$6=""),"",IF(HKII!$C48="","",HKII!$C48))</f>
        <v/>
      </c>
      <c r="D48" s="46" t="str">
        <f>IF(OR($C$6="",$J$6="",$M$6=""),"",IF(HKII!$D48="","",HKII!$D48))</f>
        <v/>
      </c>
      <c r="E48" s="66"/>
      <c r="F48" s="418"/>
      <c r="G48" s="418"/>
      <c r="H48" s="418"/>
      <c r="I48" s="67"/>
      <c r="J48" s="67"/>
      <c r="K48" s="67"/>
      <c r="L48" s="67"/>
      <c r="M48" s="67"/>
      <c r="N48" s="67"/>
      <c r="O48" s="481" t="str">
        <f t="shared" si="0"/>
        <v/>
      </c>
      <c r="P48" s="497" t="str">
        <f t="shared" si="1"/>
        <v/>
      </c>
    </row>
    <row r="49" spans="1:16" ht="18" customHeight="1">
      <c r="A49" s="364" t="str">
        <f>IF(OR($C$6="",$J$6="",$M$6=""),"",IF($B49="","",SUBTOTAL(3,$B$11:B49)))</f>
        <v/>
      </c>
      <c r="B49" s="44" t="str">
        <f>IF(OR($C$6="",$J$6="",$M$6=""),"",IF(HKII!$B49="","",HKII!$B49))</f>
        <v/>
      </c>
      <c r="C49" s="45" t="str">
        <f>IF(OR($C$6="",$J$6="",$M$6=""),"",IF(HKII!$C49="","",HKII!$C49))</f>
        <v/>
      </c>
      <c r="D49" s="46" t="str">
        <f>IF(OR($C$6="",$J$6="",$M$6=""),"",IF(HKII!$D49="","",HKII!$D49))</f>
        <v/>
      </c>
      <c r="E49" s="66"/>
      <c r="F49" s="418"/>
      <c r="G49" s="418"/>
      <c r="H49" s="418"/>
      <c r="I49" s="67"/>
      <c r="J49" s="67"/>
      <c r="K49" s="67"/>
      <c r="L49" s="67"/>
      <c r="M49" s="67"/>
      <c r="N49" s="67"/>
      <c r="O49" s="481" t="str">
        <f t="shared" si="0"/>
        <v/>
      </c>
      <c r="P49" s="497" t="str">
        <f t="shared" si="1"/>
        <v/>
      </c>
    </row>
    <row r="50" spans="1:16" ht="18" customHeight="1">
      <c r="A50" s="364" t="str">
        <f>IF(OR($C$6="",$J$6="",$M$6=""),"",IF($B50="","",SUBTOTAL(3,$B$11:B50)))</f>
        <v/>
      </c>
      <c r="B50" s="44" t="str">
        <f>IF(OR($C$6="",$J$6="",$M$6=""),"",IF(HKII!$B50="","",HKII!$B50))</f>
        <v/>
      </c>
      <c r="C50" s="45" t="str">
        <f>IF(OR($C$6="",$J$6="",$M$6=""),"",IF(HKII!$C50="","",HKII!$C50))</f>
        <v/>
      </c>
      <c r="D50" s="46" t="str">
        <f>IF(OR($C$6="",$J$6="",$M$6=""),"",IF(HKII!$D50="","",HKII!$D50))</f>
        <v/>
      </c>
      <c r="E50" s="66"/>
      <c r="F50" s="418"/>
      <c r="G50" s="418"/>
      <c r="H50" s="418"/>
      <c r="I50" s="67"/>
      <c r="J50" s="67"/>
      <c r="K50" s="67"/>
      <c r="L50" s="67"/>
      <c r="M50" s="67"/>
      <c r="N50" s="67"/>
      <c r="O50" s="481" t="str">
        <f t="shared" si="0"/>
        <v/>
      </c>
      <c r="P50" s="497" t="str">
        <f t="shared" si="1"/>
        <v/>
      </c>
    </row>
    <row r="51" spans="1:16" ht="18" customHeight="1">
      <c r="A51" s="364" t="str">
        <f>IF(OR($C$6="",$J$6="",$M$6=""),"",IF($B51="","",SUBTOTAL(3,$B$11:B51)))</f>
        <v/>
      </c>
      <c r="B51" s="44" t="str">
        <f>IF(OR($C$6="",$J$6="",$M$6=""),"",IF(HKII!$B51="","",HKII!$B51))</f>
        <v/>
      </c>
      <c r="C51" s="45" t="str">
        <f>IF(OR($C$6="",$J$6="",$M$6=""),"",IF(HKII!$C51="","",HKII!$C51))</f>
        <v/>
      </c>
      <c r="D51" s="46" t="str">
        <f>IF(OR($C$6="",$J$6="",$M$6=""),"",IF(HKII!$D51="","",HKII!$D51))</f>
        <v/>
      </c>
      <c r="E51" s="66"/>
      <c r="F51" s="418"/>
      <c r="G51" s="418"/>
      <c r="H51" s="418"/>
      <c r="I51" s="67"/>
      <c r="J51" s="67"/>
      <c r="K51" s="67"/>
      <c r="L51" s="67"/>
      <c r="M51" s="67"/>
      <c r="N51" s="67"/>
      <c r="O51" s="481" t="str">
        <f t="shared" si="0"/>
        <v/>
      </c>
      <c r="P51" s="497" t="str">
        <f t="shared" si="1"/>
        <v/>
      </c>
    </row>
    <row r="52" spans="1:16" ht="18" customHeight="1">
      <c r="A52" s="364" t="str">
        <f>IF(OR($C$6="",$J$6="",$M$6=""),"",IF($B52="","",SUBTOTAL(3,$B$11:B52)))</f>
        <v/>
      </c>
      <c r="B52" s="44" t="str">
        <f>IF(OR($C$6="",$J$6="",$M$6=""),"",IF(HKII!$B52="","",HKII!$B52))</f>
        <v/>
      </c>
      <c r="C52" s="45" t="str">
        <f>IF(OR($C$6="",$J$6="",$M$6=""),"",IF(HKII!$C52="","",HKII!$C52))</f>
        <v/>
      </c>
      <c r="D52" s="46" t="str">
        <f>IF(OR($C$6="",$J$6="",$M$6=""),"",IF(HKII!$D52="","",HKII!$D52))</f>
        <v/>
      </c>
      <c r="E52" s="66"/>
      <c r="F52" s="418"/>
      <c r="G52" s="418"/>
      <c r="H52" s="418"/>
      <c r="I52" s="67"/>
      <c r="J52" s="67"/>
      <c r="K52" s="67"/>
      <c r="L52" s="67"/>
      <c r="M52" s="67"/>
      <c r="N52" s="67"/>
      <c r="O52" s="481" t="str">
        <f t="shared" si="0"/>
        <v/>
      </c>
      <c r="P52" s="497" t="str">
        <f t="shared" si="1"/>
        <v/>
      </c>
    </row>
    <row r="53" spans="1:16" ht="18" customHeight="1">
      <c r="A53" s="364" t="str">
        <f>IF(OR($C$6="",$J$6="",$M$6=""),"",IF($B53="","",SUBTOTAL(3,$B$11:B53)))</f>
        <v/>
      </c>
      <c r="B53" s="44" t="str">
        <f>IF(OR($C$6="",$J$6="",$M$6=""),"",IF(HKII!$B53="","",HKII!$B53))</f>
        <v/>
      </c>
      <c r="C53" s="45" t="str">
        <f>IF(OR($C$6="",$J$6="",$M$6=""),"",IF(HKII!$C53="","",HKII!$C53))</f>
        <v/>
      </c>
      <c r="D53" s="46" t="str">
        <f>IF(OR($C$6="",$J$6="",$M$6=""),"",IF(HKII!$D53="","",HKII!$D53))</f>
        <v/>
      </c>
      <c r="E53" s="66"/>
      <c r="F53" s="418"/>
      <c r="G53" s="418"/>
      <c r="H53" s="418"/>
      <c r="I53" s="67"/>
      <c r="J53" s="67"/>
      <c r="K53" s="67"/>
      <c r="L53" s="67"/>
      <c r="M53" s="67"/>
      <c r="N53" s="67"/>
      <c r="O53" s="481" t="str">
        <f t="shared" si="0"/>
        <v/>
      </c>
      <c r="P53" s="497" t="str">
        <f t="shared" si="1"/>
        <v/>
      </c>
    </row>
    <row r="54" spans="1:16" ht="18" customHeight="1">
      <c r="A54" s="364" t="str">
        <f>IF(OR($C$6="",$J$6="",$M$6=""),"",IF($B54="","",SUBTOTAL(3,$B$11:B54)))</f>
        <v/>
      </c>
      <c r="B54" s="44" t="str">
        <f>IF(OR($C$6="",$J$6="",$M$6=""),"",IF(HKII!$B54="","",HKII!$B54))</f>
        <v/>
      </c>
      <c r="C54" s="45" t="str">
        <f>IF(OR($C$6="",$J$6="",$M$6=""),"",IF(HKII!$C54="","",HKII!$C54))</f>
        <v/>
      </c>
      <c r="D54" s="46" t="str">
        <f>IF(OR($C$6="",$J$6="",$M$6=""),"",IF(HKII!$D54="","",HKII!$D54))</f>
        <v/>
      </c>
      <c r="E54" s="66"/>
      <c r="F54" s="418"/>
      <c r="G54" s="418"/>
      <c r="H54" s="418"/>
      <c r="I54" s="67"/>
      <c r="J54" s="67"/>
      <c r="K54" s="67"/>
      <c r="L54" s="67"/>
      <c r="M54" s="67"/>
      <c r="N54" s="67"/>
      <c r="O54" s="481" t="str">
        <f t="shared" si="0"/>
        <v/>
      </c>
      <c r="P54" s="497" t="str">
        <f t="shared" si="1"/>
        <v/>
      </c>
    </row>
    <row r="55" spans="1:16" ht="18" customHeight="1">
      <c r="A55" s="364" t="str">
        <f>IF(OR($C$6="",$J$6="",$M$6=""),"",IF($B55="","",SUBTOTAL(3,$B$11:B55)))</f>
        <v/>
      </c>
      <c r="B55" s="44" t="str">
        <f>IF(OR($C$6="",$J$6="",$M$6=""),"",IF(HKII!$B55="","",HKII!$B55))</f>
        <v/>
      </c>
      <c r="C55" s="45" t="str">
        <f>IF(OR($C$6="",$J$6="",$M$6=""),"",IF(HKII!$C55="","",HKII!$C55))</f>
        <v/>
      </c>
      <c r="D55" s="46" t="str">
        <f>IF(OR($C$6="",$J$6="",$M$6=""),"",IF(HKII!$D55="","",HKII!$D55))</f>
        <v/>
      </c>
      <c r="E55" s="66"/>
      <c r="F55" s="418"/>
      <c r="G55" s="418"/>
      <c r="H55" s="418"/>
      <c r="I55" s="494"/>
      <c r="J55" s="494"/>
      <c r="K55" s="494"/>
      <c r="L55" s="67"/>
      <c r="M55" s="67"/>
      <c r="N55" s="67"/>
      <c r="O55" s="481" t="str">
        <f t="shared" si="0"/>
        <v/>
      </c>
      <c r="P55" s="497" t="str">
        <f t="shared" si="1"/>
        <v/>
      </c>
    </row>
    <row r="56" spans="1:16" ht="18" customHeight="1">
      <c r="A56" s="364" t="str">
        <f>IF(OR($C$6="",$J$6="",$M$6=""),"",IF($B56="","",SUBTOTAL(3,$B$11:B56)))</f>
        <v/>
      </c>
      <c r="B56" s="44" t="str">
        <f>IF(OR($C$6="",$J$6="",$M$6=""),"",IF(HKII!$B56="","",HKII!$B56))</f>
        <v/>
      </c>
      <c r="C56" s="45" t="str">
        <f>IF(OR($C$6="",$J$6="",$M$6=""),"",IF(HKII!$C56="","",HKII!$C56))</f>
        <v/>
      </c>
      <c r="D56" s="46" t="str">
        <f>IF(OR($C$6="",$J$6="",$M$6=""),"",IF(HKII!$D56="","",HKII!$D56))</f>
        <v/>
      </c>
      <c r="E56" s="66"/>
      <c r="F56" s="418"/>
      <c r="G56" s="418"/>
      <c r="H56" s="418"/>
      <c r="I56" s="494"/>
      <c r="J56" s="494"/>
      <c r="K56" s="494"/>
      <c r="L56" s="67"/>
      <c r="M56" s="67"/>
      <c r="N56" s="67"/>
      <c r="O56" s="481" t="str">
        <f t="shared" si="0"/>
        <v/>
      </c>
      <c r="P56" s="497" t="str">
        <f t="shared" si="1"/>
        <v/>
      </c>
    </row>
    <row r="57" spans="1:16" s="423" customFormat="1" ht="18" customHeight="1">
      <c r="A57" s="364" t="str">
        <f>IF(OR($C$6="",$J$6="",$M$6=""),"",IF($B57="","",SUBTOTAL(3,$B$11:B57)))</f>
        <v/>
      </c>
      <c r="B57" s="44" t="str">
        <f>IF(OR($C$6="",$J$6="",$M$6=""),"",IF(HKII!$B57="","",HKII!$B57))</f>
        <v/>
      </c>
      <c r="C57" s="45" t="str">
        <f>IF(OR($C$6="",$J$6="",$M$6=""),"",IF(HKII!$C57="","",HKII!$C57))</f>
        <v/>
      </c>
      <c r="D57" s="46" t="str">
        <f>IF(OR($C$6="",$J$6="",$M$6=""),"",IF(HKII!$D57="","",HKII!$D57))</f>
        <v/>
      </c>
      <c r="E57" s="66"/>
      <c r="F57" s="418"/>
      <c r="G57" s="418"/>
      <c r="H57" s="418"/>
      <c r="I57" s="494"/>
      <c r="J57" s="494"/>
      <c r="K57" s="494"/>
      <c r="L57" s="67"/>
      <c r="M57" s="67"/>
      <c r="N57" s="67"/>
      <c r="O57" s="481" t="str">
        <f t="shared" si="0"/>
        <v/>
      </c>
      <c r="P57" s="497" t="str">
        <f t="shared" si="1"/>
        <v/>
      </c>
    </row>
    <row r="58" spans="1:16" s="423" customFormat="1" ht="18" customHeight="1">
      <c r="A58" s="364" t="str">
        <f>IF(OR($C$6="",$J$6="",$M$6=""),"",IF($B58="","",SUBTOTAL(3,$B$11:B58)))</f>
        <v/>
      </c>
      <c r="B58" s="44" t="str">
        <f>IF(OR($C$6="",$J$6="",$M$6=""),"",IF(HKII!$B58="","",HKII!$B58))</f>
        <v/>
      </c>
      <c r="C58" s="45" t="str">
        <f>IF(OR($C$6="",$J$6="",$M$6=""),"",IF(HKII!$C58="","",HKII!$C58))</f>
        <v/>
      </c>
      <c r="D58" s="46" t="str">
        <f>IF(OR($C$6="",$J$6="",$M$6=""),"",IF(HKII!$D58="","",HKII!$D58))</f>
        <v/>
      </c>
      <c r="E58" s="66"/>
      <c r="F58" s="418"/>
      <c r="G58" s="418"/>
      <c r="H58" s="418"/>
      <c r="I58" s="494"/>
      <c r="J58" s="494"/>
      <c r="K58" s="494"/>
      <c r="L58" s="67"/>
      <c r="M58" s="67"/>
      <c r="N58" s="67"/>
      <c r="O58" s="481" t="str">
        <f t="shared" si="0"/>
        <v/>
      </c>
      <c r="P58" s="497" t="str">
        <f t="shared" si="1"/>
        <v/>
      </c>
    </row>
    <row r="59" spans="1:16" ht="18" customHeight="1">
      <c r="A59" s="364" t="str">
        <f>IF(OR($C$6="",$J$6="",$M$6=""),"",IF($B59="","",SUBTOTAL(3,$B$11:B59)))</f>
        <v/>
      </c>
      <c r="B59" s="44" t="str">
        <f>IF(OR($C$6="",$J$6="",$M$6=""),"",IF(HKII!$B59="","",HKII!$B59))</f>
        <v/>
      </c>
      <c r="C59" s="45" t="str">
        <f>IF(OR($C$6="",$J$6="",$M$6=""),"",IF(HKII!$C59="","",HKII!$C59))</f>
        <v/>
      </c>
      <c r="D59" s="46" t="str">
        <f>IF(OR($C$6="",$J$6="",$M$6=""),"",IF(HKII!$D59="","",HKII!$D59))</f>
        <v/>
      </c>
      <c r="E59" s="66"/>
      <c r="F59" s="95"/>
      <c r="G59" s="418"/>
      <c r="H59" s="418"/>
      <c r="I59" s="494"/>
      <c r="J59" s="494"/>
      <c r="K59" s="494"/>
      <c r="L59" s="67"/>
      <c r="M59" s="67"/>
      <c r="N59" s="67"/>
      <c r="O59" s="481" t="str">
        <f t="shared" si="0"/>
        <v/>
      </c>
      <c r="P59" s="497" t="str">
        <f t="shared" si="1"/>
        <v/>
      </c>
    </row>
    <row r="60" spans="1:16" ht="18" customHeight="1">
      <c r="A60" s="364" t="str">
        <f>IF(OR($C$6="",$J$6="",$M$6=""),"",IF($B60="","",SUBTOTAL(3,$B$11:B60)))</f>
        <v/>
      </c>
      <c r="B60" s="44" t="str">
        <f>IF(OR($C$6="",$J$6="",$M$6=""),"",IF(HKII!$B60="","",HKII!$B60))</f>
        <v/>
      </c>
      <c r="C60" s="45" t="str">
        <f>IF(OR($C$6="",$J$6="",$M$6=""),"",IF(HKII!$C60="","",HKII!$C60))</f>
        <v/>
      </c>
      <c r="D60" s="46" t="str">
        <f>IF(OR($C$6="",$J$6="",$M$6=""),"",IF(HKII!$D60="","",HKII!$D60))</f>
        <v/>
      </c>
      <c r="E60" s="66"/>
      <c r="F60" s="95"/>
      <c r="G60" s="418"/>
      <c r="H60" s="418"/>
      <c r="I60" s="494"/>
      <c r="J60" s="494"/>
      <c r="K60" s="494"/>
      <c r="L60" s="67"/>
      <c r="M60" s="67"/>
      <c r="N60" s="67"/>
      <c r="O60" s="481" t="str">
        <f t="shared" si="0"/>
        <v/>
      </c>
      <c r="P60" s="497" t="str">
        <f t="shared" si="1"/>
        <v/>
      </c>
    </row>
    <row r="61" spans="1:16" ht="18" customHeight="1">
      <c r="A61" s="364" t="str">
        <f>IF(OR($C$6="",$J$6="",$M$6=""),"",IF($B61="","",SUBTOTAL(3,$B$11:B61)))</f>
        <v/>
      </c>
      <c r="B61" s="44" t="str">
        <f>IF(OR($C$6="",$J$6="",$M$6=""),"",IF(HKII!$B61="","",HKII!$B61))</f>
        <v/>
      </c>
      <c r="C61" s="45" t="str">
        <f>IF(OR($C$6="",$J$6="",$M$6=""),"",IF(HKII!$C61="","",HKII!$C61))</f>
        <v/>
      </c>
      <c r="D61" s="46" t="str">
        <f>IF(OR($C$6="",$J$6="",$M$6=""),"",IF(HKII!$D61="","",HKII!$D61))</f>
        <v/>
      </c>
      <c r="E61" s="66"/>
      <c r="F61" s="95"/>
      <c r="G61" s="418"/>
      <c r="H61" s="418"/>
      <c r="I61" s="494"/>
      <c r="J61" s="494"/>
      <c r="K61" s="494"/>
      <c r="L61" s="67"/>
      <c r="M61" s="67"/>
      <c r="N61" s="67"/>
      <c r="O61" s="481" t="str">
        <f t="shared" si="0"/>
        <v/>
      </c>
      <c r="P61" s="497" t="str">
        <f t="shared" si="1"/>
        <v/>
      </c>
    </row>
    <row r="62" spans="1:16" ht="18" customHeight="1">
      <c r="A62" s="364" t="str">
        <f>IF(OR($C$6="",$J$6="",$M$6=""),"",IF($B62="","",SUBTOTAL(3,$B$11:B62)))</f>
        <v/>
      </c>
      <c r="B62" s="44" t="str">
        <f>IF(OR($C$6="",$J$6="",$M$6=""),"",IF(HKII!$B62="","",HKII!$B62))</f>
        <v/>
      </c>
      <c r="C62" s="45" t="str">
        <f>IF(OR($C$6="",$J$6="",$M$6=""),"",IF(HKII!$C62="","",HKII!$C62))</f>
        <v/>
      </c>
      <c r="D62" s="46" t="str">
        <f>IF(OR($C$6="",$J$6="",$M$6=""),"",IF(HKII!$D62="","",HKII!$D62))</f>
        <v/>
      </c>
      <c r="E62" s="66"/>
      <c r="F62" s="95"/>
      <c r="G62" s="418"/>
      <c r="H62" s="418"/>
      <c r="I62" s="494"/>
      <c r="J62" s="494"/>
      <c r="K62" s="494"/>
      <c r="L62" s="67"/>
      <c r="M62" s="67"/>
      <c r="N62" s="67"/>
      <c r="O62" s="481" t="str">
        <f t="shared" si="0"/>
        <v/>
      </c>
      <c r="P62" s="497" t="str">
        <f t="shared" si="1"/>
        <v/>
      </c>
    </row>
    <row r="63" spans="1:16" ht="18" customHeight="1">
      <c r="A63" s="364" t="str">
        <f>IF(OR($C$6="",$J$6="",$M$6=""),"",IF($B63="","",SUBTOTAL(3,$B$11:B63)))</f>
        <v/>
      </c>
      <c r="B63" s="44" t="str">
        <f>IF(OR($C$6="",$J$6="",$M$6=""),"",IF(HKII!$B63="","",HKII!$B63))</f>
        <v/>
      </c>
      <c r="C63" s="45" t="str">
        <f>IF(OR($C$6="",$J$6="",$M$6=""),"",IF(HKII!$C63="","",HKII!$C63))</f>
        <v/>
      </c>
      <c r="D63" s="46" t="str">
        <f>IF(OR($C$6="",$J$6="",$M$6=""),"",IF(HKII!$D63="","",HKII!$D63))</f>
        <v/>
      </c>
      <c r="E63" s="66"/>
      <c r="F63" s="95"/>
      <c r="G63" s="418"/>
      <c r="H63" s="418"/>
      <c r="I63" s="67"/>
      <c r="J63" s="67"/>
      <c r="K63" s="67"/>
      <c r="L63" s="67"/>
      <c r="M63" s="67"/>
      <c r="N63" s="67"/>
      <c r="O63" s="481" t="str">
        <f t="shared" si="0"/>
        <v/>
      </c>
      <c r="P63" s="497" t="str">
        <f t="shared" si="1"/>
        <v/>
      </c>
    </row>
    <row r="64" spans="1:16" ht="18" customHeight="1">
      <c r="A64" s="364" t="str">
        <f>IF(OR($C$6="",$J$6="",$M$6=""),"",IF($B64="","",SUBTOTAL(3,$B$11:B64)))</f>
        <v/>
      </c>
      <c r="B64" s="44" t="str">
        <f>IF(OR($C$6="",$J$6="",$M$6=""),"",IF(HKII!$B64="","",HKII!$B64))</f>
        <v/>
      </c>
      <c r="C64" s="45" t="str">
        <f>IF(OR($C$6="",$J$6="",$M$6=""),"",IF(HKII!$C64="","",HKII!$C64))</f>
        <v/>
      </c>
      <c r="D64" s="46" t="str">
        <f>IF(OR($C$6="",$J$6="",$M$6=""),"",IF(HKII!$D64="","",HKII!$D64))</f>
        <v/>
      </c>
      <c r="E64" s="66"/>
      <c r="F64" s="95"/>
      <c r="G64" s="418"/>
      <c r="H64" s="418"/>
      <c r="I64" s="67"/>
      <c r="J64" s="67"/>
      <c r="K64" s="66"/>
      <c r="L64" s="67"/>
      <c r="M64" s="67"/>
      <c r="N64" s="67"/>
      <c r="O64" s="481" t="str">
        <f t="shared" si="0"/>
        <v/>
      </c>
      <c r="P64" s="497" t="str">
        <f t="shared" si="1"/>
        <v/>
      </c>
    </row>
    <row r="65" spans="1:16" ht="18" customHeight="1">
      <c r="A65" s="364" t="str">
        <f>IF(OR($C$6="",$J$6="",$M$6=""),"",IF($B65="","",SUBTOTAL(3,$B$11:B65)))</f>
        <v/>
      </c>
      <c r="B65" s="44" t="str">
        <f>IF(OR($C$6="",$J$6="",$M$6=""),"",IF(HKII!$B65="","",HKII!$B65))</f>
        <v/>
      </c>
      <c r="C65" s="45" t="str">
        <f>IF(OR($C$6="",$J$6="",$M$6=""),"",IF(HKII!$C65="","",HKII!$C65))</f>
        <v/>
      </c>
      <c r="D65" s="46" t="str">
        <f>IF(OR($C$6="",$J$6="",$M$6=""),"",IF(HKII!$D65="","",HKII!$D65))</f>
        <v/>
      </c>
      <c r="E65" s="66"/>
      <c r="F65" s="95"/>
      <c r="G65" s="418"/>
      <c r="H65" s="418"/>
      <c r="I65" s="67"/>
      <c r="J65" s="67"/>
      <c r="K65" s="66"/>
      <c r="L65" s="67"/>
      <c r="M65" s="67"/>
      <c r="N65" s="67"/>
      <c r="O65" s="481" t="str">
        <f t="shared" si="0"/>
        <v/>
      </c>
      <c r="P65" s="497" t="str">
        <f t="shared" si="1"/>
        <v/>
      </c>
    </row>
    <row r="66" spans="1:16" ht="18" customHeight="1">
      <c r="A66" s="364" t="str">
        <f>IF(OR($C$6="",$J$6="",$M$6=""),"",IF($B66="","",SUBTOTAL(3,$B$11:B66)))</f>
        <v/>
      </c>
      <c r="B66" s="44" t="str">
        <f>IF(OR($C$6="",$J$6="",$M$6=""),"",IF(HKII!$B66="","",HKII!$B66))</f>
        <v/>
      </c>
      <c r="C66" s="45" t="str">
        <f>IF(OR($C$6="",$J$6="",$M$6=""),"",IF(HKII!$C66="","",HKII!$C66))</f>
        <v/>
      </c>
      <c r="D66" s="46" t="str">
        <f>IF(OR($C$6="",$J$6="",$M$6=""),"",IF(HKII!$D66="","",HKII!$D66))</f>
        <v/>
      </c>
      <c r="E66" s="66"/>
      <c r="F66" s="495"/>
      <c r="G66" s="495"/>
      <c r="H66" s="495"/>
      <c r="I66" s="67"/>
      <c r="J66" s="67"/>
      <c r="K66" s="66"/>
      <c r="L66" s="67"/>
      <c r="M66" s="67"/>
      <c r="N66" s="67"/>
      <c r="O66" s="481" t="str">
        <f t="shared" si="0"/>
        <v/>
      </c>
      <c r="P66" s="497" t="str">
        <f t="shared" si="1"/>
        <v/>
      </c>
    </row>
    <row r="67" spans="1:16" ht="18" customHeight="1">
      <c r="A67" s="364" t="str">
        <f>IF(OR($C$6="",$J$6="",$M$6=""),"",IF($B67="","",SUBTOTAL(3,$B$11:B67)))</f>
        <v/>
      </c>
      <c r="B67" s="44" t="str">
        <f>IF(OR($C$6="",$J$6="",$M$6=""),"",IF(HKII!$B67="","",HKII!$B67))</f>
        <v/>
      </c>
      <c r="C67" s="45" t="str">
        <f>IF(OR($C$6="",$J$6="",$M$6=""),"",IF(HKII!$C67="","",HKII!$C67))</f>
        <v/>
      </c>
      <c r="D67" s="46" t="str">
        <f>IF(OR($C$6="",$J$6="",$M$6=""),"",IF(HKII!$D67="","",HKII!$D67))</f>
        <v/>
      </c>
      <c r="E67" s="66"/>
      <c r="F67" s="495"/>
      <c r="G67" s="495"/>
      <c r="H67" s="495"/>
      <c r="I67" s="67"/>
      <c r="J67" s="67"/>
      <c r="K67" s="66"/>
      <c r="L67" s="67"/>
      <c r="M67" s="67"/>
      <c r="N67" s="67"/>
      <c r="O67" s="481" t="str">
        <f t="shared" si="0"/>
        <v/>
      </c>
      <c r="P67" s="497" t="str">
        <f t="shared" si="1"/>
        <v/>
      </c>
    </row>
    <row r="68" spans="1:16" ht="18" customHeight="1">
      <c r="A68" s="364" t="str">
        <f>IF(OR($C$6="",$J$6="",$M$6=""),"",IF($B68="","",SUBTOTAL(3,$B$11:B68)))</f>
        <v/>
      </c>
      <c r="B68" s="44" t="str">
        <f>IF(OR($C$6="",$J$6="",$M$6=""),"",IF(HKII!$B68="","",HKII!$B68))</f>
        <v/>
      </c>
      <c r="C68" s="45" t="str">
        <f>IF(OR($C$6="",$J$6="",$M$6=""),"",IF(HKII!$C68="","",HKII!$C68))</f>
        <v/>
      </c>
      <c r="D68" s="46" t="str">
        <f>IF(OR($C$6="",$J$6="",$M$6=""),"",IF(HKII!$D68="","",HKII!$D68))</f>
        <v/>
      </c>
      <c r="E68" s="66"/>
      <c r="F68" s="68"/>
      <c r="G68" s="67"/>
      <c r="H68" s="67"/>
      <c r="I68" s="67"/>
      <c r="J68" s="67"/>
      <c r="K68" s="66"/>
      <c r="L68" s="67"/>
      <c r="M68" s="67"/>
      <c r="N68" s="67"/>
      <c r="O68" s="481" t="str">
        <f t="shared" si="0"/>
        <v/>
      </c>
      <c r="P68" s="497" t="str">
        <f t="shared" si="1"/>
        <v/>
      </c>
    </row>
    <row r="69" spans="1:16" ht="18" customHeight="1">
      <c r="A69" s="364" t="str">
        <f>IF(OR($C$6="",$J$6="",$M$6=""),"",IF($B69="","",SUBTOTAL(3,$B$11:B69)))</f>
        <v/>
      </c>
      <c r="B69" s="44" t="str">
        <f>IF(OR($C$6="",$J$6="",$M$6=""),"",IF(HKII!$B69="","",HKII!$B69))</f>
        <v/>
      </c>
      <c r="C69" s="45" t="str">
        <f>IF(OR($C$6="",$J$6="",$M$6=""),"",IF(HKII!$C69="","",HKII!$C69))</f>
        <v/>
      </c>
      <c r="D69" s="46" t="str">
        <f>IF(OR($C$6="",$J$6="",$M$6=""),"",IF(HKII!$D69="","",HKII!$D69))</f>
        <v/>
      </c>
      <c r="E69" s="66"/>
      <c r="F69" s="68"/>
      <c r="G69" s="67"/>
      <c r="H69" s="67"/>
      <c r="I69" s="67"/>
      <c r="J69" s="67"/>
      <c r="K69" s="66"/>
      <c r="L69" s="67"/>
      <c r="M69" s="67"/>
      <c r="N69" s="67"/>
      <c r="O69" s="481" t="str">
        <f t="shared" si="0"/>
        <v/>
      </c>
      <c r="P69" s="497" t="str">
        <f t="shared" si="1"/>
        <v/>
      </c>
    </row>
    <row r="70" spans="1:16" ht="18" customHeight="1">
      <c r="A70" s="364" t="str">
        <f>IF(OR($C$6="",$J$6="",$M$6=""),"",IF($B70="","",SUBTOTAL(3,$B$11:B70)))</f>
        <v/>
      </c>
      <c r="B70" s="44" t="str">
        <f>IF(OR($C$6="",$J$6="",$M$6=""),"",IF(HKII!$B70="","",HKII!$B70))</f>
        <v/>
      </c>
      <c r="C70" s="45" t="str">
        <f>IF(OR($C$6="",$J$6="",$M$6=""),"",IF(HKII!$C70="","",HKII!$C70))</f>
        <v/>
      </c>
      <c r="D70" s="46" t="str">
        <f>IF(OR($C$6="",$J$6="",$M$6=""),"",IF(HKII!$D70="","",HKII!$D70))</f>
        <v/>
      </c>
      <c r="E70" s="66"/>
      <c r="F70" s="68"/>
      <c r="G70" s="67"/>
      <c r="H70" s="67"/>
      <c r="I70" s="67"/>
      <c r="J70" s="67"/>
      <c r="K70" s="66"/>
      <c r="L70" s="67"/>
      <c r="M70" s="67"/>
      <c r="N70" s="67"/>
      <c r="O70" s="481" t="str">
        <f t="shared" si="0"/>
        <v/>
      </c>
      <c r="P70" s="497" t="str">
        <f t="shared" si="1"/>
        <v/>
      </c>
    </row>
    <row r="71" spans="1:16" ht="18" customHeight="1">
      <c r="A71" s="364" t="str">
        <f>IF(OR($C$6="",$J$6="",$M$6=""),"",IF($B71="","",SUBTOTAL(3,$B$11:B71)))</f>
        <v/>
      </c>
      <c r="B71" s="44" t="str">
        <f>IF(OR($C$6="",$J$6="",$M$6=""),"",IF(HKII!$B71="","",HKII!$B71))</f>
        <v/>
      </c>
      <c r="C71" s="45" t="str">
        <f>IF(OR($C$6="",$J$6="",$M$6=""),"",IF(HKII!$C71="","",HKII!$C71))</f>
        <v/>
      </c>
      <c r="D71" s="46" t="str">
        <f>IF(OR($C$6="",$J$6="",$M$6=""),"",IF(HKII!$D71="","",HKII!$D71))</f>
        <v/>
      </c>
      <c r="E71" s="66"/>
      <c r="F71" s="68"/>
      <c r="G71" s="67"/>
      <c r="H71" s="67"/>
      <c r="I71" s="67"/>
      <c r="J71" s="67"/>
      <c r="K71" s="66"/>
      <c r="L71" s="67"/>
      <c r="M71" s="67"/>
      <c r="N71" s="67"/>
      <c r="O71" s="481" t="str">
        <f t="shared" si="0"/>
        <v/>
      </c>
      <c r="P71" s="497" t="str">
        <f t="shared" si="1"/>
        <v/>
      </c>
    </row>
    <row r="72" spans="1:16" ht="18" customHeight="1">
      <c r="A72" s="364" t="str">
        <f>IF(OR($C$6="",$J$6="",$M$6=""),"",IF($B72="","",SUBTOTAL(3,$B$11:B72)))</f>
        <v/>
      </c>
      <c r="B72" s="44" t="str">
        <f>IF(OR($C$6="",$J$6="",$M$6=""),"",IF(HKII!$B72="","",HKII!$B72))</f>
        <v/>
      </c>
      <c r="C72" s="45" t="str">
        <f>IF(OR($C$6="",$J$6="",$M$6=""),"",IF(HKII!$C72="","",HKII!$C72))</f>
        <v/>
      </c>
      <c r="D72" s="46" t="str">
        <f>IF(OR($C$6="",$J$6="",$M$6=""),"",IF(HKII!$D72="","",HKII!$D72))</f>
        <v/>
      </c>
      <c r="E72" s="66"/>
      <c r="F72" s="68"/>
      <c r="G72" s="67"/>
      <c r="H72" s="67"/>
      <c r="I72" s="67"/>
      <c r="J72" s="67"/>
      <c r="K72" s="66"/>
      <c r="L72" s="67"/>
      <c r="M72" s="67"/>
      <c r="N72" s="67"/>
      <c r="O72" s="481" t="str">
        <f t="shared" si="0"/>
        <v/>
      </c>
      <c r="P72" s="497" t="str">
        <f t="shared" si="1"/>
        <v/>
      </c>
    </row>
    <row r="73" spans="1:16" ht="18" customHeight="1">
      <c r="A73" s="364" t="str">
        <f>IF(OR($C$6="",$J$6="",$M$6=""),"",IF($B73="","",SUBTOTAL(3,$B$11:B73)))</f>
        <v/>
      </c>
      <c r="B73" s="44" t="str">
        <f>IF(OR($C$6="",$J$6="",$M$6=""),"",IF(HKII!$B73="","",HKII!$B73))</f>
        <v/>
      </c>
      <c r="C73" s="45" t="str">
        <f>IF(OR($C$6="",$J$6="",$M$6=""),"",IF(HKII!$C73="","",HKII!$C73))</f>
        <v/>
      </c>
      <c r="D73" s="46" t="str">
        <f>IF(OR($C$6="",$J$6="",$M$6=""),"",IF(HKII!$D73="","",HKII!$D73))</f>
        <v/>
      </c>
      <c r="E73" s="66"/>
      <c r="F73" s="68"/>
      <c r="G73" s="67"/>
      <c r="H73" s="67"/>
      <c r="I73" s="67"/>
      <c r="J73" s="67"/>
      <c r="K73" s="66"/>
      <c r="L73" s="67"/>
      <c r="M73" s="67"/>
      <c r="N73" s="67"/>
      <c r="O73" s="481" t="str">
        <f t="shared" si="0"/>
        <v/>
      </c>
      <c r="P73" s="497" t="str">
        <f t="shared" si="1"/>
        <v/>
      </c>
    </row>
    <row r="74" spans="1:16" ht="18" customHeight="1">
      <c r="A74" s="364" t="str">
        <f>IF(OR($C$6="",$J$6="",$M$6=""),"",IF($B74="","",SUBTOTAL(3,$B$11:B74)))</f>
        <v/>
      </c>
      <c r="B74" s="44" t="str">
        <f>IF(OR($C$6="",$J$6="",$M$6=""),"",IF(HKII!$B74="","",HKII!$B74))</f>
        <v/>
      </c>
      <c r="C74" s="45" t="str">
        <f>IF(OR($C$6="",$J$6="",$M$6=""),"",IF(HKII!$C74="","",HKII!$C74))</f>
        <v/>
      </c>
      <c r="D74" s="46" t="str">
        <f>IF(OR($C$6="",$J$6="",$M$6=""),"",IF(HKII!$D74="","",HKII!$D74))</f>
        <v/>
      </c>
      <c r="E74" s="66"/>
      <c r="F74" s="68"/>
      <c r="G74" s="67"/>
      <c r="H74" s="67"/>
      <c r="I74" s="67"/>
      <c r="J74" s="67"/>
      <c r="K74" s="66"/>
      <c r="L74" s="67"/>
      <c r="M74" s="67"/>
      <c r="N74" s="67"/>
      <c r="O74" s="481" t="str">
        <f t="shared" si="0"/>
        <v/>
      </c>
      <c r="P74" s="497" t="str">
        <f t="shared" si="1"/>
        <v/>
      </c>
    </row>
    <row r="75" spans="1:16" ht="18" customHeight="1">
      <c r="A75" s="364" t="str">
        <f>IF(OR($C$6="",$J$6="",$M$6=""),"",IF($B75="","",SUBTOTAL(3,$B$11:B75)))</f>
        <v/>
      </c>
      <c r="B75" s="44" t="str">
        <f>IF(OR($C$6="",$J$6="",$M$6=""),"",IF(HKII!$B75="","",HKII!$B75))</f>
        <v/>
      </c>
      <c r="C75" s="45" t="str">
        <f>IF(OR($C$6="",$J$6="",$M$6=""),"",IF(HKII!$C75="","",HKII!$C75))</f>
        <v/>
      </c>
      <c r="D75" s="46" t="str">
        <f>IF(OR($C$6="",$J$6="",$M$6=""),"",IF(HKII!$D75="","",HKII!$D75))</f>
        <v/>
      </c>
      <c r="E75" s="66"/>
      <c r="F75" s="68"/>
      <c r="G75" s="67"/>
      <c r="H75" s="67"/>
      <c r="I75" s="67"/>
      <c r="J75" s="67"/>
      <c r="K75" s="66"/>
      <c r="L75" s="67"/>
      <c r="M75" s="67"/>
      <c r="N75" s="67"/>
      <c r="O75" s="481" t="str">
        <f t="shared" si="0"/>
        <v/>
      </c>
      <c r="P75" s="497" t="str">
        <f t="shared" si="1"/>
        <v/>
      </c>
    </row>
    <row r="76" spans="1:16" ht="18" customHeight="1">
      <c r="A76" s="364" t="str">
        <f>IF(OR($C$6="",$J$6="",$M$6=""),"",IF($B76="","",SUBTOTAL(3,$B$11:B76)))</f>
        <v/>
      </c>
      <c r="B76" s="44" t="str">
        <f>IF(OR($C$6="",$J$6="",$M$6=""),"",IF(HKII!$B76="","",HKII!$B76))</f>
        <v/>
      </c>
      <c r="C76" s="45" t="str">
        <f>IF(OR($C$6="",$J$6="",$M$6=""),"",IF(HKII!$C76="","",HKII!$C76))</f>
        <v/>
      </c>
      <c r="D76" s="46" t="str">
        <f>IF(OR($C$6="",$J$6="",$M$6=""),"",IF(HKII!$D76="","",HKII!$D76))</f>
        <v/>
      </c>
      <c r="E76" s="66"/>
      <c r="F76" s="66"/>
      <c r="G76" s="67"/>
      <c r="H76" s="67"/>
      <c r="I76" s="67"/>
      <c r="J76" s="67"/>
      <c r="K76" s="66"/>
      <c r="L76" s="67"/>
      <c r="M76" s="67"/>
      <c r="N76" s="67"/>
      <c r="O76" s="481" t="str">
        <f>IF($B76="","",IF(OR($C$6="",$J$6="",$M$6=""),"",IF(ISNUMBER($E76)=TRUE,$E76,IF(COUNT($F76:$N76)=0,"",ROUND(SUM($F76:$N76)/COUNT($F76:$N76),1)))))</f>
        <v/>
      </c>
      <c r="P76" s="497" t="str">
        <f>IF($B76="","",IF(OR($C$6="",$J$6="",$M$6=""),"",IF($O76="","KXL",IF($O76&lt;4,"Kém",IF($O76&lt;5.5,"TB Yếu",IF($O76&lt;7,"T.Bình",IF(O76&lt;8.5,"Khá","Giỏi")))))))</f>
        <v/>
      </c>
    </row>
    <row r="77" spans="1:16" ht="18" customHeight="1">
      <c r="A77" s="364" t="str">
        <f>IF(OR($C$6="",$J$6="",$M$6=""),"",IF($B77="","",SUBTOTAL(3,$B$11:B77)))</f>
        <v/>
      </c>
      <c r="B77" s="44" t="str">
        <f>IF(OR($C$6="",$J$6="",$M$6=""),"",IF(HKII!$B77="","",HKII!$B77))</f>
        <v/>
      </c>
      <c r="C77" s="45" t="str">
        <f>IF(OR($C$6="",$J$6="",$M$6=""),"",IF(HKII!$C77="","",HKII!$C77))</f>
        <v/>
      </c>
      <c r="D77" s="46" t="str">
        <f>IF(OR($C$6="",$J$6="",$M$6=""),"",IF(HKII!$D77="","",HKII!$D77))</f>
        <v/>
      </c>
      <c r="E77" s="66"/>
      <c r="F77" s="66"/>
      <c r="G77" s="67"/>
      <c r="H77" s="67"/>
      <c r="I77" s="67"/>
      <c r="J77" s="67"/>
      <c r="K77" s="66"/>
      <c r="L77" s="67"/>
      <c r="M77" s="67"/>
      <c r="N77" s="67"/>
      <c r="O77" s="481" t="str">
        <f>IF($B77="","",IF(OR($C$6="",$J$6="",$M$6=""),"",IF(ISNUMBER($E77)=TRUE,$E77,IF(COUNT($F77:$N77)=0,"",ROUND(SUM($F77:$N77)/COUNT($F77:$N77),1)))))</f>
        <v/>
      </c>
      <c r="P77" s="497" t="str">
        <f>IF($B77="","",IF(OR($C$6="",$J$6="",$M$6=""),"",IF($O77="","KXL",IF($O77&lt;4,"Kém",IF($O77&lt;5.5,"TB Yếu",IF($O77&lt;7,"T.Bình",IF(O77&lt;8.5,"Khá","Giỏi")))))))</f>
        <v/>
      </c>
    </row>
    <row r="78" spans="1:16" ht="18" customHeight="1">
      <c r="A78" s="364" t="str">
        <f>IF(OR($C$6="",$J$6="",$M$6=""),"",IF($B78="","",SUBTOTAL(3,$B$11:B78)))</f>
        <v/>
      </c>
      <c r="B78" s="44" t="str">
        <f>IF(OR($C$6="",$J$6="",$M$6=""),"",IF(HKII!$B78="","",HKII!$B78))</f>
        <v/>
      </c>
      <c r="C78" s="45" t="str">
        <f>IF(OR($C$6="",$J$6="",$M$6=""),"",IF(HKII!$C78="","",HKII!$C78))</f>
        <v/>
      </c>
      <c r="D78" s="46" t="str">
        <f>IF(OR($C$6="",$J$6="",$M$6=""),"",IF(HKII!$D78="","",HKII!$D78))</f>
        <v/>
      </c>
      <c r="E78" s="66"/>
      <c r="F78" s="66"/>
      <c r="G78" s="67"/>
      <c r="H78" s="67"/>
      <c r="I78" s="67"/>
      <c r="J78" s="67"/>
      <c r="K78" s="66"/>
      <c r="L78" s="67"/>
      <c r="M78" s="67"/>
      <c r="N78" s="67"/>
      <c r="O78" s="481" t="str">
        <f>IF($B78="","",IF(OR($C$6="",$J$6="",$M$6=""),"",IF(ISNUMBER($E78)=TRUE,$E78,IF(COUNT($F78:$N78)=0,"",ROUND(SUM($F78:$N78)/COUNT($F78:$N78),1)))))</f>
        <v/>
      </c>
      <c r="P78" s="497" t="str">
        <f>IF($B78="","",IF(OR($C$6="",$J$6="",$M$6=""),"",IF($O78="","KXL",IF($O78&lt;4,"Kém",IF($O78&lt;5.5,"TB Yếu",IF($O78&lt;7,"T.Bình",IF(O78&lt;8.5,"Khá","Giỏi")))))))</f>
        <v/>
      </c>
    </row>
    <row r="79" spans="1:16" ht="18" customHeight="1">
      <c r="A79" s="364" t="str">
        <f>IF(OR($C$6="",$J$6="",$M$6=""),"",IF($B79="","",SUBTOTAL(3,$B$11:B79)))</f>
        <v/>
      </c>
      <c r="B79" s="44" t="str">
        <f>IF(OR($C$6="",$J$6="",$M$6=""),"",IF(HKII!$B79="","",HKII!$B79))</f>
        <v/>
      </c>
      <c r="C79" s="45" t="str">
        <f>IF(OR($C$6="",$J$6="",$M$6=""),"",IF(HKII!$C79="","",HKII!$C79))</f>
        <v/>
      </c>
      <c r="D79" s="46" t="str">
        <f>IF(OR($C$6="",$J$6="",$M$6=""),"",IF(HKII!$D79="","",HKII!$D79))</f>
        <v/>
      </c>
      <c r="E79" s="66"/>
      <c r="F79" s="66"/>
      <c r="G79" s="67"/>
      <c r="H79" s="67"/>
      <c r="I79" s="67"/>
      <c r="J79" s="67"/>
      <c r="K79" s="66"/>
      <c r="L79" s="67"/>
      <c r="M79" s="67"/>
      <c r="N79" s="67"/>
      <c r="O79" s="481" t="str">
        <f>IF($B79="","",IF(OR($C$6="",$J$6="",$M$6=""),"",IF(ISNUMBER($E79)=TRUE,$E79,IF(COUNT($F79:$N79)=0,"",ROUND(SUM($F79:$N79)/COUNT($F79:$N79),1)))))</f>
        <v/>
      </c>
      <c r="P79" s="497" t="str">
        <f>IF($B79="","",IF(OR($C$6="",$J$6="",$M$6=""),"",IF($O79="","KXL",IF($O79&lt;4,"Kém",IF($O79&lt;5.5,"TB Yếu",IF($O79&lt;7,"T.Bình",IF(O79&lt;8.5,"Khá","Giỏi")))))))</f>
        <v/>
      </c>
    </row>
    <row r="80" spans="1:16" ht="18" customHeight="1">
      <c r="A80" s="364" t="str">
        <f>IF(OR($C$6="",$J$6="",$M$6=""),"",IF($B80="","",SUBTOTAL(3,$B$11:B80)))</f>
        <v/>
      </c>
      <c r="B80" s="44" t="str">
        <f>IF(OR($C$6="",$J$6="",$M$6=""),"",IF(HKII!$B80="","",HKII!$B80))</f>
        <v/>
      </c>
      <c r="C80" s="45" t="str">
        <f>IF(OR($C$6="",$J$6="",$M$6=""),"",IF(HKII!$C80="","",HKII!$C80))</f>
        <v/>
      </c>
      <c r="D80" s="46" t="str">
        <f>IF(OR($C$6="",$J$6="",$M$6=""),"",IF(HKII!$D80="","",HKII!$D80))</f>
        <v/>
      </c>
      <c r="E80" s="66"/>
      <c r="F80" s="66"/>
      <c r="G80" s="67"/>
      <c r="H80" s="67"/>
      <c r="I80" s="67"/>
      <c r="J80" s="67"/>
      <c r="K80" s="66"/>
      <c r="L80" s="67"/>
      <c r="M80" s="67"/>
      <c r="N80" s="67"/>
      <c r="O80" s="481" t="str">
        <f>IF($B80="","",IF(OR($C$6="",$J$6="",$M$6=""),"",IF(ISNUMBER($E80)=TRUE,$E80,IF(COUNT($F80:$N80)=0,"",ROUND(SUM($F80:$N80)/COUNT($F80:$N80),1)))))</f>
        <v/>
      </c>
      <c r="P80" s="497" t="str">
        <f>IF($B80="","",IF(OR($C$6="",$J$6="",$M$6=""),"",IF($O80="","KXL",IF($O80&lt;4,"Kém",IF($O80&lt;5.5,"TB Yếu",IF($O80&lt;7,"T.Bình",IF(O80&lt;8.5,"Khá","Giỏi")))))))</f>
        <v/>
      </c>
    </row>
    <row r="81" spans="1:16" s="421" customFormat="1" ht="17.25" customHeight="1">
      <c r="A81" s="1229" t="s">
        <v>1315</v>
      </c>
      <c r="B81" s="1183"/>
      <c r="C81" s="1183"/>
      <c r="D81" s="1183"/>
      <c r="E81" s="1183"/>
      <c r="F81" s="1183"/>
      <c r="G81" s="1183"/>
      <c r="H81" s="1183"/>
      <c r="I81" s="1183"/>
      <c r="J81" s="1183"/>
      <c r="K81" s="1183"/>
      <c r="L81" s="1183"/>
      <c r="M81" s="1183"/>
      <c r="N81" s="1183"/>
      <c r="O81" s="1183"/>
      <c r="P81" s="105"/>
    </row>
    <row r="82" spans="1:16" s="421" customFormat="1">
      <c r="A82" s="411"/>
      <c r="B82" s="1181" t="str">
        <f>"Tổng danh sách có"</f>
        <v>Tổng danh sách có</v>
      </c>
      <c r="C82" s="1181"/>
      <c r="D82" s="1181"/>
      <c r="E82" s="1181"/>
      <c r="F82" s="1219" t="str">
        <f>": "&amp;MAX($A$11:$A$75)&amp;" SV"</f>
        <v>: 0 SV</v>
      </c>
      <c r="G82" s="1219"/>
      <c r="L82" s="422"/>
      <c r="M82" s="422"/>
      <c r="N82" s="422"/>
      <c r="O82" s="422"/>
      <c r="P82" s="411"/>
    </row>
    <row r="83" spans="1:16" s="421" customFormat="1" ht="14.1" customHeight="1">
      <c r="A83" s="423"/>
      <c r="B83" s="1173" t="str">
        <f>"Tổng số SV có điểm Giỏi từ 8,5 đ đến 10 đ"</f>
        <v>Tổng số SV có điểm Giỏi từ 8,5 đ đến 10 đ</v>
      </c>
      <c r="C83" s="1173"/>
      <c r="D83" s="1173"/>
      <c r="E83" s="1173"/>
      <c r="F83" s="1173" t="str">
        <f>": "&amp;COUNTIF($P$11:$P$80,"Giỏi")&amp;" SV"</f>
        <v>: 0 SV</v>
      </c>
      <c r="G83" s="1173"/>
      <c r="H83" s="1207" t="str">
        <f>IF($B11="","","("&amp;ROUND(COUNTIF($P$11:$P$80,"Giỏi")*100/MAX($A$11:$A$80),2)&amp;"%"&amp;")")</f>
        <v/>
      </c>
      <c r="I83" s="1207"/>
      <c r="J83" s="1175" t="str">
        <f>"Tổng số SV có điểm &gt;= 4 đ : "&amp;COUNTIF($O$11:$O$80,"&gt;=4")&amp;" SV"&amp;" ("&amp;ROUND(COUNTIF($O$11:$O$80,"&gt;=4")*100/IF($B11="",1,MAX($A$11:$A$80)),2)&amp;"%" &amp;")"</f>
        <v>Tổng số SV có điểm &gt;= 4 đ : 0 SV (0%)</v>
      </c>
      <c r="K83" s="1175"/>
      <c r="L83" s="1175"/>
      <c r="M83" s="1175"/>
      <c r="N83" s="1175"/>
      <c r="O83" s="1175"/>
      <c r="P83" s="19"/>
    </row>
    <row r="84" spans="1:16" s="421" customFormat="1" ht="14.1" customHeight="1">
      <c r="A84" s="423"/>
      <c r="B84" s="1173" t="str">
        <f>"Tổng số SV có điểm Khá từ 7 đ đến &lt;8,5 đ"</f>
        <v>Tổng số SV có điểm Khá từ 7 đ đến &lt;8,5 đ</v>
      </c>
      <c r="C84" s="1173"/>
      <c r="D84" s="1173"/>
      <c r="E84" s="1173"/>
      <c r="F84" s="1173" t="str">
        <f>": "&amp;COUNTIF($P$11:$P$80,"Khá")&amp;" SV"</f>
        <v>: 0 SV</v>
      </c>
      <c r="G84" s="1173"/>
      <c r="H84" s="1207" t="str">
        <f>IF($B11="","","("&amp;ROUND(COUNTIF($P$11:$P$80,"Khá")*100/MAX($A$11:$A$80),2)&amp;"%" &amp;")")</f>
        <v/>
      </c>
      <c r="I84" s="1207"/>
      <c r="J84" s="1175"/>
      <c r="K84" s="1175"/>
      <c r="L84" s="1175"/>
      <c r="M84" s="1175"/>
      <c r="N84" s="1175"/>
      <c r="O84" s="1175"/>
      <c r="P84" s="19"/>
    </row>
    <row r="85" spans="1:16" s="421" customFormat="1" ht="14.1" customHeight="1">
      <c r="A85" s="423"/>
      <c r="B85" s="1173" t="str">
        <f>"Tổng số SV có điểm Trung bình từ 5,5 đ đến &lt;7 đ"</f>
        <v>Tổng số SV có điểm Trung bình từ 5,5 đ đến &lt;7 đ</v>
      </c>
      <c r="C85" s="1173"/>
      <c r="D85" s="1173"/>
      <c r="E85" s="1173"/>
      <c r="F85" s="1173" t="str">
        <f>": "&amp;COUNTIF($P$11:$P$80,"T.Bình")&amp;" SV"</f>
        <v>: 0 SV</v>
      </c>
      <c r="G85" s="1173"/>
      <c r="H85" s="1207" t="str">
        <f>IF($B11="","","("&amp;ROUND(COUNTIF($P$11:$P$80,"TB")*100/MAX($A$11:$A$80),2)&amp;"%" &amp;")")</f>
        <v/>
      </c>
      <c r="I85" s="1207"/>
      <c r="J85" s="1175"/>
      <c r="K85" s="1175"/>
      <c r="L85" s="1175"/>
      <c r="M85" s="1175"/>
      <c r="N85" s="1175"/>
      <c r="O85" s="1175"/>
      <c r="P85" s="19"/>
    </row>
    <row r="86" spans="1:16" s="421" customFormat="1" ht="14.1" customHeight="1">
      <c r="A86" s="423"/>
      <c r="B86" s="1173" t="str">
        <f>"Tổng số SV có điểm Trung bình yếu từ 4 đ đến &lt;5,5 đ"</f>
        <v>Tổng số SV có điểm Trung bình yếu từ 4 đ đến &lt;5,5 đ</v>
      </c>
      <c r="C86" s="1173"/>
      <c r="D86" s="1173"/>
      <c r="E86" s="1173"/>
      <c r="F86" s="1173" t="str">
        <f>": "&amp;COUNTIF($P$11:$P$80,"TB Yếu")&amp;" SV"</f>
        <v>: 0 SV</v>
      </c>
      <c r="G86" s="1173"/>
      <c r="H86" s="1207" t="str">
        <f>IF($B11="","","("&amp;ROUND(COUNTIF($P$11:$P$80,"TBY")*100/MAX($A$11:$A$80),2)&amp;"%" &amp;")")</f>
        <v/>
      </c>
      <c r="I86" s="1207"/>
      <c r="J86" s="1174" t="str">
        <f>"Tổng số SV có điểm &lt; 4 đ : "&amp;COUNTIF($O$11:$O$80,"&lt;4")&amp;" SV"&amp;" ("&amp;ROUND(COUNTIF($O$11:$O$80,"&lt;4")*100/IF($B11="",1,MAX($A$11:$A$80)),2)&amp;"%" &amp;")"</f>
        <v>Tổng số SV có điểm &lt; 4 đ : 0 SV (0%)</v>
      </c>
      <c r="K86" s="1174"/>
      <c r="L86" s="1174"/>
      <c r="M86" s="1174"/>
      <c r="N86" s="1174"/>
      <c r="O86" s="1174"/>
      <c r="P86" s="47"/>
    </row>
    <row r="87" spans="1:16" s="421" customFormat="1" ht="14.1" customHeight="1">
      <c r="A87" s="423"/>
      <c r="B87" s="1173" t="str">
        <f>"Tổng số SV có điểm kém &lt;4 đ"</f>
        <v>Tổng số SV có điểm kém &lt;4 đ</v>
      </c>
      <c r="C87" s="1173"/>
      <c r="D87" s="1173"/>
      <c r="E87" s="1173"/>
      <c r="F87" s="1173" t="str">
        <f>": "&amp;COUNTIF($P$11:$P$80,"Kém")&amp;" SV"</f>
        <v>: 0 SV</v>
      </c>
      <c r="G87" s="1173"/>
      <c r="H87" s="1207" t="str">
        <f>IF($B11="","","("&amp;ROUND(COUNTIF($P$11:$P$80,"Kém")*100/MAX($A$11:$A$80),2)&amp;"%"&amp;")")</f>
        <v/>
      </c>
      <c r="I87" s="1207"/>
      <c r="J87" s="1174"/>
      <c r="K87" s="1174"/>
      <c r="L87" s="1174"/>
      <c r="M87" s="1174"/>
      <c r="N87" s="1174"/>
      <c r="O87" s="1174"/>
      <c r="P87" s="47"/>
    </row>
    <row r="88" spans="1:16" s="421" customFormat="1" ht="14.1" customHeight="1">
      <c r="A88" s="423"/>
      <c r="B88" s="1173" t="str">
        <f>"Tổng số SV không xếp loại vì chưa đủ điều kiện"</f>
        <v>Tổng số SV không xếp loại vì chưa đủ điều kiện</v>
      </c>
      <c r="C88" s="1173"/>
      <c r="D88" s="1173"/>
      <c r="E88" s="1173"/>
      <c r="F88" s="1173" t="str">
        <f>": "&amp;COUNTIF($P$11:$P$80,"KXL")&amp;" SV"</f>
        <v>: 0 SV</v>
      </c>
      <c r="G88" s="1173"/>
      <c r="H88" s="1207" t="str">
        <f>IF($B11="","","("&amp;ROUND(COUNTIF($P$11:$P$80,"KXL")*100/MAX($A$11:$A$80),2)&amp;"%"&amp;")")</f>
        <v/>
      </c>
      <c r="I88" s="1207"/>
      <c r="J88" s="1174"/>
      <c r="K88" s="1174"/>
      <c r="L88" s="1174"/>
      <c r="M88" s="1174"/>
      <c r="N88" s="1174"/>
      <c r="O88" s="1174"/>
      <c r="P88" s="47"/>
    </row>
    <row r="89" spans="1:16" ht="15.75">
      <c r="B89" s="424"/>
      <c r="C89" s="424"/>
      <c r="D89" s="424"/>
      <c r="E89" s="424"/>
      <c r="F89" s="424"/>
      <c r="G89" s="424"/>
      <c r="H89" s="424"/>
      <c r="I89" s="424"/>
      <c r="J89" s="424"/>
      <c r="K89" s="424"/>
      <c r="L89" s="424"/>
      <c r="M89" s="424"/>
      <c r="N89" s="424"/>
    </row>
    <row r="90" spans="1:16" ht="15.75" customHeight="1">
      <c r="A90" s="1167" t="s">
        <v>195</v>
      </c>
      <c r="B90" s="1167"/>
      <c r="C90" s="1167"/>
      <c r="D90" s="1167" t="s">
        <v>265</v>
      </c>
      <c r="E90" s="1167"/>
      <c r="F90" s="1167"/>
      <c r="G90" s="1167"/>
      <c r="H90" s="1167"/>
      <c r="I90" s="413"/>
      <c r="J90" s="1167" t="s">
        <v>266</v>
      </c>
      <c r="K90" s="1167"/>
      <c r="L90" s="1167"/>
      <c r="M90" s="1167"/>
      <c r="N90" s="1167"/>
      <c r="O90" s="439"/>
      <c r="P90" s="439"/>
    </row>
    <row r="96" spans="1:16" ht="15.75" customHeight="1">
      <c r="A96" s="439"/>
      <c r="B96" s="439"/>
      <c r="C96" s="439"/>
      <c r="D96" s="439"/>
      <c r="E96" s="439"/>
      <c r="F96" s="439"/>
      <c r="G96" s="439"/>
      <c r="H96" s="439"/>
      <c r="I96" s="413"/>
      <c r="J96" s="439"/>
      <c r="K96" s="439"/>
      <c r="L96" s="439"/>
      <c r="M96" s="439"/>
      <c r="N96" s="439"/>
      <c r="O96" s="439"/>
      <c r="P96" s="439"/>
    </row>
  </sheetData>
  <sheetProtection sheet="1" formatCells="0" formatColumns="0" formatRows="0" autoFilter="0"/>
  <mergeCells count="52">
    <mergeCell ref="P8:P10"/>
    <mergeCell ref="J7:L7"/>
    <mergeCell ref="K6:L6"/>
    <mergeCell ref="J9:J10"/>
    <mergeCell ref="F9:F10"/>
    <mergeCell ref="G7:I7"/>
    <mergeCell ref="H9:H10"/>
    <mergeCell ref="G9:G10"/>
    <mergeCell ref="F83:G83"/>
    <mergeCell ref="M6:O6"/>
    <mergeCell ref="M9:M10"/>
    <mergeCell ref="F8:N8"/>
    <mergeCell ref="I9:I10"/>
    <mergeCell ref="N9:N10"/>
    <mergeCell ref="A4:O4"/>
    <mergeCell ref="A5:O5"/>
    <mergeCell ref="K9:K10"/>
    <mergeCell ref="L9:L10"/>
    <mergeCell ref="O8:O10"/>
    <mergeCell ref="E8:E10"/>
    <mergeCell ref="A8:A10"/>
    <mergeCell ref="B8:B10"/>
    <mergeCell ref="C8:D10"/>
    <mergeCell ref="J86:O88"/>
    <mergeCell ref="H87:I87"/>
    <mergeCell ref="H88:I88"/>
    <mergeCell ref="D90:H90"/>
    <mergeCell ref="J90:N90"/>
    <mergeCell ref="H86:I86"/>
    <mergeCell ref="B86:E86"/>
    <mergeCell ref="F86:G86"/>
    <mergeCell ref="B88:E88"/>
    <mergeCell ref="F88:G88"/>
    <mergeCell ref="A90:C90"/>
    <mergeCell ref="B87:E87"/>
    <mergeCell ref="F87:G87"/>
    <mergeCell ref="A1:F1"/>
    <mergeCell ref="A3:F3"/>
    <mergeCell ref="A81:O81"/>
    <mergeCell ref="J83:O85"/>
    <mergeCell ref="H83:I83"/>
    <mergeCell ref="H84:I84"/>
    <mergeCell ref="H85:I85"/>
    <mergeCell ref="B85:E85"/>
    <mergeCell ref="F85:G85"/>
    <mergeCell ref="B83:E83"/>
    <mergeCell ref="B84:E84"/>
    <mergeCell ref="F84:G84"/>
    <mergeCell ref="B82:E82"/>
    <mergeCell ref="F82:G82"/>
    <mergeCell ref="C6:F6"/>
    <mergeCell ref="G6:I6"/>
  </mergeCells>
  <phoneticPr fontId="11" type="noConversion"/>
  <conditionalFormatting sqref="O11:O80">
    <cfRule type="cellIs" dxfId="0" priority="1" stopIfTrue="1" operator="lessThan">
      <formula>5</formula>
    </cfRule>
  </conditionalFormatting>
  <dataValidations count="3">
    <dataValidation type="decimal" allowBlank="1" showInputMessage="1" showErrorMessage="1" sqref="E11:E80 F64:N80 L11:N55 K63">
      <formula1>0</formula1>
      <formula2>10</formula2>
    </dataValidation>
    <dataValidation type="whole" allowBlank="1" showInputMessage="1" showErrorMessage="1" errorTitle="Nhap sai" error="Hãy nhập lại&#10;0 ≤ Điểm ≤ 10" sqref="L56:M63 F11:I62 F63:J63">
      <formula1>0</formula1>
      <formula2>10</formula2>
    </dataValidation>
    <dataValidation type="decimal" allowBlank="1" showInputMessage="1" showErrorMessage="1" errorTitle="Nhap sai" error="Hãy nhập lại&#10;0 ≤ Điểm ≤ 10" sqref="N56:N63 J11:K62">
      <formula1>0</formula1>
      <formula2>10</formula2>
    </dataValidation>
  </dataValidations>
  <printOptions horizontalCentered="1"/>
  <pageMargins left="0.5" right="0" top="0.25" bottom="0.25" header="0.25" footer="0.25"/>
  <pageSetup paperSize="9" scale="95" orientation="portrait" horizontalDpi="1200" verticalDpi="1200" r:id="rId1"/>
  <headerFooter alignWithMargins="0"/>
</worksheet>
</file>

<file path=xl/worksheets/sheet20.xml><?xml version="1.0" encoding="utf-8"?>
<worksheet xmlns="http://schemas.openxmlformats.org/spreadsheetml/2006/main" xmlns:r="http://schemas.openxmlformats.org/officeDocument/2006/relationships">
  <sheetPr codeName="Sheet2">
    <pageSetUpPr fitToPage="1"/>
  </sheetPr>
  <dimension ref="A1:BC86"/>
  <sheetViews>
    <sheetView topLeftCell="C1" workbookViewId="0">
      <selection activeCell="M9" sqref="M9"/>
    </sheetView>
  </sheetViews>
  <sheetFormatPr defaultRowHeight="15.75"/>
  <cols>
    <col min="1" max="1" width="5" style="327" bestFit="1" customWidth="1"/>
    <col min="2" max="2" width="13.7109375" style="327" bestFit="1" customWidth="1"/>
    <col min="3" max="3" width="22.42578125" style="327" bestFit="1" customWidth="1"/>
    <col min="4" max="4" width="8.140625" style="327" bestFit="1" customWidth="1"/>
    <col min="5" max="5" width="5.42578125" style="327" bestFit="1" customWidth="1"/>
    <col min="6" max="6" width="5.42578125" style="327" customWidth="1"/>
    <col min="7" max="8" width="10.28515625" style="327" customWidth="1"/>
    <col min="9" max="17" width="10.28515625" style="325" customWidth="1"/>
    <col min="18" max="19" width="6.85546875" style="325" bestFit="1" customWidth="1"/>
    <col min="20" max="39" width="6.85546875" style="327" bestFit="1" customWidth="1"/>
    <col min="40" max="44" width="4.28515625" style="327" customWidth="1"/>
    <col min="45" max="45" width="5.140625" style="327" bestFit="1" customWidth="1"/>
    <col min="46" max="47" width="4.28515625" style="327" customWidth="1"/>
    <col min="48" max="55" width="4.28515625" style="504" customWidth="1"/>
    <col min="56" max="65" width="4.28515625" style="327" customWidth="1"/>
    <col min="66" max="66" width="5.140625" style="327" bestFit="1" customWidth="1"/>
    <col min="67" max="68" width="4.28515625" style="327" customWidth="1"/>
    <col min="69" max="16384" width="9.140625" style="327"/>
  </cols>
  <sheetData>
    <row r="1" spans="1:55">
      <c r="A1" s="1231" t="s">
        <v>245</v>
      </c>
      <c r="B1" s="1231"/>
      <c r="C1" s="1231"/>
      <c r="D1" s="1231"/>
      <c r="E1" s="1231"/>
      <c r="F1" s="1231"/>
      <c r="G1" s="1231"/>
      <c r="H1" s="1231"/>
      <c r="I1" s="1231"/>
      <c r="J1" s="351"/>
      <c r="K1" s="351"/>
      <c r="L1" s="351"/>
      <c r="M1" s="351"/>
      <c r="N1" s="351"/>
      <c r="O1" s="351"/>
      <c r="P1" s="351"/>
      <c r="Q1" s="351"/>
      <c r="R1" s="503"/>
      <c r="S1" s="503"/>
      <c r="T1" s="503"/>
    </row>
    <row r="2" spans="1:55">
      <c r="A2" s="1240" t="s">
        <v>1316</v>
      </c>
      <c r="B2" s="1240"/>
      <c r="C2" s="1240"/>
      <c r="D2" s="1240"/>
      <c r="E2" s="1240"/>
      <c r="F2" s="1240"/>
      <c r="G2" s="1240"/>
      <c r="H2" s="1240"/>
      <c r="I2" s="1240"/>
      <c r="J2" s="503"/>
      <c r="K2" s="503"/>
      <c r="L2" s="503"/>
      <c r="M2" s="503"/>
      <c r="N2" s="503"/>
      <c r="O2" s="503"/>
      <c r="P2" s="503"/>
      <c r="Q2" s="503"/>
      <c r="R2" s="503"/>
      <c r="S2" s="503"/>
      <c r="T2" s="503"/>
    </row>
    <row r="3" spans="1:55">
      <c r="B3" s="505" t="s">
        <v>192</v>
      </c>
      <c r="C3" s="505" t="str">
        <f>IF($B8="","",IF(ISNA(VLOOKUP($B8,'DS LOP HKII'!$B$2:$F$936,5,FALSE))=TRUE,"",VLOOKUP($B8,'DS LOP HKII'!$B$2:$F$936,5,FALSE)))</f>
        <v>13CĐ-Đ1</v>
      </c>
      <c r="E3" s="1241" t="s">
        <v>309</v>
      </c>
      <c r="F3" s="1241"/>
      <c r="G3" s="506">
        <f>IF($B8="",0,MAX($A$8:$A$78))</f>
        <v>50</v>
      </c>
      <c r="I3" s="351"/>
      <c r="J3" s="351"/>
      <c r="K3" s="351"/>
      <c r="L3" s="351"/>
      <c r="M3" s="351"/>
      <c r="N3" s="351"/>
      <c r="O3" s="351"/>
      <c r="P3" s="351"/>
      <c r="Q3" s="351"/>
      <c r="R3" s="351"/>
      <c r="S3" s="351"/>
      <c r="T3" s="351"/>
    </row>
    <row r="4" spans="1:55" ht="22.5" customHeight="1">
      <c r="A4" s="1233" t="s">
        <v>1108</v>
      </c>
      <c r="B4" s="1233"/>
      <c r="C4" s="1233"/>
      <c r="D4" s="1233"/>
      <c r="E4" s="1233"/>
      <c r="F4" s="1233"/>
      <c r="G4" s="1233"/>
      <c r="H4" s="1233"/>
      <c r="I4" s="1233"/>
      <c r="J4" s="1233"/>
      <c r="K4" s="1233"/>
      <c r="L4" s="1233"/>
      <c r="M4" s="1233"/>
      <c r="N4" s="1233"/>
      <c r="O4" s="1233"/>
      <c r="P4" s="1233"/>
      <c r="Q4" s="1233"/>
      <c r="R4" s="507"/>
      <c r="S4" s="507"/>
      <c r="T4" s="507"/>
      <c r="U4" s="507"/>
      <c r="V4" s="507"/>
      <c r="W4" s="507"/>
      <c r="X4" s="507"/>
      <c r="Y4" s="507"/>
      <c r="Z4" s="507"/>
      <c r="AA4" s="507"/>
      <c r="AB4" s="507"/>
      <c r="AC4" s="507"/>
      <c r="AD4" s="507"/>
      <c r="AE4" s="507"/>
      <c r="AF4" s="507"/>
      <c r="AG4" s="507"/>
      <c r="AH4" s="507"/>
      <c r="AI4" s="507"/>
      <c r="AJ4" s="507"/>
      <c r="AK4" s="507"/>
      <c r="AL4" s="507"/>
      <c r="AM4" s="507"/>
    </row>
    <row r="5" spans="1:55" ht="18" customHeight="1">
      <c r="B5" s="508"/>
      <c r="C5" s="509" t="s">
        <v>262</v>
      </c>
      <c r="D5" s="510" t="s">
        <v>182</v>
      </c>
      <c r="E5" s="510"/>
      <c r="F5" s="510"/>
      <c r="G5" s="1232" t="s">
        <v>263</v>
      </c>
      <c r="H5" s="1232"/>
      <c r="I5" s="1232" t="s">
        <v>1317</v>
      </c>
      <c r="J5" s="1232"/>
      <c r="K5" s="510"/>
      <c r="L5" s="510"/>
      <c r="M5" s="510"/>
      <c r="N5" s="510"/>
      <c r="O5" s="510"/>
      <c r="P5" s="510"/>
      <c r="Q5" s="510"/>
      <c r="R5" s="511"/>
      <c r="S5" s="511"/>
      <c r="T5" s="507"/>
    </row>
    <row r="6" spans="1:55" ht="78.75">
      <c r="A6" s="74" t="s">
        <v>281</v>
      </c>
      <c r="B6" s="75" t="s">
        <v>193</v>
      </c>
      <c r="C6" s="1242" t="s">
        <v>194</v>
      </c>
      <c r="D6" s="1242"/>
      <c r="E6" s="74" t="s">
        <v>307</v>
      </c>
      <c r="F6" s="74" t="s">
        <v>1268</v>
      </c>
      <c r="G6" s="9" t="str">
        <f>IF('LT01'!$C$6="","",'LT01'!$C$6)</f>
        <v xml:space="preserve">Anh văn chuyên ngành </v>
      </c>
      <c r="H6" s="9" t="str">
        <f>IF('LT02'!$C$6="","",'LT02'!$C$6)</f>
        <v>Tư tưởng Hồ Chí Minh</v>
      </c>
      <c r="I6" s="9" t="str">
        <f>IF('LT03'!$C$6="","",'LT03'!$C$6)</f>
        <v xml:space="preserve">Phương pháp nghiên cứu khoa học </v>
      </c>
      <c r="J6" s="9" t="str">
        <f>IF('LT04'!$C$6="","",'LT04'!$C$6)</f>
        <v xml:space="preserve">Đo lường cảm biến </v>
      </c>
      <c r="K6" s="9" t="str">
        <f>IF('LT05'!$C$6="","",'LT05'!$C$6)</f>
        <v>Kỹ thuật Audio và Video</v>
      </c>
      <c r="L6" s="9" t="str">
        <f>IF('LT06'!$C$6="","",'LT06'!$C$6)</f>
        <v xml:space="preserve">Vi xử lý  </v>
      </c>
      <c r="M6" s="9" t="str">
        <f>IF('LT07'!$C$6="","",'LT07'!$C$6)</f>
        <v/>
      </c>
      <c r="N6" s="9" t="str">
        <f>IF('DO AN'!$C$6="","",'DO AN'!$C$6)</f>
        <v xml:space="preserve">Đồ án Mạng cung cấp điện </v>
      </c>
      <c r="O6" s="9" t="str">
        <f>IF('TH01'!$C$6="","",'TH01'!$C$6)</f>
        <v xml:space="preserve">Thực tập Kỹ thuật số </v>
      </c>
      <c r="P6" s="9" t="str">
        <f>IF('TH02'!$C$6="","",'TH02'!$C$6)</f>
        <v xml:space="preserve">Thực tập Điện công nghiệp cơ bản </v>
      </c>
      <c r="Q6" s="9" t="str">
        <f>IF('TH03'!$C$6="","",'TH03'!$C$6)</f>
        <v/>
      </c>
      <c r="R6" s="327"/>
      <c r="S6" s="327"/>
      <c r="AV6" s="327"/>
      <c r="AW6" s="327"/>
      <c r="AX6" s="327"/>
      <c r="AY6" s="327"/>
      <c r="AZ6" s="327"/>
      <c r="BA6" s="327"/>
      <c r="BB6" s="327"/>
      <c r="BC6" s="327"/>
    </row>
    <row r="7" spans="1:55">
      <c r="A7" s="74"/>
      <c r="B7" s="75"/>
      <c r="C7" s="1237" t="s">
        <v>1107</v>
      </c>
      <c r="D7" s="1238"/>
      <c r="E7" s="1238"/>
      <c r="F7" s="1239"/>
      <c r="G7" s="9">
        <f>IF('LT01'!$I$6="","",'LT01'!$I$6)</f>
        <v>2</v>
      </c>
      <c r="H7" s="9">
        <f>IF('LT02'!$I$6="","",'LT02'!$I$6)</f>
        <v>2</v>
      </c>
      <c r="I7" s="9">
        <f>IF('LT03'!$I$6="","",'LT03'!$I$6)</f>
        <v>2</v>
      </c>
      <c r="J7" s="9">
        <f>IF('LT04'!$I$6="","",'LT04'!$I$6)</f>
        <v>2</v>
      </c>
      <c r="K7" s="9">
        <f>IF('LT05'!$I$6="","",'LT05'!$I$6)</f>
        <v>2</v>
      </c>
      <c r="L7" s="9">
        <f>IF('LT06'!$I$6="","",'LT06'!$I$6)</f>
        <v>2</v>
      </c>
      <c r="M7" s="9" t="str">
        <f>IF('LT07'!$I$6="","",'LT07'!$I$6)</f>
        <v/>
      </c>
      <c r="N7" s="9">
        <f>IF('DO AN'!$J$6="","",'DO AN'!$J$6)</f>
        <v>1</v>
      </c>
      <c r="O7" s="9">
        <f>IF('TH01'!$J$6="","",'TH01'!$J$6)</f>
        <v>2</v>
      </c>
      <c r="P7" s="9">
        <f>IF('TH02'!$J$6="","",'TH02'!$J$6)</f>
        <v>2</v>
      </c>
      <c r="Q7" s="9" t="str">
        <f>IF('TH03'!$J$6="","",'TH03'!$J$6)</f>
        <v/>
      </c>
      <c r="R7" s="327"/>
      <c r="S7" s="327"/>
      <c r="AV7" s="327"/>
      <c r="AW7" s="327"/>
      <c r="AX7" s="327"/>
      <c r="AY7" s="327"/>
      <c r="AZ7" s="327"/>
      <c r="BA7" s="327"/>
      <c r="BB7" s="327"/>
      <c r="BC7" s="327"/>
    </row>
    <row r="8" spans="1:55" ht="18" customHeight="1">
      <c r="A8" s="364">
        <f>IF(B8="",1,SUBTOTAL(3,$B$8:B8))</f>
        <v>1</v>
      </c>
      <c r="B8" s="498" t="str">
        <f>IF(HKII!$B11="","",HKII!B11)</f>
        <v>13D301Đ001</v>
      </c>
      <c r="C8" s="499" t="str">
        <f>IF(HKII!$B11="","",HKII!C11)</f>
        <v>Lương Hoàng Thuận</v>
      </c>
      <c r="D8" s="501" t="str">
        <f>IF(HKII!$B11="","",HKII!D11)</f>
        <v>An</v>
      </c>
      <c r="E8" s="490" t="str">
        <f>IF(COUNTIF($G8:$Q8,"X")&gt;0,COUNTIF($G8:$Q8,"X"),"")</f>
        <v/>
      </c>
      <c r="F8" s="490" t="str">
        <f>IF(COUNTIF($G8:$Q8,"X")=0,"",SUMIF($G8:$Q8,"X",$G$7:$Q$7))</f>
        <v/>
      </c>
      <c r="G8" s="7" t="str">
        <f>IF(HKII!$I11&lt;4,"X","")</f>
        <v/>
      </c>
      <c r="H8" s="7" t="str">
        <f>IF(HKII!$M11&lt;4,"X","")</f>
        <v/>
      </c>
      <c r="I8" s="7" t="str">
        <f>IF(HKII!$Q11&lt;4,"X","")</f>
        <v/>
      </c>
      <c r="J8" s="7" t="str">
        <f>IF(HKII!$U11&lt;4,"X","")</f>
        <v/>
      </c>
      <c r="K8" s="7" t="str">
        <f>IF(HKII!$Y11&lt;4,"X","")</f>
        <v/>
      </c>
      <c r="L8" s="7" t="str">
        <f>IF(HKII!$AC$11&lt;4,"X","")</f>
        <v/>
      </c>
      <c r="M8" s="7" t="str">
        <f>IF(HKII!$AG$11&lt;4,"X","")</f>
        <v/>
      </c>
      <c r="N8" s="7" t="str">
        <f>IF(HKII!$AK$11&lt;4,"X","")</f>
        <v/>
      </c>
      <c r="O8" s="7" t="str">
        <f>IF(HKII!$AO$11&lt;4,"X","")</f>
        <v/>
      </c>
      <c r="P8" s="7" t="str">
        <f>IF(HKII!$AS$11&lt;4,"X","")</f>
        <v/>
      </c>
      <c r="Q8" s="7" t="str">
        <f>IF(HKII!$AW$11&lt;4,"X","")</f>
        <v/>
      </c>
      <c r="R8" s="327"/>
      <c r="S8" s="327"/>
      <c r="AV8" s="327"/>
      <c r="AW8" s="327"/>
      <c r="AX8" s="327"/>
      <c r="AY8" s="327"/>
      <c r="AZ8" s="327"/>
      <c r="BA8" s="327"/>
      <c r="BB8" s="327"/>
      <c r="BC8" s="327"/>
    </row>
    <row r="9" spans="1:55" ht="18" customHeight="1">
      <c r="A9" s="364">
        <f>IF(B9="","",SUBTOTAL(3,$B$8:B9))</f>
        <v>2</v>
      </c>
      <c r="B9" s="498" t="str">
        <f>IF(HKII!$B12="","",HKII!B12)</f>
        <v>13D301Đ004</v>
      </c>
      <c r="C9" s="499" t="str">
        <f>IF(HKII!$B12="","",HKII!C12)</f>
        <v>Đặng Thế</v>
      </c>
      <c r="D9" s="501" t="str">
        <f>IF(HKII!$B12="","",HKII!D12)</f>
        <v>Anh</v>
      </c>
      <c r="E9" s="490">
        <f t="shared" ref="E9:E72" si="0">IF(COUNTIF($G9:$Q9,"X")&gt;0,COUNTIF($G9:$Q9,"X"),"")</f>
        <v>3</v>
      </c>
      <c r="F9" s="490">
        <f t="shared" ref="F9:F72" si="1">IF(COUNTIF($G9:$Q9,"X")=0,"",SUMIF($G9:$Q9,"X",$G$7:$Q$7))</f>
        <v>6</v>
      </c>
      <c r="G9" s="7" t="str">
        <f>IF(HKII!$I12&lt;4,"X","")</f>
        <v>X</v>
      </c>
      <c r="H9" s="7" t="str">
        <f>IF(HKII!$M12&lt;4,"X","")</f>
        <v>X</v>
      </c>
      <c r="I9" s="7" t="str">
        <f>IF(HKII!$Q12&lt;4,"X","")</f>
        <v/>
      </c>
      <c r="J9" s="7" t="str">
        <f>IF(HKII!$U12&lt;4,"X","")</f>
        <v>X</v>
      </c>
      <c r="K9" s="7" t="str">
        <f>IF(HKII!$Y12&lt;4,"X","")</f>
        <v/>
      </c>
      <c r="L9" s="7" t="str">
        <f>IF(HKII!$AC$11&lt;4,"X","")</f>
        <v/>
      </c>
      <c r="M9" s="7" t="str">
        <f>IF(HKII!$AG$11&lt;4,"X","")</f>
        <v/>
      </c>
      <c r="N9" s="7" t="str">
        <f>IF(HKII!$AK$11&lt;4,"X","")</f>
        <v/>
      </c>
      <c r="O9" s="7" t="str">
        <f>IF(HKII!$AO$11&lt;4,"X","")</f>
        <v/>
      </c>
      <c r="P9" s="7" t="str">
        <f>IF(HKII!$AS$11&lt;4,"X","")</f>
        <v/>
      </c>
      <c r="Q9" s="7" t="str">
        <f>IF(HKII!$AW$11&lt;4,"X","")</f>
        <v/>
      </c>
      <c r="R9" s="327"/>
      <c r="S9" s="327"/>
      <c r="AV9" s="327"/>
      <c r="AW9" s="327"/>
      <c r="AX9" s="327"/>
      <c r="AY9" s="327"/>
      <c r="AZ9" s="327"/>
      <c r="BA9" s="327"/>
      <c r="BB9" s="327"/>
      <c r="BC9" s="327"/>
    </row>
    <row r="10" spans="1:55" ht="18" customHeight="1">
      <c r="A10" s="364">
        <f>IF(B10="","",SUBTOTAL(3,$B$8:B10))</f>
        <v>3</v>
      </c>
      <c r="B10" s="498" t="str">
        <f>IF(HKII!$B13="","",HKII!B13)</f>
        <v>13D301Đ149</v>
      </c>
      <c r="C10" s="499" t="str">
        <f>IF(HKII!$B13="","",HKII!C13)</f>
        <v>Đỗ Huỳnh</v>
      </c>
      <c r="D10" s="501" t="str">
        <f>IF(HKII!$B13="","",HKII!D13)</f>
        <v>Bảo</v>
      </c>
      <c r="E10" s="490" t="str">
        <f t="shared" si="0"/>
        <v/>
      </c>
      <c r="F10" s="490" t="str">
        <f t="shared" si="1"/>
        <v/>
      </c>
      <c r="G10" s="7" t="str">
        <f>IF(HKII!$I13&lt;4,"X","")</f>
        <v/>
      </c>
      <c r="H10" s="7" t="str">
        <f>IF(HKII!$M13&lt;4,"X","")</f>
        <v/>
      </c>
      <c r="I10" s="7" t="str">
        <f>IF(HKII!$Q13&lt;4,"X","")</f>
        <v/>
      </c>
      <c r="J10" s="7" t="str">
        <f>IF(HKII!$U13&lt;4,"X","")</f>
        <v/>
      </c>
      <c r="K10" s="7" t="str">
        <f>IF(HKII!$Y13&lt;4,"X","")</f>
        <v/>
      </c>
      <c r="L10" s="7" t="str">
        <f>IF(HKII!$AC$11&lt;4,"X","")</f>
        <v/>
      </c>
      <c r="M10" s="7" t="str">
        <f>IF(HKII!$AG$11&lt;4,"X","")</f>
        <v/>
      </c>
      <c r="N10" s="7" t="str">
        <f>IF(HKII!$AK$11&lt;4,"X","")</f>
        <v/>
      </c>
      <c r="O10" s="7" t="str">
        <f>IF(HKII!$AO$11&lt;4,"X","")</f>
        <v/>
      </c>
      <c r="P10" s="7" t="str">
        <f>IF(HKII!$AS$11&lt;4,"X","")</f>
        <v/>
      </c>
      <c r="Q10" s="7" t="str">
        <f>IF(HKII!$AW$11&lt;4,"X","")</f>
        <v/>
      </c>
      <c r="R10" s="327"/>
      <c r="S10" s="327"/>
      <c r="AV10" s="327"/>
      <c r="AW10" s="327"/>
      <c r="AX10" s="327"/>
      <c r="AY10" s="327"/>
      <c r="AZ10" s="327"/>
      <c r="BA10" s="327"/>
      <c r="BB10" s="327"/>
      <c r="BC10" s="327"/>
    </row>
    <row r="11" spans="1:55" ht="18" customHeight="1">
      <c r="A11" s="364">
        <f>IF(B11="","",SUBTOTAL(3,$B$8:B11))</f>
        <v>4</v>
      </c>
      <c r="B11" s="498" t="str">
        <f>IF(HKII!$B14="","",HKII!B14)</f>
        <v>13D301Đ008</v>
      </c>
      <c r="C11" s="499" t="str">
        <f>IF(HKII!$B14="","",HKII!C14)</f>
        <v>Trương Vũ</v>
      </c>
      <c r="D11" s="501" t="str">
        <f>IF(HKII!$B14="","",HKII!D14)</f>
        <v>Bảo</v>
      </c>
      <c r="E11" s="490" t="str">
        <f t="shared" si="0"/>
        <v/>
      </c>
      <c r="F11" s="490" t="str">
        <f t="shared" si="1"/>
        <v/>
      </c>
      <c r="G11" s="7" t="str">
        <f>IF(HKII!$I14&lt;4,"X","")</f>
        <v/>
      </c>
      <c r="H11" s="7" t="str">
        <f>IF(HKII!$M14&lt;4,"X","")</f>
        <v/>
      </c>
      <c r="I11" s="7" t="str">
        <f>IF(HKII!$Q14&lt;4,"X","")</f>
        <v/>
      </c>
      <c r="J11" s="7" t="str">
        <f>IF(HKII!$U14&lt;4,"X","")</f>
        <v/>
      </c>
      <c r="K11" s="7" t="str">
        <f>IF(HKII!$Y14&lt;4,"X","")</f>
        <v/>
      </c>
      <c r="L11" s="7" t="str">
        <f>IF(HKII!$AC$11&lt;4,"X","")</f>
        <v/>
      </c>
      <c r="M11" s="7" t="str">
        <f>IF(HKII!$AG$11&lt;4,"X","")</f>
        <v/>
      </c>
      <c r="N11" s="7" t="str">
        <f>IF(HKII!$AK$11&lt;4,"X","")</f>
        <v/>
      </c>
      <c r="O11" s="7" t="str">
        <f>IF(HKII!$AO$11&lt;4,"X","")</f>
        <v/>
      </c>
      <c r="P11" s="7" t="str">
        <f>IF(HKII!$AS$11&lt;4,"X","")</f>
        <v/>
      </c>
      <c r="Q11" s="7" t="str">
        <f>IF(HKII!$AW$11&lt;4,"X","")</f>
        <v/>
      </c>
      <c r="R11" s="327"/>
      <c r="S11" s="327"/>
      <c r="AV11" s="327"/>
      <c r="AW11" s="327"/>
      <c r="AX11" s="327"/>
      <c r="AY11" s="327"/>
      <c r="AZ11" s="327"/>
      <c r="BA11" s="327"/>
      <c r="BB11" s="327"/>
      <c r="BC11" s="327"/>
    </row>
    <row r="12" spans="1:55" ht="18" customHeight="1">
      <c r="A12" s="364">
        <f>IF(B12="","",SUBTOTAL(3,$B$8:B12))</f>
        <v>5</v>
      </c>
      <c r="B12" s="498" t="str">
        <f>IF(HKII!$B15="","",HKII!B15)</f>
        <v>13D301Đ009</v>
      </c>
      <c r="C12" s="499" t="str">
        <f>IF(HKII!$B15="","",HKII!C15)</f>
        <v>Võ Thành</v>
      </c>
      <c r="D12" s="501" t="str">
        <f>IF(HKII!$B15="","",HKII!D15)</f>
        <v>Bảo</v>
      </c>
      <c r="E12" s="490">
        <f t="shared" si="0"/>
        <v>1</v>
      </c>
      <c r="F12" s="490">
        <f t="shared" si="1"/>
        <v>2</v>
      </c>
      <c r="G12" s="7" t="str">
        <f>IF(HKII!$I15&lt;4,"X","")</f>
        <v>X</v>
      </c>
      <c r="H12" s="7" t="str">
        <f>IF(HKII!$M15&lt;4,"X","")</f>
        <v/>
      </c>
      <c r="I12" s="7" t="str">
        <f>IF(HKII!$Q15&lt;4,"X","")</f>
        <v/>
      </c>
      <c r="J12" s="7" t="str">
        <f>IF(HKII!$U15&lt;4,"X","")</f>
        <v/>
      </c>
      <c r="K12" s="7" t="str">
        <f>IF(HKII!$Y15&lt;4,"X","")</f>
        <v/>
      </c>
      <c r="L12" s="7" t="str">
        <f>IF(HKII!$AC$11&lt;4,"X","")</f>
        <v/>
      </c>
      <c r="M12" s="7" t="str">
        <f>IF(HKII!$AG$11&lt;4,"X","")</f>
        <v/>
      </c>
      <c r="N12" s="7" t="str">
        <f>IF(HKII!$AK$11&lt;4,"X","")</f>
        <v/>
      </c>
      <c r="O12" s="7" t="str">
        <f>IF(HKII!$AO$11&lt;4,"X","")</f>
        <v/>
      </c>
      <c r="P12" s="7" t="str">
        <f>IF(HKII!$AS$11&lt;4,"X","")</f>
        <v/>
      </c>
      <c r="Q12" s="7" t="str">
        <f>IF(HKII!$AW$11&lt;4,"X","")</f>
        <v/>
      </c>
      <c r="R12" s="327"/>
      <c r="S12" s="327"/>
      <c r="AV12" s="327"/>
      <c r="AW12" s="327"/>
      <c r="AX12" s="327"/>
      <c r="AY12" s="327"/>
      <c r="AZ12" s="327"/>
      <c r="BA12" s="327"/>
      <c r="BB12" s="327"/>
      <c r="BC12" s="327"/>
    </row>
    <row r="13" spans="1:55" ht="18" customHeight="1">
      <c r="A13" s="364">
        <f>IF(B13="","",SUBTOTAL(3,$B$8:B13))</f>
        <v>6</v>
      </c>
      <c r="B13" s="498" t="str">
        <f>IF(HKII!$B16="","",HKII!B16)</f>
        <v>13D301Đ013</v>
      </c>
      <c r="C13" s="499" t="str">
        <f>IF(HKII!$B16="","",HKII!C16)</f>
        <v>Nguyễn Chí</v>
      </c>
      <c r="D13" s="501" t="str">
        <f>IF(HKII!$B16="","",HKII!D16)</f>
        <v>Bình</v>
      </c>
      <c r="E13" s="490" t="str">
        <f t="shared" si="0"/>
        <v/>
      </c>
      <c r="F13" s="490" t="str">
        <f t="shared" si="1"/>
        <v/>
      </c>
      <c r="G13" s="7" t="str">
        <f>IF(HKII!$I16&lt;4,"X","")</f>
        <v/>
      </c>
      <c r="H13" s="7" t="str">
        <f>IF(HKII!$M16&lt;4,"X","")</f>
        <v/>
      </c>
      <c r="I13" s="7" t="str">
        <f>IF(HKII!$Q16&lt;4,"X","")</f>
        <v/>
      </c>
      <c r="J13" s="7" t="str">
        <f>IF(HKII!$U16&lt;4,"X","")</f>
        <v/>
      </c>
      <c r="K13" s="7" t="str">
        <f>IF(HKII!$Y16&lt;4,"X","")</f>
        <v/>
      </c>
      <c r="L13" s="7" t="str">
        <f>IF(HKII!$AC$11&lt;4,"X","")</f>
        <v/>
      </c>
      <c r="M13" s="7" t="str">
        <f>IF(HKII!$AG$11&lt;4,"X","")</f>
        <v/>
      </c>
      <c r="N13" s="7" t="str">
        <f>IF(HKII!$AK$11&lt;4,"X","")</f>
        <v/>
      </c>
      <c r="O13" s="7" t="str">
        <f>IF(HKII!$AO$11&lt;4,"X","")</f>
        <v/>
      </c>
      <c r="P13" s="7" t="str">
        <f>IF(HKII!$AS$11&lt;4,"X","")</f>
        <v/>
      </c>
      <c r="Q13" s="7" t="str">
        <f>IF(HKII!$AW$11&lt;4,"X","")</f>
        <v/>
      </c>
      <c r="R13" s="327"/>
      <c r="S13" s="327"/>
      <c r="AV13" s="327"/>
      <c r="AW13" s="327"/>
      <c r="AX13" s="327"/>
      <c r="AY13" s="327"/>
      <c r="AZ13" s="327"/>
      <c r="BA13" s="327"/>
      <c r="BB13" s="327"/>
      <c r="BC13" s="327"/>
    </row>
    <row r="14" spans="1:55" ht="18" customHeight="1">
      <c r="A14" s="364">
        <f>IF(B14="","",SUBTOTAL(3,$B$8:B14))</f>
        <v>7</v>
      </c>
      <c r="B14" s="498" t="str">
        <f>IF(HKII!$B17="","",HKII!B17)</f>
        <v>13D301Đ016</v>
      </c>
      <c r="C14" s="499" t="str">
        <f>IF(HKII!$B17="","",HKII!C17)</f>
        <v>Vũ Văn</v>
      </c>
      <c r="D14" s="501" t="str">
        <f>IF(HKII!$B17="","",HKII!D17)</f>
        <v>Chiến</v>
      </c>
      <c r="E14" s="490" t="str">
        <f t="shared" si="0"/>
        <v/>
      </c>
      <c r="F14" s="490" t="str">
        <f t="shared" si="1"/>
        <v/>
      </c>
      <c r="G14" s="7" t="str">
        <f>IF(HKII!$I17&lt;4,"X","")</f>
        <v/>
      </c>
      <c r="H14" s="7" t="str">
        <f>IF(HKII!$M17&lt;4,"X","")</f>
        <v/>
      </c>
      <c r="I14" s="7" t="str">
        <f>IF(HKII!$Q17&lt;4,"X","")</f>
        <v/>
      </c>
      <c r="J14" s="7" t="str">
        <f>IF(HKII!$U17&lt;4,"X","")</f>
        <v/>
      </c>
      <c r="K14" s="7" t="str">
        <f>IF(HKII!$Y17&lt;4,"X","")</f>
        <v/>
      </c>
      <c r="L14" s="7" t="str">
        <f>IF(HKII!$AC$11&lt;4,"X","")</f>
        <v/>
      </c>
      <c r="M14" s="7" t="str">
        <f>IF(HKII!$AG$11&lt;4,"X","")</f>
        <v/>
      </c>
      <c r="N14" s="7" t="str">
        <f>IF(HKII!$AK$11&lt;4,"X","")</f>
        <v/>
      </c>
      <c r="O14" s="7" t="str">
        <f>IF(HKII!$AO$11&lt;4,"X","")</f>
        <v/>
      </c>
      <c r="P14" s="7" t="str">
        <f>IF(HKII!$AS$11&lt;4,"X","")</f>
        <v/>
      </c>
      <c r="Q14" s="7" t="str">
        <f>IF(HKII!$AW$11&lt;4,"X","")</f>
        <v/>
      </c>
      <c r="R14" s="327"/>
      <c r="S14" s="327"/>
      <c r="AV14" s="327"/>
      <c r="AW14" s="327"/>
      <c r="AX14" s="327"/>
      <c r="AY14" s="327"/>
      <c r="AZ14" s="327"/>
      <c r="BA14" s="327"/>
      <c r="BB14" s="327"/>
      <c r="BC14" s="327"/>
    </row>
    <row r="15" spans="1:55" ht="18" customHeight="1">
      <c r="A15" s="364">
        <f>IF(B15="","",SUBTOTAL(3,$B$8:B15))</f>
        <v>8</v>
      </c>
      <c r="B15" s="498" t="str">
        <f>IF(HKII!$B18="","",HKII!B18)</f>
        <v>13D301Đ193</v>
      </c>
      <c r="C15" s="499" t="str">
        <f>IF(HKII!$B18="","",HKII!C18)</f>
        <v>Phạm Công</v>
      </c>
      <c r="D15" s="501" t="str">
        <f>IF(HKII!$B18="","",HKII!D18)</f>
        <v>Chính</v>
      </c>
      <c r="E15" s="490">
        <f t="shared" si="0"/>
        <v>2</v>
      </c>
      <c r="F15" s="490">
        <f t="shared" si="1"/>
        <v>4</v>
      </c>
      <c r="G15" s="7" t="str">
        <f>IF(HKII!$I18&lt;4,"X","")</f>
        <v>X</v>
      </c>
      <c r="H15" s="7" t="str">
        <f>IF(HKII!$M18&lt;4,"X","")</f>
        <v>X</v>
      </c>
      <c r="I15" s="7" t="str">
        <f>IF(HKII!$Q18&lt;4,"X","")</f>
        <v/>
      </c>
      <c r="J15" s="7" t="str">
        <f>IF(HKII!$U18&lt;4,"X","")</f>
        <v/>
      </c>
      <c r="K15" s="7" t="str">
        <f>IF(HKII!$Y18&lt;4,"X","")</f>
        <v/>
      </c>
      <c r="L15" s="7" t="str">
        <f>IF(HKII!$AC$11&lt;4,"X","")</f>
        <v/>
      </c>
      <c r="M15" s="7" t="str">
        <f>IF(HKII!$AG$11&lt;4,"X","")</f>
        <v/>
      </c>
      <c r="N15" s="7" t="str">
        <f>IF(HKII!$AK$11&lt;4,"X","")</f>
        <v/>
      </c>
      <c r="O15" s="7" t="str">
        <f>IF(HKII!$AO$11&lt;4,"X","")</f>
        <v/>
      </c>
      <c r="P15" s="7" t="str">
        <f>IF(HKII!$AS$11&lt;4,"X","")</f>
        <v/>
      </c>
      <c r="Q15" s="7" t="str">
        <f>IF(HKII!$AW$11&lt;4,"X","")</f>
        <v/>
      </c>
      <c r="R15" s="327"/>
      <c r="S15" s="327"/>
      <c r="AV15" s="327"/>
      <c r="AW15" s="327"/>
      <c r="AX15" s="327"/>
      <c r="AY15" s="327"/>
      <c r="AZ15" s="327"/>
      <c r="BA15" s="327"/>
      <c r="BB15" s="327"/>
      <c r="BC15" s="327"/>
    </row>
    <row r="16" spans="1:55" ht="18" customHeight="1">
      <c r="A16" s="364">
        <f>IF(B16="","",SUBTOTAL(3,$B$8:B16))</f>
        <v>9</v>
      </c>
      <c r="B16" s="498" t="str">
        <f>IF(HKII!$B19="","",HKII!B19)</f>
        <v>13D301Đ017</v>
      </c>
      <c r="C16" s="499" t="str">
        <f>IF(HKII!$B19="","",HKII!C19)</f>
        <v>Trần Văn</v>
      </c>
      <c r="D16" s="501" t="str">
        <f>IF(HKII!$B19="","",HKII!D19)</f>
        <v>Chinh</v>
      </c>
      <c r="E16" s="490">
        <f t="shared" si="0"/>
        <v>1</v>
      </c>
      <c r="F16" s="490">
        <f t="shared" si="1"/>
        <v>2</v>
      </c>
      <c r="G16" s="7" t="str">
        <f>IF(HKII!$I19&lt;4,"X","")</f>
        <v>X</v>
      </c>
      <c r="H16" s="7" t="str">
        <f>IF(HKII!$M19&lt;4,"X","")</f>
        <v/>
      </c>
      <c r="I16" s="7" t="str">
        <f>IF(HKII!$Q19&lt;4,"X","")</f>
        <v/>
      </c>
      <c r="J16" s="7" t="str">
        <f>IF(HKII!$U19&lt;4,"X","")</f>
        <v/>
      </c>
      <c r="K16" s="7" t="str">
        <f>IF(HKII!$Y19&lt;4,"X","")</f>
        <v/>
      </c>
      <c r="L16" s="7" t="str">
        <f>IF(HKII!$AC$11&lt;4,"X","")</f>
        <v/>
      </c>
      <c r="M16" s="7" t="str">
        <f>IF(HKII!$AG$11&lt;4,"X","")</f>
        <v/>
      </c>
      <c r="N16" s="7" t="str">
        <f>IF(HKII!$AK$11&lt;4,"X","")</f>
        <v/>
      </c>
      <c r="O16" s="7" t="str">
        <f>IF(HKII!$AO$11&lt;4,"X","")</f>
        <v/>
      </c>
      <c r="P16" s="7" t="str">
        <f>IF(HKII!$AS$11&lt;4,"X","")</f>
        <v/>
      </c>
      <c r="Q16" s="7" t="str">
        <f>IF(HKII!$AW$11&lt;4,"X","")</f>
        <v/>
      </c>
      <c r="R16" s="327"/>
      <c r="S16" s="327"/>
      <c r="AV16" s="327"/>
      <c r="AW16" s="327"/>
      <c r="AX16" s="327"/>
      <c r="AY16" s="327"/>
      <c r="AZ16" s="327"/>
      <c r="BA16" s="327"/>
      <c r="BB16" s="327"/>
      <c r="BC16" s="327"/>
    </row>
    <row r="17" spans="1:55" ht="18" customHeight="1">
      <c r="A17" s="364">
        <f>IF(B17="","",SUBTOTAL(3,$B$8:B17))</f>
        <v>10</v>
      </c>
      <c r="B17" s="498" t="str">
        <f>IF(HKII!$B20="","",HKII!B20)</f>
        <v>13D301Đ020</v>
      </c>
      <c r="C17" s="499" t="str">
        <f>IF(HKII!$B20="","",HKII!C20)</f>
        <v>Trịnh Lê</v>
      </c>
      <c r="D17" s="501" t="str">
        <f>IF(HKII!$B20="","",HKII!D20)</f>
        <v>Cung</v>
      </c>
      <c r="E17" s="490" t="str">
        <f t="shared" si="0"/>
        <v/>
      </c>
      <c r="F17" s="490" t="str">
        <f t="shared" si="1"/>
        <v/>
      </c>
      <c r="G17" s="7" t="str">
        <f>IF(HKII!$I20&lt;4,"X","")</f>
        <v/>
      </c>
      <c r="H17" s="7" t="str">
        <f>IF(HKII!$M20&lt;4,"X","")</f>
        <v/>
      </c>
      <c r="I17" s="7" t="str">
        <f>IF(HKII!$Q20&lt;4,"X","")</f>
        <v/>
      </c>
      <c r="J17" s="7" t="str">
        <f>IF(HKII!$U20&lt;4,"X","")</f>
        <v/>
      </c>
      <c r="K17" s="7" t="str">
        <f>IF(HKII!$Y20&lt;4,"X","")</f>
        <v/>
      </c>
      <c r="L17" s="7" t="str">
        <f>IF(HKII!$AC$11&lt;4,"X","")</f>
        <v/>
      </c>
      <c r="M17" s="7" t="str">
        <f>IF(HKII!$AG$11&lt;4,"X","")</f>
        <v/>
      </c>
      <c r="N17" s="7" t="str">
        <f>IF(HKII!$AK$11&lt;4,"X","")</f>
        <v/>
      </c>
      <c r="O17" s="7" t="str">
        <f>IF(HKII!$AO$11&lt;4,"X","")</f>
        <v/>
      </c>
      <c r="P17" s="7" t="str">
        <f>IF(HKII!$AS$11&lt;4,"X","")</f>
        <v/>
      </c>
      <c r="Q17" s="7" t="str">
        <f>IF(HKII!$AW$11&lt;4,"X","")</f>
        <v/>
      </c>
      <c r="R17" s="327"/>
      <c r="S17" s="327"/>
      <c r="AV17" s="327"/>
      <c r="AW17" s="327"/>
      <c r="AX17" s="327"/>
      <c r="AY17" s="327"/>
      <c r="AZ17" s="327"/>
      <c r="BA17" s="327"/>
      <c r="BB17" s="327"/>
      <c r="BC17" s="327"/>
    </row>
    <row r="18" spans="1:55" ht="18" customHeight="1">
      <c r="A18" s="364">
        <f>IF(B18="","",SUBTOTAL(3,$B$8:B18))</f>
        <v>11</v>
      </c>
      <c r="B18" s="498" t="str">
        <f>IF(HKII!$B21="","",HKII!B21)</f>
        <v>13D301Đ021</v>
      </c>
      <c r="C18" s="499" t="str">
        <f>IF(HKII!$B21="","",HKII!C21)</f>
        <v>Nguyễn Chí</v>
      </c>
      <c r="D18" s="501" t="str">
        <f>IF(HKII!$B21="","",HKII!D21)</f>
        <v>Cường</v>
      </c>
      <c r="E18" s="490">
        <f t="shared" si="0"/>
        <v>1</v>
      </c>
      <c r="F18" s="490">
        <f t="shared" si="1"/>
        <v>2</v>
      </c>
      <c r="G18" s="7" t="str">
        <f>IF(HKII!$I21&lt;4,"X","")</f>
        <v>X</v>
      </c>
      <c r="H18" s="7" t="str">
        <f>IF(HKII!$M21&lt;4,"X","")</f>
        <v/>
      </c>
      <c r="I18" s="7" t="str">
        <f>IF(HKII!$Q21&lt;4,"X","")</f>
        <v/>
      </c>
      <c r="J18" s="7" t="str">
        <f>IF(HKII!$U21&lt;4,"X","")</f>
        <v/>
      </c>
      <c r="K18" s="7" t="str">
        <f>IF(HKII!$Y21&lt;4,"X","")</f>
        <v/>
      </c>
      <c r="L18" s="7" t="str">
        <f>IF(HKII!$AC$11&lt;4,"X","")</f>
        <v/>
      </c>
      <c r="M18" s="7" t="str">
        <f>IF(HKII!$AG$11&lt;4,"X","")</f>
        <v/>
      </c>
      <c r="N18" s="7" t="str">
        <f>IF(HKII!$AK$11&lt;4,"X","")</f>
        <v/>
      </c>
      <c r="O18" s="7" t="str">
        <f>IF(HKII!$AO$11&lt;4,"X","")</f>
        <v/>
      </c>
      <c r="P18" s="7" t="str">
        <f>IF(HKII!$AS$11&lt;4,"X","")</f>
        <v/>
      </c>
      <c r="Q18" s="7" t="str">
        <f>IF(HKII!$AW$11&lt;4,"X","")</f>
        <v/>
      </c>
      <c r="R18" s="327"/>
      <c r="S18" s="327"/>
      <c r="AV18" s="327"/>
      <c r="AW18" s="327"/>
      <c r="AX18" s="327"/>
      <c r="AY18" s="327"/>
      <c r="AZ18" s="327"/>
      <c r="BA18" s="327"/>
      <c r="BB18" s="327"/>
      <c r="BC18" s="327"/>
    </row>
    <row r="19" spans="1:55" ht="18" customHeight="1">
      <c r="A19" s="364">
        <f>IF(B19="","",SUBTOTAL(3,$B$8:B19))</f>
        <v>12</v>
      </c>
      <c r="B19" s="498" t="str">
        <f>IF(HKII!$B22="","",HKII!B22)</f>
        <v>13D301Đ024</v>
      </c>
      <c r="C19" s="499" t="str">
        <f>IF(HKII!$B22="","",HKII!C22)</f>
        <v xml:space="preserve">Trương Công </v>
      </c>
      <c r="D19" s="501" t="str">
        <f>IF(HKII!$B22="","",HKII!D22)</f>
        <v>Duẩn</v>
      </c>
      <c r="E19" s="490" t="str">
        <f t="shared" si="0"/>
        <v/>
      </c>
      <c r="F19" s="490" t="str">
        <f t="shared" si="1"/>
        <v/>
      </c>
      <c r="G19" s="7" t="str">
        <f>IF(HKII!$I22&lt;4,"X","")</f>
        <v/>
      </c>
      <c r="H19" s="7" t="str">
        <f>IF(HKII!$M22&lt;4,"X","")</f>
        <v/>
      </c>
      <c r="I19" s="7" t="str">
        <f>IF(HKII!$Q22&lt;4,"X","")</f>
        <v/>
      </c>
      <c r="J19" s="7" t="str">
        <f>IF(HKII!$U22&lt;4,"X","")</f>
        <v/>
      </c>
      <c r="K19" s="7" t="str">
        <f>IF(HKII!$Y22&lt;4,"X","")</f>
        <v/>
      </c>
      <c r="L19" s="7" t="str">
        <f>IF(HKII!$AC$11&lt;4,"X","")</f>
        <v/>
      </c>
      <c r="M19" s="7" t="str">
        <f>IF(HKII!$AG$11&lt;4,"X","")</f>
        <v/>
      </c>
      <c r="N19" s="7" t="str">
        <f>IF(HKII!$AK$11&lt;4,"X","")</f>
        <v/>
      </c>
      <c r="O19" s="7" t="str">
        <f>IF(HKII!$AO$11&lt;4,"X","")</f>
        <v/>
      </c>
      <c r="P19" s="7" t="str">
        <f>IF(HKII!$AS$11&lt;4,"X","")</f>
        <v/>
      </c>
      <c r="Q19" s="7" t="str">
        <f>IF(HKII!$AW$11&lt;4,"X","")</f>
        <v/>
      </c>
      <c r="R19" s="327"/>
      <c r="S19" s="327"/>
      <c r="AV19" s="327"/>
      <c r="AW19" s="327"/>
      <c r="AX19" s="327"/>
      <c r="AY19" s="327"/>
      <c r="AZ19" s="327"/>
      <c r="BA19" s="327"/>
      <c r="BB19" s="327"/>
      <c r="BC19" s="327"/>
    </row>
    <row r="20" spans="1:55" ht="18" customHeight="1">
      <c r="A20" s="364">
        <f>IF(B20="","",SUBTOTAL(3,$B$8:B20))</f>
        <v>13</v>
      </c>
      <c r="B20" s="498" t="str">
        <f>IF(HKII!$B23="","",HKII!B23)</f>
        <v>13D301Đ025</v>
      </c>
      <c r="C20" s="499" t="str">
        <f>IF(HKII!$B23="","",HKII!C23)</f>
        <v>Nguyễn Ngọc</v>
      </c>
      <c r="D20" s="501" t="str">
        <f>IF(HKII!$B23="","",HKII!D23)</f>
        <v>Dũng</v>
      </c>
      <c r="E20" s="490" t="str">
        <f t="shared" si="0"/>
        <v/>
      </c>
      <c r="F20" s="490" t="str">
        <f t="shared" si="1"/>
        <v/>
      </c>
      <c r="G20" s="7" t="str">
        <f>IF(HKII!$I23&lt;4,"X","")</f>
        <v/>
      </c>
      <c r="H20" s="7" t="str">
        <f>IF(HKII!$M23&lt;4,"X","")</f>
        <v/>
      </c>
      <c r="I20" s="7" t="str">
        <f>IF(HKII!$Q23&lt;4,"X","")</f>
        <v/>
      </c>
      <c r="J20" s="7" t="str">
        <f>IF(HKII!$U23&lt;4,"X","")</f>
        <v/>
      </c>
      <c r="K20" s="7" t="str">
        <f>IF(HKII!$Y23&lt;4,"X","")</f>
        <v/>
      </c>
      <c r="L20" s="7" t="str">
        <f>IF(HKII!$AC$11&lt;4,"X","")</f>
        <v/>
      </c>
      <c r="M20" s="7" t="str">
        <f>IF(HKII!$AG$11&lt;4,"X","")</f>
        <v/>
      </c>
      <c r="N20" s="7" t="str">
        <f>IF(HKII!$AK$11&lt;4,"X","")</f>
        <v/>
      </c>
      <c r="O20" s="7" t="str">
        <f>IF(HKII!$AO$11&lt;4,"X","")</f>
        <v/>
      </c>
      <c r="P20" s="7" t="str">
        <f>IF(HKII!$AS$11&lt;4,"X","")</f>
        <v/>
      </c>
      <c r="Q20" s="7" t="str">
        <f>IF(HKII!$AW$11&lt;4,"X","")</f>
        <v/>
      </c>
      <c r="R20" s="327"/>
      <c r="S20" s="327"/>
      <c r="AV20" s="327"/>
      <c r="AW20" s="327"/>
      <c r="AX20" s="327"/>
      <c r="AY20" s="327"/>
      <c r="AZ20" s="327"/>
      <c r="BA20" s="327"/>
      <c r="BB20" s="327"/>
      <c r="BC20" s="327"/>
    </row>
    <row r="21" spans="1:55" ht="18" customHeight="1">
      <c r="A21" s="364">
        <f>IF(B21="","",SUBTOTAL(3,$B$8:B21))</f>
        <v>14</v>
      </c>
      <c r="B21" s="498" t="str">
        <f>IF(HKII!$B24="","",HKII!B24)</f>
        <v>13D301Đ192</v>
      </c>
      <c r="C21" s="499" t="str">
        <f>IF(HKII!$B24="","",HKII!C24)</f>
        <v>Cao Trùng</v>
      </c>
      <c r="D21" s="501" t="str">
        <f>IF(HKII!$B24="","",HKII!D24)</f>
        <v>Dương</v>
      </c>
      <c r="E21" s="490" t="str">
        <f t="shared" si="0"/>
        <v/>
      </c>
      <c r="F21" s="490" t="str">
        <f t="shared" si="1"/>
        <v/>
      </c>
      <c r="G21" s="7" t="str">
        <f>IF(HKII!$I24&lt;4,"X","")</f>
        <v/>
      </c>
      <c r="H21" s="7" t="str">
        <f>IF(HKII!$M24&lt;4,"X","")</f>
        <v/>
      </c>
      <c r="I21" s="7" t="str">
        <f>IF(HKII!$Q24&lt;4,"X","")</f>
        <v/>
      </c>
      <c r="J21" s="7" t="str">
        <f>IF(HKII!$U24&lt;4,"X","")</f>
        <v/>
      </c>
      <c r="K21" s="7" t="str">
        <f>IF(HKII!$Y24&lt;4,"X","")</f>
        <v/>
      </c>
      <c r="L21" s="7" t="str">
        <f>IF(HKII!$AC$11&lt;4,"X","")</f>
        <v/>
      </c>
      <c r="M21" s="7" t="str">
        <f>IF(HKII!$AG$11&lt;4,"X","")</f>
        <v/>
      </c>
      <c r="N21" s="7" t="str">
        <f>IF(HKII!$AK$11&lt;4,"X","")</f>
        <v/>
      </c>
      <c r="O21" s="7" t="str">
        <f>IF(HKII!$AO$11&lt;4,"X","")</f>
        <v/>
      </c>
      <c r="P21" s="7" t="str">
        <f>IF(HKII!$AS$11&lt;4,"X","")</f>
        <v/>
      </c>
      <c r="Q21" s="7" t="str">
        <f>IF(HKII!$AW$11&lt;4,"X","")</f>
        <v/>
      </c>
      <c r="R21" s="327"/>
      <c r="S21" s="327"/>
      <c r="AV21" s="327"/>
      <c r="AW21" s="327"/>
      <c r="AX21" s="327"/>
      <c r="AY21" s="327"/>
      <c r="AZ21" s="327"/>
      <c r="BA21" s="327"/>
      <c r="BB21" s="327"/>
      <c r="BC21" s="327"/>
    </row>
    <row r="22" spans="1:55" ht="18" customHeight="1">
      <c r="A22" s="364">
        <f>IF(B22="","",SUBTOTAL(3,$B$8:B22))</f>
        <v>15</v>
      </c>
      <c r="B22" s="498" t="str">
        <f>IF(HKII!$B25="","",HKII!B25)</f>
        <v>13D301Đ028</v>
      </c>
      <c r="C22" s="499" t="str">
        <f>IF(HKII!$B25="","",HKII!C25)</f>
        <v>Hoàng Văn</v>
      </c>
      <c r="D22" s="501" t="str">
        <f>IF(HKII!$B25="","",HKII!D25)</f>
        <v>Duy</v>
      </c>
      <c r="E22" s="490">
        <f t="shared" si="0"/>
        <v>1</v>
      </c>
      <c r="F22" s="490">
        <f t="shared" si="1"/>
        <v>2</v>
      </c>
      <c r="G22" s="7" t="str">
        <f>IF(HKII!$I25&lt;4,"X","")</f>
        <v/>
      </c>
      <c r="H22" s="7" t="str">
        <f>IF(HKII!$M25&lt;4,"X","")</f>
        <v>X</v>
      </c>
      <c r="I22" s="7" t="str">
        <f>IF(HKII!$Q25&lt;4,"X","")</f>
        <v/>
      </c>
      <c r="J22" s="7" t="str">
        <f>IF(HKII!$U25&lt;4,"X","")</f>
        <v/>
      </c>
      <c r="K22" s="7" t="str">
        <f>IF(HKII!$Y25&lt;4,"X","")</f>
        <v/>
      </c>
      <c r="L22" s="7" t="str">
        <f>IF(HKII!$AC$11&lt;4,"X","")</f>
        <v/>
      </c>
      <c r="M22" s="7" t="str">
        <f>IF(HKII!$AG$11&lt;4,"X","")</f>
        <v/>
      </c>
      <c r="N22" s="7" t="str">
        <f>IF(HKII!$AK$11&lt;4,"X","")</f>
        <v/>
      </c>
      <c r="O22" s="7" t="str">
        <f>IF(HKII!$AO$11&lt;4,"X","")</f>
        <v/>
      </c>
      <c r="P22" s="7" t="str">
        <f>IF(HKII!$AS$11&lt;4,"X","")</f>
        <v/>
      </c>
      <c r="Q22" s="7" t="str">
        <f>IF(HKII!$AW$11&lt;4,"X","")</f>
        <v/>
      </c>
      <c r="R22" s="327"/>
      <c r="S22" s="327"/>
      <c r="AV22" s="327"/>
      <c r="AW22" s="327"/>
      <c r="AX22" s="327"/>
      <c r="AY22" s="327"/>
      <c r="AZ22" s="327"/>
      <c r="BA22" s="327"/>
      <c r="BB22" s="327"/>
      <c r="BC22" s="327"/>
    </row>
    <row r="23" spans="1:55" ht="18" customHeight="1">
      <c r="A23" s="364">
        <f>IF(B23="","",SUBTOTAL(3,$B$8:B23))</f>
        <v>16</v>
      </c>
      <c r="B23" s="498" t="str">
        <f>IF(HKII!$B26="","",HKII!B26)</f>
        <v>13D301Đ181</v>
      </c>
      <c r="C23" s="499" t="str">
        <f>IF(HKII!$B26="","",HKII!C26)</f>
        <v>Lâm Văn</v>
      </c>
      <c r="D23" s="501" t="str">
        <f>IF(HKII!$B26="","",HKII!D26)</f>
        <v>Duy</v>
      </c>
      <c r="E23" s="490" t="str">
        <f t="shared" si="0"/>
        <v/>
      </c>
      <c r="F23" s="490" t="str">
        <f t="shared" si="1"/>
        <v/>
      </c>
      <c r="G23" s="7" t="str">
        <f>IF(HKII!$I26&lt;4,"X","")</f>
        <v/>
      </c>
      <c r="H23" s="7" t="str">
        <f>IF(HKII!$M26&lt;4,"X","")</f>
        <v/>
      </c>
      <c r="I23" s="7" t="str">
        <f>IF(HKII!$Q26&lt;4,"X","")</f>
        <v/>
      </c>
      <c r="J23" s="7" t="str">
        <f>IF(HKII!$U26&lt;4,"X","")</f>
        <v/>
      </c>
      <c r="K23" s="7" t="str">
        <f>IF(HKII!$Y26&lt;4,"X","")</f>
        <v/>
      </c>
      <c r="L23" s="7" t="str">
        <f>IF(HKII!$AC$11&lt;4,"X","")</f>
        <v/>
      </c>
      <c r="M23" s="7" t="str">
        <f>IF(HKII!$AG$11&lt;4,"X","")</f>
        <v/>
      </c>
      <c r="N23" s="7" t="str">
        <f>IF(HKII!$AK$11&lt;4,"X","")</f>
        <v/>
      </c>
      <c r="O23" s="7" t="str">
        <f>IF(HKII!$AO$11&lt;4,"X","")</f>
        <v/>
      </c>
      <c r="P23" s="7" t="str">
        <f>IF(HKII!$AS$11&lt;4,"X","")</f>
        <v/>
      </c>
      <c r="Q23" s="7" t="str">
        <f>IF(HKII!$AW$11&lt;4,"X","")</f>
        <v/>
      </c>
      <c r="R23" s="327"/>
      <c r="S23" s="327"/>
      <c r="AV23" s="327"/>
      <c r="AW23" s="327"/>
      <c r="AX23" s="327"/>
      <c r="AY23" s="327"/>
      <c r="AZ23" s="327"/>
      <c r="BA23" s="327"/>
      <c r="BB23" s="327"/>
      <c r="BC23" s="327"/>
    </row>
    <row r="24" spans="1:55" ht="18" customHeight="1">
      <c r="A24" s="364">
        <f>IF(B24="","",SUBTOTAL(3,$B$8:B24))</f>
        <v>17</v>
      </c>
      <c r="B24" s="498" t="str">
        <f>IF(HKII!$B27="","",HKII!B27)</f>
        <v>13D301Đ033</v>
      </c>
      <c r="C24" s="499" t="str">
        <f>IF(HKII!$B27="","",HKII!C27)</f>
        <v xml:space="preserve">Trương Văn </v>
      </c>
      <c r="D24" s="501" t="str">
        <f>IF(HKII!$B27="","",HKII!D27)</f>
        <v>Đạt</v>
      </c>
      <c r="E24" s="490" t="str">
        <f t="shared" si="0"/>
        <v/>
      </c>
      <c r="F24" s="490" t="str">
        <f t="shared" si="1"/>
        <v/>
      </c>
      <c r="G24" s="7" t="str">
        <f>IF(HKII!$I27&lt;4,"X","")</f>
        <v/>
      </c>
      <c r="H24" s="7" t="str">
        <f>IF(HKII!$M27&lt;4,"X","")</f>
        <v/>
      </c>
      <c r="I24" s="7" t="str">
        <f>IF(HKII!$Q27&lt;4,"X","")</f>
        <v/>
      </c>
      <c r="J24" s="7" t="str">
        <f>IF(HKII!$U27&lt;4,"X","")</f>
        <v/>
      </c>
      <c r="K24" s="7" t="str">
        <f>IF(HKII!$Y27&lt;4,"X","")</f>
        <v/>
      </c>
      <c r="L24" s="7" t="str">
        <f>IF(HKII!$AC$11&lt;4,"X","")</f>
        <v/>
      </c>
      <c r="M24" s="7" t="str">
        <f>IF(HKII!$AG$11&lt;4,"X","")</f>
        <v/>
      </c>
      <c r="N24" s="7" t="str">
        <f>IF(HKII!$AK$11&lt;4,"X","")</f>
        <v/>
      </c>
      <c r="O24" s="7" t="str">
        <f>IF(HKII!$AO$11&lt;4,"X","")</f>
        <v/>
      </c>
      <c r="P24" s="7" t="str">
        <f>IF(HKII!$AS$11&lt;4,"X","")</f>
        <v/>
      </c>
      <c r="Q24" s="7" t="str">
        <f>IF(HKII!$AW$11&lt;4,"X","")</f>
        <v/>
      </c>
      <c r="R24" s="327"/>
      <c r="S24" s="327"/>
      <c r="AV24" s="327"/>
      <c r="AW24" s="327"/>
      <c r="AX24" s="327"/>
      <c r="AY24" s="327"/>
      <c r="AZ24" s="327"/>
      <c r="BA24" s="327"/>
      <c r="BB24" s="327"/>
      <c r="BC24" s="327"/>
    </row>
    <row r="25" spans="1:55" ht="18" customHeight="1">
      <c r="A25" s="364">
        <f>IF(B25="","",SUBTOTAL(3,$B$8:B25))</f>
        <v>18</v>
      </c>
      <c r="B25" s="498" t="str">
        <f>IF(HKII!$B28="","",HKII!B28)</f>
        <v>13D301Đ037</v>
      </c>
      <c r="C25" s="499" t="str">
        <f>IF(HKII!$B28="","",HKII!C28)</f>
        <v>Nguyễn Thành</v>
      </c>
      <c r="D25" s="501" t="str">
        <f>IF(HKII!$B28="","",HKII!D28)</f>
        <v>Đông</v>
      </c>
      <c r="E25" s="490" t="str">
        <f t="shared" si="0"/>
        <v/>
      </c>
      <c r="F25" s="490" t="str">
        <f t="shared" si="1"/>
        <v/>
      </c>
      <c r="G25" s="7" t="str">
        <f>IF(HKII!$I28&lt;4,"X","")</f>
        <v/>
      </c>
      <c r="H25" s="7" t="str">
        <f>IF(HKII!$M28&lt;4,"X","")</f>
        <v/>
      </c>
      <c r="I25" s="7" t="str">
        <f>IF(HKII!$Q28&lt;4,"X","")</f>
        <v/>
      </c>
      <c r="J25" s="7" t="str">
        <f>IF(HKII!$U28&lt;4,"X","")</f>
        <v/>
      </c>
      <c r="K25" s="7" t="str">
        <f>IF(HKII!$Y28&lt;4,"X","")</f>
        <v/>
      </c>
      <c r="L25" s="7" t="str">
        <f>IF(HKII!$AC$11&lt;4,"X","")</f>
        <v/>
      </c>
      <c r="M25" s="7" t="str">
        <f>IF(HKII!$AG$11&lt;4,"X","")</f>
        <v/>
      </c>
      <c r="N25" s="7" t="str">
        <f>IF(HKII!$AK$11&lt;4,"X","")</f>
        <v/>
      </c>
      <c r="O25" s="7" t="str">
        <f>IF(HKII!$AO$11&lt;4,"X","")</f>
        <v/>
      </c>
      <c r="P25" s="7" t="str">
        <f>IF(HKII!$AS$11&lt;4,"X","")</f>
        <v/>
      </c>
      <c r="Q25" s="7" t="str">
        <f>IF(HKII!$AW$11&lt;4,"X","")</f>
        <v/>
      </c>
      <c r="R25" s="327"/>
      <c r="S25" s="327"/>
      <c r="AV25" s="327"/>
      <c r="AW25" s="327"/>
      <c r="AX25" s="327"/>
      <c r="AY25" s="327"/>
      <c r="AZ25" s="327"/>
      <c r="BA25" s="327"/>
      <c r="BB25" s="327"/>
      <c r="BC25" s="327"/>
    </row>
    <row r="26" spans="1:55" ht="18" customHeight="1">
      <c r="A26" s="364">
        <f>IF(B26="","",SUBTOTAL(3,$B$8:B26))</f>
        <v>19</v>
      </c>
      <c r="B26" s="498" t="str">
        <f>IF(HKII!$B29="","",HKII!B29)</f>
        <v>13D301Đ191</v>
      </c>
      <c r="C26" s="499" t="str">
        <f>IF(HKII!$B29="","",HKII!C29)</f>
        <v>Nguyễn Hiền</v>
      </c>
      <c r="D26" s="501" t="str">
        <f>IF(HKII!$B29="","",HKII!D29)</f>
        <v>Đức</v>
      </c>
      <c r="E26" s="490" t="str">
        <f t="shared" si="0"/>
        <v/>
      </c>
      <c r="F26" s="490" t="str">
        <f t="shared" si="1"/>
        <v/>
      </c>
      <c r="G26" s="7" t="str">
        <f>IF(HKII!$I29&lt;4,"X","")</f>
        <v/>
      </c>
      <c r="H26" s="7" t="str">
        <f>IF(HKII!$M29&lt;4,"X","")</f>
        <v/>
      </c>
      <c r="I26" s="7" t="str">
        <f>IF(HKII!$Q29&lt;4,"X","")</f>
        <v/>
      </c>
      <c r="J26" s="7" t="str">
        <f>IF(HKII!$U29&lt;4,"X","")</f>
        <v/>
      </c>
      <c r="K26" s="7" t="str">
        <f>IF(HKII!$Y29&lt;4,"X","")</f>
        <v/>
      </c>
      <c r="L26" s="7" t="str">
        <f>IF(HKII!$AC$11&lt;4,"X","")</f>
        <v/>
      </c>
      <c r="M26" s="7" t="str">
        <f>IF(HKII!$AG$11&lt;4,"X","")</f>
        <v/>
      </c>
      <c r="N26" s="7" t="str">
        <f>IF(HKII!$AK$11&lt;4,"X","")</f>
        <v/>
      </c>
      <c r="O26" s="7" t="str">
        <f>IF(HKII!$AO$11&lt;4,"X","")</f>
        <v/>
      </c>
      <c r="P26" s="7" t="str">
        <f>IF(HKII!$AS$11&lt;4,"X","")</f>
        <v/>
      </c>
      <c r="Q26" s="7" t="str">
        <f>IF(HKII!$AW$11&lt;4,"X","")</f>
        <v/>
      </c>
      <c r="R26" s="327"/>
      <c r="S26" s="327"/>
      <c r="AV26" s="327"/>
      <c r="AW26" s="327"/>
      <c r="AX26" s="327"/>
      <c r="AY26" s="327"/>
      <c r="AZ26" s="327"/>
      <c r="BA26" s="327"/>
      <c r="BB26" s="327"/>
      <c r="BC26" s="327"/>
    </row>
    <row r="27" spans="1:55" ht="18" customHeight="1">
      <c r="A27" s="364">
        <f>IF(B27="","",SUBTOTAL(3,$B$8:B27))</f>
        <v>20</v>
      </c>
      <c r="B27" s="498" t="str">
        <f>IF(HKII!$B30="","",HKII!B30)</f>
        <v>13D301Đ040</v>
      </c>
      <c r="C27" s="499" t="str">
        <f>IF(HKII!$B30="","",HKII!C30)</f>
        <v>Nguyễn Văn</v>
      </c>
      <c r="D27" s="501" t="str">
        <f>IF(HKII!$B30="","",HKII!D30)</f>
        <v>Đức</v>
      </c>
      <c r="E27" s="490" t="str">
        <f t="shared" si="0"/>
        <v/>
      </c>
      <c r="F27" s="490" t="str">
        <f t="shared" si="1"/>
        <v/>
      </c>
      <c r="G27" s="7" t="str">
        <f>IF(HKII!$I30&lt;4,"X","")</f>
        <v/>
      </c>
      <c r="H27" s="7" t="str">
        <f>IF(HKII!$M30&lt;4,"X","")</f>
        <v/>
      </c>
      <c r="I27" s="7" t="str">
        <f>IF(HKII!$Q30&lt;4,"X","")</f>
        <v/>
      </c>
      <c r="J27" s="7" t="str">
        <f>IF(HKII!$U30&lt;4,"X","")</f>
        <v/>
      </c>
      <c r="K27" s="7" t="str">
        <f>IF(HKII!$Y30&lt;4,"X","")</f>
        <v/>
      </c>
      <c r="L27" s="7" t="str">
        <f>IF(HKII!$AC$11&lt;4,"X","")</f>
        <v/>
      </c>
      <c r="M27" s="7" t="str">
        <f>IF(HKII!$AG$11&lt;4,"X","")</f>
        <v/>
      </c>
      <c r="N27" s="7" t="str">
        <f>IF(HKII!$AK$11&lt;4,"X","")</f>
        <v/>
      </c>
      <c r="O27" s="7" t="str">
        <f>IF(HKII!$AO$11&lt;4,"X","")</f>
        <v/>
      </c>
      <c r="P27" s="7" t="str">
        <f>IF(HKII!$AS$11&lt;4,"X","")</f>
        <v/>
      </c>
      <c r="Q27" s="7" t="str">
        <f>IF(HKII!$AW$11&lt;4,"X","")</f>
        <v/>
      </c>
      <c r="R27" s="327"/>
      <c r="S27" s="327"/>
      <c r="AV27" s="327"/>
      <c r="AW27" s="327"/>
      <c r="AX27" s="327"/>
      <c r="AY27" s="327"/>
      <c r="AZ27" s="327"/>
      <c r="BA27" s="327"/>
      <c r="BB27" s="327"/>
      <c r="BC27" s="327"/>
    </row>
    <row r="28" spans="1:55" ht="18" customHeight="1">
      <c r="A28" s="364">
        <f>IF(B28="","",SUBTOTAL(3,$B$8:B28))</f>
        <v>21</v>
      </c>
      <c r="B28" s="498" t="str">
        <f>IF(HKII!$B31="","",HKII!B31)</f>
        <v>13D301Đ041</v>
      </c>
      <c r="C28" s="499" t="str">
        <f>IF(HKII!$B31="","",HKII!C31)</f>
        <v>Lê Hoàng</v>
      </c>
      <c r="D28" s="501" t="str">
        <f>IF(HKII!$B31="","",HKII!D31)</f>
        <v>Giang</v>
      </c>
      <c r="E28" s="490">
        <f t="shared" si="0"/>
        <v>1</v>
      </c>
      <c r="F28" s="490">
        <f t="shared" si="1"/>
        <v>2</v>
      </c>
      <c r="G28" s="7" t="str">
        <f>IF(HKII!$I31&lt;4,"X","")</f>
        <v>X</v>
      </c>
      <c r="H28" s="7" t="str">
        <f>IF(HKII!$M31&lt;4,"X","")</f>
        <v/>
      </c>
      <c r="I28" s="7" t="str">
        <f>IF(HKII!$Q31&lt;4,"X","")</f>
        <v/>
      </c>
      <c r="J28" s="7" t="str">
        <f>IF(HKII!$U31&lt;4,"X","")</f>
        <v/>
      </c>
      <c r="K28" s="7" t="str">
        <f>IF(HKII!$Y31&lt;4,"X","")</f>
        <v/>
      </c>
      <c r="L28" s="7" t="str">
        <f>IF(HKII!$AC$11&lt;4,"X","")</f>
        <v/>
      </c>
      <c r="M28" s="7" t="str">
        <f>IF(HKII!$AG$11&lt;4,"X","")</f>
        <v/>
      </c>
      <c r="N28" s="7" t="str">
        <f>IF(HKII!$AK$11&lt;4,"X","")</f>
        <v/>
      </c>
      <c r="O28" s="7" t="str">
        <f>IF(HKII!$AO$11&lt;4,"X","")</f>
        <v/>
      </c>
      <c r="P28" s="7" t="str">
        <f>IF(HKII!$AS$11&lt;4,"X","")</f>
        <v/>
      </c>
      <c r="Q28" s="7" t="str">
        <f>IF(HKII!$AW$11&lt;4,"X","")</f>
        <v/>
      </c>
      <c r="R28" s="327"/>
      <c r="S28" s="327"/>
      <c r="AV28" s="327"/>
      <c r="AW28" s="327"/>
      <c r="AX28" s="327"/>
      <c r="AY28" s="327"/>
      <c r="AZ28" s="327"/>
      <c r="BA28" s="327"/>
      <c r="BB28" s="327"/>
      <c r="BC28" s="327"/>
    </row>
    <row r="29" spans="1:55" ht="18" customHeight="1">
      <c r="A29" s="364">
        <f>IF(B29="","",SUBTOTAL(3,$B$8:B29))</f>
        <v>22</v>
      </c>
      <c r="B29" s="498" t="str">
        <f>IF(HKII!$B32="","",HKII!B32)</f>
        <v>13D301Đ045</v>
      </c>
      <c r="C29" s="499" t="str">
        <f>IF(HKII!$B32="","",HKII!C32)</f>
        <v>Lê Công</v>
      </c>
      <c r="D29" s="501" t="str">
        <f>IF(HKII!$B32="","",HKII!D32)</f>
        <v>Hậu</v>
      </c>
      <c r="E29" s="490" t="str">
        <f t="shared" si="0"/>
        <v/>
      </c>
      <c r="F29" s="490" t="str">
        <f t="shared" si="1"/>
        <v/>
      </c>
      <c r="G29" s="7" t="str">
        <f>IF(HKII!$I32&lt;4,"X","")</f>
        <v/>
      </c>
      <c r="H29" s="7" t="str">
        <f>IF(HKII!$M32&lt;4,"X","")</f>
        <v/>
      </c>
      <c r="I29" s="7" t="str">
        <f>IF(HKII!$Q32&lt;4,"X","")</f>
        <v/>
      </c>
      <c r="J29" s="7" t="str">
        <f>IF(HKII!$U32&lt;4,"X","")</f>
        <v/>
      </c>
      <c r="K29" s="7" t="str">
        <f>IF(HKII!$Y32&lt;4,"X","")</f>
        <v/>
      </c>
      <c r="L29" s="7" t="str">
        <f>IF(HKII!$AC$11&lt;4,"X","")</f>
        <v/>
      </c>
      <c r="M29" s="7" t="str">
        <f>IF(HKII!$AG$11&lt;4,"X","")</f>
        <v/>
      </c>
      <c r="N29" s="7" t="str">
        <f>IF(HKII!$AK$11&lt;4,"X","")</f>
        <v/>
      </c>
      <c r="O29" s="7" t="str">
        <f>IF(HKII!$AO$11&lt;4,"X","")</f>
        <v/>
      </c>
      <c r="P29" s="7" t="str">
        <f>IF(HKII!$AS$11&lt;4,"X","")</f>
        <v/>
      </c>
      <c r="Q29" s="7" t="str">
        <f>IF(HKII!$AW$11&lt;4,"X","")</f>
        <v/>
      </c>
      <c r="R29" s="327"/>
      <c r="S29" s="327"/>
      <c r="AV29" s="327"/>
      <c r="AW29" s="327"/>
      <c r="AX29" s="327"/>
      <c r="AY29" s="327"/>
      <c r="AZ29" s="327"/>
      <c r="BA29" s="327"/>
      <c r="BB29" s="327"/>
      <c r="BC29" s="327"/>
    </row>
    <row r="30" spans="1:55" ht="18" customHeight="1">
      <c r="A30" s="364">
        <f>IF(B30="","",SUBTOTAL(3,$B$8:B30))</f>
        <v>23</v>
      </c>
      <c r="B30" s="498" t="str">
        <f>IF(HKII!$B33="","",HKII!B33)</f>
        <v>13D301Đ048</v>
      </c>
      <c r="C30" s="499" t="str">
        <f>IF(HKII!$B33="","",HKII!C33)</f>
        <v>Hồ Văn</v>
      </c>
      <c r="D30" s="501" t="str">
        <f>IF(HKII!$B33="","",HKII!D33)</f>
        <v>Hiệp</v>
      </c>
      <c r="E30" s="490" t="str">
        <f t="shared" si="0"/>
        <v/>
      </c>
      <c r="F30" s="490" t="str">
        <f t="shared" si="1"/>
        <v/>
      </c>
      <c r="G30" s="7" t="str">
        <f>IF(HKII!$I33&lt;4,"X","")</f>
        <v/>
      </c>
      <c r="H30" s="7" t="str">
        <f>IF(HKII!$M33&lt;4,"X","")</f>
        <v/>
      </c>
      <c r="I30" s="7" t="str">
        <f>IF(HKII!$Q33&lt;4,"X","")</f>
        <v/>
      </c>
      <c r="J30" s="7" t="str">
        <f>IF(HKII!$U33&lt;4,"X","")</f>
        <v/>
      </c>
      <c r="K30" s="7" t="str">
        <f>IF(HKII!$Y33&lt;4,"X","")</f>
        <v/>
      </c>
      <c r="L30" s="7" t="str">
        <f>IF(HKII!$AC$11&lt;4,"X","")</f>
        <v/>
      </c>
      <c r="M30" s="7" t="str">
        <f>IF(HKII!$AG$11&lt;4,"X","")</f>
        <v/>
      </c>
      <c r="N30" s="7" t="str">
        <f>IF(HKII!$AK$11&lt;4,"X","")</f>
        <v/>
      </c>
      <c r="O30" s="7" t="str">
        <f>IF(HKII!$AO$11&lt;4,"X","")</f>
        <v/>
      </c>
      <c r="P30" s="7" t="str">
        <f>IF(HKII!$AS$11&lt;4,"X","")</f>
        <v/>
      </c>
      <c r="Q30" s="7" t="str">
        <f>IF(HKII!$AW$11&lt;4,"X","")</f>
        <v/>
      </c>
      <c r="R30" s="327"/>
      <c r="S30" s="327"/>
      <c r="AV30" s="327"/>
      <c r="AW30" s="327"/>
      <c r="AX30" s="327"/>
      <c r="AY30" s="327"/>
      <c r="AZ30" s="327"/>
      <c r="BA30" s="327"/>
      <c r="BB30" s="327"/>
      <c r="BC30" s="327"/>
    </row>
    <row r="31" spans="1:55" ht="18" customHeight="1">
      <c r="A31" s="364">
        <f>IF(B31="","",SUBTOTAL(3,$B$8:B31))</f>
        <v>24</v>
      </c>
      <c r="B31" s="498" t="str">
        <f>IF(HKII!$B34="","",HKII!B34)</f>
        <v>13D301Đ049</v>
      </c>
      <c r="C31" s="499" t="str">
        <f>IF(HKII!$B34="","",HKII!C34)</f>
        <v>Lê Minh</v>
      </c>
      <c r="D31" s="501" t="str">
        <f>IF(HKII!$B34="","",HKII!D34)</f>
        <v>Hiếu</v>
      </c>
      <c r="E31" s="490" t="str">
        <f t="shared" si="0"/>
        <v/>
      </c>
      <c r="F31" s="490" t="str">
        <f t="shared" si="1"/>
        <v/>
      </c>
      <c r="G31" s="7" t="str">
        <f>IF(HKII!$I34&lt;4,"X","")</f>
        <v/>
      </c>
      <c r="H31" s="7" t="str">
        <f>IF(HKII!$M34&lt;4,"X","")</f>
        <v/>
      </c>
      <c r="I31" s="7" t="str">
        <f>IF(HKII!$Q34&lt;4,"X","")</f>
        <v/>
      </c>
      <c r="J31" s="7" t="str">
        <f>IF(HKII!$U34&lt;4,"X","")</f>
        <v/>
      </c>
      <c r="K31" s="7" t="str">
        <f>IF(HKII!$Y34&lt;4,"X","")</f>
        <v/>
      </c>
      <c r="L31" s="7" t="str">
        <f>IF(HKII!$AC$11&lt;4,"X","")</f>
        <v/>
      </c>
      <c r="M31" s="7" t="str">
        <f>IF(HKII!$AG$11&lt;4,"X","")</f>
        <v/>
      </c>
      <c r="N31" s="7" t="str">
        <f>IF(HKII!$AK$11&lt;4,"X","")</f>
        <v/>
      </c>
      <c r="O31" s="7" t="str">
        <f>IF(HKII!$AO$11&lt;4,"X","")</f>
        <v/>
      </c>
      <c r="P31" s="7" t="str">
        <f>IF(HKII!$AS$11&lt;4,"X","")</f>
        <v/>
      </c>
      <c r="Q31" s="7" t="str">
        <f>IF(HKII!$AW$11&lt;4,"X","")</f>
        <v/>
      </c>
      <c r="R31" s="327"/>
      <c r="S31" s="327"/>
      <c r="AV31" s="327"/>
      <c r="AW31" s="327"/>
      <c r="AX31" s="327"/>
      <c r="AY31" s="327"/>
      <c r="AZ31" s="327"/>
      <c r="BA31" s="327"/>
      <c r="BB31" s="327"/>
      <c r="BC31" s="327"/>
    </row>
    <row r="32" spans="1:55" ht="18" customHeight="1">
      <c r="A32" s="364">
        <f>IF(B32="","",SUBTOTAL(3,$B$8:B32))</f>
        <v>25</v>
      </c>
      <c r="B32" s="498" t="str">
        <f>IF(HKII!$B35="","",HKII!B35)</f>
        <v>13D301Đ053</v>
      </c>
      <c r="C32" s="499" t="str">
        <f>IF(HKII!$B35="","",HKII!C35)</f>
        <v>Nguyễn Ngọc</v>
      </c>
      <c r="D32" s="501" t="str">
        <f>IF(HKII!$B35="","",HKII!D35)</f>
        <v>Hoài</v>
      </c>
      <c r="E32" s="490" t="str">
        <f t="shared" si="0"/>
        <v/>
      </c>
      <c r="F32" s="490" t="str">
        <f t="shared" si="1"/>
        <v/>
      </c>
      <c r="G32" s="7" t="str">
        <f>IF(HKII!$I35&lt;4,"X","")</f>
        <v/>
      </c>
      <c r="H32" s="7" t="str">
        <f>IF(HKII!$M35&lt;4,"X","")</f>
        <v/>
      </c>
      <c r="I32" s="7" t="str">
        <f>IF(HKII!$Q35&lt;4,"X","")</f>
        <v/>
      </c>
      <c r="J32" s="7" t="str">
        <f>IF(HKII!$U35&lt;4,"X","")</f>
        <v/>
      </c>
      <c r="K32" s="7" t="str">
        <f>IF(HKII!$Y35&lt;4,"X","")</f>
        <v/>
      </c>
      <c r="L32" s="7" t="str">
        <f>IF(HKII!$AC$11&lt;4,"X","")</f>
        <v/>
      </c>
      <c r="M32" s="7" t="str">
        <f>IF(HKII!$AG$11&lt;4,"X","")</f>
        <v/>
      </c>
      <c r="N32" s="7" t="str">
        <f>IF(HKII!$AK$11&lt;4,"X","")</f>
        <v/>
      </c>
      <c r="O32" s="7" t="str">
        <f>IF(HKII!$AO$11&lt;4,"X","")</f>
        <v/>
      </c>
      <c r="P32" s="7" t="str">
        <f>IF(HKII!$AS$11&lt;4,"X","")</f>
        <v/>
      </c>
      <c r="Q32" s="7" t="str">
        <f>IF(HKII!$AW$11&lt;4,"X","")</f>
        <v/>
      </c>
      <c r="R32" s="327"/>
      <c r="S32" s="327"/>
      <c r="AV32" s="327"/>
      <c r="AW32" s="327"/>
      <c r="AX32" s="327"/>
      <c r="AY32" s="327"/>
      <c r="AZ32" s="327"/>
      <c r="BA32" s="327"/>
      <c r="BB32" s="327"/>
      <c r="BC32" s="327"/>
    </row>
    <row r="33" spans="1:55" ht="18" customHeight="1">
      <c r="A33" s="364">
        <f>IF(B33="","",SUBTOTAL(3,$B$8:B33))</f>
        <v>26</v>
      </c>
      <c r="B33" s="498" t="str">
        <f>IF(HKII!$B36="","",HKII!B36)</f>
        <v>13D301Đ056</v>
      </c>
      <c r="C33" s="499" t="str">
        <f>IF(HKII!$B36="","",HKII!C36)</f>
        <v>Trần Huy</v>
      </c>
      <c r="D33" s="501" t="str">
        <f>IF(HKII!$B36="","",HKII!D36)</f>
        <v>Hoàng</v>
      </c>
      <c r="E33" s="490" t="str">
        <f t="shared" si="0"/>
        <v/>
      </c>
      <c r="F33" s="490" t="str">
        <f t="shared" si="1"/>
        <v/>
      </c>
      <c r="G33" s="7" t="str">
        <f>IF(HKII!$I36&lt;4,"X","")</f>
        <v/>
      </c>
      <c r="H33" s="7" t="str">
        <f>IF(HKII!$M36&lt;4,"X","")</f>
        <v/>
      </c>
      <c r="I33" s="7" t="str">
        <f>IF(HKII!$Q36&lt;4,"X","")</f>
        <v/>
      </c>
      <c r="J33" s="7" t="str">
        <f>IF(HKII!$U36&lt;4,"X","")</f>
        <v/>
      </c>
      <c r="K33" s="7" t="str">
        <f>IF(HKII!$Y36&lt;4,"X","")</f>
        <v/>
      </c>
      <c r="L33" s="7" t="str">
        <f>IF(HKII!$AC$11&lt;4,"X","")</f>
        <v/>
      </c>
      <c r="M33" s="7" t="str">
        <f>IF(HKII!$AG$11&lt;4,"X","")</f>
        <v/>
      </c>
      <c r="N33" s="7" t="str">
        <f>IF(HKII!$AK$11&lt;4,"X","")</f>
        <v/>
      </c>
      <c r="O33" s="7" t="str">
        <f>IF(HKII!$AO$11&lt;4,"X","")</f>
        <v/>
      </c>
      <c r="P33" s="7" t="str">
        <f>IF(HKII!$AS$11&lt;4,"X","")</f>
        <v/>
      </c>
      <c r="Q33" s="7" t="str">
        <f>IF(HKII!$AW$11&lt;4,"X","")</f>
        <v/>
      </c>
      <c r="R33" s="327"/>
      <c r="S33" s="327"/>
      <c r="AV33" s="327"/>
      <c r="AW33" s="327"/>
      <c r="AX33" s="327"/>
      <c r="AY33" s="327"/>
      <c r="AZ33" s="327"/>
      <c r="BA33" s="327"/>
      <c r="BB33" s="327"/>
      <c r="BC33" s="327"/>
    </row>
    <row r="34" spans="1:55" ht="18" customHeight="1">
      <c r="A34" s="364">
        <f>IF(B34="","",SUBTOTAL(3,$B$8:B34))</f>
        <v>27</v>
      </c>
      <c r="B34" s="498" t="str">
        <f>IF(HKII!$B37="","",HKII!B37)</f>
        <v>13D301Đ057</v>
      </c>
      <c r="C34" s="499" t="str">
        <f>IF(HKII!$B37="","",HKII!C37)</f>
        <v>Trịnh Thanh</v>
      </c>
      <c r="D34" s="501" t="str">
        <f>IF(HKII!$B37="","",HKII!D37)</f>
        <v>Hoàng</v>
      </c>
      <c r="E34" s="490" t="str">
        <f t="shared" si="0"/>
        <v/>
      </c>
      <c r="F34" s="490" t="str">
        <f t="shared" si="1"/>
        <v/>
      </c>
      <c r="G34" s="7" t="str">
        <f>IF(HKII!$I37&lt;4,"X","")</f>
        <v/>
      </c>
      <c r="H34" s="7" t="str">
        <f>IF(HKII!$M37&lt;4,"X","")</f>
        <v/>
      </c>
      <c r="I34" s="7" t="str">
        <f>IF(HKII!$Q37&lt;4,"X","")</f>
        <v/>
      </c>
      <c r="J34" s="7" t="str">
        <f>IF(HKII!$U37&lt;4,"X","")</f>
        <v/>
      </c>
      <c r="K34" s="7" t="str">
        <f>IF(HKII!$Y37&lt;4,"X","")</f>
        <v/>
      </c>
      <c r="L34" s="7" t="str">
        <f>IF(HKII!$AC$11&lt;4,"X","")</f>
        <v/>
      </c>
      <c r="M34" s="7" t="str">
        <f>IF(HKII!$AG$11&lt;4,"X","")</f>
        <v/>
      </c>
      <c r="N34" s="7" t="str">
        <f>IF(HKII!$AK$11&lt;4,"X","")</f>
        <v/>
      </c>
      <c r="O34" s="7" t="str">
        <f>IF(HKII!$AO$11&lt;4,"X","")</f>
        <v/>
      </c>
      <c r="P34" s="7" t="str">
        <f>IF(HKII!$AS$11&lt;4,"X","")</f>
        <v/>
      </c>
      <c r="Q34" s="7" t="str">
        <f>IF(HKII!$AW$11&lt;4,"X","")</f>
        <v/>
      </c>
      <c r="R34" s="327"/>
      <c r="S34" s="327"/>
      <c r="AV34" s="327"/>
      <c r="AW34" s="327"/>
      <c r="AX34" s="327"/>
      <c r="AY34" s="327"/>
      <c r="AZ34" s="327"/>
      <c r="BA34" s="327"/>
      <c r="BB34" s="327"/>
      <c r="BC34" s="327"/>
    </row>
    <row r="35" spans="1:55" ht="18" customHeight="1">
      <c r="A35" s="364">
        <f>IF(B35="","",SUBTOTAL(3,$B$8:B35))</f>
        <v>28</v>
      </c>
      <c r="B35" s="498" t="str">
        <f>IF(HKII!$B38="","",HKII!B38)</f>
        <v>13D301Đ201</v>
      </c>
      <c r="C35" s="499" t="str">
        <f>IF(HKII!$B38="","",HKII!C38)</f>
        <v>Nguyễn Quang</v>
      </c>
      <c r="D35" s="501" t="str">
        <f>IF(HKII!$B38="","",HKII!D38)</f>
        <v>Huân</v>
      </c>
      <c r="E35" s="490">
        <f t="shared" si="0"/>
        <v>5</v>
      </c>
      <c r="F35" s="490">
        <f t="shared" si="1"/>
        <v>10</v>
      </c>
      <c r="G35" s="7" t="str">
        <f>IF(HKII!$I38&lt;4,"X","")</f>
        <v>X</v>
      </c>
      <c r="H35" s="7" t="str">
        <f>IF(HKII!$M38&lt;4,"X","")</f>
        <v>X</v>
      </c>
      <c r="I35" s="7" t="str">
        <f>IF(HKII!$Q38&lt;4,"X","")</f>
        <v>X</v>
      </c>
      <c r="J35" s="7" t="str">
        <f>IF(HKII!$U38&lt;4,"X","")</f>
        <v>X</v>
      </c>
      <c r="K35" s="7" t="str">
        <f>IF(HKII!$Y38&lt;4,"X","")</f>
        <v>X</v>
      </c>
      <c r="L35" s="7" t="str">
        <f>IF(HKII!$AC$11&lt;4,"X","")</f>
        <v/>
      </c>
      <c r="M35" s="7" t="str">
        <f>IF(HKII!$AG$11&lt;4,"X","")</f>
        <v/>
      </c>
      <c r="N35" s="7" t="str">
        <f>IF(HKII!$AK$11&lt;4,"X","")</f>
        <v/>
      </c>
      <c r="O35" s="7" t="str">
        <f>IF(HKII!$AO$11&lt;4,"X","")</f>
        <v/>
      </c>
      <c r="P35" s="7" t="str">
        <f>IF(HKII!$AS$11&lt;4,"X","")</f>
        <v/>
      </c>
      <c r="Q35" s="7" t="str">
        <f>IF(HKII!$AW$11&lt;4,"X","")</f>
        <v/>
      </c>
      <c r="R35" s="327"/>
      <c r="S35" s="327"/>
      <c r="AV35" s="327"/>
      <c r="AW35" s="327"/>
      <c r="AX35" s="327"/>
      <c r="AY35" s="327"/>
      <c r="AZ35" s="327"/>
      <c r="BA35" s="327"/>
      <c r="BB35" s="327"/>
      <c r="BC35" s="327"/>
    </row>
    <row r="36" spans="1:55" ht="18" customHeight="1">
      <c r="A36" s="364">
        <f>IF(B36="","",SUBTOTAL(3,$B$8:B36))</f>
        <v>29</v>
      </c>
      <c r="B36" s="498" t="str">
        <f>IF(HKII!$B39="","",HKII!B39)</f>
        <v>13D301Đ061</v>
      </c>
      <c r="C36" s="499" t="str">
        <f>IF(HKII!$B39="","",HKII!C39)</f>
        <v>Huỳnh Thanh</v>
      </c>
      <c r="D36" s="501" t="str">
        <f>IF(HKII!$B39="","",HKII!D39)</f>
        <v>Hùng</v>
      </c>
      <c r="E36" s="490">
        <f t="shared" si="0"/>
        <v>1</v>
      </c>
      <c r="F36" s="490">
        <f t="shared" si="1"/>
        <v>2</v>
      </c>
      <c r="G36" s="7" t="str">
        <f>IF(HKII!$I39&lt;4,"X","")</f>
        <v>X</v>
      </c>
      <c r="H36" s="7" t="str">
        <f>IF(HKII!$M39&lt;4,"X","")</f>
        <v/>
      </c>
      <c r="I36" s="7" t="str">
        <f>IF(HKII!$Q39&lt;4,"X","")</f>
        <v/>
      </c>
      <c r="J36" s="7" t="str">
        <f>IF(HKII!$U39&lt;4,"X","")</f>
        <v/>
      </c>
      <c r="K36" s="7" t="str">
        <f>IF(HKII!$Y39&lt;4,"X","")</f>
        <v/>
      </c>
      <c r="L36" s="7" t="str">
        <f>IF(HKII!$AC$11&lt;4,"X","")</f>
        <v/>
      </c>
      <c r="M36" s="7" t="str">
        <f>IF(HKII!$AG$11&lt;4,"X","")</f>
        <v/>
      </c>
      <c r="N36" s="7" t="str">
        <f>IF(HKII!$AK$11&lt;4,"X","")</f>
        <v/>
      </c>
      <c r="O36" s="7" t="str">
        <f>IF(HKII!$AO$11&lt;4,"X","")</f>
        <v/>
      </c>
      <c r="P36" s="7" t="str">
        <f>IF(HKII!$AS$11&lt;4,"X","")</f>
        <v/>
      </c>
      <c r="Q36" s="7" t="str">
        <f>IF(HKII!$AW$11&lt;4,"X","")</f>
        <v/>
      </c>
      <c r="R36" s="327"/>
      <c r="S36" s="327"/>
      <c r="AV36" s="327"/>
      <c r="AW36" s="327"/>
      <c r="AX36" s="327"/>
      <c r="AY36" s="327"/>
      <c r="AZ36" s="327"/>
      <c r="BA36" s="327"/>
      <c r="BB36" s="327"/>
      <c r="BC36" s="327"/>
    </row>
    <row r="37" spans="1:55" ht="18" customHeight="1">
      <c r="A37" s="364">
        <f>IF(B37="","",SUBTOTAL(3,$B$8:B37))</f>
        <v>30</v>
      </c>
      <c r="B37" s="498" t="str">
        <f>IF(HKII!$B40="","",HKII!B40)</f>
        <v>13D301Đ065</v>
      </c>
      <c r="C37" s="499" t="str">
        <f>IF(HKII!$B40="","",HKII!C40)</f>
        <v>Đoàn Lê Xuân</v>
      </c>
      <c r="D37" s="501" t="str">
        <f>IF(HKII!$B40="","",HKII!D40)</f>
        <v>Huy</v>
      </c>
      <c r="E37" s="490" t="str">
        <f t="shared" si="0"/>
        <v/>
      </c>
      <c r="F37" s="490" t="str">
        <f t="shared" si="1"/>
        <v/>
      </c>
      <c r="G37" s="7" t="str">
        <f>IF(HKII!$I40&lt;4,"X","")</f>
        <v/>
      </c>
      <c r="H37" s="7" t="str">
        <f>IF(HKII!$M40&lt;4,"X","")</f>
        <v/>
      </c>
      <c r="I37" s="7" t="str">
        <f>IF(HKII!$Q40&lt;4,"X","")</f>
        <v/>
      </c>
      <c r="J37" s="7" t="str">
        <f>IF(HKII!$U40&lt;4,"X","")</f>
        <v/>
      </c>
      <c r="K37" s="7" t="str">
        <f>IF(HKII!$Y40&lt;4,"X","")</f>
        <v/>
      </c>
      <c r="L37" s="7" t="str">
        <f>IF(HKII!$AC$11&lt;4,"X","")</f>
        <v/>
      </c>
      <c r="M37" s="7" t="str">
        <f>IF(HKII!$AG$11&lt;4,"X","")</f>
        <v/>
      </c>
      <c r="N37" s="7" t="str">
        <f>IF(HKII!$AK$11&lt;4,"X","")</f>
        <v/>
      </c>
      <c r="O37" s="7" t="str">
        <f>IF(HKII!$AO$11&lt;4,"X","")</f>
        <v/>
      </c>
      <c r="P37" s="7" t="str">
        <f>IF(HKII!$AS$11&lt;4,"X","")</f>
        <v/>
      </c>
      <c r="Q37" s="7" t="str">
        <f>IF(HKII!$AW$11&lt;4,"X","")</f>
        <v/>
      </c>
      <c r="R37" s="327"/>
      <c r="S37" s="327"/>
      <c r="AV37" s="327"/>
      <c r="AW37" s="327"/>
      <c r="AX37" s="327"/>
      <c r="AY37" s="327"/>
      <c r="AZ37" s="327"/>
      <c r="BA37" s="327"/>
      <c r="BB37" s="327"/>
      <c r="BC37" s="327"/>
    </row>
    <row r="38" spans="1:55" ht="18" customHeight="1">
      <c r="A38" s="364">
        <f>IF(B38="","",SUBTOTAL(3,$B$8:B38))</f>
        <v>31</v>
      </c>
      <c r="B38" s="498" t="str">
        <f>IF(HKII!$B41="","",HKII!B41)</f>
        <v>13D301Đ073</v>
      </c>
      <c r="C38" s="499" t="str">
        <f>IF(HKII!$B41="","",HKII!C41)</f>
        <v>Trịnh Đại</v>
      </c>
      <c r="D38" s="501" t="str">
        <f>IF(HKII!$B41="","",HKII!D41)</f>
        <v>Lăng</v>
      </c>
      <c r="E38" s="490" t="str">
        <f t="shared" si="0"/>
        <v/>
      </c>
      <c r="F38" s="490" t="str">
        <f t="shared" si="1"/>
        <v/>
      </c>
      <c r="G38" s="7" t="str">
        <f>IF(HKII!$I41&lt;4,"X","")</f>
        <v/>
      </c>
      <c r="H38" s="7" t="str">
        <f>IF(HKII!$M41&lt;4,"X","")</f>
        <v/>
      </c>
      <c r="I38" s="7" t="str">
        <f>IF(HKII!$Q41&lt;4,"X","")</f>
        <v/>
      </c>
      <c r="J38" s="7" t="str">
        <f>IF(HKII!$U41&lt;4,"X","")</f>
        <v/>
      </c>
      <c r="K38" s="7" t="str">
        <f>IF(HKII!$Y41&lt;4,"X","")</f>
        <v/>
      </c>
      <c r="L38" s="7" t="str">
        <f>IF(HKII!$AC$11&lt;4,"X","")</f>
        <v/>
      </c>
      <c r="M38" s="7" t="str">
        <f>IF(HKII!$AG$11&lt;4,"X","")</f>
        <v/>
      </c>
      <c r="N38" s="7" t="str">
        <f>IF(HKII!$AK$11&lt;4,"X","")</f>
        <v/>
      </c>
      <c r="O38" s="7" t="str">
        <f>IF(HKII!$AO$11&lt;4,"X","")</f>
        <v/>
      </c>
      <c r="P38" s="7" t="str">
        <f>IF(HKII!$AS$11&lt;4,"X","")</f>
        <v/>
      </c>
      <c r="Q38" s="7" t="str">
        <f>IF(HKII!$AW$11&lt;4,"X","")</f>
        <v/>
      </c>
      <c r="R38" s="327"/>
      <c r="S38" s="327"/>
      <c r="AV38" s="327"/>
      <c r="AW38" s="327"/>
      <c r="AX38" s="327"/>
      <c r="AY38" s="327"/>
      <c r="AZ38" s="327"/>
      <c r="BA38" s="327"/>
      <c r="BB38" s="327"/>
      <c r="BC38" s="327"/>
    </row>
    <row r="39" spans="1:55" ht="18" customHeight="1">
      <c r="A39" s="364">
        <f>IF(B39="","",SUBTOTAL(3,$B$8:B39))</f>
        <v>32</v>
      </c>
      <c r="B39" s="498" t="str">
        <f>IF(HKII!$B42="","",HKII!B42)</f>
        <v>13D301Đ204</v>
      </c>
      <c r="C39" s="499" t="str">
        <f>IF(HKII!$B42="","",HKII!C42)</f>
        <v>Nguyễn Khánh</v>
      </c>
      <c r="D39" s="501" t="str">
        <f>IF(HKII!$B42="","",HKII!D42)</f>
        <v>Linh</v>
      </c>
      <c r="E39" s="490" t="str">
        <f t="shared" si="0"/>
        <v/>
      </c>
      <c r="F39" s="490" t="str">
        <f t="shared" si="1"/>
        <v/>
      </c>
      <c r="G39" s="7" t="str">
        <f>IF(HKII!$I42&lt;4,"X","")</f>
        <v/>
      </c>
      <c r="H39" s="7" t="str">
        <f>IF(HKII!$M42&lt;4,"X","")</f>
        <v/>
      </c>
      <c r="I39" s="7" t="str">
        <f>IF(HKII!$Q42&lt;4,"X","")</f>
        <v/>
      </c>
      <c r="J39" s="7" t="str">
        <f>IF(HKII!$U42&lt;4,"X","")</f>
        <v/>
      </c>
      <c r="K39" s="7" t="str">
        <f>IF(HKII!$Y42&lt;4,"X","")</f>
        <v/>
      </c>
      <c r="L39" s="7" t="str">
        <f>IF(HKII!$AC$11&lt;4,"X","")</f>
        <v/>
      </c>
      <c r="M39" s="7" t="str">
        <f>IF(HKII!$AG$11&lt;4,"X","")</f>
        <v/>
      </c>
      <c r="N39" s="7" t="str">
        <f>IF(HKII!$AK$11&lt;4,"X","")</f>
        <v/>
      </c>
      <c r="O39" s="7" t="str">
        <f>IF(HKII!$AO$11&lt;4,"X","")</f>
        <v/>
      </c>
      <c r="P39" s="7" t="str">
        <f>IF(HKII!$AS$11&lt;4,"X","")</f>
        <v/>
      </c>
      <c r="Q39" s="7" t="str">
        <f>IF(HKII!$AW$11&lt;4,"X","")</f>
        <v/>
      </c>
      <c r="R39" s="327"/>
      <c r="S39" s="327"/>
      <c r="AV39" s="327"/>
      <c r="AW39" s="327"/>
      <c r="AX39" s="327"/>
      <c r="AY39" s="327"/>
      <c r="AZ39" s="327"/>
      <c r="BA39" s="327"/>
      <c r="BB39" s="327"/>
      <c r="BC39" s="327"/>
    </row>
    <row r="40" spans="1:55" ht="18" customHeight="1">
      <c r="A40" s="364">
        <f>IF(B40="","",SUBTOTAL(3,$B$8:B40))</f>
        <v>33</v>
      </c>
      <c r="B40" s="498" t="str">
        <f>IF(HKII!$B43="","",HKII!B43)</f>
        <v>13D301Đ162</v>
      </c>
      <c r="C40" s="499" t="str">
        <f>IF(HKII!$B43="","",HKII!C43)</f>
        <v>Đỗ Văn</v>
      </c>
      <c r="D40" s="501" t="str">
        <f>IF(HKII!$B43="","",HKII!D43)</f>
        <v>Lượng</v>
      </c>
      <c r="E40" s="490" t="str">
        <f t="shared" si="0"/>
        <v/>
      </c>
      <c r="F40" s="490" t="str">
        <f t="shared" si="1"/>
        <v/>
      </c>
      <c r="G40" s="7" t="str">
        <f>IF(HKII!$I43&lt;4,"X","")</f>
        <v/>
      </c>
      <c r="H40" s="7" t="str">
        <f>IF(HKII!$M43&lt;4,"X","")</f>
        <v/>
      </c>
      <c r="I40" s="7" t="str">
        <f>IF(HKII!$Q43&lt;4,"X","")</f>
        <v/>
      </c>
      <c r="J40" s="7" t="str">
        <f>IF(HKII!$U43&lt;4,"X","")</f>
        <v/>
      </c>
      <c r="K40" s="7" t="str">
        <f>IF(HKII!$Y43&lt;4,"X","")</f>
        <v/>
      </c>
      <c r="L40" s="7" t="str">
        <f>IF(HKII!$AC$11&lt;4,"X","")</f>
        <v/>
      </c>
      <c r="M40" s="7" t="str">
        <f>IF(HKII!$AG$11&lt;4,"X","")</f>
        <v/>
      </c>
      <c r="N40" s="7" t="str">
        <f>IF(HKII!$AK$11&lt;4,"X","")</f>
        <v/>
      </c>
      <c r="O40" s="7" t="str">
        <f>IF(HKII!$AO$11&lt;4,"X","")</f>
        <v/>
      </c>
      <c r="P40" s="7" t="str">
        <f>IF(HKII!$AS$11&lt;4,"X","")</f>
        <v/>
      </c>
      <c r="Q40" s="7" t="str">
        <f>IF(HKII!$AW$11&lt;4,"X","")</f>
        <v/>
      </c>
      <c r="R40" s="327"/>
      <c r="S40" s="327"/>
      <c r="AV40" s="327"/>
      <c r="AW40" s="327"/>
      <c r="AX40" s="327"/>
      <c r="AY40" s="327"/>
      <c r="AZ40" s="327"/>
      <c r="BA40" s="327"/>
      <c r="BB40" s="327"/>
      <c r="BC40" s="327"/>
    </row>
    <row r="41" spans="1:55" ht="18" customHeight="1">
      <c r="A41" s="364">
        <f>IF(B41="","",SUBTOTAL(3,$B$8:B41))</f>
        <v>34</v>
      </c>
      <c r="B41" s="498" t="str">
        <f>IF(HKII!$B44="","",HKII!B44)</f>
        <v>13D301Đ081</v>
      </c>
      <c r="C41" s="499" t="str">
        <f>IF(HKII!$B44="","",HKII!C44)</f>
        <v>Mai Đình</v>
      </c>
      <c r="D41" s="501" t="str">
        <f>IF(HKII!$B44="","",HKII!D44)</f>
        <v>Luyện</v>
      </c>
      <c r="E41" s="490">
        <f t="shared" si="0"/>
        <v>1</v>
      </c>
      <c r="F41" s="490">
        <f t="shared" si="1"/>
        <v>2</v>
      </c>
      <c r="G41" s="7" t="str">
        <f>IF(HKII!$I44&lt;4,"X","")</f>
        <v/>
      </c>
      <c r="H41" s="7" t="str">
        <f>IF(HKII!$M44&lt;4,"X","")</f>
        <v/>
      </c>
      <c r="I41" s="7" t="str">
        <f>IF(HKII!$Q44&lt;4,"X","")</f>
        <v>X</v>
      </c>
      <c r="J41" s="7" t="str">
        <f>IF(HKII!$U44&lt;4,"X","")</f>
        <v/>
      </c>
      <c r="K41" s="7" t="str">
        <f>IF(HKII!$Y44&lt;4,"X","")</f>
        <v/>
      </c>
      <c r="L41" s="7" t="str">
        <f>IF(HKII!$AC$11&lt;4,"X","")</f>
        <v/>
      </c>
      <c r="M41" s="7" t="str">
        <f>IF(HKII!$AG$11&lt;4,"X","")</f>
        <v/>
      </c>
      <c r="N41" s="7" t="str">
        <f>IF(HKII!$AK$11&lt;4,"X","")</f>
        <v/>
      </c>
      <c r="O41" s="7" t="str">
        <f>IF(HKII!$AO$11&lt;4,"X","")</f>
        <v/>
      </c>
      <c r="P41" s="7" t="str">
        <f>IF(HKII!$AS$11&lt;4,"X","")</f>
        <v/>
      </c>
      <c r="Q41" s="7" t="str">
        <f>IF(HKII!$AW$11&lt;4,"X","")</f>
        <v/>
      </c>
      <c r="R41" s="327"/>
      <c r="S41" s="327"/>
      <c r="AV41" s="327"/>
      <c r="AW41" s="327"/>
      <c r="AX41" s="327"/>
      <c r="AY41" s="327"/>
      <c r="AZ41" s="327"/>
      <c r="BA41" s="327"/>
      <c r="BB41" s="327"/>
      <c r="BC41" s="327"/>
    </row>
    <row r="42" spans="1:55" ht="18" customHeight="1">
      <c r="A42" s="364">
        <f>IF(B42="","",SUBTOTAL(3,$B$8:B42))</f>
        <v>35</v>
      </c>
      <c r="B42" s="498" t="str">
        <f>IF(HKII!$B45="","",HKII!B45)</f>
        <v>13D301Đ085</v>
      </c>
      <c r="C42" s="499" t="str">
        <f>IF(HKII!$B45="","",HKII!C45)</f>
        <v>Võ Hoài</v>
      </c>
      <c r="D42" s="501" t="str">
        <f>IF(HKII!$B45="","",HKII!D45)</f>
        <v>Nam</v>
      </c>
      <c r="E42" s="490" t="str">
        <f t="shared" si="0"/>
        <v/>
      </c>
      <c r="F42" s="490" t="str">
        <f t="shared" si="1"/>
        <v/>
      </c>
      <c r="G42" s="7" t="str">
        <f>IF(HKII!$I45&lt;4,"X","")</f>
        <v/>
      </c>
      <c r="H42" s="7" t="str">
        <f>IF(HKII!$M45&lt;4,"X","")</f>
        <v/>
      </c>
      <c r="I42" s="7" t="str">
        <f>IF(HKII!$Q45&lt;4,"X","")</f>
        <v/>
      </c>
      <c r="J42" s="7" t="str">
        <f>IF(HKII!$U45&lt;4,"X","")</f>
        <v/>
      </c>
      <c r="K42" s="7" t="str">
        <f>IF(HKII!$Y45&lt;4,"X","")</f>
        <v/>
      </c>
      <c r="L42" s="7" t="str">
        <f>IF(HKII!$AC$11&lt;4,"X","")</f>
        <v/>
      </c>
      <c r="M42" s="7" t="str">
        <f>IF(HKII!$AG$11&lt;4,"X","")</f>
        <v/>
      </c>
      <c r="N42" s="7" t="str">
        <f>IF(HKII!$AK$11&lt;4,"X","")</f>
        <v/>
      </c>
      <c r="O42" s="7" t="str">
        <f>IF(HKII!$AO$11&lt;4,"X","")</f>
        <v/>
      </c>
      <c r="P42" s="7" t="str">
        <f>IF(HKII!$AS$11&lt;4,"X","")</f>
        <v/>
      </c>
      <c r="Q42" s="7" t="str">
        <f>IF(HKII!$AW$11&lt;4,"X","")</f>
        <v/>
      </c>
      <c r="R42" s="327"/>
      <c r="S42" s="327"/>
      <c r="AV42" s="327"/>
      <c r="AW42" s="327"/>
      <c r="AX42" s="327"/>
      <c r="AY42" s="327"/>
      <c r="AZ42" s="327"/>
      <c r="BA42" s="327"/>
      <c r="BB42" s="327"/>
      <c r="BC42" s="327"/>
    </row>
    <row r="43" spans="1:55" ht="18" customHeight="1">
      <c r="A43" s="364">
        <f>IF(B43="","",SUBTOTAL(3,$B$8:B43))</f>
        <v>36</v>
      </c>
      <c r="B43" s="498" t="str">
        <f>IF(HKII!$B46="","",HKII!B46)</f>
        <v>13D301Đ089</v>
      </c>
      <c r="C43" s="499" t="str">
        <f>IF(HKII!$B46="","",HKII!C46)</f>
        <v>Nguyễn Hữu</v>
      </c>
      <c r="D43" s="501" t="str">
        <f>IF(HKII!$B46="","",HKII!D46)</f>
        <v>Nghĩa</v>
      </c>
      <c r="E43" s="490" t="str">
        <f t="shared" si="0"/>
        <v/>
      </c>
      <c r="F43" s="490" t="str">
        <f t="shared" si="1"/>
        <v/>
      </c>
      <c r="G43" s="7" t="str">
        <f>IF(HKII!$I46&lt;4,"X","")</f>
        <v/>
      </c>
      <c r="H43" s="7" t="str">
        <f>IF(HKII!$M46&lt;4,"X","")</f>
        <v/>
      </c>
      <c r="I43" s="7" t="str">
        <f>IF(HKII!$Q46&lt;4,"X","")</f>
        <v/>
      </c>
      <c r="J43" s="7" t="str">
        <f>IF(HKII!$U46&lt;4,"X","")</f>
        <v/>
      </c>
      <c r="K43" s="7" t="str">
        <f>IF(HKII!$Y46&lt;4,"X","")</f>
        <v/>
      </c>
      <c r="L43" s="7" t="str">
        <f>IF(HKII!$AC$11&lt;4,"X","")</f>
        <v/>
      </c>
      <c r="M43" s="7" t="str">
        <f>IF(HKII!$AG$11&lt;4,"X","")</f>
        <v/>
      </c>
      <c r="N43" s="7" t="str">
        <f>IF(HKII!$AK$11&lt;4,"X","")</f>
        <v/>
      </c>
      <c r="O43" s="7" t="str">
        <f>IF(HKII!$AO$11&lt;4,"X","")</f>
        <v/>
      </c>
      <c r="P43" s="7" t="str">
        <f>IF(HKII!$AS$11&lt;4,"X","")</f>
        <v/>
      </c>
      <c r="Q43" s="7" t="str">
        <f>IF(HKII!$AW$11&lt;4,"X","")</f>
        <v/>
      </c>
      <c r="R43" s="327"/>
      <c r="S43" s="327"/>
      <c r="AV43" s="327"/>
      <c r="AW43" s="327"/>
      <c r="AX43" s="327"/>
      <c r="AY43" s="327"/>
      <c r="AZ43" s="327"/>
      <c r="BA43" s="327"/>
      <c r="BB43" s="327"/>
      <c r="BC43" s="327"/>
    </row>
    <row r="44" spans="1:55" ht="18" customHeight="1">
      <c r="A44" s="364">
        <f>IF(B44="","",SUBTOTAL(3,$B$8:B44))</f>
        <v>37</v>
      </c>
      <c r="B44" s="498" t="str">
        <f>IF(HKII!$B47="","",HKII!B47)</f>
        <v>13D301Đ097</v>
      </c>
      <c r="C44" s="499" t="str">
        <f>IF(HKII!$B47="","",HKII!C47)</f>
        <v>Nguyễn Thành</v>
      </c>
      <c r="D44" s="501" t="str">
        <f>IF(HKII!$B47="","",HKII!D47)</f>
        <v>Phát</v>
      </c>
      <c r="E44" s="490" t="str">
        <f t="shared" si="0"/>
        <v/>
      </c>
      <c r="F44" s="490" t="str">
        <f t="shared" si="1"/>
        <v/>
      </c>
      <c r="G44" s="7" t="str">
        <f>IF(HKII!$I47&lt;4,"X","")</f>
        <v/>
      </c>
      <c r="H44" s="7" t="str">
        <f>IF(HKII!$M47&lt;4,"X","")</f>
        <v/>
      </c>
      <c r="I44" s="7" t="str">
        <f>IF(HKII!$Q47&lt;4,"X","")</f>
        <v/>
      </c>
      <c r="J44" s="7" t="str">
        <f>IF(HKII!$U47&lt;4,"X","")</f>
        <v/>
      </c>
      <c r="K44" s="7" t="str">
        <f>IF(HKII!$Y47&lt;4,"X","")</f>
        <v/>
      </c>
      <c r="L44" s="7" t="str">
        <f>IF(HKII!$AC$11&lt;4,"X","")</f>
        <v/>
      </c>
      <c r="M44" s="7" t="str">
        <f>IF(HKII!$AG$11&lt;4,"X","")</f>
        <v/>
      </c>
      <c r="N44" s="7" t="str">
        <f>IF(HKII!$AK$11&lt;4,"X","")</f>
        <v/>
      </c>
      <c r="O44" s="7" t="str">
        <f>IF(HKII!$AO$11&lt;4,"X","")</f>
        <v/>
      </c>
      <c r="P44" s="7" t="str">
        <f>IF(HKII!$AS$11&lt;4,"X","")</f>
        <v/>
      </c>
      <c r="Q44" s="7" t="str">
        <f>IF(HKII!$AW$11&lt;4,"X","")</f>
        <v/>
      </c>
      <c r="R44" s="327"/>
      <c r="S44" s="327"/>
      <c r="AV44" s="327"/>
      <c r="AW44" s="327"/>
      <c r="AX44" s="327"/>
      <c r="AY44" s="327"/>
      <c r="AZ44" s="327"/>
      <c r="BA44" s="327"/>
      <c r="BB44" s="327"/>
      <c r="BC44" s="327"/>
    </row>
    <row r="45" spans="1:55" ht="18" customHeight="1">
      <c r="A45" s="364">
        <f>IF(B45="","",SUBTOTAL(3,$B$8:B45))</f>
        <v>38</v>
      </c>
      <c r="B45" s="498" t="str">
        <f>IF(HKII!$B48="","",HKII!B48)</f>
        <v>13D301Đ101</v>
      </c>
      <c r="C45" s="499" t="str">
        <f>IF(HKII!$B48="","",HKII!C48)</f>
        <v>Huỳnh Thanh</v>
      </c>
      <c r="D45" s="501" t="str">
        <f>IF(HKII!$B48="","",HKII!D48)</f>
        <v>Phú</v>
      </c>
      <c r="E45" s="490">
        <f t="shared" si="0"/>
        <v>5</v>
      </c>
      <c r="F45" s="490">
        <f t="shared" si="1"/>
        <v>10</v>
      </c>
      <c r="G45" s="7" t="str">
        <f>IF(HKII!$I48&lt;4,"X","")</f>
        <v>X</v>
      </c>
      <c r="H45" s="7" t="str">
        <f>IF(HKII!$M48&lt;4,"X","")</f>
        <v>X</v>
      </c>
      <c r="I45" s="7" t="str">
        <f>IF(HKII!$Q48&lt;4,"X","")</f>
        <v>X</v>
      </c>
      <c r="J45" s="7" t="str">
        <f>IF(HKII!$U48&lt;4,"X","")</f>
        <v>X</v>
      </c>
      <c r="K45" s="7" t="str">
        <f>IF(HKII!$Y48&lt;4,"X","")</f>
        <v>X</v>
      </c>
      <c r="L45" s="7" t="str">
        <f>IF(HKII!$AC$11&lt;4,"X","")</f>
        <v/>
      </c>
      <c r="M45" s="7" t="str">
        <f>IF(HKII!$AG$11&lt;4,"X","")</f>
        <v/>
      </c>
      <c r="N45" s="7" t="str">
        <f>IF(HKII!$AK$11&lt;4,"X","")</f>
        <v/>
      </c>
      <c r="O45" s="7" t="str">
        <f>IF(HKII!$AO$11&lt;4,"X","")</f>
        <v/>
      </c>
      <c r="P45" s="7" t="str">
        <f>IF(HKII!$AS$11&lt;4,"X","")</f>
        <v/>
      </c>
      <c r="Q45" s="7" t="str">
        <f>IF(HKII!$AW$11&lt;4,"X","")</f>
        <v/>
      </c>
      <c r="R45" s="327"/>
      <c r="S45" s="327"/>
      <c r="AV45" s="327"/>
      <c r="AW45" s="327"/>
      <c r="AX45" s="327"/>
      <c r="AY45" s="327"/>
      <c r="AZ45" s="327"/>
      <c r="BA45" s="327"/>
      <c r="BB45" s="327"/>
      <c r="BC45" s="327"/>
    </row>
    <row r="46" spans="1:55" ht="18" customHeight="1">
      <c r="A46" s="364">
        <f>IF(B46="","",SUBTOTAL(3,$B$8:B46))</f>
        <v>39</v>
      </c>
      <c r="B46" s="498" t="str">
        <f>IF(HKII!$B49="","",HKII!B49)</f>
        <v>13D301Đ117</v>
      </c>
      <c r="C46" s="499" t="str">
        <f>IF(HKII!$B49="","",HKII!C49)</f>
        <v>Trịnh Ngọc</v>
      </c>
      <c r="D46" s="501" t="str">
        <f>IF(HKII!$B49="","",HKII!D49)</f>
        <v>Sơn</v>
      </c>
      <c r="E46" s="490">
        <f t="shared" si="0"/>
        <v>4</v>
      </c>
      <c r="F46" s="490">
        <f t="shared" si="1"/>
        <v>8</v>
      </c>
      <c r="G46" s="7" t="str">
        <f>IF(HKII!$I49&lt;4,"X","")</f>
        <v>X</v>
      </c>
      <c r="H46" s="7" t="str">
        <f>IF(HKII!$M49&lt;4,"X","")</f>
        <v>X</v>
      </c>
      <c r="I46" s="7" t="str">
        <f>IF(HKII!$Q49&lt;4,"X","")</f>
        <v/>
      </c>
      <c r="J46" s="7" t="str">
        <f>IF(HKII!$U49&lt;4,"X","")</f>
        <v>X</v>
      </c>
      <c r="K46" s="7" t="str">
        <f>IF(HKII!$Y49&lt;4,"X","")</f>
        <v>X</v>
      </c>
      <c r="L46" s="7" t="str">
        <f>IF(HKII!$AC$11&lt;4,"X","")</f>
        <v/>
      </c>
      <c r="M46" s="7" t="str">
        <f>IF(HKII!$AG$11&lt;4,"X","")</f>
        <v/>
      </c>
      <c r="N46" s="7" t="str">
        <f>IF(HKII!$AK$11&lt;4,"X","")</f>
        <v/>
      </c>
      <c r="O46" s="7" t="str">
        <f>IF(HKII!$AO$11&lt;4,"X","")</f>
        <v/>
      </c>
      <c r="P46" s="7" t="str">
        <f>IF(HKII!$AS$11&lt;4,"X","")</f>
        <v/>
      </c>
      <c r="Q46" s="7" t="str">
        <f>IF(HKII!$AW$11&lt;4,"X","")</f>
        <v/>
      </c>
      <c r="R46" s="327"/>
      <c r="S46" s="327"/>
      <c r="AV46" s="327"/>
      <c r="AW46" s="327"/>
      <c r="AX46" s="327"/>
      <c r="AY46" s="327"/>
      <c r="AZ46" s="327"/>
      <c r="BA46" s="327"/>
      <c r="BB46" s="327"/>
      <c r="BC46" s="327"/>
    </row>
    <row r="47" spans="1:55" ht="18" customHeight="1">
      <c r="A47" s="364">
        <f>IF(B47="","",SUBTOTAL(3,$B$8:B47))</f>
        <v>40</v>
      </c>
      <c r="B47" s="498" t="str">
        <f>IF(HKII!$B50="","",HKII!B50)</f>
        <v>13D301Đ121</v>
      </c>
      <c r="C47" s="499" t="str">
        <f>IF(HKII!$B50="","",HKII!C50)</f>
        <v>Lê Minh</v>
      </c>
      <c r="D47" s="501" t="str">
        <f>IF(HKII!$B50="","",HKII!D50)</f>
        <v>Tâm</v>
      </c>
      <c r="E47" s="490" t="str">
        <f t="shared" si="0"/>
        <v/>
      </c>
      <c r="F47" s="490" t="str">
        <f t="shared" si="1"/>
        <v/>
      </c>
      <c r="G47" s="7" t="str">
        <f>IF(HKII!$I50&lt;4,"X","")</f>
        <v/>
      </c>
      <c r="H47" s="7" t="str">
        <f>IF(HKII!$M50&lt;4,"X","")</f>
        <v/>
      </c>
      <c r="I47" s="7" t="str">
        <f>IF(HKII!$Q50&lt;4,"X","")</f>
        <v/>
      </c>
      <c r="J47" s="7" t="str">
        <f>IF(HKII!$U50&lt;4,"X","")</f>
        <v/>
      </c>
      <c r="K47" s="7" t="str">
        <f>IF(HKII!$Y50&lt;4,"X","")</f>
        <v/>
      </c>
      <c r="L47" s="7" t="str">
        <f>IF(HKII!$AC$11&lt;4,"X","")</f>
        <v/>
      </c>
      <c r="M47" s="7" t="str">
        <f>IF(HKII!$AG$11&lt;4,"X","")</f>
        <v/>
      </c>
      <c r="N47" s="7" t="str">
        <f>IF(HKII!$AK$11&lt;4,"X","")</f>
        <v/>
      </c>
      <c r="O47" s="7" t="str">
        <f>IF(HKII!$AO$11&lt;4,"X","")</f>
        <v/>
      </c>
      <c r="P47" s="7" t="str">
        <f>IF(HKII!$AS$11&lt;4,"X","")</f>
        <v/>
      </c>
      <c r="Q47" s="7" t="str">
        <f>IF(HKII!$AW$11&lt;4,"X","")</f>
        <v/>
      </c>
      <c r="R47" s="327"/>
      <c r="S47" s="327"/>
      <c r="AV47" s="327"/>
      <c r="AW47" s="327"/>
      <c r="AX47" s="327"/>
      <c r="AY47" s="327"/>
      <c r="AZ47" s="327"/>
      <c r="BA47" s="327"/>
      <c r="BB47" s="327"/>
      <c r="BC47" s="327"/>
    </row>
    <row r="48" spans="1:55" ht="18" customHeight="1">
      <c r="A48" s="364">
        <f>IF(B48="","",SUBTOTAL(3,$B$8:B48))</f>
        <v>41</v>
      </c>
      <c r="B48" s="498" t="str">
        <f>IF(HKII!$B51="","",HKII!B51)</f>
        <v>13D301Đ124</v>
      </c>
      <c r="C48" s="499" t="str">
        <f>IF(HKII!$B51="","",HKII!C51)</f>
        <v>Cao Nguyễn Nhật</v>
      </c>
      <c r="D48" s="501" t="str">
        <f>IF(HKII!$B51="","",HKII!D51)</f>
        <v>Tân</v>
      </c>
      <c r="E48" s="490" t="str">
        <f t="shared" si="0"/>
        <v/>
      </c>
      <c r="F48" s="490" t="str">
        <f t="shared" si="1"/>
        <v/>
      </c>
      <c r="G48" s="7" t="str">
        <f>IF(HKII!$I51&lt;4,"X","")</f>
        <v/>
      </c>
      <c r="H48" s="7" t="str">
        <f>IF(HKII!$M51&lt;4,"X","")</f>
        <v/>
      </c>
      <c r="I48" s="7" t="str">
        <f>IF(HKII!$Q51&lt;4,"X","")</f>
        <v/>
      </c>
      <c r="J48" s="7" t="str">
        <f>IF(HKII!$U51&lt;4,"X","")</f>
        <v/>
      </c>
      <c r="K48" s="7" t="str">
        <f>IF(HKII!$Y51&lt;4,"X","")</f>
        <v/>
      </c>
      <c r="L48" s="7" t="str">
        <f>IF(HKII!$AC$11&lt;4,"X","")</f>
        <v/>
      </c>
      <c r="M48" s="7" t="str">
        <f>IF(HKII!$AG$11&lt;4,"X","")</f>
        <v/>
      </c>
      <c r="N48" s="7" t="str">
        <f>IF(HKII!$AK$11&lt;4,"X","")</f>
        <v/>
      </c>
      <c r="O48" s="7" t="str">
        <f>IF(HKII!$AO$11&lt;4,"X","")</f>
        <v/>
      </c>
      <c r="P48" s="7" t="str">
        <f>IF(HKII!$AS$11&lt;4,"X","")</f>
        <v/>
      </c>
      <c r="Q48" s="7" t="str">
        <f>IF(HKII!$AW$11&lt;4,"X","")</f>
        <v/>
      </c>
      <c r="R48" s="327"/>
      <c r="S48" s="327"/>
      <c r="AV48" s="327"/>
      <c r="AW48" s="327"/>
      <c r="AX48" s="327"/>
      <c r="AY48" s="327"/>
      <c r="AZ48" s="327"/>
      <c r="BA48" s="327"/>
      <c r="BB48" s="327"/>
      <c r="BC48" s="327"/>
    </row>
    <row r="49" spans="1:55" ht="18" customHeight="1">
      <c r="A49" s="364">
        <f>IF(B49="","",SUBTOTAL(3,$B$8:B49))</f>
        <v>42</v>
      </c>
      <c r="B49" s="498" t="str">
        <f>IF(HKII!$B52="","",HKII!B52)</f>
        <v>13D301Đ130</v>
      </c>
      <c r="C49" s="499" t="str">
        <f>IF(HKII!$B52="","",HKII!C52)</f>
        <v>Nguyễn Việt</v>
      </c>
      <c r="D49" s="501" t="str">
        <f>IF(HKII!$B52="","",HKII!D52)</f>
        <v>Thắng</v>
      </c>
      <c r="E49" s="490" t="str">
        <f t="shared" si="0"/>
        <v/>
      </c>
      <c r="F49" s="490" t="str">
        <f t="shared" si="1"/>
        <v/>
      </c>
      <c r="G49" s="7" t="str">
        <f>IF(HKII!$I52&lt;4,"X","")</f>
        <v/>
      </c>
      <c r="H49" s="7" t="str">
        <f>IF(HKII!$M52&lt;4,"X","")</f>
        <v/>
      </c>
      <c r="I49" s="7" t="str">
        <f>IF(HKII!$Q52&lt;4,"X","")</f>
        <v/>
      </c>
      <c r="J49" s="7" t="str">
        <f>IF(HKII!$U52&lt;4,"X","")</f>
        <v/>
      </c>
      <c r="K49" s="7" t="str">
        <f>IF(HKII!$Y52&lt;4,"X","")</f>
        <v/>
      </c>
      <c r="L49" s="7" t="str">
        <f>IF(HKII!$AC$11&lt;4,"X","")</f>
        <v/>
      </c>
      <c r="M49" s="7" t="str">
        <f>IF(HKII!$AG$11&lt;4,"X","")</f>
        <v/>
      </c>
      <c r="N49" s="7" t="str">
        <f>IF(HKII!$AK$11&lt;4,"X","")</f>
        <v/>
      </c>
      <c r="O49" s="7" t="str">
        <f>IF(HKII!$AO$11&lt;4,"X","")</f>
        <v/>
      </c>
      <c r="P49" s="7" t="str">
        <f>IF(HKII!$AS$11&lt;4,"X","")</f>
        <v/>
      </c>
      <c r="Q49" s="7" t="str">
        <f>IF(HKII!$AW$11&lt;4,"X","")</f>
        <v/>
      </c>
      <c r="R49" s="327"/>
      <c r="S49" s="327"/>
      <c r="AV49" s="327"/>
      <c r="AW49" s="327"/>
      <c r="AX49" s="327"/>
      <c r="AY49" s="327"/>
      <c r="AZ49" s="327"/>
      <c r="BA49" s="327"/>
      <c r="BB49" s="327"/>
      <c r="BC49" s="327"/>
    </row>
    <row r="50" spans="1:55" ht="18" customHeight="1">
      <c r="A50" s="364">
        <f>IF(B50="","",SUBTOTAL(3,$B$8:B50))</f>
        <v>43</v>
      </c>
      <c r="B50" s="498" t="str">
        <f>IF(HKII!$B53="","",HKII!B53)</f>
        <v>13D301Đ133</v>
      </c>
      <c r="C50" s="499" t="str">
        <f>IF(HKII!$B53="","",HKII!C53)</f>
        <v>Nguyễn Khắc</v>
      </c>
      <c r="D50" s="501" t="str">
        <f>IF(HKII!$B53="","",HKII!D53)</f>
        <v>Thành</v>
      </c>
      <c r="E50" s="490">
        <f t="shared" si="0"/>
        <v>1</v>
      </c>
      <c r="F50" s="490">
        <f t="shared" si="1"/>
        <v>2</v>
      </c>
      <c r="G50" s="7" t="str">
        <f>IF(HKII!$I53&lt;4,"X","")</f>
        <v/>
      </c>
      <c r="H50" s="7" t="str">
        <f>IF(HKII!$M53&lt;4,"X","")</f>
        <v/>
      </c>
      <c r="I50" s="7" t="str">
        <f>IF(HKII!$Q53&lt;4,"X","")</f>
        <v/>
      </c>
      <c r="J50" s="7" t="str">
        <f>IF(HKII!$U53&lt;4,"X","")</f>
        <v>X</v>
      </c>
      <c r="K50" s="7" t="str">
        <f>IF(HKII!$Y53&lt;4,"X","")</f>
        <v/>
      </c>
      <c r="L50" s="7" t="str">
        <f>IF(HKII!$AC$11&lt;4,"X","")</f>
        <v/>
      </c>
      <c r="M50" s="7" t="str">
        <f>IF(HKII!$AG$11&lt;4,"X","")</f>
        <v/>
      </c>
      <c r="N50" s="7" t="str">
        <f>IF(HKII!$AK$11&lt;4,"X","")</f>
        <v/>
      </c>
      <c r="O50" s="7" t="str">
        <f>IF(HKII!$AO$11&lt;4,"X","")</f>
        <v/>
      </c>
      <c r="P50" s="7" t="str">
        <f>IF(HKII!$AS$11&lt;4,"X","")</f>
        <v/>
      </c>
      <c r="Q50" s="7" t="str">
        <f>IF(HKII!$AW$11&lt;4,"X","")</f>
        <v/>
      </c>
      <c r="R50" s="327"/>
      <c r="S50" s="327"/>
      <c r="AV50" s="327"/>
      <c r="AW50" s="327"/>
      <c r="AX50" s="327"/>
      <c r="AY50" s="327"/>
      <c r="AZ50" s="327"/>
      <c r="BA50" s="327"/>
      <c r="BB50" s="327"/>
      <c r="BC50" s="327"/>
    </row>
    <row r="51" spans="1:55" ht="18" customHeight="1">
      <c r="A51" s="364">
        <f>IF(B51="","",SUBTOTAL(3,$B$8:B51))</f>
        <v>44</v>
      </c>
      <c r="B51" s="498" t="str">
        <f>IF(HKII!$B54="","",HKII!B54)</f>
        <v>13D301Đ136</v>
      </c>
      <c r="C51" s="499" t="str">
        <f>IF(HKII!$B54="","",HKII!C54)</f>
        <v>Trần Minh</v>
      </c>
      <c r="D51" s="501" t="str">
        <f>IF(HKII!$B54="","",HKII!D54)</f>
        <v>Thanh</v>
      </c>
      <c r="E51" s="490" t="str">
        <f t="shared" si="0"/>
        <v/>
      </c>
      <c r="F51" s="490" t="str">
        <f t="shared" si="1"/>
        <v/>
      </c>
      <c r="G51" s="7" t="str">
        <f>IF(HKII!$I54&lt;4,"X","")</f>
        <v/>
      </c>
      <c r="H51" s="7" t="str">
        <f>IF(HKII!$M54&lt;4,"X","")</f>
        <v/>
      </c>
      <c r="I51" s="7" t="str">
        <f>IF(HKII!$Q54&lt;4,"X","")</f>
        <v/>
      </c>
      <c r="J51" s="7" t="str">
        <f>IF(HKII!$U54&lt;4,"X","")</f>
        <v/>
      </c>
      <c r="K51" s="7" t="str">
        <f>IF(HKII!$Y54&lt;4,"X","")</f>
        <v/>
      </c>
      <c r="L51" s="7" t="str">
        <f>IF(HKII!$AC$11&lt;4,"X","")</f>
        <v/>
      </c>
      <c r="M51" s="7" t="str">
        <f>IF(HKII!$AG$11&lt;4,"X","")</f>
        <v/>
      </c>
      <c r="N51" s="7" t="str">
        <f>IF(HKII!$AK$11&lt;4,"X","")</f>
        <v/>
      </c>
      <c r="O51" s="7" t="str">
        <f>IF(HKII!$AO$11&lt;4,"X","")</f>
        <v/>
      </c>
      <c r="P51" s="7" t="str">
        <f>IF(HKII!$AS$11&lt;4,"X","")</f>
        <v/>
      </c>
      <c r="Q51" s="7" t="str">
        <f>IF(HKII!$AW$11&lt;4,"X","")</f>
        <v/>
      </c>
      <c r="R51" s="327"/>
      <c r="S51" s="327"/>
      <c r="AV51" s="327"/>
      <c r="AW51" s="327"/>
      <c r="AX51" s="327"/>
      <c r="AY51" s="327"/>
      <c r="AZ51" s="327"/>
      <c r="BA51" s="327"/>
      <c r="BB51" s="327"/>
      <c r="BC51" s="327"/>
    </row>
    <row r="52" spans="1:55" ht="18" customHeight="1">
      <c r="A52" s="364">
        <f>IF(B52="","",SUBTOTAL(3,$B$8:B52))</f>
        <v>45</v>
      </c>
      <c r="B52" s="498" t="str">
        <f>IF(HKII!$B55="","",HKII!B55)</f>
        <v>13D301Đ169</v>
      </c>
      <c r="C52" s="499" t="str">
        <f>IF(HKII!$B55="","",HKII!C55)</f>
        <v>Nguyễn Thanh</v>
      </c>
      <c r="D52" s="501" t="str">
        <f>IF(HKII!$B55="","",HKII!D55)</f>
        <v>Thảo</v>
      </c>
      <c r="E52" s="490" t="str">
        <f t="shared" si="0"/>
        <v/>
      </c>
      <c r="F52" s="490" t="str">
        <f t="shared" si="1"/>
        <v/>
      </c>
      <c r="G52" s="7" t="str">
        <f>IF(HKII!$I55&lt;4,"X","")</f>
        <v/>
      </c>
      <c r="H52" s="7" t="str">
        <f>IF(HKII!$M55&lt;4,"X","")</f>
        <v/>
      </c>
      <c r="I52" s="7" t="str">
        <f>IF(HKII!$Q55&lt;4,"X","")</f>
        <v/>
      </c>
      <c r="J52" s="7" t="str">
        <f>IF(HKII!$U55&lt;4,"X","")</f>
        <v/>
      </c>
      <c r="K52" s="7" t="str">
        <f>IF(HKII!$Y55&lt;4,"X","")</f>
        <v/>
      </c>
      <c r="L52" s="7" t="str">
        <f>IF(HKII!$AC$11&lt;4,"X","")</f>
        <v/>
      </c>
      <c r="M52" s="7" t="str">
        <f>IF(HKII!$AG$11&lt;4,"X","")</f>
        <v/>
      </c>
      <c r="N52" s="7" t="str">
        <f>IF(HKII!$AK$11&lt;4,"X","")</f>
        <v/>
      </c>
      <c r="O52" s="7" t="str">
        <f>IF(HKII!$AO$11&lt;4,"X","")</f>
        <v/>
      </c>
      <c r="P52" s="7" t="str">
        <f>IF(HKII!$AS$11&lt;4,"X","")</f>
        <v/>
      </c>
      <c r="Q52" s="7" t="str">
        <f>IF(HKII!$AW$11&lt;4,"X","")</f>
        <v/>
      </c>
      <c r="R52" s="327"/>
      <c r="S52" s="327"/>
      <c r="AV52" s="327"/>
      <c r="AW52" s="327"/>
      <c r="AX52" s="327"/>
      <c r="AY52" s="327"/>
      <c r="AZ52" s="327"/>
      <c r="BA52" s="327"/>
      <c r="BB52" s="327"/>
      <c r="BC52" s="327"/>
    </row>
    <row r="53" spans="1:55" ht="18" customHeight="1">
      <c r="A53" s="364">
        <f>IF(B53="","",SUBTOTAL(3,$B$8:B53))</f>
        <v>46</v>
      </c>
      <c r="B53" s="498" t="str">
        <f>IF(HKII!$B56="","",HKII!B56)</f>
        <v>13D301Đ154</v>
      </c>
      <c r="C53" s="499" t="str">
        <f>IF(HKII!$B56="","",HKII!C56)</f>
        <v>Võ Đức</v>
      </c>
      <c r="D53" s="501" t="str">
        <f>IF(HKII!$B56="","",HKII!D56)</f>
        <v>Trí</v>
      </c>
      <c r="E53" s="490" t="str">
        <f t="shared" si="0"/>
        <v/>
      </c>
      <c r="F53" s="490" t="str">
        <f t="shared" si="1"/>
        <v/>
      </c>
      <c r="G53" s="7" t="str">
        <f>IF(HKII!$I56&lt;4,"X","")</f>
        <v/>
      </c>
      <c r="H53" s="7" t="str">
        <f>IF(HKII!$M56&lt;4,"X","")</f>
        <v/>
      </c>
      <c r="I53" s="7" t="str">
        <f>IF(HKII!$Q56&lt;4,"X","")</f>
        <v/>
      </c>
      <c r="J53" s="7" t="str">
        <f>IF(HKII!$U56&lt;4,"X","")</f>
        <v/>
      </c>
      <c r="K53" s="7" t="str">
        <f>IF(HKII!$Y56&lt;4,"X","")</f>
        <v/>
      </c>
      <c r="L53" s="7" t="str">
        <f>IF(HKII!$AC$11&lt;4,"X","")</f>
        <v/>
      </c>
      <c r="M53" s="7" t="str">
        <f>IF(HKII!$AG$11&lt;4,"X","")</f>
        <v/>
      </c>
      <c r="N53" s="7" t="str">
        <f>IF(HKII!$AK$11&lt;4,"X","")</f>
        <v/>
      </c>
      <c r="O53" s="7" t="str">
        <f>IF(HKII!$AO$11&lt;4,"X","")</f>
        <v/>
      </c>
      <c r="P53" s="7" t="str">
        <f>IF(HKII!$AS$11&lt;4,"X","")</f>
        <v/>
      </c>
      <c r="Q53" s="7" t="str">
        <f>IF(HKII!$AW$11&lt;4,"X","")</f>
        <v/>
      </c>
      <c r="R53" s="327"/>
      <c r="S53" s="327"/>
      <c r="AV53" s="327"/>
      <c r="AW53" s="327"/>
      <c r="AX53" s="327"/>
      <c r="AY53" s="327"/>
      <c r="AZ53" s="327"/>
      <c r="BA53" s="327"/>
      <c r="BB53" s="327"/>
      <c r="BC53" s="327"/>
    </row>
    <row r="54" spans="1:55" ht="18" customHeight="1">
      <c r="A54" s="364">
        <f>IF(B54="","",SUBTOTAL(3,$B$8:B54))</f>
        <v>47</v>
      </c>
      <c r="B54" s="498" t="str">
        <f>IF(HKII!$B57="","",HKII!B57)</f>
        <v>13D301Đ160</v>
      </c>
      <c r="C54" s="499" t="str">
        <f>IF(HKII!$B57="","",HKII!C57)</f>
        <v>Nguyễn Bá</v>
      </c>
      <c r="D54" s="501" t="str">
        <f>IF(HKII!$B57="","",HKII!D57)</f>
        <v>Trung</v>
      </c>
      <c r="E54" s="490" t="str">
        <f t="shared" si="0"/>
        <v/>
      </c>
      <c r="F54" s="490" t="str">
        <f t="shared" si="1"/>
        <v/>
      </c>
      <c r="G54" s="7" t="str">
        <f>IF(HKII!$I57&lt;4,"X","")</f>
        <v/>
      </c>
      <c r="H54" s="7" t="str">
        <f>IF(HKII!$M57&lt;4,"X","")</f>
        <v/>
      </c>
      <c r="I54" s="7" t="str">
        <f>IF(HKII!$Q57&lt;4,"X","")</f>
        <v/>
      </c>
      <c r="J54" s="7" t="str">
        <f>IF(HKII!$U57&lt;4,"X","")</f>
        <v/>
      </c>
      <c r="K54" s="7" t="str">
        <f>IF(HKII!$Y57&lt;4,"X","")</f>
        <v/>
      </c>
      <c r="L54" s="7" t="str">
        <f>IF(HKII!$AC$11&lt;4,"X","")</f>
        <v/>
      </c>
      <c r="M54" s="7" t="str">
        <f>IF(HKII!$AG$11&lt;4,"X","")</f>
        <v/>
      </c>
      <c r="N54" s="7" t="str">
        <f>IF(HKII!$AK$11&lt;4,"X","")</f>
        <v/>
      </c>
      <c r="O54" s="7" t="str">
        <f>IF(HKII!$AO$11&lt;4,"X","")</f>
        <v/>
      </c>
      <c r="P54" s="7" t="str">
        <f>IF(HKII!$AS$11&lt;4,"X","")</f>
        <v/>
      </c>
      <c r="Q54" s="7" t="str">
        <f>IF(HKII!$AW$11&lt;4,"X","")</f>
        <v/>
      </c>
      <c r="R54" s="327"/>
      <c r="S54" s="327"/>
      <c r="AV54" s="327"/>
      <c r="AW54" s="327"/>
      <c r="AX54" s="327"/>
      <c r="AY54" s="327"/>
      <c r="AZ54" s="327"/>
      <c r="BA54" s="327"/>
      <c r="BB54" s="327"/>
      <c r="BC54" s="327"/>
    </row>
    <row r="55" spans="1:55" ht="18" customHeight="1">
      <c r="A55" s="364">
        <f>IF(B55="","",SUBTOTAL(3,$B$8:B55))</f>
        <v>48</v>
      </c>
      <c r="B55" s="498" t="str">
        <f>IF(HKII!$B58="","",HKII!B58)</f>
        <v>13D301Đ163</v>
      </c>
      <c r="C55" s="499" t="str">
        <f>IF(HKII!$B58="","",HKII!C58)</f>
        <v>Mai Ngọc</v>
      </c>
      <c r="D55" s="501" t="str">
        <f>IF(HKII!$B58="","",HKII!D58)</f>
        <v>Trước</v>
      </c>
      <c r="E55" s="490" t="str">
        <f t="shared" si="0"/>
        <v/>
      </c>
      <c r="F55" s="490" t="str">
        <f t="shared" si="1"/>
        <v/>
      </c>
      <c r="G55" s="7" t="str">
        <f>IF(HKII!$I58&lt;4,"X","")</f>
        <v/>
      </c>
      <c r="H55" s="7" t="str">
        <f>IF(HKII!$M58&lt;4,"X","")</f>
        <v/>
      </c>
      <c r="I55" s="7" t="str">
        <f>IF(HKII!$Q58&lt;4,"X","")</f>
        <v/>
      </c>
      <c r="J55" s="7" t="str">
        <f>IF(HKII!$U58&lt;4,"X","")</f>
        <v/>
      </c>
      <c r="K55" s="7" t="str">
        <f>IF(HKII!$Y58&lt;4,"X","")</f>
        <v/>
      </c>
      <c r="L55" s="7" t="str">
        <f>IF(HKII!$AC$11&lt;4,"X","")</f>
        <v/>
      </c>
      <c r="M55" s="7" t="str">
        <f>IF(HKII!$AG$11&lt;4,"X","")</f>
        <v/>
      </c>
      <c r="N55" s="7" t="str">
        <f>IF(HKII!$AK$11&lt;4,"X","")</f>
        <v/>
      </c>
      <c r="O55" s="7" t="str">
        <f>IF(HKII!$AO$11&lt;4,"X","")</f>
        <v/>
      </c>
      <c r="P55" s="7" t="str">
        <f>IF(HKII!$AS$11&lt;4,"X","")</f>
        <v/>
      </c>
      <c r="Q55" s="7" t="str">
        <f>IF(HKII!$AW$11&lt;4,"X","")</f>
        <v/>
      </c>
      <c r="R55" s="327"/>
      <c r="S55" s="327"/>
      <c r="AV55" s="327"/>
      <c r="AW55" s="327"/>
      <c r="AX55" s="327"/>
      <c r="AY55" s="327"/>
      <c r="AZ55" s="327"/>
      <c r="BA55" s="327"/>
      <c r="BB55" s="327"/>
      <c r="BC55" s="327"/>
    </row>
    <row r="56" spans="1:55" ht="18" customHeight="1">
      <c r="A56" s="364">
        <f>IF(B56="","",SUBTOTAL(3,$B$8:B56))</f>
        <v>49</v>
      </c>
      <c r="B56" s="498" t="str">
        <f>IF(HKII!$B59="","",HKII!B59)</f>
        <v>13D301Đ166</v>
      </c>
      <c r="C56" s="499" t="str">
        <f>IF(HKII!$B59="","",HKII!C59)</f>
        <v>Nguyễn Văn</v>
      </c>
      <c r="D56" s="501" t="str">
        <f>IF(HKII!$B59="","",HKII!D59)</f>
        <v>Tư</v>
      </c>
      <c r="E56" s="490">
        <f t="shared" si="0"/>
        <v>5</v>
      </c>
      <c r="F56" s="490">
        <f t="shared" si="1"/>
        <v>10</v>
      </c>
      <c r="G56" s="7" t="str">
        <f>IF(HKII!$I59&lt;4,"X","")</f>
        <v>X</v>
      </c>
      <c r="H56" s="7" t="str">
        <f>IF(HKII!$M59&lt;4,"X","")</f>
        <v>X</v>
      </c>
      <c r="I56" s="7" t="str">
        <f>IF(HKII!$Q59&lt;4,"X","")</f>
        <v>X</v>
      </c>
      <c r="J56" s="7" t="str">
        <f>IF(HKII!$U59&lt;4,"X","")</f>
        <v>X</v>
      </c>
      <c r="K56" s="7" t="str">
        <f>IF(HKII!$Y59&lt;4,"X","")</f>
        <v>X</v>
      </c>
      <c r="L56" s="7" t="str">
        <f>IF(HKII!$AC$11&lt;4,"X","")</f>
        <v/>
      </c>
      <c r="M56" s="7" t="str">
        <f>IF(HKII!$AG$11&lt;4,"X","")</f>
        <v/>
      </c>
      <c r="N56" s="7" t="str">
        <f>IF(HKII!$AK$11&lt;4,"X","")</f>
        <v/>
      </c>
      <c r="O56" s="7" t="str">
        <f>IF(HKII!$AO$11&lt;4,"X","")</f>
        <v/>
      </c>
      <c r="P56" s="7" t="str">
        <f>IF(HKII!$AS$11&lt;4,"X","")</f>
        <v/>
      </c>
      <c r="Q56" s="7" t="str">
        <f>IF(HKII!$AW$11&lt;4,"X","")</f>
        <v/>
      </c>
      <c r="R56" s="327"/>
      <c r="S56" s="327"/>
      <c r="AV56" s="327"/>
      <c r="AW56" s="327"/>
      <c r="AX56" s="327"/>
      <c r="AY56" s="327"/>
      <c r="AZ56" s="327"/>
      <c r="BA56" s="327"/>
      <c r="BB56" s="327"/>
      <c r="BC56" s="327"/>
    </row>
    <row r="57" spans="1:55" ht="18" customHeight="1">
      <c r="A57" s="364">
        <f>IF(B57="","",SUBTOTAL(3,$B$8:B57))</f>
        <v>50</v>
      </c>
      <c r="B57" s="498" t="str">
        <f>IF(HKII!$B60="","",HKII!B60)</f>
        <v>13D301Đ178</v>
      </c>
      <c r="C57" s="499" t="str">
        <f>IF(HKII!$B60="","",HKII!C60)</f>
        <v>Lê Văn</v>
      </c>
      <c r="D57" s="501" t="str">
        <f>IF(HKII!$B60="","",HKII!D60)</f>
        <v>Vũ</v>
      </c>
      <c r="E57" s="490" t="str">
        <f t="shared" si="0"/>
        <v/>
      </c>
      <c r="F57" s="490" t="str">
        <f t="shared" si="1"/>
        <v/>
      </c>
      <c r="G57" s="7" t="str">
        <f>IF(HKII!$I60&lt;4,"X","")</f>
        <v/>
      </c>
      <c r="H57" s="7" t="str">
        <f>IF(HKII!$M60&lt;4,"X","")</f>
        <v/>
      </c>
      <c r="I57" s="7" t="str">
        <f>IF(HKII!$Q60&lt;4,"X","")</f>
        <v/>
      </c>
      <c r="J57" s="7" t="str">
        <f>IF(HKII!$U60&lt;4,"X","")</f>
        <v/>
      </c>
      <c r="K57" s="7" t="str">
        <f>IF(HKII!$Y60&lt;4,"X","")</f>
        <v/>
      </c>
      <c r="L57" s="7" t="str">
        <f>IF(HKII!$AC$11&lt;4,"X","")</f>
        <v/>
      </c>
      <c r="M57" s="7" t="str">
        <f>IF(HKII!$AG$11&lt;4,"X","")</f>
        <v/>
      </c>
      <c r="N57" s="7" t="str">
        <f>IF(HKII!$AK$11&lt;4,"X","")</f>
        <v/>
      </c>
      <c r="O57" s="7" t="str">
        <f>IF(HKII!$AO$11&lt;4,"X","")</f>
        <v/>
      </c>
      <c r="P57" s="7" t="str">
        <f>IF(HKII!$AS$11&lt;4,"X","")</f>
        <v/>
      </c>
      <c r="Q57" s="7" t="str">
        <f>IF(HKII!$AW$11&lt;4,"X","")</f>
        <v/>
      </c>
      <c r="R57" s="327"/>
      <c r="S57" s="327"/>
      <c r="AV57" s="327"/>
      <c r="AW57" s="327"/>
      <c r="AX57" s="327"/>
      <c r="AY57" s="327"/>
      <c r="AZ57" s="327"/>
      <c r="BA57" s="327"/>
      <c r="BB57" s="327"/>
      <c r="BC57" s="327"/>
    </row>
    <row r="58" spans="1:55" ht="18" customHeight="1">
      <c r="A58" s="364" t="str">
        <f>IF(B58="","",SUBTOTAL(3,$B$8:B58))</f>
        <v/>
      </c>
      <c r="B58" s="498" t="str">
        <f>IF(HKII!$B61="","",HKII!B61)</f>
        <v/>
      </c>
      <c r="C58" s="499" t="str">
        <f>IF(HKII!$B61="","",HKII!C61)</f>
        <v/>
      </c>
      <c r="D58" s="501" t="str">
        <f>IF(HKII!$B61="","",HKII!D61)</f>
        <v/>
      </c>
      <c r="E58" s="490" t="str">
        <f t="shared" si="0"/>
        <v/>
      </c>
      <c r="F58" s="490" t="str">
        <f t="shared" si="1"/>
        <v/>
      </c>
      <c r="G58" s="7" t="str">
        <f>IF(HKII!$I61&lt;4,"X","")</f>
        <v/>
      </c>
      <c r="H58" s="7" t="str">
        <f>IF(HKII!$M61&lt;4,"X","")</f>
        <v/>
      </c>
      <c r="I58" s="7" t="str">
        <f>IF(HKII!$Q61&lt;4,"X","")</f>
        <v/>
      </c>
      <c r="J58" s="7" t="str">
        <f>IF(HKII!$U61&lt;4,"X","")</f>
        <v/>
      </c>
      <c r="K58" s="7" t="str">
        <f>IF(HKII!$Y61&lt;4,"X","")</f>
        <v/>
      </c>
      <c r="L58" s="7" t="str">
        <f>IF(HKII!$AC$11&lt;4,"X","")</f>
        <v/>
      </c>
      <c r="M58" s="7" t="str">
        <f>IF(HKII!$AG$11&lt;4,"X","")</f>
        <v/>
      </c>
      <c r="N58" s="7" t="str">
        <f>IF(HKII!$AK$11&lt;4,"X","")</f>
        <v/>
      </c>
      <c r="O58" s="7" t="str">
        <f>IF(HKII!$AO$11&lt;4,"X","")</f>
        <v/>
      </c>
      <c r="P58" s="7" t="str">
        <f>IF(HKII!$AS$11&lt;4,"X","")</f>
        <v/>
      </c>
      <c r="Q58" s="7" t="str">
        <f>IF(HKII!$AW$11&lt;4,"X","")</f>
        <v/>
      </c>
      <c r="R58" s="327"/>
      <c r="S58" s="327"/>
      <c r="AV58" s="327"/>
      <c r="AW58" s="327"/>
      <c r="AX58" s="327"/>
      <c r="AY58" s="327"/>
      <c r="AZ58" s="327"/>
      <c r="BA58" s="327"/>
      <c r="BB58" s="327"/>
      <c r="BC58" s="327"/>
    </row>
    <row r="59" spans="1:55" ht="18" customHeight="1">
      <c r="A59" s="364" t="str">
        <f>IF(B59="","",SUBTOTAL(3,$B$8:B59))</f>
        <v/>
      </c>
      <c r="B59" s="498" t="str">
        <f>IF(HKII!$B62="","",HKII!B62)</f>
        <v/>
      </c>
      <c r="C59" s="499" t="str">
        <f>IF(HKII!$B62="","",HKII!C62)</f>
        <v/>
      </c>
      <c r="D59" s="501" t="str">
        <f>IF(HKII!$B62="","",HKII!D62)</f>
        <v/>
      </c>
      <c r="E59" s="490" t="str">
        <f t="shared" si="0"/>
        <v/>
      </c>
      <c r="F59" s="490" t="str">
        <f t="shared" si="1"/>
        <v/>
      </c>
      <c r="G59" s="7" t="str">
        <f>IF(HKII!$I62&lt;4,"X","")</f>
        <v/>
      </c>
      <c r="H59" s="7" t="str">
        <f>IF(HKII!$M62&lt;4,"X","")</f>
        <v/>
      </c>
      <c r="I59" s="7" t="str">
        <f>IF(HKII!$Q62&lt;4,"X","")</f>
        <v/>
      </c>
      <c r="J59" s="7" t="str">
        <f>IF(HKII!$U62&lt;4,"X","")</f>
        <v/>
      </c>
      <c r="K59" s="7" t="str">
        <f>IF(HKII!$Y62&lt;4,"X","")</f>
        <v/>
      </c>
      <c r="L59" s="7" t="str">
        <f>IF(HKII!$AC$11&lt;4,"X","")</f>
        <v/>
      </c>
      <c r="M59" s="7" t="str">
        <f>IF(HKII!$AG$11&lt;4,"X","")</f>
        <v/>
      </c>
      <c r="N59" s="7" t="str">
        <f>IF(HKII!$AK$11&lt;4,"X","")</f>
        <v/>
      </c>
      <c r="O59" s="7" t="str">
        <f>IF(HKII!$AO$11&lt;4,"X","")</f>
        <v/>
      </c>
      <c r="P59" s="7" t="str">
        <f>IF(HKII!$AS$11&lt;4,"X","")</f>
        <v/>
      </c>
      <c r="Q59" s="7" t="str">
        <f>IF(HKII!$AW$11&lt;4,"X","")</f>
        <v/>
      </c>
      <c r="R59" s="327"/>
      <c r="S59" s="327"/>
      <c r="AV59" s="327"/>
      <c r="AW59" s="327"/>
      <c r="AX59" s="327"/>
      <c r="AY59" s="327"/>
      <c r="AZ59" s="327"/>
      <c r="BA59" s="327"/>
      <c r="BB59" s="327"/>
      <c r="BC59" s="327"/>
    </row>
    <row r="60" spans="1:55" ht="18" customHeight="1">
      <c r="A60" s="364" t="str">
        <f>IF(B60="","",SUBTOTAL(3,$B$8:B60))</f>
        <v/>
      </c>
      <c r="B60" s="498" t="str">
        <f>IF(HKII!$B63="","",HKII!B63)</f>
        <v/>
      </c>
      <c r="C60" s="499" t="str">
        <f>IF(HKII!$B63="","",HKII!C63)</f>
        <v/>
      </c>
      <c r="D60" s="501" t="str">
        <f>IF(HKII!$B63="","",HKII!D63)</f>
        <v/>
      </c>
      <c r="E60" s="490" t="str">
        <f t="shared" si="0"/>
        <v/>
      </c>
      <c r="F60" s="490" t="str">
        <f t="shared" si="1"/>
        <v/>
      </c>
      <c r="G60" s="7" t="str">
        <f>IF(HKII!$I63&lt;4,"X","")</f>
        <v/>
      </c>
      <c r="H60" s="7" t="str">
        <f>IF(HKII!$M63&lt;4,"X","")</f>
        <v/>
      </c>
      <c r="I60" s="7" t="str">
        <f>IF(HKII!$Q63&lt;4,"X","")</f>
        <v/>
      </c>
      <c r="J60" s="7" t="str">
        <f>IF(HKII!$U63&lt;4,"X","")</f>
        <v/>
      </c>
      <c r="K60" s="7" t="str">
        <f>IF(HKII!$Y63&lt;4,"X","")</f>
        <v/>
      </c>
      <c r="L60" s="7" t="str">
        <f>IF(HKII!$AC$11&lt;4,"X","")</f>
        <v/>
      </c>
      <c r="M60" s="7" t="str">
        <f>IF(HKII!$AG$11&lt;4,"X","")</f>
        <v/>
      </c>
      <c r="N60" s="7" t="str">
        <f>IF(HKII!$AK$11&lt;4,"X","")</f>
        <v/>
      </c>
      <c r="O60" s="7" t="str">
        <f>IF(HKII!$AO$11&lt;4,"X","")</f>
        <v/>
      </c>
      <c r="P60" s="7" t="str">
        <f>IF(HKII!$AS$11&lt;4,"X","")</f>
        <v/>
      </c>
      <c r="Q60" s="7" t="str">
        <f>IF(HKII!$AW$11&lt;4,"X","")</f>
        <v/>
      </c>
      <c r="R60" s="327"/>
      <c r="S60" s="327"/>
      <c r="AV60" s="327"/>
      <c r="AW60" s="327"/>
      <c r="AX60" s="327"/>
      <c r="AY60" s="327"/>
      <c r="AZ60" s="327"/>
      <c r="BA60" s="327"/>
      <c r="BB60" s="327"/>
      <c r="BC60" s="327"/>
    </row>
    <row r="61" spans="1:55" ht="18" customHeight="1">
      <c r="A61" s="364" t="str">
        <f>IF(B61="","",SUBTOTAL(3,$B$8:B61))</f>
        <v/>
      </c>
      <c r="B61" s="498" t="str">
        <f>IF(HKII!$B64="","",HKII!B64)</f>
        <v/>
      </c>
      <c r="C61" s="499" t="str">
        <f>IF(HKII!$B64="","",HKII!C64)</f>
        <v/>
      </c>
      <c r="D61" s="501" t="str">
        <f>IF(HKII!$B64="","",HKII!D64)</f>
        <v/>
      </c>
      <c r="E61" s="490" t="str">
        <f t="shared" si="0"/>
        <v/>
      </c>
      <c r="F61" s="490" t="str">
        <f t="shared" si="1"/>
        <v/>
      </c>
      <c r="G61" s="7" t="str">
        <f>IF(HKII!$I64&lt;4,"X","")</f>
        <v/>
      </c>
      <c r="H61" s="7" t="str">
        <f>IF(HKII!$M64&lt;4,"X","")</f>
        <v/>
      </c>
      <c r="I61" s="7" t="str">
        <f>IF(HKII!$Q64&lt;4,"X","")</f>
        <v/>
      </c>
      <c r="J61" s="7" t="str">
        <f>IF(HKII!$U64&lt;4,"X","")</f>
        <v/>
      </c>
      <c r="K61" s="7" t="str">
        <f>IF(HKII!$Y64&lt;4,"X","")</f>
        <v/>
      </c>
      <c r="L61" s="7" t="str">
        <f>IF(HKII!$AC$11&lt;4,"X","")</f>
        <v/>
      </c>
      <c r="M61" s="7" t="str">
        <f>IF(HKII!$AG$11&lt;4,"X","")</f>
        <v/>
      </c>
      <c r="N61" s="7" t="str">
        <f>IF(HKII!$AK$11&lt;4,"X","")</f>
        <v/>
      </c>
      <c r="O61" s="7" t="str">
        <f>IF(HKII!$AO$11&lt;4,"X","")</f>
        <v/>
      </c>
      <c r="P61" s="7" t="str">
        <f>IF(HKII!$AS$11&lt;4,"X","")</f>
        <v/>
      </c>
      <c r="Q61" s="7" t="str">
        <f>IF(HKII!$AW$11&lt;4,"X","")</f>
        <v/>
      </c>
      <c r="R61" s="327"/>
      <c r="S61" s="327"/>
      <c r="AV61" s="327"/>
      <c r="AW61" s="327"/>
      <c r="AX61" s="327"/>
      <c r="AY61" s="327"/>
      <c r="AZ61" s="327"/>
      <c r="BA61" s="327"/>
      <c r="BB61" s="327"/>
      <c r="BC61" s="327"/>
    </row>
    <row r="62" spans="1:55" ht="18" customHeight="1">
      <c r="A62" s="364" t="str">
        <f>IF(B62="","",SUBTOTAL(3,$B$8:B62))</f>
        <v/>
      </c>
      <c r="B62" s="498" t="str">
        <f>IF(HKII!$B65="","",HKII!B65)</f>
        <v/>
      </c>
      <c r="C62" s="499" t="str">
        <f>IF(HKII!$B65="","",HKII!C65)</f>
        <v/>
      </c>
      <c r="D62" s="501" t="str">
        <f>IF(HKII!$B65="","",HKII!D65)</f>
        <v/>
      </c>
      <c r="E62" s="490" t="str">
        <f t="shared" si="0"/>
        <v/>
      </c>
      <c r="F62" s="490" t="str">
        <f t="shared" si="1"/>
        <v/>
      </c>
      <c r="G62" s="7" t="str">
        <f>IF(HKII!$I65&lt;4,"X","")</f>
        <v/>
      </c>
      <c r="H62" s="7" t="str">
        <f>IF(HKII!$M65&lt;4,"X","")</f>
        <v/>
      </c>
      <c r="I62" s="7" t="str">
        <f>IF(HKII!$Q65&lt;4,"X","")</f>
        <v/>
      </c>
      <c r="J62" s="7" t="str">
        <f>IF(HKII!$U65&lt;4,"X","")</f>
        <v/>
      </c>
      <c r="K62" s="7" t="str">
        <f>IF(HKII!$Y65&lt;4,"X","")</f>
        <v/>
      </c>
      <c r="L62" s="7" t="str">
        <f>IF(HKII!$AC$11&lt;4,"X","")</f>
        <v/>
      </c>
      <c r="M62" s="7" t="str">
        <f>IF(HKII!$AG$11&lt;4,"X","")</f>
        <v/>
      </c>
      <c r="N62" s="7" t="str">
        <f>IF(HKII!$AK$11&lt;4,"X","")</f>
        <v/>
      </c>
      <c r="O62" s="7" t="str">
        <f>IF(HKII!$AO$11&lt;4,"X","")</f>
        <v/>
      </c>
      <c r="P62" s="7" t="str">
        <f>IF(HKII!$AS$11&lt;4,"X","")</f>
        <v/>
      </c>
      <c r="Q62" s="7" t="str">
        <f>IF(HKII!$AW$11&lt;4,"X","")</f>
        <v/>
      </c>
      <c r="R62" s="327"/>
      <c r="S62" s="327"/>
      <c r="AV62" s="327"/>
      <c r="AW62" s="327"/>
      <c r="AX62" s="327"/>
      <c r="AY62" s="327"/>
      <c r="AZ62" s="327"/>
      <c r="BA62" s="327"/>
      <c r="BB62" s="327"/>
      <c r="BC62" s="327"/>
    </row>
    <row r="63" spans="1:55" ht="18" customHeight="1">
      <c r="A63" s="364" t="str">
        <f>IF(B63="","",SUBTOTAL(3,$B$8:B63))</f>
        <v/>
      </c>
      <c r="B63" s="498" t="str">
        <f>IF(HKII!$B66="","",HKII!B66)</f>
        <v/>
      </c>
      <c r="C63" s="499" t="str">
        <f>IF(HKII!$B66="","",HKII!C66)</f>
        <v/>
      </c>
      <c r="D63" s="501" t="str">
        <f>IF(HKII!$B66="","",HKII!D66)</f>
        <v/>
      </c>
      <c r="E63" s="490" t="str">
        <f t="shared" si="0"/>
        <v/>
      </c>
      <c r="F63" s="490" t="str">
        <f t="shared" si="1"/>
        <v/>
      </c>
      <c r="G63" s="7" t="str">
        <f>IF(HKII!$I66&lt;4,"X","")</f>
        <v/>
      </c>
      <c r="H63" s="7" t="str">
        <f>IF(HKII!$M66&lt;4,"X","")</f>
        <v/>
      </c>
      <c r="I63" s="7" t="str">
        <f>IF(HKII!$Q66&lt;4,"X","")</f>
        <v/>
      </c>
      <c r="J63" s="7" t="str">
        <f>IF(HKII!$U66&lt;4,"X","")</f>
        <v/>
      </c>
      <c r="K63" s="7" t="str">
        <f>IF(HKII!$Y66&lt;4,"X","")</f>
        <v/>
      </c>
      <c r="L63" s="7" t="str">
        <f>IF(HKII!$AC$11&lt;4,"X","")</f>
        <v/>
      </c>
      <c r="M63" s="7" t="str">
        <f>IF(HKII!$AG$11&lt;4,"X","")</f>
        <v/>
      </c>
      <c r="N63" s="7" t="str">
        <f>IF(HKII!$AK$11&lt;4,"X","")</f>
        <v/>
      </c>
      <c r="O63" s="7" t="str">
        <f>IF(HKII!$AO$11&lt;4,"X","")</f>
        <v/>
      </c>
      <c r="P63" s="7" t="str">
        <f>IF(HKII!$AS$11&lt;4,"X","")</f>
        <v/>
      </c>
      <c r="Q63" s="7" t="str">
        <f>IF(HKII!$AW$11&lt;4,"X","")</f>
        <v/>
      </c>
      <c r="R63" s="327"/>
      <c r="S63" s="327"/>
      <c r="AV63" s="327"/>
      <c r="AW63" s="327"/>
      <c r="AX63" s="327"/>
      <c r="AY63" s="327"/>
      <c r="AZ63" s="327"/>
      <c r="BA63" s="327"/>
      <c r="BB63" s="327"/>
      <c r="BC63" s="327"/>
    </row>
    <row r="64" spans="1:55" ht="18" customHeight="1">
      <c r="A64" s="364" t="str">
        <f>IF(B64="","",SUBTOTAL(3,$B$8:B64))</f>
        <v/>
      </c>
      <c r="B64" s="498" t="str">
        <f>IF(HKII!$B67="","",HKII!B67)</f>
        <v/>
      </c>
      <c r="C64" s="499" t="str">
        <f>IF(HKII!$B67="","",HKII!C67)</f>
        <v/>
      </c>
      <c r="D64" s="501" t="str">
        <f>IF(HKII!$B67="","",HKII!D67)</f>
        <v/>
      </c>
      <c r="E64" s="490" t="str">
        <f t="shared" si="0"/>
        <v/>
      </c>
      <c r="F64" s="490" t="str">
        <f t="shared" si="1"/>
        <v/>
      </c>
      <c r="G64" s="7" t="str">
        <f>IF(HKII!$I67&lt;4,"X","")</f>
        <v/>
      </c>
      <c r="H64" s="7" t="str">
        <f>IF(HKII!$M67&lt;4,"X","")</f>
        <v/>
      </c>
      <c r="I64" s="7" t="str">
        <f>IF(HKII!$Q67&lt;4,"X","")</f>
        <v/>
      </c>
      <c r="J64" s="7" t="str">
        <f>IF(HKII!$U67&lt;4,"X","")</f>
        <v/>
      </c>
      <c r="K64" s="7" t="str">
        <f>IF(HKII!$Y67&lt;4,"X","")</f>
        <v/>
      </c>
      <c r="L64" s="7" t="str">
        <f>IF(HKII!$AC$11&lt;4,"X","")</f>
        <v/>
      </c>
      <c r="M64" s="7" t="str">
        <f>IF(HKII!$AG$11&lt;4,"X","")</f>
        <v/>
      </c>
      <c r="N64" s="7" t="str">
        <f>IF(HKII!$AK$11&lt;4,"X","")</f>
        <v/>
      </c>
      <c r="O64" s="7" t="str">
        <f>IF(HKII!$AO$11&lt;4,"X","")</f>
        <v/>
      </c>
      <c r="P64" s="7" t="str">
        <f>IF(HKII!$AS$11&lt;4,"X","")</f>
        <v/>
      </c>
      <c r="Q64" s="7" t="str">
        <f>IF(HKII!$AW$11&lt;4,"X","")</f>
        <v/>
      </c>
      <c r="R64" s="327"/>
      <c r="S64" s="327"/>
      <c r="AV64" s="327"/>
      <c r="AW64" s="327"/>
      <c r="AX64" s="327"/>
      <c r="AY64" s="327"/>
      <c r="AZ64" s="327"/>
      <c r="BA64" s="327"/>
      <c r="BB64" s="327"/>
      <c r="BC64" s="327"/>
    </row>
    <row r="65" spans="1:55" ht="18" customHeight="1">
      <c r="A65" s="364" t="str">
        <f>IF(B65="","",SUBTOTAL(3,$B$8:B65))</f>
        <v/>
      </c>
      <c r="B65" s="498" t="str">
        <f>IF(HKII!$B68="","",HKII!B68)</f>
        <v/>
      </c>
      <c r="C65" s="499" t="str">
        <f>IF(HKII!$B68="","",HKII!C68)</f>
        <v/>
      </c>
      <c r="D65" s="501" t="str">
        <f>IF(HKII!$B68="","",HKII!D68)</f>
        <v/>
      </c>
      <c r="E65" s="490" t="str">
        <f t="shared" si="0"/>
        <v/>
      </c>
      <c r="F65" s="490" t="str">
        <f t="shared" si="1"/>
        <v/>
      </c>
      <c r="G65" s="7" t="str">
        <f>IF(HKII!$I68&lt;4,"X","")</f>
        <v/>
      </c>
      <c r="H65" s="7" t="str">
        <f>IF(HKII!$M68&lt;4,"X","")</f>
        <v/>
      </c>
      <c r="I65" s="7" t="str">
        <f>IF(HKII!$Q68&lt;4,"X","")</f>
        <v/>
      </c>
      <c r="J65" s="7" t="str">
        <f>IF(HKII!$U68&lt;4,"X","")</f>
        <v/>
      </c>
      <c r="K65" s="7" t="str">
        <f>IF(HKII!$Y68&lt;4,"X","")</f>
        <v/>
      </c>
      <c r="L65" s="7" t="str">
        <f>IF(HKII!$AC$11&lt;4,"X","")</f>
        <v/>
      </c>
      <c r="M65" s="7" t="str">
        <f>IF(HKII!$AG$11&lt;4,"X","")</f>
        <v/>
      </c>
      <c r="N65" s="7" t="str">
        <f>IF(HKII!$AK$11&lt;4,"X","")</f>
        <v/>
      </c>
      <c r="O65" s="7" t="str">
        <f>IF(HKII!$AO$11&lt;4,"X","")</f>
        <v/>
      </c>
      <c r="P65" s="7" t="str">
        <f>IF(HKII!$AS$11&lt;4,"X","")</f>
        <v/>
      </c>
      <c r="Q65" s="7" t="str">
        <f>IF(HKII!$AW$11&lt;4,"X","")</f>
        <v/>
      </c>
      <c r="R65" s="327"/>
      <c r="S65" s="327"/>
      <c r="AV65" s="327"/>
      <c r="AW65" s="327"/>
      <c r="AX65" s="327"/>
      <c r="AY65" s="327"/>
      <c r="AZ65" s="327"/>
      <c r="BA65" s="327"/>
      <c r="BB65" s="327"/>
      <c r="BC65" s="327"/>
    </row>
    <row r="66" spans="1:55" ht="18" customHeight="1">
      <c r="A66" s="364" t="str">
        <f>IF(B66="","",SUBTOTAL(3,$B$8:B66))</f>
        <v/>
      </c>
      <c r="B66" s="498" t="str">
        <f>IF(HKII!$B69="","",HKII!B69)</f>
        <v/>
      </c>
      <c r="C66" s="499" t="str">
        <f>IF(HKII!$B69="","",HKII!C69)</f>
        <v/>
      </c>
      <c r="D66" s="501" t="str">
        <f>IF(HKII!$B69="","",HKII!D69)</f>
        <v/>
      </c>
      <c r="E66" s="490" t="str">
        <f t="shared" si="0"/>
        <v/>
      </c>
      <c r="F66" s="490" t="str">
        <f t="shared" si="1"/>
        <v/>
      </c>
      <c r="G66" s="7" t="str">
        <f>IF(HKII!$I69&lt;4,"X","")</f>
        <v/>
      </c>
      <c r="H66" s="7" t="str">
        <f>IF(HKII!$M69&lt;4,"X","")</f>
        <v/>
      </c>
      <c r="I66" s="7" t="str">
        <f>IF(HKII!$Q69&lt;4,"X","")</f>
        <v/>
      </c>
      <c r="J66" s="7" t="str">
        <f>IF(HKII!$U69&lt;4,"X","")</f>
        <v/>
      </c>
      <c r="K66" s="7" t="str">
        <f>IF(HKII!$Y69&lt;4,"X","")</f>
        <v/>
      </c>
      <c r="L66" s="7" t="str">
        <f>IF(HKII!$AC$11&lt;4,"X","")</f>
        <v/>
      </c>
      <c r="M66" s="7" t="str">
        <f>IF(HKII!$AG$11&lt;4,"X","")</f>
        <v/>
      </c>
      <c r="N66" s="7" t="str">
        <f>IF(HKII!$AK$11&lt;4,"X","")</f>
        <v/>
      </c>
      <c r="O66" s="7" t="str">
        <f>IF(HKII!$AO$11&lt;4,"X","")</f>
        <v/>
      </c>
      <c r="P66" s="7" t="str">
        <f>IF(HKII!$AS$11&lt;4,"X","")</f>
        <v/>
      </c>
      <c r="Q66" s="7" t="str">
        <f>IF(HKII!$AW$11&lt;4,"X","")</f>
        <v/>
      </c>
      <c r="R66" s="327"/>
      <c r="S66" s="327"/>
      <c r="AV66" s="327"/>
      <c r="AW66" s="327"/>
      <c r="AX66" s="327"/>
      <c r="AY66" s="327"/>
      <c r="AZ66" s="327"/>
      <c r="BA66" s="327"/>
      <c r="BB66" s="327"/>
      <c r="BC66" s="327"/>
    </row>
    <row r="67" spans="1:55" ht="18" customHeight="1">
      <c r="A67" s="364" t="str">
        <f>IF(B67="","",SUBTOTAL(3,$B$8:B67))</f>
        <v/>
      </c>
      <c r="B67" s="498" t="str">
        <f>IF(HKII!$B70="","",HKII!B70)</f>
        <v/>
      </c>
      <c r="C67" s="499" t="str">
        <f>IF(HKII!$B70="","",HKII!C70)</f>
        <v/>
      </c>
      <c r="D67" s="501" t="str">
        <f>IF(HKII!$B70="","",HKII!D70)</f>
        <v/>
      </c>
      <c r="E67" s="490" t="str">
        <f t="shared" si="0"/>
        <v/>
      </c>
      <c r="F67" s="490" t="str">
        <f t="shared" si="1"/>
        <v/>
      </c>
      <c r="G67" s="7" t="str">
        <f>IF(HKII!$I70&lt;4,"X","")</f>
        <v/>
      </c>
      <c r="H67" s="7" t="str">
        <f>IF(HKII!$M70&lt;4,"X","")</f>
        <v/>
      </c>
      <c r="I67" s="7" t="str">
        <f>IF(HKII!$Q70&lt;4,"X","")</f>
        <v/>
      </c>
      <c r="J67" s="7" t="str">
        <f>IF(HKII!$U70&lt;4,"X","")</f>
        <v/>
      </c>
      <c r="K67" s="7" t="str">
        <f>IF(HKII!$Y70&lt;4,"X","")</f>
        <v/>
      </c>
      <c r="L67" s="7" t="str">
        <f>IF(HKII!$AC$11&lt;4,"X","")</f>
        <v/>
      </c>
      <c r="M67" s="7" t="str">
        <f>IF(HKII!$AG$11&lt;4,"X","")</f>
        <v/>
      </c>
      <c r="N67" s="7" t="str">
        <f>IF(HKII!$AK$11&lt;4,"X","")</f>
        <v/>
      </c>
      <c r="O67" s="7" t="str">
        <f>IF(HKII!$AO$11&lt;4,"X","")</f>
        <v/>
      </c>
      <c r="P67" s="7" t="str">
        <f>IF(HKII!$AS$11&lt;4,"X","")</f>
        <v/>
      </c>
      <c r="Q67" s="7" t="str">
        <f>IF(HKII!$AW$11&lt;4,"X","")</f>
        <v/>
      </c>
      <c r="R67" s="327"/>
      <c r="S67" s="327"/>
      <c r="AV67" s="327"/>
      <c r="AW67" s="327"/>
      <c r="AX67" s="327"/>
      <c r="AY67" s="327"/>
      <c r="AZ67" s="327"/>
      <c r="BA67" s="327"/>
      <c r="BB67" s="327"/>
      <c r="BC67" s="327"/>
    </row>
    <row r="68" spans="1:55" ht="18" customHeight="1">
      <c r="A68" s="364" t="str">
        <f>IF(B68="","",SUBTOTAL(3,$B$8:B68))</f>
        <v/>
      </c>
      <c r="B68" s="498" t="str">
        <f>IF(HKII!$B71="","",HKII!B71)</f>
        <v/>
      </c>
      <c r="C68" s="499" t="str">
        <f>IF(HKII!$B71="","",HKII!C71)</f>
        <v/>
      </c>
      <c r="D68" s="501" t="str">
        <f>IF(HKII!$B71="","",HKII!D71)</f>
        <v/>
      </c>
      <c r="E68" s="490" t="str">
        <f t="shared" si="0"/>
        <v/>
      </c>
      <c r="F68" s="490" t="str">
        <f t="shared" si="1"/>
        <v/>
      </c>
      <c r="G68" s="7" t="str">
        <f>IF(HKII!$I71&lt;4,"X","")</f>
        <v/>
      </c>
      <c r="H68" s="7" t="str">
        <f>IF(HKII!$M71&lt;4,"X","")</f>
        <v/>
      </c>
      <c r="I68" s="7" t="str">
        <f>IF(HKII!$Q71&lt;4,"X","")</f>
        <v/>
      </c>
      <c r="J68" s="7" t="str">
        <f>IF(HKII!$U71&lt;4,"X","")</f>
        <v/>
      </c>
      <c r="K68" s="7" t="str">
        <f>IF(HKII!$Y71&lt;4,"X","")</f>
        <v/>
      </c>
      <c r="L68" s="7" t="str">
        <f>IF(HKII!$AC$11&lt;4,"X","")</f>
        <v/>
      </c>
      <c r="M68" s="7" t="str">
        <f>IF(HKII!$AG$11&lt;4,"X","")</f>
        <v/>
      </c>
      <c r="N68" s="7" t="str">
        <f>IF(HKII!$AK$11&lt;4,"X","")</f>
        <v/>
      </c>
      <c r="O68" s="7" t="str">
        <f>IF(HKII!$AO$11&lt;4,"X","")</f>
        <v/>
      </c>
      <c r="P68" s="7" t="str">
        <f>IF(HKII!$AS$11&lt;4,"X","")</f>
        <v/>
      </c>
      <c r="Q68" s="7" t="str">
        <f>IF(HKII!$AW$11&lt;4,"X","")</f>
        <v/>
      </c>
      <c r="R68" s="327"/>
      <c r="S68" s="327"/>
      <c r="AV68" s="327"/>
      <c r="AW68" s="327"/>
      <c r="AX68" s="327"/>
      <c r="AY68" s="327"/>
      <c r="AZ68" s="327"/>
      <c r="BA68" s="327"/>
      <c r="BB68" s="327"/>
      <c r="BC68" s="327"/>
    </row>
    <row r="69" spans="1:55" ht="18" customHeight="1">
      <c r="A69" s="364" t="str">
        <f>IF(B69="","",SUBTOTAL(3,$B$8:B69))</f>
        <v/>
      </c>
      <c r="B69" s="498" t="str">
        <f>IF(HKII!$B72="","",HKII!B72)</f>
        <v/>
      </c>
      <c r="C69" s="499" t="str">
        <f>IF(HKII!$B72="","",HKII!C72)</f>
        <v/>
      </c>
      <c r="D69" s="501" t="str">
        <f>IF(HKII!$B72="","",HKII!D72)</f>
        <v/>
      </c>
      <c r="E69" s="490" t="str">
        <f t="shared" si="0"/>
        <v/>
      </c>
      <c r="F69" s="490" t="str">
        <f t="shared" si="1"/>
        <v/>
      </c>
      <c r="G69" s="7" t="str">
        <f>IF(HKII!$I72&lt;4,"X","")</f>
        <v/>
      </c>
      <c r="H69" s="7" t="str">
        <f>IF(HKII!$M72&lt;4,"X","")</f>
        <v/>
      </c>
      <c r="I69" s="7" t="str">
        <f>IF(HKII!$Q72&lt;4,"X","")</f>
        <v/>
      </c>
      <c r="J69" s="7" t="str">
        <f>IF(HKII!$U72&lt;4,"X","")</f>
        <v/>
      </c>
      <c r="K69" s="7" t="str">
        <f>IF(HKII!$Y72&lt;4,"X","")</f>
        <v/>
      </c>
      <c r="L69" s="7" t="str">
        <f>IF(HKII!$AC$11&lt;4,"X","")</f>
        <v/>
      </c>
      <c r="M69" s="7" t="str">
        <f>IF(HKII!$AG$11&lt;4,"X","")</f>
        <v/>
      </c>
      <c r="N69" s="7" t="str">
        <f>IF(HKII!$AK$11&lt;4,"X","")</f>
        <v/>
      </c>
      <c r="O69" s="7" t="str">
        <f>IF(HKII!$AO$11&lt;4,"X","")</f>
        <v/>
      </c>
      <c r="P69" s="7" t="str">
        <f>IF(HKII!$AS$11&lt;4,"X","")</f>
        <v/>
      </c>
      <c r="Q69" s="7" t="str">
        <f>IF(HKII!$AW$11&lt;4,"X","")</f>
        <v/>
      </c>
      <c r="R69" s="327"/>
      <c r="S69" s="327"/>
      <c r="AV69" s="327"/>
      <c r="AW69" s="327"/>
      <c r="AX69" s="327"/>
      <c r="AY69" s="327"/>
      <c r="AZ69" s="327"/>
      <c r="BA69" s="327"/>
      <c r="BB69" s="327"/>
      <c r="BC69" s="327"/>
    </row>
    <row r="70" spans="1:55" ht="18" customHeight="1">
      <c r="A70" s="364"/>
      <c r="B70" s="498"/>
      <c r="C70" s="499"/>
      <c r="D70" s="501"/>
      <c r="E70" s="490" t="str">
        <f t="shared" si="0"/>
        <v/>
      </c>
      <c r="F70" s="490" t="str">
        <f t="shared" si="1"/>
        <v/>
      </c>
      <c r="G70" s="7" t="str">
        <f>IF(HKII!$I73&lt;4,"X","")</f>
        <v/>
      </c>
      <c r="H70" s="7" t="str">
        <f>IF(HKII!$M73&lt;4,"X","")</f>
        <v/>
      </c>
      <c r="I70" s="7" t="str">
        <f>IF(HKII!$Q73&lt;4,"X","")</f>
        <v/>
      </c>
      <c r="J70" s="7" t="str">
        <f>IF(HKII!$U73&lt;4,"X","")</f>
        <v/>
      </c>
      <c r="K70" s="7" t="str">
        <f>IF(HKII!$Y73&lt;4,"X","")</f>
        <v/>
      </c>
      <c r="L70" s="7" t="str">
        <f>IF(HKII!$AC$11&lt;4,"X","")</f>
        <v/>
      </c>
      <c r="M70" s="7" t="str">
        <f>IF(HKII!$AG$11&lt;4,"X","")</f>
        <v/>
      </c>
      <c r="N70" s="7" t="str">
        <f>IF(HKII!$AK$11&lt;4,"X","")</f>
        <v/>
      </c>
      <c r="O70" s="7" t="str">
        <f>IF(HKII!$AO$11&lt;4,"X","")</f>
        <v/>
      </c>
      <c r="P70" s="7" t="str">
        <f>IF(HKII!$AS$11&lt;4,"X","")</f>
        <v/>
      </c>
      <c r="Q70" s="7" t="str">
        <f>IF(HKII!$AW$11&lt;4,"X","")</f>
        <v/>
      </c>
      <c r="R70" s="327"/>
      <c r="S70" s="327"/>
      <c r="AV70" s="327"/>
      <c r="AW70" s="327"/>
      <c r="AX70" s="327"/>
      <c r="AY70" s="327"/>
      <c r="AZ70" s="327"/>
      <c r="BA70" s="327"/>
      <c r="BB70" s="327"/>
      <c r="BC70" s="327"/>
    </row>
    <row r="71" spans="1:55" ht="18" customHeight="1">
      <c r="A71" s="364"/>
      <c r="B71" s="498"/>
      <c r="C71" s="499"/>
      <c r="D71" s="501"/>
      <c r="E71" s="490" t="str">
        <f t="shared" si="0"/>
        <v/>
      </c>
      <c r="F71" s="490" t="str">
        <f t="shared" si="1"/>
        <v/>
      </c>
      <c r="G71" s="7" t="str">
        <f>IF(HKII!$I74&lt;4,"X","")</f>
        <v/>
      </c>
      <c r="H71" s="7" t="str">
        <f>IF(HKII!$M74&lt;4,"X","")</f>
        <v/>
      </c>
      <c r="I71" s="7" t="str">
        <f>IF(HKII!$Q74&lt;4,"X","")</f>
        <v/>
      </c>
      <c r="J71" s="7" t="str">
        <f>IF(HKII!$U74&lt;4,"X","")</f>
        <v/>
      </c>
      <c r="K71" s="7" t="str">
        <f>IF(HKII!$Y74&lt;4,"X","")</f>
        <v/>
      </c>
      <c r="L71" s="7" t="str">
        <f>IF(HKII!$AC$11&lt;4,"X","")</f>
        <v/>
      </c>
      <c r="M71" s="7" t="str">
        <f>IF(HKII!$AG$11&lt;4,"X","")</f>
        <v/>
      </c>
      <c r="N71" s="7" t="str">
        <f>IF(HKII!$AK$11&lt;4,"X","")</f>
        <v/>
      </c>
      <c r="O71" s="7" t="str">
        <f>IF(HKII!$AO$11&lt;4,"X","")</f>
        <v/>
      </c>
      <c r="P71" s="7" t="str">
        <f>IF(HKII!$AS$11&lt;4,"X","")</f>
        <v/>
      </c>
      <c r="Q71" s="7" t="str">
        <f>IF(HKII!$AW$11&lt;4,"X","")</f>
        <v/>
      </c>
      <c r="R71" s="327"/>
      <c r="S71" s="327"/>
      <c r="AV71" s="327"/>
      <c r="AW71" s="327"/>
      <c r="AX71" s="327"/>
      <c r="AY71" s="327"/>
      <c r="AZ71" s="327"/>
      <c r="BA71" s="327"/>
      <c r="BB71" s="327"/>
      <c r="BC71" s="327"/>
    </row>
    <row r="72" spans="1:55" ht="18" customHeight="1">
      <c r="A72" s="364"/>
      <c r="B72" s="498"/>
      <c r="C72" s="499"/>
      <c r="D72" s="501"/>
      <c r="E72" s="490" t="str">
        <f t="shared" si="0"/>
        <v/>
      </c>
      <c r="F72" s="490" t="str">
        <f t="shared" si="1"/>
        <v/>
      </c>
      <c r="G72" s="7" t="str">
        <f>IF(HKII!$I75&lt;4,"X","")</f>
        <v/>
      </c>
      <c r="H72" s="7" t="str">
        <f>IF(HKII!$M75&lt;4,"X","")</f>
        <v/>
      </c>
      <c r="I72" s="7" t="str">
        <f>IF(HKII!$Q75&lt;4,"X","")</f>
        <v/>
      </c>
      <c r="J72" s="7" t="str">
        <f>IF(HKII!$U75&lt;4,"X","")</f>
        <v/>
      </c>
      <c r="K72" s="7" t="str">
        <f>IF(HKII!$Y75&lt;4,"X","")</f>
        <v/>
      </c>
      <c r="L72" s="7" t="str">
        <f>IF(HKII!$AC$11&lt;4,"X","")</f>
        <v/>
      </c>
      <c r="M72" s="7" t="str">
        <f>IF(HKII!$AG$11&lt;4,"X","")</f>
        <v/>
      </c>
      <c r="N72" s="7" t="str">
        <f>IF(HKII!$AK$11&lt;4,"X","")</f>
        <v/>
      </c>
      <c r="O72" s="7" t="str">
        <f>IF(HKII!$AO$11&lt;4,"X","")</f>
        <v/>
      </c>
      <c r="P72" s="7" t="str">
        <f>IF(HKII!$AS$11&lt;4,"X","")</f>
        <v/>
      </c>
      <c r="Q72" s="7" t="str">
        <f>IF(HKII!$AW$11&lt;4,"X","")</f>
        <v/>
      </c>
      <c r="R72" s="327"/>
      <c r="S72" s="327"/>
      <c r="AV72" s="327"/>
      <c r="AW72" s="327"/>
      <c r="AX72" s="327"/>
      <c r="AY72" s="327"/>
      <c r="AZ72" s="327"/>
      <c r="BA72" s="327"/>
      <c r="BB72" s="327"/>
      <c r="BC72" s="327"/>
    </row>
    <row r="73" spans="1:55" ht="18" customHeight="1">
      <c r="A73" s="364"/>
      <c r="B73" s="498"/>
      <c r="C73" s="499"/>
      <c r="D73" s="501"/>
      <c r="E73" s="490" t="str">
        <f>IF(COUNTIF($G73:$Q73,"X")&gt;0,COUNTIF($G73:$Q73,"X"),"")</f>
        <v/>
      </c>
      <c r="F73" s="490" t="str">
        <f>IF(COUNTIF($G73:$Q73,"X")=0,"",SUMIF($G73:$Q73,"X",$G$7:$Q$7))</f>
        <v/>
      </c>
      <c r="G73" s="7" t="str">
        <f>IF(HKII!$I76&lt;4,"X","")</f>
        <v/>
      </c>
      <c r="H73" s="7" t="str">
        <f>IF(HKII!$M76&lt;4,"X","")</f>
        <v/>
      </c>
      <c r="I73" s="7" t="str">
        <f>IF(HKII!$Q76&lt;4,"X","")</f>
        <v/>
      </c>
      <c r="J73" s="7" t="str">
        <f>IF(HKII!$U76&lt;4,"X","")</f>
        <v/>
      </c>
      <c r="K73" s="7" t="str">
        <f>IF(HKII!$Y76&lt;4,"X","")</f>
        <v/>
      </c>
      <c r="L73" s="7" t="str">
        <f>IF(HKII!$AC$11&lt;4,"X","")</f>
        <v/>
      </c>
      <c r="M73" s="7" t="str">
        <f>IF(HKII!$AG$11&lt;4,"X","")</f>
        <v/>
      </c>
      <c r="N73" s="7" t="str">
        <f>IF(HKII!$AK$11&lt;4,"X","")</f>
        <v/>
      </c>
      <c r="O73" s="7" t="str">
        <f>IF(HKII!$AO$11&lt;4,"X","")</f>
        <v/>
      </c>
      <c r="P73" s="7" t="str">
        <f>IF(HKII!$AS$11&lt;4,"X","")</f>
        <v/>
      </c>
      <c r="Q73" s="7" t="str">
        <f>IF(HKII!$AW$11&lt;4,"X","")</f>
        <v/>
      </c>
      <c r="R73" s="327"/>
      <c r="S73" s="327"/>
      <c r="AV73" s="327"/>
      <c r="AW73" s="327"/>
      <c r="AX73" s="327"/>
      <c r="AY73" s="327"/>
      <c r="AZ73" s="327"/>
      <c r="BA73" s="327"/>
      <c r="BB73" s="327"/>
      <c r="BC73" s="327"/>
    </row>
    <row r="74" spans="1:55" ht="18" customHeight="1">
      <c r="A74" s="364" t="str">
        <f>IF(B74="","",SUBTOTAL(3,$B$8:B74))</f>
        <v/>
      </c>
      <c r="B74" s="498" t="str">
        <f>IF(HKII!$B77="","",HKII!B77)</f>
        <v/>
      </c>
      <c r="C74" s="499" t="str">
        <f>IF(HKII!$B77="","",HKII!C77)</f>
        <v/>
      </c>
      <c r="D74" s="501" t="str">
        <f>IF(HKII!$B77="","",HKII!D77)</f>
        <v/>
      </c>
      <c r="E74" s="490" t="str">
        <f>IF(COUNTIF($G74:$Q74,"X")&gt;0,COUNTIF($G74:$Q74,"X"),"")</f>
        <v/>
      </c>
      <c r="F74" s="490" t="str">
        <f>IF(COUNTIF($G74:$Q74,"X")=0,"",SUMIF($G74:$Q74,"X",$G$7:$Q$7))</f>
        <v/>
      </c>
      <c r="G74" s="7" t="str">
        <f>IF(HKII!$I77&lt;4,"X","")</f>
        <v/>
      </c>
      <c r="H74" s="7" t="str">
        <f>IF(HKII!$M77&lt;4,"X","")</f>
        <v/>
      </c>
      <c r="I74" s="7" t="str">
        <f>IF(HKII!$Q77&lt;4,"X","")</f>
        <v/>
      </c>
      <c r="J74" s="7" t="str">
        <f>IF(HKII!$U77&lt;4,"X","")</f>
        <v/>
      </c>
      <c r="K74" s="7" t="str">
        <f>IF(HKII!$Y77&lt;4,"X","")</f>
        <v/>
      </c>
      <c r="L74" s="7" t="str">
        <f>IF(HKII!$AC$11&lt;4,"X","")</f>
        <v/>
      </c>
      <c r="M74" s="7" t="str">
        <f>IF(HKII!$AG$11&lt;4,"X","")</f>
        <v/>
      </c>
      <c r="N74" s="7" t="str">
        <f>IF(HKII!$AK$11&lt;4,"X","")</f>
        <v/>
      </c>
      <c r="O74" s="7" t="str">
        <f>IF(HKII!$AO$11&lt;4,"X","")</f>
        <v/>
      </c>
      <c r="P74" s="7" t="str">
        <f>IF(HKII!$AS$11&lt;4,"X","")</f>
        <v/>
      </c>
      <c r="Q74" s="7" t="str">
        <f>IF(HKII!$AW$11&lt;4,"X","")</f>
        <v/>
      </c>
      <c r="R74" s="327"/>
      <c r="S74" s="327"/>
      <c r="AV74" s="327"/>
      <c r="AW74" s="327"/>
      <c r="AX74" s="327"/>
      <c r="AY74" s="327"/>
      <c r="AZ74" s="327"/>
      <c r="BA74" s="327"/>
      <c r="BB74" s="327"/>
      <c r="BC74" s="327"/>
    </row>
    <row r="75" spans="1:55" ht="18" customHeight="1">
      <c r="A75" s="364" t="str">
        <f>IF(B75="","",SUBTOTAL(3,$B$8:B75))</f>
        <v/>
      </c>
      <c r="B75" s="498" t="str">
        <f>IF(HKII!$B78="","",HKII!B78)</f>
        <v/>
      </c>
      <c r="C75" s="499" t="str">
        <f>IF(HKII!$B78="","",HKII!C78)</f>
        <v/>
      </c>
      <c r="D75" s="501" t="str">
        <f>IF(HKII!$B78="","",HKII!D78)</f>
        <v/>
      </c>
      <c r="E75" s="490" t="str">
        <f>IF(COUNTIF($G75:$Q75,"X")&gt;0,COUNTIF($G75:$Q75,"X"),"")</f>
        <v/>
      </c>
      <c r="F75" s="490" t="str">
        <f>IF(COUNTIF($G75:$Q75,"X")=0,"",SUMIF($G75:$Q75,"X",$G$7:$Q$7))</f>
        <v/>
      </c>
      <c r="G75" s="7" t="str">
        <f>IF(HKII!$I78&lt;4,"X","")</f>
        <v/>
      </c>
      <c r="H75" s="7" t="str">
        <f>IF(HKII!$M78&lt;4,"X","")</f>
        <v/>
      </c>
      <c r="I75" s="7" t="str">
        <f>IF(HKII!$Q78&lt;4,"X","")</f>
        <v/>
      </c>
      <c r="J75" s="7" t="str">
        <f>IF(HKII!$U78&lt;4,"X","")</f>
        <v/>
      </c>
      <c r="K75" s="7" t="str">
        <f>IF(HKII!$Y78&lt;4,"X","")</f>
        <v/>
      </c>
      <c r="L75" s="7" t="str">
        <f>IF(HKII!$AC$11&lt;4,"X","")</f>
        <v/>
      </c>
      <c r="M75" s="7" t="str">
        <f>IF(HKII!$AG$11&lt;4,"X","")</f>
        <v/>
      </c>
      <c r="N75" s="7" t="str">
        <f>IF(HKII!$AK$11&lt;4,"X","")</f>
        <v/>
      </c>
      <c r="O75" s="7" t="str">
        <f>IF(HKII!$AO$11&lt;4,"X","")</f>
        <v/>
      </c>
      <c r="P75" s="7" t="str">
        <f>IF(HKII!$AS$11&lt;4,"X","")</f>
        <v/>
      </c>
      <c r="Q75" s="7" t="str">
        <f>IF(HKII!$AW$11&lt;4,"X","")</f>
        <v/>
      </c>
      <c r="R75" s="327"/>
      <c r="S75" s="327"/>
      <c r="AV75" s="327"/>
      <c r="AW75" s="327"/>
      <c r="AX75" s="327"/>
      <c r="AY75" s="327"/>
      <c r="AZ75" s="327"/>
      <c r="BA75" s="327"/>
      <c r="BB75" s="327"/>
      <c r="BC75" s="327"/>
    </row>
    <row r="76" spans="1:55" ht="18" customHeight="1">
      <c r="A76" s="364"/>
      <c r="B76" s="498"/>
      <c r="C76" s="499"/>
      <c r="D76" s="501"/>
      <c r="E76" s="490" t="str">
        <f>IF(COUNTIF($G76:$Q76,"X")&gt;0,COUNTIF($G76:$Q76,"X"),"")</f>
        <v/>
      </c>
      <c r="F76" s="490" t="str">
        <f>IF(COUNTIF($G76:$Q76,"X")=0,"",SUMIF($G76:$Q76,"X",$G$7:$Q$7))</f>
        <v/>
      </c>
      <c r="G76" s="7" t="str">
        <f>IF(HKII!$I79&lt;4,"X","")</f>
        <v/>
      </c>
      <c r="H76" s="7" t="str">
        <f>IF(HKII!$M79&lt;4,"X","")</f>
        <v/>
      </c>
      <c r="I76" s="7" t="str">
        <f>IF(HKII!$Q79&lt;4,"X","")</f>
        <v/>
      </c>
      <c r="J76" s="7" t="str">
        <f>IF(HKII!$U79&lt;4,"X","")</f>
        <v/>
      </c>
      <c r="K76" s="7" t="str">
        <f>IF(HKII!$Y79&lt;4,"X","")</f>
        <v/>
      </c>
      <c r="L76" s="7" t="str">
        <f>IF(HKII!$AC$11&lt;4,"X","")</f>
        <v/>
      </c>
      <c r="M76" s="7" t="str">
        <f>IF(HKII!$AG$11&lt;4,"X","")</f>
        <v/>
      </c>
      <c r="N76" s="7" t="str">
        <f>IF(HKII!$AK$11&lt;4,"X","")</f>
        <v/>
      </c>
      <c r="O76" s="7" t="str">
        <f>IF(HKII!$AO$11&lt;4,"X","")</f>
        <v/>
      </c>
      <c r="P76" s="7" t="str">
        <f>IF(HKII!$AS$11&lt;4,"X","")</f>
        <v/>
      </c>
      <c r="Q76" s="7" t="str">
        <f>IF(HKII!$AW$11&lt;4,"X","")</f>
        <v/>
      </c>
      <c r="R76" s="327"/>
      <c r="S76" s="327"/>
      <c r="AV76" s="327"/>
      <c r="AW76" s="327"/>
      <c r="AX76" s="327"/>
      <c r="AY76" s="327"/>
      <c r="AZ76" s="327"/>
      <c r="BA76" s="327"/>
      <c r="BB76" s="327"/>
      <c r="BC76" s="327"/>
    </row>
    <row r="77" spans="1:55" ht="18" customHeight="1">
      <c r="A77" s="364" t="str">
        <f>IF(B77="","",SUBTOTAL(3,$B$8:B77))</f>
        <v/>
      </c>
      <c r="B77" s="498" t="str">
        <f>IF(HKII!$B80="","",HKII!B80)</f>
        <v/>
      </c>
      <c r="C77" s="500" t="str">
        <f>IF(HKII!$B80="","",HKII!C80)</f>
        <v/>
      </c>
      <c r="D77" s="502" t="str">
        <f>IF(HKII!$B80="","",HKII!D80)</f>
        <v/>
      </c>
      <c r="E77" s="490" t="str">
        <f>IF(COUNTIF($G77:$Q77,"X")&gt;0,COUNTIF($G77:$Q77,"X"),"")</f>
        <v/>
      </c>
      <c r="F77" s="490" t="str">
        <f>IF(COUNTIF($G77:$Q77,"X")=0,"",SUMIF($G77:$Q77,"X",$G$7:$Q$7))</f>
        <v/>
      </c>
      <c r="G77" s="7" t="str">
        <f>IF(HKII!$I80&lt;4,"X","")</f>
        <v/>
      </c>
      <c r="H77" s="7" t="str">
        <f>IF(HKII!$M80&lt;4,"X","")</f>
        <v/>
      </c>
      <c r="I77" s="7" t="str">
        <f>IF(HKII!$Q80&lt;4,"X","")</f>
        <v/>
      </c>
      <c r="J77" s="7" t="str">
        <f>IF(HKII!$U80&lt;4,"X","")</f>
        <v/>
      </c>
      <c r="K77" s="7" t="str">
        <f>IF(HKII!$Y80&lt;4,"X","")</f>
        <v/>
      </c>
      <c r="L77" s="7" t="str">
        <f>IF(HKII!$AC$11&lt;4,"X","")</f>
        <v/>
      </c>
      <c r="M77" s="7" t="str">
        <f>IF(HKII!$AG$11&lt;4,"X","")</f>
        <v/>
      </c>
      <c r="N77" s="7" t="str">
        <f>IF(HKII!$AK$11&lt;4,"X","")</f>
        <v/>
      </c>
      <c r="O77" s="7" t="str">
        <f>IF(HKII!$AO$11&lt;4,"X","")</f>
        <v/>
      </c>
      <c r="P77" s="7" t="str">
        <f>IF(HKII!$AS$11&lt;4,"X","")</f>
        <v/>
      </c>
      <c r="Q77" s="7" t="str">
        <f>IF(HKII!$AW$11&lt;4,"X","")</f>
        <v/>
      </c>
      <c r="R77" s="327"/>
      <c r="S77" s="327"/>
      <c r="AV77" s="327"/>
      <c r="AW77" s="327"/>
      <c r="AX77" s="327"/>
      <c r="AY77" s="327"/>
      <c r="AZ77" s="327"/>
      <c r="BA77" s="327"/>
      <c r="BB77" s="327"/>
      <c r="BC77" s="327"/>
    </row>
    <row r="78" spans="1:55" ht="18" customHeight="1">
      <c r="A78" s="1234" t="s">
        <v>308</v>
      </c>
      <c r="B78" s="1235"/>
      <c r="C78" s="1235"/>
      <c r="D78" s="1235"/>
      <c r="E78" s="1235"/>
      <c r="F78" s="1236"/>
      <c r="G78" s="260">
        <f>COUNTIF($G8:$G77,"X")</f>
        <v>11</v>
      </c>
      <c r="H78" s="260">
        <f>COUNTIF($H8:$H77,"X")</f>
        <v>7</v>
      </c>
      <c r="I78" s="260">
        <f>COUNTIF($I8:$I77,"X")</f>
        <v>4</v>
      </c>
      <c r="J78" s="260">
        <f>COUNTIF($J8:$J77,"X")</f>
        <v>6</v>
      </c>
      <c r="K78" s="260">
        <f>COUNTIF($K8:$K77,"X")</f>
        <v>4</v>
      </c>
      <c r="L78" s="260">
        <f>COUNTIF($L8:$L77,"X")</f>
        <v>0</v>
      </c>
      <c r="M78" s="260">
        <f>COUNTIF($M8:$M77,"X")</f>
        <v>0</v>
      </c>
      <c r="N78" s="260">
        <f>COUNTIF($N8:$N77,"X")</f>
        <v>0</v>
      </c>
      <c r="O78" s="260">
        <f>COUNTIF($O8:$O77,"X")</f>
        <v>0</v>
      </c>
      <c r="P78" s="260">
        <f>COUNTIF($P8:$P77,"X")</f>
        <v>0</v>
      </c>
      <c r="Q78" s="260">
        <f>COUNTIF($Q8:$Q77,"X")</f>
        <v>0</v>
      </c>
      <c r="R78" s="351"/>
      <c r="S78" s="351"/>
      <c r="T78" s="351"/>
    </row>
    <row r="79" spans="1:55" ht="18" customHeight="1"/>
    <row r="80" spans="1:55" ht="18" customHeight="1"/>
    <row r="81" ht="18" customHeight="1"/>
    <row r="82" ht="18" customHeight="1"/>
    <row r="83" ht="18" customHeight="1"/>
    <row r="84" ht="18" customHeight="1"/>
    <row r="85" ht="18" customHeight="1"/>
    <row r="86" ht="18" customHeight="1"/>
  </sheetData>
  <sheetProtection formatCells="0" formatColumns="0" formatRows="0" autoFilter="0"/>
  <mergeCells count="9">
    <mergeCell ref="A1:I1"/>
    <mergeCell ref="I5:J5"/>
    <mergeCell ref="A4:Q4"/>
    <mergeCell ref="A78:F78"/>
    <mergeCell ref="C7:F7"/>
    <mergeCell ref="A2:I2"/>
    <mergeCell ref="E3:F3"/>
    <mergeCell ref="C6:D6"/>
    <mergeCell ref="G5:H5"/>
  </mergeCells>
  <phoneticPr fontId="9" type="noConversion"/>
  <printOptions horizontalCentered="1"/>
  <pageMargins left="0.25" right="0.25" top="0.25" bottom="0.5" header="0.25" footer="0.25"/>
  <pageSetup paperSize="9" scale="67"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5</vt:i4>
      </vt:variant>
    </vt:vector>
  </HeadingPairs>
  <TitlesOfParts>
    <vt:vector size="25" baseType="lpstr">
      <vt:lpstr>TEN HOC PHAN HKII</vt:lpstr>
      <vt:lpstr>LOP-MON</vt:lpstr>
      <vt:lpstr>Hướng dẫn</vt:lpstr>
      <vt:lpstr>DS LOP HKII</vt:lpstr>
      <vt:lpstr>TH-CANHBAO-KQHT-13-14</vt:lpstr>
      <vt:lpstr>HKI</vt:lpstr>
      <vt:lpstr>CA NAM</vt:lpstr>
      <vt:lpstr>HKII</vt:lpstr>
      <vt:lpstr>LT01</vt:lpstr>
      <vt:lpstr>LT02</vt:lpstr>
      <vt:lpstr>LT03</vt:lpstr>
      <vt:lpstr>LT04</vt:lpstr>
      <vt:lpstr>LT05</vt:lpstr>
      <vt:lpstr>LT06</vt:lpstr>
      <vt:lpstr>LT07</vt:lpstr>
      <vt:lpstr>DO AN</vt:lpstr>
      <vt:lpstr>TH01</vt:lpstr>
      <vt:lpstr>TH02</vt:lpstr>
      <vt:lpstr>TH03</vt:lpstr>
      <vt:lpstr>TK NỢ HP HKII</vt:lpstr>
      <vt:lpstr>'DO AN'!Print_Titles</vt:lpstr>
      <vt:lpstr>'LT01'!Print_Titles</vt:lpstr>
      <vt:lpstr>'TH01'!Print_Titles</vt:lpstr>
      <vt:lpstr>'TH02'!Print_Titles</vt:lpstr>
      <vt:lpstr>'TH03'!Print_Titles</vt:lpstr>
    </vt:vector>
  </TitlesOfParts>
  <Company>Kiem Dinh</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 Phuoc Tuan</dc:creator>
  <cp:lastModifiedBy>user</cp:lastModifiedBy>
  <cp:lastPrinted>2015-06-29T09:17:09Z</cp:lastPrinted>
  <dcterms:created xsi:type="dcterms:W3CDTF">2013-11-25T08:47:36Z</dcterms:created>
  <dcterms:modified xsi:type="dcterms:W3CDTF">2015-07-22T03:52:09Z</dcterms:modified>
</cp:coreProperties>
</file>